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webextension3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hran\Source\Repos\Excely\Excely.SheetExplorer\Excely.SheetExplorer\"/>
    </mc:Choice>
  </mc:AlternateContent>
  <x:bookViews>
    <x:workbookView xWindow="0" yWindow="0" windowWidth="23040" windowHeight="8460" tabRatio="808" firstSheet="6" activeTab="6"/>
  </x:bookViews>
  <x:sheets>
    <x:sheet name="New Projects" sheetId="7" r:id="rId1"/>
    <x:sheet name="12-Year Statement" sheetId="44" r:id="rId2"/>
    <x:sheet name="IMP HR - Person Time" sheetId="21" r:id="rId3"/>
    <x:sheet name="IMP HR - Position Mix" sheetId="74" r:id="rId4"/>
    <x:sheet name="MD - Customers" sheetId="25" r:id="rId5"/>
    <x:sheet name="MD - IMP" sheetId="4" r:id="rId6"/>
    <x:sheet name="MD - General" sheetId="36" r:id="rId7"/>
    <x:sheet name="IMP HR - New Hires" sheetId="55" r:id="rId8"/>
    <x:sheet name="Expense Study" sheetId="64" state="hidden" r:id="rId9"/>
    <x:sheet name="IMP HR - Promotions Quarterly" sheetId="54" r:id="rId10"/>
    <x:sheet name="IMP HR - New Hires Quarterly" sheetId="56" r:id="rId11"/>
    <x:sheet name="IMP HR - Quarterly Totals" sheetId="73" r:id="rId12"/>
    <x:sheet name="IMP HR Y1-Y2" sheetId="71" r:id="rId13"/>
    <x:sheet name="IMP HR - Project Time" sheetId="18" r:id="rId14"/>
    <x:sheet name="IMP HR - Actual Persons " sheetId="50" r:id="rId15"/>
    <x:sheet name="IMP HR - Unused Capacity" sheetId="61" r:id="rId16"/>
    <x:sheet name="IMP PRJ Net Salaries" sheetId="62" r:id="rId17"/>
    <x:sheet name="IMP Total Net Salaries" sheetId="59" r:id="rId18"/>
    <x:sheet name="IMP PRJ Adj Net Salaries" sheetId="63" r:id="rId19"/>
    <x:sheet name="IMP Total Adj Net Salaries" sheetId="58" r:id="rId20"/>
    <x:sheet name="IMP Total Expenditures" sheetId="65" r:id="rId21"/>
    <x:sheet name="IMP PRJ Costs" sheetId="40" r:id="rId22"/>
    <x:sheet name="IMP Total Costs" sheetId="57" r:id="rId23"/>
    <x:sheet name="IMP HR - Promotions Monthly" sheetId="53" r:id="rId24"/>
    <x:sheet name="IMP PRJ Expenses" sheetId="41" r:id="rId25"/>
    <x:sheet name="IMP UC Default Expenses" sheetId="66" r:id="rId26"/>
    <x:sheet name="IMP UC Costs as Expenses" sheetId="67" r:id="rId27"/>
    <x:sheet name="IMP Total Expenses" sheetId="60" r:id="rId28"/>
    <x:sheet name="IMP PRJ Revenues" sheetId="43" r:id="rId29"/>
    <x:sheet name="PRJ Salary Profile" sheetId="6" r:id="rId30"/>
    <x:sheet name="PRJ HR Profile" sheetId="1" r:id="rId31"/>
    <x:sheet name="License Pricing" sheetId="26" r:id="rId32"/>
    <x:sheet name="Scaled New Projects" sheetId="20" r:id="rId33"/>
    <x:sheet name="Scaled Current Projects" sheetId="19" r:id="rId34"/>
    <x:sheet name="All Projects" sheetId="32" r:id="rId35"/>
    <x:sheet name="Project Wakes" sheetId="45" r:id="rId36"/>
    <x:sheet name="New Project Wakes" sheetId="46" r:id="rId37"/>
    <x:sheet name="Maintenance Revenue" sheetId="47" r:id="rId38"/>
    <x:sheet name="License Revenue" sheetId="34" r:id="rId39"/>
    <x:sheet name="New Subscriptions" sheetId="14" r:id="rId40"/>
    <x:sheet name="Subscription Revenue" sheetId="33" r:id="rId41"/>
    <x:sheet name="All Subscriptions" sheetId="29" r:id="rId42"/>
    <x:sheet name="New Licenses" sheetId="30" r:id="rId43"/>
    <x:sheet name="All Licenses" sheetId="31" r:id="rId44"/>
    <x:sheet name="Current Projects" sheetId="8" r:id="rId45"/>
    <x:sheet name="MD - Maintenance" sheetId="75" r:id="rId46"/>
    <x:sheet name="MNT Scaled 1st Year" sheetId="76" r:id="rId47"/>
    <x:sheet name="MNT Scaled Ongoing" sheetId="77" r:id="rId48"/>
    <x:sheet name="MNT Num of Users" sheetId="78" r:id="rId49"/>
    <x:sheet name="MNT HR - Maintenance Time" sheetId="79" r:id="rId50"/>
    <x:sheet name="Current Projects - ARCHIVES" sheetId="69" state="hidden" r:id="rId51"/>
  </x:sheets>
  <x:externalReferences>
    <x:externalReference r:id="rId52"/>
  </x:externalReferences>
  <x:definedNames>
    <x:definedName name="Annual_License_Fee_Increase">'MD - General'!$E$21</x:definedName>
    <x:definedName name="Annual_Maintenance_Fee_Increase">'MD - General'!$E$19</x:definedName>
    <x:definedName name="Annual_Maintenance_Rate">'MD - General'!$E$18</x:definedName>
    <x:definedName name="Annual_Salary_Increase">'MD - General'!$E$2</x:definedName>
    <x:definedName name="Annual_Subscription_Fee_Increase">'MD - General'!$E$13</x:definedName>
    <x:definedName name="C_P1_T1_FN_DE">'MD - IMP'!$C$7</x:definedName>
    <x:definedName name="C_P1_T1_FN_JI">'MD - IMP'!$C$9</x:definedName>
    <x:definedName name="C_P1_T1_FN_SI">'MD - IMP'!$C$8</x:definedName>
    <x:definedName name="C_P1_T1_FN_SP">'MD - IMP'!$C$10</x:definedName>
    <x:definedName name="C_P1_T1_HR_DE">'MD - IMP'!$D$7</x:definedName>
    <x:definedName name="C_P1_T1_HR_JI">'MD - IMP'!$D$9</x:definedName>
    <x:definedName name="C_P1_T1_HR_SI">'MD - IMP'!$D$8</x:definedName>
    <x:definedName name="C_P1_T1_HR_SP">'MD - IMP'!$D$10</x:definedName>
    <x:definedName name="C_P1_T1_MSTR">'MD - IMP'!$C$6</x:definedName>
    <x:definedName name="C_P1_T1_OP_DE">'MD - IMP'!$F$7</x:definedName>
    <x:definedName name="C_P1_T1_OP_JI">'MD - IMP'!$F$9</x:definedName>
    <x:definedName name="C_P1_T1_OP_SI">'MD - IMP'!$F$8</x:definedName>
    <x:definedName name="C_P1_T1_OP_SP">'MD - IMP'!$F$10</x:definedName>
    <x:definedName name="C_P1_T1_SC_DE">'MD - IMP'!$E$7</x:definedName>
    <x:definedName name="C_P1_T1_SC_JI">'MD - IMP'!$E$9</x:definedName>
    <x:definedName name="C_P1_T1_SC_SI">'MD - IMP'!$E$8</x:definedName>
    <x:definedName name="C_P1_T1_SC_SP">'MD - IMP'!$E$10</x:definedName>
    <x:definedName name="C_P1_T2_FN_DE">'MD - IMP'!$I$7</x:definedName>
    <x:definedName name="C_P1_T2_FN_JI">'MD - IMP'!$I$9</x:definedName>
    <x:definedName name="C_P1_T2_FN_SI">'MD - IMP'!$I$8</x:definedName>
    <x:definedName name="C_P1_T2_FN_SP">'MD - IMP'!$I$10</x:definedName>
    <x:definedName name="C_P1_T2_HR_DE">'MD - IMP'!$J$7</x:definedName>
    <x:definedName name="C_P1_T2_HR_JI">'MD - IMP'!$J$9</x:definedName>
    <x:definedName name="C_P1_T2_HR_SI">'MD - IMP'!$J$8</x:definedName>
    <x:definedName name="C_P1_T2_HR_SP">'MD - IMP'!$J$10</x:definedName>
    <x:definedName name="C_P1_T2_MSTR">'MD - IMP'!$I$6</x:definedName>
    <x:definedName name="C_P1_T2_OP_DE">'MD - IMP'!$L$7</x:definedName>
    <x:definedName name="C_P1_T2_OP_JI">'MD - IMP'!$L$9</x:definedName>
    <x:definedName name="C_P1_T2_OP_SI">'MD - IMP'!$L$8</x:definedName>
    <x:definedName name="C_P1_T2_OP_SP">'MD - IMP'!$L$10</x:definedName>
    <x:definedName name="C_P1_T2_SC_DE">'MD - IMP'!$K$7</x:definedName>
    <x:definedName name="C_P1_T2_SC_JI">'MD - IMP'!$K$9</x:definedName>
    <x:definedName name="C_P1_T2_SC_SI">'MD - IMP'!$K$8</x:definedName>
    <x:definedName name="C_P1_T2_SC_SP">'MD - IMP'!$K$10</x:definedName>
    <x:definedName name="C_P1_T3_FN_DE">'MD - IMP'!$C$17</x:definedName>
    <x:definedName name="C_P1_T3_FN_JI">'MD - IMP'!$C$19</x:definedName>
    <x:definedName name="C_P1_T3_FN_SI">'MD - IMP'!$C$18</x:definedName>
    <x:definedName name="C_P1_T3_FN_SP">'MD - IMP'!$C$20</x:definedName>
    <x:definedName name="C_P1_T3_HR_DE">'MD - IMP'!$D$17</x:definedName>
    <x:definedName name="C_P1_T3_HR_JI">'MD - IMP'!$D$19</x:definedName>
    <x:definedName name="C_P1_T3_HR_SI">'MD - IMP'!$D$18</x:definedName>
    <x:definedName name="C_P1_T3_HR_SP">'MD - IMP'!$D$20</x:definedName>
    <x:definedName name="C_P1_T3_MSTR">'MD - IMP'!$C$16</x:definedName>
    <x:definedName name="C_P1_T3_OP_DE">'MD - IMP'!$F$17</x:definedName>
    <x:definedName name="C_P1_T3_OP_JI">'MD - IMP'!$F$19</x:definedName>
    <x:definedName name="C_P1_T3_OP_SI">'MD - IMP'!$F$18</x:definedName>
    <x:definedName name="C_P1_T3_OP_SP">'MD - IMP'!$F$20</x:definedName>
    <x:definedName name="C_P1_T3_SC_DE">'MD - IMP'!$E$17</x:definedName>
    <x:definedName name="C_P1_T3_SC_JI">'MD - IMP'!$E$19</x:definedName>
    <x:definedName name="C_P1_T3_SC_SI">'MD - IMP'!$E$18</x:definedName>
    <x:definedName name="C_P1_T3_SC_SP">'MD - IMP'!$E$20</x:definedName>
    <x:definedName name="C_P1_T4_FN_DE">'MD - IMP'!$I$17</x:definedName>
    <x:definedName name="C_P1_T4_FN_JI">'MD - IMP'!$I$19</x:definedName>
    <x:definedName name="C_P1_T4_FN_SI">'MD - IMP'!$I$18</x:definedName>
    <x:definedName name="C_P1_T4_FN_SP">'MD - IMP'!$I$20</x:definedName>
    <x:definedName name="C_P1_T4_HR_DE">'MD - IMP'!$J$17</x:definedName>
    <x:definedName name="C_P1_T4_HR_JI">'MD - IMP'!$J$19</x:definedName>
    <x:definedName name="C_P1_T4_HR_SI">'MD - IMP'!$J$18</x:definedName>
    <x:definedName name="C_P1_T4_HR_SP">'MD - IMP'!$J$20</x:definedName>
    <x:definedName name="C_P1_T4_MSTR">'MD - IMP'!$I$16</x:definedName>
    <x:definedName name="C_P1_T4_OP_DE">'MD - IMP'!$L$17</x:definedName>
    <x:definedName name="C_P1_T4_OP_JI">'MD - IMP'!$L$19</x:definedName>
    <x:definedName name="C_P1_T4_OP_SI">'MD - IMP'!$L$18</x:definedName>
    <x:definedName name="C_P1_T4_OP_SP">'MD - IMP'!$L$20</x:definedName>
    <x:definedName name="C_P1_T4_SC_DE">'MD - IMP'!$K$17</x:definedName>
    <x:definedName name="C_P1_T4_SC_JI">'MD - IMP'!$K$19</x:definedName>
    <x:definedName name="C_P1_T4_SC_SI">'MD - IMP'!$K$18</x:definedName>
    <x:definedName name="C_P1_T4_SC_SP">'MD - IMP'!$K$20</x:definedName>
    <x:definedName name="C_P1_T5_FN_DE">'MD - IMP'!$C$27</x:definedName>
    <x:definedName name="C_P1_T5_FN_JI">'MD - IMP'!$C$29</x:definedName>
    <x:definedName name="C_P1_T5_FN_SI">'MD - IMP'!$C$28</x:definedName>
    <x:definedName name="C_P1_T5_FN_SP">'MD - IMP'!$C$30</x:definedName>
    <x:definedName name="C_P1_T5_HR_DE">'MD - IMP'!$D$27</x:definedName>
    <x:definedName name="C_P1_T5_HR_JI">'MD - IMP'!$D$29</x:definedName>
    <x:definedName name="C_P1_T5_HR_SI">'MD - IMP'!$D$28</x:definedName>
    <x:definedName name="C_P1_T5_HR_SP">'MD - IMP'!$D$30</x:definedName>
    <x:definedName name="C_P1_T5_MSTR">'MD - IMP'!$C$26</x:definedName>
    <x:definedName name="C_P1_T5_OP_DE">'MD - IMP'!$F$27</x:definedName>
    <x:definedName name="C_P1_T5_OP_JI">'MD - IMP'!$F$29</x:definedName>
    <x:definedName name="C_P1_T5_OP_SI">'MD - IMP'!$F$28</x:definedName>
    <x:definedName name="C_P1_T5_OP_SP">'MD - IMP'!$F$30</x:definedName>
    <x:definedName name="C_P1_T5_SC_DE">'MD - IMP'!$E$27</x:definedName>
    <x:definedName name="C_P1_T5_SC_JI">'MD - IMP'!$E$29</x:definedName>
    <x:definedName name="C_P1_T5_SC_SI">'MD - IMP'!$E$28</x:definedName>
    <x:definedName name="C_P1_T5_SC_SP">'MD - IMP'!$E$30</x:definedName>
    <x:definedName name="C_P1_T6_FN_DE">'MD - IMP'!$C$37</x:definedName>
    <x:definedName name="C_P1_T6_FN_JI">'MD - IMP'!$C$39</x:definedName>
    <x:definedName name="C_P1_T6_FN_SI">'MD - IMP'!$C$38</x:definedName>
    <x:definedName name="C_P1_T6_FN_SP">'MD - IMP'!$C$40</x:definedName>
    <x:definedName name="C_P1_T6_HR_DE">'MD - IMP'!$D$37</x:definedName>
    <x:definedName name="C_P1_T6_HR_JI">'MD - IMP'!$D$39</x:definedName>
    <x:definedName name="C_P1_T6_HR_SI">'MD - IMP'!$D$38</x:definedName>
    <x:definedName name="C_P1_T6_HR_SP">'MD - IMP'!$D$40</x:definedName>
    <x:definedName name="C_P1_T6_MSTR">'MD - IMP'!$C$36</x:definedName>
    <x:definedName name="C_P1_T6_OP_DE">'MD - IMP'!$F$37</x:definedName>
    <x:definedName name="C_P1_T6_OP_JI">'MD - IMP'!$F$39</x:definedName>
    <x:definedName name="C_P1_T6_OP_SI">'MD - IMP'!$F$38</x:definedName>
    <x:definedName name="C_P1_T6_OP_SP">'MD - IMP'!$F$40</x:definedName>
    <x:definedName name="C_P1_T6_SC_DE">'MD - IMP'!$E$37</x:definedName>
    <x:definedName name="C_P1_T6_SC_JI">'MD - IMP'!$E$39</x:definedName>
    <x:definedName name="C_P1_T6_SC_SI">'MD - IMP'!$E$38</x:definedName>
    <x:definedName name="C_P1_T6_SC_SP">'MD - IMP'!$E$40</x:definedName>
    <x:definedName name="C_PX_T1_FN_DE">'MD - IMP'!$I$37</x:definedName>
    <x:definedName name="C_PX_T1_FN_JI">'MD - IMP'!$I$39</x:definedName>
    <x:definedName name="C_PX_T1_FN_SI">'MD - IMP'!$I$38</x:definedName>
    <x:definedName name="C_PX_T1_FN_SP">'MD - IMP'!$I$40</x:definedName>
    <x:definedName name="C_PX_T1_HR_DE">'MD - IMP'!$J$37</x:definedName>
    <x:definedName name="C_PX_T1_HR_JI">'MD - IMP'!$J$39</x:definedName>
    <x:definedName name="C_PX_T1_HR_SI">'MD - IMP'!$J$38</x:definedName>
    <x:definedName name="C_PX_T1_HR_SP">'MD - IMP'!$J$40</x:definedName>
    <x:definedName name="C_PX_T1_MSTR">'MD - IMP'!$I$36</x:definedName>
    <x:definedName name="C_PX_T1_OP_DE">'MD - IMP'!$L$37</x:definedName>
    <x:definedName name="C_PX_T1_OP_JI">'MD - IMP'!$L$39</x:definedName>
    <x:definedName name="C_PX_T1_OP_SI">'MD - IMP'!$L$38</x:definedName>
    <x:definedName name="C_PX_T1_OP_SP">'MD - IMP'!$L$40</x:definedName>
    <x:definedName name="C_PX_T1_SC_DE">'MD - IMP'!$K$37</x:definedName>
    <x:definedName name="C_PX_T1_SC_JI">'MD - IMP'!$K$39</x:definedName>
    <x:definedName name="C_PX_T1_SC_SI">'MD - IMP'!$K$38</x:definedName>
    <x:definedName name="C_PX_T1_SC_SP">'MD - IMP'!$K$40</x:definedName>
    <x:definedName name="C_PX_T2_FN_DE">'MD - IMP'!$C$47</x:definedName>
    <x:definedName name="C_PX_T2_FN_JI">'MD - IMP'!$C$49</x:definedName>
    <x:definedName name="C_PX_T2_FN_SI">'MD - IMP'!$C$48</x:definedName>
    <x:definedName name="C_PX_T2_FN_SP">'MD - IMP'!$C$50</x:definedName>
    <x:definedName name="C_PX_T2_HR_DE">'MD - IMP'!$D$47</x:definedName>
    <x:definedName name="C_PX_T2_HR_JI">'MD - IMP'!$D$49</x:definedName>
    <x:definedName name="C_PX_T2_HR_SI">'MD - IMP'!$D$48</x:definedName>
    <x:definedName name="C_PX_T2_HR_SP">'MD - IMP'!$D$50</x:definedName>
    <x:definedName name="C_PX_T2_MSTR">'MD - IMP'!$C$46</x:definedName>
    <x:definedName name="C_PX_T2_OP_DE">'MD - IMP'!$F$47</x:definedName>
    <x:definedName name="C_PX_T2_OP_JI">'MD - IMP'!$F$49</x:definedName>
    <x:definedName name="C_PX_T2_OP_SI">'MD - IMP'!$F$48</x:definedName>
    <x:definedName name="C_PX_T2_OP_SP">'MD - IMP'!$F$50</x:definedName>
    <x:definedName name="C_PX_T2_SC_DE">'MD - IMP'!$E$47</x:definedName>
    <x:definedName name="C_PX_T2_SC_JI">'MD - IMP'!$E$49</x:definedName>
    <x:definedName name="C_PX_T2_SC_SI">'MD - IMP'!$E$48</x:definedName>
    <x:definedName name="C_PX_T2_SC_SP">'MD - IMP'!$E$50</x:definedName>
    <x:definedName name="C_PX_T3_FN_DE">'MD - IMP'!$I$47</x:definedName>
    <x:definedName name="C_PX_T3_FN_JI">'MD - IMP'!$I$49</x:definedName>
    <x:definedName name="C_PX_T3_FN_SI">'MD - IMP'!$I$48</x:definedName>
    <x:definedName name="C_PX_T3_FN_SP">'MD - IMP'!$I$50</x:definedName>
    <x:definedName name="C_PX_T3_HR_DE">'MD - IMP'!$J$47</x:definedName>
    <x:definedName name="C_PX_T3_HR_JI">'MD - IMP'!$J$49</x:definedName>
    <x:definedName name="C_PX_T3_HR_SI">'MD - IMP'!$J$48</x:definedName>
    <x:definedName name="C_PX_T3_HR_SP">'MD - IMP'!$J$50</x:definedName>
    <x:definedName name="C_PX_T3_MSTR">'MD - IMP'!$I$46</x:definedName>
    <x:definedName name="C_PX_T3_OP_DE">'MD - IMP'!$L$47</x:definedName>
    <x:definedName name="C_PX_T3_OP_JI">'MD - IMP'!$L$49</x:definedName>
    <x:definedName name="C_PX_T3_OP_SI">'MD - IMP'!$L$48</x:definedName>
    <x:definedName name="C_PX_T3_OP_SP">'MD - IMP'!$L$50</x:definedName>
    <x:definedName name="C_PX_T3_SC_DE">'MD - IMP'!$K$47</x:definedName>
    <x:definedName name="C_PX_T3_SC_JI">'MD - IMP'!$K$49</x:definedName>
    <x:definedName name="C_PX_T3_SC_SI">'MD - IMP'!$K$48</x:definedName>
    <x:definedName name="C_PX_T3_SC_SP">'MD - IMP'!$K$50</x:definedName>
    <x:definedName name="C_PX_T4_FN_DE">'MD - IMP'!$C$57</x:definedName>
    <x:definedName name="C_PX_T4_FN_JI">'MD - IMP'!$C$59</x:definedName>
    <x:definedName name="C_PX_T4_FN_SI">'MD - IMP'!$C$58</x:definedName>
    <x:definedName name="C_PX_T4_FN_SP">'MD - IMP'!$C$60</x:definedName>
    <x:definedName name="C_PX_T4_HR_DE">'MD - IMP'!$D$57</x:definedName>
    <x:definedName name="C_PX_T4_HR_JI">'MD - IMP'!$D$59</x:definedName>
    <x:definedName name="C_PX_T4_HR_SI">'MD - IMP'!$D$58</x:definedName>
    <x:definedName name="C_PX_T4_HR_SP">'MD - IMP'!$D$60</x:definedName>
    <x:definedName name="C_PX_T4_MSTR">'MD - IMP'!$C$56</x:definedName>
    <x:definedName name="C_PX_T4_OP_DE">'MD - IMP'!$F$57</x:definedName>
    <x:definedName name="C_PX_T4_OP_JI">'MD - IMP'!$F$59</x:definedName>
    <x:definedName name="C_PX_T4_OP_SI">'MD - IMP'!$F$58</x:definedName>
    <x:definedName name="C_PX_T4_OP_SP">'MD - IMP'!$F$60</x:definedName>
    <x:definedName name="C_PX_T4_SC_DE">'MD - IMP'!$E$57</x:definedName>
    <x:definedName name="C_PX_T4_SC_JI">'MD - IMP'!$E$59</x:definedName>
    <x:definedName name="C_PX_T4_SC_SI">'MD - IMP'!$E$58</x:definedName>
    <x:definedName name="C_PX_T4_SC_SP">'MD - IMP'!$E$60</x:definedName>
    <x:definedName name="Current_Projects_Y3_Q1" localSheetId="50">'Current Projects - ARCHIVES'!$F$37</x:definedName>
    <x:definedName name="Current_Projects_Y3_Q1">'Current Projects'!$F$37</x:definedName>
    <x:definedName name="Current_Projects_Y3_Q2" localSheetId="50">'Current Projects - ARCHIVES'!$G$37</x:definedName>
    <x:definedName name="Current_Projects_Y3_Q2">'Current Projects'!$G$37</x:definedName>
    <x:definedName name="Current_Projects_Y3_Q3" localSheetId="50">'Current Projects - ARCHIVES'!$H$37</x:definedName>
    <x:definedName name="Current_Projects_Y3_Q3">'Current Projects'!$H$37</x:definedName>
    <x:definedName name="Current_Projects_Y3_Q4" localSheetId="50">'Current Projects - ARCHIVES'!$I$37</x:definedName>
    <x:definedName name="Current_Projects_Y3_Q4">'Current Projects'!$I$37</x:definedName>
    <x:definedName name="Current_Projects_Y4_Q1" localSheetId="50">'Current Projects - ARCHIVES'!$J$37</x:definedName>
    <x:definedName name="Current_Projects_Y4_Q1">'Current Projects'!$J$37</x:definedName>
    <x:definedName name="Current_Projects_Y4_Q2" localSheetId="50">'Current Projects - ARCHIVES'!$K$37</x:definedName>
    <x:definedName name="Current_Projects_Y4_Q2">'Current Projects'!$K$37</x:definedName>
    <x:definedName name="Current_Projects_Y4_Q3" localSheetId="50">'Current Projects - ARCHIVES'!$L$37</x:definedName>
    <x:definedName name="Current_Projects_Y4_Q3">'Current Projects'!$L$37</x:definedName>
    <x:definedName name="Current_Projects_Y4_Q4" localSheetId="50">'Current Projects - ARCHIVES'!$M$37</x:definedName>
    <x:definedName name="Current_Projects_Y4_Q4">'Current Projects'!$M$37</x:definedName>
    <x:definedName name="Current_Projects_Y5_Q1" localSheetId="50">'Current Projects - ARCHIVES'!$N$37</x:definedName>
    <x:definedName name="Current_Projects_Y5_Q1">'Current Projects'!$N$37</x:definedName>
    <x:definedName name="Current_Projects_Y5_Q2" localSheetId="50">'Current Projects - ARCHIVES'!$O$37</x:definedName>
    <x:definedName name="Current_Projects_Y5_Q2">'Current Projects'!$O$37</x:definedName>
    <x:definedName name="Current_Projects_Y5_Q3" localSheetId="50">'Current Projects - ARCHIVES'!$P$37</x:definedName>
    <x:definedName name="Current_Projects_Y5_Q3">'Current Projects'!$P$37</x:definedName>
    <x:definedName name="Current_Projects_Y5_Q4" localSheetId="50">'Current Projects - ARCHIVES'!$Q$37</x:definedName>
    <x:definedName name="Current_Projects_Y5_Q4">'Current Projects'!$Q$37</x:definedName>
    <x:definedName name="Current_Projects_Y6_Q1" localSheetId="50">'Current Projects - ARCHIVES'!$R$37</x:definedName>
    <x:definedName name="Current_Projects_Y6_Q1">'Current Projects'!$R$37</x:definedName>
    <x:definedName name="Current_Projects_Y6_Q2" localSheetId="50">'Current Projects - ARCHIVES'!$S$37</x:definedName>
    <x:definedName name="Current_Projects_Y6_Q2">'Current Projects'!$S$37</x:definedName>
    <x:definedName name="Current_Projects_Y6_Q3" localSheetId="50">'Current Projects - ARCHIVES'!$T$37</x:definedName>
    <x:definedName name="Current_Projects_Y6_Q3">'Current Projects'!$T$37</x:definedName>
    <x:definedName name="Current_Projects_Y6_Q4" localSheetId="50">'Current Projects - ARCHIVES'!$U$37</x:definedName>
    <x:definedName name="Current_Projects_Y6_Q4">'Current Projects'!$U$37</x:definedName>
    <x:definedName name="Current_Projects_Y7_Q1" localSheetId="50">'Current Projects - ARCHIVES'!$V$37</x:definedName>
    <x:definedName name="Current_Projects_Y7_Q1">'Current Projects'!$V$37</x:definedName>
    <x:definedName name="Current_Projects_Y7_Q2" localSheetId="50">'Current Projects - ARCHIVES'!$W$37</x:definedName>
    <x:definedName name="Current_Projects_Y7_Q2">'Current Projects'!$W$37</x:definedName>
    <x:definedName name="Current_Projects_Y7_Q3" localSheetId="50">'Current Projects - ARCHIVES'!$X$37</x:definedName>
    <x:definedName name="Current_Projects_Y7_Q3">'Current Projects'!$X$37</x:definedName>
    <x:definedName name="Current_Projects_Y7_Q4" localSheetId="50">'Current Projects - ARCHIVES'!$Y$37</x:definedName>
    <x:definedName name="Current_Projects_Y7_Q4">'Current Projects'!$Y$37</x:definedName>
    <x:definedName name="ERP_Users_As_Percentage_of_Employees">'MD - General'!$E$11</x:definedName>
    <x:definedName name="IMP_Billable_Time_Percentage" localSheetId="50">'MD - General'!#REF!</x:definedName>
    <x:definedName name="IMP_Billable_Time_Percentage" localSheetId="3">'MD - General'!#REF!</x:definedName>
    <x:definedName name="IMP_Billable_Time_Percentage" localSheetId="11">'MD - General'!#REF!</x:definedName>
    <x:definedName name="IMP_Billable_Time_Percentage" localSheetId="49">'[1]MD - General'!#REF!</x:definedName>
    <x:definedName name="IMP_Billable_Time_Percentage" localSheetId="48">'[1]MD - General'!#REF!</x:definedName>
    <x:definedName name="IMP_Billable_Time_Percentage" localSheetId="46">'[1]MD - General'!#REF!</x:definedName>
    <x:definedName name="IMP_Billable_Time_Percentage" localSheetId="47">'[1]MD - General'!#REF!</x:definedName>
    <x:definedName name="IMP_Billable_Time_Percentage">'MD - General'!#REF!</x:definedName>
    <x:definedName name="IMP_Personnel_Hired_Y1" localSheetId="3">'IMP HR - Position Mix'!$G$63</x:definedName>
    <x:definedName name="IMP_Personnel_Hired_Y1" localSheetId="11">'IMP HR - Quarterly Totals'!$G$31</x:definedName>
    <x:definedName name="IMP_Personnel_Hired_Y1">'IMP HR - New Hires Quarterly'!$G$31</x:definedName>
    <x:definedName name="IMP_Personnel_Hired_Y2" localSheetId="3">'IMP HR - Position Mix'!$K$63</x:definedName>
    <x:definedName name="IMP_Personnel_Hired_Y2" localSheetId="11">'IMP HR - Quarterly Totals'!$K$31</x:definedName>
    <x:definedName name="IMP_Personnel_Hired_Y2">'IMP HR - New Hires Quarterly'!$K$31</x:definedName>
    <x:definedName name="IMP_Personnel_Hired_Y3" localSheetId="3">'IMP HR - Position Mix'!$O$63</x:definedName>
    <x:definedName name="IMP_Personnel_Hired_Y3" localSheetId="11">'IMP HR - Quarterly Totals'!$O$31</x:definedName>
    <x:definedName name="IMP_Personnel_Hired_Y3">'IMP HR - New Hires Quarterly'!$O$31</x:definedName>
    <x:definedName name="IMP_Personnel_Hired_Y4" localSheetId="3">'IMP HR - Position Mix'!$S$63</x:definedName>
    <x:definedName name="IMP_Personnel_Hired_Y4" localSheetId="11">'IMP HR - Quarterly Totals'!$S$31</x:definedName>
    <x:definedName name="IMP_Personnel_Hired_Y4">'IMP HR - New Hires Quarterly'!$S$31</x:definedName>
    <x:definedName name="IMP_Personnel_Hired_Y5" localSheetId="3">'IMP HR - Position Mix'!$W$63</x:definedName>
    <x:definedName name="IMP_Personnel_Hired_Y5" localSheetId="11">'IMP HR - Quarterly Totals'!$W$31</x:definedName>
    <x:definedName name="IMP_Personnel_Hired_Y5">'IMP HR - New Hires Quarterly'!$W$31</x:definedName>
    <x:definedName name="IMP_Personnel_Hired_Y6" localSheetId="3">'IMP HR - Position Mix'!$AA$63</x:definedName>
    <x:definedName name="IMP_Personnel_Hired_Y6" localSheetId="11">'IMP HR - Quarterly Totals'!$AA$31</x:definedName>
    <x:definedName name="IMP_Personnel_Hired_Y6">'IMP HR - New Hires Quarterly'!$AA$31</x:definedName>
    <x:definedName name="IMP_Personnel_Hired_Y7" localSheetId="3">'IMP HR - Position Mix'!$AE$63</x:definedName>
    <x:definedName name="IMP_Personnel_Hired_Y7" localSheetId="11">'IMP HR - Quarterly Totals'!$AE$31</x:definedName>
    <x:definedName name="IMP_Personnel_Hired_Y7">'IMP HR - New Hires Quarterly'!$AE$31</x:definedName>
    <x:definedName name="IMP_Salary_Cost_Multiplier">'MD - General'!$E$7</x:definedName>
    <x:definedName name="IMP_Salary_Expense_Multiplier">'MD - General'!$E$8</x:definedName>
    <x:definedName name="IMP_Salary_Revenue_Multiplier">'MD - General'!$E$9</x:definedName>
    <x:definedName name="Implementation_Project_Costs_Y3">'IMP PRJ Costs'!$AM$34</x:definedName>
    <x:definedName name="Implementation_Project_Costs_Y4">'IMP PRJ Costs'!$AY$34</x:definedName>
    <x:definedName name="Implementation_Project_Costs_Y5">'IMP PRJ Costs'!$BK$34</x:definedName>
    <x:definedName name="Implementation_Project_Costs_Y6">'IMP PRJ Costs'!$BW$34</x:definedName>
    <x:definedName name="Implementation_Project_Costs_Y7">'IMP PRJ Costs'!$CI$34</x:definedName>
    <x:definedName name="Implementation_Project_Expenses_Y3">'IMP PRJ Expenses'!$AM$34</x:definedName>
    <x:definedName name="Implementation_Project_Expenses_Y4">'IMP PRJ Expenses'!$AY$34</x:definedName>
    <x:definedName name="Implementation_Project_Expenses_Y5">'IMP PRJ Expenses'!$BK$34</x:definedName>
    <x:definedName name="Implementation_Project_Expenses_Y6">'IMP PRJ Expenses'!$BW$34</x:definedName>
    <x:definedName name="Implementation_Project_Expenses_Y7">'IMP PRJ Expenses'!$CI$34</x:definedName>
    <x:definedName name="Implementation_Revenues_Y3">'IMP PRJ Revenues'!$AM$34</x:definedName>
    <x:definedName name="Implementation_Revenues_Y4">'IMP PRJ Revenues'!$AY$34</x:definedName>
    <x:definedName name="Implementation_Revenues_Y5">'IMP PRJ Revenues'!$BK$34</x:definedName>
    <x:definedName name="Implementation_Revenues_Y6">'IMP PRJ Revenues'!$BW$34</x:definedName>
    <x:definedName name="Implementation_Revenues_Y7">'IMP PRJ Revenues'!$CI$34</x:definedName>
    <x:definedName name="Implementation_Total_Costs_Y3">'IMP Total Costs'!$AM$34</x:definedName>
    <x:definedName name="Implementation_Total_Costs_Y4">'IMP Total Costs'!$AY$34</x:definedName>
    <x:definedName name="Implementation_Total_Costs_Y5">'IMP Total Costs'!$BK$34</x:definedName>
    <x:definedName name="Implementation_Total_Costs_Y6">'IMP Total Costs'!$BW$34</x:definedName>
    <x:definedName name="Implementation_Total_Costs_Y7">'IMP Total Costs'!$CI$34</x:definedName>
    <x:definedName name="Implementation_Total_Expenditures_Y3">'IMP Total Expenditures'!$AM$34</x:definedName>
    <x:definedName name="Implementation_Total_Expenditures_Y4">'IMP Total Expenditures'!$AY$34</x:definedName>
    <x:definedName name="Implementation_Total_Expenditures_Y5">'IMP Total Expenditures'!$BK$34</x:definedName>
    <x:definedName name="Implementation_Total_Expenditures_Y6">'IMP Total Expenditures'!$BW$34</x:definedName>
    <x:definedName name="Implementation_Total_Expenditures_Y7">'IMP Total Expenditures'!$CI$34</x:definedName>
    <x:definedName name="Implementation_Total_Expenses_Y3">'IMP Total Expenses'!$AM$34</x:definedName>
    <x:definedName name="Implementation_Total_Expenses_Y4">'IMP Total Expenses'!$AY$34</x:definedName>
    <x:definedName name="Implementation_Total_Expenses_Y5">'IMP Total Expenses'!$BK$34</x:definedName>
    <x:definedName name="Implementation_Total_Expenses_Y6">'IMP Total Expenses'!$BW$34</x:definedName>
    <x:definedName name="Implementation_Total_Expenses_Y7">'IMP Total Expenses'!$CI$34</x:definedName>
    <x:definedName name="Implementation_UC_Costs_As_Expenses_Y1">'IMP HR Y1-Y2'!$AE$31</x:definedName>
    <x:definedName name="Implementation_UC_Costs_As_Expenses_Y2">'IMP HR Y1-Y2'!$AI$31</x:definedName>
    <x:definedName name="Implementation_UC_Costs_As_Expenses_Y3">'IMP UC Costs as Expenses'!$AM$34</x:definedName>
    <x:definedName name="Implementation_UC_Costs_As_Expenses_Y4">'IMP UC Costs as Expenses'!$AY$34</x:definedName>
    <x:definedName name="Implementation_UC_Costs_As_Expenses_Y5">'IMP UC Costs as Expenses'!$BK$34</x:definedName>
    <x:definedName name="Implementation_UC_Costs_As_Expenses_Y6">'IMP UC Costs as Expenses'!$BW$34</x:definedName>
    <x:definedName name="Implementation_UC_Costs_As_Expenses_Y7">'IMP UC Costs as Expenses'!$CI$34</x:definedName>
    <x:definedName name="Implementation_UC_Default_Expenses_Y1">'IMP HR Y1-Y2'!$AQ$31</x:definedName>
    <x:definedName name="Implementation_UC_Default_Expenses_Y2">'IMP HR Y1-Y2'!$AU$31</x:definedName>
    <x:definedName name="Implementation_UC_Default_Expenses_Y3">'IMP UC Default Expenses'!$AM$34</x:definedName>
    <x:definedName name="Implementation_UC_Default_Expenses_Y4">'IMP UC Default Expenses'!$AY$34</x:definedName>
    <x:definedName name="Implementation_UC_Default_Expenses_Y5">'IMP UC Default Expenses'!$BK$34</x:definedName>
    <x:definedName name="Implementation_UC_Default_Expenses_Y6">'IMP UC Default Expenses'!$BW$34</x:definedName>
    <x:definedName name="Implementation_UC_Default_Expenses_Y7">'IMP UC Default Expenses'!$CI$34</x:definedName>
    <x:definedName name="Level_1_Maint_Ratio">'MD - Maintenance'!$B$2</x:definedName>
    <x:definedName name="Maint_1stY_Y3_Q1">'MNT Scaled 1st Year'!$G$37</x:definedName>
    <x:definedName name="Maint_1stY_Y3_Q2">'MNT Scaled 1st Year'!$H$37</x:definedName>
    <x:definedName name="Maint_1stY_Y3_Q3">'MNT Scaled 1st Year'!$I$37</x:definedName>
    <x:definedName name="Maint_1stY_Y3_Q4">'MNT Scaled 1st Year'!$J$37</x:definedName>
    <x:definedName name="Maint_1stY_Y4_Q1">'MNT Scaled 1st Year'!$K$37</x:definedName>
    <x:definedName name="Maint_1stY_Y4_Q2">'MNT Scaled 1st Year'!$L$37</x:definedName>
    <x:definedName name="Maint_1stY_Y4_Q3">'MNT Scaled 1st Year'!$M$37</x:definedName>
    <x:definedName name="Maint_1stY_Y4_Q4">'MNT Scaled 1st Year'!$N$37</x:definedName>
    <x:definedName name="Maint_1stY_Y5_Q1">'MNT Scaled 1st Year'!$O$37</x:definedName>
    <x:definedName name="Maint_1stY_Y5_Q2">'MNT Scaled 1st Year'!$P$37</x:definedName>
    <x:definedName name="Maint_1stY_Y5_Q3">'MNT Scaled 1st Year'!$Q$37</x:definedName>
    <x:definedName name="Maint_1stY_Y5_Q4">'MNT Scaled 1st Year'!$R$37</x:definedName>
    <x:definedName name="Maint_1stY_Y6_Q1">'MNT Scaled 1st Year'!$S$37</x:definedName>
    <x:definedName name="Maint_1stY_Y6_Q2">'MNT Scaled 1st Year'!$T$37</x:definedName>
    <x:definedName name="Maint_1stY_Y6_Q3">'MNT Scaled 1st Year'!$U$37</x:definedName>
    <x:definedName name="Maint_1stY_Y6_Q4">'MNT Scaled 1st Year'!$V$37</x:definedName>
    <x:definedName name="Maint_1stY_Y7_Q1">'MNT Scaled 1st Year'!$W$37</x:definedName>
    <x:definedName name="Maint_1stY_Y7_Q2">'MNT Scaled 1st Year'!$X$37</x:definedName>
    <x:definedName name="Maint_1stY_Y7_Q3">'MNT Scaled 1st Year'!$Y$37</x:definedName>
    <x:definedName name="Maint_1stY_Y7_Q4">'MNT Scaled 1st Year'!$Z$37</x:definedName>
    <x:definedName name="Maint_DBA">'MD - Maintenance'!$B$21</x:definedName>
    <x:definedName name="Maint_DVPS">'MD - Maintenance'!$B$22</x:definedName>
    <x:definedName name="Maint_L2_1stY_FN_DE">'MD - Maintenance'!$C$14</x:definedName>
    <x:definedName name="Maint_L2_1stY_FN_JI">'MD - Maintenance'!$C$16</x:definedName>
    <x:definedName name="Maint_L2_1stY_FN_SI">'MD - Maintenance'!$C$15</x:definedName>
    <x:definedName name="Maint_L2_1stY_FN_SP">'MD - Maintenance'!$C$17</x:definedName>
    <x:definedName name="Maint_L2_1stY_HR_DE">'MD - Maintenance'!$D$14</x:definedName>
    <x:definedName name="Maint_L2_1stY_HR_JI">'MD - Maintenance'!$D$16</x:definedName>
    <x:definedName name="Maint_L2_1stY_HR_SI">'MD - Maintenance'!$D$15</x:definedName>
    <x:definedName name="Maint_L2_1stY_HR_SP">'MD - Maintenance'!$D$17</x:definedName>
    <x:definedName name="Maint_L2_1stY_MSTR">'MD - Maintenance'!$C$13</x:definedName>
    <x:definedName name="Maint_L2_1stY_OP_DE">'MD - Maintenance'!$F$14</x:definedName>
    <x:definedName name="Maint_L2_1stY_OP_JI">'MD - Maintenance'!$F$16</x:definedName>
    <x:definedName name="Maint_L2_1stY_OP_SI">'MD - Maintenance'!$F$15</x:definedName>
    <x:definedName name="Maint_L2_1stY_OP_SP">'MD - Maintenance'!$F$17</x:definedName>
    <x:definedName name="Maint_L2_1stY_SC_DE">'MD - Maintenance'!$E$14</x:definedName>
    <x:definedName name="Maint_L2_1stY_SC_JI">'MD - Maintenance'!$E$16</x:definedName>
    <x:definedName name="Maint_L2_1stY_SC_SI">'MD - Maintenance'!$E$15</x:definedName>
    <x:definedName name="Maint_L2_1stY_SC_SP">'MD - Maintenance'!$E$17</x:definedName>
    <x:definedName name="Maint_L2_FN_DE">'MD - Maintenance'!$C$7</x:definedName>
    <x:definedName name="Maint_L2_FN_JI">'MD - Maintenance'!$C$9</x:definedName>
    <x:definedName name="Maint_L2_FN_SI">'MD - Maintenance'!$C$8</x:definedName>
    <x:definedName name="Maint_L2_FN_SP">'MD - Maintenance'!$C$10</x:definedName>
    <x:definedName name="Maint_L2_HR_DE">'MD - Maintenance'!$D$7</x:definedName>
    <x:definedName name="Maint_L2_HR_JI">'MD - Maintenance'!$D$9</x:definedName>
    <x:definedName name="Maint_L2_HR_SI">'MD - Maintenance'!$D$8</x:definedName>
    <x:definedName name="Maint_L2_HR_SP">'MD - Maintenance'!$D$10</x:definedName>
    <x:definedName name="Maint_L2_MSTR">'MD - Maintenance'!$C$6</x:definedName>
    <x:definedName name="Maint_L2_OP_DE">'MD - Maintenance'!$F$7</x:definedName>
    <x:definedName name="Maint_L2_OP_JI">'MD - Maintenance'!$F$9</x:definedName>
    <x:definedName name="Maint_L2_OP_SI">'MD - Maintenance'!$F$8</x:definedName>
    <x:definedName name="Maint_L2_OP_SP">'MD - Maintenance'!$F$10</x:definedName>
    <x:definedName name="Maint_L2_SC_DE">'MD - Maintenance'!$E$7</x:definedName>
    <x:definedName name="Maint_L2_SC_JI">'MD - Maintenance'!$E$9</x:definedName>
    <x:definedName name="Maint_L2_SC_SI">'MD - Maintenance'!$E$8</x:definedName>
    <x:definedName name="Maint_L2_SC_SP">'MD - Maintenance'!$E$10</x:definedName>
    <x:definedName name="Maint_PJMG">'MD - Maintenance'!$B$19</x:definedName>
    <x:definedName name="Maint_SRQA">'MD - Maintenance'!$B$20</x:definedName>
    <x:definedName name="Maint_Tot_Users_Y3_Q1">'MNT Num of Users'!$G$37</x:definedName>
    <x:definedName name="Maint_Tot_Users_Y3_Q2">'MNT Num of Users'!$H$37</x:definedName>
    <x:definedName name="Maint_Tot_Users_Y3_Q3">'MNT Num of Users'!$I$37</x:definedName>
    <x:definedName name="Maint_Tot_Users_Y3_Q4">'MNT Num of Users'!$J$37</x:definedName>
    <x:definedName name="Maint_Tot_Users_Y4_Q1">'MNT Num of Users'!$K$37</x:definedName>
    <x:definedName name="Maint_Tot_Users_Y4_Q2">'MNT Num of Users'!$L$37</x:definedName>
    <x:definedName name="Maint_Tot_Users_Y4_Q3">'MNT Num of Users'!$M$37</x:definedName>
    <x:definedName name="Maint_Tot_Users_Y4_Q4">'MNT Num of Users'!$N$37</x:definedName>
    <x:definedName name="Maint_Tot_Users_Y5_Q1">'MNT Num of Users'!$O$37</x:definedName>
    <x:definedName name="Maint_Tot_Users_Y5_Q2">'MNT Num of Users'!$P$37</x:definedName>
    <x:definedName name="Maint_Tot_Users_Y5_Q3">'MNT Num of Users'!$Q$37</x:definedName>
    <x:definedName name="Maint_Tot_Users_Y5_Q4">'MNT Num of Users'!$R$37</x:definedName>
    <x:definedName name="Maint_Tot_Users_Y6_Q1">'MNT Num of Users'!$S$37</x:definedName>
    <x:definedName name="Maint_Tot_Users_Y6_Q2">'MNT Num of Users'!$T$37</x:definedName>
    <x:definedName name="Maint_Tot_Users_Y6_Q3">'MNT Num of Users'!$U$37</x:definedName>
    <x:definedName name="Maint_Tot_Users_Y6_Q4">'MNT Num of Users'!$V$37</x:definedName>
    <x:definedName name="Maint_Tot_Users_Y7_Q1">'MNT Num of Users'!$W$37</x:definedName>
    <x:definedName name="Maint_Tot_Users_Y7_Q2">'MNT Num of Users'!$X$37</x:definedName>
    <x:definedName name="Maint_Tot_Users_Y7_Q3">'MNT Num of Users'!$Y$37</x:definedName>
    <x:definedName name="Maint_Tot_Users_Y7_Q4">'MNT Num of Users'!$Z$37</x:definedName>
    <x:definedName name="Maint_Y3_Q1" localSheetId="48">'MNT Num of Users'!#REF!</x:definedName>
    <x:definedName name="Maint_Y3_Q1">'MNT Scaled Ongoing'!$G$37</x:definedName>
    <x:definedName name="Maint_Y3_Q2" localSheetId="48">'MNT Num of Users'!#REF!</x:definedName>
    <x:definedName name="Maint_Y3_Q2">'MNT Scaled Ongoing'!$H$37</x:definedName>
    <x:definedName name="Maint_Y3_Q3" localSheetId="48">'MNT Num of Users'!#REF!</x:definedName>
    <x:definedName name="Maint_Y3_Q3">'MNT Scaled Ongoing'!$I$37</x:definedName>
    <x:definedName name="Maint_Y3_Q4" localSheetId="48">'MNT Num of Users'!#REF!</x:definedName>
    <x:definedName name="Maint_Y3_Q4">'MNT Scaled Ongoing'!$J$37</x:definedName>
    <x:definedName name="Maint_Y4_Q1" localSheetId="48">'MNT Num of Users'!#REF!</x:definedName>
    <x:definedName name="Maint_Y4_Q1">'MNT Scaled Ongoing'!$K$37</x:definedName>
    <x:definedName name="Maint_Y4_Q2" localSheetId="48">'MNT Num of Users'!#REF!</x:definedName>
    <x:definedName name="Maint_Y4_Q2">'MNT Scaled Ongoing'!$L$37</x:definedName>
    <x:definedName name="Maint_Y4_Q3" localSheetId="48">'MNT Num of Users'!#REF!</x:definedName>
    <x:definedName name="Maint_Y4_Q3">'MNT Scaled Ongoing'!$M$37</x:definedName>
    <x:definedName name="Maint_Y4_Q4" localSheetId="48">'MNT Num of Users'!#REF!</x:definedName>
    <x:definedName name="Maint_Y4_Q4">'MNT Scaled Ongoing'!$N$37</x:definedName>
    <x:definedName name="Maint_Y5_Q1" localSheetId="48">'MNT Num of Users'!#REF!</x:definedName>
    <x:definedName name="Maint_Y5_Q1">'MNT Scaled Ongoing'!$O$37</x:definedName>
    <x:definedName name="Maint_Y5_Q2" localSheetId="48">'MNT Num of Users'!#REF!</x:definedName>
    <x:definedName name="Maint_Y5_Q2">'MNT Scaled Ongoing'!$P$37</x:definedName>
    <x:definedName name="Maint_Y5_Q3" localSheetId="48">'MNT Num of Users'!#REF!</x:definedName>
    <x:definedName name="Maint_Y5_Q3">'MNT Scaled Ongoing'!$Q$37</x:definedName>
    <x:definedName name="Maint_Y5_Q4" localSheetId="48">'MNT Num of Users'!#REF!</x:definedName>
    <x:definedName name="Maint_Y5_Q4">'MNT Scaled Ongoing'!$R$37</x:definedName>
    <x:definedName name="Maint_Y6_Q1" localSheetId="48">'MNT Num of Users'!#REF!</x:definedName>
    <x:definedName name="Maint_Y6_Q1">'MNT Scaled Ongoing'!$S$37</x:definedName>
    <x:definedName name="Maint_Y6_Q2" localSheetId="48">'MNT Num of Users'!#REF!</x:definedName>
    <x:definedName name="Maint_Y6_Q2">'MNT Scaled Ongoing'!$T$37</x:definedName>
    <x:definedName name="Maint_Y6_Q3" localSheetId="48">'MNT Num of Users'!#REF!</x:definedName>
    <x:definedName name="Maint_Y6_Q3">'MNT Scaled Ongoing'!$U$37</x:definedName>
    <x:definedName name="Maint_Y6_Q4" localSheetId="48">'MNT Num of Users'!#REF!</x:definedName>
    <x:definedName name="Maint_Y6_Q4">'MNT Scaled Ongoing'!$V$37</x:definedName>
    <x:definedName name="Maint_Y7_Q1" localSheetId="48">'MNT Num of Users'!#REF!</x:definedName>
    <x:definedName name="Maint_Y7_Q1">'MNT Scaled Ongoing'!$W$37</x:definedName>
    <x:definedName name="Maint_Y7_Q2" localSheetId="48">'MNT Num of Users'!#REF!</x:definedName>
    <x:definedName name="Maint_Y7_Q2">'MNT Scaled Ongoing'!$X$37</x:definedName>
    <x:definedName name="Maint_Y7_Q3" localSheetId="48">'MNT Num of Users'!#REF!</x:definedName>
    <x:definedName name="Maint_Y7_Q3">'MNT Scaled Ongoing'!$Y$37</x:definedName>
    <x:definedName name="Maint_Y7_Q4" localSheetId="48">'MNT Num of Users'!#REF!</x:definedName>
    <x:definedName name="Maint_Y7_Q4">'MNT Scaled Ongoing'!$Z$37</x:definedName>
    <x:definedName name="NEW_Projects_Y3_Q1">'New Projects'!$F$37</x:definedName>
    <x:definedName name="NEW_Projects_Y3_Q1_Scaled">'Scaled New Projects'!$F$37</x:definedName>
    <x:definedName name="NEW_Projects_Y3_Q2">'New Projects'!$G$37</x:definedName>
    <x:definedName name="NEW_Projects_Y3_Q2_Scaled">'Scaled New Projects'!$G$37</x:definedName>
    <x:definedName name="NEW_Projects_Y3_Q3">'New Projects'!$H$37</x:definedName>
    <x:definedName name="NEW_Projects_Y3_Q3_Scaled">'Scaled New Projects'!$H$37</x:definedName>
    <x:definedName name="NEW_Projects_Y3_Q4">'New Projects'!$I$37</x:definedName>
    <x:definedName name="NEW_Projects_Y3_Q4_Scaled">'Scaled New Projects'!$I$37</x:definedName>
    <x:definedName name="NEW_Projects_Y4_Q1">'New Projects'!$J$37</x:definedName>
    <x:definedName name="NEW_Projects_Y4_Q1_Scaled">'Scaled New Projects'!$J$37</x:definedName>
    <x:definedName name="NEW_Projects_Y4_Q2">'New Projects'!$K$37</x:definedName>
    <x:definedName name="NEW_Projects_Y4_Q2_Scaled">'Scaled New Projects'!$K$37</x:definedName>
    <x:definedName name="NEW_Projects_Y4_Q3">'New Projects'!$L$37</x:definedName>
    <x:definedName name="NEW_Projects_Y4_Q3_Scaled">'Scaled New Projects'!$L$37</x:definedName>
    <x:definedName name="NEW_Projects_Y4_Q4">'New Projects'!$M$37</x:definedName>
    <x:definedName name="NEW_Projects_Y4_Q4_Scaled">'Scaled New Projects'!$M$37</x:definedName>
    <x:definedName name="NEW_Projects_Y5_Q1">'New Projects'!$N$37</x:definedName>
    <x:definedName name="NEW_Projects_Y5_Q1_Scaled">'Scaled New Projects'!$N$37</x:definedName>
    <x:definedName name="NEW_Projects_Y5_Q2">'New Projects'!$O$37</x:definedName>
    <x:definedName name="NEW_Projects_Y5_Q2_Scaled">'Scaled New Projects'!$O$37</x:definedName>
    <x:definedName name="NEW_Projects_Y5_Q3">'New Projects'!$P$37</x:definedName>
    <x:definedName name="NEW_Projects_Y5_Q3_Scaled">'Scaled New Projects'!$P$37</x:definedName>
    <x:definedName name="NEW_Projects_Y5_Q4">'New Projects'!$Q$37</x:definedName>
    <x:definedName name="NEW_Projects_Y5_Q4_Scaled">'Scaled New Projects'!$Q$37</x:definedName>
    <x:definedName name="NEW_Projects_Y6_Q1">'New Projects'!$R$37</x:definedName>
    <x:definedName name="NEW_Projects_Y6_Q1_Scaled">'Scaled New Projects'!$R$37</x:definedName>
    <x:definedName name="NEW_Projects_Y6_Q2">'New Projects'!$S$37</x:definedName>
    <x:definedName name="NEW_Projects_Y6_Q2_Scaled">'Scaled New Projects'!$S$37</x:definedName>
    <x:definedName name="NEW_Projects_Y6_Q3">'New Projects'!$T$37</x:definedName>
    <x:definedName name="NEW_Projects_Y6_Q3_Scaled">'Scaled New Projects'!$T$37</x:definedName>
    <x:definedName name="NEW_Projects_Y6_Q4">'New Projects'!$U$37</x:definedName>
    <x:definedName name="NEW_Projects_Y6_Q4_Scaled">'Scaled New Projects'!$U$37</x:definedName>
    <x:definedName name="NEW_Projects_Y7_Q1">'New Projects'!$V$37</x:definedName>
    <x:definedName name="NEW_Projects_Y7_Q1_Scaled">'Scaled New Projects'!$V$37</x:definedName>
    <x:definedName name="NEW_Projects_Y7_Q2">'New Projects'!$W$37</x:definedName>
    <x:definedName name="NEW_Projects_Y7_Q2_Scaled">'Scaled New Projects'!$W$37</x:definedName>
    <x:definedName name="NEW_Projects_Y7_Q3">'New Projects'!$X$37</x:definedName>
    <x:definedName name="NEW_Projects_Y7_Q3_Scaled">'Scaled New Projects'!$X$37</x:definedName>
    <x:definedName name="NEW_Projects_Y7_Q4">'New Projects'!$Y$37</x:definedName>
    <x:definedName name="NEW_Projects_Y7_Q4_Scaled">'Scaled New Projects'!$Y$37</x:definedName>
    <x:definedName name="P_Full_Capacity_IMP_Y3">'IMP HR - Actual Persons '!$AM$36</x:definedName>
    <x:definedName name="P_Full_Capacity_IMP_Y4">'IMP HR - Actual Persons '!$AY$36</x:definedName>
    <x:definedName name="P_Full_Capacity_IMP_Y5">'IMP HR - Actual Persons '!$BK$36</x:definedName>
    <x:definedName name="P_Full_Capacity_IMP_Y6">'IMP HR - Actual Persons '!$BW$36</x:definedName>
    <x:definedName name="P_Full_Capacity_IMP_Y7">'IMP HR - Actual Persons '!$CI$36</x:definedName>
    <x:definedName name="P_IMP_Y3">'IMP HR - Actual Persons '!$AM$34</x:definedName>
    <x:definedName name="P_IMP_Y4">'IMP HR - Actual Persons '!$AY$34</x:definedName>
    <x:definedName name="P_IMP_Y5">'IMP HR - Actual Persons '!$BK$34</x:definedName>
    <x:definedName name="P_IMP_Y6">'IMP HR - Actual Persons '!$BW$34</x:definedName>
    <x:definedName name="P_IMP_Y7">'IMP HR - Actual Persons '!$CI$34</x:definedName>
    <x:definedName name="P_Unused_IMP_Y3">'IMP HR - Unused Capacity'!$AM$34</x:definedName>
    <x:definedName name="P_Unused_IMP_Y4">'IMP HR - Unused Capacity'!$AY$34</x:definedName>
    <x:definedName name="P_Unused_IMP_Y5">'IMP HR - Unused Capacity'!$BK$34</x:definedName>
    <x:definedName name="P_Unused_IMP_Y6">'IMP HR - Unused Capacity'!$BW$34</x:definedName>
    <x:definedName name="P_Unused_IMP_Y7">'IMP HR - Unused Capacity'!$CI$34</x:definedName>
    <x:definedName name="R_Y3_License">'License Revenue'!$J$39</x:definedName>
    <x:definedName name="R_Y3_Maintenance">'Maintenance Revenue'!$J$39</x:definedName>
    <x:definedName name="R_Y3_Subscription">'Subscription Revenue'!$J$39</x:definedName>
    <x:definedName name="R_Y4_License">'License Revenue'!$N$39</x:definedName>
    <x:definedName name="R_Y4_Maintenance">'Maintenance Revenue'!$N$39</x:definedName>
    <x:definedName name="R_Y4_Subscription">'Subscription Revenue'!$N$39</x:definedName>
    <x:definedName name="R_Y5_License">'License Revenue'!$R$39</x:definedName>
    <x:definedName name="R_Y5_Maintenance">'Maintenance Revenue'!$R$39</x:definedName>
    <x:definedName name="R_Y5_Subscription">'Subscription Revenue'!$R$39</x:definedName>
    <x:definedName name="R_Y6_License">'License Revenue'!$V$39</x:definedName>
    <x:definedName name="R_Y6_Maintenance">'Maintenance Revenue'!$V$39</x:definedName>
    <x:definedName name="R_Y6_Subscription">'Subscription Revenue'!$V$39</x:definedName>
    <x:definedName name="R_Y7_License">'License Revenue'!$Z$39</x:definedName>
    <x:definedName name="R_Y7_Maintenance">'Maintenance Revenue'!$Z$39</x:definedName>
    <x:definedName name="R_Y7_Subscription">'Subscription Revenue'!$Z$39</x:definedName>
    <x:definedName name="Scaled_Current_Projects_Y3_Q1">'Scaled Current Projects'!$F$37</x:definedName>
    <x:definedName name="Scaled_Current_Projects_Y3_Q2">'Scaled Current Projects'!$G$37</x:definedName>
    <x:definedName name="Scaled_Current_Projects_Y3_Q3">'Scaled Current Projects'!$H$37</x:definedName>
    <x:definedName name="Scaled_Current_Projects_Y3_Q4">'Scaled Current Projects'!$I$37</x:definedName>
    <x:definedName name="Scaled_Current_Projects_Y4_Q1">'Scaled Current Projects'!$J$37</x:definedName>
    <x:definedName name="Scaled_Current_Projects_Y4_Q2">'Scaled Current Projects'!$K$37</x:definedName>
    <x:definedName name="Scaled_Current_Projects_Y4_Q3">'Scaled Current Projects'!$L$37</x:definedName>
    <x:definedName name="Scaled_Current_Projects_Y4_Q4">'Scaled Current Projects'!$M$37</x:definedName>
    <x:definedName name="Scaled_Current_Projects_Y5_Q1">'Scaled Current Projects'!$N$37</x:definedName>
    <x:definedName name="Scaled_Current_Projects_Y5_Q2">'Scaled Current Projects'!$O$37</x:definedName>
    <x:definedName name="Scaled_Current_Projects_Y5_Q3">'Scaled Current Projects'!$P$37</x:definedName>
    <x:definedName name="Scaled_Current_Projects_Y5_Q4">'Scaled Current Projects'!$Q$37</x:definedName>
    <x:definedName name="Scaled_Current_Projects_Y6_Q1">'Scaled Current Projects'!$R$37</x:definedName>
    <x:definedName name="Scaled_Current_Projects_Y6_Q2">'Scaled Current Projects'!$S$37</x:definedName>
    <x:definedName name="Scaled_Current_Projects_Y6_Q3">'Scaled Current Projects'!$T$37</x:definedName>
    <x:definedName name="Scaled_Current_Projects_Y6_Q4">'Scaled Current Projects'!$U$37</x:definedName>
    <x:definedName name="Scaled_Current_Projects_Y7_Q1">'Scaled Current Projects'!$V$37</x:definedName>
    <x:definedName name="Scaled_Current_Projects_Y7_Q2">'Scaled Current Projects'!$W$37</x:definedName>
    <x:definedName name="Scaled_Current_Projects_Y7_Q3">'Scaled Current Projects'!$X$37</x:definedName>
    <x:definedName name="Scaled_Current_Projects_Y7_Q4">'Scaled Current Projects'!$Y$37</x:definedName>
    <x:definedName name="Y1_Annual_License_Fee_Increase_Factor">'MD - General'!$C$24</x:definedName>
    <x:definedName name="Y1_Annual_Subscription_Fee_Increase_Factor">'MD - General'!$C$16</x:definedName>
    <x:definedName name="Y1_Salary_Inflation_Factor">'MD - General'!$C$5</x:definedName>
    <x:definedName name="Y2_Annual_License_Fee_Increase_Factor">'MD - General'!$D$24</x:definedName>
    <x:definedName name="Y2_Annual_Subscription_Fee_Increase_Factor">'MD - General'!$D$16</x:definedName>
    <x:definedName name="Y2_Salary_Inflation_Factor">'MD - General'!$D$5</x:definedName>
    <x:definedName name="Y3_Annual_License_Fee_Increase_Factor">'MD - General'!$E$24</x:definedName>
    <x:definedName name="Y3_Annual_Subscription_Fee_Increase_Factor">'MD - General'!$E$16</x:definedName>
    <x:definedName name="Y3_Salary_Inflation_Factor">'MD - General'!$E$5</x:definedName>
    <x:definedName name="Y3Q1_Reference">'IMP HR - New Hires'!$CJ$4</x:definedName>
    <x:definedName name="Y4_Annual_License_Fee_Increase_Factor">'MD - General'!$F$24</x:definedName>
    <x:definedName name="Y4_Annual_Subscription_Fee_Increase_Factor">'MD - General'!$F$16</x:definedName>
    <x:definedName name="Y4_Salary_Inflation_Factor">'MD - General'!$F$5</x:definedName>
    <x:definedName name="Y5_Annual_License_Fee_Increase_Factor">'MD - General'!$G$24</x:definedName>
    <x:definedName name="Y5_Annual_Subscription_Fee_Increase_Factor">'MD - General'!$G$16</x:definedName>
    <x:definedName name="Y5_Salary_Inflation_Factor">'MD - General'!$G$5</x:definedName>
    <x:definedName name="Y6_Annual_License_Fee_Increase_Factor">'MD - General'!$H$24</x:definedName>
    <x:definedName name="Y6_Annual_Subscription_Fee_Increase_Factor">'MD - General'!$H$16</x:definedName>
    <x:definedName name="Y6_Salary_Inflation_Factor">'MD - General'!$H$5</x:definedName>
    <x:definedName name="Y7_Annual_License_Fee_Increase_Factor">'MD - General'!$I$24</x:definedName>
    <x:definedName name="Y7_Annual_Subscription_Fee_Increase_Factor">'MD - General'!$I$16</x:definedName>
    <x:definedName name="Y7_Salary_Inflation_Factor">'MD - General'!$I$5</x:definedName>
    <x:definedName name="Y8_Annual_License_Fee_Increase_Factor">'MD - General'!$J$24</x:definedName>
    <x:definedName name="Y8_Annual_Subscription_Fee_Increase_Factor">'MD - General'!$J$16</x:definedName>
    <x:definedName name="Y8_Salary_Inflation_Factor">'MD - General'!$J$5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B28" i="79" l="1"/>
  <c r="B27" i="79"/>
  <c r="B26" i="79"/>
  <c r="B25" i="79"/>
  <c r="B24" i="79"/>
  <c r="B23" i="79"/>
  <c r="B22" i="79"/>
  <c r="B21" i="79"/>
  <c r="B20" i="79"/>
  <c r="B19" i="79"/>
  <c r="B18" i="79"/>
  <c r="B17" i="79"/>
  <c r="B16" i="79"/>
  <c r="B15" i="79"/>
  <c r="B14" i="79"/>
  <c r="B13" i="79"/>
  <c r="B12" i="79"/>
  <c r="B11" i="79"/>
  <c r="B10" i="79"/>
  <c r="B9" i="79"/>
  <c r="B8" i="79"/>
  <c r="B7" i="79"/>
  <c r="B6" i="79"/>
  <c r="B5" i="79"/>
  <c r="B4" i="79"/>
  <c r="G35" i="78"/>
  <c r="F35" i="78"/>
  <c r="E35" i="78"/>
  <c r="D35" i="78"/>
  <c r="C35" i="78"/>
  <c r="B35" i="78"/>
  <c r="A35" i="78"/>
  <c r="G34" i="78"/>
  <c r="F34" i="78"/>
  <c r="E34" i="78"/>
  <c r="D34" i="78"/>
  <c r="C34" i="78"/>
  <c r="B34" i="78"/>
  <c r="A34" i="78"/>
  <c r="G33" i="78"/>
  <c r="F33" i="78"/>
  <c r="E33" i="78"/>
  <c r="D33" i="78"/>
  <c r="C33" i="78"/>
  <c r="B33" i="78"/>
  <c r="A33" i="78"/>
  <c r="G32" i="78"/>
  <c r="F32" i="78"/>
  <c r="E32" i="78"/>
  <c r="D32" i="78"/>
  <c r="C32" i="78"/>
  <c r="B32" i="78"/>
  <c r="A32" i="78"/>
  <c r="G31" i="78"/>
  <c r="F31" i="78"/>
  <c r="E31" i="78"/>
  <c r="D31" i="78"/>
  <c r="C31" i="78"/>
  <c r="B31" i="78"/>
  <c r="A31" i="78"/>
  <c r="G30" i="78"/>
  <c r="F30" i="78"/>
  <c r="E30" i="78"/>
  <c r="D30" i="78"/>
  <c r="C30" i="78"/>
  <c r="B30" i="78"/>
  <c r="A30" i="78"/>
  <c r="G29" i="78"/>
  <c r="F29" i="78"/>
  <c r="E29" i="78"/>
  <c r="D29" i="78"/>
  <c r="C29" i="78"/>
  <c r="B29" i="78"/>
  <c r="A29" i="78"/>
  <c r="G28" i="78"/>
  <c r="F28" i="78"/>
  <c r="E28" i="78"/>
  <c r="D28" i="78"/>
  <c r="C28" i="78"/>
  <c r="B28" i="78"/>
  <c r="A28" i="78"/>
  <c r="G27" i="78"/>
  <c r="F27" i="78"/>
  <c r="E27" i="78"/>
  <c r="D27" i="78"/>
  <c r="C27" i="78"/>
  <c r="B27" i="78"/>
  <c r="A27" i="78"/>
  <c r="G26" i="78"/>
  <c r="F26" i="78"/>
  <c r="E26" i="78"/>
  <c r="D26" i="78"/>
  <c r="C26" i="78"/>
  <c r="B26" i="78"/>
  <c r="A26" i="78"/>
  <c r="G25" i="78"/>
  <c r="F25" i="78"/>
  <c r="E25" i="78"/>
  <c r="D25" i="78"/>
  <c r="C25" i="78"/>
  <c r="B25" i="78"/>
  <c r="A25" i="78"/>
  <c r="G24" i="78"/>
  <c r="F24" i="78"/>
  <c r="E24" i="78"/>
  <c r="D24" i="78"/>
  <c r="C24" i="78"/>
  <c r="B24" i="78"/>
  <c r="A24" i="78"/>
  <c r="G23" i="78"/>
  <c r="F23" i="78"/>
  <c r="E23" i="78"/>
  <c r="D23" i="78"/>
  <c r="C23" i="78"/>
  <c r="B23" i="78"/>
  <c r="A23" i="78"/>
  <c r="G22" i="78"/>
  <c r="F22" i="78"/>
  <c r="E22" i="78"/>
  <c r="D22" i="78"/>
  <c r="C22" i="78"/>
  <c r="B22" i="78"/>
  <c r="A22" i="78"/>
  <c r="G21" i="78"/>
  <c r="F21" i="78"/>
  <c r="E21" i="78"/>
  <c r="D21" i="78"/>
  <c r="C21" i="78"/>
  <c r="B21" i="78"/>
  <c r="A21" i="78"/>
  <c r="G20" i="78"/>
  <c r="F20" i="78"/>
  <c r="E20" i="78"/>
  <c r="D20" i="78"/>
  <c r="C20" i="78"/>
  <c r="B20" i="78"/>
  <c r="A20" i="78"/>
  <c r="G19" i="78"/>
  <c r="F19" i="78"/>
  <c r="E19" i="78"/>
  <c r="D19" i="78"/>
  <c r="C19" i="78"/>
  <c r="B19" i="78"/>
  <c r="A19" i="78"/>
  <c r="G18" i="78"/>
  <c r="F18" i="78"/>
  <c r="E18" i="78"/>
  <c r="D18" i="78"/>
  <c r="C18" i="78"/>
  <c r="B18" i="78"/>
  <c r="A18" i="78"/>
  <c r="G17" i="78"/>
  <c r="F17" i="78"/>
  <c r="E17" i="78"/>
  <c r="D17" i="78"/>
  <c r="C17" i="78"/>
  <c r="B17" i="78"/>
  <c r="A17" i="78"/>
  <c r="G16" i="78"/>
  <c r="F16" i="78"/>
  <c r="E16" i="78"/>
  <c r="D16" i="78"/>
  <c r="C16" i="78"/>
  <c r="B16" i="78"/>
  <c r="A16" i="78"/>
  <c r="G15" i="78"/>
  <c r="F15" i="78"/>
  <c r="E15" i="78"/>
  <c r="D15" i="78"/>
  <c r="C15" i="78"/>
  <c r="B15" i="78"/>
  <c r="A15" i="78"/>
  <c r="G14" i="78"/>
  <c r="F14" i="78"/>
  <c r="E14" i="78"/>
  <c r="D14" i="78"/>
  <c r="C14" i="78"/>
  <c r="B14" i="78"/>
  <c r="A14" i="78"/>
  <c r="G13" i="78"/>
  <c r="F13" i="78"/>
  <c r="E13" i="78"/>
  <c r="D13" i="78"/>
  <c r="C13" i="78"/>
  <c r="B13" i="78"/>
  <c r="A13" i="78"/>
  <c r="G12" i="78"/>
  <c r="F12" i="78"/>
  <c r="E12" i="78"/>
  <c r="D12" i="78"/>
  <c r="C12" i="78"/>
  <c r="B12" i="78"/>
  <c r="A12" i="78"/>
  <c r="G11" i="78"/>
  <c r="F11" i="78"/>
  <c r="E11" i="78"/>
  <c r="D11" i="78"/>
  <c r="C11" i="78"/>
  <c r="B11" i="78"/>
  <c r="A11" i="78"/>
  <c r="G10" i="78"/>
  <c r="F10" i="78"/>
  <c r="E10" i="78"/>
  <c r="D10" i="78"/>
  <c r="C10" i="78"/>
  <c r="B10" i="78"/>
  <c r="A10" i="78"/>
  <c r="G9" i="78"/>
  <c r="F9" i="78"/>
  <c r="E9" i="78"/>
  <c r="D9" i="78"/>
  <c r="C9" i="78"/>
  <c r="B9" i="78"/>
  <c r="A9" i="78"/>
  <c r="G8" i="78"/>
  <c r="F8" i="78"/>
  <c r="E8" i="78"/>
  <c r="D8" i="78"/>
  <c r="C8" i="78"/>
  <c r="B8" i="78"/>
  <c r="A8" i="78"/>
  <c r="G7" i="78"/>
  <c r="F7" i="78"/>
  <c r="E7" i="78"/>
  <c r="D7" i="78"/>
  <c r="C7" i="78"/>
  <c r="B7" i="78"/>
  <c r="A7" i="78"/>
  <c r="G6" i="78"/>
  <c r="F6" i="78"/>
  <c r="E6" i="78"/>
  <c r="D6" i="78"/>
  <c r="C6" i="78"/>
  <c r="B6" i="78"/>
  <c r="A6" i="78"/>
  <c r="G5" i="78"/>
  <c r="F5" i="78"/>
  <c r="E5" i="78"/>
  <c r="D5" i="78"/>
  <c r="C5" i="78"/>
  <c r="B5" i="78"/>
  <c r="A5" i="78"/>
  <c r="G4" i="78"/>
  <c r="F4" i="78"/>
  <c r="E4" i="78"/>
  <c r="D4" i="78"/>
  <c r="C4" i="78"/>
  <c r="B4" i="78"/>
  <c r="A4" i="78"/>
  <c r="G3" i="78"/>
  <c r="F3" i="78"/>
  <c r="E3" i="78"/>
  <c r="D3" i="78"/>
  <c r="C3" i="78"/>
  <c r="B3" i="78"/>
  <c r="A3" i="78"/>
  <c r="F2" i="78"/>
  <c r="E2" i="78"/>
  <c r="D2" i="78"/>
  <c r="C2" i="78"/>
  <c r="B2" i="78"/>
  <c r="F1" i="78"/>
  <c r="E1" i="78"/>
  <c r="D1" i="78"/>
  <c r="C1" i="78"/>
  <c r="B1" i="78"/>
  <c r="F35" i="77"/>
  <c r="E35" i="77"/>
  <c r="D35" i="77"/>
  <c r="G35" i="77" s="1"/>
  <c r="C35" i="77"/>
  <c r="B35" i="77"/>
  <c r="A35" i="77"/>
  <c r="F34" i="77"/>
  <c r="E34" i="77"/>
  <c r="D34" i="77"/>
  <c r="G34" i="77" s="1"/>
  <c r="C34" i="77"/>
  <c r="B34" i="77"/>
  <c r="A34" i="77"/>
  <c r="F33" i="77"/>
  <c r="E33" i="77"/>
  <c r="D33" i="77"/>
  <c r="G33" i="77" s="1"/>
  <c r="C33" i="77"/>
  <c r="B33" i="77"/>
  <c r="A33" i="77"/>
  <c r="F32" i="77"/>
  <c r="E32" i="77"/>
  <c r="D32" i="77"/>
  <c r="G32" i="77" s="1"/>
  <c r="C32" i="77"/>
  <c r="B32" i="77"/>
  <c r="A32" i="77"/>
  <c r="F31" i="77"/>
  <c r="E31" i="77"/>
  <c r="D31" i="77"/>
  <c r="G31" i="77" s="1"/>
  <c r="C31" i="77"/>
  <c r="B31" i="77"/>
  <c r="A31" i="77"/>
  <c r="F30" i="77"/>
  <c r="E30" i="77"/>
  <c r="D30" i="77"/>
  <c r="G30" i="77" s="1"/>
  <c r="C30" i="77"/>
  <c r="B30" i="77"/>
  <c r="A30" i="77"/>
  <c r="F29" i="77"/>
  <c r="E29" i="77"/>
  <c r="D29" i="77"/>
  <c r="G29" i="77" s="1"/>
  <c r="C29" i="77"/>
  <c r="B29" i="77"/>
  <c r="A29" i="77"/>
  <c r="F28" i="77"/>
  <c r="E28" i="77"/>
  <c r="D28" i="77"/>
  <c r="G28" i="77" s="1"/>
  <c r="C28" i="77"/>
  <c r="B28" i="77"/>
  <c r="A28" i="77"/>
  <c r="F27" i="77"/>
  <c r="E27" i="77"/>
  <c r="D27" i="77"/>
  <c r="G27" i="77" s="1"/>
  <c r="C27" i="77"/>
  <c r="B27" i="77"/>
  <c r="A27" i="77"/>
  <c r="F26" i="77"/>
  <c r="E26" i="77"/>
  <c r="D26" i="77"/>
  <c r="G26" i="77" s="1"/>
  <c r="C26" i="77"/>
  <c r="B26" i="77"/>
  <c r="A26" i="77"/>
  <c r="F25" i="77"/>
  <c r="E25" i="77"/>
  <c r="D25" i="77"/>
  <c r="G25" i="77" s="1"/>
  <c r="C25" i="77"/>
  <c r="B25" i="77"/>
  <c r="A25" i="77"/>
  <c r="F24" i="77"/>
  <c r="E24" i="77"/>
  <c r="D24" i="77"/>
  <c r="G24" i="77" s="1"/>
  <c r="C24" i="77"/>
  <c r="B24" i="77"/>
  <c r="A24" i="77"/>
  <c r="F23" i="77"/>
  <c r="E23" i="77"/>
  <c r="D23" i="77"/>
  <c r="G23" i="77" s="1"/>
  <c r="C23" i="77"/>
  <c r="B23" i="77"/>
  <c r="A23" i="77"/>
  <c r="F22" i="77"/>
  <c r="E22" i="77"/>
  <c r="D22" i="77"/>
  <c r="G22" i="77" s="1"/>
  <c r="C22" i="77"/>
  <c r="B22" i="77"/>
  <c r="A22" i="77"/>
  <c r="F21" i="77"/>
  <c r="E21" i="77"/>
  <c r="D21" i="77"/>
  <c r="G21" i="77" s="1"/>
  <c r="C21" i="77"/>
  <c r="B21" i="77"/>
  <c r="A21" i="77"/>
  <c r="F20" i="77"/>
  <c r="E20" i="77"/>
  <c r="D20" i="77"/>
  <c r="G20" i="77" s="1"/>
  <c r="C20" i="77"/>
  <c r="B20" i="77"/>
  <c r="A20" i="77"/>
  <c r="F19" i="77"/>
  <c r="E19" i="77"/>
  <c r="D19" i="77"/>
  <c r="G19" i="77" s="1"/>
  <c r="C19" i="77"/>
  <c r="B19" i="77"/>
  <c r="A19" i="77"/>
  <c r="F18" i="77"/>
  <c r="E18" i="77"/>
  <c r="D18" i="77"/>
  <c r="G18" i="77" s="1"/>
  <c r="C18" i="77"/>
  <c r="B18" i="77"/>
  <c r="A18" i="77"/>
  <c r="F17" i="77"/>
  <c r="E17" i="77"/>
  <c r="D17" i="77"/>
  <c r="G17" i="77" s="1"/>
  <c r="C17" i="77"/>
  <c r="B17" i="77"/>
  <c r="A17" i="77"/>
  <c r="F16" i="77"/>
  <c r="E16" i="77"/>
  <c r="D16" i="77"/>
  <c r="G16" i="77" s="1"/>
  <c r="C16" i="77"/>
  <c r="B16" i="77"/>
  <c r="A16" i="77"/>
  <c r="F15" i="77"/>
  <c r="E15" i="77"/>
  <c r="D15" i="77"/>
  <c r="G15" i="77" s="1"/>
  <c r="C15" i="77"/>
  <c r="B15" i="77"/>
  <c r="A15" i="77"/>
  <c r="F14" i="77"/>
  <c r="E14" i="77"/>
  <c r="D14" i="77"/>
  <c r="G14" i="77" s="1"/>
  <c r="C14" i="77"/>
  <c r="B14" i="77"/>
  <c r="A14" i="77"/>
  <c r="F13" i="77"/>
  <c r="E13" i="77"/>
  <c r="D13" i="77"/>
  <c r="G13" i="77" s="1"/>
  <c r="C13" i="77"/>
  <c r="B13" i="77"/>
  <c r="A13" i="77"/>
  <c r="F12" i="77"/>
  <c r="E12" i="77"/>
  <c r="D12" i="77"/>
  <c r="G12" i="77" s="1"/>
  <c r="C12" i="77"/>
  <c r="B12" i="77"/>
  <c r="A12" i="77"/>
  <c r="G11" i="77"/>
  <c r="F11" i="77"/>
  <c r="E11" i="77"/>
  <c r="D11" i="77"/>
  <c r="C11" i="77"/>
  <c r="B11" i="77"/>
  <c r="A11" i="77"/>
  <c r="F10" i="77"/>
  <c r="E10" i="77"/>
  <c r="D10" i="77"/>
  <c r="G10" i="77" s="1"/>
  <c r="C10" i="77"/>
  <c r="B10" i="77"/>
  <c r="A10" i="77"/>
  <c r="F9" i="77"/>
  <c r="E9" i="77"/>
  <c r="D9" i="77"/>
  <c r="G9" i="77" s="1"/>
  <c r="C9" i="77"/>
  <c r="B9" i="77"/>
  <c r="A9" i="77"/>
  <c r="F8" i="77"/>
  <c r="E8" i="77"/>
  <c r="D8" i="77"/>
  <c r="G8" i="77" s="1"/>
  <c r="C8" i="77"/>
  <c r="B8" i="77"/>
  <c r="A8" i="77"/>
  <c r="F7" i="77"/>
  <c r="E7" i="77"/>
  <c r="D7" i="77"/>
  <c r="G7" i="77" s="1"/>
  <c r="C7" i="77"/>
  <c r="B7" i="77"/>
  <c r="A7" i="77"/>
  <c r="F6" i="77"/>
  <c r="E6" i="77"/>
  <c r="D6" i="77"/>
  <c r="G6" i="77" s="1"/>
  <c r="C6" i="77"/>
  <c r="B6" i="77"/>
  <c r="A6" i="77"/>
  <c r="F5" i="77"/>
  <c r="E5" i="77"/>
  <c r="D5" i="77"/>
  <c r="G5" i="77" s="1"/>
  <c r="C5" i="77"/>
  <c r="B5" i="77"/>
  <c r="A5" i="77"/>
  <c r="F4" i="77"/>
  <c r="E4" i="77"/>
  <c r="D4" i="77"/>
  <c r="G4" i="77" s="1"/>
  <c r="C4" i="77"/>
  <c r="B4" i="77"/>
  <c r="A4" i="77"/>
  <c r="F3" i="77"/>
  <c r="E3" i="77"/>
  <c r="D3" i="77"/>
  <c r="G3" i="77" s="1"/>
  <c r="C3" i="77"/>
  <c r="B3" i="77"/>
  <c r="A3" i="77"/>
  <c r="F2" i="77"/>
  <c r="E2" i="77"/>
  <c r="D2" i="77"/>
  <c r="C2" i="77"/>
  <c r="B2" i="77"/>
  <c r="F1" i="77"/>
  <c r="E1" i="77"/>
  <c r="D1" i="77"/>
  <c r="C1" i="77"/>
  <c r="B1" i="77"/>
  <c r="G35" i="76"/>
  <c r="F35" i="76"/>
  <c r="E35" i="76"/>
  <c r="D35" i="76"/>
  <c r="C35" i="76"/>
  <c r="B35" i="76"/>
  <c r="A35" i="76"/>
  <c r="G34" i="76"/>
  <c r="F34" i="76"/>
  <c r="E34" i="76"/>
  <c r="D34" i="76"/>
  <c r="C34" i="76"/>
  <c r="B34" i="76"/>
  <c r="A34" i="76"/>
  <c r="G33" i="76"/>
  <c r="F33" i="76"/>
  <c r="E33" i="76"/>
  <c r="D33" i="76"/>
  <c r="C33" i="76"/>
  <c r="B33" i="76"/>
  <c r="A33" i="76"/>
  <c r="G32" i="76"/>
  <c r="F32" i="76"/>
  <c r="E32" i="76"/>
  <c r="D32" i="76"/>
  <c r="C32" i="76"/>
  <c r="B32" i="76"/>
  <c r="A32" i="76"/>
  <c r="G31" i="76"/>
  <c r="F31" i="76"/>
  <c r="E31" i="76"/>
  <c r="D31" i="76"/>
  <c r="C31" i="76"/>
  <c r="B31" i="76"/>
  <c r="A31" i="76"/>
  <c r="G30" i="76"/>
  <c r="F30" i="76"/>
  <c r="E30" i="76"/>
  <c r="D30" i="76"/>
  <c r="C30" i="76"/>
  <c r="B30" i="76"/>
  <c r="A30" i="76"/>
  <c r="G29" i="76"/>
  <c r="F29" i="76"/>
  <c r="E29" i="76"/>
  <c r="D29" i="76"/>
  <c r="C29" i="76"/>
  <c r="B29" i="76"/>
  <c r="A29" i="76"/>
  <c r="G28" i="76"/>
  <c r="F28" i="76"/>
  <c r="E28" i="76"/>
  <c r="D28" i="76"/>
  <c r="C28" i="76"/>
  <c r="B28" i="76"/>
  <c r="A28" i="76"/>
  <c r="G27" i="76"/>
  <c r="F27" i="76"/>
  <c r="E27" i="76"/>
  <c r="D27" i="76"/>
  <c r="C27" i="76"/>
  <c r="B27" i="76"/>
  <c r="A27" i="76"/>
  <c r="G26" i="76"/>
  <c r="F26" i="76"/>
  <c r="E26" i="76"/>
  <c r="D26" i="76"/>
  <c r="C26" i="76"/>
  <c r="B26" i="76"/>
  <c r="A26" i="76"/>
  <c r="G25" i="76"/>
  <c r="F25" i="76"/>
  <c r="E25" i="76"/>
  <c r="D25" i="76"/>
  <c r="C25" i="76"/>
  <c r="B25" i="76"/>
  <c r="A25" i="76"/>
  <c r="G24" i="76"/>
  <c r="F24" i="76"/>
  <c r="E24" i="76"/>
  <c r="D24" i="76"/>
  <c r="C24" i="76"/>
  <c r="B24" i="76"/>
  <c r="A24" i="76"/>
  <c r="G23" i="76"/>
  <c r="F23" i="76"/>
  <c r="E23" i="76"/>
  <c r="D23" i="76"/>
  <c r="C23" i="76"/>
  <c r="B23" i="76"/>
  <c r="A23" i="76"/>
  <c r="G22" i="76"/>
  <c r="F22" i="76"/>
  <c r="E22" i="76"/>
  <c r="D22" i="76"/>
  <c r="C22" i="76"/>
  <c r="B22" i="76"/>
  <c r="A22" i="76"/>
  <c r="G21" i="76"/>
  <c r="F21" i="76"/>
  <c r="E21" i="76"/>
  <c r="D21" i="76"/>
  <c r="C21" i="76"/>
  <c r="B21" i="76"/>
  <c r="A21" i="76"/>
  <c r="G20" i="76"/>
  <c r="F20" i="76"/>
  <c r="E20" i="76"/>
  <c r="D20" i="76"/>
  <c r="C20" i="76"/>
  <c r="B20" i="76"/>
  <c r="A20" i="76"/>
  <c r="G19" i="76"/>
  <c r="F19" i="76"/>
  <c r="E19" i="76"/>
  <c r="D19" i="76"/>
  <c r="C19" i="76"/>
  <c r="B19" i="76"/>
  <c r="A19" i="76"/>
  <c r="G18" i="76"/>
  <c r="F18" i="76"/>
  <c r="E18" i="76"/>
  <c r="D18" i="76"/>
  <c r="C18" i="76"/>
  <c r="B18" i="76"/>
  <c r="A18" i="76"/>
  <c r="G17" i="76"/>
  <c r="F17" i="76"/>
  <c r="E17" i="76"/>
  <c r="D17" i="76"/>
  <c r="C17" i="76"/>
  <c r="B17" i="76"/>
  <c r="A17" i="76"/>
  <c r="G16" i="76"/>
  <c r="F16" i="76"/>
  <c r="E16" i="76"/>
  <c r="D16" i="76"/>
  <c r="C16" i="76"/>
  <c r="B16" i="76"/>
  <c r="A16" i="76"/>
  <c r="G15" i="76"/>
  <c r="F15" i="76"/>
  <c r="E15" i="76"/>
  <c r="D15" i="76"/>
  <c r="C15" i="76"/>
  <c r="B15" i="76"/>
  <c r="A15" i="76"/>
  <c r="G14" i="76"/>
  <c r="F14" i="76"/>
  <c r="E14" i="76"/>
  <c r="D14" i="76"/>
  <c r="C14" i="76"/>
  <c r="B14" i="76"/>
  <c r="A14" i="76"/>
  <c r="G13" i="76"/>
  <c r="F13" i="76"/>
  <c r="E13" i="76"/>
  <c r="D13" i="76"/>
  <c r="C13" i="76"/>
  <c r="B13" i="76"/>
  <c r="A13" i="76"/>
  <c r="G12" i="76"/>
  <c r="F12" i="76"/>
  <c r="E12" i="76"/>
  <c r="D12" i="76"/>
  <c r="C12" i="76"/>
  <c r="B12" i="76"/>
  <c r="A12" i="76"/>
  <c r="G11" i="76"/>
  <c r="F11" i="76"/>
  <c r="E11" i="76"/>
  <c r="D11" i="76"/>
  <c r="C11" i="76"/>
  <c r="B11" i="76"/>
  <c r="A11" i="76"/>
  <c r="G10" i="76"/>
  <c r="F10" i="76"/>
  <c r="E10" i="76"/>
  <c r="D10" i="76"/>
  <c r="C10" i="76"/>
  <c r="B10" i="76"/>
  <c r="A10" i="76"/>
  <c r="G9" i="76"/>
  <c r="F9" i="76"/>
  <c r="E9" i="76"/>
  <c r="D9" i="76"/>
  <c r="C9" i="76"/>
  <c r="B9" i="76"/>
  <c r="A9" i="76"/>
  <c r="G8" i="76"/>
  <c r="F8" i="76"/>
  <c r="E8" i="76"/>
  <c r="D8" i="76"/>
  <c r="C8" i="76"/>
  <c r="B8" i="76"/>
  <c r="A8" i="76"/>
  <c r="G7" i="76"/>
  <c r="F7" i="76"/>
  <c r="E7" i="76"/>
  <c r="D7" i="76"/>
  <c r="C7" i="76"/>
  <c r="B7" i="76"/>
  <c r="A7" i="76"/>
  <c r="G6" i="76"/>
  <c r="F6" i="76"/>
  <c r="E6" i="76"/>
  <c r="D6" i="76"/>
  <c r="C6" i="76"/>
  <c r="B6" i="76"/>
  <c r="A6" i="76"/>
  <c r="G5" i="76"/>
  <c r="F5" i="76"/>
  <c r="E5" i="76"/>
  <c r="D5" i="76"/>
  <c r="C5" i="76"/>
  <c r="B5" i="76"/>
  <c r="A5" i="76"/>
  <c r="G4" i="76"/>
  <c r="F4" i="76"/>
  <c r="E4" i="76"/>
  <c r="D4" i="76"/>
  <c r="C4" i="76"/>
  <c r="B4" i="76"/>
  <c r="A4" i="76"/>
  <c r="G3" i="76"/>
  <c r="F3" i="76"/>
  <c r="E3" i="76"/>
  <c r="D3" i="76"/>
  <c r="C3" i="76"/>
  <c r="B3" i="76"/>
  <c r="A3" i="76"/>
  <c r="F2" i="76"/>
  <c r="E2" i="76"/>
  <c r="D2" i="76"/>
  <c r="C2" i="76"/>
  <c r="B2" i="76"/>
  <c r="F1" i="76"/>
  <c r="E1" i="76"/>
  <c r="D1" i="76"/>
  <c r="C1" i="76"/>
  <c r="B1" i="76"/>
  <c r="AA31" i="79" l="1"/>
  <c r="Z31" i="79"/>
  <c r="Y31" i="79"/>
  <c r="X31" i="79"/>
  <c r="W31" i="79"/>
  <c r="V31" i="79"/>
  <c r="U31" i="79"/>
  <c r="T31" i="79"/>
  <c r="S31" i="79"/>
  <c r="R31" i="79"/>
  <c r="Q31" i="79"/>
  <c r="P31" i="79"/>
  <c r="O31" i="79"/>
  <c r="N31" i="79"/>
  <c r="M31" i="79"/>
  <c r="L31" i="79"/>
  <c r="K31" i="79"/>
  <c r="J31" i="79"/>
  <c r="I31" i="79"/>
  <c r="H31" i="79"/>
  <c r="G31" i="79"/>
  <c r="F31" i="79"/>
  <c r="E31" i="79"/>
  <c r="D31" i="79"/>
  <c r="AA30" i="79"/>
  <c r="Z30" i="79"/>
  <c r="Y30" i="79"/>
  <c r="X30" i="79"/>
  <c r="W30" i="79"/>
  <c r="V30" i="79"/>
  <c r="U30" i="79"/>
  <c r="T30" i="79"/>
  <c r="S30" i="79"/>
  <c r="R30" i="79"/>
  <c r="Q30" i="79"/>
  <c r="P30" i="79"/>
  <c r="O30" i="79"/>
  <c r="N30" i="79"/>
  <c r="M30" i="79"/>
  <c r="L30" i="79"/>
  <c r="K30" i="79"/>
  <c r="J30" i="79"/>
  <c r="I30" i="79"/>
  <c r="H30" i="79"/>
  <c r="G30" i="79"/>
  <c r="F30" i="79"/>
  <c r="E30" i="79"/>
  <c r="D30" i="79"/>
  <c r="B12" i="75"/>
  <c r="B5" i="75"/>
  <c r="G37" i="76" l="1"/>
  <c r="G37" i="77"/>
  <c r="G37" i="78"/>
  <c r="AD34" i="79" l="1"/>
  <c r="AC34" i="79"/>
  <c r="AB34" i="79"/>
  <c r="AD35" i="79"/>
  <c r="AC35" i="79"/>
  <c r="AB35" i="79"/>
  <c r="AD33" i="79"/>
  <c r="AC33" i="79"/>
  <c r="AB33" i="79"/>
  <c r="AD21" i="79" l="1"/>
  <c r="AD17" i="79"/>
  <c r="AD15" i="79"/>
  <c r="AD11" i="79"/>
  <c r="AD7" i="79"/>
  <c r="AD23" i="79"/>
  <c r="AD19" i="79"/>
  <c r="AD24" i="79"/>
  <c r="AD22" i="79"/>
  <c r="AD18" i="79"/>
  <c r="AD10" i="79"/>
  <c r="AD13" i="79"/>
  <c r="AD5" i="79"/>
  <c r="AD4" i="79"/>
  <c r="AD14" i="79"/>
  <c r="AD6" i="79"/>
  <c r="AD9" i="79"/>
  <c r="AB20" i="79"/>
  <c r="AB16" i="79"/>
  <c r="AB12" i="79"/>
  <c r="AB8" i="79"/>
  <c r="AB23" i="79"/>
  <c r="AB19" i="79"/>
  <c r="AB24" i="79"/>
  <c r="AB22" i="79"/>
  <c r="AB18" i="79"/>
  <c r="AB13" i="79"/>
  <c r="AB9" i="79"/>
  <c r="AB21" i="79"/>
  <c r="AB14" i="79"/>
  <c r="AB10" i="79"/>
  <c r="AB5" i="79"/>
  <c r="AB11" i="79"/>
  <c r="AB7" i="79"/>
  <c r="AB6" i="79"/>
  <c r="AB4" i="79"/>
  <c r="AB17" i="79"/>
  <c r="AB15" i="79"/>
  <c r="AC12" i="79"/>
  <c r="AC8" i="79"/>
  <c r="AC16" i="79"/>
  <c r="AC20" i="79"/>
  <c r="AC22" i="79"/>
  <c r="AC18" i="79"/>
  <c r="AC21" i="79"/>
  <c r="AC14" i="79"/>
  <c r="AC10" i="79"/>
  <c r="AC24" i="79"/>
  <c r="AC23" i="79"/>
  <c r="AC11" i="79"/>
  <c r="AC9" i="79"/>
  <c r="AC7" i="79"/>
  <c r="AC6" i="79"/>
  <c r="AC4" i="79"/>
  <c r="AC17" i="79"/>
  <c r="AC19" i="79"/>
  <c r="AC13" i="79"/>
  <c r="AC5" i="79"/>
  <c r="AC15" i="79"/>
  <c r="AD16" i="79"/>
  <c r="AD12" i="79"/>
  <c r="AD8" i="79"/>
  <c r="AD20" i="79"/>
  <c r="AD30" i="79" l="1"/>
  <c r="AC30" i="79"/>
  <c r="AB30" i="79"/>
  <c r="AC31" i="79"/>
  <c r="AB31" i="79"/>
  <c r="AD31" i="79"/>
  <c r="D283" i="74" l="1"/>
  <c r="E283" i="74" s="1"/>
  <c r="F283" i="74" s="1"/>
  <c r="G283" i="74" s="1"/>
  <c r="H283" i="74" s="1"/>
  <c r="I283" i="74" s="1"/>
  <c r="J283" i="74" s="1"/>
  <c r="K283" i="74" s="1"/>
  <c r="L283" i="74" s="1"/>
  <c r="M283" i="74" s="1"/>
  <c r="N283" i="74" s="1"/>
  <c r="O283" i="74" s="1"/>
  <c r="P283" i="74" s="1"/>
  <c r="Q283" i="74" s="1"/>
  <c r="R283" i="74" s="1"/>
  <c r="S283" i="74" s="1"/>
  <c r="T283" i="74" s="1"/>
  <c r="U283" i="74" s="1"/>
  <c r="V283" i="74" s="1"/>
  <c r="W283" i="74" s="1"/>
  <c r="D282" i="74"/>
  <c r="E282" i="74" s="1"/>
  <c r="F282" i="74" s="1"/>
  <c r="G282" i="74" s="1"/>
  <c r="H282" i="74" s="1"/>
  <c r="I282" i="74" s="1"/>
  <c r="J282" i="74" s="1"/>
  <c r="K282" i="74" s="1"/>
  <c r="L282" i="74" s="1"/>
  <c r="M282" i="74" s="1"/>
  <c r="N282" i="74" s="1"/>
  <c r="O282" i="74" s="1"/>
  <c r="P282" i="74" s="1"/>
  <c r="Q282" i="74" s="1"/>
  <c r="R282" i="74" s="1"/>
  <c r="S282" i="74" s="1"/>
  <c r="T282" i="74" s="1"/>
  <c r="U282" i="74" s="1"/>
  <c r="V282" i="74" s="1"/>
  <c r="W282" i="74" s="1"/>
  <c r="D281" i="74"/>
  <c r="E281" i="74" s="1"/>
  <c r="F281" i="74" s="1"/>
  <c r="G281" i="74" s="1"/>
  <c r="H281" i="74" s="1"/>
  <c r="I281" i="74" s="1"/>
  <c r="J281" i="74" s="1"/>
  <c r="K281" i="74" s="1"/>
  <c r="L281" i="74" s="1"/>
  <c r="M281" i="74" s="1"/>
  <c r="N281" i="74" s="1"/>
  <c r="O281" i="74" s="1"/>
  <c r="P281" i="74" s="1"/>
  <c r="Q281" i="74" s="1"/>
  <c r="R281" i="74" s="1"/>
  <c r="S281" i="74" s="1"/>
  <c r="T281" i="74" s="1"/>
  <c r="U281" i="74" s="1"/>
  <c r="V281" i="74" s="1"/>
  <c r="W281" i="74" s="1"/>
  <c r="D280" i="74"/>
  <c r="E280" i="74" s="1"/>
  <c r="F280" i="74" s="1"/>
  <c r="G280" i="74" s="1"/>
  <c r="H280" i="74" s="1"/>
  <c r="I280" i="74" s="1"/>
  <c r="J280" i="74" s="1"/>
  <c r="K280" i="74" s="1"/>
  <c r="L280" i="74" s="1"/>
  <c r="M280" i="74" s="1"/>
  <c r="N280" i="74" s="1"/>
  <c r="O280" i="74" s="1"/>
  <c r="P280" i="74" s="1"/>
  <c r="Q280" i="74" s="1"/>
  <c r="R280" i="74" s="1"/>
  <c r="S280" i="74" s="1"/>
  <c r="T280" i="74" s="1"/>
  <c r="U280" i="74" s="1"/>
  <c r="V280" i="74" s="1"/>
  <c r="W280" i="74" s="1"/>
  <c r="D279" i="74"/>
  <c r="E279" i="74" s="1"/>
  <c r="F279" i="74" s="1"/>
  <c r="G279" i="74" s="1"/>
  <c r="H279" i="74" s="1"/>
  <c r="I279" i="74" s="1"/>
  <c r="J279" i="74" s="1"/>
  <c r="K279" i="74" s="1"/>
  <c r="L279" i="74" s="1"/>
  <c r="M279" i="74" s="1"/>
  <c r="N279" i="74" s="1"/>
  <c r="O279" i="74" s="1"/>
  <c r="P279" i="74" s="1"/>
  <c r="Q279" i="74" s="1"/>
  <c r="R279" i="74" s="1"/>
  <c r="S279" i="74" s="1"/>
  <c r="T279" i="74" s="1"/>
  <c r="U279" i="74" s="1"/>
  <c r="V279" i="74" s="1"/>
  <c r="W279" i="74" s="1"/>
  <c r="D278" i="74"/>
  <c r="E278" i="74" s="1"/>
  <c r="F278" i="74" s="1"/>
  <c r="G278" i="74" s="1"/>
  <c r="H278" i="74" s="1"/>
  <c r="I278" i="74" s="1"/>
  <c r="J278" i="74" s="1"/>
  <c r="K278" i="74" s="1"/>
  <c r="L278" i="74" s="1"/>
  <c r="M278" i="74" s="1"/>
  <c r="N278" i="74" s="1"/>
  <c r="O278" i="74" s="1"/>
  <c r="P278" i="74" s="1"/>
  <c r="Q278" i="74" s="1"/>
  <c r="R278" i="74" s="1"/>
  <c r="S278" i="74" s="1"/>
  <c r="T278" i="74" s="1"/>
  <c r="U278" i="74" s="1"/>
  <c r="V278" i="74" s="1"/>
  <c r="W278" i="74" s="1"/>
  <c r="D277" i="74"/>
  <c r="E277" i="74" s="1"/>
  <c r="F277" i="74" s="1"/>
  <c r="G277" i="74" s="1"/>
  <c r="H277" i="74" s="1"/>
  <c r="I277" i="74" s="1"/>
  <c r="J277" i="74" s="1"/>
  <c r="K277" i="74" s="1"/>
  <c r="L277" i="74" s="1"/>
  <c r="M277" i="74" s="1"/>
  <c r="N277" i="74" s="1"/>
  <c r="O277" i="74" s="1"/>
  <c r="P277" i="74" s="1"/>
  <c r="Q277" i="74" s="1"/>
  <c r="R277" i="74" s="1"/>
  <c r="S277" i="74" s="1"/>
  <c r="T277" i="74" s="1"/>
  <c r="U277" i="74" s="1"/>
  <c r="V277" i="74" s="1"/>
  <c r="W277" i="74" s="1"/>
  <c r="D276" i="74"/>
  <c r="E276" i="74" s="1"/>
  <c r="F276" i="74" s="1"/>
  <c r="G276" i="74" s="1"/>
  <c r="H276" i="74" s="1"/>
  <c r="I276" i="74" s="1"/>
  <c r="J276" i="74" s="1"/>
  <c r="K276" i="74" s="1"/>
  <c r="L276" i="74" s="1"/>
  <c r="M276" i="74" s="1"/>
  <c r="N276" i="74" s="1"/>
  <c r="O276" i="74" s="1"/>
  <c r="P276" i="74" s="1"/>
  <c r="Q276" i="74" s="1"/>
  <c r="R276" i="74" s="1"/>
  <c r="S276" i="74" s="1"/>
  <c r="T276" i="74" s="1"/>
  <c r="U276" i="74" s="1"/>
  <c r="V276" i="74" s="1"/>
  <c r="W276" i="74" s="1"/>
  <c r="D275" i="74"/>
  <c r="E275" i="74" s="1"/>
  <c r="F275" i="74" s="1"/>
  <c r="G275" i="74" s="1"/>
  <c r="H275" i="74" s="1"/>
  <c r="I275" i="74" s="1"/>
  <c r="J275" i="74" s="1"/>
  <c r="K275" i="74" s="1"/>
  <c r="L275" i="74" s="1"/>
  <c r="M275" i="74" s="1"/>
  <c r="N275" i="74" s="1"/>
  <c r="O275" i="74" s="1"/>
  <c r="P275" i="74" s="1"/>
  <c r="Q275" i="74" s="1"/>
  <c r="R275" i="74" s="1"/>
  <c r="S275" i="74" s="1"/>
  <c r="T275" i="74" s="1"/>
  <c r="U275" i="74" s="1"/>
  <c r="V275" i="74" s="1"/>
  <c r="W275" i="74" s="1"/>
  <c r="D274" i="74"/>
  <c r="E274" i="74" s="1"/>
  <c r="F274" i="74" s="1"/>
  <c r="G274" i="74" s="1"/>
  <c r="H274" i="74" s="1"/>
  <c r="I274" i="74" s="1"/>
  <c r="J274" i="74" s="1"/>
  <c r="K274" i="74" s="1"/>
  <c r="L274" i="74" s="1"/>
  <c r="M274" i="74" s="1"/>
  <c r="N274" i="74" s="1"/>
  <c r="O274" i="74" s="1"/>
  <c r="P274" i="74" s="1"/>
  <c r="Q274" i="74" s="1"/>
  <c r="R274" i="74" s="1"/>
  <c r="S274" i="74" s="1"/>
  <c r="T274" i="74" s="1"/>
  <c r="U274" i="74" s="1"/>
  <c r="V274" i="74" s="1"/>
  <c r="W274" i="74" s="1"/>
  <c r="D273" i="74"/>
  <c r="E273" i="74" s="1"/>
  <c r="F273" i="74" s="1"/>
  <c r="G273" i="74" s="1"/>
  <c r="H273" i="74" s="1"/>
  <c r="I273" i="74" s="1"/>
  <c r="J273" i="74" s="1"/>
  <c r="K273" i="74" s="1"/>
  <c r="L273" i="74" s="1"/>
  <c r="M273" i="74" s="1"/>
  <c r="N273" i="74" s="1"/>
  <c r="O273" i="74" s="1"/>
  <c r="P273" i="74" s="1"/>
  <c r="Q273" i="74" s="1"/>
  <c r="R273" i="74" s="1"/>
  <c r="S273" i="74" s="1"/>
  <c r="T273" i="74" s="1"/>
  <c r="U273" i="74" s="1"/>
  <c r="V273" i="74" s="1"/>
  <c r="W273" i="74" s="1"/>
  <c r="D272" i="74"/>
  <c r="E272" i="74" s="1"/>
  <c r="F272" i="74" s="1"/>
  <c r="G272" i="74" s="1"/>
  <c r="H272" i="74" s="1"/>
  <c r="I272" i="74" s="1"/>
  <c r="J272" i="74" s="1"/>
  <c r="K272" i="74" s="1"/>
  <c r="L272" i="74" s="1"/>
  <c r="M272" i="74" s="1"/>
  <c r="N272" i="74" s="1"/>
  <c r="O272" i="74" s="1"/>
  <c r="P272" i="74" s="1"/>
  <c r="Q272" i="74" s="1"/>
  <c r="R272" i="74" s="1"/>
  <c r="S272" i="74" s="1"/>
  <c r="T272" i="74" s="1"/>
  <c r="U272" i="74" s="1"/>
  <c r="V272" i="74" s="1"/>
  <c r="W272" i="74" s="1"/>
  <c r="D271" i="74"/>
  <c r="E271" i="74" s="1"/>
  <c r="F271" i="74" s="1"/>
  <c r="G271" i="74" s="1"/>
  <c r="H271" i="74" s="1"/>
  <c r="I271" i="74" s="1"/>
  <c r="J271" i="74" s="1"/>
  <c r="K271" i="74" s="1"/>
  <c r="L271" i="74" s="1"/>
  <c r="M271" i="74" s="1"/>
  <c r="N271" i="74" s="1"/>
  <c r="O271" i="74" s="1"/>
  <c r="P271" i="74" s="1"/>
  <c r="Q271" i="74" s="1"/>
  <c r="R271" i="74" s="1"/>
  <c r="S271" i="74" s="1"/>
  <c r="T271" i="74" s="1"/>
  <c r="U271" i="74" s="1"/>
  <c r="V271" i="74" s="1"/>
  <c r="W271" i="74" s="1"/>
  <c r="D270" i="74"/>
  <c r="E270" i="74" s="1"/>
  <c r="F270" i="74" s="1"/>
  <c r="G270" i="74" s="1"/>
  <c r="H270" i="74" s="1"/>
  <c r="I270" i="74" s="1"/>
  <c r="J270" i="74" s="1"/>
  <c r="K270" i="74" s="1"/>
  <c r="L270" i="74" s="1"/>
  <c r="M270" i="74" s="1"/>
  <c r="N270" i="74" s="1"/>
  <c r="O270" i="74" s="1"/>
  <c r="P270" i="74" s="1"/>
  <c r="Q270" i="74" s="1"/>
  <c r="R270" i="74" s="1"/>
  <c r="S270" i="74" s="1"/>
  <c r="T270" i="74" s="1"/>
  <c r="U270" i="74" s="1"/>
  <c r="V270" i="74" s="1"/>
  <c r="W270" i="74" s="1"/>
  <c r="D269" i="74"/>
  <c r="E269" i="74" s="1"/>
  <c r="F269" i="74" s="1"/>
  <c r="G269" i="74" s="1"/>
  <c r="H269" i="74" s="1"/>
  <c r="I269" i="74" s="1"/>
  <c r="J269" i="74" s="1"/>
  <c r="K269" i="74" s="1"/>
  <c r="L269" i="74" s="1"/>
  <c r="M269" i="74" s="1"/>
  <c r="N269" i="74" s="1"/>
  <c r="O269" i="74" s="1"/>
  <c r="P269" i="74" s="1"/>
  <c r="Q269" i="74" s="1"/>
  <c r="R269" i="74" s="1"/>
  <c r="S269" i="74" s="1"/>
  <c r="T269" i="74" s="1"/>
  <c r="U269" i="74" s="1"/>
  <c r="V269" i="74" s="1"/>
  <c r="W269" i="74" s="1"/>
  <c r="D267" i="74"/>
  <c r="E267" i="74" s="1"/>
  <c r="F267" i="74" s="1"/>
  <c r="G267" i="74" s="1"/>
  <c r="H267" i="74" s="1"/>
  <c r="I267" i="74" s="1"/>
  <c r="J267" i="74" s="1"/>
  <c r="K267" i="74" s="1"/>
  <c r="L267" i="74" s="1"/>
  <c r="M267" i="74" s="1"/>
  <c r="N267" i="74" s="1"/>
  <c r="O267" i="74" s="1"/>
  <c r="P267" i="74" s="1"/>
  <c r="Q267" i="74" s="1"/>
  <c r="R267" i="74" s="1"/>
  <c r="S267" i="74" s="1"/>
  <c r="T267" i="74" s="1"/>
  <c r="U267" i="74" s="1"/>
  <c r="V267" i="74" s="1"/>
  <c r="W267" i="74" s="1"/>
  <c r="D268" i="74"/>
  <c r="E268" i="74" s="1"/>
  <c r="F268" i="74" s="1"/>
  <c r="G268" i="74" s="1"/>
  <c r="H268" i="74" s="1"/>
  <c r="I268" i="74" s="1"/>
  <c r="J268" i="74" s="1"/>
  <c r="K268" i="74" s="1"/>
  <c r="L268" i="74" s="1"/>
  <c r="M268" i="74" s="1"/>
  <c r="N268" i="74" s="1"/>
  <c r="O268" i="74" s="1"/>
  <c r="P268" i="74" s="1"/>
  <c r="Q268" i="74" s="1"/>
  <c r="R268" i="74" s="1"/>
  <c r="S268" i="74" s="1"/>
  <c r="T268" i="74" s="1"/>
  <c r="U268" i="74" s="1"/>
  <c r="V268" i="74" s="1"/>
  <c r="W268" i="74" s="1"/>
  <c r="D217" i="74"/>
  <c r="E217" i="74" s="1"/>
  <c r="F217" i="74" s="1"/>
  <c r="G217" i="74" s="1"/>
  <c r="H217" i="74" s="1"/>
  <c r="I217" i="74" s="1"/>
  <c r="J217" i="74" s="1"/>
  <c r="K217" i="74" s="1"/>
  <c r="D216" i="74"/>
  <c r="E216" i="74" s="1"/>
  <c r="F216" i="74" s="1"/>
  <c r="G216" i="74" s="1"/>
  <c r="H216" i="74" s="1"/>
  <c r="I216" i="74" s="1"/>
  <c r="J216" i="74" s="1"/>
  <c r="K216" i="74" s="1"/>
  <c r="D213" i="74"/>
  <c r="E213" i="74" s="1"/>
  <c r="F213" i="74" s="1"/>
  <c r="G213" i="74" s="1"/>
  <c r="H213" i="74" s="1"/>
  <c r="I213" i="74" s="1"/>
  <c r="J213" i="74" s="1"/>
  <c r="K213" i="74" s="1"/>
  <c r="D212" i="74"/>
  <c r="E212" i="74" s="1"/>
  <c r="F212" i="74" s="1"/>
  <c r="G212" i="74" s="1"/>
  <c r="H212" i="74" s="1"/>
  <c r="I212" i="74" s="1"/>
  <c r="J212" i="74" s="1"/>
  <c r="K212" i="74" s="1"/>
  <c r="D209" i="74"/>
  <c r="E209" i="74" s="1"/>
  <c r="F209" i="74" s="1"/>
  <c r="G209" i="74" s="1"/>
  <c r="H209" i="74" s="1"/>
  <c r="I209" i="74" s="1"/>
  <c r="J209" i="74" s="1"/>
  <c r="K209" i="74" s="1"/>
  <c r="D208" i="74"/>
  <c r="E208" i="74" s="1"/>
  <c r="F208" i="74" s="1"/>
  <c r="G208" i="74" s="1"/>
  <c r="H208" i="74" s="1"/>
  <c r="I208" i="74" s="1"/>
  <c r="J208" i="74" s="1"/>
  <c r="K208" i="74" s="1"/>
  <c r="D184" i="74"/>
  <c r="E184" i="74" s="1"/>
  <c r="F184" i="74" s="1"/>
  <c r="G184" i="74" s="1"/>
  <c r="D180" i="74"/>
  <c r="E180" i="74" s="1"/>
  <c r="F180" i="74" s="1"/>
  <c r="G180" i="74" s="1"/>
  <c r="D176" i="74"/>
  <c r="E176" i="74" s="1"/>
  <c r="F176" i="74" s="1"/>
  <c r="G176" i="74" s="1"/>
  <c r="D172" i="74"/>
  <c r="E172" i="74" s="1"/>
  <c r="F172" i="74" s="1"/>
  <c r="G172" i="74" s="1"/>
  <c r="D250" i="74"/>
  <c r="E250" i="74" s="1"/>
  <c r="F250" i="74" s="1"/>
  <c r="G250" i="74" s="1"/>
  <c r="H250" i="74" s="1"/>
  <c r="I250" i="74" s="1"/>
  <c r="J250" i="74" s="1"/>
  <c r="K250" i="74" s="1"/>
  <c r="L250" i="74" s="1"/>
  <c r="M250" i="74" s="1"/>
  <c r="N250" i="74" s="1"/>
  <c r="O250" i="74" s="1"/>
  <c r="D249" i="74"/>
  <c r="E249" i="74" s="1"/>
  <c r="F249" i="74" s="1"/>
  <c r="G249" i="74" s="1"/>
  <c r="H249" i="74" s="1"/>
  <c r="I249" i="74" s="1"/>
  <c r="J249" i="74" s="1"/>
  <c r="K249" i="74" s="1"/>
  <c r="L249" i="74" s="1"/>
  <c r="M249" i="74" s="1"/>
  <c r="N249" i="74" s="1"/>
  <c r="O249" i="74" s="1"/>
  <c r="D248" i="74"/>
  <c r="E248" i="74" s="1"/>
  <c r="F248" i="74" s="1"/>
  <c r="G248" i="74" s="1"/>
  <c r="H248" i="74" s="1"/>
  <c r="I248" i="74" s="1"/>
  <c r="J248" i="74" s="1"/>
  <c r="K248" i="74" s="1"/>
  <c r="L248" i="74" s="1"/>
  <c r="M248" i="74" s="1"/>
  <c r="N248" i="74" s="1"/>
  <c r="O248" i="74" s="1"/>
  <c r="D246" i="74"/>
  <c r="E246" i="74" s="1"/>
  <c r="F246" i="74" s="1"/>
  <c r="G246" i="74" s="1"/>
  <c r="H246" i="74" s="1"/>
  <c r="I246" i="74" s="1"/>
  <c r="J246" i="74" s="1"/>
  <c r="K246" i="74" s="1"/>
  <c r="L246" i="74" s="1"/>
  <c r="M246" i="74" s="1"/>
  <c r="N246" i="74" s="1"/>
  <c r="O246" i="74" s="1"/>
  <c r="D245" i="74"/>
  <c r="E245" i="74" s="1"/>
  <c r="F245" i="74" s="1"/>
  <c r="G245" i="74" s="1"/>
  <c r="H245" i="74" s="1"/>
  <c r="I245" i="74" s="1"/>
  <c r="J245" i="74" s="1"/>
  <c r="K245" i="74" s="1"/>
  <c r="L245" i="74" s="1"/>
  <c r="M245" i="74" s="1"/>
  <c r="N245" i="74" s="1"/>
  <c r="O245" i="74" s="1"/>
  <c r="D244" i="74"/>
  <c r="E244" i="74" s="1"/>
  <c r="F244" i="74" s="1"/>
  <c r="G244" i="74" s="1"/>
  <c r="H244" i="74" s="1"/>
  <c r="I244" i="74" s="1"/>
  <c r="J244" i="74" s="1"/>
  <c r="K244" i="74" s="1"/>
  <c r="L244" i="74" s="1"/>
  <c r="M244" i="74" s="1"/>
  <c r="N244" i="74" s="1"/>
  <c r="O244" i="74" s="1"/>
  <c r="D242" i="74"/>
  <c r="E242" i="74" s="1"/>
  <c r="F242" i="74" s="1"/>
  <c r="G242" i="74" s="1"/>
  <c r="H242" i="74" s="1"/>
  <c r="I242" i="74" s="1"/>
  <c r="J242" i="74" s="1"/>
  <c r="K242" i="74" s="1"/>
  <c r="L242" i="74" s="1"/>
  <c r="M242" i="74" s="1"/>
  <c r="N242" i="74" s="1"/>
  <c r="O242" i="74" s="1"/>
  <c r="D241" i="74"/>
  <c r="E241" i="74" s="1"/>
  <c r="F241" i="74" s="1"/>
  <c r="G241" i="74" s="1"/>
  <c r="H241" i="74" s="1"/>
  <c r="I241" i="74" s="1"/>
  <c r="J241" i="74" s="1"/>
  <c r="K241" i="74" s="1"/>
  <c r="L241" i="74" s="1"/>
  <c r="M241" i="74" s="1"/>
  <c r="N241" i="74" s="1"/>
  <c r="O241" i="74" s="1"/>
  <c r="D240" i="74"/>
  <c r="E240" i="74" s="1"/>
  <c r="F240" i="74" s="1"/>
  <c r="G240" i="74" s="1"/>
  <c r="H240" i="74" s="1"/>
  <c r="I240" i="74" s="1"/>
  <c r="J240" i="74" s="1"/>
  <c r="K240" i="74" s="1"/>
  <c r="L240" i="74" s="1"/>
  <c r="M240" i="74" s="1"/>
  <c r="N240" i="74" s="1"/>
  <c r="O240" i="74" s="1"/>
  <c r="D238" i="74"/>
  <c r="E238" i="74" s="1"/>
  <c r="F238" i="74" s="1"/>
  <c r="G238" i="74" s="1"/>
  <c r="H238" i="74" s="1"/>
  <c r="I238" i="74" s="1"/>
  <c r="J238" i="74" s="1"/>
  <c r="K238" i="74" s="1"/>
  <c r="L238" i="74" s="1"/>
  <c r="M238" i="74" s="1"/>
  <c r="N238" i="74" s="1"/>
  <c r="O238" i="74" s="1"/>
  <c r="D237" i="74"/>
  <c r="E237" i="74" s="1"/>
  <c r="F237" i="74" s="1"/>
  <c r="G237" i="74" s="1"/>
  <c r="H237" i="74" s="1"/>
  <c r="I237" i="74" s="1"/>
  <c r="J237" i="74" s="1"/>
  <c r="K237" i="74" s="1"/>
  <c r="L237" i="74" s="1"/>
  <c r="M237" i="74" s="1"/>
  <c r="N237" i="74" s="1"/>
  <c r="O237" i="74" s="1"/>
  <c r="D236" i="74"/>
  <c r="E236" i="74" s="1"/>
  <c r="F236" i="74" s="1"/>
  <c r="G236" i="74" s="1"/>
  <c r="H236" i="74" s="1"/>
  <c r="I236" i="74" s="1"/>
  <c r="J236" i="74" s="1"/>
  <c r="K236" i="74" s="1"/>
  <c r="L236" i="74" s="1"/>
  <c r="M236" i="74" s="1"/>
  <c r="N236" i="74" s="1"/>
  <c r="O236" i="74" s="1"/>
  <c r="D205" i="74"/>
  <c r="E205" i="74" s="1"/>
  <c r="F205" i="74" s="1"/>
  <c r="G205" i="74" s="1"/>
  <c r="H205" i="74" s="1"/>
  <c r="I205" i="74" s="1"/>
  <c r="J205" i="74" s="1"/>
  <c r="D204" i="74"/>
  <c r="E204" i="74" s="1"/>
  <c r="F204" i="74" s="1"/>
  <c r="G204" i="74" s="1"/>
  <c r="H204" i="74" s="1"/>
  <c r="I204" i="74" s="1"/>
  <c r="J204" i="74" s="1"/>
  <c r="W4" i="74" l="1"/>
  <c r="F4" i="74"/>
  <c r="H4" i="74"/>
  <c r="J4" i="74"/>
  <c r="L4" i="74"/>
  <c r="N4" i="74"/>
  <c r="P4" i="74"/>
  <c r="R4" i="74"/>
  <c r="T4" i="74"/>
  <c r="V4" i="74"/>
  <c r="E4" i="74"/>
  <c r="G4" i="74"/>
  <c r="I4" i="74"/>
  <c r="K4" i="74"/>
  <c r="M4" i="74"/>
  <c r="O4" i="74"/>
  <c r="Q4" i="74"/>
  <c r="S4" i="74"/>
  <c r="U4" i="74"/>
  <c r="D4" i="74"/>
  <c r="B291" i="74"/>
  <c r="B290" i="74"/>
  <c r="B289" i="74"/>
  <c r="B288" i="74"/>
  <c r="B287" i="74"/>
  <c r="B286" i="74"/>
  <c r="B285" i="74"/>
  <c r="B284" i="74"/>
  <c r="B283" i="74"/>
  <c r="B282" i="74"/>
  <c r="B281" i="74"/>
  <c r="B280" i="74"/>
  <c r="B279" i="74"/>
  <c r="B278" i="74"/>
  <c r="B277" i="74"/>
  <c r="B276" i="74"/>
  <c r="B275" i="74"/>
  <c r="B274" i="74"/>
  <c r="B273" i="74"/>
  <c r="B272" i="74"/>
  <c r="B271" i="74"/>
  <c r="B270" i="74"/>
  <c r="B269" i="74"/>
  <c r="B268" i="74"/>
  <c r="B267" i="74"/>
  <c r="B258" i="74"/>
  <c r="B257" i="74"/>
  <c r="B256" i="74"/>
  <c r="B255" i="74"/>
  <c r="B254" i="74"/>
  <c r="B253" i="74"/>
  <c r="B252" i="74"/>
  <c r="B251" i="74"/>
  <c r="B250" i="74"/>
  <c r="B249" i="74"/>
  <c r="B248" i="74"/>
  <c r="B247" i="74"/>
  <c r="B246" i="74"/>
  <c r="B245" i="74"/>
  <c r="B244" i="74"/>
  <c r="B243" i="74"/>
  <c r="B242" i="74"/>
  <c r="B241" i="74"/>
  <c r="B240" i="74"/>
  <c r="B239" i="74"/>
  <c r="B238" i="74"/>
  <c r="B237" i="74"/>
  <c r="B236" i="74"/>
  <c r="B235" i="74"/>
  <c r="B234" i="74"/>
  <c r="D247" i="74"/>
  <c r="D243" i="74"/>
  <c r="D239" i="74"/>
  <c r="D235" i="74"/>
  <c r="E235" i="74" s="1"/>
  <c r="F235" i="74" s="1"/>
  <c r="G235" i="74" s="1"/>
  <c r="H235" i="74" s="1"/>
  <c r="I235" i="74" s="1"/>
  <c r="J235" i="74" s="1"/>
  <c r="K235" i="74" s="1"/>
  <c r="L235" i="74" s="1"/>
  <c r="M235" i="74" s="1"/>
  <c r="N235" i="74" s="1"/>
  <c r="O235" i="74" s="1"/>
  <c r="D234" i="74"/>
  <c r="D215" i="74"/>
  <c r="E215" i="74" s="1"/>
  <c r="F215" i="74" s="1"/>
  <c r="G215" i="74" s="1"/>
  <c r="H215" i="74" s="1"/>
  <c r="I215" i="74" s="1"/>
  <c r="J215" i="74" s="1"/>
  <c r="K215" i="74" s="1"/>
  <c r="D214" i="74"/>
  <c r="D211" i="74"/>
  <c r="E211" i="74" s="1"/>
  <c r="F211" i="74" s="1"/>
  <c r="G211" i="74" s="1"/>
  <c r="H211" i="74" s="1"/>
  <c r="I211" i="74" s="1"/>
  <c r="J211" i="74" s="1"/>
  <c r="K211" i="74" s="1"/>
  <c r="D210" i="74"/>
  <c r="D207" i="74"/>
  <c r="E207" i="74" s="1"/>
  <c r="F207" i="74" s="1"/>
  <c r="G207" i="74" s="1"/>
  <c r="H207" i="74" s="1"/>
  <c r="I207" i="74" s="1"/>
  <c r="J207" i="74" s="1"/>
  <c r="K207" i="74" s="1"/>
  <c r="D206" i="74"/>
  <c r="B225" i="74"/>
  <c r="B224" i="74"/>
  <c r="B223" i="74"/>
  <c r="B222" i="74"/>
  <c r="B221" i="74"/>
  <c r="B220" i="74"/>
  <c r="B219" i="74"/>
  <c r="B218" i="74"/>
  <c r="B217" i="74"/>
  <c r="B216" i="74"/>
  <c r="B215" i="74"/>
  <c r="B214" i="74"/>
  <c r="B213" i="74"/>
  <c r="B212" i="74"/>
  <c r="B211" i="74"/>
  <c r="B210" i="74"/>
  <c r="B209" i="74"/>
  <c r="B208" i="74"/>
  <c r="B207" i="74"/>
  <c r="B206" i="74"/>
  <c r="B205" i="74"/>
  <c r="B204" i="74"/>
  <c r="B203" i="74"/>
  <c r="B202" i="74"/>
  <c r="B201" i="74"/>
  <c r="D203" i="74"/>
  <c r="E203" i="74" s="1"/>
  <c r="F203" i="74" s="1"/>
  <c r="G203" i="74" s="1"/>
  <c r="H203" i="74" s="1"/>
  <c r="I203" i="74" s="1"/>
  <c r="J203" i="74" s="1"/>
  <c r="D202" i="74"/>
  <c r="E202" i="74" s="1"/>
  <c r="F202" i="74" s="1"/>
  <c r="G202" i="74" s="1"/>
  <c r="H202" i="74" s="1"/>
  <c r="I202" i="74" s="1"/>
  <c r="J202" i="74" s="1"/>
  <c r="D201" i="74"/>
  <c r="D183" i="74"/>
  <c r="E183" i="74" s="1"/>
  <c r="F183" i="74" s="1"/>
  <c r="G183" i="74" s="1"/>
  <c r="D182" i="74"/>
  <c r="E182" i="74" s="1"/>
  <c r="F182" i="74" s="1"/>
  <c r="G182" i="74" s="1"/>
  <c r="D181" i="74"/>
  <c r="D179" i="74"/>
  <c r="E179" i="74" s="1"/>
  <c r="F179" i="74" s="1"/>
  <c r="G179" i="74" s="1"/>
  <c r="D178" i="74"/>
  <c r="E178" i="74" s="1"/>
  <c r="F178" i="74" s="1"/>
  <c r="G178" i="74" s="1"/>
  <c r="D177" i="74"/>
  <c r="D175" i="74"/>
  <c r="E175" i="74" s="1"/>
  <c r="F175" i="74" s="1"/>
  <c r="G175" i="74" s="1"/>
  <c r="D174" i="74"/>
  <c r="E174" i="74" s="1"/>
  <c r="F174" i="74" s="1"/>
  <c r="G174" i="74" s="1"/>
  <c r="D173" i="74"/>
  <c r="D171" i="74"/>
  <c r="E171" i="74" s="1"/>
  <c r="F171" i="74" s="1"/>
  <c r="G171" i="74" s="1"/>
  <c r="D170" i="74"/>
  <c r="E170" i="74" s="1"/>
  <c r="F170" i="74" s="1"/>
  <c r="G170" i="74" s="1"/>
  <c r="D169" i="74"/>
  <c r="E169" i="74" s="1"/>
  <c r="F169" i="74" s="1"/>
  <c r="G169" i="74" s="1"/>
  <c r="D168" i="74"/>
  <c r="B192" i="74"/>
  <c r="B191" i="74"/>
  <c r="B190" i="74"/>
  <c r="B189" i="74"/>
  <c r="B188" i="74"/>
  <c r="B187" i="74"/>
  <c r="B186" i="74"/>
  <c r="B185" i="74"/>
  <c r="B184" i="74"/>
  <c r="B183" i="74"/>
  <c r="B182" i="74"/>
  <c r="B181" i="74"/>
  <c r="B180" i="74"/>
  <c r="B179" i="74"/>
  <c r="B178" i="74"/>
  <c r="B177" i="74"/>
  <c r="B176" i="74"/>
  <c r="B175" i="74"/>
  <c r="B174" i="74"/>
  <c r="B173" i="74"/>
  <c r="B172" i="74"/>
  <c r="B171" i="74"/>
  <c r="B170" i="74"/>
  <c r="B169" i="74"/>
  <c r="B168" i="74"/>
  <c r="D151" i="74"/>
  <c r="E151" i="74" s="1"/>
  <c r="D150" i="74"/>
  <c r="E150" i="74" s="1"/>
  <c r="D149" i="74"/>
  <c r="E149" i="74" s="1"/>
  <c r="D148" i="74"/>
  <c r="D147" i="74"/>
  <c r="E147" i="74" s="1"/>
  <c r="D146" i="74"/>
  <c r="E146" i="74" s="1"/>
  <c r="D145" i="74"/>
  <c r="E145" i="74" s="1"/>
  <c r="D144" i="74"/>
  <c r="D143" i="74"/>
  <c r="E143" i="74" s="1"/>
  <c r="D142" i="74"/>
  <c r="E142" i="74" s="1"/>
  <c r="D141" i="74"/>
  <c r="E141" i="74" s="1"/>
  <c r="D140" i="74"/>
  <c r="D139" i="74"/>
  <c r="E139" i="74" s="1"/>
  <c r="D138" i="74"/>
  <c r="E138" i="74" s="1"/>
  <c r="D137" i="74"/>
  <c r="E137" i="74" s="1"/>
  <c r="D136" i="74"/>
  <c r="E136" i="74" s="1"/>
  <c r="D135" i="74"/>
  <c r="B159" i="74"/>
  <c r="B158" i="74"/>
  <c r="B157" i="74"/>
  <c r="B156" i="74"/>
  <c r="B155" i="74"/>
  <c r="B154" i="74"/>
  <c r="B153" i="74"/>
  <c r="B152" i="74"/>
  <c r="B151" i="74"/>
  <c r="B150" i="74"/>
  <c r="B149" i="74"/>
  <c r="B148" i="74"/>
  <c r="B147" i="74"/>
  <c r="B146" i="74"/>
  <c r="B145" i="74"/>
  <c r="B144" i="74"/>
  <c r="B143" i="74"/>
  <c r="B142" i="74"/>
  <c r="B141" i="74"/>
  <c r="B140" i="74"/>
  <c r="B139" i="74"/>
  <c r="B138" i="74"/>
  <c r="B137" i="74"/>
  <c r="B136" i="74"/>
  <c r="B135" i="74"/>
  <c r="E65" i="4"/>
  <c r="E77" i="4"/>
  <c r="E73" i="4"/>
  <c r="E69" i="4"/>
  <c r="E79" i="4"/>
  <c r="E78" i="4"/>
  <c r="E76" i="4"/>
  <c r="E75" i="4"/>
  <c r="E74" i="4"/>
  <c r="E72" i="4"/>
  <c r="E71" i="4"/>
  <c r="E70" i="4"/>
  <c r="E68" i="4"/>
  <c r="E67" i="4"/>
  <c r="E66" i="4"/>
  <c r="E80" i="4"/>
  <c r="B126" i="74"/>
  <c r="B125" i="74"/>
  <c r="B124" i="74"/>
  <c r="B123" i="74"/>
  <c r="B122" i="74"/>
  <c r="B121" i="74"/>
  <c r="B120" i="74"/>
  <c r="B119" i="74"/>
  <c r="B118" i="74"/>
  <c r="B117" i="74"/>
  <c r="B116" i="74"/>
  <c r="B115" i="74"/>
  <c r="B114" i="74"/>
  <c r="B113" i="74"/>
  <c r="B112" i="74"/>
  <c r="B111" i="74"/>
  <c r="B110" i="74"/>
  <c r="B109" i="74"/>
  <c r="B108" i="74"/>
  <c r="B107" i="74"/>
  <c r="B106" i="74"/>
  <c r="B105" i="74"/>
  <c r="B104" i="74"/>
  <c r="B103" i="74"/>
  <c r="B102" i="74"/>
  <c r="B28" i="74"/>
  <c r="B27" i="74"/>
  <c r="B26" i="74"/>
  <c r="B25" i="74"/>
  <c r="B23" i="74"/>
  <c r="B22" i="74"/>
  <c r="B21" i="74"/>
  <c r="B20" i="74"/>
  <c r="B18" i="74"/>
  <c r="B17" i="74"/>
  <c r="B16" i="74"/>
  <c r="B15" i="74"/>
  <c r="B13" i="74"/>
  <c r="B12" i="74"/>
  <c r="B11" i="74"/>
  <c r="B10" i="74"/>
  <c r="B8" i="74"/>
  <c r="B7" i="74"/>
  <c r="B6" i="74"/>
  <c r="B5" i="74"/>
  <c r="B4" i="74"/>
  <c r="E148" i="74" l="1"/>
  <c r="E23" i="74" s="1"/>
  <c r="D23" i="74"/>
  <c r="E181" i="74"/>
  <c r="D22" i="74"/>
  <c r="E214" i="74"/>
  <c r="D21" i="74"/>
  <c r="E247" i="74"/>
  <c r="D20" i="74"/>
  <c r="E144" i="74"/>
  <c r="E18" i="74" s="1"/>
  <c r="D18" i="74"/>
  <c r="E177" i="74"/>
  <c r="D17" i="74"/>
  <c r="E210" i="74"/>
  <c r="D16" i="74"/>
  <c r="E243" i="74"/>
  <c r="D15" i="74"/>
  <c r="E140" i="74"/>
  <c r="E13" i="74" s="1"/>
  <c r="D13" i="74"/>
  <c r="E173" i="74"/>
  <c r="D12" i="74"/>
  <c r="E206" i="74"/>
  <c r="D11" i="74"/>
  <c r="E239" i="74"/>
  <c r="D10" i="74"/>
  <c r="E135" i="74"/>
  <c r="E8" i="74" s="1"/>
  <c r="D8" i="74"/>
  <c r="E168" i="74"/>
  <c r="E194" i="74" s="1"/>
  <c r="D7" i="74"/>
  <c r="E201" i="74"/>
  <c r="E6" i="74" s="1"/>
  <c r="D6" i="74"/>
  <c r="E234" i="74"/>
  <c r="E5" i="74" s="1"/>
  <c r="D5" i="74"/>
  <c r="D293" i="74"/>
  <c r="D260" i="74"/>
  <c r="D227" i="74"/>
  <c r="D194" i="74"/>
  <c r="D84" i="74"/>
  <c r="X283" i="74" s="1"/>
  <c r="D80" i="74"/>
  <c r="X279" i="74" s="1"/>
  <c r="D76" i="74"/>
  <c r="X275" i="74" s="1"/>
  <c r="D75" i="74"/>
  <c r="D72" i="74"/>
  <c r="D71" i="74"/>
  <c r="B92" i="74"/>
  <c r="B91" i="74"/>
  <c r="B90" i="74"/>
  <c r="B89" i="74"/>
  <c r="B88" i="74"/>
  <c r="B87" i="74"/>
  <c r="B86" i="74"/>
  <c r="B85" i="74"/>
  <c r="B84" i="74"/>
  <c r="B83" i="74"/>
  <c r="B82" i="74"/>
  <c r="B81" i="74"/>
  <c r="B80" i="74"/>
  <c r="B79" i="74"/>
  <c r="B78" i="74"/>
  <c r="B77" i="74"/>
  <c r="B76" i="74"/>
  <c r="B75" i="74"/>
  <c r="B74" i="74"/>
  <c r="B73" i="74"/>
  <c r="B72" i="74"/>
  <c r="B71" i="74"/>
  <c r="B70" i="74"/>
  <c r="B69" i="74"/>
  <c r="B68" i="74"/>
  <c r="B59" i="74"/>
  <c r="B58" i="74"/>
  <c r="B57" i="74"/>
  <c r="B56" i="74"/>
  <c r="B55" i="74"/>
  <c r="B54" i="74"/>
  <c r="B53" i="74"/>
  <c r="B52" i="74"/>
  <c r="B51" i="74"/>
  <c r="B50" i="74"/>
  <c r="B49" i="74"/>
  <c r="B48" i="74"/>
  <c r="B47" i="74"/>
  <c r="B46" i="74"/>
  <c r="B45" i="74"/>
  <c r="B44" i="74"/>
  <c r="B43" i="74"/>
  <c r="B42" i="74"/>
  <c r="B41" i="74"/>
  <c r="B40" i="74"/>
  <c r="B39" i="74"/>
  <c r="B27" i="73"/>
  <c r="B26" i="73"/>
  <c r="B25" i="73"/>
  <c r="B24" i="73"/>
  <c r="B23" i="73"/>
  <c r="B22" i="73"/>
  <c r="B21" i="73"/>
  <c r="B20" i="73"/>
  <c r="B19" i="73"/>
  <c r="B18" i="73"/>
  <c r="B17" i="73"/>
  <c r="B16" i="73"/>
  <c r="B15" i="73"/>
  <c r="B14" i="73"/>
  <c r="B13" i="73"/>
  <c r="B12" i="73"/>
  <c r="B11" i="73"/>
  <c r="B10" i="73"/>
  <c r="B9" i="73"/>
  <c r="B8" i="73"/>
  <c r="B7" i="73"/>
  <c r="B6" i="73"/>
  <c r="B5" i="73"/>
  <c r="B4" i="73"/>
  <c r="B3" i="73"/>
  <c r="X271" i="74" l="1"/>
  <c r="K205" i="74"/>
  <c r="X270" i="74"/>
  <c r="K204" i="74"/>
  <c r="F181" i="74"/>
  <c r="E22" i="74"/>
  <c r="F214" i="74"/>
  <c r="E21" i="74"/>
  <c r="F247" i="74"/>
  <c r="E20" i="74"/>
  <c r="F177" i="74"/>
  <c r="E17" i="74"/>
  <c r="F210" i="74"/>
  <c r="E16" i="74"/>
  <c r="F243" i="74"/>
  <c r="E15" i="74"/>
  <c r="F173" i="74"/>
  <c r="E12" i="74"/>
  <c r="F206" i="74"/>
  <c r="E11" i="74"/>
  <c r="F239" i="74"/>
  <c r="E10" i="74"/>
  <c r="E227" i="74"/>
  <c r="F168" i="74"/>
  <c r="E7" i="74"/>
  <c r="F201" i="74"/>
  <c r="F6" i="74" s="1"/>
  <c r="F234" i="74"/>
  <c r="F5" i="74" s="1"/>
  <c r="P241" i="74"/>
  <c r="X274" i="74"/>
  <c r="P250" i="74"/>
  <c r="H184" i="74"/>
  <c r="P246" i="74"/>
  <c r="H180" i="74"/>
  <c r="P242" i="74"/>
  <c r="H176" i="74"/>
  <c r="H172" i="74"/>
  <c r="P238" i="74"/>
  <c r="P237" i="74"/>
  <c r="F151" i="74"/>
  <c r="L217" i="74"/>
  <c r="F147" i="74"/>
  <c r="L213" i="74"/>
  <c r="H175" i="74"/>
  <c r="L208" i="74"/>
  <c r="F143" i="74"/>
  <c r="L209" i="74"/>
  <c r="F139" i="74"/>
  <c r="F138" i="74"/>
  <c r="H171" i="74"/>
  <c r="E293" i="74"/>
  <c r="E260" i="74"/>
  <c r="F142" i="74"/>
  <c r="D114" i="74"/>
  <c r="D110" i="74"/>
  <c r="D118" i="74"/>
  <c r="D109" i="74"/>
  <c r="D106" i="74"/>
  <c r="D105" i="74"/>
  <c r="C27" i="71"/>
  <c r="C26" i="71"/>
  <c r="C25" i="71"/>
  <c r="C24" i="71"/>
  <c r="C23" i="71"/>
  <c r="C22" i="71"/>
  <c r="C21" i="71"/>
  <c r="C20" i="71"/>
  <c r="C19" i="71"/>
  <c r="C18" i="71"/>
  <c r="C17" i="71"/>
  <c r="C16" i="71"/>
  <c r="C15" i="71"/>
  <c r="C14" i="71"/>
  <c r="C13" i="71"/>
  <c r="C12" i="71"/>
  <c r="C11" i="71"/>
  <c r="C10" i="71"/>
  <c r="C9" i="71"/>
  <c r="C8" i="71"/>
  <c r="C7" i="71"/>
  <c r="C6" i="71"/>
  <c r="C5" i="71"/>
  <c r="C4" i="71"/>
  <c r="C3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B10" i="71"/>
  <c r="B9" i="71"/>
  <c r="B8" i="71"/>
  <c r="B7" i="71"/>
  <c r="B6" i="71"/>
  <c r="B5" i="71"/>
  <c r="B4" i="71"/>
  <c r="B3" i="71"/>
  <c r="BK28" i="55"/>
  <c r="BJ28" i="55"/>
  <c r="BI28" i="55"/>
  <c r="BH28" i="55"/>
  <c r="BG28" i="55"/>
  <c r="BF28" i="55"/>
  <c r="BE28" i="55"/>
  <c r="BD28" i="55"/>
  <c r="BC28" i="55"/>
  <c r="BB28" i="55"/>
  <c r="BA28" i="55"/>
  <c r="AZ28" i="55"/>
  <c r="AY28" i="55"/>
  <c r="AX28" i="55"/>
  <c r="AW28" i="55"/>
  <c r="AV28" i="55"/>
  <c r="AU28" i="55"/>
  <c r="AT28" i="55"/>
  <c r="AS28" i="55"/>
  <c r="AR28" i="55"/>
  <c r="AQ28" i="55"/>
  <c r="AP28" i="55"/>
  <c r="AO28" i="55"/>
  <c r="AN28" i="55"/>
  <c r="AM28" i="55"/>
  <c r="AL28" i="55"/>
  <c r="AK28" i="55"/>
  <c r="AJ28" i="55"/>
  <c r="AI28" i="55"/>
  <c r="AH28" i="55"/>
  <c r="AG28" i="55"/>
  <c r="AF28" i="55"/>
  <c r="AE28" i="55"/>
  <c r="AD28" i="55"/>
  <c r="AC28" i="55"/>
  <c r="AB28" i="55"/>
  <c r="AA28" i="55"/>
  <c r="Z28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BK27" i="55"/>
  <c r="BJ27" i="55"/>
  <c r="BI27" i="55"/>
  <c r="BH27" i="55"/>
  <c r="BG27" i="55"/>
  <c r="BF27" i="55"/>
  <c r="BE27" i="55"/>
  <c r="BD27" i="55"/>
  <c r="BC27" i="55"/>
  <c r="BB27" i="55"/>
  <c r="BA27" i="55"/>
  <c r="AZ27" i="55"/>
  <c r="AY27" i="55"/>
  <c r="AX27" i="55"/>
  <c r="AW27" i="55"/>
  <c r="AV27" i="55"/>
  <c r="AU27" i="55"/>
  <c r="AT27" i="55"/>
  <c r="AS27" i="55"/>
  <c r="AR27" i="55"/>
  <c r="AQ27" i="55"/>
  <c r="AP27" i="55"/>
  <c r="AO27" i="55"/>
  <c r="AN27" i="55"/>
  <c r="AM27" i="55"/>
  <c r="AL27" i="55"/>
  <c r="AK27" i="55"/>
  <c r="AJ27" i="55"/>
  <c r="AI27" i="55"/>
  <c r="AH27" i="55"/>
  <c r="AG27" i="55"/>
  <c r="AF27" i="55"/>
  <c r="AE27" i="55"/>
  <c r="AD27" i="55"/>
  <c r="AC27" i="55"/>
  <c r="AB27" i="55"/>
  <c r="AA27" i="55"/>
  <c r="Z27" i="55"/>
  <c r="Y27" i="55"/>
  <c r="X27" i="55"/>
  <c r="W27" i="55"/>
  <c r="V27" i="55"/>
  <c r="U27" i="55"/>
  <c r="T27" i="55"/>
  <c r="S27" i="55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D27" i="55"/>
  <c r="BK26" i="55"/>
  <c r="BJ26" i="55"/>
  <c r="BI26" i="55"/>
  <c r="BH26" i="55"/>
  <c r="BG26" i="55"/>
  <c r="BF26" i="55"/>
  <c r="BE26" i="55"/>
  <c r="BD26" i="55"/>
  <c r="BC26" i="55"/>
  <c r="BB26" i="55"/>
  <c r="BA26" i="55"/>
  <c r="AZ26" i="55"/>
  <c r="AY26" i="55"/>
  <c r="AX26" i="55"/>
  <c r="AW26" i="55"/>
  <c r="AV26" i="55"/>
  <c r="AU26" i="55"/>
  <c r="AT26" i="55"/>
  <c r="AS26" i="55"/>
  <c r="AR26" i="55"/>
  <c r="AQ26" i="55"/>
  <c r="AP26" i="55"/>
  <c r="AO26" i="55"/>
  <c r="AN26" i="55"/>
  <c r="AM26" i="55"/>
  <c r="AL26" i="55"/>
  <c r="AK26" i="55"/>
  <c r="AJ26" i="55"/>
  <c r="AI26" i="55"/>
  <c r="AH26" i="55"/>
  <c r="AG26" i="55"/>
  <c r="AF26" i="55"/>
  <c r="AE26" i="55"/>
  <c r="AD26" i="55"/>
  <c r="AC26" i="55"/>
  <c r="AB26" i="55"/>
  <c r="AA2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BK25" i="55"/>
  <c r="BJ25" i="55"/>
  <c r="BI25" i="55"/>
  <c r="BH25" i="55"/>
  <c r="BG25" i="55"/>
  <c r="BF25" i="55"/>
  <c r="BE25" i="55"/>
  <c r="BD25" i="55"/>
  <c r="BC25" i="55"/>
  <c r="BB25" i="55"/>
  <c r="BA25" i="55"/>
  <c r="AZ25" i="55"/>
  <c r="AY25" i="55"/>
  <c r="AX25" i="55"/>
  <c r="AW25" i="55"/>
  <c r="AV25" i="55"/>
  <c r="AU25" i="55"/>
  <c r="AT25" i="55"/>
  <c r="AS25" i="55"/>
  <c r="AR25" i="55"/>
  <c r="AQ25" i="55"/>
  <c r="AP25" i="55"/>
  <c r="AO25" i="55"/>
  <c r="AN25" i="55"/>
  <c r="AM25" i="55"/>
  <c r="AL25" i="55"/>
  <c r="AK25" i="55"/>
  <c r="AJ25" i="55"/>
  <c r="AI25" i="55"/>
  <c r="AH25" i="55"/>
  <c r="AG25" i="55"/>
  <c r="AF25" i="55"/>
  <c r="AE25" i="55"/>
  <c r="AD25" i="55"/>
  <c r="AC25" i="55"/>
  <c r="AB25" i="55"/>
  <c r="AA25" i="55"/>
  <c r="Z25" i="55"/>
  <c r="Y25" i="55"/>
  <c r="X25" i="55"/>
  <c r="W25" i="55"/>
  <c r="V25" i="55"/>
  <c r="U25" i="55"/>
  <c r="T25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BK24" i="55"/>
  <c r="BJ24" i="55"/>
  <c r="BI24" i="55"/>
  <c r="BH24" i="55"/>
  <c r="BG24" i="55"/>
  <c r="BF24" i="55"/>
  <c r="BE24" i="55"/>
  <c r="BD24" i="55"/>
  <c r="BC24" i="55"/>
  <c r="BB24" i="55"/>
  <c r="BA24" i="55"/>
  <c r="AZ24" i="55"/>
  <c r="AY24" i="55"/>
  <c r="AX24" i="55"/>
  <c r="AW24" i="55"/>
  <c r="AV24" i="55"/>
  <c r="AU24" i="55"/>
  <c r="AT24" i="55"/>
  <c r="AS24" i="55"/>
  <c r="AR24" i="55"/>
  <c r="AQ24" i="55"/>
  <c r="AP24" i="55"/>
  <c r="AO24" i="55"/>
  <c r="AN24" i="55"/>
  <c r="AM24" i="55"/>
  <c r="AL24" i="55"/>
  <c r="AK24" i="55"/>
  <c r="AJ24" i="55"/>
  <c r="AI24" i="55"/>
  <c r="AH24" i="55"/>
  <c r="AG24" i="55"/>
  <c r="AF24" i="55"/>
  <c r="AE24" i="55"/>
  <c r="AD24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BK23" i="55"/>
  <c r="BJ23" i="55"/>
  <c r="BI23" i="55"/>
  <c r="BH23" i="55"/>
  <c r="BG23" i="55"/>
  <c r="BF23" i="55"/>
  <c r="BE23" i="55"/>
  <c r="BD23" i="55"/>
  <c r="BC23" i="55"/>
  <c r="BB23" i="55"/>
  <c r="BA23" i="55"/>
  <c r="AZ23" i="55"/>
  <c r="AY23" i="55"/>
  <c r="AX23" i="55"/>
  <c r="AW23" i="55"/>
  <c r="AV23" i="55"/>
  <c r="AU23" i="55"/>
  <c r="AT23" i="55"/>
  <c r="AS23" i="55"/>
  <c r="AR23" i="55"/>
  <c r="AQ23" i="55"/>
  <c r="AP23" i="55"/>
  <c r="AO23" i="55"/>
  <c r="AN23" i="55"/>
  <c r="AM23" i="55"/>
  <c r="AL23" i="55"/>
  <c r="AK23" i="55"/>
  <c r="AJ23" i="55"/>
  <c r="AI23" i="55"/>
  <c r="AH23" i="55"/>
  <c r="AG23" i="55"/>
  <c r="AF23" i="55"/>
  <c r="AE23" i="55"/>
  <c r="AD23" i="55"/>
  <c r="AC23" i="55"/>
  <c r="AB23" i="55"/>
  <c r="AA23" i="55"/>
  <c r="Z23" i="55"/>
  <c r="Y23" i="55"/>
  <c r="X23" i="55"/>
  <c r="W23" i="55"/>
  <c r="V23" i="55"/>
  <c r="U23" i="55"/>
  <c r="T23" i="55"/>
  <c r="S23" i="55"/>
  <c r="R23" i="55"/>
  <c r="Q23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BK22" i="55"/>
  <c r="BJ22" i="55"/>
  <c r="BI22" i="55"/>
  <c r="BH22" i="55"/>
  <c r="BG22" i="55"/>
  <c r="BF22" i="55"/>
  <c r="BE22" i="55"/>
  <c r="BD22" i="55"/>
  <c r="BC22" i="55"/>
  <c r="BB22" i="55"/>
  <c r="BA22" i="55"/>
  <c r="AZ22" i="55"/>
  <c r="AY22" i="55"/>
  <c r="AX22" i="55"/>
  <c r="AW22" i="55"/>
  <c r="AV22" i="55"/>
  <c r="AU22" i="55"/>
  <c r="AT22" i="55"/>
  <c r="AS22" i="55"/>
  <c r="AR22" i="55"/>
  <c r="AQ22" i="55"/>
  <c r="AP22" i="55"/>
  <c r="AO22" i="55"/>
  <c r="AN22" i="55"/>
  <c r="AM22" i="55"/>
  <c r="AL22" i="55"/>
  <c r="AK22" i="55"/>
  <c r="AJ22" i="55"/>
  <c r="AI22" i="55"/>
  <c r="AH22" i="55"/>
  <c r="AG22" i="55"/>
  <c r="AF22" i="55"/>
  <c r="AE22" i="55"/>
  <c r="AD22" i="55"/>
  <c r="AC22" i="55"/>
  <c r="AB22" i="55"/>
  <c r="AA22" i="55"/>
  <c r="Z22" i="55"/>
  <c r="Y22" i="55"/>
  <c r="X22" i="55"/>
  <c r="W22" i="55"/>
  <c r="V22" i="55"/>
  <c r="U22" i="55"/>
  <c r="T22" i="55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22" i="55"/>
  <c r="E22" i="55"/>
  <c r="D22" i="55"/>
  <c r="BK21" i="55"/>
  <c r="BJ21" i="55"/>
  <c r="BI21" i="55"/>
  <c r="BH21" i="55"/>
  <c r="BG21" i="55"/>
  <c r="BF21" i="55"/>
  <c r="BE21" i="55"/>
  <c r="BD21" i="55"/>
  <c r="BC21" i="55"/>
  <c r="BB21" i="55"/>
  <c r="BA21" i="55"/>
  <c r="AZ21" i="55"/>
  <c r="AY21" i="55"/>
  <c r="AX21" i="55"/>
  <c r="AW21" i="55"/>
  <c r="AV21" i="55"/>
  <c r="AU21" i="55"/>
  <c r="AT21" i="55"/>
  <c r="AS21" i="55"/>
  <c r="AR21" i="55"/>
  <c r="AQ21" i="55"/>
  <c r="AP21" i="55"/>
  <c r="AO21" i="55"/>
  <c r="AN21" i="55"/>
  <c r="AM21" i="55"/>
  <c r="AL21" i="55"/>
  <c r="AK21" i="55"/>
  <c r="AJ21" i="55"/>
  <c r="AI21" i="55"/>
  <c r="AH21" i="55"/>
  <c r="AG21" i="55"/>
  <c r="AF21" i="55"/>
  <c r="AE21" i="55"/>
  <c r="AD21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BK20" i="55"/>
  <c r="BJ20" i="55"/>
  <c r="BI20" i="55"/>
  <c r="BH20" i="55"/>
  <c r="BG20" i="55"/>
  <c r="BF20" i="55"/>
  <c r="BE20" i="55"/>
  <c r="BD20" i="55"/>
  <c r="BC20" i="55"/>
  <c r="BB20" i="55"/>
  <c r="BA20" i="55"/>
  <c r="AZ20" i="55"/>
  <c r="AY20" i="55"/>
  <c r="AX20" i="55"/>
  <c r="AW20" i="55"/>
  <c r="AV20" i="55"/>
  <c r="AU20" i="55"/>
  <c r="AT20" i="55"/>
  <c r="AS20" i="55"/>
  <c r="AR20" i="55"/>
  <c r="AQ20" i="55"/>
  <c r="AP20" i="55"/>
  <c r="AO20" i="55"/>
  <c r="AN20" i="55"/>
  <c r="AM20" i="55"/>
  <c r="AL20" i="55"/>
  <c r="AK20" i="55"/>
  <c r="AJ20" i="55"/>
  <c r="AI20" i="55"/>
  <c r="AH20" i="55"/>
  <c r="AG20" i="55"/>
  <c r="AF20" i="55"/>
  <c r="AE20" i="55"/>
  <c r="AD20" i="55"/>
  <c r="AC20" i="55"/>
  <c r="AB20" i="55"/>
  <c r="AA20" i="55"/>
  <c r="Z20" i="55"/>
  <c r="Y20" i="55"/>
  <c r="X20" i="55"/>
  <c r="W20" i="55"/>
  <c r="V20" i="55"/>
  <c r="U20" i="55"/>
  <c r="T20" i="55"/>
  <c r="S20" i="55"/>
  <c r="R20" i="55"/>
  <c r="Q20" i="55"/>
  <c r="P20" i="55"/>
  <c r="O20" i="55"/>
  <c r="N20" i="55"/>
  <c r="M20" i="55"/>
  <c r="L20" i="55"/>
  <c r="K20" i="55"/>
  <c r="J20" i="55"/>
  <c r="I20" i="55"/>
  <c r="H20" i="55"/>
  <c r="G20" i="55"/>
  <c r="F20" i="55"/>
  <c r="E20" i="55"/>
  <c r="D20" i="55"/>
  <c r="BK19" i="55"/>
  <c r="BJ19" i="55"/>
  <c r="BH19" i="55"/>
  <c r="BG19" i="55"/>
  <c r="BF19" i="55"/>
  <c r="BE19" i="55"/>
  <c r="BD19" i="55"/>
  <c r="BC19" i="55"/>
  <c r="BB19" i="55"/>
  <c r="BA19" i="55"/>
  <c r="AZ19" i="55"/>
  <c r="AY19" i="55"/>
  <c r="AX19" i="55"/>
  <c r="AW19" i="55"/>
  <c r="AV19" i="55"/>
  <c r="AU19" i="55"/>
  <c r="AT19" i="55"/>
  <c r="AS19" i="55"/>
  <c r="AR19" i="55"/>
  <c r="AQ19" i="55"/>
  <c r="AP19" i="55"/>
  <c r="AO19" i="55"/>
  <c r="AN19" i="55"/>
  <c r="AM19" i="55"/>
  <c r="AL19" i="55"/>
  <c r="AK19" i="55"/>
  <c r="AJ19" i="55"/>
  <c r="AI19" i="55"/>
  <c r="AH19" i="55"/>
  <c r="AG19" i="55"/>
  <c r="AF19" i="55"/>
  <c r="AE19" i="55"/>
  <c r="AD19" i="55"/>
  <c r="AC19" i="55"/>
  <c r="AB19" i="55"/>
  <c r="AA19" i="55"/>
  <c r="Z19" i="55"/>
  <c r="Y19" i="55"/>
  <c r="X19" i="55"/>
  <c r="W19" i="55"/>
  <c r="V19" i="55"/>
  <c r="U19" i="55"/>
  <c r="T19" i="55"/>
  <c r="S19" i="55"/>
  <c r="R19" i="55"/>
  <c r="Q19" i="55"/>
  <c r="P19" i="55"/>
  <c r="O19" i="55"/>
  <c r="N19" i="55"/>
  <c r="M19" i="55"/>
  <c r="L19" i="55"/>
  <c r="K19" i="55"/>
  <c r="J19" i="55"/>
  <c r="I19" i="55"/>
  <c r="H19" i="55"/>
  <c r="G19" i="55"/>
  <c r="F19" i="55"/>
  <c r="E19" i="55"/>
  <c r="D19" i="55"/>
  <c r="BK18" i="55"/>
  <c r="BJ18" i="55"/>
  <c r="BH18" i="55"/>
  <c r="BG18" i="55"/>
  <c r="BE18" i="55"/>
  <c r="BD18" i="55"/>
  <c r="BB18" i="55"/>
  <c r="BA18" i="55"/>
  <c r="AZ18" i="55"/>
  <c r="AY18" i="55"/>
  <c r="AX18" i="55"/>
  <c r="AW18" i="55"/>
  <c r="AV18" i="55"/>
  <c r="AU18" i="55"/>
  <c r="AT18" i="55"/>
  <c r="AS18" i="55"/>
  <c r="AR18" i="55"/>
  <c r="AQ18" i="55"/>
  <c r="AP18" i="55"/>
  <c r="AO18" i="55"/>
  <c r="AN18" i="55"/>
  <c r="AM18" i="55"/>
  <c r="AL18" i="55"/>
  <c r="AK18" i="55"/>
  <c r="AJ18" i="55"/>
  <c r="AI18" i="55"/>
  <c r="AH18" i="55"/>
  <c r="AG18" i="55"/>
  <c r="AF18" i="55"/>
  <c r="AE18" i="55"/>
  <c r="AD18" i="55"/>
  <c r="AC18" i="55"/>
  <c r="AB18" i="55"/>
  <c r="AA18" i="55"/>
  <c r="Z18" i="55"/>
  <c r="Y18" i="55"/>
  <c r="X18" i="55"/>
  <c r="W18" i="55"/>
  <c r="V18" i="55"/>
  <c r="U18" i="55"/>
  <c r="T18" i="55"/>
  <c r="S18" i="55"/>
  <c r="R18" i="55"/>
  <c r="Q18" i="55"/>
  <c r="P18" i="55"/>
  <c r="O18" i="55"/>
  <c r="N18" i="55"/>
  <c r="M18" i="55"/>
  <c r="L18" i="55"/>
  <c r="K18" i="55"/>
  <c r="J18" i="55"/>
  <c r="I18" i="55"/>
  <c r="H18" i="55"/>
  <c r="G18" i="55"/>
  <c r="F18" i="55"/>
  <c r="E18" i="55"/>
  <c r="D18" i="55"/>
  <c r="BK17" i="55"/>
  <c r="BJ17" i="55"/>
  <c r="BH17" i="55"/>
  <c r="BG17" i="55"/>
  <c r="BE17" i="55"/>
  <c r="BD17" i="55"/>
  <c r="BB17" i="55"/>
  <c r="BA17" i="55"/>
  <c r="AY17" i="55"/>
  <c r="AX17" i="55"/>
  <c r="AV17" i="55"/>
  <c r="AU17" i="55"/>
  <c r="AS17" i="55"/>
  <c r="AR17" i="55"/>
  <c r="AP17" i="55"/>
  <c r="AO17" i="55"/>
  <c r="AM17" i="55"/>
  <c r="AL17" i="55"/>
  <c r="AK17" i="55"/>
  <c r="AJ17" i="55"/>
  <c r="AI17" i="55"/>
  <c r="AH17" i="55"/>
  <c r="AG17" i="55"/>
  <c r="AF17" i="55"/>
  <c r="AE17" i="55"/>
  <c r="AD17" i="55"/>
  <c r="AC17" i="55"/>
  <c r="AB17" i="55"/>
  <c r="AA17" i="55"/>
  <c r="Z17" i="55"/>
  <c r="Y17" i="55"/>
  <c r="X17" i="55"/>
  <c r="W17" i="55"/>
  <c r="V17" i="55"/>
  <c r="U17" i="55"/>
  <c r="T17" i="55"/>
  <c r="S17" i="55"/>
  <c r="R17" i="55"/>
  <c r="Q17" i="55"/>
  <c r="P17" i="55"/>
  <c r="O17" i="55"/>
  <c r="N17" i="55"/>
  <c r="M17" i="55"/>
  <c r="L17" i="55"/>
  <c r="K17" i="55"/>
  <c r="J17" i="55"/>
  <c r="I17" i="55"/>
  <c r="H17" i="55"/>
  <c r="G17" i="55"/>
  <c r="F17" i="55"/>
  <c r="E17" i="55"/>
  <c r="D17" i="55"/>
  <c r="BK16" i="55"/>
  <c r="BJ16" i="55"/>
  <c r="BI16" i="55"/>
  <c r="BH16" i="55"/>
  <c r="BG16" i="55"/>
  <c r="BF16" i="55"/>
  <c r="BE16" i="55"/>
  <c r="BD16" i="55"/>
  <c r="BC16" i="55"/>
  <c r="BB16" i="55"/>
  <c r="BA16" i="55"/>
  <c r="AZ16" i="55"/>
  <c r="AY16" i="55"/>
  <c r="AX16" i="55"/>
  <c r="AW16" i="55"/>
  <c r="AV16" i="55"/>
  <c r="AU16" i="55"/>
  <c r="AT16" i="55"/>
  <c r="AS16" i="55"/>
  <c r="AR16" i="55"/>
  <c r="AQ16" i="55"/>
  <c r="AP16" i="55"/>
  <c r="AO16" i="55"/>
  <c r="AN16" i="55"/>
  <c r="AM16" i="55"/>
  <c r="AL16" i="55"/>
  <c r="AK16" i="55"/>
  <c r="AJ16" i="55"/>
  <c r="AI16" i="55"/>
  <c r="AH16" i="55"/>
  <c r="AG16" i="55"/>
  <c r="AF16" i="55"/>
  <c r="AE16" i="55"/>
  <c r="AD16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K16" i="55"/>
  <c r="J16" i="55"/>
  <c r="I16" i="55"/>
  <c r="H16" i="55"/>
  <c r="G16" i="55"/>
  <c r="F16" i="55"/>
  <c r="E16" i="55"/>
  <c r="D16" i="55"/>
  <c r="BK15" i="55"/>
  <c r="BJ15" i="55"/>
  <c r="BI15" i="55"/>
  <c r="BH15" i="55"/>
  <c r="BG15" i="55"/>
  <c r="BF15" i="55"/>
  <c r="BE15" i="55"/>
  <c r="BD15" i="55"/>
  <c r="BC15" i="55"/>
  <c r="BB15" i="55"/>
  <c r="BA15" i="55"/>
  <c r="AZ15" i="55"/>
  <c r="AY15" i="55"/>
  <c r="AX15" i="55"/>
  <c r="AW15" i="55"/>
  <c r="AV15" i="55"/>
  <c r="AU15" i="55"/>
  <c r="AT15" i="55"/>
  <c r="AS15" i="55"/>
  <c r="AR15" i="55"/>
  <c r="AQ15" i="55"/>
  <c r="AP15" i="55"/>
  <c r="AO15" i="55"/>
  <c r="AN15" i="55"/>
  <c r="AM15" i="55"/>
  <c r="AL15" i="55"/>
  <c r="AK15" i="55"/>
  <c r="AJ15" i="55"/>
  <c r="AI15" i="55"/>
  <c r="AH15" i="55"/>
  <c r="AG15" i="55"/>
  <c r="AF15" i="55"/>
  <c r="AE15" i="55"/>
  <c r="AD15" i="55"/>
  <c r="AC15" i="55"/>
  <c r="AB15" i="55"/>
  <c r="AA15" i="55"/>
  <c r="Z15" i="55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BK14" i="55"/>
  <c r="BJ14" i="55"/>
  <c r="BH14" i="55"/>
  <c r="BG14" i="55"/>
  <c r="BE14" i="55"/>
  <c r="BD14" i="55"/>
  <c r="BC14" i="55"/>
  <c r="BB14" i="55"/>
  <c r="BA14" i="55"/>
  <c r="AZ14" i="55"/>
  <c r="AY14" i="55"/>
  <c r="AX14" i="55"/>
  <c r="AW14" i="55"/>
  <c r="AV14" i="55"/>
  <c r="AU14" i="55"/>
  <c r="AT14" i="55"/>
  <c r="AS14" i="55"/>
  <c r="AR14" i="55"/>
  <c r="AQ14" i="55"/>
  <c r="AP14" i="55"/>
  <c r="AO14" i="55"/>
  <c r="AN14" i="55"/>
  <c r="AM14" i="55"/>
  <c r="AL14" i="55"/>
  <c r="AK14" i="55"/>
  <c r="AJ14" i="55"/>
  <c r="AI14" i="55"/>
  <c r="AH14" i="55"/>
  <c r="AG14" i="55"/>
  <c r="AF14" i="55"/>
  <c r="AE14" i="55"/>
  <c r="AD14" i="55"/>
  <c r="AC14" i="55"/>
  <c r="AB14" i="55"/>
  <c r="AA14" i="55"/>
  <c r="Z14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BK13" i="55"/>
  <c r="BJ13" i="55"/>
  <c r="BH13" i="55"/>
  <c r="BG13" i="55"/>
  <c r="BE13" i="55"/>
  <c r="BD13" i="55"/>
  <c r="BB13" i="55"/>
  <c r="BA13" i="55"/>
  <c r="AY13" i="55"/>
  <c r="AX13" i="55"/>
  <c r="AW13" i="55"/>
  <c r="AV13" i="55"/>
  <c r="AU13" i="55"/>
  <c r="AT13" i="55"/>
  <c r="AS13" i="55"/>
  <c r="AR13" i="55"/>
  <c r="AQ13" i="55"/>
  <c r="AP13" i="55"/>
  <c r="AO13" i="55"/>
  <c r="AN13" i="55"/>
  <c r="AM13" i="55"/>
  <c r="AL13" i="55"/>
  <c r="AK13" i="55"/>
  <c r="AJ13" i="55"/>
  <c r="AI13" i="55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BK12" i="55"/>
  <c r="BJ12" i="55"/>
  <c r="BI12" i="55"/>
  <c r="BH12" i="55"/>
  <c r="BG12" i="55"/>
  <c r="BF12" i="55"/>
  <c r="BE12" i="55"/>
  <c r="BD12" i="55"/>
  <c r="BC12" i="55"/>
  <c r="BB12" i="55"/>
  <c r="BA12" i="55"/>
  <c r="AZ12" i="55"/>
  <c r="AY12" i="55"/>
  <c r="AX12" i="55"/>
  <c r="AW12" i="55"/>
  <c r="AV12" i="55"/>
  <c r="AU12" i="55"/>
  <c r="AT12" i="55"/>
  <c r="AS12" i="55"/>
  <c r="AR12" i="55"/>
  <c r="AQ12" i="55"/>
  <c r="AP12" i="55"/>
  <c r="AO12" i="55"/>
  <c r="AN12" i="55"/>
  <c r="AM12" i="55"/>
  <c r="AL12" i="55"/>
  <c r="AK12" i="55"/>
  <c r="AJ12" i="55"/>
  <c r="AI12" i="55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BK11" i="55"/>
  <c r="BJ11" i="55"/>
  <c r="BI11" i="55"/>
  <c r="BH11" i="55"/>
  <c r="BG11" i="55"/>
  <c r="BF11" i="55"/>
  <c r="BE11" i="55"/>
  <c r="BD11" i="55"/>
  <c r="BC11" i="55"/>
  <c r="BB11" i="55"/>
  <c r="BA11" i="55"/>
  <c r="AZ11" i="55"/>
  <c r="AY11" i="55"/>
  <c r="AX11" i="55"/>
  <c r="AW11" i="55"/>
  <c r="AV11" i="55"/>
  <c r="AU11" i="55"/>
  <c r="AT11" i="55"/>
  <c r="AS11" i="55"/>
  <c r="AR11" i="55"/>
  <c r="AQ11" i="55"/>
  <c r="AP11" i="55"/>
  <c r="AO11" i="55"/>
  <c r="AN11" i="55"/>
  <c r="AM11" i="55"/>
  <c r="AL11" i="55"/>
  <c r="AK11" i="55"/>
  <c r="AJ11" i="55"/>
  <c r="AI11" i="55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BK10" i="55"/>
  <c r="BJ10" i="55"/>
  <c r="BI10" i="55"/>
  <c r="BH10" i="55"/>
  <c r="BG10" i="55"/>
  <c r="BF10" i="55"/>
  <c r="BE10" i="55"/>
  <c r="BD10" i="55"/>
  <c r="BC10" i="55"/>
  <c r="BB10" i="55"/>
  <c r="BA10" i="55"/>
  <c r="AZ10" i="55"/>
  <c r="AY10" i="55"/>
  <c r="AX10" i="55"/>
  <c r="AW10" i="55"/>
  <c r="AV10" i="55"/>
  <c r="AU10" i="55"/>
  <c r="AT10" i="55"/>
  <c r="AS10" i="55"/>
  <c r="AR10" i="55"/>
  <c r="AQ10" i="55"/>
  <c r="AP10" i="55"/>
  <c r="AO10" i="55"/>
  <c r="AN10" i="55"/>
  <c r="AM10" i="55"/>
  <c r="AL10" i="55"/>
  <c r="AK10" i="55"/>
  <c r="AJ10" i="55"/>
  <c r="AI10" i="55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BK9" i="55"/>
  <c r="BJ9" i="55"/>
  <c r="BH9" i="55"/>
  <c r="BG9" i="55"/>
  <c r="BE9" i="55"/>
  <c r="BD9" i="55"/>
  <c r="BB9" i="55"/>
  <c r="BA9" i="55"/>
  <c r="AY9" i="55"/>
  <c r="AX9" i="55"/>
  <c r="AW9" i="55"/>
  <c r="AV9" i="55"/>
  <c r="AU9" i="55"/>
  <c r="AT9" i="55"/>
  <c r="AS9" i="55"/>
  <c r="AR9" i="55"/>
  <c r="AQ9" i="55"/>
  <c r="AP9" i="55"/>
  <c r="AO9" i="55"/>
  <c r="AN9" i="55"/>
  <c r="AM9" i="55"/>
  <c r="AL9" i="55"/>
  <c r="AK9" i="55"/>
  <c r="AJ9" i="55"/>
  <c r="AI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BK8" i="55"/>
  <c r="BJ8" i="55"/>
  <c r="BH8" i="55"/>
  <c r="BG8" i="55"/>
  <c r="BE8" i="55"/>
  <c r="BD8" i="55"/>
  <c r="BB8" i="55"/>
  <c r="BA8" i="55"/>
  <c r="AY8" i="55"/>
  <c r="AX8" i="55"/>
  <c r="AV8" i="55"/>
  <c r="AU8" i="55"/>
  <c r="AS8" i="55"/>
  <c r="AR8" i="55"/>
  <c r="AQ8" i="55"/>
  <c r="AP8" i="55"/>
  <c r="AO8" i="55"/>
  <c r="AN8" i="55"/>
  <c r="AM8" i="55"/>
  <c r="AL8" i="55"/>
  <c r="AK8" i="55"/>
  <c r="AJ8" i="55"/>
  <c r="AI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BK7" i="55"/>
  <c r="BJ7" i="55"/>
  <c r="BH7" i="55"/>
  <c r="BG7" i="55"/>
  <c r="BE7" i="55"/>
  <c r="BD7" i="55"/>
  <c r="BB7" i="55"/>
  <c r="BA7" i="55"/>
  <c r="AY7" i="55"/>
  <c r="AX7" i="55"/>
  <c r="AV7" i="55"/>
  <c r="AU7" i="55"/>
  <c r="AS7" i="55"/>
  <c r="AR7" i="55"/>
  <c r="AP7" i="55"/>
  <c r="AO7" i="55"/>
  <c r="AN7" i="55"/>
  <c r="AM7" i="55"/>
  <c r="AL7" i="55"/>
  <c r="AK7" i="55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BK6" i="55"/>
  <c r="BJ6" i="55"/>
  <c r="BH6" i="55"/>
  <c r="BG6" i="55"/>
  <c r="BE6" i="55"/>
  <c r="BD6" i="55"/>
  <c r="BB6" i="55"/>
  <c r="BA6" i="55"/>
  <c r="AY6" i="55"/>
  <c r="AX6" i="55"/>
  <c r="AV6" i="55"/>
  <c r="AU6" i="55"/>
  <c r="AS6" i="55"/>
  <c r="AR6" i="55"/>
  <c r="AP6" i="55"/>
  <c r="AO6" i="55"/>
  <c r="AM6" i="55"/>
  <c r="AL6" i="55"/>
  <c r="AK6" i="55"/>
  <c r="AJ6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BK5" i="55"/>
  <c r="BJ5" i="55"/>
  <c r="BH5" i="55"/>
  <c r="BG5" i="55"/>
  <c r="BE5" i="55"/>
  <c r="BD5" i="55"/>
  <c r="BB5" i="55"/>
  <c r="BA5" i="55"/>
  <c r="AY5" i="55"/>
  <c r="AX5" i="55"/>
  <c r="AV5" i="55"/>
  <c r="AU5" i="55"/>
  <c r="AS5" i="55"/>
  <c r="AR5" i="55"/>
  <c r="AP5" i="55"/>
  <c r="AO5" i="55"/>
  <c r="AM5" i="55"/>
  <c r="AL5" i="55"/>
  <c r="AJ5" i="55"/>
  <c r="AI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BK4" i="55"/>
  <c r="BJ4" i="55"/>
  <c r="BH4" i="55"/>
  <c r="BG4" i="55"/>
  <c r="BE4" i="55"/>
  <c r="BD4" i="55"/>
  <c r="BB4" i="55"/>
  <c r="BA4" i="55"/>
  <c r="AY4" i="55"/>
  <c r="AX4" i="55"/>
  <c r="AV4" i="55"/>
  <c r="AU4" i="55"/>
  <c r="AS4" i="55"/>
  <c r="AR4" i="55"/>
  <c r="AP4" i="55"/>
  <c r="AO4" i="55"/>
  <c r="AM4" i="55"/>
  <c r="AL4" i="55"/>
  <c r="AJ4" i="55"/>
  <c r="AI4" i="55"/>
  <c r="AG4" i="55"/>
  <c r="AF4" i="55"/>
  <c r="AD4" i="55"/>
  <c r="AC4" i="55"/>
  <c r="AA4" i="55"/>
  <c r="Z4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BS4" i="55"/>
  <c r="BT4" i="55"/>
  <c r="BS5" i="55"/>
  <c r="BT5" i="55"/>
  <c r="BS6" i="55"/>
  <c r="BT6" i="55"/>
  <c r="BS7" i="55"/>
  <c r="BT7" i="55"/>
  <c r="BS8" i="55"/>
  <c r="BT8" i="55"/>
  <c r="BS9" i="55"/>
  <c r="BT9" i="55"/>
  <c r="BS10" i="55"/>
  <c r="BT10" i="55"/>
  <c r="BS11" i="55"/>
  <c r="BT11" i="55"/>
  <c r="BS12" i="55"/>
  <c r="BT12" i="55"/>
  <c r="BS13" i="55"/>
  <c r="BT13" i="55"/>
  <c r="BS14" i="55"/>
  <c r="BT14" i="55"/>
  <c r="BS15" i="55"/>
  <c r="BT15" i="55"/>
  <c r="BS16" i="55"/>
  <c r="BT16" i="55"/>
  <c r="BS17" i="55"/>
  <c r="BT17" i="55"/>
  <c r="BS18" i="55"/>
  <c r="BT18" i="55"/>
  <c r="BS19" i="55"/>
  <c r="BT19" i="55"/>
  <c r="BS20" i="55"/>
  <c r="BT20" i="55"/>
  <c r="BS21" i="55"/>
  <c r="BT21" i="55"/>
  <c r="BS22" i="55"/>
  <c r="BT22" i="55"/>
  <c r="BS23" i="55"/>
  <c r="BT23" i="55"/>
  <c r="BS24" i="55"/>
  <c r="BT24" i="55"/>
  <c r="BN30" i="55"/>
  <c r="F227" i="74" l="1"/>
  <c r="G181" i="74"/>
  <c r="G22" i="74" s="1"/>
  <c r="F22" i="74"/>
  <c r="G214" i="74"/>
  <c r="F21" i="74"/>
  <c r="G247" i="74"/>
  <c r="F20" i="74"/>
  <c r="G177" i="74"/>
  <c r="G17" i="74" s="1"/>
  <c r="F17" i="74"/>
  <c r="G210" i="74"/>
  <c r="F16" i="74"/>
  <c r="G243" i="74"/>
  <c r="F15" i="74"/>
  <c r="G173" i="74"/>
  <c r="G12" i="74" s="1"/>
  <c r="F12" i="74"/>
  <c r="G206" i="74"/>
  <c r="F11" i="74"/>
  <c r="G239" i="74"/>
  <c r="F10" i="74"/>
  <c r="G168" i="74"/>
  <c r="G7" i="74" s="1"/>
  <c r="F7" i="74"/>
  <c r="G201" i="74"/>
  <c r="G6" i="74" s="1"/>
  <c r="G234" i="74"/>
  <c r="G5" i="74" s="1"/>
  <c r="F293" i="74"/>
  <c r="D51" i="74"/>
  <c r="D41" i="74"/>
  <c r="D42" i="74"/>
  <c r="D43" i="74"/>
  <c r="D46" i="74"/>
  <c r="D47" i="74"/>
  <c r="AX30" i="55"/>
  <c r="T30" i="55"/>
  <c r="BL25" i="55"/>
  <c r="BL27" i="55"/>
  <c r="BL26" i="55"/>
  <c r="BL28" i="55"/>
  <c r="AL30" i="55"/>
  <c r="E30" i="55"/>
  <c r="Y30" i="55"/>
  <c r="R30" i="55"/>
  <c r="AR30" i="55"/>
  <c r="F30" i="55"/>
  <c r="AD30" i="55"/>
  <c r="BE30" i="55"/>
  <c r="BK30" i="55"/>
  <c r="O30" i="55"/>
  <c r="AM30" i="55"/>
  <c r="G30" i="55"/>
  <c r="I30" i="55"/>
  <c r="K30" i="55"/>
  <c r="M30" i="55"/>
  <c r="Q30" i="55"/>
  <c r="S30" i="55"/>
  <c r="U30" i="55"/>
  <c r="W30" i="55"/>
  <c r="AA30" i="55"/>
  <c r="AC30" i="55"/>
  <c r="AG30" i="55"/>
  <c r="AI30" i="55"/>
  <c r="AO30" i="55"/>
  <c r="AS30" i="55"/>
  <c r="AU30" i="55"/>
  <c r="BA30" i="55"/>
  <c r="BD30" i="55"/>
  <c r="BG30" i="55"/>
  <c r="BJ30" i="55"/>
  <c r="D30" i="55"/>
  <c r="H30" i="55"/>
  <c r="J30" i="55"/>
  <c r="L30" i="55"/>
  <c r="N30" i="55"/>
  <c r="P30" i="55"/>
  <c r="V30" i="55"/>
  <c r="X30" i="55"/>
  <c r="Z30" i="55"/>
  <c r="AF30" i="55"/>
  <c r="AJ30" i="55"/>
  <c r="AP30" i="55"/>
  <c r="AV30" i="55"/>
  <c r="BB30" i="55"/>
  <c r="AY30" i="55"/>
  <c r="BH30" i="55"/>
  <c r="BT30" i="55"/>
  <c r="BV30" i="55"/>
  <c r="BP30" i="55"/>
  <c r="BQ30" i="55"/>
  <c r="BS30" i="55"/>
  <c r="BM30" i="55"/>
  <c r="O43" i="44"/>
  <c r="N43" i="44"/>
  <c r="M43" i="44"/>
  <c r="L43" i="44"/>
  <c r="K43" i="44"/>
  <c r="E43" i="44"/>
  <c r="D43" i="44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2" i="69"/>
  <c r="D2" i="69"/>
  <c r="C2" i="69"/>
  <c r="B2" i="69"/>
  <c r="A2" i="69"/>
  <c r="E1" i="69"/>
  <c r="D1" i="69"/>
  <c r="C1" i="69"/>
  <c r="B1" i="69"/>
  <c r="A1" i="69"/>
  <c r="H214" i="74" l="1"/>
  <c r="G21" i="74"/>
  <c r="G20" i="74"/>
  <c r="H247" i="74"/>
  <c r="H210" i="74"/>
  <c r="G16" i="74"/>
  <c r="H243" i="74"/>
  <c r="G15" i="74"/>
  <c r="H206" i="74"/>
  <c r="G11" i="74"/>
  <c r="H239" i="74"/>
  <c r="G10" i="74"/>
  <c r="G227" i="74"/>
  <c r="G229" i="74" s="1"/>
  <c r="H201" i="74"/>
  <c r="H6" i="74" s="1"/>
  <c r="H234" i="74"/>
  <c r="H5" i="74" s="1"/>
  <c r="G293" i="74"/>
  <c r="G295" i="74" s="1"/>
  <c r="F37" i="69"/>
  <c r="T37" i="69"/>
  <c r="V37" i="69"/>
  <c r="X37" i="69"/>
  <c r="P37" i="69"/>
  <c r="R37" i="69"/>
  <c r="L37" i="69"/>
  <c r="N37" i="69"/>
  <c r="H37" i="69"/>
  <c r="J37" i="69"/>
  <c r="G37" i="69"/>
  <c r="I37" i="69"/>
  <c r="K37" i="69"/>
  <c r="M37" i="69"/>
  <c r="O37" i="69"/>
  <c r="Q37" i="69"/>
  <c r="S37" i="69"/>
  <c r="U37" i="69"/>
  <c r="W37" i="69"/>
  <c r="Y37" i="69"/>
  <c r="B27" i="67"/>
  <c r="B26" i="67"/>
  <c r="B25" i="67"/>
  <c r="AA24" i="67"/>
  <c r="Z24" i="67"/>
  <c r="Y24" i="67"/>
  <c r="X24" i="67"/>
  <c r="W24" i="67"/>
  <c r="V24" i="67"/>
  <c r="U24" i="67"/>
  <c r="T24" i="67"/>
  <c r="S24" i="67"/>
  <c r="R24" i="67"/>
  <c r="Q24" i="67"/>
  <c r="P24" i="67"/>
  <c r="O24" i="67"/>
  <c r="N24" i="67"/>
  <c r="M24" i="67"/>
  <c r="L24" i="67"/>
  <c r="K24" i="67"/>
  <c r="J24" i="67"/>
  <c r="I24" i="67"/>
  <c r="H24" i="67"/>
  <c r="G24" i="67"/>
  <c r="F24" i="67"/>
  <c r="E24" i="67"/>
  <c r="D24" i="67"/>
  <c r="B24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B23" i="67"/>
  <c r="AA22" i="67"/>
  <c r="Z22" i="67"/>
  <c r="Y22" i="67"/>
  <c r="X22" i="67"/>
  <c r="W22" i="67"/>
  <c r="V22" i="67"/>
  <c r="U22" i="67"/>
  <c r="T22" i="67"/>
  <c r="S22" i="67"/>
  <c r="R22" i="67"/>
  <c r="Q22" i="67"/>
  <c r="P22" i="67"/>
  <c r="O22" i="67"/>
  <c r="N22" i="67"/>
  <c r="M22" i="67"/>
  <c r="L22" i="67"/>
  <c r="K22" i="67"/>
  <c r="J22" i="67"/>
  <c r="I22" i="67"/>
  <c r="H22" i="67"/>
  <c r="G22" i="67"/>
  <c r="F22" i="67"/>
  <c r="E22" i="67"/>
  <c r="D22" i="67"/>
  <c r="B22" i="67"/>
  <c r="AA21" i="67"/>
  <c r="Z21" i="67"/>
  <c r="Y21" i="67"/>
  <c r="X21" i="67"/>
  <c r="W21" i="67"/>
  <c r="V21" i="67"/>
  <c r="U21" i="67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B21" i="67"/>
  <c r="AA20" i="67"/>
  <c r="Z20" i="67"/>
  <c r="Y20" i="67"/>
  <c r="X20" i="67"/>
  <c r="W20" i="67"/>
  <c r="V20" i="67"/>
  <c r="U20" i="67"/>
  <c r="T20" i="67"/>
  <c r="S20" i="67"/>
  <c r="R20" i="67"/>
  <c r="Q20" i="67"/>
  <c r="P20" i="67"/>
  <c r="O20" i="67"/>
  <c r="N20" i="67"/>
  <c r="M20" i="67"/>
  <c r="L20" i="67"/>
  <c r="K20" i="67"/>
  <c r="J20" i="67"/>
  <c r="I20" i="67"/>
  <c r="H20" i="67"/>
  <c r="G20" i="67"/>
  <c r="F20" i="67"/>
  <c r="E20" i="67"/>
  <c r="D20" i="67"/>
  <c r="B20" i="67"/>
  <c r="AA19" i="67"/>
  <c r="Z19" i="67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B19" i="67"/>
  <c r="AA18" i="67"/>
  <c r="Z18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B18" i="67"/>
  <c r="AA17" i="67"/>
  <c r="Z17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B17" i="67"/>
  <c r="AA16" i="67"/>
  <c r="Z16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B16" i="67"/>
  <c r="AA15" i="67"/>
  <c r="Z15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B15" i="67"/>
  <c r="AA14" i="67"/>
  <c r="Z14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B14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B13" i="67"/>
  <c r="AA12" i="67"/>
  <c r="Z12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B12" i="67"/>
  <c r="AA11" i="67"/>
  <c r="Z11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B11" i="67"/>
  <c r="AA10" i="67"/>
  <c r="Z10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B10" i="67"/>
  <c r="AA9" i="67"/>
  <c r="Z9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B9" i="67"/>
  <c r="AA8" i="67"/>
  <c r="Z8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B8" i="67"/>
  <c r="AA7" i="67"/>
  <c r="Z7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B7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B6" i="67"/>
  <c r="AA5" i="67"/>
  <c r="Z5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B5" i="67"/>
  <c r="AA4" i="67"/>
  <c r="Z4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B4" i="67"/>
  <c r="B27" i="66"/>
  <c r="B26" i="66"/>
  <c r="B25" i="66"/>
  <c r="AA24" i="66"/>
  <c r="Z24" i="66"/>
  <c r="Y24" i="66"/>
  <c r="X24" i="66"/>
  <c r="W24" i="66"/>
  <c r="V24" i="66"/>
  <c r="U24" i="66"/>
  <c r="T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G24" i="66"/>
  <c r="F24" i="66"/>
  <c r="E24" i="66"/>
  <c r="D24" i="66"/>
  <c r="B24" i="66"/>
  <c r="AA23" i="66"/>
  <c r="Z23" i="66"/>
  <c r="Y23" i="66"/>
  <c r="X23" i="66"/>
  <c r="W23" i="66"/>
  <c r="V23" i="66"/>
  <c r="U23" i="66"/>
  <c r="T23" i="66"/>
  <c r="S23" i="66"/>
  <c r="R23" i="66"/>
  <c r="Q23" i="66"/>
  <c r="P23" i="66"/>
  <c r="O23" i="66"/>
  <c r="N23" i="66"/>
  <c r="M23" i="66"/>
  <c r="L23" i="66"/>
  <c r="K23" i="66"/>
  <c r="J23" i="66"/>
  <c r="I23" i="66"/>
  <c r="H23" i="66"/>
  <c r="G23" i="66"/>
  <c r="F23" i="66"/>
  <c r="E23" i="66"/>
  <c r="D23" i="66"/>
  <c r="B23" i="66"/>
  <c r="AA22" i="66"/>
  <c r="Z22" i="66"/>
  <c r="Y22" i="66"/>
  <c r="X22" i="66"/>
  <c r="W22" i="66"/>
  <c r="V22" i="66"/>
  <c r="U22" i="66"/>
  <c r="T22" i="66"/>
  <c r="S22" i="66"/>
  <c r="R22" i="66"/>
  <c r="Q22" i="66"/>
  <c r="P22" i="66"/>
  <c r="O22" i="66"/>
  <c r="N22" i="66"/>
  <c r="M22" i="66"/>
  <c r="L22" i="66"/>
  <c r="K22" i="66"/>
  <c r="J22" i="66"/>
  <c r="I22" i="66"/>
  <c r="H22" i="66"/>
  <c r="G22" i="66"/>
  <c r="F22" i="66"/>
  <c r="E22" i="66"/>
  <c r="D22" i="66"/>
  <c r="B22" i="66"/>
  <c r="AA21" i="66"/>
  <c r="Z21" i="66"/>
  <c r="Y21" i="66"/>
  <c r="X21" i="66"/>
  <c r="W21" i="66"/>
  <c r="V21" i="66"/>
  <c r="U21" i="66"/>
  <c r="T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G21" i="66"/>
  <c r="F21" i="66"/>
  <c r="E21" i="66"/>
  <c r="D21" i="66"/>
  <c r="B21" i="66"/>
  <c r="AA20" i="66"/>
  <c r="Z20" i="66"/>
  <c r="Y20" i="66"/>
  <c r="X20" i="66"/>
  <c r="W20" i="66"/>
  <c r="V20" i="66"/>
  <c r="U20" i="66"/>
  <c r="T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G20" i="66"/>
  <c r="F20" i="66"/>
  <c r="E20" i="66"/>
  <c r="D20" i="66"/>
  <c r="B20" i="66"/>
  <c r="AA19" i="66"/>
  <c r="Z19" i="66"/>
  <c r="Y19" i="66"/>
  <c r="X19" i="66"/>
  <c r="W19" i="66"/>
  <c r="V19" i="66"/>
  <c r="U19" i="66"/>
  <c r="T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G19" i="66"/>
  <c r="F19" i="66"/>
  <c r="E19" i="66"/>
  <c r="D19" i="66"/>
  <c r="B19" i="66"/>
  <c r="AA18" i="66"/>
  <c r="Z18" i="66"/>
  <c r="Y18" i="66"/>
  <c r="X18" i="66"/>
  <c r="W18" i="66"/>
  <c r="V18" i="66"/>
  <c r="U18" i="66"/>
  <c r="T18" i="66"/>
  <c r="S18" i="66"/>
  <c r="R18" i="66"/>
  <c r="Q18" i="66"/>
  <c r="P18" i="66"/>
  <c r="O18" i="66"/>
  <c r="N18" i="66"/>
  <c r="M18" i="66"/>
  <c r="L18" i="66"/>
  <c r="K18" i="66"/>
  <c r="J18" i="66"/>
  <c r="I18" i="66"/>
  <c r="H18" i="66"/>
  <c r="G18" i="66"/>
  <c r="F18" i="66"/>
  <c r="E18" i="66"/>
  <c r="D18" i="66"/>
  <c r="B18" i="66"/>
  <c r="AA17" i="66"/>
  <c r="Z17" i="66"/>
  <c r="Y17" i="66"/>
  <c r="X17" i="66"/>
  <c r="W17" i="66"/>
  <c r="V17" i="66"/>
  <c r="U17" i="66"/>
  <c r="T17" i="66"/>
  <c r="S17" i="66"/>
  <c r="R17" i="66"/>
  <c r="Q17" i="66"/>
  <c r="P17" i="66"/>
  <c r="O17" i="66"/>
  <c r="N17" i="66"/>
  <c r="M17" i="66"/>
  <c r="L17" i="66"/>
  <c r="K17" i="66"/>
  <c r="J17" i="66"/>
  <c r="I17" i="66"/>
  <c r="H17" i="66"/>
  <c r="G17" i="66"/>
  <c r="F17" i="66"/>
  <c r="E17" i="66"/>
  <c r="D17" i="66"/>
  <c r="B17" i="66"/>
  <c r="AA16" i="66"/>
  <c r="Z16" i="66"/>
  <c r="Y16" i="66"/>
  <c r="X16" i="66"/>
  <c r="W16" i="66"/>
  <c r="V16" i="66"/>
  <c r="U16" i="66"/>
  <c r="T16" i="66"/>
  <c r="S16" i="66"/>
  <c r="R16" i="66"/>
  <c r="Q16" i="66"/>
  <c r="P16" i="66"/>
  <c r="O16" i="66"/>
  <c r="N16" i="66"/>
  <c r="M16" i="66"/>
  <c r="L16" i="66"/>
  <c r="K16" i="66"/>
  <c r="J16" i="66"/>
  <c r="I16" i="66"/>
  <c r="H16" i="66"/>
  <c r="G16" i="66"/>
  <c r="F16" i="66"/>
  <c r="E16" i="66"/>
  <c r="D16" i="66"/>
  <c r="B16" i="66"/>
  <c r="AA15" i="66"/>
  <c r="Z15" i="66"/>
  <c r="Y15" i="66"/>
  <c r="X15" i="66"/>
  <c r="W15" i="66"/>
  <c r="V15" i="66"/>
  <c r="U15" i="66"/>
  <c r="T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G15" i="66"/>
  <c r="F15" i="66"/>
  <c r="E15" i="66"/>
  <c r="D15" i="66"/>
  <c r="B15" i="66"/>
  <c r="AA14" i="66"/>
  <c r="Z14" i="66"/>
  <c r="Y14" i="66"/>
  <c r="X14" i="66"/>
  <c r="W14" i="66"/>
  <c r="V14" i="66"/>
  <c r="U14" i="66"/>
  <c r="T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G14" i="66"/>
  <c r="F14" i="66"/>
  <c r="E14" i="66"/>
  <c r="D14" i="66"/>
  <c r="B14" i="66"/>
  <c r="AA13" i="66"/>
  <c r="Z13" i="66"/>
  <c r="Y13" i="66"/>
  <c r="X13" i="66"/>
  <c r="W13" i="66"/>
  <c r="V13" i="66"/>
  <c r="U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B13" i="66"/>
  <c r="AA12" i="66"/>
  <c r="Z12" i="66"/>
  <c r="Y12" i="66"/>
  <c r="X12" i="66"/>
  <c r="W12" i="66"/>
  <c r="V12" i="66"/>
  <c r="U12" i="66"/>
  <c r="T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G12" i="66"/>
  <c r="F12" i="66"/>
  <c r="E12" i="66"/>
  <c r="D12" i="66"/>
  <c r="B12" i="66"/>
  <c r="AA11" i="66"/>
  <c r="Z11" i="66"/>
  <c r="Y11" i="66"/>
  <c r="X11" i="66"/>
  <c r="W11" i="66"/>
  <c r="V11" i="66"/>
  <c r="U11" i="66"/>
  <c r="T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G11" i="66"/>
  <c r="F11" i="66"/>
  <c r="E11" i="66"/>
  <c r="D11" i="66"/>
  <c r="B11" i="66"/>
  <c r="AA10" i="66"/>
  <c r="Z10" i="66"/>
  <c r="Y10" i="66"/>
  <c r="X10" i="66"/>
  <c r="W10" i="66"/>
  <c r="V10" i="66"/>
  <c r="U10" i="66"/>
  <c r="T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G10" i="66"/>
  <c r="F10" i="66"/>
  <c r="E10" i="66"/>
  <c r="D10" i="66"/>
  <c r="B10" i="66"/>
  <c r="AA9" i="66"/>
  <c r="Z9" i="66"/>
  <c r="Y9" i="66"/>
  <c r="X9" i="66"/>
  <c r="W9" i="66"/>
  <c r="V9" i="66"/>
  <c r="U9" i="66"/>
  <c r="T9" i="66"/>
  <c r="S9" i="66"/>
  <c r="R9" i="66"/>
  <c r="Q9" i="66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B9" i="66"/>
  <c r="AA8" i="66"/>
  <c r="Z8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B8" i="66"/>
  <c r="AA7" i="66"/>
  <c r="Z7" i="66"/>
  <c r="Y7" i="66"/>
  <c r="X7" i="66"/>
  <c r="W7" i="66"/>
  <c r="V7" i="66"/>
  <c r="U7" i="66"/>
  <c r="T7" i="66"/>
  <c r="S7" i="66"/>
  <c r="R7" i="66"/>
  <c r="Q7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B7" i="66"/>
  <c r="AA6" i="66"/>
  <c r="Z6" i="66"/>
  <c r="Y6" i="66"/>
  <c r="X6" i="66"/>
  <c r="W6" i="66"/>
  <c r="V6" i="66"/>
  <c r="U6" i="66"/>
  <c r="T6" i="66"/>
  <c r="S6" i="66"/>
  <c r="R6" i="66"/>
  <c r="Q6" i="66"/>
  <c r="P6" i="66"/>
  <c r="O6" i="66"/>
  <c r="N6" i="66"/>
  <c r="M6" i="66"/>
  <c r="L6" i="66"/>
  <c r="K6" i="66"/>
  <c r="J6" i="66"/>
  <c r="I6" i="66"/>
  <c r="H6" i="66"/>
  <c r="G6" i="66"/>
  <c r="F6" i="66"/>
  <c r="E6" i="66"/>
  <c r="D6" i="66"/>
  <c r="B6" i="66"/>
  <c r="AA5" i="66"/>
  <c r="Z5" i="66"/>
  <c r="Y5" i="66"/>
  <c r="X5" i="66"/>
  <c r="W5" i="66"/>
  <c r="V5" i="66"/>
  <c r="U5" i="66"/>
  <c r="T5" i="66"/>
  <c r="S5" i="66"/>
  <c r="R5" i="66"/>
  <c r="Q5" i="66"/>
  <c r="P5" i="66"/>
  <c r="O5" i="66"/>
  <c r="N5" i="66"/>
  <c r="M5" i="66"/>
  <c r="L5" i="66"/>
  <c r="K5" i="66"/>
  <c r="J5" i="66"/>
  <c r="I5" i="66"/>
  <c r="H5" i="66"/>
  <c r="G5" i="66"/>
  <c r="F5" i="66"/>
  <c r="E5" i="66"/>
  <c r="D5" i="66"/>
  <c r="B5" i="66"/>
  <c r="AA4" i="66"/>
  <c r="AA30" i="66" s="1"/>
  <c r="Z4" i="66"/>
  <c r="Y4" i="66"/>
  <c r="Y30" i="66" s="1"/>
  <c r="X4" i="66"/>
  <c r="W4" i="66"/>
  <c r="W30" i="66" s="1"/>
  <c r="V4" i="66"/>
  <c r="U4" i="66"/>
  <c r="U30" i="66" s="1"/>
  <c r="T4" i="66"/>
  <c r="S4" i="66"/>
  <c r="S30" i="66" s="1"/>
  <c r="R4" i="66"/>
  <c r="Q4" i="66"/>
  <c r="Q30" i="66" s="1"/>
  <c r="P4" i="66"/>
  <c r="O4" i="66"/>
  <c r="O30" i="66" s="1"/>
  <c r="N4" i="66"/>
  <c r="M4" i="66"/>
  <c r="M30" i="66" s="1"/>
  <c r="L4" i="66"/>
  <c r="K4" i="66"/>
  <c r="K30" i="66" s="1"/>
  <c r="J4" i="66"/>
  <c r="J30" i="66" s="1"/>
  <c r="I4" i="66"/>
  <c r="I30" i="66" s="1"/>
  <c r="H4" i="66"/>
  <c r="H30" i="66" s="1"/>
  <c r="G4" i="66"/>
  <c r="G30" i="66" s="1"/>
  <c r="F4" i="66"/>
  <c r="F30" i="66" s="1"/>
  <c r="E4" i="66"/>
  <c r="E30" i="66" s="1"/>
  <c r="D4" i="66"/>
  <c r="D30" i="66" s="1"/>
  <c r="B4" i="66"/>
  <c r="B27" i="65"/>
  <c r="B26" i="65"/>
  <c r="B25" i="65"/>
  <c r="AA24" i="65"/>
  <c r="Z24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B24" i="65"/>
  <c r="AA23" i="65"/>
  <c r="Z23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B23" i="65"/>
  <c r="AA22" i="65"/>
  <c r="Z22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B22" i="65"/>
  <c r="AA21" i="65"/>
  <c r="Z21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B21" i="65"/>
  <c r="AA20" i="65"/>
  <c r="Z20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B20" i="65"/>
  <c r="AA19" i="65"/>
  <c r="Z19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B19" i="65"/>
  <c r="AA18" i="65"/>
  <c r="Z18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B18" i="65"/>
  <c r="AA17" i="65"/>
  <c r="Z17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B17" i="65"/>
  <c r="AA16" i="65"/>
  <c r="Z16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B16" i="65"/>
  <c r="AA15" i="65"/>
  <c r="Z15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B15" i="65"/>
  <c r="AA14" i="65"/>
  <c r="Z14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B14" i="65"/>
  <c r="AA13" i="65"/>
  <c r="Z13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B13" i="65"/>
  <c r="AA12" i="65"/>
  <c r="Z12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B12" i="65"/>
  <c r="AA11" i="65"/>
  <c r="Z11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B11" i="65"/>
  <c r="AA10" i="65"/>
  <c r="Z10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B10" i="65"/>
  <c r="AA9" i="65"/>
  <c r="Z9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B9" i="65"/>
  <c r="AA8" i="65"/>
  <c r="Z8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B8" i="65"/>
  <c r="AA7" i="65"/>
  <c r="Z7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B7" i="65"/>
  <c r="AA6" i="65"/>
  <c r="Z6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B6" i="65"/>
  <c r="AA5" i="65"/>
  <c r="Z5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B5" i="65"/>
  <c r="AA4" i="65"/>
  <c r="AA30" i="65" s="1"/>
  <c r="Z4" i="65"/>
  <c r="Y4" i="65"/>
  <c r="Y30" i="65" s="1"/>
  <c r="X4" i="65"/>
  <c r="W4" i="65"/>
  <c r="W30" i="65" s="1"/>
  <c r="V4" i="65"/>
  <c r="U4" i="65"/>
  <c r="U30" i="65" s="1"/>
  <c r="T4" i="65"/>
  <c r="S4" i="65"/>
  <c r="S30" i="65" s="1"/>
  <c r="R4" i="65"/>
  <c r="Q4" i="65"/>
  <c r="Q30" i="65" s="1"/>
  <c r="P4" i="65"/>
  <c r="O4" i="65"/>
  <c r="O30" i="65" s="1"/>
  <c r="N4" i="65"/>
  <c r="M4" i="65"/>
  <c r="M30" i="65" s="1"/>
  <c r="L4" i="65"/>
  <c r="K4" i="65"/>
  <c r="K30" i="65" s="1"/>
  <c r="J4" i="65"/>
  <c r="I4" i="65"/>
  <c r="I30" i="65" s="1"/>
  <c r="H4" i="65"/>
  <c r="G4" i="65"/>
  <c r="G30" i="65" s="1"/>
  <c r="F4" i="65"/>
  <c r="E4" i="65"/>
  <c r="E30" i="65" s="1"/>
  <c r="D4" i="65"/>
  <c r="B4" i="65"/>
  <c r="C18" i="64"/>
  <c r="H20" i="64"/>
  <c r="H2" i="64"/>
  <c r="F4" i="64"/>
  <c r="F10" i="64" s="1"/>
  <c r="E4" i="64"/>
  <c r="E10" i="64" s="1"/>
  <c r="D4" i="64"/>
  <c r="D10" i="64" s="1"/>
  <c r="H10" i="64" s="1"/>
  <c r="C4" i="64"/>
  <c r="C10" i="64" s="1"/>
  <c r="F3" i="64"/>
  <c r="F6" i="64" s="1"/>
  <c r="E3" i="64"/>
  <c r="E6" i="64" s="1"/>
  <c r="D3" i="64"/>
  <c r="D6" i="64" s="1"/>
  <c r="H6" i="64" s="1"/>
  <c r="C3" i="64"/>
  <c r="C6" i="64" s="1"/>
  <c r="B28" i="63"/>
  <c r="B27" i="63"/>
  <c r="B26" i="63"/>
  <c r="B25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B24" i="63"/>
  <c r="AA23" i="63"/>
  <c r="Z23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B23" i="63"/>
  <c r="AA22" i="63"/>
  <c r="Z22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B22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B21" i="63"/>
  <c r="AA20" i="63"/>
  <c r="Z20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B20" i="63"/>
  <c r="AA19" i="63"/>
  <c r="Z19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B19" i="63"/>
  <c r="AA18" i="63"/>
  <c r="Z18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B18" i="63"/>
  <c r="AA17" i="63"/>
  <c r="Z17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B17" i="63"/>
  <c r="AA16" i="63"/>
  <c r="Z16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B16" i="63"/>
  <c r="AA15" i="63"/>
  <c r="Z15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B15" i="63"/>
  <c r="AA14" i="63"/>
  <c r="Z14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B14" i="63"/>
  <c r="AA13" i="63"/>
  <c r="Z13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B13" i="63"/>
  <c r="AA12" i="63"/>
  <c r="Z12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B12" i="63"/>
  <c r="AA11" i="63"/>
  <c r="Z11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B11" i="63"/>
  <c r="AA10" i="63"/>
  <c r="Z10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B10" i="63"/>
  <c r="AA9" i="63"/>
  <c r="Z9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B9" i="63"/>
  <c r="AA8" i="63"/>
  <c r="Z8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B8" i="63"/>
  <c r="AA7" i="63"/>
  <c r="Z7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B7" i="63"/>
  <c r="AA6" i="63"/>
  <c r="Z6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B6" i="63"/>
  <c r="AA5" i="63"/>
  <c r="Z5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B5" i="63"/>
  <c r="AA4" i="63"/>
  <c r="AA30" i="63" s="1"/>
  <c r="Z4" i="63"/>
  <c r="Z30" i="63" s="1"/>
  <c r="Y4" i="63"/>
  <c r="Y30" i="63" s="1"/>
  <c r="X4" i="63"/>
  <c r="X30" i="63" s="1"/>
  <c r="W4" i="63"/>
  <c r="W30" i="63" s="1"/>
  <c r="V4" i="63"/>
  <c r="V30" i="63" s="1"/>
  <c r="U4" i="63"/>
  <c r="U30" i="63" s="1"/>
  <c r="T4" i="63"/>
  <c r="T30" i="63" s="1"/>
  <c r="S4" i="63"/>
  <c r="S30" i="63" s="1"/>
  <c r="R4" i="63"/>
  <c r="R30" i="63" s="1"/>
  <c r="Q4" i="63"/>
  <c r="Q30" i="63" s="1"/>
  <c r="P4" i="63"/>
  <c r="P30" i="63" s="1"/>
  <c r="O4" i="63"/>
  <c r="O30" i="63" s="1"/>
  <c r="N4" i="63"/>
  <c r="N30" i="63" s="1"/>
  <c r="M4" i="63"/>
  <c r="M30" i="63" s="1"/>
  <c r="L4" i="63"/>
  <c r="L30" i="63" s="1"/>
  <c r="K4" i="63"/>
  <c r="K30" i="63" s="1"/>
  <c r="J4" i="63"/>
  <c r="J30" i="63" s="1"/>
  <c r="I4" i="63"/>
  <c r="I30" i="63" s="1"/>
  <c r="H4" i="63"/>
  <c r="H30" i="63" s="1"/>
  <c r="G4" i="63"/>
  <c r="G30" i="63" s="1"/>
  <c r="F4" i="63"/>
  <c r="F30" i="63" s="1"/>
  <c r="E4" i="63"/>
  <c r="E30" i="63" s="1"/>
  <c r="D4" i="63"/>
  <c r="D30" i="63" s="1"/>
  <c r="B4" i="63"/>
  <c r="B28" i="62"/>
  <c r="B27" i="62"/>
  <c r="B26" i="62"/>
  <c r="B25" i="62"/>
  <c r="AA24" i="62"/>
  <c r="Z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M24" i="62"/>
  <c r="L24" i="62"/>
  <c r="K24" i="62"/>
  <c r="J24" i="62"/>
  <c r="I24" i="62"/>
  <c r="H24" i="62"/>
  <c r="G24" i="62"/>
  <c r="F24" i="62"/>
  <c r="E24" i="62"/>
  <c r="D24" i="62"/>
  <c r="B24" i="62"/>
  <c r="AA23" i="62"/>
  <c r="Z23" i="62"/>
  <c r="Y23" i="62"/>
  <c r="X23" i="62"/>
  <c r="W23" i="62"/>
  <c r="V23" i="62"/>
  <c r="U23" i="62"/>
  <c r="T23" i="62"/>
  <c r="S23" i="62"/>
  <c r="R23" i="62"/>
  <c r="Q23" i="62"/>
  <c r="P23" i="62"/>
  <c r="O23" i="62"/>
  <c r="N23" i="62"/>
  <c r="M23" i="62"/>
  <c r="L23" i="62"/>
  <c r="K23" i="62"/>
  <c r="J23" i="62"/>
  <c r="I23" i="62"/>
  <c r="H23" i="62"/>
  <c r="G23" i="62"/>
  <c r="F23" i="62"/>
  <c r="E23" i="62"/>
  <c r="D23" i="62"/>
  <c r="B23" i="62"/>
  <c r="AA22" i="62"/>
  <c r="Z22" i="62"/>
  <c r="Y22" i="62"/>
  <c r="X22" i="62"/>
  <c r="W22" i="62"/>
  <c r="V22" i="62"/>
  <c r="U22" i="62"/>
  <c r="T22" i="62"/>
  <c r="S22" i="62"/>
  <c r="R22" i="62"/>
  <c r="Q22" i="62"/>
  <c r="P22" i="62"/>
  <c r="O22" i="62"/>
  <c r="N22" i="62"/>
  <c r="M22" i="62"/>
  <c r="L22" i="62"/>
  <c r="K22" i="62"/>
  <c r="J22" i="62"/>
  <c r="I22" i="62"/>
  <c r="H22" i="62"/>
  <c r="G22" i="62"/>
  <c r="F22" i="62"/>
  <c r="E22" i="62"/>
  <c r="D22" i="62"/>
  <c r="B22" i="62"/>
  <c r="AA21" i="62"/>
  <c r="Z21" i="62"/>
  <c r="Y21" i="62"/>
  <c r="X21" i="62"/>
  <c r="W21" i="62"/>
  <c r="V21" i="62"/>
  <c r="U21" i="62"/>
  <c r="T21" i="62"/>
  <c r="S21" i="62"/>
  <c r="R21" i="62"/>
  <c r="Q21" i="62"/>
  <c r="P21" i="62"/>
  <c r="O21" i="62"/>
  <c r="N21" i="62"/>
  <c r="M21" i="62"/>
  <c r="L21" i="62"/>
  <c r="K21" i="62"/>
  <c r="J21" i="62"/>
  <c r="I21" i="62"/>
  <c r="H21" i="62"/>
  <c r="G21" i="62"/>
  <c r="F21" i="62"/>
  <c r="E21" i="62"/>
  <c r="D21" i="62"/>
  <c r="B21" i="62"/>
  <c r="AA20" i="62"/>
  <c r="Z20" i="62"/>
  <c r="Y20" i="62"/>
  <c r="X20" i="62"/>
  <c r="W20" i="62"/>
  <c r="V20" i="62"/>
  <c r="U20" i="62"/>
  <c r="T20" i="62"/>
  <c r="S20" i="62"/>
  <c r="R20" i="62"/>
  <c r="Q20" i="62"/>
  <c r="P20" i="62"/>
  <c r="O20" i="62"/>
  <c r="N20" i="62"/>
  <c r="M20" i="62"/>
  <c r="L20" i="62"/>
  <c r="K20" i="62"/>
  <c r="J20" i="62"/>
  <c r="I20" i="62"/>
  <c r="H20" i="62"/>
  <c r="G20" i="62"/>
  <c r="F20" i="62"/>
  <c r="E20" i="62"/>
  <c r="D20" i="62"/>
  <c r="B20" i="62"/>
  <c r="AA19" i="62"/>
  <c r="Z19" i="62"/>
  <c r="Y19" i="62"/>
  <c r="X19" i="62"/>
  <c r="W19" i="62"/>
  <c r="V19" i="62"/>
  <c r="U19" i="62"/>
  <c r="T19" i="62"/>
  <c r="S19" i="62"/>
  <c r="R19" i="62"/>
  <c r="Q19" i="62"/>
  <c r="P19" i="62"/>
  <c r="O19" i="62"/>
  <c r="N19" i="62"/>
  <c r="M19" i="62"/>
  <c r="L19" i="62"/>
  <c r="K19" i="62"/>
  <c r="J19" i="62"/>
  <c r="I19" i="62"/>
  <c r="H19" i="62"/>
  <c r="G19" i="62"/>
  <c r="F19" i="62"/>
  <c r="E19" i="62"/>
  <c r="D19" i="62"/>
  <c r="B19" i="62"/>
  <c r="AA18" i="62"/>
  <c r="Z18" i="62"/>
  <c r="Y18" i="62"/>
  <c r="X18" i="62"/>
  <c r="W18" i="62"/>
  <c r="V18" i="62"/>
  <c r="U18" i="62"/>
  <c r="T18" i="62"/>
  <c r="S18" i="62"/>
  <c r="R18" i="62"/>
  <c r="Q18" i="62"/>
  <c r="P18" i="62"/>
  <c r="O18" i="62"/>
  <c r="N18" i="62"/>
  <c r="M18" i="62"/>
  <c r="L18" i="62"/>
  <c r="K18" i="62"/>
  <c r="J18" i="62"/>
  <c r="I18" i="62"/>
  <c r="H18" i="62"/>
  <c r="G18" i="62"/>
  <c r="F18" i="62"/>
  <c r="E18" i="62"/>
  <c r="D18" i="62"/>
  <c r="B18" i="62"/>
  <c r="AA17" i="62"/>
  <c r="Z17" i="62"/>
  <c r="Y17" i="62"/>
  <c r="X17" i="62"/>
  <c r="W17" i="62"/>
  <c r="V17" i="62"/>
  <c r="U17" i="62"/>
  <c r="T17" i="62"/>
  <c r="S17" i="62"/>
  <c r="R17" i="62"/>
  <c r="Q17" i="62"/>
  <c r="P17" i="62"/>
  <c r="O17" i="62"/>
  <c r="N17" i="62"/>
  <c r="M17" i="62"/>
  <c r="L17" i="62"/>
  <c r="K17" i="62"/>
  <c r="J17" i="62"/>
  <c r="I17" i="62"/>
  <c r="H17" i="62"/>
  <c r="G17" i="62"/>
  <c r="F17" i="62"/>
  <c r="E17" i="62"/>
  <c r="D17" i="62"/>
  <c r="B17" i="62"/>
  <c r="AA16" i="62"/>
  <c r="Z16" i="62"/>
  <c r="Y16" i="62"/>
  <c r="X16" i="62"/>
  <c r="W16" i="62"/>
  <c r="V16" i="62"/>
  <c r="U16" i="62"/>
  <c r="T16" i="62"/>
  <c r="S16" i="62"/>
  <c r="R16" i="62"/>
  <c r="Q16" i="62"/>
  <c r="P16" i="62"/>
  <c r="O16" i="62"/>
  <c r="N16" i="62"/>
  <c r="M16" i="62"/>
  <c r="L16" i="62"/>
  <c r="K16" i="62"/>
  <c r="J16" i="62"/>
  <c r="I16" i="62"/>
  <c r="H16" i="62"/>
  <c r="G16" i="62"/>
  <c r="F16" i="62"/>
  <c r="E16" i="62"/>
  <c r="D16" i="62"/>
  <c r="B16" i="62"/>
  <c r="AA15" i="62"/>
  <c r="Z15" i="62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B15" i="62"/>
  <c r="AA14" i="62"/>
  <c r="Z14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B14" i="62"/>
  <c r="AA13" i="62"/>
  <c r="Z13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B13" i="62"/>
  <c r="AA12" i="62"/>
  <c r="Z12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B12" i="62"/>
  <c r="AA11" i="62"/>
  <c r="Z11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B11" i="62"/>
  <c r="AA10" i="62"/>
  <c r="Z10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B10" i="62"/>
  <c r="AA9" i="62"/>
  <c r="Z9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B9" i="62"/>
  <c r="AA8" i="62"/>
  <c r="Z8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B8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B7" i="62"/>
  <c r="AA6" i="62"/>
  <c r="Z6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B6" i="62"/>
  <c r="AA5" i="62"/>
  <c r="Z5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B5" i="62"/>
  <c r="AA4" i="62"/>
  <c r="AA30" i="62" s="1"/>
  <c r="Z4" i="62"/>
  <c r="Z30" i="62" s="1"/>
  <c r="Y4" i="62"/>
  <c r="Y30" i="62" s="1"/>
  <c r="X4" i="62"/>
  <c r="X30" i="62" s="1"/>
  <c r="W4" i="62"/>
  <c r="W30" i="62" s="1"/>
  <c r="V4" i="62"/>
  <c r="V30" i="62" s="1"/>
  <c r="U4" i="62"/>
  <c r="U30" i="62" s="1"/>
  <c r="T4" i="62"/>
  <c r="T30" i="62" s="1"/>
  <c r="S4" i="62"/>
  <c r="S30" i="62" s="1"/>
  <c r="R4" i="62"/>
  <c r="R30" i="62" s="1"/>
  <c r="Q4" i="62"/>
  <c r="Q30" i="62" s="1"/>
  <c r="P4" i="62"/>
  <c r="P30" i="62" s="1"/>
  <c r="O4" i="62"/>
  <c r="O30" i="62" s="1"/>
  <c r="N4" i="62"/>
  <c r="N30" i="62" s="1"/>
  <c r="M4" i="62"/>
  <c r="M30" i="62" s="1"/>
  <c r="L4" i="62"/>
  <c r="L30" i="62" s="1"/>
  <c r="K4" i="62"/>
  <c r="K30" i="62" s="1"/>
  <c r="J4" i="62"/>
  <c r="J30" i="62" s="1"/>
  <c r="I4" i="62"/>
  <c r="I30" i="62" s="1"/>
  <c r="H4" i="62"/>
  <c r="H30" i="62" s="1"/>
  <c r="G4" i="62"/>
  <c r="G30" i="62" s="1"/>
  <c r="F4" i="62"/>
  <c r="F30" i="62" s="1"/>
  <c r="E4" i="62"/>
  <c r="E30" i="62" s="1"/>
  <c r="D4" i="62"/>
  <c r="D30" i="62" s="1"/>
  <c r="B4" i="62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B28" i="61"/>
  <c r="B27" i="61"/>
  <c r="B26" i="61"/>
  <c r="B25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F24" i="61"/>
  <c r="E24" i="61"/>
  <c r="D24" i="61"/>
  <c r="B24" i="61"/>
  <c r="AA23" i="61"/>
  <c r="Z23" i="61"/>
  <c r="Y23" i="61"/>
  <c r="X23" i="61"/>
  <c r="W23" i="61"/>
  <c r="V23" i="61"/>
  <c r="U23" i="61"/>
  <c r="T23" i="61"/>
  <c r="S23" i="61"/>
  <c r="R23" i="61"/>
  <c r="Q23" i="61"/>
  <c r="P23" i="61"/>
  <c r="O23" i="61"/>
  <c r="N23" i="61"/>
  <c r="M23" i="61"/>
  <c r="L23" i="61"/>
  <c r="K23" i="61"/>
  <c r="J23" i="61"/>
  <c r="I23" i="61"/>
  <c r="H23" i="61"/>
  <c r="G23" i="61"/>
  <c r="F23" i="61"/>
  <c r="E23" i="61"/>
  <c r="D23" i="61"/>
  <c r="B23" i="61"/>
  <c r="AA22" i="61"/>
  <c r="Z22" i="61"/>
  <c r="Y22" i="61"/>
  <c r="X22" i="61"/>
  <c r="W22" i="61"/>
  <c r="V22" i="61"/>
  <c r="U22" i="61"/>
  <c r="T22" i="61"/>
  <c r="S22" i="61"/>
  <c r="R22" i="61"/>
  <c r="Q22" i="61"/>
  <c r="P22" i="61"/>
  <c r="O22" i="61"/>
  <c r="N22" i="61"/>
  <c r="M22" i="61"/>
  <c r="L22" i="61"/>
  <c r="K22" i="61"/>
  <c r="J22" i="61"/>
  <c r="I22" i="61"/>
  <c r="H22" i="61"/>
  <c r="G22" i="61"/>
  <c r="F22" i="61"/>
  <c r="E22" i="61"/>
  <c r="D22" i="61"/>
  <c r="B22" i="61"/>
  <c r="AA21" i="61"/>
  <c r="Z21" i="61"/>
  <c r="Y21" i="61"/>
  <c r="X21" i="61"/>
  <c r="W21" i="61"/>
  <c r="V21" i="61"/>
  <c r="U21" i="61"/>
  <c r="T21" i="61"/>
  <c r="S21" i="61"/>
  <c r="R21" i="61"/>
  <c r="Q21" i="61"/>
  <c r="P21" i="61"/>
  <c r="O21" i="61"/>
  <c r="N21" i="61"/>
  <c r="M21" i="61"/>
  <c r="L21" i="61"/>
  <c r="K21" i="61"/>
  <c r="J21" i="61"/>
  <c r="I21" i="61"/>
  <c r="H21" i="61"/>
  <c r="G21" i="61"/>
  <c r="F21" i="61"/>
  <c r="E21" i="61"/>
  <c r="D21" i="61"/>
  <c r="B21" i="61"/>
  <c r="AA20" i="61"/>
  <c r="Z20" i="61"/>
  <c r="Y20" i="61"/>
  <c r="X20" i="61"/>
  <c r="W20" i="61"/>
  <c r="V20" i="61"/>
  <c r="U20" i="61"/>
  <c r="T20" i="61"/>
  <c r="S20" i="61"/>
  <c r="R20" i="61"/>
  <c r="Q20" i="61"/>
  <c r="P20" i="61"/>
  <c r="O20" i="61"/>
  <c r="N20" i="61"/>
  <c r="M20" i="61"/>
  <c r="L20" i="61"/>
  <c r="K20" i="61"/>
  <c r="J20" i="61"/>
  <c r="I20" i="61"/>
  <c r="H20" i="61"/>
  <c r="G20" i="61"/>
  <c r="F20" i="61"/>
  <c r="E20" i="61"/>
  <c r="D20" i="61"/>
  <c r="B20" i="61"/>
  <c r="AA19" i="61"/>
  <c r="Z19" i="61"/>
  <c r="Y19" i="61"/>
  <c r="X19" i="61"/>
  <c r="W19" i="61"/>
  <c r="V19" i="61"/>
  <c r="U19" i="61"/>
  <c r="T19" i="61"/>
  <c r="S19" i="61"/>
  <c r="R19" i="61"/>
  <c r="Q19" i="61"/>
  <c r="P19" i="61"/>
  <c r="O19" i="61"/>
  <c r="N19" i="61"/>
  <c r="M19" i="61"/>
  <c r="L19" i="61"/>
  <c r="K19" i="61"/>
  <c r="J19" i="61"/>
  <c r="I19" i="61"/>
  <c r="H19" i="61"/>
  <c r="G19" i="61"/>
  <c r="F19" i="61"/>
  <c r="E19" i="61"/>
  <c r="D19" i="61"/>
  <c r="B19" i="61"/>
  <c r="AA18" i="61"/>
  <c r="Z18" i="61"/>
  <c r="Y18" i="61"/>
  <c r="X18" i="61"/>
  <c r="W18" i="61"/>
  <c r="V18" i="61"/>
  <c r="U18" i="61"/>
  <c r="T18" i="61"/>
  <c r="S18" i="61"/>
  <c r="R18" i="61"/>
  <c r="Q18" i="61"/>
  <c r="P18" i="61"/>
  <c r="O18" i="61"/>
  <c r="N18" i="61"/>
  <c r="M18" i="61"/>
  <c r="L18" i="61"/>
  <c r="K18" i="61"/>
  <c r="J18" i="61"/>
  <c r="I18" i="61"/>
  <c r="H18" i="61"/>
  <c r="G18" i="61"/>
  <c r="F18" i="61"/>
  <c r="E18" i="61"/>
  <c r="D18" i="61"/>
  <c r="B18" i="61"/>
  <c r="AA17" i="61"/>
  <c r="Z17" i="61"/>
  <c r="Y17" i="61"/>
  <c r="X17" i="61"/>
  <c r="W17" i="61"/>
  <c r="V17" i="61"/>
  <c r="U17" i="61"/>
  <c r="T17" i="61"/>
  <c r="S17" i="61"/>
  <c r="R17" i="61"/>
  <c r="Q17" i="61"/>
  <c r="P17" i="61"/>
  <c r="O17" i="61"/>
  <c r="N17" i="61"/>
  <c r="M17" i="61"/>
  <c r="L17" i="61"/>
  <c r="K17" i="61"/>
  <c r="J17" i="61"/>
  <c r="I17" i="61"/>
  <c r="H17" i="61"/>
  <c r="G17" i="61"/>
  <c r="F17" i="61"/>
  <c r="E17" i="61"/>
  <c r="D17" i="61"/>
  <c r="B17" i="61"/>
  <c r="AA16" i="61"/>
  <c r="Z16" i="61"/>
  <c r="Y16" i="61"/>
  <c r="X16" i="61"/>
  <c r="W16" i="61"/>
  <c r="V16" i="61"/>
  <c r="U16" i="61"/>
  <c r="T16" i="61"/>
  <c r="S16" i="61"/>
  <c r="R16" i="61"/>
  <c r="Q16" i="61"/>
  <c r="P16" i="61"/>
  <c r="O16" i="61"/>
  <c r="N16" i="61"/>
  <c r="M16" i="61"/>
  <c r="L16" i="61"/>
  <c r="K16" i="61"/>
  <c r="J16" i="61"/>
  <c r="I16" i="61"/>
  <c r="H16" i="61"/>
  <c r="G16" i="61"/>
  <c r="F16" i="61"/>
  <c r="E16" i="61"/>
  <c r="D16" i="61"/>
  <c r="B16" i="61"/>
  <c r="AA15" i="61"/>
  <c r="Z15" i="61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B15" i="61"/>
  <c r="AA14" i="61"/>
  <c r="Z14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B14" i="61"/>
  <c r="AA13" i="61"/>
  <c r="Z13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B13" i="61"/>
  <c r="AA12" i="61"/>
  <c r="Z12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B12" i="61"/>
  <c r="AA11" i="61"/>
  <c r="Z11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B11" i="61"/>
  <c r="AA10" i="61"/>
  <c r="Z10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B10" i="61"/>
  <c r="AA9" i="61"/>
  <c r="Z9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B9" i="61"/>
  <c r="AA8" i="61"/>
  <c r="Z8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B8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B7" i="61"/>
  <c r="AA6" i="61"/>
  <c r="Z6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B6" i="61"/>
  <c r="AA5" i="61"/>
  <c r="Z5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B5" i="61"/>
  <c r="AA4" i="61"/>
  <c r="Z4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B4" i="61"/>
  <c r="B27" i="60"/>
  <c r="B26" i="60"/>
  <c r="B25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F24" i="60"/>
  <c r="E24" i="60"/>
  <c r="D24" i="60"/>
  <c r="B24" i="60"/>
  <c r="AA23" i="60"/>
  <c r="Z23" i="60"/>
  <c r="Y23" i="60"/>
  <c r="X23" i="60"/>
  <c r="W23" i="60"/>
  <c r="V23" i="60"/>
  <c r="U23" i="60"/>
  <c r="T23" i="60"/>
  <c r="S23" i="60"/>
  <c r="R23" i="60"/>
  <c r="Q23" i="60"/>
  <c r="P23" i="60"/>
  <c r="O23" i="60"/>
  <c r="N23" i="60"/>
  <c r="M23" i="60"/>
  <c r="L23" i="60"/>
  <c r="K23" i="60"/>
  <c r="J23" i="60"/>
  <c r="I23" i="60"/>
  <c r="H23" i="60"/>
  <c r="G23" i="60"/>
  <c r="F23" i="60"/>
  <c r="E23" i="60"/>
  <c r="D23" i="60"/>
  <c r="B23" i="60"/>
  <c r="AA22" i="60"/>
  <c r="Z22" i="60"/>
  <c r="Y22" i="60"/>
  <c r="X22" i="60"/>
  <c r="W22" i="60"/>
  <c r="V22" i="60"/>
  <c r="U22" i="60"/>
  <c r="T22" i="60"/>
  <c r="S22" i="60"/>
  <c r="R22" i="60"/>
  <c r="Q22" i="60"/>
  <c r="P22" i="60"/>
  <c r="O22" i="60"/>
  <c r="N22" i="60"/>
  <c r="M22" i="60"/>
  <c r="L22" i="60"/>
  <c r="K22" i="60"/>
  <c r="J22" i="60"/>
  <c r="I22" i="60"/>
  <c r="H22" i="60"/>
  <c r="G22" i="60"/>
  <c r="F22" i="60"/>
  <c r="E22" i="60"/>
  <c r="D22" i="60"/>
  <c r="B22" i="60"/>
  <c r="AA21" i="60"/>
  <c r="Z21" i="60"/>
  <c r="Y21" i="60"/>
  <c r="X21" i="60"/>
  <c r="W21" i="60"/>
  <c r="V21" i="60"/>
  <c r="U21" i="60"/>
  <c r="T21" i="60"/>
  <c r="S21" i="60"/>
  <c r="R21" i="60"/>
  <c r="Q21" i="60"/>
  <c r="P21" i="60"/>
  <c r="O21" i="60"/>
  <c r="N21" i="60"/>
  <c r="M21" i="60"/>
  <c r="L21" i="60"/>
  <c r="K21" i="60"/>
  <c r="J21" i="60"/>
  <c r="I21" i="60"/>
  <c r="H21" i="60"/>
  <c r="G21" i="60"/>
  <c r="F21" i="60"/>
  <c r="E21" i="60"/>
  <c r="D21" i="60"/>
  <c r="B21" i="60"/>
  <c r="AA20" i="60"/>
  <c r="Z20" i="60"/>
  <c r="Y20" i="60"/>
  <c r="X20" i="60"/>
  <c r="W20" i="60"/>
  <c r="V20" i="60"/>
  <c r="U20" i="60"/>
  <c r="T20" i="60"/>
  <c r="S20" i="60"/>
  <c r="R20" i="60"/>
  <c r="Q20" i="60"/>
  <c r="P20" i="60"/>
  <c r="O20" i="60"/>
  <c r="N20" i="60"/>
  <c r="M20" i="60"/>
  <c r="L20" i="60"/>
  <c r="K20" i="60"/>
  <c r="J20" i="60"/>
  <c r="I20" i="60"/>
  <c r="H20" i="60"/>
  <c r="G20" i="60"/>
  <c r="F20" i="60"/>
  <c r="E20" i="60"/>
  <c r="D20" i="60"/>
  <c r="B20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D19" i="60"/>
  <c r="B19" i="60"/>
  <c r="AA18" i="60"/>
  <c r="Z18" i="60"/>
  <c r="Y18" i="60"/>
  <c r="X18" i="60"/>
  <c r="W18" i="60"/>
  <c r="V18" i="60"/>
  <c r="U18" i="60"/>
  <c r="T18" i="60"/>
  <c r="S18" i="60"/>
  <c r="R18" i="60"/>
  <c r="Q18" i="60"/>
  <c r="P18" i="60"/>
  <c r="O18" i="60"/>
  <c r="N18" i="60"/>
  <c r="M18" i="60"/>
  <c r="L18" i="60"/>
  <c r="K18" i="60"/>
  <c r="J18" i="60"/>
  <c r="I18" i="60"/>
  <c r="H18" i="60"/>
  <c r="G18" i="60"/>
  <c r="F18" i="60"/>
  <c r="E18" i="60"/>
  <c r="D18" i="60"/>
  <c r="B18" i="60"/>
  <c r="AA17" i="60"/>
  <c r="Z17" i="60"/>
  <c r="Y17" i="60"/>
  <c r="X17" i="60"/>
  <c r="W17" i="60"/>
  <c r="V17" i="60"/>
  <c r="U17" i="60"/>
  <c r="T17" i="60"/>
  <c r="S17" i="60"/>
  <c r="R17" i="60"/>
  <c r="Q17" i="60"/>
  <c r="P17" i="60"/>
  <c r="O17" i="60"/>
  <c r="N17" i="60"/>
  <c r="M17" i="60"/>
  <c r="L17" i="60"/>
  <c r="K17" i="60"/>
  <c r="J17" i="60"/>
  <c r="I17" i="60"/>
  <c r="H17" i="60"/>
  <c r="G17" i="60"/>
  <c r="F17" i="60"/>
  <c r="E17" i="60"/>
  <c r="D17" i="60"/>
  <c r="B17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D16" i="60"/>
  <c r="B16" i="60"/>
  <c r="AA15" i="60"/>
  <c r="Z15" i="60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B15" i="60"/>
  <c r="AA14" i="60"/>
  <c r="Z14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B14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B13" i="60"/>
  <c r="AA12" i="60"/>
  <c r="Z12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B12" i="60"/>
  <c r="AA11" i="60"/>
  <c r="Z11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B11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B10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B9" i="60"/>
  <c r="AA8" i="60"/>
  <c r="Z8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B8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B7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B6" i="60"/>
  <c r="AA5" i="60"/>
  <c r="Z5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B5" i="60"/>
  <c r="AA4" i="60"/>
  <c r="AA30" i="60" s="1"/>
  <c r="Z4" i="60"/>
  <c r="Y4" i="60"/>
  <c r="Y30" i="60" s="1"/>
  <c r="X4" i="60"/>
  <c r="W4" i="60"/>
  <c r="W30" i="60" s="1"/>
  <c r="V4" i="60"/>
  <c r="U4" i="60"/>
  <c r="U30" i="60" s="1"/>
  <c r="T4" i="60"/>
  <c r="S4" i="60"/>
  <c r="S30" i="60" s="1"/>
  <c r="R4" i="60"/>
  <c r="Q4" i="60"/>
  <c r="Q30" i="60" s="1"/>
  <c r="P4" i="60"/>
  <c r="O4" i="60"/>
  <c r="O30" i="60" s="1"/>
  <c r="N4" i="60"/>
  <c r="M4" i="60"/>
  <c r="M30" i="60" s="1"/>
  <c r="L4" i="60"/>
  <c r="K4" i="60"/>
  <c r="K30" i="60" s="1"/>
  <c r="J4" i="60"/>
  <c r="I4" i="60"/>
  <c r="I30" i="60" s="1"/>
  <c r="H4" i="60"/>
  <c r="G4" i="60"/>
  <c r="G30" i="60" s="1"/>
  <c r="F4" i="60"/>
  <c r="E4" i="60"/>
  <c r="E30" i="60" s="1"/>
  <c r="D4" i="60"/>
  <c r="B4" i="60"/>
  <c r="I214" i="74" l="1"/>
  <c r="H21" i="74"/>
  <c r="I247" i="74"/>
  <c r="H20" i="74"/>
  <c r="I210" i="74"/>
  <c r="H16" i="74"/>
  <c r="I243" i="74"/>
  <c r="H15" i="74"/>
  <c r="I206" i="74"/>
  <c r="H11" i="74"/>
  <c r="I239" i="74"/>
  <c r="H10" i="74"/>
  <c r="H227" i="74"/>
  <c r="I201" i="74"/>
  <c r="I6" i="74" s="1"/>
  <c r="I234" i="74"/>
  <c r="I5" i="74" s="1"/>
  <c r="H293" i="74"/>
  <c r="D30" i="61"/>
  <c r="F30" i="61"/>
  <c r="H30" i="61"/>
  <c r="J30" i="61"/>
  <c r="L30" i="61"/>
  <c r="N30" i="61"/>
  <c r="P30" i="61"/>
  <c r="R30" i="61"/>
  <c r="T30" i="61"/>
  <c r="V30" i="61"/>
  <c r="X30" i="61"/>
  <c r="Z30" i="61"/>
  <c r="F9" i="64"/>
  <c r="D13" i="64"/>
  <c r="D14" i="64"/>
  <c r="H3" i="64"/>
  <c r="F14" i="64"/>
  <c r="F15" i="64"/>
  <c r="D18" i="64"/>
  <c r="H18" i="64" s="1"/>
  <c r="J18" i="64" s="1"/>
  <c r="R30" i="65"/>
  <c r="R30" i="67"/>
  <c r="D9" i="64"/>
  <c r="C13" i="64"/>
  <c r="H13" i="64" s="1"/>
  <c r="C14" i="64"/>
  <c r="H4" i="64"/>
  <c r="E14" i="64"/>
  <c r="H14" i="64" s="1"/>
  <c r="E15" i="64"/>
  <c r="H15" i="64" s="1"/>
  <c r="C19" i="64"/>
  <c r="H19" i="64" s="1"/>
  <c r="D19" i="64"/>
  <c r="L30" i="66"/>
  <c r="N30" i="66"/>
  <c r="P30" i="66"/>
  <c r="R30" i="66"/>
  <c r="T30" i="66"/>
  <c r="V30" i="66"/>
  <c r="X30" i="66"/>
  <c r="Z30" i="66"/>
  <c r="E30" i="67"/>
  <c r="G30" i="67"/>
  <c r="I30" i="67"/>
  <c r="K30" i="67"/>
  <c r="M30" i="67"/>
  <c r="O30" i="67"/>
  <c r="Q30" i="67"/>
  <c r="S30" i="67"/>
  <c r="U30" i="67"/>
  <c r="W30" i="67"/>
  <c r="Y30" i="67"/>
  <c r="AA30" i="67"/>
  <c r="D30" i="67"/>
  <c r="F30" i="67"/>
  <c r="H30" i="67"/>
  <c r="J30" i="67"/>
  <c r="L30" i="67"/>
  <c r="N30" i="67"/>
  <c r="P30" i="67"/>
  <c r="T30" i="67"/>
  <c r="V30" i="67"/>
  <c r="X30" i="67"/>
  <c r="Z30" i="67"/>
  <c r="D30" i="65"/>
  <c r="F30" i="65"/>
  <c r="H30" i="65"/>
  <c r="J30" i="65"/>
  <c r="L30" i="65"/>
  <c r="N30" i="65"/>
  <c r="P30" i="65"/>
  <c r="T30" i="65"/>
  <c r="V30" i="65"/>
  <c r="X30" i="65"/>
  <c r="Z30" i="65"/>
  <c r="C9" i="64"/>
  <c r="E9" i="64"/>
  <c r="E30" i="61"/>
  <c r="G30" i="61"/>
  <c r="I30" i="61"/>
  <c r="K30" i="61"/>
  <c r="M30" i="61"/>
  <c r="O30" i="61"/>
  <c r="Q30" i="61"/>
  <c r="S30" i="61"/>
  <c r="U30" i="61"/>
  <c r="W30" i="61"/>
  <c r="Y30" i="61"/>
  <c r="AA30" i="61"/>
  <c r="R30" i="60"/>
  <c r="D30" i="60"/>
  <c r="F30" i="60"/>
  <c r="H30" i="60"/>
  <c r="J30" i="60"/>
  <c r="L30" i="60"/>
  <c r="N30" i="60"/>
  <c r="P30" i="60"/>
  <c r="T30" i="60"/>
  <c r="V30" i="60"/>
  <c r="X30" i="60"/>
  <c r="Z30" i="60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27" i="41"/>
  <c r="B26" i="41"/>
  <c r="B25" i="41"/>
  <c r="B24" i="41"/>
  <c r="B23" i="41"/>
  <c r="B22" i="41"/>
  <c r="B21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B8" i="41"/>
  <c r="B7" i="41"/>
  <c r="B6" i="41"/>
  <c r="B5" i="41"/>
  <c r="B4" i="41"/>
  <c r="B27" i="57"/>
  <c r="B26" i="57"/>
  <c r="B25" i="57"/>
  <c r="B24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5" i="57"/>
  <c r="B4" i="57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28" i="59"/>
  <c r="B27" i="59"/>
  <c r="B26" i="59"/>
  <c r="B25" i="59"/>
  <c r="B24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27" i="6"/>
  <c r="C26" i="6"/>
  <c r="C25" i="6"/>
  <c r="C24" i="6"/>
  <c r="C23" i="6"/>
  <c r="C24" i="59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5" i="59"/>
  <c r="C13" i="59"/>
  <c r="C21" i="59"/>
  <c r="C28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E24" i="59"/>
  <c r="D24" i="59"/>
  <c r="AA23" i="59"/>
  <c r="Z23" i="59"/>
  <c r="Y23" i="59"/>
  <c r="X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F23" i="59"/>
  <c r="E23" i="59"/>
  <c r="D23" i="59"/>
  <c r="AA22" i="59"/>
  <c r="Z22" i="59"/>
  <c r="Y22" i="59"/>
  <c r="X22" i="59"/>
  <c r="W22" i="59"/>
  <c r="V22" i="59"/>
  <c r="U22" i="59"/>
  <c r="T22" i="59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F22" i="59"/>
  <c r="E22" i="59"/>
  <c r="D22" i="59"/>
  <c r="C22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E21" i="59"/>
  <c r="D21" i="59"/>
  <c r="AA20" i="59"/>
  <c r="Z20" i="59"/>
  <c r="Y20" i="59"/>
  <c r="X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F20" i="59"/>
  <c r="E20" i="59"/>
  <c r="D20" i="59"/>
  <c r="C20" i="59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F19" i="59"/>
  <c r="E19" i="59"/>
  <c r="D19" i="59"/>
  <c r="AA18" i="59"/>
  <c r="Z18" i="59"/>
  <c r="Y18" i="59"/>
  <c r="X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F18" i="59"/>
  <c r="E18" i="59"/>
  <c r="D18" i="59"/>
  <c r="C18" i="59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F17" i="59"/>
  <c r="E17" i="59"/>
  <c r="D17" i="59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F16" i="59"/>
  <c r="E16" i="59"/>
  <c r="D16" i="59"/>
  <c r="C16" i="59"/>
  <c r="AA15" i="59"/>
  <c r="Z15" i="59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AA14" i="59"/>
  <c r="Z14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AA12" i="59"/>
  <c r="Z12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AA11" i="59"/>
  <c r="Z11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AA10" i="59"/>
  <c r="Z10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AA8" i="59"/>
  <c r="Z8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AA5" i="59"/>
  <c r="Z5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AA4" i="59"/>
  <c r="AA30" i="59" s="1"/>
  <c r="Z4" i="59"/>
  <c r="Y4" i="59"/>
  <c r="Y30" i="59" s="1"/>
  <c r="X4" i="59"/>
  <c r="W4" i="59"/>
  <c r="W30" i="59" s="1"/>
  <c r="V4" i="59"/>
  <c r="U4" i="59"/>
  <c r="U30" i="59" s="1"/>
  <c r="T4" i="59"/>
  <c r="S4" i="59"/>
  <c r="S30" i="59" s="1"/>
  <c r="R4" i="59"/>
  <c r="Q4" i="59"/>
  <c r="Q30" i="59" s="1"/>
  <c r="P4" i="59"/>
  <c r="O4" i="59"/>
  <c r="O30" i="59" s="1"/>
  <c r="N4" i="59"/>
  <c r="M4" i="59"/>
  <c r="M30" i="59" s="1"/>
  <c r="L4" i="59"/>
  <c r="K4" i="59"/>
  <c r="K30" i="59" s="1"/>
  <c r="J4" i="59"/>
  <c r="I4" i="59"/>
  <c r="I30" i="59" s="1"/>
  <c r="H4" i="59"/>
  <c r="G4" i="59"/>
  <c r="G30" i="59" s="1"/>
  <c r="F4" i="59"/>
  <c r="E4" i="59"/>
  <c r="E30" i="59" s="1"/>
  <c r="D4" i="59"/>
  <c r="C4" i="59"/>
  <c r="C28" i="58"/>
  <c r="C26" i="58"/>
  <c r="AA24" i="58"/>
  <c r="Z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F24" i="58"/>
  <c r="E24" i="58"/>
  <c r="D24" i="58"/>
  <c r="AA23" i="58"/>
  <c r="Z23" i="58"/>
  <c r="Y23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F23" i="58"/>
  <c r="E23" i="58"/>
  <c r="D23" i="58"/>
  <c r="AA22" i="58"/>
  <c r="Z22" i="58"/>
  <c r="Y22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F22" i="58"/>
  <c r="E22" i="58"/>
  <c r="D22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F21" i="58"/>
  <c r="E21" i="58"/>
  <c r="D21" i="58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F20" i="58"/>
  <c r="E20" i="58"/>
  <c r="D20" i="58"/>
  <c r="AA19" i="58"/>
  <c r="Z19" i="58"/>
  <c r="Y19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G19" i="58"/>
  <c r="F19" i="58"/>
  <c r="E19" i="58"/>
  <c r="D19" i="58"/>
  <c r="AA18" i="58"/>
  <c r="Z18" i="58"/>
  <c r="Y18" i="58"/>
  <c r="X18" i="58"/>
  <c r="W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H18" i="58"/>
  <c r="G18" i="58"/>
  <c r="F18" i="58"/>
  <c r="E18" i="58"/>
  <c r="D18" i="58"/>
  <c r="AA17" i="58"/>
  <c r="Z17" i="58"/>
  <c r="Y17" i="58"/>
  <c r="X17" i="58"/>
  <c r="W17" i="58"/>
  <c r="V17" i="58"/>
  <c r="U17" i="58"/>
  <c r="T17" i="58"/>
  <c r="S17" i="58"/>
  <c r="R17" i="58"/>
  <c r="Q17" i="58"/>
  <c r="P17" i="58"/>
  <c r="O17" i="58"/>
  <c r="N17" i="58"/>
  <c r="M17" i="58"/>
  <c r="L17" i="58"/>
  <c r="K17" i="58"/>
  <c r="J17" i="58"/>
  <c r="I17" i="58"/>
  <c r="H17" i="58"/>
  <c r="G17" i="58"/>
  <c r="F17" i="58"/>
  <c r="E17" i="58"/>
  <c r="D17" i="58"/>
  <c r="AA16" i="58"/>
  <c r="Z16" i="58"/>
  <c r="Y16" i="58"/>
  <c r="X16" i="58"/>
  <c r="W16" i="58"/>
  <c r="V16" i="58"/>
  <c r="U16" i="58"/>
  <c r="T16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G16" i="58"/>
  <c r="F16" i="58"/>
  <c r="E16" i="58"/>
  <c r="D16" i="58"/>
  <c r="AA15" i="58"/>
  <c r="Z15" i="58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AA14" i="58"/>
  <c r="Z14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AA13" i="58"/>
  <c r="Z13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AA12" i="58"/>
  <c r="Z12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AA11" i="58"/>
  <c r="Z11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AA10" i="58"/>
  <c r="Z10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AA4" i="58"/>
  <c r="AA30" i="58" s="1"/>
  <c r="Z4" i="58"/>
  <c r="Z30" i="58" s="1"/>
  <c r="Y4" i="58"/>
  <c r="Y30" i="58" s="1"/>
  <c r="X4" i="58"/>
  <c r="X30" i="58" s="1"/>
  <c r="W4" i="58"/>
  <c r="W30" i="58" s="1"/>
  <c r="V4" i="58"/>
  <c r="V30" i="58" s="1"/>
  <c r="U4" i="58"/>
  <c r="U30" i="58" s="1"/>
  <c r="T4" i="58"/>
  <c r="T30" i="58" s="1"/>
  <c r="S4" i="58"/>
  <c r="S30" i="58" s="1"/>
  <c r="R4" i="58"/>
  <c r="R30" i="58" s="1"/>
  <c r="Q4" i="58"/>
  <c r="Q30" i="58" s="1"/>
  <c r="P4" i="58"/>
  <c r="P30" i="58" s="1"/>
  <c r="O4" i="58"/>
  <c r="O30" i="58" s="1"/>
  <c r="N4" i="58"/>
  <c r="N30" i="58" s="1"/>
  <c r="M4" i="58"/>
  <c r="M30" i="58" s="1"/>
  <c r="L4" i="58"/>
  <c r="L30" i="58" s="1"/>
  <c r="K4" i="58"/>
  <c r="K30" i="58" s="1"/>
  <c r="J4" i="58"/>
  <c r="J30" i="58" s="1"/>
  <c r="I4" i="58"/>
  <c r="I30" i="58" s="1"/>
  <c r="H4" i="58"/>
  <c r="H30" i="58" s="1"/>
  <c r="G4" i="58"/>
  <c r="G30" i="58" s="1"/>
  <c r="F4" i="58"/>
  <c r="F30" i="58" s="1"/>
  <c r="E4" i="58"/>
  <c r="E30" i="58" s="1"/>
  <c r="D4" i="58"/>
  <c r="D30" i="58" s="1"/>
  <c r="AA24" i="57"/>
  <c r="Z24" i="57"/>
  <c r="Y24" i="57"/>
  <c r="X24" i="57"/>
  <c r="W24" i="57"/>
  <c r="V24" i="57"/>
  <c r="U24" i="57"/>
  <c r="T24" i="57"/>
  <c r="S24" i="57"/>
  <c r="R24" i="57"/>
  <c r="Q24" i="57"/>
  <c r="P24" i="57"/>
  <c r="O24" i="57"/>
  <c r="N24" i="57"/>
  <c r="M24" i="57"/>
  <c r="L24" i="57"/>
  <c r="K24" i="57"/>
  <c r="J24" i="57"/>
  <c r="I24" i="57"/>
  <c r="H24" i="57"/>
  <c r="G24" i="57"/>
  <c r="F24" i="57"/>
  <c r="E24" i="57"/>
  <c r="D24" i="57"/>
  <c r="AA23" i="57"/>
  <c r="Z23" i="57"/>
  <c r="Y23" i="57"/>
  <c r="X23" i="57"/>
  <c r="W23" i="57"/>
  <c r="V23" i="57"/>
  <c r="U23" i="57"/>
  <c r="T23" i="57"/>
  <c r="S23" i="57"/>
  <c r="R23" i="57"/>
  <c r="Q23" i="57"/>
  <c r="P23" i="57"/>
  <c r="O23" i="57"/>
  <c r="N23" i="57"/>
  <c r="M23" i="57"/>
  <c r="L23" i="57"/>
  <c r="K23" i="57"/>
  <c r="J23" i="57"/>
  <c r="I23" i="57"/>
  <c r="H23" i="57"/>
  <c r="G23" i="57"/>
  <c r="F23" i="57"/>
  <c r="E23" i="57"/>
  <c r="D23" i="57"/>
  <c r="AA22" i="57"/>
  <c r="Z22" i="57"/>
  <c r="Y22" i="57"/>
  <c r="X22" i="57"/>
  <c r="W22" i="57"/>
  <c r="V22" i="57"/>
  <c r="U22" i="57"/>
  <c r="T22" i="57"/>
  <c r="S22" i="57"/>
  <c r="R22" i="57"/>
  <c r="Q22" i="57"/>
  <c r="P22" i="57"/>
  <c r="O22" i="57"/>
  <c r="N22" i="57"/>
  <c r="M22" i="57"/>
  <c r="L22" i="57"/>
  <c r="K22" i="57"/>
  <c r="J22" i="57"/>
  <c r="I22" i="57"/>
  <c r="H22" i="57"/>
  <c r="G22" i="57"/>
  <c r="F22" i="57"/>
  <c r="E22" i="57"/>
  <c r="D22" i="57"/>
  <c r="AA21" i="57"/>
  <c r="Z21" i="57"/>
  <c r="Y21" i="57"/>
  <c r="X21" i="57"/>
  <c r="W21" i="57"/>
  <c r="V21" i="57"/>
  <c r="U21" i="57"/>
  <c r="T21" i="57"/>
  <c r="S21" i="57"/>
  <c r="R21" i="57"/>
  <c r="Q21" i="57"/>
  <c r="P21" i="57"/>
  <c r="O21" i="57"/>
  <c r="N21" i="57"/>
  <c r="M21" i="57"/>
  <c r="L21" i="57"/>
  <c r="K21" i="57"/>
  <c r="J21" i="57"/>
  <c r="I21" i="57"/>
  <c r="H21" i="57"/>
  <c r="G21" i="57"/>
  <c r="F21" i="57"/>
  <c r="E21" i="57"/>
  <c r="D21" i="57"/>
  <c r="AA20" i="57"/>
  <c r="Z20" i="57"/>
  <c r="Y20" i="57"/>
  <c r="X20" i="57"/>
  <c r="W20" i="57"/>
  <c r="V20" i="57"/>
  <c r="U20" i="57"/>
  <c r="T20" i="57"/>
  <c r="S20" i="57"/>
  <c r="R20" i="57"/>
  <c r="Q20" i="57"/>
  <c r="P20" i="57"/>
  <c r="O20" i="57"/>
  <c r="N20" i="57"/>
  <c r="M20" i="57"/>
  <c r="L20" i="57"/>
  <c r="K20" i="57"/>
  <c r="J20" i="57"/>
  <c r="I20" i="57"/>
  <c r="H20" i="57"/>
  <c r="G20" i="57"/>
  <c r="F20" i="57"/>
  <c r="E20" i="57"/>
  <c r="D20" i="57"/>
  <c r="AA19" i="57"/>
  <c r="Z19" i="57"/>
  <c r="Y19" i="57"/>
  <c r="X19" i="57"/>
  <c r="W19" i="57"/>
  <c r="V19" i="57"/>
  <c r="U19" i="57"/>
  <c r="T19" i="57"/>
  <c r="S19" i="57"/>
  <c r="R19" i="57"/>
  <c r="Q19" i="57"/>
  <c r="P19" i="57"/>
  <c r="O19" i="57"/>
  <c r="N19" i="57"/>
  <c r="M19" i="57"/>
  <c r="L19" i="57"/>
  <c r="K19" i="57"/>
  <c r="J19" i="57"/>
  <c r="I19" i="57"/>
  <c r="H19" i="57"/>
  <c r="G19" i="57"/>
  <c r="F19" i="57"/>
  <c r="E19" i="57"/>
  <c r="D19" i="57"/>
  <c r="AA18" i="57"/>
  <c r="Z18" i="57"/>
  <c r="Y18" i="57"/>
  <c r="X18" i="57"/>
  <c r="W18" i="57"/>
  <c r="V18" i="57"/>
  <c r="U18" i="57"/>
  <c r="T18" i="57"/>
  <c r="S18" i="57"/>
  <c r="R18" i="57"/>
  <c r="Q18" i="57"/>
  <c r="P18" i="57"/>
  <c r="O18" i="57"/>
  <c r="N18" i="57"/>
  <c r="M18" i="57"/>
  <c r="L18" i="57"/>
  <c r="K18" i="57"/>
  <c r="J18" i="57"/>
  <c r="I18" i="57"/>
  <c r="H18" i="57"/>
  <c r="G18" i="57"/>
  <c r="F18" i="57"/>
  <c r="E18" i="57"/>
  <c r="D18" i="57"/>
  <c r="AA17" i="57"/>
  <c r="Z17" i="57"/>
  <c r="Y17" i="57"/>
  <c r="X17" i="57"/>
  <c r="W17" i="57"/>
  <c r="V17" i="57"/>
  <c r="U17" i="57"/>
  <c r="T17" i="57"/>
  <c r="S17" i="57"/>
  <c r="R17" i="57"/>
  <c r="Q17" i="57"/>
  <c r="P17" i="57"/>
  <c r="O17" i="57"/>
  <c r="N17" i="57"/>
  <c r="M17" i="57"/>
  <c r="L17" i="57"/>
  <c r="K17" i="57"/>
  <c r="J17" i="57"/>
  <c r="I17" i="57"/>
  <c r="H17" i="57"/>
  <c r="G17" i="57"/>
  <c r="F17" i="57"/>
  <c r="E17" i="57"/>
  <c r="D17" i="57"/>
  <c r="AA16" i="57"/>
  <c r="Z16" i="57"/>
  <c r="Y16" i="57"/>
  <c r="X16" i="57"/>
  <c r="W16" i="57"/>
  <c r="V16" i="57"/>
  <c r="U16" i="57"/>
  <c r="T16" i="57"/>
  <c r="S16" i="57"/>
  <c r="R16" i="57"/>
  <c r="Q16" i="57"/>
  <c r="P16" i="57"/>
  <c r="O16" i="57"/>
  <c r="N16" i="57"/>
  <c r="M16" i="57"/>
  <c r="L16" i="57"/>
  <c r="K16" i="57"/>
  <c r="J16" i="57"/>
  <c r="I16" i="57"/>
  <c r="H16" i="57"/>
  <c r="G16" i="57"/>
  <c r="F16" i="57"/>
  <c r="E16" i="57"/>
  <c r="D16" i="57"/>
  <c r="AA15" i="57"/>
  <c r="Z15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AA14" i="57"/>
  <c r="Z14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AA13" i="57"/>
  <c r="Z13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AA12" i="57"/>
  <c r="Z12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AA11" i="57"/>
  <c r="Z11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AA10" i="57"/>
  <c r="Z10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AA4" i="57"/>
  <c r="AA30" i="57" s="1"/>
  <c r="Z4" i="57"/>
  <c r="Z30" i="57" s="1"/>
  <c r="Y4" i="57"/>
  <c r="Y30" i="57" s="1"/>
  <c r="X4" i="57"/>
  <c r="X30" i="57" s="1"/>
  <c r="W4" i="57"/>
  <c r="W30" i="57" s="1"/>
  <c r="V4" i="57"/>
  <c r="V30" i="57" s="1"/>
  <c r="U4" i="57"/>
  <c r="U30" i="57" s="1"/>
  <c r="T4" i="57"/>
  <c r="T30" i="57" s="1"/>
  <c r="S4" i="57"/>
  <c r="S30" i="57" s="1"/>
  <c r="R4" i="57"/>
  <c r="R30" i="57" s="1"/>
  <c r="Q4" i="57"/>
  <c r="Q30" i="57" s="1"/>
  <c r="P4" i="57"/>
  <c r="P30" i="57" s="1"/>
  <c r="O4" i="57"/>
  <c r="O30" i="57" s="1"/>
  <c r="N4" i="57"/>
  <c r="N30" i="57" s="1"/>
  <c r="M4" i="57"/>
  <c r="M30" i="57" s="1"/>
  <c r="L4" i="57"/>
  <c r="L30" i="57" s="1"/>
  <c r="K4" i="57"/>
  <c r="K30" i="57" s="1"/>
  <c r="J4" i="57"/>
  <c r="J30" i="57" s="1"/>
  <c r="I4" i="57"/>
  <c r="I30" i="57" s="1"/>
  <c r="H4" i="57"/>
  <c r="H30" i="57" s="1"/>
  <c r="G4" i="57"/>
  <c r="G30" i="57" s="1"/>
  <c r="F4" i="57"/>
  <c r="F30" i="57" s="1"/>
  <c r="E4" i="57"/>
  <c r="E30" i="57" s="1"/>
  <c r="D4" i="57"/>
  <c r="D30" i="57" s="1"/>
  <c r="AE27" i="56"/>
  <c r="AD27" i="56"/>
  <c r="AC27" i="56"/>
  <c r="AB27" i="56"/>
  <c r="AA27" i="56"/>
  <c r="Z27" i="56"/>
  <c r="Y27" i="56"/>
  <c r="X27" i="56"/>
  <c r="W27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K27" i="71" s="1"/>
  <c r="J27" i="56"/>
  <c r="J27" i="71" s="1"/>
  <c r="I27" i="56"/>
  <c r="I27" i="71" s="1"/>
  <c r="H27" i="56"/>
  <c r="H27" i="71" s="1"/>
  <c r="G27" i="56"/>
  <c r="G27" i="71" s="1"/>
  <c r="S27" i="71" s="1"/>
  <c r="F27" i="56"/>
  <c r="F27" i="71" s="1"/>
  <c r="R27" i="71" s="1"/>
  <c r="E27" i="56"/>
  <c r="E27" i="71" s="1"/>
  <c r="Q27" i="71" s="1"/>
  <c r="D27" i="56"/>
  <c r="AE26" i="56"/>
  <c r="AD26" i="56"/>
  <c r="AC26" i="56"/>
  <c r="AB26" i="56"/>
  <c r="AA26" i="56"/>
  <c r="Z26" i="56"/>
  <c r="Y26" i="56"/>
  <c r="X26" i="56"/>
  <c r="W26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K26" i="71" s="1"/>
  <c r="J26" i="56"/>
  <c r="J26" i="71" s="1"/>
  <c r="I26" i="56"/>
  <c r="I26" i="71" s="1"/>
  <c r="H26" i="56"/>
  <c r="H26" i="71" s="1"/>
  <c r="G26" i="56"/>
  <c r="G26" i="71" s="1"/>
  <c r="S26" i="71" s="1"/>
  <c r="F26" i="56"/>
  <c r="F26" i="71" s="1"/>
  <c r="R26" i="71" s="1"/>
  <c r="E26" i="56"/>
  <c r="E26" i="71" s="1"/>
  <c r="Q26" i="71" s="1"/>
  <c r="D26" i="56"/>
  <c r="AE25" i="56"/>
  <c r="AD25" i="56"/>
  <c r="AC25" i="56"/>
  <c r="AB25" i="56"/>
  <c r="AA25" i="56"/>
  <c r="Z25" i="56"/>
  <c r="Y25" i="56"/>
  <c r="X25" i="56"/>
  <c r="W25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K25" i="71" s="1"/>
  <c r="J25" i="56"/>
  <c r="J25" i="71" s="1"/>
  <c r="I25" i="56"/>
  <c r="I25" i="71" s="1"/>
  <c r="H25" i="56"/>
  <c r="H25" i="71" s="1"/>
  <c r="G25" i="56"/>
  <c r="G25" i="71" s="1"/>
  <c r="S25" i="71" s="1"/>
  <c r="F25" i="56"/>
  <c r="F25" i="71" s="1"/>
  <c r="R25" i="71" s="1"/>
  <c r="E25" i="56"/>
  <c r="E25" i="71" s="1"/>
  <c r="Q25" i="71" s="1"/>
  <c r="D25" i="56"/>
  <c r="AE24" i="56"/>
  <c r="AD24" i="56"/>
  <c r="AC24" i="56"/>
  <c r="AB24" i="56"/>
  <c r="AA24" i="56"/>
  <c r="Z24" i="56"/>
  <c r="Y24" i="56"/>
  <c r="X24" i="56"/>
  <c r="W24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K24" i="71" s="1"/>
  <c r="J24" i="56"/>
  <c r="J24" i="71" s="1"/>
  <c r="I24" i="56"/>
  <c r="I24" i="71" s="1"/>
  <c r="H24" i="56"/>
  <c r="H24" i="71" s="1"/>
  <c r="G24" i="56"/>
  <c r="G24" i="71" s="1"/>
  <c r="S24" i="71" s="1"/>
  <c r="F24" i="56"/>
  <c r="F24" i="71" s="1"/>
  <c r="R24" i="71" s="1"/>
  <c r="E24" i="56"/>
  <c r="E24" i="71" s="1"/>
  <c r="Q24" i="71" s="1"/>
  <c r="D24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B11" i="56"/>
  <c r="B10" i="56"/>
  <c r="B9" i="56"/>
  <c r="B8" i="56"/>
  <c r="B7" i="56"/>
  <c r="B6" i="56"/>
  <c r="B5" i="56"/>
  <c r="B4" i="56"/>
  <c r="B3" i="56"/>
  <c r="EO24" i="55"/>
  <c r="EO23" i="55"/>
  <c r="EO22" i="55"/>
  <c r="EO21" i="55"/>
  <c r="EO20" i="55"/>
  <c r="EO19" i="55"/>
  <c r="EO18" i="55"/>
  <c r="EO17" i="55"/>
  <c r="EO16" i="55"/>
  <c r="EO15" i="55"/>
  <c r="EO14" i="55"/>
  <c r="EO13" i="55"/>
  <c r="EO12" i="55"/>
  <c r="EO11" i="55"/>
  <c r="EO10" i="55"/>
  <c r="EO9" i="55"/>
  <c r="EO8" i="55"/>
  <c r="EO7" i="55"/>
  <c r="EO6" i="55"/>
  <c r="EO5" i="55"/>
  <c r="EO4" i="55"/>
  <c r="EL24" i="55"/>
  <c r="EL23" i="55"/>
  <c r="EL22" i="55"/>
  <c r="EL21" i="55"/>
  <c r="EL19" i="55"/>
  <c r="EL18" i="55"/>
  <c r="EL17" i="55"/>
  <c r="EL15" i="55"/>
  <c r="EL14" i="55"/>
  <c r="EL13" i="55"/>
  <c r="EL11" i="55"/>
  <c r="EL10" i="55"/>
  <c r="EL9" i="55"/>
  <c r="EL7" i="55"/>
  <c r="EL6" i="55"/>
  <c r="EL5" i="55"/>
  <c r="EL4" i="55"/>
  <c r="EI18" i="55"/>
  <c r="EI17" i="55"/>
  <c r="EI14" i="55"/>
  <c r="EI13" i="55"/>
  <c r="EI10" i="55"/>
  <c r="EI9" i="55"/>
  <c r="EI6" i="55"/>
  <c r="EI5" i="55"/>
  <c r="EI4" i="55"/>
  <c r="EF17" i="55"/>
  <c r="EF13" i="55"/>
  <c r="EF9" i="55"/>
  <c r="EF5" i="55"/>
  <c r="EF4" i="55"/>
  <c r="EC4" i="55"/>
  <c r="B28" i="55"/>
  <c r="B27" i="55"/>
  <c r="B26" i="55"/>
  <c r="B25" i="55"/>
  <c r="B24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B11" i="55"/>
  <c r="B10" i="55"/>
  <c r="B9" i="55"/>
  <c r="B8" i="55"/>
  <c r="B7" i="55"/>
  <c r="B6" i="55"/>
  <c r="B5" i="55"/>
  <c r="B4" i="55"/>
  <c r="B28" i="54"/>
  <c r="B27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B11" i="54"/>
  <c r="B10" i="54"/>
  <c r="B9" i="54"/>
  <c r="B8" i="54"/>
  <c r="B7" i="54"/>
  <c r="B6" i="54"/>
  <c r="B5" i="54"/>
  <c r="B4" i="54"/>
  <c r="B28" i="53"/>
  <c r="B27" i="53"/>
  <c r="B26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B11" i="53"/>
  <c r="B10" i="53"/>
  <c r="B9" i="53"/>
  <c r="B8" i="53"/>
  <c r="B7" i="53"/>
  <c r="B6" i="53"/>
  <c r="B5" i="53"/>
  <c r="B4" i="53"/>
  <c r="B28" i="50"/>
  <c r="B27" i="50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5" i="50"/>
  <c r="B4" i="50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V32" i="55"/>
  <c r="EQ30" i="55"/>
  <c r="EP30" i="55"/>
  <c r="EN30" i="55"/>
  <c r="EM30" i="55"/>
  <c r="EK30" i="55"/>
  <c r="EJ30" i="55"/>
  <c r="EH30" i="55"/>
  <c r="EG30" i="55"/>
  <c r="EE30" i="55"/>
  <c r="ED30" i="55"/>
  <c r="EB30" i="55"/>
  <c r="EA30" i="55"/>
  <c r="DY30" i="55"/>
  <c r="DX30" i="55"/>
  <c r="DV30" i="55"/>
  <c r="DU30" i="55"/>
  <c r="DS30" i="55"/>
  <c r="DR30" i="55"/>
  <c r="DP30" i="55"/>
  <c r="DO30" i="55"/>
  <c r="DM30" i="55"/>
  <c r="DL30" i="55"/>
  <c r="DJ30" i="55"/>
  <c r="DI30" i="55"/>
  <c r="DG30" i="55"/>
  <c r="DF30" i="55"/>
  <c r="DD30" i="55"/>
  <c r="DC30" i="55"/>
  <c r="DA30" i="55"/>
  <c r="CZ30" i="55"/>
  <c r="CX30" i="55"/>
  <c r="CW30" i="55"/>
  <c r="CU30" i="55"/>
  <c r="CT30" i="55"/>
  <c r="CR30" i="55"/>
  <c r="CQ30" i="55"/>
  <c r="CO30" i="55"/>
  <c r="CL30" i="55"/>
  <c r="CK30" i="55"/>
  <c r="CI30" i="55"/>
  <c r="CE30" i="55"/>
  <c r="CC30" i="55"/>
  <c r="BY30" i="55"/>
  <c r="CN32" i="54"/>
  <c r="AA24" i="54"/>
  <c r="Z24" i="54"/>
  <c r="Y24" i="54"/>
  <c r="CA24" i="55" s="1"/>
  <c r="X24" i="54"/>
  <c r="W24" i="54"/>
  <c r="V24" i="54"/>
  <c r="BX24" i="55" s="1"/>
  <c r="U24" i="54"/>
  <c r="T24" i="54"/>
  <c r="S24" i="54"/>
  <c r="BU24" i="55" s="1"/>
  <c r="R24" i="54"/>
  <c r="Q24" i="54"/>
  <c r="P24" i="54"/>
  <c r="BR24" i="55" s="1"/>
  <c r="O24" i="54"/>
  <c r="N24" i="54"/>
  <c r="M24" i="54"/>
  <c r="BO24" i="55" s="1"/>
  <c r="L24" i="54"/>
  <c r="K24" i="54"/>
  <c r="J24" i="54"/>
  <c r="BL24" i="55" s="1"/>
  <c r="I24" i="54"/>
  <c r="H24" i="54"/>
  <c r="G24" i="54"/>
  <c r="F24" i="54"/>
  <c r="E24" i="54"/>
  <c r="D24" i="54"/>
  <c r="AA23" i="54"/>
  <c r="Z23" i="54"/>
  <c r="Y23" i="54"/>
  <c r="CA23" i="55" s="1"/>
  <c r="X23" i="54"/>
  <c r="W23" i="54"/>
  <c r="V23" i="54"/>
  <c r="BX23" i="55" s="1"/>
  <c r="U23" i="54"/>
  <c r="T23" i="54"/>
  <c r="S23" i="54"/>
  <c r="BU23" i="55" s="1"/>
  <c r="R23" i="54"/>
  <c r="Q23" i="54"/>
  <c r="P23" i="54"/>
  <c r="BR23" i="55" s="1"/>
  <c r="O23" i="54"/>
  <c r="N23" i="54"/>
  <c r="M23" i="54"/>
  <c r="BO23" i="55" s="1"/>
  <c r="L23" i="54"/>
  <c r="K23" i="54"/>
  <c r="J23" i="54"/>
  <c r="BL23" i="55" s="1"/>
  <c r="I23" i="54"/>
  <c r="H23" i="54"/>
  <c r="G23" i="54"/>
  <c r="F23" i="54"/>
  <c r="E23" i="54"/>
  <c r="D23" i="54"/>
  <c r="AA22" i="54"/>
  <c r="Z22" i="54"/>
  <c r="Y22" i="54"/>
  <c r="CA22" i="55" s="1"/>
  <c r="X22" i="54"/>
  <c r="W22" i="54"/>
  <c r="V22" i="54"/>
  <c r="BX22" i="55" s="1"/>
  <c r="U22" i="54"/>
  <c r="T22" i="54"/>
  <c r="S22" i="54"/>
  <c r="BU22" i="55" s="1"/>
  <c r="R22" i="54"/>
  <c r="Q22" i="54"/>
  <c r="P22" i="54"/>
  <c r="BR22" i="55" s="1"/>
  <c r="O22" i="54"/>
  <c r="N22" i="54"/>
  <c r="M22" i="54"/>
  <c r="BO22" i="55" s="1"/>
  <c r="L22" i="54"/>
  <c r="K22" i="54"/>
  <c r="J22" i="54"/>
  <c r="BL22" i="55" s="1"/>
  <c r="I22" i="54"/>
  <c r="H22" i="54"/>
  <c r="G22" i="54"/>
  <c r="F22" i="54"/>
  <c r="E22" i="54"/>
  <c r="D22" i="54"/>
  <c r="AA21" i="54"/>
  <c r="Z21" i="54"/>
  <c r="Y21" i="54"/>
  <c r="BU21" i="55" s="1"/>
  <c r="X21" i="54"/>
  <c r="W21" i="54"/>
  <c r="V21" i="54"/>
  <c r="BR21" i="55" s="1"/>
  <c r="U21" i="54"/>
  <c r="T21" i="54"/>
  <c r="S21" i="54"/>
  <c r="BO21" i="55" s="1"/>
  <c r="R21" i="54"/>
  <c r="Q21" i="54"/>
  <c r="P21" i="54"/>
  <c r="BL21" i="55" s="1"/>
  <c r="O21" i="54"/>
  <c r="N21" i="54"/>
  <c r="M21" i="54"/>
  <c r="L21" i="54"/>
  <c r="K21" i="54"/>
  <c r="J21" i="54"/>
  <c r="I21" i="54"/>
  <c r="H21" i="54"/>
  <c r="G21" i="54"/>
  <c r="F21" i="54"/>
  <c r="E21" i="54"/>
  <c r="D21" i="54"/>
  <c r="AA20" i="54"/>
  <c r="Z20" i="54"/>
  <c r="Y20" i="54"/>
  <c r="CA20" i="55" s="1"/>
  <c r="X20" i="54"/>
  <c r="W20" i="54"/>
  <c r="V20" i="54"/>
  <c r="BX20" i="55" s="1"/>
  <c r="U20" i="54"/>
  <c r="T20" i="54"/>
  <c r="S20" i="54"/>
  <c r="BU20" i="55" s="1"/>
  <c r="R20" i="54"/>
  <c r="Q20" i="54"/>
  <c r="P20" i="54"/>
  <c r="BR20" i="55" s="1"/>
  <c r="O20" i="54"/>
  <c r="N20" i="54"/>
  <c r="M20" i="54"/>
  <c r="BO20" i="55" s="1"/>
  <c r="L20" i="54"/>
  <c r="K20" i="54"/>
  <c r="J20" i="54"/>
  <c r="BL20" i="55" s="1"/>
  <c r="I20" i="54"/>
  <c r="H20" i="54"/>
  <c r="G20" i="54"/>
  <c r="F20" i="54"/>
  <c r="E20" i="54"/>
  <c r="D20" i="54"/>
  <c r="AA19" i="54"/>
  <c r="Z19" i="54"/>
  <c r="Y19" i="54"/>
  <c r="X19" i="54"/>
  <c r="W19" i="54"/>
  <c r="V19" i="54"/>
  <c r="U19" i="54"/>
  <c r="T19" i="54"/>
  <c r="S19" i="54"/>
  <c r="R19" i="54"/>
  <c r="Q19" i="54"/>
  <c r="P19" i="54"/>
  <c r="O19" i="54"/>
  <c r="N19" i="54"/>
  <c r="M19" i="54"/>
  <c r="L19" i="54"/>
  <c r="K19" i="54"/>
  <c r="J19" i="54"/>
  <c r="I19" i="54"/>
  <c r="H19" i="54"/>
  <c r="G19" i="54"/>
  <c r="F19" i="54"/>
  <c r="E19" i="54"/>
  <c r="D19" i="54"/>
  <c r="AA18" i="54"/>
  <c r="Z18" i="54"/>
  <c r="Y18" i="54"/>
  <c r="X18" i="54"/>
  <c r="W18" i="54"/>
  <c r="V18" i="54"/>
  <c r="U18" i="54"/>
  <c r="T18" i="54"/>
  <c r="S18" i="54"/>
  <c r="R18" i="54"/>
  <c r="Q18" i="54"/>
  <c r="P18" i="54"/>
  <c r="O18" i="54"/>
  <c r="N18" i="54"/>
  <c r="M18" i="54"/>
  <c r="L18" i="54"/>
  <c r="K18" i="54"/>
  <c r="J18" i="54"/>
  <c r="I18" i="54"/>
  <c r="H18" i="54"/>
  <c r="G18" i="54"/>
  <c r="F18" i="54"/>
  <c r="E18" i="54"/>
  <c r="D18" i="54"/>
  <c r="AA17" i="54"/>
  <c r="Z17" i="54"/>
  <c r="Y17" i="54"/>
  <c r="X17" i="54"/>
  <c r="W17" i="54"/>
  <c r="V17" i="54"/>
  <c r="U17" i="54"/>
  <c r="T17" i="54"/>
  <c r="S17" i="54"/>
  <c r="R17" i="54"/>
  <c r="Q17" i="54"/>
  <c r="P17" i="54"/>
  <c r="O17" i="54"/>
  <c r="N17" i="54"/>
  <c r="M17" i="54"/>
  <c r="L17" i="54"/>
  <c r="K17" i="54"/>
  <c r="J17" i="54"/>
  <c r="I17" i="54"/>
  <c r="H17" i="54"/>
  <c r="G17" i="54"/>
  <c r="F17" i="54"/>
  <c r="E17" i="54"/>
  <c r="D17" i="54"/>
  <c r="AA16" i="54"/>
  <c r="Z16" i="54"/>
  <c r="Y16" i="54"/>
  <c r="CA16" i="55" s="1"/>
  <c r="X16" i="54"/>
  <c r="W16" i="54"/>
  <c r="V16" i="54"/>
  <c r="BX16" i="55" s="1"/>
  <c r="U16" i="54"/>
  <c r="T16" i="54"/>
  <c r="S16" i="54"/>
  <c r="BU16" i="55" s="1"/>
  <c r="R16" i="54"/>
  <c r="Q16" i="54"/>
  <c r="P16" i="54"/>
  <c r="BR16" i="55" s="1"/>
  <c r="O16" i="54"/>
  <c r="N16" i="54"/>
  <c r="M16" i="54"/>
  <c r="BO16" i="55" s="1"/>
  <c r="L16" i="54"/>
  <c r="K16" i="54"/>
  <c r="J16" i="54"/>
  <c r="BL16" i="55" s="1"/>
  <c r="I16" i="54"/>
  <c r="H16" i="54"/>
  <c r="G16" i="54"/>
  <c r="F16" i="54"/>
  <c r="E16" i="54"/>
  <c r="D16" i="54"/>
  <c r="AA15" i="54"/>
  <c r="Z15" i="54"/>
  <c r="Y15" i="54"/>
  <c r="X15" i="54"/>
  <c r="W15" i="54"/>
  <c r="V15" i="54"/>
  <c r="U15" i="54"/>
  <c r="T15" i="54"/>
  <c r="S15" i="54"/>
  <c r="R15" i="54"/>
  <c r="Q15" i="54"/>
  <c r="P15" i="54"/>
  <c r="O15" i="54"/>
  <c r="N15" i="54"/>
  <c r="M15" i="54"/>
  <c r="L15" i="54"/>
  <c r="K15" i="54"/>
  <c r="J15" i="54"/>
  <c r="I15" i="54"/>
  <c r="H15" i="54"/>
  <c r="G15" i="54"/>
  <c r="F15" i="54"/>
  <c r="E15" i="54"/>
  <c r="D15" i="54"/>
  <c r="AA14" i="54"/>
  <c r="Z14" i="54"/>
  <c r="Y14" i="54"/>
  <c r="X14" i="54"/>
  <c r="W14" i="54"/>
  <c r="V14" i="54"/>
  <c r="U14" i="54"/>
  <c r="T14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G14" i="54"/>
  <c r="F14" i="54"/>
  <c r="E14" i="54"/>
  <c r="D14" i="54"/>
  <c r="AA13" i="54"/>
  <c r="Z13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AA12" i="54"/>
  <c r="Z12" i="54"/>
  <c r="Y12" i="54"/>
  <c r="CA12" i="55" s="1"/>
  <c r="X12" i="54"/>
  <c r="W12" i="54"/>
  <c r="V12" i="54"/>
  <c r="BX12" i="55" s="1"/>
  <c r="U12" i="54"/>
  <c r="T12" i="54"/>
  <c r="S12" i="54"/>
  <c r="BU12" i="55" s="1"/>
  <c r="R12" i="54"/>
  <c r="Q12" i="54"/>
  <c r="P12" i="54"/>
  <c r="BR12" i="55" s="1"/>
  <c r="O12" i="54"/>
  <c r="N12" i="54"/>
  <c r="M12" i="54"/>
  <c r="BO12" i="55" s="1"/>
  <c r="L12" i="54"/>
  <c r="K12" i="54"/>
  <c r="J12" i="54"/>
  <c r="BL12" i="55" s="1"/>
  <c r="I12" i="54"/>
  <c r="H12" i="54"/>
  <c r="G12" i="54"/>
  <c r="F12" i="54"/>
  <c r="E12" i="54"/>
  <c r="D12" i="54"/>
  <c r="AA11" i="54"/>
  <c r="Z11" i="54"/>
  <c r="Y11" i="54"/>
  <c r="BU11" i="55" s="1"/>
  <c r="X11" i="54"/>
  <c r="W11" i="54"/>
  <c r="V11" i="54"/>
  <c r="BR11" i="55" s="1"/>
  <c r="U11" i="54"/>
  <c r="T11" i="54"/>
  <c r="S11" i="54"/>
  <c r="BO11" i="55" s="1"/>
  <c r="R11" i="54"/>
  <c r="Q11" i="54"/>
  <c r="P11" i="54"/>
  <c r="BL11" i="55" s="1"/>
  <c r="O11" i="54"/>
  <c r="N11" i="54"/>
  <c r="M11" i="54"/>
  <c r="L11" i="54"/>
  <c r="K11" i="54"/>
  <c r="J11" i="54"/>
  <c r="I11" i="54"/>
  <c r="H11" i="54"/>
  <c r="G11" i="54"/>
  <c r="F11" i="54"/>
  <c r="E11" i="54"/>
  <c r="D11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J10" i="54"/>
  <c r="I10" i="54"/>
  <c r="H10" i="54"/>
  <c r="G10" i="54"/>
  <c r="F10" i="54"/>
  <c r="E10" i="54"/>
  <c r="D10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AA4" i="54"/>
  <c r="AA30" i="54" s="1"/>
  <c r="Z4" i="54"/>
  <c r="Z30" i="54" s="1"/>
  <c r="Y4" i="54"/>
  <c r="Y30" i="54" s="1"/>
  <c r="X4" i="54"/>
  <c r="X30" i="54" s="1"/>
  <c r="W4" i="54"/>
  <c r="W30" i="54" s="1"/>
  <c r="V4" i="54"/>
  <c r="V30" i="54" s="1"/>
  <c r="U4" i="54"/>
  <c r="U30" i="54" s="1"/>
  <c r="T4" i="54"/>
  <c r="T30" i="54" s="1"/>
  <c r="S4" i="54"/>
  <c r="S30" i="54" s="1"/>
  <c r="R4" i="54"/>
  <c r="R30" i="54" s="1"/>
  <c r="Q4" i="54"/>
  <c r="Q30" i="54" s="1"/>
  <c r="P4" i="54"/>
  <c r="P30" i="54" s="1"/>
  <c r="O4" i="54"/>
  <c r="O30" i="54" s="1"/>
  <c r="N4" i="54"/>
  <c r="N30" i="54" s="1"/>
  <c r="M4" i="54"/>
  <c r="M30" i="54" s="1"/>
  <c r="L4" i="54"/>
  <c r="L30" i="54" s="1"/>
  <c r="K4" i="54"/>
  <c r="K30" i="54" s="1"/>
  <c r="J4" i="54"/>
  <c r="J30" i="54" s="1"/>
  <c r="I4" i="54"/>
  <c r="I30" i="54" s="1"/>
  <c r="H4" i="54"/>
  <c r="H30" i="54" s="1"/>
  <c r="G4" i="54"/>
  <c r="G30" i="54" s="1"/>
  <c r="F4" i="54"/>
  <c r="F30" i="54" s="1"/>
  <c r="E4" i="54"/>
  <c r="E30" i="54" s="1"/>
  <c r="D4" i="54"/>
  <c r="D30" i="54" s="1"/>
  <c r="CN32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AA22" i="53"/>
  <c r="Z22" i="53"/>
  <c r="Y22" i="53"/>
  <c r="X22" i="53"/>
  <c r="W22" i="53"/>
  <c r="V22" i="53"/>
  <c r="U22" i="53"/>
  <c r="T22" i="53"/>
  <c r="S22" i="53"/>
  <c r="R22" i="53"/>
  <c r="Q22" i="53"/>
  <c r="P22" i="53"/>
  <c r="O22" i="53"/>
  <c r="N22" i="53"/>
  <c r="M22" i="53"/>
  <c r="L22" i="53"/>
  <c r="K22" i="53"/>
  <c r="J22" i="53"/>
  <c r="I22" i="53"/>
  <c r="H22" i="53"/>
  <c r="G22" i="53"/>
  <c r="F22" i="53"/>
  <c r="E22" i="53"/>
  <c r="D22" i="53"/>
  <c r="AA21" i="53"/>
  <c r="Z21" i="53"/>
  <c r="Y21" i="53"/>
  <c r="X21" i="53"/>
  <c r="W21" i="53"/>
  <c r="V21" i="53"/>
  <c r="U21" i="53"/>
  <c r="T21" i="53"/>
  <c r="S21" i="53"/>
  <c r="R21" i="53"/>
  <c r="Q21" i="53"/>
  <c r="P21" i="53"/>
  <c r="O21" i="53"/>
  <c r="N21" i="53"/>
  <c r="M21" i="53"/>
  <c r="L21" i="53"/>
  <c r="K21" i="53"/>
  <c r="J21" i="53"/>
  <c r="I21" i="53"/>
  <c r="H21" i="53"/>
  <c r="G21" i="53"/>
  <c r="F21" i="53"/>
  <c r="E21" i="53"/>
  <c r="D21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M19" i="53"/>
  <c r="L19" i="53"/>
  <c r="K19" i="53"/>
  <c r="J19" i="53"/>
  <c r="I19" i="53"/>
  <c r="H19" i="53"/>
  <c r="G19" i="53"/>
  <c r="F19" i="53"/>
  <c r="E19" i="53"/>
  <c r="D19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M18" i="53"/>
  <c r="L18" i="53"/>
  <c r="K18" i="53"/>
  <c r="J18" i="53"/>
  <c r="I18" i="53"/>
  <c r="H18" i="53"/>
  <c r="G18" i="53"/>
  <c r="F18" i="53"/>
  <c r="E18" i="53"/>
  <c r="D18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E17" i="53"/>
  <c r="D17" i="53"/>
  <c r="AA16" i="53"/>
  <c r="Z16" i="53"/>
  <c r="Y16" i="53"/>
  <c r="X16" i="53"/>
  <c r="W16" i="53"/>
  <c r="V16" i="53"/>
  <c r="U16" i="53"/>
  <c r="T16" i="53"/>
  <c r="S16" i="53"/>
  <c r="R16" i="53"/>
  <c r="Q16" i="53"/>
  <c r="P16" i="53"/>
  <c r="O16" i="53"/>
  <c r="N16" i="53"/>
  <c r="M16" i="53"/>
  <c r="L16" i="53"/>
  <c r="K16" i="53"/>
  <c r="J16" i="53"/>
  <c r="I16" i="53"/>
  <c r="H16" i="53"/>
  <c r="G16" i="53"/>
  <c r="F16" i="53"/>
  <c r="E16" i="53"/>
  <c r="D16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AA14" i="53"/>
  <c r="Z14" i="53"/>
  <c r="Y14" i="53"/>
  <c r="X14" i="53"/>
  <c r="W14" i="53"/>
  <c r="V14" i="53"/>
  <c r="U14" i="53"/>
  <c r="T14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AA13" i="53"/>
  <c r="Z13" i="53"/>
  <c r="Y13" i="53"/>
  <c r="X13" i="53"/>
  <c r="W13" i="53"/>
  <c r="V13" i="53"/>
  <c r="U13" i="53"/>
  <c r="T13" i="53"/>
  <c r="S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AA11" i="53"/>
  <c r="Z11" i="53"/>
  <c r="Y11" i="53"/>
  <c r="X11" i="53"/>
  <c r="W11" i="53"/>
  <c r="V11" i="53"/>
  <c r="U11" i="53"/>
  <c r="T11" i="53"/>
  <c r="S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AA4" i="53"/>
  <c r="AA30" i="53" s="1"/>
  <c r="Z4" i="53"/>
  <c r="Z30" i="53" s="1"/>
  <c r="Y4" i="53"/>
  <c r="Y30" i="53" s="1"/>
  <c r="X4" i="53"/>
  <c r="X30" i="53" s="1"/>
  <c r="W4" i="53"/>
  <c r="W30" i="53" s="1"/>
  <c r="V4" i="53"/>
  <c r="V30" i="53" s="1"/>
  <c r="U4" i="53"/>
  <c r="U30" i="53" s="1"/>
  <c r="T4" i="53"/>
  <c r="T30" i="53" s="1"/>
  <c r="S4" i="53"/>
  <c r="S30" i="53" s="1"/>
  <c r="R4" i="53"/>
  <c r="R30" i="53" s="1"/>
  <c r="Q4" i="53"/>
  <c r="Q30" i="53" s="1"/>
  <c r="P4" i="53"/>
  <c r="P30" i="53" s="1"/>
  <c r="O4" i="53"/>
  <c r="O30" i="53" s="1"/>
  <c r="N4" i="53"/>
  <c r="N30" i="53" s="1"/>
  <c r="M4" i="53"/>
  <c r="M30" i="53" s="1"/>
  <c r="L4" i="53"/>
  <c r="L30" i="53" s="1"/>
  <c r="K4" i="53"/>
  <c r="K30" i="53" s="1"/>
  <c r="J4" i="53"/>
  <c r="J30" i="53" s="1"/>
  <c r="I4" i="53"/>
  <c r="I30" i="53" s="1"/>
  <c r="H4" i="53"/>
  <c r="H30" i="53" s="1"/>
  <c r="G4" i="53"/>
  <c r="G30" i="53" s="1"/>
  <c r="F4" i="53"/>
  <c r="F30" i="53" s="1"/>
  <c r="E4" i="53"/>
  <c r="E30" i="53" s="1"/>
  <c r="D4" i="53"/>
  <c r="D30" i="53" s="1"/>
  <c r="AA24" i="50"/>
  <c r="Z24" i="50"/>
  <c r="Y24" i="50"/>
  <c r="X24" i="50"/>
  <c r="W24" i="50"/>
  <c r="V24" i="50"/>
  <c r="U24" i="50"/>
  <c r="T24" i="50"/>
  <c r="S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AA23" i="50"/>
  <c r="Z23" i="50"/>
  <c r="Y23" i="50"/>
  <c r="X23" i="50"/>
  <c r="W23" i="50"/>
  <c r="V23" i="50"/>
  <c r="U23" i="50"/>
  <c r="T23" i="50"/>
  <c r="S23" i="50"/>
  <c r="R23" i="50"/>
  <c r="Q23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D23" i="50"/>
  <c r="AA22" i="50"/>
  <c r="Z22" i="50"/>
  <c r="Y22" i="50"/>
  <c r="X22" i="50"/>
  <c r="W22" i="50"/>
  <c r="V22" i="50"/>
  <c r="U22" i="50"/>
  <c r="T22" i="50"/>
  <c r="S22" i="50"/>
  <c r="R22" i="50"/>
  <c r="Q22" i="50"/>
  <c r="P22" i="50"/>
  <c r="O22" i="50"/>
  <c r="N22" i="50"/>
  <c r="M22" i="50"/>
  <c r="L22" i="50"/>
  <c r="K22" i="50"/>
  <c r="J22" i="50"/>
  <c r="I22" i="50"/>
  <c r="H22" i="50"/>
  <c r="G22" i="50"/>
  <c r="F22" i="50"/>
  <c r="E22" i="50"/>
  <c r="D22" i="50"/>
  <c r="AA21" i="50"/>
  <c r="Z21" i="50"/>
  <c r="Y21" i="50"/>
  <c r="X21" i="50"/>
  <c r="W21" i="50"/>
  <c r="V21" i="50"/>
  <c r="U2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D21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AA4" i="50"/>
  <c r="AA30" i="50" s="1"/>
  <c r="Z4" i="50"/>
  <c r="Z30" i="50" s="1"/>
  <c r="Y4" i="50"/>
  <c r="Y30" i="50" s="1"/>
  <c r="X4" i="50"/>
  <c r="X30" i="50" s="1"/>
  <c r="W4" i="50"/>
  <c r="W30" i="50" s="1"/>
  <c r="V4" i="50"/>
  <c r="V30" i="50" s="1"/>
  <c r="U4" i="50"/>
  <c r="U30" i="50" s="1"/>
  <c r="T4" i="50"/>
  <c r="T30" i="50" s="1"/>
  <c r="S4" i="50"/>
  <c r="S30" i="50" s="1"/>
  <c r="R4" i="50"/>
  <c r="R30" i="50" s="1"/>
  <c r="Q4" i="50"/>
  <c r="Q30" i="50" s="1"/>
  <c r="P4" i="50"/>
  <c r="P30" i="50" s="1"/>
  <c r="O4" i="50"/>
  <c r="O30" i="50" s="1"/>
  <c r="N4" i="50"/>
  <c r="N30" i="50" s="1"/>
  <c r="M4" i="50"/>
  <c r="M30" i="50" s="1"/>
  <c r="L4" i="50"/>
  <c r="L30" i="50" s="1"/>
  <c r="K4" i="50"/>
  <c r="K30" i="50" s="1"/>
  <c r="J4" i="50"/>
  <c r="J30" i="50" s="1"/>
  <c r="I4" i="50"/>
  <c r="I30" i="50" s="1"/>
  <c r="H4" i="50"/>
  <c r="H30" i="50" s="1"/>
  <c r="G4" i="50"/>
  <c r="G30" i="50" s="1"/>
  <c r="F4" i="50"/>
  <c r="F30" i="50" s="1"/>
  <c r="E4" i="50"/>
  <c r="E30" i="50" s="1"/>
  <c r="D4" i="50"/>
  <c r="D30" i="50" s="1"/>
  <c r="CN32" i="21"/>
  <c r="AC24" i="71" l="1"/>
  <c r="AO24" i="71"/>
  <c r="AC25" i="71"/>
  <c r="AO25" i="71"/>
  <c r="AC26" i="71"/>
  <c r="AO26" i="71"/>
  <c r="AC27" i="71"/>
  <c r="AO27" i="71"/>
  <c r="AD24" i="71"/>
  <c r="AP24" i="71"/>
  <c r="AD25" i="71"/>
  <c r="AP25" i="71"/>
  <c r="AD26" i="71"/>
  <c r="AP26" i="71"/>
  <c r="AD27" i="71"/>
  <c r="AP27" i="71"/>
  <c r="AE24" i="71"/>
  <c r="AQ24" i="71"/>
  <c r="AE25" i="71"/>
  <c r="AQ25" i="71"/>
  <c r="AE26" i="71"/>
  <c r="AQ26" i="71"/>
  <c r="AE27" i="71"/>
  <c r="AQ27" i="71"/>
  <c r="J214" i="74"/>
  <c r="I21" i="74"/>
  <c r="J247" i="74"/>
  <c r="I20" i="74"/>
  <c r="J210" i="74"/>
  <c r="I16" i="74"/>
  <c r="J243" i="74"/>
  <c r="I15" i="74"/>
  <c r="J206" i="74"/>
  <c r="I11" i="74"/>
  <c r="J239" i="74"/>
  <c r="I10" i="74"/>
  <c r="I227" i="74"/>
  <c r="J201" i="74"/>
  <c r="J6" i="74" s="1"/>
  <c r="J234" i="74"/>
  <c r="J5" i="74" s="1"/>
  <c r="I293" i="74"/>
  <c r="D24" i="71"/>
  <c r="D24" i="73"/>
  <c r="E24" i="73" s="1"/>
  <c r="F24" i="73" s="1"/>
  <c r="G24" i="73" s="1"/>
  <c r="H24" i="73" s="1"/>
  <c r="I24" i="73" s="1"/>
  <c r="J24" i="73" s="1"/>
  <c r="K24" i="73" s="1"/>
  <c r="L24" i="73" s="1"/>
  <c r="M24" i="73" s="1"/>
  <c r="N24" i="73" s="1"/>
  <c r="O24" i="73" s="1"/>
  <c r="P24" i="73" s="1"/>
  <c r="Q24" i="73" s="1"/>
  <c r="R24" i="73" s="1"/>
  <c r="S24" i="73" s="1"/>
  <c r="T24" i="73" s="1"/>
  <c r="U24" i="73" s="1"/>
  <c r="V24" i="73" s="1"/>
  <c r="W24" i="73" s="1"/>
  <c r="X24" i="73" s="1"/>
  <c r="Y24" i="73" s="1"/>
  <c r="Z24" i="73" s="1"/>
  <c r="AA24" i="73" s="1"/>
  <c r="AB24" i="73" s="1"/>
  <c r="AC24" i="73" s="1"/>
  <c r="AD24" i="73" s="1"/>
  <c r="AE24" i="73" s="1"/>
  <c r="D25" i="71"/>
  <c r="P25" i="71" s="1"/>
  <c r="D25" i="73"/>
  <c r="E25" i="73" s="1"/>
  <c r="F25" i="73" s="1"/>
  <c r="G25" i="73" s="1"/>
  <c r="H25" i="73" s="1"/>
  <c r="I25" i="73" s="1"/>
  <c r="J25" i="73" s="1"/>
  <c r="K25" i="73" s="1"/>
  <c r="L25" i="73" s="1"/>
  <c r="M25" i="73" s="1"/>
  <c r="N25" i="73" s="1"/>
  <c r="O25" i="73" s="1"/>
  <c r="P25" i="73" s="1"/>
  <c r="Q25" i="73" s="1"/>
  <c r="R25" i="73" s="1"/>
  <c r="S25" i="73" s="1"/>
  <c r="T25" i="73" s="1"/>
  <c r="U25" i="73" s="1"/>
  <c r="V25" i="73" s="1"/>
  <c r="W25" i="73" s="1"/>
  <c r="X25" i="73" s="1"/>
  <c r="Y25" i="73" s="1"/>
  <c r="Z25" i="73" s="1"/>
  <c r="AA25" i="73" s="1"/>
  <c r="AB25" i="73" s="1"/>
  <c r="AC25" i="73" s="1"/>
  <c r="AD25" i="73" s="1"/>
  <c r="AE25" i="73" s="1"/>
  <c r="D26" i="71"/>
  <c r="P26" i="71" s="1"/>
  <c r="D26" i="73"/>
  <c r="E26" i="73" s="1"/>
  <c r="F26" i="73" s="1"/>
  <c r="G26" i="73" s="1"/>
  <c r="H26" i="73" s="1"/>
  <c r="I26" i="73" s="1"/>
  <c r="J26" i="73" s="1"/>
  <c r="K26" i="73" s="1"/>
  <c r="L26" i="73" s="1"/>
  <c r="M26" i="73" s="1"/>
  <c r="N26" i="73" s="1"/>
  <c r="O26" i="73" s="1"/>
  <c r="P26" i="73" s="1"/>
  <c r="Q26" i="73" s="1"/>
  <c r="R26" i="73" s="1"/>
  <c r="S26" i="73" s="1"/>
  <c r="T26" i="73" s="1"/>
  <c r="U26" i="73" s="1"/>
  <c r="V26" i="73" s="1"/>
  <c r="W26" i="73" s="1"/>
  <c r="X26" i="73" s="1"/>
  <c r="Y26" i="73" s="1"/>
  <c r="Z26" i="73" s="1"/>
  <c r="AA26" i="73" s="1"/>
  <c r="AB26" i="73" s="1"/>
  <c r="AC26" i="73" s="1"/>
  <c r="AD26" i="73" s="1"/>
  <c r="AE26" i="73" s="1"/>
  <c r="D27" i="71"/>
  <c r="P27" i="71" s="1"/>
  <c r="D27" i="73"/>
  <c r="E27" i="73" s="1"/>
  <c r="F27" i="73" s="1"/>
  <c r="G27" i="73" s="1"/>
  <c r="H27" i="73" s="1"/>
  <c r="I27" i="73" s="1"/>
  <c r="J27" i="73" s="1"/>
  <c r="K27" i="73" s="1"/>
  <c r="L27" i="73" s="1"/>
  <c r="M27" i="73" s="1"/>
  <c r="N27" i="73" s="1"/>
  <c r="O27" i="73" s="1"/>
  <c r="P27" i="73" s="1"/>
  <c r="Q27" i="73" s="1"/>
  <c r="R27" i="73" s="1"/>
  <c r="S27" i="73" s="1"/>
  <c r="T27" i="73" s="1"/>
  <c r="U27" i="73" s="1"/>
  <c r="V27" i="73" s="1"/>
  <c r="W27" i="73" s="1"/>
  <c r="X27" i="73" s="1"/>
  <c r="Y27" i="73" s="1"/>
  <c r="Z27" i="73" s="1"/>
  <c r="AA27" i="73" s="1"/>
  <c r="AB27" i="73" s="1"/>
  <c r="AC27" i="73" s="1"/>
  <c r="AD27" i="73" s="1"/>
  <c r="AE27" i="73" s="1"/>
  <c r="C4" i="63"/>
  <c r="C4" i="62"/>
  <c r="C6" i="63"/>
  <c r="C6" i="62"/>
  <c r="C8" i="63"/>
  <c r="C8" i="62"/>
  <c r="C10" i="63"/>
  <c r="C10" i="62"/>
  <c r="C12" i="63"/>
  <c r="C12" i="62"/>
  <c r="C14" i="63"/>
  <c r="C14" i="62"/>
  <c r="C16" i="63"/>
  <c r="C16" i="62"/>
  <c r="C18" i="63"/>
  <c r="C18" i="62"/>
  <c r="C20" i="63"/>
  <c r="C20" i="62"/>
  <c r="C22" i="63"/>
  <c r="C22" i="62"/>
  <c r="C24" i="63"/>
  <c r="C24" i="62"/>
  <c r="C26" i="63"/>
  <c r="C26" i="62"/>
  <c r="C28" i="63"/>
  <c r="C28" i="62"/>
  <c r="H9" i="64"/>
  <c r="J9" i="64" s="1"/>
  <c r="J13" i="64"/>
  <c r="D30" i="59"/>
  <c r="F30" i="59"/>
  <c r="H30" i="59"/>
  <c r="J30" i="59"/>
  <c r="L30" i="59"/>
  <c r="N30" i="59"/>
  <c r="P30" i="59"/>
  <c r="R30" i="59"/>
  <c r="T30" i="59"/>
  <c r="V30" i="59"/>
  <c r="X30" i="59"/>
  <c r="Z30" i="59"/>
  <c r="C26" i="59"/>
  <c r="C5" i="63"/>
  <c r="C5" i="62"/>
  <c r="C7" i="59"/>
  <c r="C7" i="63"/>
  <c r="C7" i="62"/>
  <c r="C9" i="59"/>
  <c r="C9" i="63"/>
  <c r="C9" i="62"/>
  <c r="C11" i="59"/>
  <c r="C11" i="63"/>
  <c r="C11" i="62"/>
  <c r="C13" i="63"/>
  <c r="C13" i="62"/>
  <c r="C15" i="59"/>
  <c r="C15" i="63"/>
  <c r="C15" i="62"/>
  <c r="C17" i="59"/>
  <c r="C17" i="63"/>
  <c r="C17" i="62"/>
  <c r="C19" i="59"/>
  <c r="C19" i="63"/>
  <c r="C19" i="62"/>
  <c r="C21" i="63"/>
  <c r="C21" i="62"/>
  <c r="C23" i="59"/>
  <c r="C23" i="63"/>
  <c r="C23" i="62"/>
  <c r="C25" i="59"/>
  <c r="C25" i="63"/>
  <c r="C25" i="62"/>
  <c r="C27" i="59"/>
  <c r="C27" i="63"/>
  <c r="C27" i="62"/>
  <c r="P24" i="71"/>
  <c r="BW30" i="55"/>
  <c r="D11" i="56"/>
  <c r="D19" i="56"/>
  <c r="D21" i="56"/>
  <c r="D23" i="56"/>
  <c r="E11" i="56"/>
  <c r="E76" i="74" s="1"/>
  <c r="Y275" i="74" s="1"/>
  <c r="E19" i="56"/>
  <c r="E84" i="74" s="1"/>
  <c r="Y283" i="74" s="1"/>
  <c r="E21" i="56"/>
  <c r="E23" i="56"/>
  <c r="F11" i="56"/>
  <c r="F76" i="74" s="1"/>
  <c r="F15" i="56"/>
  <c r="F80" i="74" s="1"/>
  <c r="F19" i="56"/>
  <c r="F84" i="74" s="1"/>
  <c r="F21" i="56"/>
  <c r="F23" i="56"/>
  <c r="G11" i="56"/>
  <c r="G76" i="74" s="1"/>
  <c r="G15" i="56"/>
  <c r="G80" i="74" s="1"/>
  <c r="G19" i="56"/>
  <c r="G84" i="74" s="1"/>
  <c r="G21" i="56"/>
  <c r="G23" i="56"/>
  <c r="H11" i="56"/>
  <c r="H76" i="74" s="1"/>
  <c r="H19" i="56"/>
  <c r="H84" i="74" s="1"/>
  <c r="H22" i="56"/>
  <c r="I15" i="56"/>
  <c r="I80" i="74" s="1"/>
  <c r="I21" i="56"/>
  <c r="I23" i="56"/>
  <c r="AA3" i="56"/>
  <c r="AA68" i="74" s="1"/>
  <c r="AB4" i="56"/>
  <c r="AB69" i="74" s="1"/>
  <c r="AB12" i="56"/>
  <c r="AB77" i="74" s="1"/>
  <c r="AC3" i="56"/>
  <c r="AC68" i="74" s="1"/>
  <c r="AC5" i="56"/>
  <c r="AC70" i="74" s="1"/>
  <c r="AC8" i="56"/>
  <c r="AC73" i="74" s="1"/>
  <c r="AC13" i="56"/>
  <c r="AC78" i="74" s="1"/>
  <c r="AC16" i="56"/>
  <c r="AC81" i="74" s="1"/>
  <c r="AD4" i="56"/>
  <c r="AD69" i="74" s="1"/>
  <c r="AD6" i="56"/>
  <c r="AD71" i="74" s="1"/>
  <c r="AD8" i="56"/>
  <c r="AD73" i="74" s="1"/>
  <c r="AD10" i="56"/>
  <c r="AD75" i="74" s="1"/>
  <c r="AD12" i="56"/>
  <c r="AD77" i="74" s="1"/>
  <c r="AD14" i="56"/>
  <c r="AD79" i="74" s="1"/>
  <c r="AD16" i="56"/>
  <c r="AD81" i="74" s="1"/>
  <c r="AD18" i="56"/>
  <c r="AD83" i="74" s="1"/>
  <c r="AD20" i="56"/>
  <c r="AD22" i="56"/>
  <c r="AE3" i="56"/>
  <c r="AE68" i="74" s="1"/>
  <c r="AE5" i="56"/>
  <c r="AE70" i="74" s="1"/>
  <c r="AE7" i="56"/>
  <c r="AE72" i="74" s="1"/>
  <c r="AE9" i="56"/>
  <c r="AE74" i="74" s="1"/>
  <c r="AE11" i="56"/>
  <c r="AE76" i="74" s="1"/>
  <c r="AE13" i="56"/>
  <c r="AE78" i="74" s="1"/>
  <c r="AE15" i="56"/>
  <c r="AE80" i="74" s="1"/>
  <c r="AE17" i="56"/>
  <c r="AE82" i="74" s="1"/>
  <c r="AE19" i="56"/>
  <c r="AE84" i="74" s="1"/>
  <c r="AE21" i="56"/>
  <c r="AE23" i="56"/>
  <c r="D10" i="56"/>
  <c r="D15" i="56"/>
  <c r="D20" i="56"/>
  <c r="D22" i="56"/>
  <c r="E10" i="56"/>
  <c r="E75" i="74" s="1"/>
  <c r="E15" i="56"/>
  <c r="E80" i="74" s="1"/>
  <c r="Y279" i="74" s="1"/>
  <c r="E20" i="56"/>
  <c r="E22" i="56"/>
  <c r="F10" i="56"/>
  <c r="F75" i="74" s="1"/>
  <c r="F20" i="56"/>
  <c r="F22" i="56"/>
  <c r="G10" i="56"/>
  <c r="G75" i="74" s="1"/>
  <c r="G20" i="56"/>
  <c r="G22" i="56"/>
  <c r="H15" i="56"/>
  <c r="H80" i="74" s="1"/>
  <c r="H21" i="56"/>
  <c r="H23" i="56"/>
  <c r="I11" i="56"/>
  <c r="I76" i="74" s="1"/>
  <c r="I19" i="56"/>
  <c r="I84" i="74" s="1"/>
  <c r="I22" i="56"/>
  <c r="AB3" i="56"/>
  <c r="AB68" i="74" s="1"/>
  <c r="AB8" i="56"/>
  <c r="AB73" i="74" s="1"/>
  <c r="AB16" i="56"/>
  <c r="AB81" i="74" s="1"/>
  <c r="AC4" i="56"/>
  <c r="AC69" i="74" s="1"/>
  <c r="AC9" i="56"/>
  <c r="AC74" i="74" s="1"/>
  <c r="AC12" i="56"/>
  <c r="AC77" i="74" s="1"/>
  <c r="AC17" i="56"/>
  <c r="AC82" i="74" s="1"/>
  <c r="AD3" i="56"/>
  <c r="AD68" i="74" s="1"/>
  <c r="AD5" i="56"/>
  <c r="AD70" i="74" s="1"/>
  <c r="AD9" i="56"/>
  <c r="AD74" i="74" s="1"/>
  <c r="AD13" i="56"/>
  <c r="AD78" i="74" s="1"/>
  <c r="AD17" i="56"/>
  <c r="AD82" i="74" s="1"/>
  <c r="AD21" i="56"/>
  <c r="AD23" i="56"/>
  <c r="AE4" i="56"/>
  <c r="AE69" i="74" s="1"/>
  <c r="AE6" i="56"/>
  <c r="AE71" i="74" s="1"/>
  <c r="AE8" i="56"/>
  <c r="AE73" i="74" s="1"/>
  <c r="AE10" i="56"/>
  <c r="AE75" i="74" s="1"/>
  <c r="AE12" i="56"/>
  <c r="AE77" i="74" s="1"/>
  <c r="AE14" i="56"/>
  <c r="AE79" i="74" s="1"/>
  <c r="AE16" i="56"/>
  <c r="AE81" i="74" s="1"/>
  <c r="AE18" i="56"/>
  <c r="AE83" i="74" s="1"/>
  <c r="AE20" i="56"/>
  <c r="AE22" i="56"/>
  <c r="C25" i="58"/>
  <c r="C27" i="58"/>
  <c r="CN30" i="55"/>
  <c r="BZ30" i="55"/>
  <c r="CH30" i="55"/>
  <c r="CB30" i="55"/>
  <c r="CF30" i="55"/>
  <c r="E2" i="47"/>
  <c r="D2" i="47"/>
  <c r="C2" i="47"/>
  <c r="B2" i="47"/>
  <c r="E1" i="47"/>
  <c r="D1" i="47"/>
  <c r="C1" i="47"/>
  <c r="B1" i="47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F2" i="46"/>
  <c r="E2" i="46"/>
  <c r="D2" i="46"/>
  <c r="C2" i="46"/>
  <c r="B2" i="46"/>
  <c r="F1" i="46"/>
  <c r="E1" i="46"/>
  <c r="D1" i="46"/>
  <c r="C1" i="46"/>
  <c r="B1" i="46"/>
  <c r="E2" i="20"/>
  <c r="D2" i="20"/>
  <c r="C2" i="20"/>
  <c r="B2" i="20"/>
  <c r="A2" i="20"/>
  <c r="E1" i="20"/>
  <c r="D1" i="20"/>
  <c r="C1" i="20"/>
  <c r="B1" i="20"/>
  <c r="A1" i="20"/>
  <c r="G37" i="45"/>
  <c r="F2" i="45"/>
  <c r="E2" i="45"/>
  <c r="C2" i="45"/>
  <c r="B2" i="45"/>
  <c r="F1" i="45"/>
  <c r="E1" i="45"/>
  <c r="C1" i="45"/>
  <c r="B1" i="45"/>
  <c r="K214" i="74" l="1"/>
  <c r="K21" i="74" s="1"/>
  <c r="J21" i="74"/>
  <c r="K247" i="74"/>
  <c r="J20" i="74"/>
  <c r="K210" i="74"/>
  <c r="K16" i="74" s="1"/>
  <c r="J16" i="74"/>
  <c r="K243" i="74"/>
  <c r="J15" i="74"/>
  <c r="K206" i="74"/>
  <c r="K11" i="74" s="1"/>
  <c r="J11" i="74"/>
  <c r="K239" i="74"/>
  <c r="J10" i="74"/>
  <c r="J227" i="74"/>
  <c r="Z279" i="74"/>
  <c r="AA279" i="74" s="1"/>
  <c r="AB279" i="74" s="1"/>
  <c r="AC279" i="74" s="1"/>
  <c r="K234" i="74"/>
  <c r="K5" i="74" s="1"/>
  <c r="Q241" i="74"/>
  <c r="R241" i="74" s="1"/>
  <c r="S241" i="74" s="1"/>
  <c r="Y274" i="74"/>
  <c r="Z274" i="74" s="1"/>
  <c r="AA274" i="74" s="1"/>
  <c r="Z283" i="74"/>
  <c r="AA283" i="74" s="1"/>
  <c r="AB283" i="74" s="1"/>
  <c r="AC283" i="74" s="1"/>
  <c r="Z275" i="74"/>
  <c r="AA275" i="74" s="1"/>
  <c r="AB275" i="74" s="1"/>
  <c r="AC275" i="74" s="1"/>
  <c r="Q250" i="74"/>
  <c r="R250" i="74" s="1"/>
  <c r="S250" i="74" s="1"/>
  <c r="T250" i="74" s="1"/>
  <c r="U250" i="74" s="1"/>
  <c r="I184" i="74"/>
  <c r="J184" i="74" s="1"/>
  <c r="K184" i="74" s="1"/>
  <c r="L184" i="74" s="1"/>
  <c r="M184" i="74" s="1"/>
  <c r="Q246" i="74"/>
  <c r="R246" i="74" s="1"/>
  <c r="S246" i="74" s="1"/>
  <c r="T246" i="74" s="1"/>
  <c r="U246" i="74" s="1"/>
  <c r="I180" i="74"/>
  <c r="J180" i="74" s="1"/>
  <c r="K180" i="74" s="1"/>
  <c r="L180" i="74" s="1"/>
  <c r="M180" i="74" s="1"/>
  <c r="Q242" i="74"/>
  <c r="R242" i="74" s="1"/>
  <c r="S242" i="74" s="1"/>
  <c r="T242" i="74" s="1"/>
  <c r="U242" i="74" s="1"/>
  <c r="I176" i="74"/>
  <c r="J176" i="74" s="1"/>
  <c r="K176" i="74" s="1"/>
  <c r="L176" i="74" s="1"/>
  <c r="M176" i="74" s="1"/>
  <c r="G151" i="74"/>
  <c r="H151" i="74" s="1"/>
  <c r="I151" i="74" s="1"/>
  <c r="J151" i="74" s="1"/>
  <c r="K151" i="74" s="1"/>
  <c r="M217" i="74"/>
  <c r="N217" i="74" s="1"/>
  <c r="O217" i="74" s="1"/>
  <c r="P217" i="74" s="1"/>
  <c r="Q217" i="74" s="1"/>
  <c r="G147" i="74"/>
  <c r="H147" i="74" s="1"/>
  <c r="I147" i="74" s="1"/>
  <c r="J147" i="74" s="1"/>
  <c r="K147" i="74" s="1"/>
  <c r="M213" i="74"/>
  <c r="N213" i="74" s="1"/>
  <c r="O213" i="74" s="1"/>
  <c r="P213" i="74" s="1"/>
  <c r="Q213" i="74" s="1"/>
  <c r="I175" i="74"/>
  <c r="J175" i="74" s="1"/>
  <c r="M208" i="74"/>
  <c r="N208" i="74" s="1"/>
  <c r="O208" i="74" s="1"/>
  <c r="G143" i="74"/>
  <c r="H143" i="74" s="1"/>
  <c r="I143" i="74" s="1"/>
  <c r="J143" i="74" s="1"/>
  <c r="K143" i="74" s="1"/>
  <c r="M209" i="74"/>
  <c r="N209" i="74" s="1"/>
  <c r="O209" i="74" s="1"/>
  <c r="P209" i="74" s="1"/>
  <c r="Q209" i="74" s="1"/>
  <c r="J293" i="74"/>
  <c r="G142" i="74"/>
  <c r="H142" i="74" s="1"/>
  <c r="I142" i="74" s="1"/>
  <c r="E114" i="74"/>
  <c r="F114" i="74" s="1"/>
  <c r="G114" i="74" s="1"/>
  <c r="H114" i="74" s="1"/>
  <c r="I114" i="74" s="1"/>
  <c r="E110" i="74"/>
  <c r="F110" i="74" s="1"/>
  <c r="G110" i="74" s="1"/>
  <c r="H110" i="74" s="1"/>
  <c r="I110" i="74" s="1"/>
  <c r="E109" i="74"/>
  <c r="F109" i="74" s="1"/>
  <c r="G109" i="74" s="1"/>
  <c r="E118" i="74"/>
  <c r="F118" i="74" s="1"/>
  <c r="G118" i="74" s="1"/>
  <c r="H118" i="74" s="1"/>
  <c r="I118" i="74" s="1"/>
  <c r="AB24" i="71"/>
  <c r="AN24" i="71"/>
  <c r="AB27" i="71"/>
  <c r="AN27" i="71"/>
  <c r="AB26" i="71"/>
  <c r="AN26" i="71"/>
  <c r="AB25" i="71"/>
  <c r="AN25" i="71"/>
  <c r="AE94" i="74"/>
  <c r="I19" i="71"/>
  <c r="H15" i="71"/>
  <c r="G20" i="71"/>
  <c r="S20" i="71" s="1"/>
  <c r="F22" i="71"/>
  <c r="R22" i="71" s="1"/>
  <c r="E20" i="71"/>
  <c r="Q20" i="71" s="1"/>
  <c r="E15" i="71"/>
  <c r="Q15" i="71" s="1"/>
  <c r="E10" i="71"/>
  <c r="Q10" i="71" s="1"/>
  <c r="I21" i="71"/>
  <c r="H22" i="71"/>
  <c r="H11" i="71"/>
  <c r="G21" i="71"/>
  <c r="S21" i="71" s="1"/>
  <c r="G15" i="71"/>
  <c r="S15" i="71" s="1"/>
  <c r="F23" i="71"/>
  <c r="R23" i="71" s="1"/>
  <c r="F19" i="71"/>
  <c r="R19" i="71" s="1"/>
  <c r="F11" i="71"/>
  <c r="R11" i="71" s="1"/>
  <c r="E21" i="71"/>
  <c r="Q21" i="71" s="1"/>
  <c r="E11" i="71"/>
  <c r="Q11" i="71" s="1"/>
  <c r="H23" i="71"/>
  <c r="F10" i="71"/>
  <c r="R10" i="71" s="1"/>
  <c r="I22" i="71"/>
  <c r="I11" i="71"/>
  <c r="H21" i="71"/>
  <c r="G22" i="71"/>
  <c r="S22" i="71" s="1"/>
  <c r="G10" i="71"/>
  <c r="S10" i="71" s="1"/>
  <c r="F20" i="71"/>
  <c r="R20" i="71" s="1"/>
  <c r="E22" i="71"/>
  <c r="Q22" i="71" s="1"/>
  <c r="I23" i="71"/>
  <c r="I15" i="71"/>
  <c r="H19" i="71"/>
  <c r="G23" i="71"/>
  <c r="S23" i="71" s="1"/>
  <c r="G19" i="71"/>
  <c r="S19" i="71" s="1"/>
  <c r="G11" i="71"/>
  <c r="S11" i="71" s="1"/>
  <c r="F21" i="71"/>
  <c r="R21" i="71" s="1"/>
  <c r="F15" i="71"/>
  <c r="R15" i="71" s="1"/>
  <c r="E23" i="71"/>
  <c r="Q23" i="71" s="1"/>
  <c r="E19" i="71"/>
  <c r="Q19" i="71" s="1"/>
  <c r="D20" i="71"/>
  <c r="P20" i="71" s="1"/>
  <c r="D20" i="73"/>
  <c r="E20" i="73" s="1"/>
  <c r="F20" i="73" s="1"/>
  <c r="G20" i="73" s="1"/>
  <c r="D15" i="71"/>
  <c r="P15" i="71" s="1"/>
  <c r="D15" i="73"/>
  <c r="E15" i="73" s="1"/>
  <c r="F15" i="73" s="1"/>
  <c r="G15" i="73" s="1"/>
  <c r="H15" i="73" s="1"/>
  <c r="I15" i="73" s="1"/>
  <c r="D10" i="71"/>
  <c r="P10" i="71" s="1"/>
  <c r="D10" i="73"/>
  <c r="E10" i="73" s="1"/>
  <c r="F10" i="73" s="1"/>
  <c r="G10" i="73" s="1"/>
  <c r="D23" i="71"/>
  <c r="P23" i="71" s="1"/>
  <c r="D23" i="73"/>
  <c r="E23" i="73" s="1"/>
  <c r="F23" i="73" s="1"/>
  <c r="G23" i="73" s="1"/>
  <c r="H23" i="73" s="1"/>
  <c r="I23" i="73" s="1"/>
  <c r="D19" i="71"/>
  <c r="P19" i="71" s="1"/>
  <c r="D19" i="73"/>
  <c r="E19" i="73" s="1"/>
  <c r="F19" i="73" s="1"/>
  <c r="G19" i="73" s="1"/>
  <c r="H19" i="73" s="1"/>
  <c r="I19" i="73" s="1"/>
  <c r="D22" i="71"/>
  <c r="P22" i="71" s="1"/>
  <c r="D22" i="73"/>
  <c r="E22" i="73" s="1"/>
  <c r="F22" i="73" s="1"/>
  <c r="G22" i="73" s="1"/>
  <c r="H22" i="73" s="1"/>
  <c r="I22" i="73" s="1"/>
  <c r="D21" i="71"/>
  <c r="P21" i="71" s="1"/>
  <c r="D21" i="73"/>
  <c r="E21" i="73" s="1"/>
  <c r="F21" i="73" s="1"/>
  <c r="G21" i="73" s="1"/>
  <c r="H21" i="73" s="1"/>
  <c r="I21" i="73" s="1"/>
  <c r="D11" i="71"/>
  <c r="P11" i="71" s="1"/>
  <c r="D11" i="73"/>
  <c r="E11" i="73" s="1"/>
  <c r="F11" i="73" s="1"/>
  <c r="G11" i="73" s="1"/>
  <c r="H11" i="73" s="1"/>
  <c r="I11" i="73" s="1"/>
  <c r="G37" i="46"/>
  <c r="AE29" i="56"/>
  <c r="D46" i="44"/>
  <c r="O42" i="44"/>
  <c r="N42" i="44"/>
  <c r="M42" i="44"/>
  <c r="L42" i="44"/>
  <c r="K42" i="44"/>
  <c r="O37" i="44"/>
  <c r="N37" i="44"/>
  <c r="M37" i="44"/>
  <c r="L37" i="44"/>
  <c r="K37" i="44"/>
  <c r="O29" i="44"/>
  <c r="N29" i="44"/>
  <c r="M29" i="44"/>
  <c r="L29" i="44"/>
  <c r="K29" i="44"/>
  <c r="E29" i="44"/>
  <c r="D29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O18" i="44"/>
  <c r="N18" i="44"/>
  <c r="M18" i="44"/>
  <c r="L18" i="44"/>
  <c r="K18" i="44"/>
  <c r="E18" i="44"/>
  <c r="D18" i="44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AA4" i="43"/>
  <c r="AA30" i="43" s="1"/>
  <c r="Z4" i="43"/>
  <c r="Y4" i="43"/>
  <c r="Y30" i="43" s="1"/>
  <c r="X4" i="43"/>
  <c r="W4" i="43"/>
  <c r="W30" i="43" s="1"/>
  <c r="V4" i="43"/>
  <c r="U4" i="43"/>
  <c r="U30" i="43" s="1"/>
  <c r="T4" i="43"/>
  <c r="S4" i="43"/>
  <c r="S30" i="43" s="1"/>
  <c r="R4" i="43"/>
  <c r="Q4" i="43"/>
  <c r="Q30" i="43" s="1"/>
  <c r="P4" i="43"/>
  <c r="O4" i="43"/>
  <c r="O30" i="43" s="1"/>
  <c r="N4" i="43"/>
  <c r="M4" i="43"/>
  <c r="M30" i="43" s="1"/>
  <c r="L4" i="43"/>
  <c r="K4" i="43"/>
  <c r="K30" i="43" s="1"/>
  <c r="J4" i="43"/>
  <c r="I4" i="43"/>
  <c r="I30" i="43" s="1"/>
  <c r="H4" i="43"/>
  <c r="G4" i="43"/>
  <c r="G30" i="43" s="1"/>
  <c r="F4" i="43"/>
  <c r="E4" i="43"/>
  <c r="E30" i="43" s="1"/>
  <c r="D4" i="43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K22" i="41"/>
  <c r="J22" i="41"/>
  <c r="I22" i="41"/>
  <c r="H22" i="41"/>
  <c r="G22" i="41"/>
  <c r="F22" i="41"/>
  <c r="E22" i="41"/>
  <c r="D22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M21" i="41"/>
  <c r="L21" i="41"/>
  <c r="K21" i="41"/>
  <c r="J21" i="41"/>
  <c r="I21" i="41"/>
  <c r="H21" i="41"/>
  <c r="G21" i="41"/>
  <c r="F21" i="41"/>
  <c r="E21" i="41"/>
  <c r="D21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K20" i="41"/>
  <c r="J20" i="41"/>
  <c r="I20" i="41"/>
  <c r="H20" i="41"/>
  <c r="G20" i="41"/>
  <c r="F20" i="41"/>
  <c r="E20" i="41"/>
  <c r="D20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F18" i="41"/>
  <c r="E18" i="41"/>
  <c r="D18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AA15" i="41"/>
  <c r="Z15" i="41"/>
  <c r="Y15" i="41"/>
  <c r="X15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K15" i="41"/>
  <c r="J15" i="41"/>
  <c r="I15" i="41"/>
  <c r="H15" i="41"/>
  <c r="G15" i="41"/>
  <c r="F15" i="41"/>
  <c r="E15" i="41"/>
  <c r="D15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AA13" i="41"/>
  <c r="Z13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AA18" i="40"/>
  <c r="Z18" i="40"/>
  <c r="Y18" i="40"/>
  <c r="X18" i="40"/>
  <c r="W18" i="40"/>
  <c r="V18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AA14" i="40"/>
  <c r="Z14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AA12" i="40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AA11" i="40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AA10" i="40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AA4" i="40"/>
  <c r="AA30" i="40" s="1"/>
  <c r="Z4" i="40"/>
  <c r="Z30" i="40" s="1"/>
  <c r="Y4" i="40"/>
  <c r="Y30" i="40" s="1"/>
  <c r="X4" i="40"/>
  <c r="X30" i="40" s="1"/>
  <c r="W4" i="40"/>
  <c r="W30" i="40" s="1"/>
  <c r="V4" i="40"/>
  <c r="V30" i="40" s="1"/>
  <c r="U4" i="40"/>
  <c r="U30" i="40" s="1"/>
  <c r="T4" i="40"/>
  <c r="T30" i="40" s="1"/>
  <c r="S4" i="40"/>
  <c r="S30" i="40" s="1"/>
  <c r="R4" i="40"/>
  <c r="R30" i="40" s="1"/>
  <c r="Q4" i="40"/>
  <c r="Q30" i="40" s="1"/>
  <c r="P4" i="40"/>
  <c r="P30" i="40" s="1"/>
  <c r="O4" i="40"/>
  <c r="O30" i="40" s="1"/>
  <c r="N4" i="40"/>
  <c r="N30" i="40" s="1"/>
  <c r="M4" i="40"/>
  <c r="M30" i="40" s="1"/>
  <c r="L4" i="40"/>
  <c r="L30" i="40" s="1"/>
  <c r="K4" i="40"/>
  <c r="K30" i="40" s="1"/>
  <c r="J4" i="40"/>
  <c r="J30" i="40" s="1"/>
  <c r="I4" i="40"/>
  <c r="I30" i="40" s="1"/>
  <c r="H4" i="40"/>
  <c r="H30" i="40" s="1"/>
  <c r="G4" i="40"/>
  <c r="G30" i="40" s="1"/>
  <c r="F4" i="40"/>
  <c r="F30" i="40" s="1"/>
  <c r="E4" i="40"/>
  <c r="E30" i="40" s="1"/>
  <c r="D4" i="40"/>
  <c r="D30" i="40" s="1"/>
  <c r="L247" i="74" l="1"/>
  <c r="K20" i="74"/>
  <c r="K15" i="74"/>
  <c r="L243" i="74"/>
  <c r="L239" i="74"/>
  <c r="K10" i="74"/>
  <c r="L234" i="74"/>
  <c r="L5" i="74" s="1"/>
  <c r="K175" i="74"/>
  <c r="K293" i="74"/>
  <c r="K295" i="74" s="1"/>
  <c r="AE20" i="71"/>
  <c r="AQ20" i="71"/>
  <c r="AB11" i="71"/>
  <c r="AN11" i="71"/>
  <c r="AB21" i="71"/>
  <c r="AN21" i="71"/>
  <c r="AB22" i="71"/>
  <c r="AN22" i="71"/>
  <c r="AB19" i="71"/>
  <c r="AN19" i="71"/>
  <c r="AB23" i="71"/>
  <c r="AN23" i="71"/>
  <c r="AB10" i="71"/>
  <c r="AN10" i="71"/>
  <c r="AB15" i="71"/>
  <c r="AN15" i="71"/>
  <c r="AB20" i="71"/>
  <c r="AN20" i="71"/>
  <c r="AC23" i="71"/>
  <c r="AO23" i="71"/>
  <c r="AD21" i="71"/>
  <c r="AP21" i="71"/>
  <c r="AE19" i="71"/>
  <c r="AQ19" i="71"/>
  <c r="AD20" i="71"/>
  <c r="AP20" i="71"/>
  <c r="AE22" i="71"/>
  <c r="AQ22" i="71"/>
  <c r="AD10" i="71"/>
  <c r="AP10" i="71"/>
  <c r="AD11" i="71"/>
  <c r="AP11" i="71"/>
  <c r="AD23" i="71"/>
  <c r="AP23" i="71"/>
  <c r="AE21" i="71"/>
  <c r="AQ21" i="71"/>
  <c r="AC10" i="71"/>
  <c r="AO10" i="71"/>
  <c r="AC11" i="71"/>
  <c r="AO11" i="71"/>
  <c r="AC20" i="71"/>
  <c r="AO20" i="71"/>
  <c r="AC19" i="71"/>
  <c r="AO19" i="71"/>
  <c r="AD15" i="71"/>
  <c r="AP15" i="71"/>
  <c r="AE11" i="71"/>
  <c r="AQ11" i="71"/>
  <c r="AE23" i="71"/>
  <c r="AQ23" i="71"/>
  <c r="AC22" i="71"/>
  <c r="AO22" i="71"/>
  <c r="AE10" i="71"/>
  <c r="AQ10" i="71"/>
  <c r="AC21" i="71"/>
  <c r="AO21" i="71"/>
  <c r="AD19" i="71"/>
  <c r="AP19" i="71"/>
  <c r="AE15" i="71"/>
  <c r="AQ15" i="71"/>
  <c r="AC15" i="71"/>
  <c r="AO15" i="71"/>
  <c r="AD22" i="71"/>
  <c r="AP22" i="71"/>
  <c r="E46" i="44"/>
  <c r="E49" i="44" s="1"/>
  <c r="D49" i="44"/>
  <c r="D30" i="43"/>
  <c r="F30" i="43"/>
  <c r="H30" i="43"/>
  <c r="J30" i="43"/>
  <c r="L30" i="43"/>
  <c r="N30" i="43"/>
  <c r="P30" i="43"/>
  <c r="R30" i="43"/>
  <c r="T30" i="43"/>
  <c r="V30" i="43"/>
  <c r="X30" i="43"/>
  <c r="Z30" i="43"/>
  <c r="E30" i="41"/>
  <c r="G30" i="41"/>
  <c r="I30" i="41"/>
  <c r="K30" i="41"/>
  <c r="M30" i="41"/>
  <c r="O30" i="41"/>
  <c r="Q30" i="41"/>
  <c r="S30" i="41"/>
  <c r="U30" i="41"/>
  <c r="W30" i="41"/>
  <c r="Y30" i="41"/>
  <c r="AA30" i="41"/>
  <c r="D30" i="41"/>
  <c r="F30" i="41"/>
  <c r="H30" i="41"/>
  <c r="J30" i="41"/>
  <c r="L30" i="41"/>
  <c r="N30" i="41"/>
  <c r="P30" i="41"/>
  <c r="R30" i="41"/>
  <c r="T30" i="41"/>
  <c r="V30" i="41"/>
  <c r="X30" i="41"/>
  <c r="Z30" i="41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D16" i="36"/>
  <c r="E16" i="36" s="1"/>
  <c r="F16" i="36" s="1"/>
  <c r="G16" i="36" s="1"/>
  <c r="H16" i="36" s="1"/>
  <c r="I16" i="36" s="1"/>
  <c r="J16" i="36" s="1"/>
  <c r="D5" i="36"/>
  <c r="M247" i="74" l="1"/>
  <c r="L20" i="74"/>
  <c r="M243" i="74"/>
  <c r="L15" i="74"/>
  <c r="M239" i="74"/>
  <c r="L10" i="74"/>
  <c r="M234" i="74"/>
  <c r="M5" i="74" s="1"/>
  <c r="L293" i="74"/>
  <c r="E5" i="36"/>
  <c r="T24" i="71"/>
  <c r="T25" i="71"/>
  <c r="T26" i="71"/>
  <c r="T27" i="71"/>
  <c r="U24" i="71"/>
  <c r="U25" i="71"/>
  <c r="U26" i="71"/>
  <c r="U27" i="71"/>
  <c r="V24" i="71"/>
  <c r="V25" i="71"/>
  <c r="V26" i="71"/>
  <c r="V27" i="71"/>
  <c r="W24" i="71"/>
  <c r="W25" i="71"/>
  <c r="W26" i="71"/>
  <c r="W27" i="71"/>
  <c r="T15" i="71"/>
  <c r="T22" i="71"/>
  <c r="U23" i="71"/>
  <c r="T23" i="71"/>
  <c r="T11" i="71"/>
  <c r="T21" i="71"/>
  <c r="U15" i="71"/>
  <c r="U19" i="71"/>
  <c r="U11" i="71"/>
  <c r="T19" i="71"/>
  <c r="U21" i="71"/>
  <c r="U22" i="71"/>
  <c r="F5" i="36"/>
  <c r="E2" i="34"/>
  <c r="D2" i="34"/>
  <c r="C2" i="34"/>
  <c r="B2" i="34"/>
  <c r="E1" i="34"/>
  <c r="D1" i="34"/>
  <c r="C1" i="34"/>
  <c r="B1" i="34"/>
  <c r="E2" i="33"/>
  <c r="D2" i="33"/>
  <c r="C2" i="33"/>
  <c r="B2" i="33"/>
  <c r="E1" i="33"/>
  <c r="D1" i="33"/>
  <c r="C1" i="33"/>
  <c r="B1" i="33"/>
  <c r="G35" i="32"/>
  <c r="H35" i="32" s="1"/>
  <c r="G34" i="32"/>
  <c r="H34" i="32" s="1"/>
  <c r="G33" i="32"/>
  <c r="H33" i="32" s="1"/>
  <c r="G32" i="32"/>
  <c r="H32" i="32" s="1"/>
  <c r="G31" i="32"/>
  <c r="H31" i="32" s="1"/>
  <c r="G30" i="32"/>
  <c r="H30" i="32" s="1"/>
  <c r="G29" i="32"/>
  <c r="H29" i="32" s="1"/>
  <c r="G28" i="32"/>
  <c r="H28" i="32" s="1"/>
  <c r="G27" i="32"/>
  <c r="H27" i="32" s="1"/>
  <c r="G26" i="32"/>
  <c r="H26" i="32" s="1"/>
  <c r="G25" i="32"/>
  <c r="H25" i="32" s="1"/>
  <c r="G24" i="32"/>
  <c r="H24" i="32" s="1"/>
  <c r="G23" i="32"/>
  <c r="H23" i="32" s="1"/>
  <c r="G22" i="32"/>
  <c r="H22" i="32" s="1"/>
  <c r="G21" i="32"/>
  <c r="H21" i="32" s="1"/>
  <c r="G20" i="32"/>
  <c r="H20" i="32" s="1"/>
  <c r="G19" i="32"/>
  <c r="H19" i="32" s="1"/>
  <c r="G18" i="32"/>
  <c r="H18" i="32" s="1"/>
  <c r="G17" i="32"/>
  <c r="H17" i="32" s="1"/>
  <c r="G16" i="32"/>
  <c r="H16" i="32" s="1"/>
  <c r="G15" i="32"/>
  <c r="H15" i="32" s="1"/>
  <c r="G14" i="32"/>
  <c r="H14" i="32" s="1"/>
  <c r="G13" i="32"/>
  <c r="H13" i="32" s="1"/>
  <c r="G12" i="32"/>
  <c r="H12" i="32" s="1"/>
  <c r="G11" i="32"/>
  <c r="H11" i="32" s="1"/>
  <c r="G10" i="32"/>
  <c r="H10" i="32" s="1"/>
  <c r="G9" i="32"/>
  <c r="H9" i="32" s="1"/>
  <c r="G8" i="32"/>
  <c r="H8" i="32" s="1"/>
  <c r="G7" i="32"/>
  <c r="H7" i="32" s="1"/>
  <c r="G6" i="32"/>
  <c r="H6" i="32" s="1"/>
  <c r="G5" i="32"/>
  <c r="H5" i="32" s="1"/>
  <c r="G4" i="32"/>
  <c r="G3" i="32"/>
  <c r="H3" i="32" s="1"/>
  <c r="F2" i="32"/>
  <c r="E2" i="32"/>
  <c r="C2" i="32"/>
  <c r="B2" i="32"/>
  <c r="F1" i="32"/>
  <c r="E1" i="32"/>
  <c r="C1" i="32"/>
  <c r="B1" i="32"/>
  <c r="M15" i="14"/>
  <c r="M15" i="30" s="1"/>
  <c r="E2" i="31"/>
  <c r="D2" i="31"/>
  <c r="C2" i="31"/>
  <c r="B2" i="31"/>
  <c r="E1" i="31"/>
  <c r="D1" i="31"/>
  <c r="C1" i="31"/>
  <c r="B1" i="31"/>
  <c r="E2" i="30"/>
  <c r="D2" i="30"/>
  <c r="C2" i="30"/>
  <c r="B2" i="30"/>
  <c r="E1" i="30"/>
  <c r="D1" i="30"/>
  <c r="C1" i="30"/>
  <c r="B1" i="30"/>
  <c r="E2" i="29"/>
  <c r="D2" i="29"/>
  <c r="C2" i="29"/>
  <c r="B2" i="29"/>
  <c r="E1" i="29"/>
  <c r="D1" i="29"/>
  <c r="C1" i="29"/>
  <c r="B1" i="29"/>
  <c r="Y35" i="14"/>
  <c r="Y35" i="30" s="1"/>
  <c r="X35" i="14"/>
  <c r="X35" i="30" s="1"/>
  <c r="W35" i="14"/>
  <c r="W35" i="30" s="1"/>
  <c r="V35" i="14"/>
  <c r="V35" i="30" s="1"/>
  <c r="U35" i="14"/>
  <c r="U35" i="30" s="1"/>
  <c r="T35" i="14"/>
  <c r="T35" i="30" s="1"/>
  <c r="S35" i="14"/>
  <c r="S35" i="30" s="1"/>
  <c r="R35" i="14"/>
  <c r="R35" i="30" s="1"/>
  <c r="Q35" i="14"/>
  <c r="Q35" i="30" s="1"/>
  <c r="P35" i="14"/>
  <c r="P35" i="30" s="1"/>
  <c r="O35" i="14"/>
  <c r="O35" i="30" s="1"/>
  <c r="N35" i="14"/>
  <c r="N35" i="30" s="1"/>
  <c r="M35" i="14"/>
  <c r="M35" i="30" s="1"/>
  <c r="L35" i="14"/>
  <c r="L35" i="30" s="1"/>
  <c r="K35" i="14"/>
  <c r="K35" i="30" s="1"/>
  <c r="J35" i="14"/>
  <c r="J35" i="30" s="1"/>
  <c r="I35" i="14"/>
  <c r="I35" i="30" s="1"/>
  <c r="H35" i="14"/>
  <c r="H35" i="30" s="1"/>
  <c r="G35" i="14"/>
  <c r="G35" i="30" s="1"/>
  <c r="F35" i="14"/>
  <c r="F35" i="30" s="1"/>
  <c r="F35" i="31" s="1"/>
  <c r="Y34" i="14"/>
  <c r="Y34" i="30" s="1"/>
  <c r="X34" i="14"/>
  <c r="X34" i="30" s="1"/>
  <c r="W34" i="14"/>
  <c r="W34" i="30" s="1"/>
  <c r="V34" i="14"/>
  <c r="V34" i="30" s="1"/>
  <c r="U34" i="14"/>
  <c r="U34" i="30" s="1"/>
  <c r="T34" i="14"/>
  <c r="T34" i="30" s="1"/>
  <c r="S34" i="14"/>
  <c r="S34" i="30" s="1"/>
  <c r="R34" i="14"/>
  <c r="R34" i="30" s="1"/>
  <c r="Q34" i="14"/>
  <c r="Q34" i="30" s="1"/>
  <c r="P34" i="14"/>
  <c r="P34" i="30" s="1"/>
  <c r="O34" i="14"/>
  <c r="O34" i="30" s="1"/>
  <c r="N34" i="14"/>
  <c r="N34" i="30" s="1"/>
  <c r="M34" i="14"/>
  <c r="M34" i="30" s="1"/>
  <c r="L34" i="14"/>
  <c r="L34" i="30" s="1"/>
  <c r="K34" i="14"/>
  <c r="K34" i="30" s="1"/>
  <c r="J34" i="14"/>
  <c r="J34" i="30" s="1"/>
  <c r="I34" i="14"/>
  <c r="I34" i="30" s="1"/>
  <c r="H34" i="14"/>
  <c r="H34" i="30" s="1"/>
  <c r="G34" i="14"/>
  <c r="G34" i="30" s="1"/>
  <c r="F34" i="14"/>
  <c r="F34" i="30" s="1"/>
  <c r="F34" i="31" s="1"/>
  <c r="Y33" i="14"/>
  <c r="Y33" i="30" s="1"/>
  <c r="X33" i="14"/>
  <c r="X33" i="30" s="1"/>
  <c r="W33" i="14"/>
  <c r="W33" i="30" s="1"/>
  <c r="V33" i="14"/>
  <c r="V33" i="30" s="1"/>
  <c r="U33" i="14"/>
  <c r="U33" i="30" s="1"/>
  <c r="T33" i="14"/>
  <c r="T33" i="30" s="1"/>
  <c r="S33" i="14"/>
  <c r="S33" i="30" s="1"/>
  <c r="R33" i="14"/>
  <c r="R33" i="30" s="1"/>
  <c r="Q33" i="14"/>
  <c r="Q33" i="30" s="1"/>
  <c r="P33" i="14"/>
  <c r="P33" i="30" s="1"/>
  <c r="O33" i="14"/>
  <c r="O33" i="30" s="1"/>
  <c r="N33" i="14"/>
  <c r="N33" i="30" s="1"/>
  <c r="M33" i="14"/>
  <c r="M33" i="30" s="1"/>
  <c r="L33" i="14"/>
  <c r="L33" i="30" s="1"/>
  <c r="K33" i="14"/>
  <c r="K33" i="30" s="1"/>
  <c r="J33" i="14"/>
  <c r="J33" i="30" s="1"/>
  <c r="I33" i="14"/>
  <c r="I33" i="30" s="1"/>
  <c r="H33" i="14"/>
  <c r="H33" i="30" s="1"/>
  <c r="G33" i="14"/>
  <c r="G33" i="30" s="1"/>
  <c r="F33" i="14"/>
  <c r="F33" i="29" s="1"/>
  <c r="Y32" i="14"/>
  <c r="Y32" i="30" s="1"/>
  <c r="X32" i="14"/>
  <c r="X32" i="30" s="1"/>
  <c r="W32" i="14"/>
  <c r="W32" i="30" s="1"/>
  <c r="V32" i="14"/>
  <c r="V32" i="30" s="1"/>
  <c r="U32" i="14"/>
  <c r="U32" i="30" s="1"/>
  <c r="T32" i="14"/>
  <c r="T32" i="30" s="1"/>
  <c r="S32" i="14"/>
  <c r="S32" i="30" s="1"/>
  <c r="R32" i="14"/>
  <c r="R32" i="30" s="1"/>
  <c r="Q32" i="14"/>
  <c r="Q32" i="30" s="1"/>
  <c r="P32" i="14"/>
  <c r="P32" i="30" s="1"/>
  <c r="O32" i="14"/>
  <c r="O32" i="30" s="1"/>
  <c r="N32" i="14"/>
  <c r="N32" i="30" s="1"/>
  <c r="M32" i="14"/>
  <c r="M32" i="30" s="1"/>
  <c r="L32" i="14"/>
  <c r="L32" i="30" s="1"/>
  <c r="K32" i="14"/>
  <c r="K32" i="30" s="1"/>
  <c r="J32" i="14"/>
  <c r="J32" i="30" s="1"/>
  <c r="I32" i="14"/>
  <c r="I32" i="30" s="1"/>
  <c r="H32" i="14"/>
  <c r="H32" i="30" s="1"/>
  <c r="G32" i="14"/>
  <c r="G32" i="30" s="1"/>
  <c r="F32" i="14"/>
  <c r="F32" i="30" s="1"/>
  <c r="F32" i="31" s="1"/>
  <c r="Y31" i="14"/>
  <c r="Y31" i="30" s="1"/>
  <c r="X31" i="14"/>
  <c r="X31" i="30" s="1"/>
  <c r="W31" i="14"/>
  <c r="W31" i="30" s="1"/>
  <c r="V31" i="14"/>
  <c r="V31" i="30" s="1"/>
  <c r="U31" i="14"/>
  <c r="U31" i="30" s="1"/>
  <c r="T31" i="14"/>
  <c r="T31" i="30" s="1"/>
  <c r="S31" i="14"/>
  <c r="S31" i="30" s="1"/>
  <c r="R31" i="14"/>
  <c r="R31" i="30" s="1"/>
  <c r="Q31" i="14"/>
  <c r="Q31" i="30" s="1"/>
  <c r="P31" i="14"/>
  <c r="P31" i="30" s="1"/>
  <c r="O31" i="14"/>
  <c r="O31" i="30" s="1"/>
  <c r="N31" i="14"/>
  <c r="N31" i="30" s="1"/>
  <c r="M31" i="14"/>
  <c r="M31" i="30" s="1"/>
  <c r="L31" i="14"/>
  <c r="L31" i="30" s="1"/>
  <c r="K31" i="14"/>
  <c r="K31" i="30" s="1"/>
  <c r="J31" i="14"/>
  <c r="J31" i="30" s="1"/>
  <c r="I31" i="14"/>
  <c r="I31" i="30" s="1"/>
  <c r="H31" i="14"/>
  <c r="H31" i="30" s="1"/>
  <c r="G31" i="14"/>
  <c r="G31" i="30" s="1"/>
  <c r="F31" i="14"/>
  <c r="F31" i="30" s="1"/>
  <c r="F31" i="31" s="1"/>
  <c r="Y30" i="14"/>
  <c r="Y30" i="30" s="1"/>
  <c r="X30" i="14"/>
  <c r="X30" i="30" s="1"/>
  <c r="W30" i="14"/>
  <c r="W30" i="30" s="1"/>
  <c r="V30" i="14"/>
  <c r="V30" i="30" s="1"/>
  <c r="U30" i="14"/>
  <c r="U30" i="30" s="1"/>
  <c r="T30" i="14"/>
  <c r="T30" i="30" s="1"/>
  <c r="S30" i="14"/>
  <c r="S30" i="30" s="1"/>
  <c r="R30" i="14"/>
  <c r="R30" i="30" s="1"/>
  <c r="Q30" i="14"/>
  <c r="Q30" i="30" s="1"/>
  <c r="P30" i="14"/>
  <c r="P30" i="30" s="1"/>
  <c r="O30" i="14"/>
  <c r="O30" i="30" s="1"/>
  <c r="N30" i="14"/>
  <c r="N30" i="30" s="1"/>
  <c r="M30" i="14"/>
  <c r="M30" i="30" s="1"/>
  <c r="L30" i="14"/>
  <c r="L30" i="30" s="1"/>
  <c r="K30" i="14"/>
  <c r="K30" i="30" s="1"/>
  <c r="J30" i="14"/>
  <c r="J30" i="30" s="1"/>
  <c r="I30" i="14"/>
  <c r="I30" i="30" s="1"/>
  <c r="H30" i="14"/>
  <c r="H30" i="30" s="1"/>
  <c r="G30" i="14"/>
  <c r="G30" i="30" s="1"/>
  <c r="F30" i="14"/>
  <c r="F30" i="30" s="1"/>
  <c r="F30" i="31" s="1"/>
  <c r="Y29" i="14"/>
  <c r="Y29" i="30" s="1"/>
  <c r="X29" i="14"/>
  <c r="X29" i="30" s="1"/>
  <c r="W29" i="14"/>
  <c r="W29" i="30" s="1"/>
  <c r="V29" i="14"/>
  <c r="V29" i="30" s="1"/>
  <c r="U29" i="14"/>
  <c r="U29" i="30" s="1"/>
  <c r="T29" i="14"/>
  <c r="T29" i="30" s="1"/>
  <c r="S29" i="14"/>
  <c r="S29" i="30" s="1"/>
  <c r="R29" i="14"/>
  <c r="R29" i="30" s="1"/>
  <c r="Q29" i="14"/>
  <c r="Q29" i="30" s="1"/>
  <c r="P29" i="14"/>
  <c r="P29" i="30" s="1"/>
  <c r="O29" i="14"/>
  <c r="O29" i="30" s="1"/>
  <c r="N29" i="14"/>
  <c r="N29" i="30" s="1"/>
  <c r="M29" i="14"/>
  <c r="M29" i="30" s="1"/>
  <c r="L29" i="14"/>
  <c r="L29" i="30" s="1"/>
  <c r="K29" i="14"/>
  <c r="K29" i="30" s="1"/>
  <c r="J29" i="14"/>
  <c r="J29" i="30" s="1"/>
  <c r="I29" i="14"/>
  <c r="I29" i="30" s="1"/>
  <c r="H29" i="14"/>
  <c r="H29" i="30" s="1"/>
  <c r="G29" i="14"/>
  <c r="G29" i="30" s="1"/>
  <c r="F29" i="14"/>
  <c r="F29" i="30" s="1"/>
  <c r="F29" i="31" s="1"/>
  <c r="Y28" i="14"/>
  <c r="Y28" i="30" s="1"/>
  <c r="X28" i="14"/>
  <c r="X28" i="30" s="1"/>
  <c r="W28" i="14"/>
  <c r="W28" i="30" s="1"/>
  <c r="V28" i="14"/>
  <c r="V28" i="30" s="1"/>
  <c r="U28" i="14"/>
  <c r="U28" i="30" s="1"/>
  <c r="T28" i="14"/>
  <c r="T28" i="30" s="1"/>
  <c r="S28" i="14"/>
  <c r="S28" i="30" s="1"/>
  <c r="R28" i="14"/>
  <c r="R28" i="30" s="1"/>
  <c r="Q28" i="14"/>
  <c r="Q28" i="30" s="1"/>
  <c r="P28" i="14"/>
  <c r="P28" i="30" s="1"/>
  <c r="O28" i="14"/>
  <c r="O28" i="30" s="1"/>
  <c r="N28" i="14"/>
  <c r="N28" i="30" s="1"/>
  <c r="M28" i="14"/>
  <c r="M28" i="30" s="1"/>
  <c r="L28" i="14"/>
  <c r="L28" i="30" s="1"/>
  <c r="K28" i="14"/>
  <c r="K28" i="30" s="1"/>
  <c r="J28" i="14"/>
  <c r="J28" i="30" s="1"/>
  <c r="I28" i="14"/>
  <c r="I28" i="30" s="1"/>
  <c r="H28" i="14"/>
  <c r="H28" i="30" s="1"/>
  <c r="G28" i="14"/>
  <c r="G28" i="30" s="1"/>
  <c r="F28" i="14"/>
  <c r="Y27" i="14"/>
  <c r="Y27" i="30" s="1"/>
  <c r="X27" i="14"/>
  <c r="X27" i="30" s="1"/>
  <c r="W27" i="14"/>
  <c r="W27" i="30" s="1"/>
  <c r="V27" i="14"/>
  <c r="V27" i="30" s="1"/>
  <c r="U27" i="14"/>
  <c r="U27" i="30" s="1"/>
  <c r="T27" i="14"/>
  <c r="T27" i="30" s="1"/>
  <c r="S27" i="14"/>
  <c r="S27" i="30" s="1"/>
  <c r="R27" i="14"/>
  <c r="R27" i="30" s="1"/>
  <c r="Q27" i="14"/>
  <c r="Q27" i="30" s="1"/>
  <c r="P27" i="14"/>
  <c r="P27" i="30" s="1"/>
  <c r="O27" i="14"/>
  <c r="O27" i="30" s="1"/>
  <c r="N27" i="14"/>
  <c r="N27" i="30" s="1"/>
  <c r="M27" i="14"/>
  <c r="M27" i="30" s="1"/>
  <c r="L27" i="14"/>
  <c r="L27" i="30" s="1"/>
  <c r="K27" i="14"/>
  <c r="K27" i="30" s="1"/>
  <c r="J27" i="14"/>
  <c r="J27" i="30" s="1"/>
  <c r="I27" i="14"/>
  <c r="I27" i="30" s="1"/>
  <c r="H27" i="14"/>
  <c r="H27" i="30" s="1"/>
  <c r="G27" i="14"/>
  <c r="G27" i="30" s="1"/>
  <c r="F27" i="14"/>
  <c r="F27" i="30" s="1"/>
  <c r="F27" i="31" s="1"/>
  <c r="Y26" i="14"/>
  <c r="Y26" i="30" s="1"/>
  <c r="X26" i="14"/>
  <c r="X26" i="30" s="1"/>
  <c r="W26" i="14"/>
  <c r="W26" i="30" s="1"/>
  <c r="V26" i="14"/>
  <c r="V26" i="30" s="1"/>
  <c r="U26" i="14"/>
  <c r="U26" i="30" s="1"/>
  <c r="T26" i="14"/>
  <c r="T26" i="30" s="1"/>
  <c r="S26" i="14"/>
  <c r="S26" i="30" s="1"/>
  <c r="R26" i="14"/>
  <c r="R26" i="30" s="1"/>
  <c r="Q26" i="14"/>
  <c r="Q26" i="30" s="1"/>
  <c r="P26" i="14"/>
  <c r="P26" i="30" s="1"/>
  <c r="O26" i="14"/>
  <c r="O26" i="30" s="1"/>
  <c r="N26" i="14"/>
  <c r="N26" i="30" s="1"/>
  <c r="M26" i="14"/>
  <c r="M26" i="30" s="1"/>
  <c r="L26" i="14"/>
  <c r="L26" i="30" s="1"/>
  <c r="K26" i="14"/>
  <c r="K26" i="30" s="1"/>
  <c r="J26" i="14"/>
  <c r="J26" i="30" s="1"/>
  <c r="I26" i="14"/>
  <c r="I26" i="30" s="1"/>
  <c r="H26" i="14"/>
  <c r="H26" i="30" s="1"/>
  <c r="G26" i="14"/>
  <c r="G26" i="30" s="1"/>
  <c r="F26" i="14"/>
  <c r="F26" i="30" s="1"/>
  <c r="F26" i="31" s="1"/>
  <c r="Y25" i="14"/>
  <c r="Y25" i="30" s="1"/>
  <c r="X25" i="14"/>
  <c r="X25" i="30" s="1"/>
  <c r="W25" i="14"/>
  <c r="W25" i="30" s="1"/>
  <c r="V25" i="14"/>
  <c r="V25" i="30" s="1"/>
  <c r="U25" i="14"/>
  <c r="U25" i="30" s="1"/>
  <c r="T25" i="14"/>
  <c r="T25" i="30" s="1"/>
  <c r="S25" i="14"/>
  <c r="S25" i="30" s="1"/>
  <c r="R25" i="14"/>
  <c r="R25" i="30" s="1"/>
  <c r="Q25" i="14"/>
  <c r="Q25" i="30" s="1"/>
  <c r="P25" i="14"/>
  <c r="P25" i="30" s="1"/>
  <c r="O25" i="14"/>
  <c r="O25" i="30" s="1"/>
  <c r="N25" i="14"/>
  <c r="N25" i="30" s="1"/>
  <c r="M25" i="14"/>
  <c r="M25" i="30" s="1"/>
  <c r="L25" i="14"/>
  <c r="L25" i="30" s="1"/>
  <c r="K25" i="14"/>
  <c r="K25" i="30" s="1"/>
  <c r="J25" i="14"/>
  <c r="J25" i="30" s="1"/>
  <c r="I25" i="14"/>
  <c r="I25" i="30" s="1"/>
  <c r="H25" i="14"/>
  <c r="H25" i="30" s="1"/>
  <c r="G25" i="14"/>
  <c r="G25" i="30" s="1"/>
  <c r="F25" i="14"/>
  <c r="F25" i="29" s="1"/>
  <c r="Y24" i="14"/>
  <c r="Y24" i="30" s="1"/>
  <c r="X24" i="14"/>
  <c r="X24" i="30" s="1"/>
  <c r="W24" i="14"/>
  <c r="W24" i="30" s="1"/>
  <c r="V24" i="14"/>
  <c r="V24" i="30" s="1"/>
  <c r="U24" i="14"/>
  <c r="U24" i="30" s="1"/>
  <c r="T24" i="14"/>
  <c r="T24" i="30" s="1"/>
  <c r="S24" i="14"/>
  <c r="S24" i="30" s="1"/>
  <c r="R24" i="14"/>
  <c r="R24" i="30" s="1"/>
  <c r="Q24" i="14"/>
  <c r="Q24" i="30" s="1"/>
  <c r="P24" i="14"/>
  <c r="P24" i="30" s="1"/>
  <c r="O24" i="14"/>
  <c r="O24" i="30" s="1"/>
  <c r="N24" i="14"/>
  <c r="N24" i="30" s="1"/>
  <c r="M24" i="14"/>
  <c r="M24" i="30" s="1"/>
  <c r="L24" i="14"/>
  <c r="L24" i="30" s="1"/>
  <c r="K24" i="14"/>
  <c r="K24" i="30" s="1"/>
  <c r="J24" i="14"/>
  <c r="J24" i="30" s="1"/>
  <c r="I24" i="14"/>
  <c r="I24" i="30" s="1"/>
  <c r="H24" i="14"/>
  <c r="H24" i="30" s="1"/>
  <c r="G24" i="14"/>
  <c r="G24" i="30" s="1"/>
  <c r="F24" i="14"/>
  <c r="F24" i="30" s="1"/>
  <c r="F24" i="31" s="1"/>
  <c r="Y23" i="14"/>
  <c r="Y23" i="30" s="1"/>
  <c r="X23" i="14"/>
  <c r="X23" i="30" s="1"/>
  <c r="W23" i="14"/>
  <c r="W23" i="30" s="1"/>
  <c r="V23" i="14"/>
  <c r="V23" i="30" s="1"/>
  <c r="U23" i="14"/>
  <c r="U23" i="30" s="1"/>
  <c r="T23" i="14"/>
  <c r="T23" i="30" s="1"/>
  <c r="S23" i="14"/>
  <c r="S23" i="30" s="1"/>
  <c r="R23" i="14"/>
  <c r="R23" i="30" s="1"/>
  <c r="Q23" i="14"/>
  <c r="Q23" i="30" s="1"/>
  <c r="P23" i="14"/>
  <c r="P23" i="30" s="1"/>
  <c r="O23" i="14"/>
  <c r="O23" i="30" s="1"/>
  <c r="N23" i="14"/>
  <c r="N23" i="30" s="1"/>
  <c r="M23" i="14"/>
  <c r="M23" i="30" s="1"/>
  <c r="L23" i="14"/>
  <c r="L23" i="30" s="1"/>
  <c r="K23" i="14"/>
  <c r="K23" i="30" s="1"/>
  <c r="J23" i="14"/>
  <c r="J23" i="30" s="1"/>
  <c r="I23" i="14"/>
  <c r="I23" i="30" s="1"/>
  <c r="H23" i="14"/>
  <c r="H23" i="30" s="1"/>
  <c r="G23" i="14"/>
  <c r="G23" i="30" s="1"/>
  <c r="F23" i="14"/>
  <c r="F23" i="30" s="1"/>
  <c r="F23" i="31" s="1"/>
  <c r="Y22" i="14"/>
  <c r="Y22" i="30" s="1"/>
  <c r="X22" i="14"/>
  <c r="X22" i="30" s="1"/>
  <c r="W22" i="14"/>
  <c r="W22" i="30" s="1"/>
  <c r="V22" i="14"/>
  <c r="V22" i="30" s="1"/>
  <c r="U22" i="14"/>
  <c r="U22" i="30" s="1"/>
  <c r="T22" i="14"/>
  <c r="T22" i="30" s="1"/>
  <c r="S22" i="14"/>
  <c r="S22" i="30" s="1"/>
  <c r="R22" i="14"/>
  <c r="R22" i="30" s="1"/>
  <c r="Q22" i="14"/>
  <c r="Q22" i="30" s="1"/>
  <c r="P22" i="14"/>
  <c r="P22" i="30" s="1"/>
  <c r="O22" i="14"/>
  <c r="O22" i="30" s="1"/>
  <c r="N22" i="14"/>
  <c r="N22" i="30" s="1"/>
  <c r="M22" i="14"/>
  <c r="M22" i="30" s="1"/>
  <c r="L22" i="14"/>
  <c r="L22" i="30" s="1"/>
  <c r="K22" i="14"/>
  <c r="K22" i="30" s="1"/>
  <c r="J22" i="14"/>
  <c r="J22" i="30" s="1"/>
  <c r="I22" i="14"/>
  <c r="I22" i="30" s="1"/>
  <c r="H22" i="14"/>
  <c r="H22" i="30" s="1"/>
  <c r="G22" i="14"/>
  <c r="G22" i="30" s="1"/>
  <c r="F22" i="14"/>
  <c r="Y21" i="14"/>
  <c r="Y21" i="30" s="1"/>
  <c r="X21" i="14"/>
  <c r="X21" i="30" s="1"/>
  <c r="W21" i="14"/>
  <c r="W21" i="30" s="1"/>
  <c r="V21" i="14"/>
  <c r="V21" i="30" s="1"/>
  <c r="U21" i="14"/>
  <c r="U21" i="30" s="1"/>
  <c r="T21" i="14"/>
  <c r="T21" i="30" s="1"/>
  <c r="S21" i="14"/>
  <c r="S21" i="30" s="1"/>
  <c r="R21" i="14"/>
  <c r="R21" i="30" s="1"/>
  <c r="Q21" i="14"/>
  <c r="Q21" i="30" s="1"/>
  <c r="P21" i="14"/>
  <c r="P21" i="30" s="1"/>
  <c r="O21" i="14"/>
  <c r="O21" i="30" s="1"/>
  <c r="N21" i="14"/>
  <c r="N21" i="30" s="1"/>
  <c r="M21" i="14"/>
  <c r="M21" i="30" s="1"/>
  <c r="L21" i="14"/>
  <c r="L21" i="30" s="1"/>
  <c r="K21" i="14"/>
  <c r="K21" i="30" s="1"/>
  <c r="J21" i="14"/>
  <c r="J21" i="30" s="1"/>
  <c r="I21" i="14"/>
  <c r="I21" i="30" s="1"/>
  <c r="H21" i="14"/>
  <c r="H21" i="30" s="1"/>
  <c r="G21" i="14"/>
  <c r="G21" i="30" s="1"/>
  <c r="F21" i="14"/>
  <c r="Y20" i="14"/>
  <c r="Y20" i="30" s="1"/>
  <c r="X20" i="14"/>
  <c r="X20" i="30" s="1"/>
  <c r="W20" i="14"/>
  <c r="W20" i="30" s="1"/>
  <c r="V20" i="14"/>
  <c r="V20" i="30" s="1"/>
  <c r="U20" i="14"/>
  <c r="U20" i="30" s="1"/>
  <c r="T20" i="14"/>
  <c r="T20" i="30" s="1"/>
  <c r="S20" i="14"/>
  <c r="S20" i="30" s="1"/>
  <c r="R20" i="14"/>
  <c r="R20" i="30" s="1"/>
  <c r="Q20" i="14"/>
  <c r="Q20" i="30" s="1"/>
  <c r="P20" i="14"/>
  <c r="P20" i="30" s="1"/>
  <c r="O20" i="14"/>
  <c r="O20" i="30" s="1"/>
  <c r="N20" i="14"/>
  <c r="N20" i="30" s="1"/>
  <c r="M20" i="14"/>
  <c r="M20" i="30" s="1"/>
  <c r="L20" i="14"/>
  <c r="L20" i="30" s="1"/>
  <c r="K20" i="14"/>
  <c r="K20" i="30" s="1"/>
  <c r="J20" i="14"/>
  <c r="J20" i="30" s="1"/>
  <c r="I20" i="14"/>
  <c r="I20" i="30" s="1"/>
  <c r="H20" i="14"/>
  <c r="H20" i="30" s="1"/>
  <c r="G20" i="14"/>
  <c r="G20" i="30" s="1"/>
  <c r="F20" i="14"/>
  <c r="Y19" i="14"/>
  <c r="Y19" i="30" s="1"/>
  <c r="X19" i="14"/>
  <c r="X19" i="30" s="1"/>
  <c r="W19" i="14"/>
  <c r="W19" i="30" s="1"/>
  <c r="V19" i="14"/>
  <c r="V19" i="30" s="1"/>
  <c r="U19" i="14"/>
  <c r="U19" i="30" s="1"/>
  <c r="T19" i="14"/>
  <c r="T19" i="30" s="1"/>
  <c r="S19" i="14"/>
  <c r="S19" i="30" s="1"/>
  <c r="R19" i="14"/>
  <c r="R19" i="30" s="1"/>
  <c r="Q19" i="14"/>
  <c r="Q19" i="30" s="1"/>
  <c r="P19" i="14"/>
  <c r="P19" i="30" s="1"/>
  <c r="O19" i="14"/>
  <c r="O19" i="30" s="1"/>
  <c r="N19" i="14"/>
  <c r="N19" i="30" s="1"/>
  <c r="M19" i="14"/>
  <c r="M19" i="30" s="1"/>
  <c r="L19" i="14"/>
  <c r="L19" i="30" s="1"/>
  <c r="K19" i="14"/>
  <c r="K19" i="30" s="1"/>
  <c r="J19" i="14"/>
  <c r="J19" i="30" s="1"/>
  <c r="I19" i="14"/>
  <c r="I19" i="30" s="1"/>
  <c r="H19" i="14"/>
  <c r="H19" i="30" s="1"/>
  <c r="G19" i="14"/>
  <c r="G19" i="30" s="1"/>
  <c r="F19" i="14"/>
  <c r="F19" i="30" s="1"/>
  <c r="F19" i="31" s="1"/>
  <c r="Y18" i="14"/>
  <c r="Y18" i="30" s="1"/>
  <c r="X18" i="14"/>
  <c r="X18" i="30" s="1"/>
  <c r="W18" i="14"/>
  <c r="W18" i="30" s="1"/>
  <c r="V18" i="14"/>
  <c r="V18" i="30" s="1"/>
  <c r="U18" i="14"/>
  <c r="U18" i="30" s="1"/>
  <c r="T18" i="14"/>
  <c r="T18" i="30" s="1"/>
  <c r="S18" i="14"/>
  <c r="S18" i="30" s="1"/>
  <c r="R18" i="14"/>
  <c r="R18" i="30" s="1"/>
  <c r="Q18" i="14"/>
  <c r="Q18" i="30" s="1"/>
  <c r="P18" i="14"/>
  <c r="P18" i="30" s="1"/>
  <c r="O18" i="14"/>
  <c r="O18" i="30" s="1"/>
  <c r="N18" i="14"/>
  <c r="N18" i="30" s="1"/>
  <c r="M18" i="14"/>
  <c r="M18" i="30" s="1"/>
  <c r="L18" i="14"/>
  <c r="L18" i="30" s="1"/>
  <c r="K18" i="14"/>
  <c r="K18" i="30" s="1"/>
  <c r="J18" i="14"/>
  <c r="J18" i="30" s="1"/>
  <c r="I18" i="14"/>
  <c r="I18" i="30" s="1"/>
  <c r="H18" i="14"/>
  <c r="H18" i="30" s="1"/>
  <c r="G18" i="14"/>
  <c r="G18" i="30" s="1"/>
  <c r="F18" i="14"/>
  <c r="F18" i="29" s="1"/>
  <c r="Y17" i="14"/>
  <c r="Y17" i="30" s="1"/>
  <c r="X17" i="14"/>
  <c r="X17" i="30" s="1"/>
  <c r="W17" i="14"/>
  <c r="W17" i="30" s="1"/>
  <c r="V17" i="14"/>
  <c r="V17" i="30" s="1"/>
  <c r="U17" i="14"/>
  <c r="U17" i="30" s="1"/>
  <c r="T17" i="14"/>
  <c r="T17" i="30" s="1"/>
  <c r="S17" i="14"/>
  <c r="S17" i="30" s="1"/>
  <c r="R17" i="14"/>
  <c r="R17" i="30" s="1"/>
  <c r="Q17" i="14"/>
  <c r="Q17" i="30" s="1"/>
  <c r="P17" i="14"/>
  <c r="P17" i="30" s="1"/>
  <c r="O17" i="14"/>
  <c r="O17" i="30" s="1"/>
  <c r="N17" i="14"/>
  <c r="N17" i="30" s="1"/>
  <c r="M17" i="14"/>
  <c r="M17" i="30" s="1"/>
  <c r="L17" i="14"/>
  <c r="L17" i="30" s="1"/>
  <c r="K17" i="14"/>
  <c r="K17" i="30" s="1"/>
  <c r="J17" i="14"/>
  <c r="J17" i="30" s="1"/>
  <c r="I17" i="14"/>
  <c r="I17" i="30" s="1"/>
  <c r="H17" i="14"/>
  <c r="H17" i="30" s="1"/>
  <c r="G17" i="14"/>
  <c r="G17" i="30" s="1"/>
  <c r="F17" i="14"/>
  <c r="F17" i="29" s="1"/>
  <c r="Y16" i="14"/>
  <c r="Y16" i="30" s="1"/>
  <c r="X16" i="14"/>
  <c r="X16" i="30" s="1"/>
  <c r="W16" i="14"/>
  <c r="W16" i="30" s="1"/>
  <c r="V16" i="14"/>
  <c r="V16" i="30" s="1"/>
  <c r="U16" i="14"/>
  <c r="U16" i="30" s="1"/>
  <c r="T16" i="14"/>
  <c r="T16" i="30" s="1"/>
  <c r="S16" i="14"/>
  <c r="S16" i="30" s="1"/>
  <c r="R16" i="14"/>
  <c r="R16" i="30" s="1"/>
  <c r="Q16" i="14"/>
  <c r="Q16" i="30" s="1"/>
  <c r="P16" i="14"/>
  <c r="P16" i="30" s="1"/>
  <c r="O16" i="14"/>
  <c r="O16" i="30" s="1"/>
  <c r="N16" i="14"/>
  <c r="N16" i="30" s="1"/>
  <c r="M16" i="14"/>
  <c r="M16" i="30" s="1"/>
  <c r="L16" i="14"/>
  <c r="L16" i="30" s="1"/>
  <c r="K16" i="14"/>
  <c r="K16" i="30" s="1"/>
  <c r="J16" i="14"/>
  <c r="J16" i="30" s="1"/>
  <c r="I16" i="14"/>
  <c r="I16" i="30" s="1"/>
  <c r="H16" i="14"/>
  <c r="H16" i="30" s="1"/>
  <c r="G16" i="14"/>
  <c r="G16" i="30" s="1"/>
  <c r="F16" i="14"/>
  <c r="F16" i="29" s="1"/>
  <c r="Y15" i="14"/>
  <c r="Y15" i="30" s="1"/>
  <c r="X15" i="14"/>
  <c r="X15" i="30" s="1"/>
  <c r="W15" i="14"/>
  <c r="W15" i="30" s="1"/>
  <c r="V15" i="14"/>
  <c r="V15" i="30" s="1"/>
  <c r="U15" i="14"/>
  <c r="U15" i="30" s="1"/>
  <c r="T15" i="14"/>
  <c r="T15" i="30" s="1"/>
  <c r="S15" i="14"/>
  <c r="S15" i="30" s="1"/>
  <c r="R15" i="14"/>
  <c r="R15" i="30" s="1"/>
  <c r="Q15" i="14"/>
  <c r="Q15" i="30" s="1"/>
  <c r="P15" i="14"/>
  <c r="P15" i="30" s="1"/>
  <c r="O15" i="14"/>
  <c r="O15" i="30" s="1"/>
  <c r="N15" i="14"/>
  <c r="N15" i="30" s="1"/>
  <c r="L15" i="14"/>
  <c r="L15" i="30" s="1"/>
  <c r="K15" i="14"/>
  <c r="K15" i="30" s="1"/>
  <c r="J15" i="14"/>
  <c r="J15" i="30" s="1"/>
  <c r="I15" i="14"/>
  <c r="I15" i="30" s="1"/>
  <c r="H15" i="14"/>
  <c r="H15" i="30" s="1"/>
  <c r="G15" i="14"/>
  <c r="G15" i="30" s="1"/>
  <c r="F15" i="14"/>
  <c r="F15" i="30" s="1"/>
  <c r="F15" i="31" s="1"/>
  <c r="Y14" i="14"/>
  <c r="Y14" i="30" s="1"/>
  <c r="X14" i="14"/>
  <c r="X14" i="30" s="1"/>
  <c r="W14" i="14"/>
  <c r="W14" i="30" s="1"/>
  <c r="V14" i="14"/>
  <c r="V14" i="30" s="1"/>
  <c r="U14" i="14"/>
  <c r="U14" i="30" s="1"/>
  <c r="T14" i="14"/>
  <c r="T14" i="30" s="1"/>
  <c r="S14" i="14"/>
  <c r="S14" i="30" s="1"/>
  <c r="R14" i="14"/>
  <c r="R14" i="30" s="1"/>
  <c r="Q14" i="14"/>
  <c r="Q14" i="30" s="1"/>
  <c r="P14" i="14"/>
  <c r="P14" i="30" s="1"/>
  <c r="O14" i="14"/>
  <c r="O14" i="30" s="1"/>
  <c r="N14" i="14"/>
  <c r="N14" i="30" s="1"/>
  <c r="M14" i="14"/>
  <c r="M14" i="30" s="1"/>
  <c r="L14" i="14"/>
  <c r="L14" i="30" s="1"/>
  <c r="K14" i="14"/>
  <c r="K14" i="30" s="1"/>
  <c r="J14" i="14"/>
  <c r="J14" i="30" s="1"/>
  <c r="I14" i="14"/>
  <c r="I14" i="30" s="1"/>
  <c r="H14" i="14"/>
  <c r="H14" i="30" s="1"/>
  <c r="G14" i="14"/>
  <c r="G14" i="30" s="1"/>
  <c r="F14" i="14"/>
  <c r="F14" i="30" s="1"/>
  <c r="F14" i="31" s="1"/>
  <c r="Y13" i="14"/>
  <c r="Y13" i="30" s="1"/>
  <c r="X13" i="14"/>
  <c r="X13" i="30" s="1"/>
  <c r="W13" i="14"/>
  <c r="W13" i="30" s="1"/>
  <c r="V13" i="14"/>
  <c r="V13" i="30" s="1"/>
  <c r="U13" i="14"/>
  <c r="U13" i="30" s="1"/>
  <c r="T13" i="14"/>
  <c r="T13" i="30" s="1"/>
  <c r="S13" i="14"/>
  <c r="S13" i="30" s="1"/>
  <c r="R13" i="14"/>
  <c r="R13" i="30" s="1"/>
  <c r="Q13" i="14"/>
  <c r="Q13" i="30" s="1"/>
  <c r="P13" i="14"/>
  <c r="P13" i="30" s="1"/>
  <c r="O13" i="14"/>
  <c r="O13" i="30" s="1"/>
  <c r="N13" i="14"/>
  <c r="N13" i="30" s="1"/>
  <c r="M13" i="14"/>
  <c r="M13" i="30" s="1"/>
  <c r="L13" i="14"/>
  <c r="L13" i="30" s="1"/>
  <c r="K13" i="14"/>
  <c r="K13" i="30" s="1"/>
  <c r="J13" i="14"/>
  <c r="J13" i="30" s="1"/>
  <c r="I13" i="14"/>
  <c r="I13" i="30" s="1"/>
  <c r="H13" i="14"/>
  <c r="H13" i="30" s="1"/>
  <c r="G13" i="14"/>
  <c r="G13" i="30" s="1"/>
  <c r="F13" i="14"/>
  <c r="F13" i="30" s="1"/>
  <c r="F13" i="31" s="1"/>
  <c r="Y12" i="14"/>
  <c r="Y12" i="30" s="1"/>
  <c r="X12" i="14"/>
  <c r="X12" i="30" s="1"/>
  <c r="W12" i="14"/>
  <c r="W12" i="30" s="1"/>
  <c r="V12" i="14"/>
  <c r="V12" i="30" s="1"/>
  <c r="U12" i="14"/>
  <c r="U12" i="30" s="1"/>
  <c r="T12" i="14"/>
  <c r="T12" i="30" s="1"/>
  <c r="S12" i="14"/>
  <c r="S12" i="30" s="1"/>
  <c r="R12" i="14"/>
  <c r="R12" i="30" s="1"/>
  <c r="Q12" i="14"/>
  <c r="Q12" i="30" s="1"/>
  <c r="P12" i="14"/>
  <c r="P12" i="30" s="1"/>
  <c r="O12" i="14"/>
  <c r="O12" i="30" s="1"/>
  <c r="N12" i="14"/>
  <c r="N12" i="30" s="1"/>
  <c r="M12" i="14"/>
  <c r="M12" i="30" s="1"/>
  <c r="L12" i="14"/>
  <c r="L12" i="30" s="1"/>
  <c r="K12" i="14"/>
  <c r="K12" i="30" s="1"/>
  <c r="J12" i="14"/>
  <c r="J12" i="30" s="1"/>
  <c r="I12" i="14"/>
  <c r="I12" i="30" s="1"/>
  <c r="H12" i="14"/>
  <c r="H12" i="30" s="1"/>
  <c r="G12" i="14"/>
  <c r="G12" i="30" s="1"/>
  <c r="F12" i="14"/>
  <c r="F12" i="29" s="1"/>
  <c r="Y11" i="14"/>
  <c r="Y11" i="30" s="1"/>
  <c r="X11" i="14"/>
  <c r="X11" i="30" s="1"/>
  <c r="W11" i="14"/>
  <c r="W11" i="30" s="1"/>
  <c r="V11" i="14"/>
  <c r="V11" i="30" s="1"/>
  <c r="U11" i="14"/>
  <c r="U11" i="30" s="1"/>
  <c r="T11" i="14"/>
  <c r="T11" i="30" s="1"/>
  <c r="S11" i="14"/>
  <c r="S11" i="30" s="1"/>
  <c r="R11" i="14"/>
  <c r="R11" i="30" s="1"/>
  <c r="Q11" i="14"/>
  <c r="Q11" i="30" s="1"/>
  <c r="P11" i="14"/>
  <c r="P11" i="30" s="1"/>
  <c r="O11" i="14"/>
  <c r="O11" i="30" s="1"/>
  <c r="N11" i="14"/>
  <c r="N11" i="30" s="1"/>
  <c r="M11" i="14"/>
  <c r="M11" i="30" s="1"/>
  <c r="L11" i="14"/>
  <c r="L11" i="30" s="1"/>
  <c r="K11" i="14"/>
  <c r="K11" i="30" s="1"/>
  <c r="J11" i="14"/>
  <c r="J11" i="30" s="1"/>
  <c r="I11" i="14"/>
  <c r="I11" i="30" s="1"/>
  <c r="H11" i="14"/>
  <c r="H11" i="30" s="1"/>
  <c r="G11" i="14"/>
  <c r="G11" i="30" s="1"/>
  <c r="F11" i="14"/>
  <c r="F11" i="30" s="1"/>
  <c r="F11" i="31" s="1"/>
  <c r="Y10" i="14"/>
  <c r="Y10" i="30" s="1"/>
  <c r="X10" i="14"/>
  <c r="X10" i="30" s="1"/>
  <c r="W10" i="14"/>
  <c r="W10" i="30" s="1"/>
  <c r="V10" i="14"/>
  <c r="V10" i="30" s="1"/>
  <c r="U10" i="14"/>
  <c r="U10" i="30" s="1"/>
  <c r="T10" i="14"/>
  <c r="T10" i="30" s="1"/>
  <c r="S10" i="14"/>
  <c r="S10" i="30" s="1"/>
  <c r="R10" i="14"/>
  <c r="R10" i="30" s="1"/>
  <c r="Q10" i="14"/>
  <c r="Q10" i="30" s="1"/>
  <c r="P10" i="14"/>
  <c r="P10" i="30" s="1"/>
  <c r="O10" i="14"/>
  <c r="O10" i="30" s="1"/>
  <c r="N10" i="14"/>
  <c r="N10" i="30" s="1"/>
  <c r="M10" i="14"/>
  <c r="M10" i="30" s="1"/>
  <c r="L10" i="14"/>
  <c r="L10" i="30" s="1"/>
  <c r="K10" i="14"/>
  <c r="K10" i="30" s="1"/>
  <c r="J10" i="14"/>
  <c r="J10" i="30" s="1"/>
  <c r="I10" i="14"/>
  <c r="I10" i="30" s="1"/>
  <c r="H10" i="14"/>
  <c r="H10" i="30" s="1"/>
  <c r="G10" i="14"/>
  <c r="G10" i="30" s="1"/>
  <c r="F10" i="14"/>
  <c r="F10" i="30" s="1"/>
  <c r="F10" i="31" s="1"/>
  <c r="Y9" i="14"/>
  <c r="Y9" i="30" s="1"/>
  <c r="X9" i="14"/>
  <c r="X9" i="30" s="1"/>
  <c r="W9" i="14"/>
  <c r="W9" i="30" s="1"/>
  <c r="V9" i="14"/>
  <c r="V9" i="30" s="1"/>
  <c r="U9" i="14"/>
  <c r="U9" i="30" s="1"/>
  <c r="T9" i="14"/>
  <c r="T9" i="30" s="1"/>
  <c r="S9" i="14"/>
  <c r="S9" i="30" s="1"/>
  <c r="R9" i="14"/>
  <c r="R9" i="30" s="1"/>
  <c r="Q9" i="14"/>
  <c r="Q9" i="30" s="1"/>
  <c r="P9" i="14"/>
  <c r="P9" i="30" s="1"/>
  <c r="O9" i="14"/>
  <c r="O9" i="30" s="1"/>
  <c r="N9" i="14"/>
  <c r="N9" i="30" s="1"/>
  <c r="M9" i="14"/>
  <c r="M9" i="30" s="1"/>
  <c r="L9" i="14"/>
  <c r="L9" i="30" s="1"/>
  <c r="K9" i="14"/>
  <c r="K9" i="30" s="1"/>
  <c r="J9" i="14"/>
  <c r="J9" i="30" s="1"/>
  <c r="I9" i="14"/>
  <c r="I9" i="30" s="1"/>
  <c r="H9" i="14"/>
  <c r="H9" i="30" s="1"/>
  <c r="G9" i="14"/>
  <c r="G9" i="30" s="1"/>
  <c r="F9" i="14"/>
  <c r="F9" i="29" s="1"/>
  <c r="Y8" i="14"/>
  <c r="Y8" i="30" s="1"/>
  <c r="X8" i="14"/>
  <c r="X8" i="30" s="1"/>
  <c r="W8" i="14"/>
  <c r="W8" i="30" s="1"/>
  <c r="V8" i="14"/>
  <c r="V8" i="30" s="1"/>
  <c r="U8" i="14"/>
  <c r="U8" i="30" s="1"/>
  <c r="T8" i="14"/>
  <c r="T8" i="30" s="1"/>
  <c r="S8" i="14"/>
  <c r="S8" i="30" s="1"/>
  <c r="R8" i="14"/>
  <c r="R8" i="30" s="1"/>
  <c r="Q8" i="14"/>
  <c r="Q8" i="30" s="1"/>
  <c r="P8" i="14"/>
  <c r="P8" i="30" s="1"/>
  <c r="O8" i="14"/>
  <c r="O8" i="30" s="1"/>
  <c r="N8" i="14"/>
  <c r="N8" i="30" s="1"/>
  <c r="M8" i="14"/>
  <c r="M8" i="30" s="1"/>
  <c r="L8" i="14"/>
  <c r="L8" i="30" s="1"/>
  <c r="K8" i="14"/>
  <c r="K8" i="30" s="1"/>
  <c r="J8" i="14"/>
  <c r="J8" i="30" s="1"/>
  <c r="I8" i="14"/>
  <c r="I8" i="30" s="1"/>
  <c r="H8" i="14"/>
  <c r="H8" i="30" s="1"/>
  <c r="G8" i="14"/>
  <c r="G8" i="30" s="1"/>
  <c r="F8" i="14"/>
  <c r="F8" i="30" s="1"/>
  <c r="F8" i="31" s="1"/>
  <c r="Y7" i="14"/>
  <c r="Y7" i="30" s="1"/>
  <c r="X7" i="14"/>
  <c r="X7" i="30" s="1"/>
  <c r="W7" i="14"/>
  <c r="W7" i="30" s="1"/>
  <c r="V7" i="14"/>
  <c r="V7" i="30" s="1"/>
  <c r="U7" i="14"/>
  <c r="U7" i="30" s="1"/>
  <c r="T7" i="14"/>
  <c r="T7" i="30" s="1"/>
  <c r="S7" i="14"/>
  <c r="S7" i="30" s="1"/>
  <c r="R7" i="14"/>
  <c r="R7" i="30" s="1"/>
  <c r="Q7" i="14"/>
  <c r="Q7" i="30" s="1"/>
  <c r="P7" i="14"/>
  <c r="P7" i="30" s="1"/>
  <c r="O7" i="14"/>
  <c r="O7" i="30" s="1"/>
  <c r="N7" i="14"/>
  <c r="N7" i="30" s="1"/>
  <c r="M7" i="14"/>
  <c r="M7" i="30" s="1"/>
  <c r="L7" i="14"/>
  <c r="L7" i="30" s="1"/>
  <c r="K7" i="14"/>
  <c r="K7" i="30" s="1"/>
  <c r="J7" i="14"/>
  <c r="J7" i="30" s="1"/>
  <c r="I7" i="14"/>
  <c r="I7" i="30" s="1"/>
  <c r="H7" i="14"/>
  <c r="H7" i="30" s="1"/>
  <c r="G7" i="14"/>
  <c r="G7" i="30" s="1"/>
  <c r="F7" i="14"/>
  <c r="F7" i="30" s="1"/>
  <c r="F7" i="31" s="1"/>
  <c r="Y6" i="14"/>
  <c r="Y6" i="30" s="1"/>
  <c r="X6" i="14"/>
  <c r="X6" i="30" s="1"/>
  <c r="W6" i="14"/>
  <c r="W6" i="30" s="1"/>
  <c r="V6" i="14"/>
  <c r="V6" i="30" s="1"/>
  <c r="U6" i="14"/>
  <c r="U6" i="30" s="1"/>
  <c r="T6" i="14"/>
  <c r="T6" i="30" s="1"/>
  <c r="S6" i="14"/>
  <c r="S6" i="30" s="1"/>
  <c r="R6" i="14"/>
  <c r="R6" i="30" s="1"/>
  <c r="Q6" i="14"/>
  <c r="Q6" i="30" s="1"/>
  <c r="P6" i="14"/>
  <c r="P6" i="30" s="1"/>
  <c r="O6" i="14"/>
  <c r="O6" i="30" s="1"/>
  <c r="N6" i="14"/>
  <c r="N6" i="30" s="1"/>
  <c r="M6" i="14"/>
  <c r="M6" i="30" s="1"/>
  <c r="L6" i="14"/>
  <c r="L6" i="30" s="1"/>
  <c r="K6" i="14"/>
  <c r="K6" i="30" s="1"/>
  <c r="J6" i="14"/>
  <c r="J6" i="30" s="1"/>
  <c r="I6" i="14"/>
  <c r="I6" i="30" s="1"/>
  <c r="H6" i="14"/>
  <c r="H6" i="30" s="1"/>
  <c r="G6" i="14"/>
  <c r="G6" i="30" s="1"/>
  <c r="F6" i="14"/>
  <c r="F6" i="29" s="1"/>
  <c r="Y5" i="14"/>
  <c r="Y5" i="30" s="1"/>
  <c r="X5" i="14"/>
  <c r="X5" i="30" s="1"/>
  <c r="W5" i="14"/>
  <c r="W5" i="30" s="1"/>
  <c r="V5" i="14"/>
  <c r="V5" i="30" s="1"/>
  <c r="U5" i="14"/>
  <c r="U5" i="30" s="1"/>
  <c r="T5" i="14"/>
  <c r="T5" i="30" s="1"/>
  <c r="S5" i="14"/>
  <c r="S5" i="30" s="1"/>
  <c r="R5" i="14"/>
  <c r="R5" i="30" s="1"/>
  <c r="Q5" i="14"/>
  <c r="Q5" i="30" s="1"/>
  <c r="P5" i="14"/>
  <c r="P5" i="30" s="1"/>
  <c r="O5" i="14"/>
  <c r="O5" i="30" s="1"/>
  <c r="N5" i="14"/>
  <c r="N5" i="30" s="1"/>
  <c r="M5" i="14"/>
  <c r="M5" i="30" s="1"/>
  <c r="L5" i="14"/>
  <c r="L5" i="30" s="1"/>
  <c r="K5" i="14"/>
  <c r="K5" i="30" s="1"/>
  <c r="J5" i="14"/>
  <c r="J5" i="30" s="1"/>
  <c r="I5" i="14"/>
  <c r="I5" i="30" s="1"/>
  <c r="H5" i="14"/>
  <c r="H5" i="30" s="1"/>
  <c r="G5" i="14"/>
  <c r="G5" i="30" s="1"/>
  <c r="F5" i="14"/>
  <c r="F5" i="30" s="1"/>
  <c r="F5" i="31" s="1"/>
  <c r="Y4" i="14"/>
  <c r="Y4" i="30" s="1"/>
  <c r="X4" i="14"/>
  <c r="X4" i="30" s="1"/>
  <c r="W4" i="14"/>
  <c r="W4" i="30" s="1"/>
  <c r="V4" i="14"/>
  <c r="V4" i="30" s="1"/>
  <c r="U4" i="14"/>
  <c r="U4" i="30" s="1"/>
  <c r="T4" i="14"/>
  <c r="T4" i="30" s="1"/>
  <c r="S4" i="14"/>
  <c r="S4" i="30" s="1"/>
  <c r="R4" i="14"/>
  <c r="R4" i="30" s="1"/>
  <c r="Q4" i="14"/>
  <c r="Q4" i="30" s="1"/>
  <c r="P4" i="14"/>
  <c r="P4" i="30" s="1"/>
  <c r="O4" i="14"/>
  <c r="O4" i="30" s="1"/>
  <c r="N4" i="14"/>
  <c r="N4" i="30" s="1"/>
  <c r="M4" i="14"/>
  <c r="M4" i="30" s="1"/>
  <c r="L4" i="14"/>
  <c r="L4" i="30" s="1"/>
  <c r="K4" i="14"/>
  <c r="K4" i="30" s="1"/>
  <c r="J4" i="14"/>
  <c r="J4" i="30" s="1"/>
  <c r="I4" i="14"/>
  <c r="I4" i="30" s="1"/>
  <c r="H4" i="14"/>
  <c r="H4" i="30" s="1"/>
  <c r="G4" i="14"/>
  <c r="G4" i="30" s="1"/>
  <c r="F4" i="14"/>
  <c r="F4" i="29" s="1"/>
  <c r="Y3" i="14"/>
  <c r="X3" i="14"/>
  <c r="X3" i="30" s="1"/>
  <c r="W3" i="14"/>
  <c r="W3" i="30" s="1"/>
  <c r="V3" i="14"/>
  <c r="V3" i="30" s="1"/>
  <c r="U3" i="14"/>
  <c r="U3" i="30" s="1"/>
  <c r="T3" i="14"/>
  <c r="T3" i="30" s="1"/>
  <c r="S3" i="14"/>
  <c r="R3" i="14"/>
  <c r="R3" i="30" s="1"/>
  <c r="Q3" i="14"/>
  <c r="P3" i="14"/>
  <c r="P3" i="30" s="1"/>
  <c r="O3" i="14"/>
  <c r="O3" i="30" s="1"/>
  <c r="N3" i="14"/>
  <c r="N3" i="30" s="1"/>
  <c r="M3" i="14"/>
  <c r="M3" i="30" s="1"/>
  <c r="L3" i="14"/>
  <c r="L3" i="30" s="1"/>
  <c r="K3" i="14"/>
  <c r="J3" i="14"/>
  <c r="J3" i="30" s="1"/>
  <c r="I3" i="14"/>
  <c r="I3" i="30" s="1"/>
  <c r="H3" i="14"/>
  <c r="H3" i="30" s="1"/>
  <c r="G3" i="14"/>
  <c r="G3" i="30" s="1"/>
  <c r="D31" i="7"/>
  <c r="D31" i="33" s="1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35" i="7"/>
  <c r="E34" i="7"/>
  <c r="E33" i="7"/>
  <c r="E33" i="31" s="1"/>
  <c r="E32" i="7"/>
  <c r="E31" i="7"/>
  <c r="E30" i="7"/>
  <c r="E29" i="7"/>
  <c r="E28" i="7"/>
  <c r="E27" i="7"/>
  <c r="E26" i="7"/>
  <c r="E25" i="7"/>
  <c r="F25" i="32" s="1"/>
  <c r="E24" i="7"/>
  <c r="E23" i="7"/>
  <c r="E22" i="7"/>
  <c r="E21" i="7"/>
  <c r="E21" i="34" s="1"/>
  <c r="E20" i="7"/>
  <c r="E19" i="7"/>
  <c r="E18" i="7"/>
  <c r="E17" i="7"/>
  <c r="F17" i="32" s="1"/>
  <c r="E16" i="7"/>
  <c r="E15" i="7"/>
  <c r="E14" i="7"/>
  <c r="E13" i="7"/>
  <c r="E12" i="7"/>
  <c r="E11" i="7"/>
  <c r="E10" i="7"/>
  <c r="E9" i="7"/>
  <c r="E9" i="34" s="1"/>
  <c r="E8" i="7"/>
  <c r="E7" i="7"/>
  <c r="E6" i="7"/>
  <c r="E5" i="7"/>
  <c r="E4" i="7"/>
  <c r="E3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A29" i="32" s="1"/>
  <c r="B28" i="7"/>
  <c r="A28" i="7"/>
  <c r="B27" i="7"/>
  <c r="A27" i="7"/>
  <c r="B26" i="7"/>
  <c r="A26" i="7"/>
  <c r="B25" i="7"/>
  <c r="A25" i="7"/>
  <c r="B24" i="7"/>
  <c r="A24" i="7"/>
  <c r="B23" i="7"/>
  <c r="A23" i="7"/>
  <c r="A23" i="29" s="1"/>
  <c r="B22" i="7"/>
  <c r="A22" i="7"/>
  <c r="B21" i="7"/>
  <c r="A21" i="7"/>
  <c r="B20" i="7"/>
  <c r="A20" i="7"/>
  <c r="B20" i="29" s="1"/>
  <c r="B19" i="7"/>
  <c r="A19" i="7"/>
  <c r="B18" i="7"/>
  <c r="A18" i="7"/>
  <c r="B17" i="7"/>
  <c r="A17" i="7"/>
  <c r="B16" i="7"/>
  <c r="A16" i="7"/>
  <c r="B15" i="7"/>
  <c r="A15" i="7"/>
  <c r="B14" i="7"/>
  <c r="A14" i="7"/>
  <c r="B14" i="32" s="1"/>
  <c r="B13" i="7"/>
  <c r="A13" i="7"/>
  <c r="B12" i="7"/>
  <c r="A12" i="7"/>
  <c r="B11" i="7"/>
  <c r="A11" i="7"/>
  <c r="A11" i="32" s="1"/>
  <c r="B10" i="7"/>
  <c r="A10" i="7"/>
  <c r="B9" i="7"/>
  <c r="A9" i="7"/>
  <c r="B8" i="7"/>
  <c r="A8" i="7"/>
  <c r="B7" i="7"/>
  <c r="A7" i="7"/>
  <c r="B6" i="7"/>
  <c r="A6" i="7"/>
  <c r="B6" i="32" s="1"/>
  <c r="B5" i="7"/>
  <c r="A5" i="7"/>
  <c r="B4" i="7"/>
  <c r="A4" i="7"/>
  <c r="B3" i="7"/>
  <c r="A3" i="7"/>
  <c r="A3" i="32" s="1"/>
  <c r="D35" i="7"/>
  <c r="D34" i="7"/>
  <c r="D33" i="7"/>
  <c r="D32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5" i="33" s="1"/>
  <c r="D4" i="7"/>
  <c r="D3" i="7"/>
  <c r="F3" i="14"/>
  <c r="F3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2" i="26"/>
  <c r="F1" i="26"/>
  <c r="C41" i="26"/>
  <c r="D41" i="26" s="1"/>
  <c r="C40" i="26"/>
  <c r="D40" i="26" s="1"/>
  <c r="C39" i="26"/>
  <c r="D39" i="26" s="1"/>
  <c r="G39" i="26" s="1"/>
  <c r="H39" i="26" s="1"/>
  <c r="Z39" i="26" s="1"/>
  <c r="AA39" i="26" s="1"/>
  <c r="C38" i="26"/>
  <c r="D38" i="26" s="1"/>
  <c r="C37" i="26"/>
  <c r="D37" i="26" s="1"/>
  <c r="C36" i="26"/>
  <c r="D36" i="26" s="1"/>
  <c r="C35" i="26"/>
  <c r="D35" i="26" s="1"/>
  <c r="G35" i="26" s="1"/>
  <c r="H35" i="26" s="1"/>
  <c r="C34" i="26"/>
  <c r="D34" i="26" s="1"/>
  <c r="C33" i="26"/>
  <c r="D33" i="26" s="1"/>
  <c r="C32" i="26"/>
  <c r="D32" i="26" s="1"/>
  <c r="C31" i="26"/>
  <c r="D31" i="26" s="1"/>
  <c r="G31" i="26" s="1"/>
  <c r="H31" i="26" s="1"/>
  <c r="Z31" i="26" s="1"/>
  <c r="AA31" i="26" s="1"/>
  <c r="C30" i="26"/>
  <c r="D30" i="26" s="1"/>
  <c r="C29" i="26"/>
  <c r="D29" i="26" s="1"/>
  <c r="C28" i="26"/>
  <c r="D28" i="26" s="1"/>
  <c r="C27" i="26"/>
  <c r="D27" i="26" s="1"/>
  <c r="G27" i="26" s="1"/>
  <c r="H27" i="26" s="1"/>
  <c r="C26" i="26"/>
  <c r="D26" i="26" s="1"/>
  <c r="C25" i="26"/>
  <c r="D25" i="26" s="1"/>
  <c r="C24" i="26"/>
  <c r="D24" i="26" s="1"/>
  <c r="C23" i="26"/>
  <c r="D23" i="26" s="1"/>
  <c r="G23" i="26" s="1"/>
  <c r="H23" i="26" s="1"/>
  <c r="Z23" i="26" s="1"/>
  <c r="AA23" i="26" s="1"/>
  <c r="C22" i="26"/>
  <c r="D22" i="26" s="1"/>
  <c r="C21" i="26"/>
  <c r="D21" i="26" s="1"/>
  <c r="C20" i="26"/>
  <c r="D20" i="26" s="1"/>
  <c r="C19" i="26"/>
  <c r="D19" i="26" s="1"/>
  <c r="G19" i="26" s="1"/>
  <c r="H19" i="26" s="1"/>
  <c r="C18" i="26"/>
  <c r="D18" i="26" s="1"/>
  <c r="C17" i="26"/>
  <c r="D17" i="26" s="1"/>
  <c r="C16" i="26"/>
  <c r="D16" i="26" s="1"/>
  <c r="C15" i="26"/>
  <c r="D15" i="26" s="1"/>
  <c r="G15" i="26" s="1"/>
  <c r="H15" i="26" s="1"/>
  <c r="Z15" i="26" s="1"/>
  <c r="AA15" i="26" s="1"/>
  <c r="C14" i="26"/>
  <c r="D14" i="26" s="1"/>
  <c r="C13" i="26"/>
  <c r="D13" i="26" s="1"/>
  <c r="C12" i="26"/>
  <c r="D12" i="26" s="1"/>
  <c r="C11" i="26"/>
  <c r="D11" i="26" s="1"/>
  <c r="G11" i="26" s="1"/>
  <c r="H11" i="26" s="1"/>
  <c r="C10" i="26"/>
  <c r="D10" i="26" s="1"/>
  <c r="C9" i="26"/>
  <c r="D9" i="26" s="1"/>
  <c r="C8" i="26"/>
  <c r="D8" i="26" s="1"/>
  <c r="C7" i="26"/>
  <c r="D7" i="26" s="1"/>
  <c r="G7" i="26" s="1"/>
  <c r="H7" i="26" s="1"/>
  <c r="C6" i="26"/>
  <c r="D6" i="26" s="1"/>
  <c r="C5" i="26"/>
  <c r="D5" i="26" s="1"/>
  <c r="C41" i="25"/>
  <c r="D41" i="25" s="1"/>
  <c r="F35" i="47" s="1"/>
  <c r="C40" i="25"/>
  <c r="D40" i="25" s="1"/>
  <c r="F34" i="47" s="1"/>
  <c r="C39" i="25"/>
  <c r="D39" i="25" s="1"/>
  <c r="F33" i="47" s="1"/>
  <c r="C38" i="25"/>
  <c r="D38" i="25" s="1"/>
  <c r="C37" i="25"/>
  <c r="D37" i="25" s="1"/>
  <c r="C36" i="25"/>
  <c r="D36" i="25" s="1"/>
  <c r="C35" i="25"/>
  <c r="D35" i="25" s="1"/>
  <c r="F29" i="47" s="1"/>
  <c r="C34" i="25"/>
  <c r="C33" i="25"/>
  <c r="D33" i="25" s="1"/>
  <c r="F27" i="47" s="1"/>
  <c r="C32" i="25"/>
  <c r="D32" i="25" s="1"/>
  <c r="F26" i="47" s="1"/>
  <c r="C31" i="25"/>
  <c r="D31" i="25" s="1"/>
  <c r="F25" i="47" s="1"/>
  <c r="C30" i="25"/>
  <c r="D30" i="25" s="1"/>
  <c r="F24" i="47" s="1"/>
  <c r="C29" i="25"/>
  <c r="D29" i="25" s="1"/>
  <c r="C28" i="25"/>
  <c r="D28" i="25" s="1"/>
  <c r="C27" i="25"/>
  <c r="D27" i="25" s="1"/>
  <c r="C26" i="25"/>
  <c r="D26" i="25" s="1"/>
  <c r="F20" i="47" s="1"/>
  <c r="C25" i="25"/>
  <c r="D25" i="25" s="1"/>
  <c r="F19" i="47" s="1"/>
  <c r="C24" i="25"/>
  <c r="D24" i="25" s="1"/>
  <c r="F18" i="47" s="1"/>
  <c r="C23" i="25"/>
  <c r="D23" i="25" s="1"/>
  <c r="F17" i="47" s="1"/>
  <c r="C22" i="25"/>
  <c r="D22" i="25" s="1"/>
  <c r="F16" i="47" s="1"/>
  <c r="C21" i="25"/>
  <c r="D21" i="25" s="1"/>
  <c r="F15" i="47" s="1"/>
  <c r="C20" i="25"/>
  <c r="D20" i="25" s="1"/>
  <c r="F14" i="47" s="1"/>
  <c r="C19" i="25"/>
  <c r="D19" i="25" s="1"/>
  <c r="C18" i="25"/>
  <c r="D18" i="25" s="1"/>
  <c r="D17" i="25"/>
  <c r="F11" i="47" s="1"/>
  <c r="C17" i="25"/>
  <c r="D16" i="25"/>
  <c r="F10" i="47" s="1"/>
  <c r="C16" i="25"/>
  <c r="D15" i="25"/>
  <c r="C15" i="25"/>
  <c r="C14" i="25"/>
  <c r="D14" i="25" s="1"/>
  <c r="F8" i="47" s="1"/>
  <c r="C13" i="25"/>
  <c r="D13" i="25" s="1"/>
  <c r="F7" i="47" s="1"/>
  <c r="C12" i="25"/>
  <c r="D12" i="25" s="1"/>
  <c r="C11" i="25"/>
  <c r="D11" i="25" s="1"/>
  <c r="F5" i="47" s="1"/>
  <c r="C10" i="25"/>
  <c r="D10" i="25" s="1"/>
  <c r="C9" i="25"/>
  <c r="D9" i="25" s="1"/>
  <c r="F3" i="47" s="1"/>
  <c r="C8" i="25"/>
  <c r="D8" i="25" s="1"/>
  <c r="C7" i="25"/>
  <c r="D7" i="25" s="1"/>
  <c r="C6" i="25"/>
  <c r="D6" i="25" s="1"/>
  <c r="C5" i="25"/>
  <c r="D5" i="25" s="1"/>
  <c r="AI26" i="71" l="1"/>
  <c r="AU26" i="71"/>
  <c r="AH26" i="71"/>
  <c r="AT26" i="71"/>
  <c r="AG26" i="71"/>
  <c r="AS26" i="71"/>
  <c r="AF26" i="71"/>
  <c r="AR26" i="71"/>
  <c r="AI25" i="71"/>
  <c r="AU25" i="71"/>
  <c r="AH25" i="71"/>
  <c r="AT25" i="71"/>
  <c r="AG25" i="71"/>
  <c r="AS25" i="71"/>
  <c r="AF25" i="71"/>
  <c r="AR25" i="71"/>
  <c r="AI24" i="71"/>
  <c r="AU24" i="71"/>
  <c r="AH24" i="71"/>
  <c r="AT24" i="71"/>
  <c r="AG24" i="71"/>
  <c r="AS24" i="71"/>
  <c r="AF24" i="71"/>
  <c r="AR24" i="71"/>
  <c r="AI27" i="71"/>
  <c r="AU27" i="71"/>
  <c r="AH27" i="71"/>
  <c r="AT27" i="71"/>
  <c r="AG27" i="71"/>
  <c r="AS27" i="71"/>
  <c r="AF27" i="71"/>
  <c r="AR27" i="71"/>
  <c r="N247" i="74"/>
  <c r="M20" i="74"/>
  <c r="N243" i="74"/>
  <c r="M15" i="74"/>
  <c r="N239" i="74"/>
  <c r="M10" i="74"/>
  <c r="N234" i="74"/>
  <c r="N5" i="74" s="1"/>
  <c r="M293" i="74"/>
  <c r="AG21" i="71"/>
  <c r="AS21" i="71"/>
  <c r="AG11" i="71"/>
  <c r="AS11" i="71"/>
  <c r="AG15" i="71"/>
  <c r="AS15" i="71"/>
  <c r="AF11" i="71"/>
  <c r="AR11" i="71"/>
  <c r="AG23" i="71"/>
  <c r="AS23" i="71"/>
  <c r="AF15" i="71"/>
  <c r="AR15" i="71"/>
  <c r="AG22" i="71"/>
  <c r="AS22" i="71"/>
  <c r="AF19" i="71"/>
  <c r="AR19" i="71"/>
  <c r="AG19" i="71"/>
  <c r="AS19" i="71"/>
  <c r="AF21" i="71"/>
  <c r="AR21" i="71"/>
  <c r="AF23" i="71"/>
  <c r="AR23" i="71"/>
  <c r="AF22" i="71"/>
  <c r="AR22" i="71"/>
  <c r="G8" i="26"/>
  <c r="H8" i="26" s="1"/>
  <c r="G12" i="26"/>
  <c r="H12" i="26" s="1"/>
  <c r="G16" i="26"/>
  <c r="H16" i="26" s="1"/>
  <c r="G20" i="26"/>
  <c r="H20" i="26" s="1"/>
  <c r="G24" i="26"/>
  <c r="H24" i="26" s="1"/>
  <c r="G28" i="26"/>
  <c r="H28" i="26" s="1"/>
  <c r="G32" i="26"/>
  <c r="H32" i="26" s="1"/>
  <c r="G36" i="26"/>
  <c r="H36" i="26" s="1"/>
  <c r="G40" i="26"/>
  <c r="H40" i="26" s="1"/>
  <c r="D7" i="69"/>
  <c r="D7" i="47"/>
  <c r="E7" i="46"/>
  <c r="D7" i="20"/>
  <c r="E7" i="45"/>
  <c r="D9" i="69"/>
  <c r="D9" i="47"/>
  <c r="E9" i="46"/>
  <c r="D9" i="20"/>
  <c r="E9" i="45"/>
  <c r="D11" i="69"/>
  <c r="D11" i="47"/>
  <c r="E11" i="46"/>
  <c r="D11" i="20"/>
  <c r="E11" i="45"/>
  <c r="D13" i="69"/>
  <c r="D13" i="47"/>
  <c r="E13" i="46"/>
  <c r="D13" i="20"/>
  <c r="E13" i="45"/>
  <c r="D15" i="69"/>
  <c r="D15" i="47"/>
  <c r="E15" i="46"/>
  <c r="D15" i="20"/>
  <c r="E15" i="45"/>
  <c r="D19" i="69"/>
  <c r="D19" i="47"/>
  <c r="E19" i="46"/>
  <c r="D19" i="20"/>
  <c r="E19" i="45"/>
  <c r="D21" i="69"/>
  <c r="D21" i="47"/>
  <c r="E21" i="46"/>
  <c r="D21" i="20"/>
  <c r="E21" i="45"/>
  <c r="D25" i="69"/>
  <c r="D25" i="47"/>
  <c r="E25" i="46"/>
  <c r="D25" i="20"/>
  <c r="E25" i="45"/>
  <c r="D34" i="69"/>
  <c r="D34" i="47"/>
  <c r="E34" i="46"/>
  <c r="D34" i="20"/>
  <c r="E34" i="45"/>
  <c r="A4" i="69"/>
  <c r="B4" i="47"/>
  <c r="A4" i="46"/>
  <c r="A4" i="20"/>
  <c r="B4" i="45"/>
  <c r="A4" i="45"/>
  <c r="A4" i="47"/>
  <c r="B4" i="46"/>
  <c r="A5" i="69"/>
  <c r="A5" i="47"/>
  <c r="B5" i="47"/>
  <c r="A5" i="46"/>
  <c r="B5" i="45"/>
  <c r="A5" i="45"/>
  <c r="B5" i="46"/>
  <c r="A5" i="20"/>
  <c r="A7" i="69"/>
  <c r="A7" i="47"/>
  <c r="B7" i="47"/>
  <c r="A7" i="46"/>
  <c r="B7" i="45"/>
  <c r="B7" i="46"/>
  <c r="A7" i="20"/>
  <c r="A7" i="45"/>
  <c r="A8" i="69"/>
  <c r="B8" i="47"/>
  <c r="A8" i="47"/>
  <c r="A8" i="46"/>
  <c r="A8" i="20"/>
  <c r="B8" i="45"/>
  <c r="B8" i="46"/>
  <c r="A8" i="45"/>
  <c r="A10" i="69"/>
  <c r="B10" i="47"/>
  <c r="A10" i="47"/>
  <c r="A10" i="46"/>
  <c r="A10" i="20"/>
  <c r="B10" i="45"/>
  <c r="B10" i="46"/>
  <c r="A10" i="45"/>
  <c r="A12" i="69"/>
  <c r="B12" i="47"/>
  <c r="A12" i="47"/>
  <c r="A12" i="46"/>
  <c r="A12" i="20"/>
  <c r="B12" i="45"/>
  <c r="B12" i="46"/>
  <c r="A12" i="45"/>
  <c r="A13" i="69"/>
  <c r="A13" i="47"/>
  <c r="B13" i="47"/>
  <c r="A13" i="46"/>
  <c r="B13" i="45"/>
  <c r="B13" i="46"/>
  <c r="A13" i="20"/>
  <c r="A13" i="45"/>
  <c r="A15" i="69"/>
  <c r="A15" i="47"/>
  <c r="B15" i="47"/>
  <c r="A15" i="46"/>
  <c r="B15" i="45"/>
  <c r="B15" i="46"/>
  <c r="A15" i="20"/>
  <c r="A15" i="45"/>
  <c r="B16" i="29"/>
  <c r="A16" i="69"/>
  <c r="B16" i="47"/>
  <c r="A16" i="47"/>
  <c r="A16" i="46"/>
  <c r="A16" i="20"/>
  <c r="B16" i="45"/>
  <c r="B16" i="46"/>
  <c r="A16" i="45"/>
  <c r="A18" i="69"/>
  <c r="B18" i="47"/>
  <c r="A18" i="47"/>
  <c r="A18" i="46"/>
  <c r="A18" i="20"/>
  <c r="B18" i="45"/>
  <c r="B18" i="46"/>
  <c r="A18" i="45"/>
  <c r="A19" i="69"/>
  <c r="A19" i="47"/>
  <c r="B19" i="47"/>
  <c r="A19" i="46"/>
  <c r="B19" i="45"/>
  <c r="B19" i="46"/>
  <c r="A19" i="20"/>
  <c r="A19" i="45"/>
  <c r="A21" i="69"/>
  <c r="A21" i="47"/>
  <c r="B21" i="47"/>
  <c r="A21" i="46"/>
  <c r="B21" i="45"/>
  <c r="B21" i="46"/>
  <c r="A21" i="20"/>
  <c r="A21" i="45"/>
  <c r="A22" i="69"/>
  <c r="B22" i="47"/>
  <c r="A22" i="47"/>
  <c r="A22" i="46"/>
  <c r="A22" i="20"/>
  <c r="B22" i="45"/>
  <c r="B22" i="46"/>
  <c r="A22" i="45"/>
  <c r="A24" i="69"/>
  <c r="B24" i="47"/>
  <c r="A24" i="47"/>
  <c r="A24" i="46"/>
  <c r="A24" i="20"/>
  <c r="B24" i="45"/>
  <c r="B24" i="46"/>
  <c r="A24" i="45"/>
  <c r="A25" i="69"/>
  <c r="A25" i="47"/>
  <c r="B25" i="47"/>
  <c r="A25" i="46"/>
  <c r="B25" i="45"/>
  <c r="B25" i="46"/>
  <c r="A25" i="20"/>
  <c r="A25" i="45"/>
  <c r="A27" i="69"/>
  <c r="A27" i="47"/>
  <c r="B27" i="47"/>
  <c r="A27" i="46"/>
  <c r="B27" i="45"/>
  <c r="B27" i="46"/>
  <c r="A27" i="20"/>
  <c r="A27" i="45"/>
  <c r="A28" i="69"/>
  <c r="B28" i="47"/>
  <c r="A28" i="47"/>
  <c r="A28" i="46"/>
  <c r="A28" i="20"/>
  <c r="B28" i="45"/>
  <c r="B28" i="46"/>
  <c r="A28" i="45"/>
  <c r="A30" i="69"/>
  <c r="B30" i="47"/>
  <c r="A30" i="47"/>
  <c r="A30" i="46"/>
  <c r="A30" i="20"/>
  <c r="B30" i="45"/>
  <c r="B30" i="46"/>
  <c r="A30" i="45"/>
  <c r="A31" i="69"/>
  <c r="A31" i="47"/>
  <c r="B31" i="47"/>
  <c r="A31" i="46"/>
  <c r="B31" i="45"/>
  <c r="B31" i="46"/>
  <c r="A31" i="20"/>
  <c r="A31" i="45"/>
  <c r="A33" i="69"/>
  <c r="A33" i="47"/>
  <c r="B33" i="46"/>
  <c r="B33" i="47"/>
  <c r="B33" i="45"/>
  <c r="A33" i="46"/>
  <c r="A33" i="20"/>
  <c r="A33" i="45"/>
  <c r="A34" i="69"/>
  <c r="B34" i="47"/>
  <c r="B34" i="46"/>
  <c r="A34" i="47"/>
  <c r="A34" i="46"/>
  <c r="A34" i="20"/>
  <c r="B34" i="45"/>
  <c r="A34" i="45"/>
  <c r="E3" i="69"/>
  <c r="E3" i="47"/>
  <c r="F3" i="46"/>
  <c r="E3" i="20"/>
  <c r="F3" i="45"/>
  <c r="E7" i="69"/>
  <c r="E7" i="47"/>
  <c r="F7" i="45"/>
  <c r="F7" i="46"/>
  <c r="E7" i="20"/>
  <c r="E11" i="69"/>
  <c r="E11" i="47"/>
  <c r="F11" i="45"/>
  <c r="F11" i="46"/>
  <c r="E11" i="20"/>
  <c r="E15" i="69"/>
  <c r="E15" i="47"/>
  <c r="F15" i="45"/>
  <c r="F15" i="46"/>
  <c r="E15" i="20"/>
  <c r="E19" i="69"/>
  <c r="E19" i="47"/>
  <c r="F19" i="45"/>
  <c r="F19" i="46"/>
  <c r="E19" i="20"/>
  <c r="E23" i="69"/>
  <c r="E23" i="47"/>
  <c r="F23" i="45"/>
  <c r="F23" i="46"/>
  <c r="E23" i="20"/>
  <c r="E27" i="69"/>
  <c r="E27" i="47"/>
  <c r="F27" i="45"/>
  <c r="F27" i="46"/>
  <c r="E27" i="20"/>
  <c r="E31" i="69"/>
  <c r="E31" i="47"/>
  <c r="F31" i="46"/>
  <c r="F31" i="45"/>
  <c r="E31" i="20"/>
  <c r="E35" i="69"/>
  <c r="E35" i="47"/>
  <c r="F35" i="46"/>
  <c r="F35" i="45"/>
  <c r="E35" i="20"/>
  <c r="D4" i="32"/>
  <c r="C4" i="69"/>
  <c r="C4" i="20"/>
  <c r="D4" i="45"/>
  <c r="D4" i="46"/>
  <c r="D8" i="32"/>
  <c r="C8" i="69"/>
  <c r="C8" i="20"/>
  <c r="D8" i="45"/>
  <c r="D8" i="46"/>
  <c r="D12" i="32"/>
  <c r="C12" i="69"/>
  <c r="C12" i="20"/>
  <c r="D12" i="45"/>
  <c r="D12" i="46"/>
  <c r="D16" i="32"/>
  <c r="C16" i="69"/>
  <c r="C16" i="20"/>
  <c r="D16" i="45"/>
  <c r="D16" i="46"/>
  <c r="D18" i="32"/>
  <c r="C18" i="69"/>
  <c r="C18" i="20"/>
  <c r="D18" i="45"/>
  <c r="D18" i="46"/>
  <c r="D22" i="32"/>
  <c r="C22" i="69"/>
  <c r="C22" i="20"/>
  <c r="D22" i="45"/>
  <c r="D22" i="46"/>
  <c r="D26" i="32"/>
  <c r="C26" i="69"/>
  <c r="C26" i="20"/>
  <c r="D26" i="45"/>
  <c r="D26" i="46"/>
  <c r="D30" i="32"/>
  <c r="C30" i="69"/>
  <c r="C30" i="20"/>
  <c r="D30" i="45"/>
  <c r="D30" i="46"/>
  <c r="D34" i="32"/>
  <c r="C34" i="69"/>
  <c r="D34" i="46"/>
  <c r="C34" i="20"/>
  <c r="D34" i="45"/>
  <c r="E3" i="14"/>
  <c r="B19" i="14"/>
  <c r="B29" i="14"/>
  <c r="D31" i="14"/>
  <c r="D34" i="25"/>
  <c r="F28" i="47" s="1"/>
  <c r="G6" i="26"/>
  <c r="H6" i="26" s="1"/>
  <c r="G10" i="26"/>
  <c r="H10" i="26" s="1"/>
  <c r="G14" i="26"/>
  <c r="H14" i="26" s="1"/>
  <c r="Z14" i="26" s="1"/>
  <c r="AA14" i="26" s="1"/>
  <c r="G18" i="26"/>
  <c r="H18" i="26" s="1"/>
  <c r="G22" i="26"/>
  <c r="H22" i="26" s="1"/>
  <c r="Z22" i="26" s="1"/>
  <c r="AA22" i="26" s="1"/>
  <c r="G26" i="26"/>
  <c r="H26" i="26" s="1"/>
  <c r="G30" i="26"/>
  <c r="H30" i="26" s="1"/>
  <c r="Z30" i="26" s="1"/>
  <c r="AA30" i="26" s="1"/>
  <c r="G34" i="26"/>
  <c r="H34" i="26" s="1"/>
  <c r="G38" i="26"/>
  <c r="H38" i="26" s="1"/>
  <c r="D4" i="69"/>
  <c r="D4" i="47"/>
  <c r="E4" i="46"/>
  <c r="D4" i="20"/>
  <c r="E4" i="45"/>
  <c r="D6" i="69"/>
  <c r="D6" i="47"/>
  <c r="E6" i="46"/>
  <c r="E6" i="45"/>
  <c r="D6" i="20"/>
  <c r="D8" i="69"/>
  <c r="D8" i="47"/>
  <c r="E8" i="46"/>
  <c r="D8" i="20"/>
  <c r="E8" i="45"/>
  <c r="D10" i="69"/>
  <c r="D10" i="47"/>
  <c r="E10" i="46"/>
  <c r="D10" i="20"/>
  <c r="E10" i="45"/>
  <c r="D12" i="69"/>
  <c r="D12" i="47"/>
  <c r="E12" i="46"/>
  <c r="D12" i="20"/>
  <c r="E12" i="45"/>
  <c r="D14" i="69"/>
  <c r="D14" i="47"/>
  <c r="E14" i="46"/>
  <c r="D14" i="20"/>
  <c r="E14" i="45"/>
  <c r="D16" i="69"/>
  <c r="D16" i="47"/>
  <c r="E16" i="46"/>
  <c r="D16" i="20"/>
  <c r="E16" i="45"/>
  <c r="D18" i="69"/>
  <c r="D18" i="47"/>
  <c r="E18" i="46"/>
  <c r="D18" i="20"/>
  <c r="E18" i="45"/>
  <c r="D20" i="69"/>
  <c r="D20" i="47"/>
  <c r="E20" i="46"/>
  <c r="D20" i="20"/>
  <c r="E20" i="45"/>
  <c r="D22" i="69"/>
  <c r="D22" i="47"/>
  <c r="E22" i="46"/>
  <c r="D22" i="20"/>
  <c r="E22" i="45"/>
  <c r="D24" i="69"/>
  <c r="D24" i="47"/>
  <c r="E24" i="46"/>
  <c r="D24" i="20"/>
  <c r="E24" i="45"/>
  <c r="D26" i="69"/>
  <c r="D26" i="47"/>
  <c r="E26" i="46"/>
  <c r="D26" i="20"/>
  <c r="E26" i="45"/>
  <c r="D28" i="69"/>
  <c r="D28" i="47"/>
  <c r="E28" i="46"/>
  <c r="D28" i="20"/>
  <c r="E28" i="45"/>
  <c r="D30" i="69"/>
  <c r="D30" i="47"/>
  <c r="E30" i="46"/>
  <c r="D30" i="20"/>
  <c r="E30" i="45"/>
  <c r="D33" i="69"/>
  <c r="D33" i="47"/>
  <c r="D33" i="20"/>
  <c r="E33" i="46"/>
  <c r="E33" i="45"/>
  <c r="D35" i="69"/>
  <c r="D35" i="47"/>
  <c r="D35" i="20"/>
  <c r="E35" i="46"/>
  <c r="E35" i="45"/>
  <c r="B3" i="69"/>
  <c r="C3" i="47"/>
  <c r="C3" i="46"/>
  <c r="B3" i="20"/>
  <c r="C3" i="45"/>
  <c r="B4" i="69"/>
  <c r="C4" i="47"/>
  <c r="C4" i="46"/>
  <c r="C4" i="45"/>
  <c r="B4" i="20"/>
  <c r="B5" i="69"/>
  <c r="C5" i="47"/>
  <c r="C5" i="46"/>
  <c r="B5" i="20"/>
  <c r="C5" i="45"/>
  <c r="B6" i="69"/>
  <c r="C6" i="47"/>
  <c r="C6" i="46"/>
  <c r="B6" i="20"/>
  <c r="C6" i="45"/>
  <c r="B7" i="69"/>
  <c r="C7" i="47"/>
  <c r="C7" i="46"/>
  <c r="B7" i="20"/>
  <c r="C7" i="45"/>
  <c r="B8" i="69"/>
  <c r="C8" i="47"/>
  <c r="C8" i="46"/>
  <c r="B8" i="20"/>
  <c r="C8" i="45"/>
  <c r="B9" i="69"/>
  <c r="C9" i="47"/>
  <c r="C9" i="46"/>
  <c r="B9" i="20"/>
  <c r="C9" i="45"/>
  <c r="B10" i="69"/>
  <c r="C10" i="47"/>
  <c r="C10" i="46"/>
  <c r="B10" i="20"/>
  <c r="C10" i="45"/>
  <c r="B11" i="69"/>
  <c r="C11" i="47"/>
  <c r="C11" i="46"/>
  <c r="B11" i="20"/>
  <c r="C11" i="45"/>
  <c r="B12" i="69"/>
  <c r="C12" i="47"/>
  <c r="C12" i="46"/>
  <c r="B12" i="20"/>
  <c r="C12" i="45"/>
  <c r="B13" i="69"/>
  <c r="C13" i="47"/>
  <c r="C13" i="46"/>
  <c r="B13" i="20"/>
  <c r="C13" i="45"/>
  <c r="B14" i="69"/>
  <c r="C14" i="47"/>
  <c r="C14" i="46"/>
  <c r="B14" i="20"/>
  <c r="C14" i="45"/>
  <c r="B15" i="69"/>
  <c r="C15" i="47"/>
  <c r="C15" i="46"/>
  <c r="B15" i="20"/>
  <c r="C15" i="45"/>
  <c r="B16" i="69"/>
  <c r="C16" i="47"/>
  <c r="C16" i="46"/>
  <c r="B16" i="20"/>
  <c r="C16" i="45"/>
  <c r="B17" i="69"/>
  <c r="C17" i="47"/>
  <c r="C17" i="46"/>
  <c r="B17" i="20"/>
  <c r="C17" i="45"/>
  <c r="B18" i="69"/>
  <c r="C18" i="47"/>
  <c r="C18" i="46"/>
  <c r="B18" i="20"/>
  <c r="C18" i="45"/>
  <c r="B19" i="69"/>
  <c r="C19" i="47"/>
  <c r="C19" i="46"/>
  <c r="B19" i="20"/>
  <c r="C19" i="45"/>
  <c r="B20" i="69"/>
  <c r="C20" i="47"/>
  <c r="C20" i="46"/>
  <c r="B20" i="20"/>
  <c r="C20" i="45"/>
  <c r="B21" i="69"/>
  <c r="C21" i="47"/>
  <c r="C21" i="46"/>
  <c r="B21" i="20"/>
  <c r="C21" i="45"/>
  <c r="B22" i="69"/>
  <c r="C22" i="47"/>
  <c r="C22" i="46"/>
  <c r="B22" i="20"/>
  <c r="C22" i="45"/>
  <c r="B23" i="69"/>
  <c r="C23" i="47"/>
  <c r="C23" i="46"/>
  <c r="B23" i="20"/>
  <c r="C23" i="45"/>
  <c r="B24" i="69"/>
  <c r="C24" i="47"/>
  <c r="C24" i="46"/>
  <c r="B24" i="20"/>
  <c r="C24" i="45"/>
  <c r="B25" i="69"/>
  <c r="C25" i="47"/>
  <c r="C25" i="46"/>
  <c r="B25" i="20"/>
  <c r="C25" i="45"/>
  <c r="B26" i="69"/>
  <c r="C26" i="47"/>
  <c r="C26" i="46"/>
  <c r="B26" i="20"/>
  <c r="C26" i="45"/>
  <c r="B27" i="69"/>
  <c r="C27" i="47"/>
  <c r="C27" i="46"/>
  <c r="B27" i="20"/>
  <c r="C27" i="45"/>
  <c r="B28" i="69"/>
  <c r="C28" i="47"/>
  <c r="C28" i="46"/>
  <c r="B28" i="20"/>
  <c r="C28" i="45"/>
  <c r="B29" i="69"/>
  <c r="C29" i="47"/>
  <c r="C29" i="46"/>
  <c r="B29" i="20"/>
  <c r="C29" i="45"/>
  <c r="B30" i="69"/>
  <c r="C30" i="47"/>
  <c r="C30" i="46"/>
  <c r="B30" i="20"/>
  <c r="C30" i="45"/>
  <c r="B31" i="69"/>
  <c r="C31" i="47"/>
  <c r="C31" i="46"/>
  <c r="B31" i="20"/>
  <c r="C31" i="45"/>
  <c r="B32" i="69"/>
  <c r="C32" i="47"/>
  <c r="C32" i="46"/>
  <c r="B32" i="20"/>
  <c r="C32" i="45"/>
  <c r="B33" i="69"/>
  <c r="C33" i="47"/>
  <c r="C33" i="46"/>
  <c r="B33" i="20"/>
  <c r="C33" i="45"/>
  <c r="B34" i="69"/>
  <c r="C34" i="47"/>
  <c r="C34" i="46"/>
  <c r="B34" i="20"/>
  <c r="C34" i="45"/>
  <c r="B35" i="69"/>
  <c r="C35" i="47"/>
  <c r="C35" i="46"/>
  <c r="B35" i="20"/>
  <c r="C35" i="45"/>
  <c r="E4" i="69"/>
  <c r="E4" i="20"/>
  <c r="F4" i="45"/>
  <c r="E4" i="47"/>
  <c r="F4" i="46"/>
  <c r="E6" i="69"/>
  <c r="E6" i="47"/>
  <c r="E6" i="20"/>
  <c r="F6" i="45"/>
  <c r="F6" i="46"/>
  <c r="E8" i="69"/>
  <c r="E8" i="47"/>
  <c r="E8" i="20"/>
  <c r="F8" i="45"/>
  <c r="F8" i="46"/>
  <c r="E10" i="69"/>
  <c r="E10" i="47"/>
  <c r="E10" i="20"/>
  <c r="F10" i="45"/>
  <c r="F10" i="46"/>
  <c r="E12" i="69"/>
  <c r="E12" i="47"/>
  <c r="E12" i="20"/>
  <c r="F12" i="45"/>
  <c r="F12" i="46"/>
  <c r="E14" i="69"/>
  <c r="E14" i="47"/>
  <c r="E14" i="20"/>
  <c r="F14" i="45"/>
  <c r="F14" i="46"/>
  <c r="E16" i="69"/>
  <c r="E16" i="47"/>
  <c r="E16" i="20"/>
  <c r="F16" i="45"/>
  <c r="F16" i="46"/>
  <c r="E18" i="69"/>
  <c r="E18" i="47"/>
  <c r="E18" i="20"/>
  <c r="F18" i="45"/>
  <c r="F18" i="46"/>
  <c r="E20" i="69"/>
  <c r="E20" i="47"/>
  <c r="E20" i="20"/>
  <c r="F20" i="45"/>
  <c r="F20" i="46"/>
  <c r="E22" i="69"/>
  <c r="E22" i="47"/>
  <c r="E22" i="20"/>
  <c r="F22" i="45"/>
  <c r="F22" i="46"/>
  <c r="E24" i="69"/>
  <c r="E24" i="47"/>
  <c r="E24" i="20"/>
  <c r="F24" i="45"/>
  <c r="F24" i="46"/>
  <c r="E26" i="69"/>
  <c r="E26" i="47"/>
  <c r="E26" i="20"/>
  <c r="F26" i="45"/>
  <c r="F26" i="46"/>
  <c r="E28" i="69"/>
  <c r="E28" i="47"/>
  <c r="E28" i="20"/>
  <c r="F28" i="45"/>
  <c r="F28" i="46"/>
  <c r="E30" i="69"/>
  <c r="E30" i="47"/>
  <c r="E30" i="20"/>
  <c r="F30" i="45"/>
  <c r="F30" i="46"/>
  <c r="E32" i="69"/>
  <c r="F32" i="46"/>
  <c r="E32" i="47"/>
  <c r="E32" i="20"/>
  <c r="F32" i="45"/>
  <c r="E34" i="69"/>
  <c r="F34" i="46"/>
  <c r="E34" i="47"/>
  <c r="E34" i="20"/>
  <c r="F34" i="45"/>
  <c r="D3" i="32"/>
  <c r="C3" i="69"/>
  <c r="D3" i="45"/>
  <c r="D3" i="46"/>
  <c r="C3" i="20"/>
  <c r="D5" i="32"/>
  <c r="C5" i="69"/>
  <c r="D5" i="45"/>
  <c r="D5" i="46"/>
  <c r="C5" i="20"/>
  <c r="D7" i="32"/>
  <c r="C7" i="69"/>
  <c r="D7" i="45"/>
  <c r="D7" i="46"/>
  <c r="C7" i="20"/>
  <c r="D9" i="32"/>
  <c r="C9" i="69"/>
  <c r="D9" i="45"/>
  <c r="D9" i="46"/>
  <c r="C9" i="20"/>
  <c r="D11" i="32"/>
  <c r="C11" i="69"/>
  <c r="D11" i="45"/>
  <c r="D11" i="46"/>
  <c r="C11" i="20"/>
  <c r="D13" i="32"/>
  <c r="C13" i="69"/>
  <c r="D13" i="45"/>
  <c r="D13" i="46"/>
  <c r="C13" i="20"/>
  <c r="D15" i="32"/>
  <c r="C15" i="69"/>
  <c r="D15" i="45"/>
  <c r="D15" i="46"/>
  <c r="C15" i="20"/>
  <c r="D17" i="32"/>
  <c r="C17" i="69"/>
  <c r="D17" i="45"/>
  <c r="D17" i="46"/>
  <c r="C17" i="20"/>
  <c r="D19" i="32"/>
  <c r="C19" i="69"/>
  <c r="D19" i="45"/>
  <c r="D19" i="46"/>
  <c r="C19" i="20"/>
  <c r="D21" i="32"/>
  <c r="C21" i="69"/>
  <c r="D21" i="45"/>
  <c r="D21" i="46"/>
  <c r="C21" i="20"/>
  <c r="D23" i="32"/>
  <c r="C23" i="69"/>
  <c r="D23" i="45"/>
  <c r="D23" i="46"/>
  <c r="C23" i="20"/>
  <c r="D25" i="32"/>
  <c r="C25" i="69"/>
  <c r="D25" i="45"/>
  <c r="D25" i="46"/>
  <c r="C25" i="20"/>
  <c r="D27" i="32"/>
  <c r="C27" i="69"/>
  <c r="D27" i="45"/>
  <c r="D27" i="46"/>
  <c r="C27" i="20"/>
  <c r="D29" i="32"/>
  <c r="C29" i="69"/>
  <c r="D29" i="45"/>
  <c r="D29" i="46"/>
  <c r="C29" i="20"/>
  <c r="D31" i="32"/>
  <c r="C31" i="69"/>
  <c r="D31" i="46"/>
  <c r="D31" i="45"/>
  <c r="C31" i="20"/>
  <c r="D33" i="32"/>
  <c r="C33" i="69"/>
  <c r="D33" i="46"/>
  <c r="D33" i="45"/>
  <c r="C33" i="20"/>
  <c r="D35" i="32"/>
  <c r="C35" i="69"/>
  <c r="D35" i="46"/>
  <c r="D35" i="45"/>
  <c r="C35" i="20"/>
  <c r="D5" i="14"/>
  <c r="E9" i="14"/>
  <c r="E21" i="14"/>
  <c r="B31" i="14"/>
  <c r="D34" i="14"/>
  <c r="D7" i="29"/>
  <c r="E11" i="29"/>
  <c r="B29" i="29"/>
  <c r="B33" i="29"/>
  <c r="A11" i="30"/>
  <c r="D15" i="30"/>
  <c r="A25" i="30"/>
  <c r="B3" i="31"/>
  <c r="F7" i="32"/>
  <c r="F15" i="32"/>
  <c r="A21" i="32"/>
  <c r="B24" i="32"/>
  <c r="A12" i="33"/>
  <c r="B15" i="33"/>
  <c r="A22" i="33"/>
  <c r="B25" i="33"/>
  <c r="A5" i="34"/>
  <c r="B28" i="34"/>
  <c r="D3" i="69"/>
  <c r="D3" i="47"/>
  <c r="E3" i="46"/>
  <c r="D3" i="20"/>
  <c r="E3" i="45"/>
  <c r="D5" i="69"/>
  <c r="E5" i="46"/>
  <c r="D5" i="20"/>
  <c r="D5" i="47"/>
  <c r="E5" i="45"/>
  <c r="D17" i="69"/>
  <c r="D17" i="47"/>
  <c r="E17" i="46"/>
  <c r="D17" i="20"/>
  <c r="E17" i="45"/>
  <c r="D23" i="69"/>
  <c r="D23" i="47"/>
  <c r="E23" i="46"/>
  <c r="D23" i="20"/>
  <c r="E23" i="45"/>
  <c r="D27" i="69"/>
  <c r="D27" i="47"/>
  <c r="E27" i="46"/>
  <c r="D27" i="20"/>
  <c r="E27" i="45"/>
  <c r="D29" i="69"/>
  <c r="D29" i="47"/>
  <c r="E29" i="46"/>
  <c r="D29" i="20"/>
  <c r="E29" i="45"/>
  <c r="D32" i="69"/>
  <c r="D32" i="47"/>
  <c r="E32" i="46"/>
  <c r="D32" i="20"/>
  <c r="E32" i="45"/>
  <c r="A3" i="69"/>
  <c r="A3" i="47"/>
  <c r="A3" i="46"/>
  <c r="A3" i="45"/>
  <c r="B3" i="45"/>
  <c r="B3" i="47"/>
  <c r="B3" i="46"/>
  <c r="A3" i="20"/>
  <c r="A6" i="69"/>
  <c r="B6" i="47"/>
  <c r="A6" i="47"/>
  <c r="A6" i="46"/>
  <c r="A6" i="20"/>
  <c r="B6" i="45"/>
  <c r="A6" i="45"/>
  <c r="B6" i="46"/>
  <c r="A9" i="69"/>
  <c r="A9" i="47"/>
  <c r="B9" i="47"/>
  <c r="A9" i="46"/>
  <c r="B9" i="45"/>
  <c r="B9" i="46"/>
  <c r="A9" i="20"/>
  <c r="A9" i="45"/>
  <c r="A11" i="69"/>
  <c r="A11" i="47"/>
  <c r="B11" i="47"/>
  <c r="A11" i="46"/>
  <c r="B11" i="45"/>
  <c r="B11" i="46"/>
  <c r="A11" i="20"/>
  <c r="A11" i="45"/>
  <c r="A14" i="69"/>
  <c r="B14" i="47"/>
  <c r="A14" i="47"/>
  <c r="A14" i="46"/>
  <c r="A14" i="20"/>
  <c r="B14" i="45"/>
  <c r="B14" i="46"/>
  <c r="A14" i="45"/>
  <c r="A17" i="69"/>
  <c r="A17" i="47"/>
  <c r="B17" i="47"/>
  <c r="A17" i="46"/>
  <c r="B17" i="45"/>
  <c r="B17" i="46"/>
  <c r="A17" i="20"/>
  <c r="A17" i="45"/>
  <c r="A20" i="69"/>
  <c r="B20" i="47"/>
  <c r="A20" i="47"/>
  <c r="A20" i="46"/>
  <c r="A20" i="20"/>
  <c r="B20" i="45"/>
  <c r="B20" i="46"/>
  <c r="A20" i="45"/>
  <c r="A23" i="69"/>
  <c r="A23" i="47"/>
  <c r="B23" i="47"/>
  <c r="A23" i="46"/>
  <c r="B23" i="45"/>
  <c r="B23" i="46"/>
  <c r="A23" i="20"/>
  <c r="A23" i="45"/>
  <c r="A26" i="69"/>
  <c r="B26" i="47"/>
  <c r="A26" i="47"/>
  <c r="A26" i="46"/>
  <c r="A26" i="20"/>
  <c r="B26" i="45"/>
  <c r="B26" i="46"/>
  <c r="A26" i="45"/>
  <c r="A29" i="69"/>
  <c r="A29" i="47"/>
  <c r="B29" i="47"/>
  <c r="A29" i="46"/>
  <c r="B29" i="45"/>
  <c r="B29" i="46"/>
  <c r="A29" i="20"/>
  <c r="A29" i="45"/>
  <c r="A32" i="69"/>
  <c r="B32" i="47"/>
  <c r="B32" i="46"/>
  <c r="A32" i="47"/>
  <c r="A32" i="46"/>
  <c r="A32" i="20"/>
  <c r="B32" i="45"/>
  <c r="A32" i="45"/>
  <c r="A35" i="69"/>
  <c r="A35" i="47"/>
  <c r="B35" i="46"/>
  <c r="B35" i="47"/>
  <c r="B35" i="45"/>
  <c r="A35" i="46"/>
  <c r="A35" i="20"/>
  <c r="A35" i="45"/>
  <c r="E5" i="69"/>
  <c r="E5" i="47"/>
  <c r="F5" i="45"/>
  <c r="F5" i="46"/>
  <c r="E5" i="20"/>
  <c r="E9" i="69"/>
  <c r="E9" i="47"/>
  <c r="F9" i="45"/>
  <c r="F9" i="46"/>
  <c r="E9" i="20"/>
  <c r="E13" i="69"/>
  <c r="E13" i="47"/>
  <c r="F13" i="45"/>
  <c r="F13" i="46"/>
  <c r="E13" i="20"/>
  <c r="E17" i="69"/>
  <c r="E17" i="47"/>
  <c r="F17" i="45"/>
  <c r="F17" i="46"/>
  <c r="E17" i="20"/>
  <c r="E21" i="69"/>
  <c r="E21" i="47"/>
  <c r="F21" i="45"/>
  <c r="F21" i="46"/>
  <c r="E21" i="20"/>
  <c r="E25" i="69"/>
  <c r="E25" i="47"/>
  <c r="F25" i="45"/>
  <c r="F25" i="46"/>
  <c r="E25" i="20"/>
  <c r="E29" i="69"/>
  <c r="E29" i="47"/>
  <c r="F29" i="45"/>
  <c r="F29" i="46"/>
  <c r="E29" i="20"/>
  <c r="E33" i="69"/>
  <c r="E33" i="47"/>
  <c r="F33" i="46"/>
  <c r="F33" i="45"/>
  <c r="E33" i="20"/>
  <c r="D6" i="32"/>
  <c r="C6" i="69"/>
  <c r="C6" i="20"/>
  <c r="D6" i="45"/>
  <c r="D6" i="46"/>
  <c r="D10" i="32"/>
  <c r="C10" i="69"/>
  <c r="C10" i="20"/>
  <c r="D10" i="45"/>
  <c r="D10" i="46"/>
  <c r="D14" i="32"/>
  <c r="C14" i="69"/>
  <c r="C14" i="20"/>
  <c r="D14" i="45"/>
  <c r="D14" i="46"/>
  <c r="D20" i="32"/>
  <c r="C20" i="69"/>
  <c r="C20" i="20"/>
  <c r="D20" i="45"/>
  <c r="D20" i="46"/>
  <c r="D24" i="32"/>
  <c r="C24" i="69"/>
  <c r="C24" i="20"/>
  <c r="D24" i="45"/>
  <c r="D24" i="46"/>
  <c r="D28" i="32"/>
  <c r="C28" i="69"/>
  <c r="C28" i="20"/>
  <c r="D28" i="45"/>
  <c r="D28" i="46"/>
  <c r="D32" i="32"/>
  <c r="C32" i="69"/>
  <c r="D32" i="46"/>
  <c r="C32" i="20"/>
  <c r="D32" i="45"/>
  <c r="B9" i="14"/>
  <c r="D31" i="69"/>
  <c r="D31" i="47"/>
  <c r="D31" i="20"/>
  <c r="E31" i="46"/>
  <c r="E31" i="45"/>
  <c r="A9" i="29"/>
  <c r="D15" i="29"/>
  <c r="D21" i="29"/>
  <c r="A27" i="29"/>
  <c r="E31" i="29"/>
  <c r="A35" i="29"/>
  <c r="A13" i="30"/>
  <c r="E17" i="30"/>
  <c r="D32" i="30"/>
  <c r="B13" i="31"/>
  <c r="F3" i="32"/>
  <c r="A7" i="32"/>
  <c r="B10" i="32"/>
  <c r="F11" i="32"/>
  <c r="A15" i="32"/>
  <c r="A17" i="32"/>
  <c r="B20" i="32"/>
  <c r="F21" i="32"/>
  <c r="A25" i="32"/>
  <c r="B28" i="32"/>
  <c r="F29" i="32"/>
  <c r="A4" i="33"/>
  <c r="B7" i="33"/>
  <c r="D13" i="33"/>
  <c r="B17" i="33"/>
  <c r="D23" i="33"/>
  <c r="A30" i="33"/>
  <c r="B33" i="33"/>
  <c r="B8" i="34"/>
  <c r="A13" i="34"/>
  <c r="A25" i="34"/>
  <c r="D34" i="34"/>
  <c r="G5" i="36"/>
  <c r="I5" i="32"/>
  <c r="I7" i="32"/>
  <c r="J7" i="32" s="1"/>
  <c r="I9" i="32"/>
  <c r="I13" i="32"/>
  <c r="I15" i="32"/>
  <c r="I17" i="32"/>
  <c r="I19" i="32"/>
  <c r="I21" i="32"/>
  <c r="I23" i="32"/>
  <c r="I25" i="32"/>
  <c r="I27" i="32"/>
  <c r="I29" i="32"/>
  <c r="I31" i="32"/>
  <c r="I35" i="32"/>
  <c r="I6" i="32"/>
  <c r="I8" i="32"/>
  <c r="I10" i="32"/>
  <c r="I12" i="32"/>
  <c r="I14" i="32"/>
  <c r="I16" i="32"/>
  <c r="I18" i="32"/>
  <c r="I20" i="32"/>
  <c r="I22" i="32"/>
  <c r="I24" i="32"/>
  <c r="I26" i="32"/>
  <c r="I28" i="32"/>
  <c r="I30" i="32"/>
  <c r="I32" i="32"/>
  <c r="I34" i="32"/>
  <c r="F23" i="34"/>
  <c r="F23" i="47"/>
  <c r="F30" i="47"/>
  <c r="F4" i="47"/>
  <c r="F6" i="47"/>
  <c r="F9" i="33"/>
  <c r="F9" i="47"/>
  <c r="F13" i="47"/>
  <c r="F22" i="47"/>
  <c r="F31" i="47"/>
  <c r="F12" i="34"/>
  <c r="F12" i="47"/>
  <c r="F21" i="34"/>
  <c r="F21" i="47"/>
  <c r="F32" i="47"/>
  <c r="I11" i="32"/>
  <c r="I3" i="32"/>
  <c r="I33" i="32"/>
  <c r="F35" i="29"/>
  <c r="G35" i="29" s="1"/>
  <c r="H35" i="29" s="1"/>
  <c r="I35" i="29" s="1"/>
  <c r="J35" i="29" s="1"/>
  <c r="K35" i="29" s="1"/>
  <c r="L35" i="29" s="1"/>
  <c r="M35" i="29" s="1"/>
  <c r="N35" i="29" s="1"/>
  <c r="O35" i="29" s="1"/>
  <c r="P35" i="29" s="1"/>
  <c r="Q35" i="29" s="1"/>
  <c r="R35" i="29" s="1"/>
  <c r="S35" i="29" s="1"/>
  <c r="T35" i="29" s="1"/>
  <c r="U35" i="29" s="1"/>
  <c r="V35" i="29" s="1"/>
  <c r="W35" i="29" s="1"/>
  <c r="X35" i="29" s="1"/>
  <c r="Y35" i="29" s="1"/>
  <c r="D4" i="33"/>
  <c r="D4" i="34"/>
  <c r="D6" i="33"/>
  <c r="D8" i="14"/>
  <c r="D8" i="33"/>
  <c r="D8" i="34"/>
  <c r="D10" i="33"/>
  <c r="D12" i="14"/>
  <c r="D12" i="33"/>
  <c r="D12" i="34"/>
  <c r="D14" i="33"/>
  <c r="D16" i="33"/>
  <c r="D18" i="30"/>
  <c r="D18" i="33"/>
  <c r="D20" i="34"/>
  <c r="D20" i="33"/>
  <c r="D22" i="29"/>
  <c r="D22" i="33"/>
  <c r="D22" i="34"/>
  <c r="D24" i="31"/>
  <c r="D24" i="34"/>
  <c r="D24" i="33"/>
  <c r="D26" i="30"/>
  <c r="D26" i="33"/>
  <c r="D28" i="34"/>
  <c r="D28" i="33"/>
  <c r="D30" i="33"/>
  <c r="D30" i="34"/>
  <c r="D33" i="34"/>
  <c r="D33" i="33"/>
  <c r="D35" i="34"/>
  <c r="E35" i="32"/>
  <c r="D35" i="30"/>
  <c r="C3" i="33"/>
  <c r="C4" i="34"/>
  <c r="C4" i="33"/>
  <c r="C4" i="32"/>
  <c r="C5" i="33"/>
  <c r="C5" i="34"/>
  <c r="C6" i="31"/>
  <c r="C6" i="34"/>
  <c r="C6" i="32"/>
  <c r="C7" i="33"/>
  <c r="C8" i="29"/>
  <c r="C8" i="34"/>
  <c r="C8" i="33"/>
  <c r="C8" i="32"/>
  <c r="C9" i="29"/>
  <c r="C9" i="33"/>
  <c r="C9" i="34"/>
  <c r="C10" i="31"/>
  <c r="C10" i="34"/>
  <c r="C10" i="32"/>
  <c r="C11" i="33"/>
  <c r="C12" i="34"/>
  <c r="C12" i="33"/>
  <c r="C12" i="32"/>
  <c r="C13" i="31"/>
  <c r="C13" i="33"/>
  <c r="C13" i="34"/>
  <c r="C14" i="31"/>
  <c r="C14" i="34"/>
  <c r="C14" i="32"/>
  <c r="C15" i="33"/>
  <c r="C16" i="29"/>
  <c r="C16" i="34"/>
  <c r="C16" i="32"/>
  <c r="C16" i="31"/>
  <c r="C17" i="33"/>
  <c r="C18" i="31"/>
  <c r="C18" i="34"/>
  <c r="C18" i="33"/>
  <c r="C18" i="32"/>
  <c r="C19" i="14"/>
  <c r="C19" i="33"/>
  <c r="C19" i="34"/>
  <c r="C20" i="34"/>
  <c r="C20" i="32"/>
  <c r="C21" i="31"/>
  <c r="C21" i="34"/>
  <c r="C21" i="33"/>
  <c r="C22" i="34"/>
  <c r="C22" i="33"/>
  <c r="C22" i="32"/>
  <c r="C23" i="14"/>
  <c r="C23" i="33"/>
  <c r="C24" i="30"/>
  <c r="C24" i="34"/>
  <c r="C24" i="32"/>
  <c r="C25" i="34"/>
  <c r="C25" i="33"/>
  <c r="C26" i="34"/>
  <c r="C26" i="33"/>
  <c r="C26" i="32"/>
  <c r="C27" i="29"/>
  <c r="C27" i="33"/>
  <c r="C27" i="34"/>
  <c r="C28" i="34"/>
  <c r="C28" i="32"/>
  <c r="C29" i="34"/>
  <c r="C29" i="33"/>
  <c r="C30" i="34"/>
  <c r="C30" i="33"/>
  <c r="C30" i="32"/>
  <c r="C31" i="30"/>
  <c r="C31" i="33"/>
  <c r="C32" i="30"/>
  <c r="C32" i="34"/>
  <c r="C32" i="32"/>
  <c r="C33" i="29"/>
  <c r="C33" i="34"/>
  <c r="C33" i="33"/>
  <c r="C33" i="32"/>
  <c r="C34" i="34"/>
  <c r="C34" i="33"/>
  <c r="C35" i="31"/>
  <c r="C35" i="34"/>
  <c r="C35" i="33"/>
  <c r="C35" i="32"/>
  <c r="E4" i="31"/>
  <c r="E4" i="34"/>
  <c r="F4" i="32"/>
  <c r="E6" i="30"/>
  <c r="E6" i="34"/>
  <c r="E6" i="33"/>
  <c r="F6" i="32"/>
  <c r="E8" i="31"/>
  <c r="E8" i="34"/>
  <c r="F8" i="32"/>
  <c r="E10" i="34"/>
  <c r="E10" i="33"/>
  <c r="F10" i="32"/>
  <c r="E12" i="31"/>
  <c r="E12" i="34"/>
  <c r="F12" i="32"/>
  <c r="E14" i="34"/>
  <c r="E14" i="33"/>
  <c r="F14" i="32"/>
  <c r="E16" i="31"/>
  <c r="E16" i="34"/>
  <c r="E16" i="33"/>
  <c r="F16" i="32"/>
  <c r="E18" i="31"/>
  <c r="E18" i="34"/>
  <c r="F18" i="32"/>
  <c r="E20" i="31"/>
  <c r="E20" i="34"/>
  <c r="E20" i="33"/>
  <c r="F20" i="32"/>
  <c r="E22" i="34"/>
  <c r="F22" i="32"/>
  <c r="E24" i="31"/>
  <c r="E24" i="34"/>
  <c r="E24" i="33"/>
  <c r="F24" i="32"/>
  <c r="E24" i="30"/>
  <c r="E26" i="34"/>
  <c r="F26" i="32"/>
  <c r="E28" i="34"/>
  <c r="E28" i="33"/>
  <c r="F28" i="32"/>
  <c r="E30" i="29"/>
  <c r="E30" i="34"/>
  <c r="F30" i="32"/>
  <c r="E32" i="31"/>
  <c r="E32" i="34"/>
  <c r="E32" i="33"/>
  <c r="E32" i="30"/>
  <c r="E34" i="29"/>
  <c r="E34" i="34"/>
  <c r="F34" i="32"/>
  <c r="E4" i="14"/>
  <c r="D6" i="14"/>
  <c r="C7" i="14"/>
  <c r="E10" i="14"/>
  <c r="C12" i="14"/>
  <c r="C14" i="14"/>
  <c r="C16" i="14"/>
  <c r="E16" i="14"/>
  <c r="C17" i="14"/>
  <c r="C18" i="14"/>
  <c r="C20" i="14"/>
  <c r="D22" i="14"/>
  <c r="C24" i="14"/>
  <c r="E24" i="14"/>
  <c r="D26" i="14"/>
  <c r="C27" i="14"/>
  <c r="C28" i="14"/>
  <c r="C30" i="14"/>
  <c r="C32" i="14"/>
  <c r="E32" i="14"/>
  <c r="D33" i="14"/>
  <c r="E4" i="29"/>
  <c r="C5" i="29"/>
  <c r="D6" i="29"/>
  <c r="C10" i="29"/>
  <c r="C13" i="29"/>
  <c r="C17" i="29"/>
  <c r="D18" i="29"/>
  <c r="C6" i="30"/>
  <c r="C8" i="30"/>
  <c r="C20" i="30"/>
  <c r="C22" i="30"/>
  <c r="C28" i="30"/>
  <c r="C34" i="30"/>
  <c r="C24" i="31"/>
  <c r="E4" i="32"/>
  <c r="C5" i="32"/>
  <c r="E8" i="32"/>
  <c r="C9" i="32"/>
  <c r="E12" i="32"/>
  <c r="C13" i="32"/>
  <c r="E18" i="32"/>
  <c r="C19" i="32"/>
  <c r="E22" i="32"/>
  <c r="C23" i="32"/>
  <c r="E26" i="32"/>
  <c r="C27" i="32"/>
  <c r="E30" i="32"/>
  <c r="C31" i="32"/>
  <c r="F32" i="32"/>
  <c r="C34" i="32"/>
  <c r="E8" i="33"/>
  <c r="C10" i="33"/>
  <c r="E18" i="33"/>
  <c r="C20" i="33"/>
  <c r="E26" i="33"/>
  <c r="C28" i="33"/>
  <c r="E34" i="33"/>
  <c r="C3" i="34"/>
  <c r="D6" i="34"/>
  <c r="C11" i="34"/>
  <c r="D14" i="34"/>
  <c r="D16" i="34"/>
  <c r="D18" i="34"/>
  <c r="C31" i="34"/>
  <c r="G5" i="26"/>
  <c r="H5" i="26" s="1"/>
  <c r="G9" i="26"/>
  <c r="H9" i="26" s="1"/>
  <c r="G13" i="26"/>
  <c r="H13" i="26" s="1"/>
  <c r="Z13" i="26" s="1"/>
  <c r="AA13" i="26" s="1"/>
  <c r="G17" i="26"/>
  <c r="H17" i="26" s="1"/>
  <c r="G21" i="26"/>
  <c r="H21" i="26" s="1"/>
  <c r="Z21" i="26" s="1"/>
  <c r="AA21" i="26" s="1"/>
  <c r="G25" i="26"/>
  <c r="H25" i="26" s="1"/>
  <c r="Z25" i="26" s="1"/>
  <c r="AA25" i="26" s="1"/>
  <c r="G29" i="26"/>
  <c r="H29" i="26" s="1"/>
  <c r="Z29" i="26" s="1"/>
  <c r="AA29" i="26" s="1"/>
  <c r="G33" i="26"/>
  <c r="H33" i="26" s="1"/>
  <c r="Z33" i="26" s="1"/>
  <c r="AA33" i="26" s="1"/>
  <c r="G37" i="26"/>
  <c r="H37" i="26" s="1"/>
  <c r="Z37" i="26" s="1"/>
  <c r="AA37" i="26" s="1"/>
  <c r="G41" i="26"/>
  <c r="H41" i="26" s="1"/>
  <c r="D3" i="34"/>
  <c r="D3" i="33"/>
  <c r="E3" i="32"/>
  <c r="D5" i="30"/>
  <c r="D5" i="34"/>
  <c r="E5" i="32"/>
  <c r="D7" i="14"/>
  <c r="D7" i="34"/>
  <c r="D7" i="33"/>
  <c r="E7" i="32"/>
  <c r="D9" i="34"/>
  <c r="E9" i="32"/>
  <c r="D11" i="34"/>
  <c r="D11" i="33"/>
  <c r="E11" i="32"/>
  <c r="D13" i="34"/>
  <c r="E13" i="32"/>
  <c r="D15" i="31"/>
  <c r="D15" i="34"/>
  <c r="D15" i="33"/>
  <c r="E15" i="32"/>
  <c r="D17" i="30"/>
  <c r="D17" i="34"/>
  <c r="D17" i="33"/>
  <c r="E17" i="32"/>
  <c r="D19" i="34"/>
  <c r="E19" i="32"/>
  <c r="D21" i="31"/>
  <c r="D21" i="34"/>
  <c r="D21" i="33"/>
  <c r="E21" i="32"/>
  <c r="D23" i="34"/>
  <c r="E23" i="32"/>
  <c r="D25" i="34"/>
  <c r="D25" i="33"/>
  <c r="E25" i="32"/>
  <c r="D27" i="34"/>
  <c r="E27" i="32"/>
  <c r="D27" i="30"/>
  <c r="D29" i="29"/>
  <c r="D29" i="34"/>
  <c r="D29" i="33"/>
  <c r="E29" i="32"/>
  <c r="D32" i="34"/>
  <c r="D32" i="33"/>
  <c r="E32" i="32"/>
  <c r="D34" i="33"/>
  <c r="E34" i="32"/>
  <c r="B3" i="34"/>
  <c r="A3" i="33"/>
  <c r="A3" i="34"/>
  <c r="B3" i="32"/>
  <c r="A3" i="31"/>
  <c r="B4" i="14"/>
  <c r="A4" i="34"/>
  <c r="B4" i="33"/>
  <c r="A4" i="32"/>
  <c r="A5" i="31"/>
  <c r="B5" i="34"/>
  <c r="A5" i="33"/>
  <c r="B5" i="33"/>
  <c r="B5" i="32"/>
  <c r="B5" i="31"/>
  <c r="A6" i="34"/>
  <c r="B6" i="33"/>
  <c r="B6" i="34"/>
  <c r="A6" i="33"/>
  <c r="A6" i="32"/>
  <c r="B7" i="34"/>
  <c r="A7" i="33"/>
  <c r="A7" i="34"/>
  <c r="B7" i="32"/>
  <c r="A8" i="29"/>
  <c r="A8" i="34"/>
  <c r="B8" i="33"/>
  <c r="A8" i="32"/>
  <c r="B9" i="34"/>
  <c r="A9" i="33"/>
  <c r="B9" i="33"/>
  <c r="B9" i="32"/>
  <c r="B10" i="30"/>
  <c r="A10" i="34"/>
  <c r="B10" i="33"/>
  <c r="B10" i="34"/>
  <c r="A10" i="33"/>
  <c r="A10" i="32"/>
  <c r="B11" i="34"/>
  <c r="A11" i="33"/>
  <c r="A11" i="34"/>
  <c r="B11" i="32"/>
  <c r="A11" i="31"/>
  <c r="B12" i="29"/>
  <c r="A12" i="34"/>
  <c r="B12" i="33"/>
  <c r="A12" i="32"/>
  <c r="A13" i="31"/>
  <c r="B13" i="34"/>
  <c r="A13" i="33"/>
  <c r="B13" i="33"/>
  <c r="B13" i="32"/>
  <c r="A14" i="34"/>
  <c r="B14" i="33"/>
  <c r="B14" i="34"/>
  <c r="A14" i="33"/>
  <c r="A14" i="32"/>
  <c r="B15" i="34"/>
  <c r="A15" i="33"/>
  <c r="A15" i="34"/>
  <c r="B15" i="32"/>
  <c r="A17" i="30"/>
  <c r="B17" i="34"/>
  <c r="A17" i="33"/>
  <c r="A17" i="34"/>
  <c r="B17" i="32"/>
  <c r="A18" i="34"/>
  <c r="B18" i="34"/>
  <c r="B18" i="33"/>
  <c r="A18" i="32"/>
  <c r="B19" i="34"/>
  <c r="A19" i="34"/>
  <c r="A19" i="33"/>
  <c r="B19" i="33"/>
  <c r="B19" i="32"/>
  <c r="A20" i="29"/>
  <c r="A20" i="34"/>
  <c r="B20" i="33"/>
  <c r="A20" i="33"/>
  <c r="A20" i="32"/>
  <c r="B21" i="31"/>
  <c r="B21" i="34"/>
  <c r="A21" i="33"/>
  <c r="A21" i="34"/>
  <c r="B21" i="32"/>
  <c r="A22" i="34"/>
  <c r="B22" i="34"/>
  <c r="B22" i="33"/>
  <c r="A22" i="32"/>
  <c r="B23" i="34"/>
  <c r="A23" i="34"/>
  <c r="A23" i="33"/>
  <c r="B23" i="33"/>
  <c r="B23" i="32"/>
  <c r="B23" i="30"/>
  <c r="B24" i="14"/>
  <c r="A24" i="34"/>
  <c r="B24" i="33"/>
  <c r="B24" i="34"/>
  <c r="A24" i="33"/>
  <c r="A24" i="32"/>
  <c r="A24" i="31"/>
  <c r="B25" i="34"/>
  <c r="A25" i="33"/>
  <c r="B25" i="32"/>
  <c r="B25" i="30"/>
  <c r="A26" i="34"/>
  <c r="B26" i="34"/>
  <c r="B26" i="33"/>
  <c r="A26" i="32"/>
  <c r="B27" i="34"/>
  <c r="A27" i="34"/>
  <c r="A27" i="33"/>
  <c r="B27" i="33"/>
  <c r="B27" i="32"/>
  <c r="B28" i="30"/>
  <c r="A28" i="34"/>
  <c r="B28" i="33"/>
  <c r="A28" i="33"/>
  <c r="A28" i="32"/>
  <c r="B29" i="30"/>
  <c r="B29" i="34"/>
  <c r="A29" i="33"/>
  <c r="A29" i="34"/>
  <c r="B29" i="32"/>
  <c r="A30" i="34"/>
  <c r="B30" i="34"/>
  <c r="B30" i="33"/>
  <c r="A30" i="32"/>
  <c r="B31" i="34"/>
  <c r="A31" i="34"/>
  <c r="A31" i="33"/>
  <c r="B31" i="33"/>
  <c r="B31" i="32"/>
  <c r="B31" i="30"/>
  <c r="B32" i="14"/>
  <c r="A32" i="34"/>
  <c r="B32" i="33"/>
  <c r="B32" i="32"/>
  <c r="B32" i="34"/>
  <c r="A32" i="33"/>
  <c r="B33" i="34"/>
  <c r="A33" i="33"/>
  <c r="A33" i="32"/>
  <c r="B33" i="32"/>
  <c r="A34" i="34"/>
  <c r="B34" i="34"/>
  <c r="B34" i="33"/>
  <c r="B34" i="32"/>
  <c r="A34" i="32"/>
  <c r="A35" i="34"/>
  <c r="B35" i="34"/>
  <c r="A35" i="33"/>
  <c r="A35" i="32"/>
  <c r="B35" i="33"/>
  <c r="E3" i="31"/>
  <c r="E3" i="33"/>
  <c r="E3" i="34"/>
  <c r="E5" i="14"/>
  <c r="E5" i="33"/>
  <c r="E7" i="33"/>
  <c r="E7" i="34"/>
  <c r="E9" i="33"/>
  <c r="E11" i="33"/>
  <c r="E11" i="34"/>
  <c r="E13" i="14"/>
  <c r="E13" i="33"/>
  <c r="E15" i="33"/>
  <c r="E15" i="34"/>
  <c r="E17" i="29"/>
  <c r="E17" i="33"/>
  <c r="E17" i="34"/>
  <c r="E19" i="29"/>
  <c r="E19" i="34"/>
  <c r="E19" i="33"/>
  <c r="E21" i="30"/>
  <c r="E21" i="33"/>
  <c r="E23" i="34"/>
  <c r="E23" i="33"/>
  <c r="E25" i="30"/>
  <c r="E25" i="33"/>
  <c r="E25" i="34"/>
  <c r="E25" i="31"/>
  <c r="E27" i="31"/>
  <c r="E27" i="34"/>
  <c r="E27" i="33"/>
  <c r="E29" i="29"/>
  <c r="E29" i="33"/>
  <c r="E29" i="31"/>
  <c r="E29" i="30"/>
  <c r="E31" i="34"/>
  <c r="E31" i="33"/>
  <c r="F31" i="32"/>
  <c r="E33" i="14"/>
  <c r="E33" i="33"/>
  <c r="F33" i="32"/>
  <c r="E33" i="34"/>
  <c r="E33" i="30"/>
  <c r="E35" i="14"/>
  <c r="E35" i="34"/>
  <c r="E35" i="33"/>
  <c r="F35" i="32"/>
  <c r="B3" i="14"/>
  <c r="C4" i="14"/>
  <c r="B5" i="14"/>
  <c r="C6" i="14"/>
  <c r="B7" i="14"/>
  <c r="E8" i="14"/>
  <c r="C9" i="14"/>
  <c r="C10" i="14"/>
  <c r="B11" i="14"/>
  <c r="E12" i="14"/>
  <c r="D14" i="14"/>
  <c r="D16" i="14"/>
  <c r="B17" i="14"/>
  <c r="E17" i="14"/>
  <c r="D18" i="14"/>
  <c r="B20" i="14"/>
  <c r="E20" i="14"/>
  <c r="C22" i="14"/>
  <c r="D23" i="14"/>
  <c r="D24" i="14"/>
  <c r="C26" i="14"/>
  <c r="B27" i="14"/>
  <c r="B28" i="14"/>
  <c r="E28" i="14"/>
  <c r="E29" i="14"/>
  <c r="D30" i="14"/>
  <c r="D32" i="14"/>
  <c r="B33" i="14"/>
  <c r="C34" i="14"/>
  <c r="D31" i="34"/>
  <c r="E31" i="32"/>
  <c r="D3" i="29"/>
  <c r="A5" i="29"/>
  <c r="C6" i="29"/>
  <c r="E6" i="29"/>
  <c r="E8" i="29"/>
  <c r="B9" i="29"/>
  <c r="E10" i="29"/>
  <c r="B13" i="29"/>
  <c r="C14" i="29"/>
  <c r="E16" i="29"/>
  <c r="C18" i="29"/>
  <c r="D19" i="29"/>
  <c r="E20" i="29"/>
  <c r="E22" i="29"/>
  <c r="C24" i="29"/>
  <c r="B27" i="29"/>
  <c r="C29" i="29"/>
  <c r="C32" i="29"/>
  <c r="E33" i="29"/>
  <c r="B35" i="29"/>
  <c r="E3" i="30"/>
  <c r="B8" i="30"/>
  <c r="D8" i="30"/>
  <c r="E12" i="30"/>
  <c r="C14" i="30"/>
  <c r="C16" i="30"/>
  <c r="A19" i="30"/>
  <c r="E20" i="30"/>
  <c r="D23" i="30"/>
  <c r="C26" i="30"/>
  <c r="A31" i="30"/>
  <c r="A33" i="30"/>
  <c r="B7" i="31"/>
  <c r="B19" i="31"/>
  <c r="D29" i="31"/>
  <c r="C3" i="32"/>
  <c r="B4" i="32"/>
  <c r="A5" i="32"/>
  <c r="F5" i="32"/>
  <c r="E6" i="32"/>
  <c r="C7" i="32"/>
  <c r="B8" i="32"/>
  <c r="A9" i="32"/>
  <c r="F9" i="32"/>
  <c r="E10" i="32"/>
  <c r="C11" i="32"/>
  <c r="B12" i="32"/>
  <c r="A13" i="32"/>
  <c r="F13" i="32"/>
  <c r="E14" i="32"/>
  <c r="C15" i="32"/>
  <c r="E16" i="32"/>
  <c r="C17" i="32"/>
  <c r="B18" i="32"/>
  <c r="A19" i="32"/>
  <c r="F19" i="32"/>
  <c r="E20" i="32"/>
  <c r="C21" i="32"/>
  <c r="B22" i="32"/>
  <c r="A23" i="32"/>
  <c r="F23" i="32"/>
  <c r="E24" i="32"/>
  <c r="C25" i="32"/>
  <c r="B26" i="32"/>
  <c r="A27" i="32"/>
  <c r="F27" i="32"/>
  <c r="E28" i="32"/>
  <c r="C29" i="32"/>
  <c r="B30" i="32"/>
  <c r="A31" i="32"/>
  <c r="A32" i="32"/>
  <c r="E33" i="32"/>
  <c r="B35" i="32"/>
  <c r="B3" i="33"/>
  <c r="E4" i="33"/>
  <c r="C6" i="33"/>
  <c r="A8" i="33"/>
  <c r="D9" i="33"/>
  <c r="B11" i="33"/>
  <c r="E12" i="33"/>
  <c r="C14" i="33"/>
  <c r="C16" i="33"/>
  <c r="A18" i="33"/>
  <c r="D19" i="33"/>
  <c r="B21" i="33"/>
  <c r="E22" i="33"/>
  <c r="C24" i="33"/>
  <c r="A26" i="33"/>
  <c r="D27" i="33"/>
  <c r="B29" i="33"/>
  <c r="E30" i="33"/>
  <c r="C32" i="33"/>
  <c r="A34" i="33"/>
  <c r="D35" i="33"/>
  <c r="B4" i="34"/>
  <c r="E5" i="34"/>
  <c r="C7" i="34"/>
  <c r="A9" i="34"/>
  <c r="D10" i="34"/>
  <c r="B12" i="34"/>
  <c r="E13" i="34"/>
  <c r="C15" i="34"/>
  <c r="C17" i="34"/>
  <c r="B20" i="34"/>
  <c r="C23" i="34"/>
  <c r="D26" i="34"/>
  <c r="E29" i="34"/>
  <c r="A33" i="34"/>
  <c r="G4" i="29"/>
  <c r="H4" i="29" s="1"/>
  <c r="I4" i="29" s="1"/>
  <c r="J4" i="29" s="1"/>
  <c r="K4" i="29" s="1"/>
  <c r="L4" i="29" s="1"/>
  <c r="M4" i="29" s="1"/>
  <c r="N4" i="29" s="1"/>
  <c r="O4" i="29" s="1"/>
  <c r="P4" i="29" s="1"/>
  <c r="Q4" i="29" s="1"/>
  <c r="R4" i="29" s="1"/>
  <c r="S4" i="29" s="1"/>
  <c r="T4" i="29" s="1"/>
  <c r="U4" i="29" s="1"/>
  <c r="V4" i="29" s="1"/>
  <c r="W4" i="29" s="1"/>
  <c r="X4" i="29" s="1"/>
  <c r="Y4" i="29" s="1"/>
  <c r="G6" i="29"/>
  <c r="H6" i="29" s="1"/>
  <c r="I6" i="29" s="1"/>
  <c r="J6" i="29" s="1"/>
  <c r="K6" i="29" s="1"/>
  <c r="L6" i="29" s="1"/>
  <c r="M6" i="29" s="1"/>
  <c r="N6" i="29" s="1"/>
  <c r="O6" i="29" s="1"/>
  <c r="P6" i="29" s="1"/>
  <c r="Q6" i="29" s="1"/>
  <c r="R6" i="29" s="1"/>
  <c r="S6" i="29" s="1"/>
  <c r="T6" i="29" s="1"/>
  <c r="U6" i="29" s="1"/>
  <c r="V6" i="29" s="1"/>
  <c r="W6" i="29" s="1"/>
  <c r="X6" i="29" s="1"/>
  <c r="Y6" i="29" s="1"/>
  <c r="G8" i="31"/>
  <c r="H8" i="31" s="1"/>
  <c r="I8" i="31" s="1"/>
  <c r="J8" i="31" s="1"/>
  <c r="K8" i="31" s="1"/>
  <c r="L8" i="31" s="1"/>
  <c r="M8" i="31" s="1"/>
  <c r="N8" i="31" s="1"/>
  <c r="O8" i="31" s="1"/>
  <c r="P8" i="31" s="1"/>
  <c r="Q8" i="31" s="1"/>
  <c r="R8" i="31" s="1"/>
  <c r="S8" i="31" s="1"/>
  <c r="T8" i="31" s="1"/>
  <c r="U8" i="31" s="1"/>
  <c r="V8" i="31" s="1"/>
  <c r="W8" i="31" s="1"/>
  <c r="X8" i="31" s="1"/>
  <c r="Y8" i="31" s="1"/>
  <c r="G10" i="31"/>
  <c r="H10" i="31" s="1"/>
  <c r="I10" i="31" s="1"/>
  <c r="J10" i="31" s="1"/>
  <c r="K10" i="31" s="1"/>
  <c r="L10" i="31" s="1"/>
  <c r="M10" i="31" s="1"/>
  <c r="N10" i="31" s="1"/>
  <c r="O10" i="31" s="1"/>
  <c r="P10" i="31" s="1"/>
  <c r="Q10" i="31" s="1"/>
  <c r="R10" i="31" s="1"/>
  <c r="S10" i="31" s="1"/>
  <c r="T10" i="31" s="1"/>
  <c r="U10" i="31" s="1"/>
  <c r="V10" i="31" s="1"/>
  <c r="W10" i="31" s="1"/>
  <c r="X10" i="31" s="1"/>
  <c r="Y10" i="31" s="1"/>
  <c r="G12" i="29"/>
  <c r="H12" i="29" s="1"/>
  <c r="I12" i="29" s="1"/>
  <c r="J12" i="29" s="1"/>
  <c r="K12" i="29" s="1"/>
  <c r="L12" i="29" s="1"/>
  <c r="M12" i="29" s="1"/>
  <c r="N12" i="29" s="1"/>
  <c r="O12" i="29" s="1"/>
  <c r="P12" i="29" s="1"/>
  <c r="Q12" i="29" s="1"/>
  <c r="R12" i="29" s="1"/>
  <c r="S12" i="29" s="1"/>
  <c r="T12" i="29" s="1"/>
  <c r="U12" i="29" s="1"/>
  <c r="V12" i="29" s="1"/>
  <c r="W12" i="29" s="1"/>
  <c r="X12" i="29" s="1"/>
  <c r="Y12" i="29" s="1"/>
  <c r="G14" i="31"/>
  <c r="H14" i="31" s="1"/>
  <c r="I14" i="31" s="1"/>
  <c r="J14" i="31" s="1"/>
  <c r="K14" i="31" s="1"/>
  <c r="L14" i="31" s="1"/>
  <c r="M14" i="31" s="1"/>
  <c r="N14" i="31" s="1"/>
  <c r="O14" i="31" s="1"/>
  <c r="P14" i="31" s="1"/>
  <c r="Q14" i="31" s="1"/>
  <c r="R14" i="31" s="1"/>
  <c r="S14" i="31" s="1"/>
  <c r="T14" i="31" s="1"/>
  <c r="U14" i="31" s="1"/>
  <c r="V14" i="31" s="1"/>
  <c r="W14" i="31" s="1"/>
  <c r="X14" i="31" s="1"/>
  <c r="Y14" i="31" s="1"/>
  <c r="B16" i="33"/>
  <c r="A16" i="33"/>
  <c r="A16" i="34"/>
  <c r="A16" i="29"/>
  <c r="B16" i="34"/>
  <c r="A16" i="32"/>
  <c r="B16" i="32"/>
  <c r="B16" i="30"/>
  <c r="K37" i="14"/>
  <c r="S37" i="14"/>
  <c r="Y37" i="14"/>
  <c r="K3" i="30"/>
  <c r="Q37" i="14"/>
  <c r="S3" i="30"/>
  <c r="F3" i="34"/>
  <c r="F8" i="34"/>
  <c r="F17" i="34"/>
  <c r="F26" i="34"/>
  <c r="F35" i="34"/>
  <c r="AB15" i="26"/>
  <c r="AC15" i="26" s="1"/>
  <c r="AD15" i="26" s="1"/>
  <c r="AE15" i="26" s="1"/>
  <c r="AB31" i="26"/>
  <c r="AC31" i="26" s="1"/>
  <c r="AD31" i="26" s="1"/>
  <c r="AE31" i="26" s="1"/>
  <c r="F10" i="34"/>
  <c r="F19" i="34"/>
  <c r="F19" i="33"/>
  <c r="F24" i="34"/>
  <c r="F33" i="34"/>
  <c r="AB23" i="26"/>
  <c r="AB39" i="26"/>
  <c r="F10" i="33"/>
  <c r="F15" i="34"/>
  <c r="F20" i="34"/>
  <c r="F29" i="34"/>
  <c r="F11" i="34"/>
  <c r="F16" i="34"/>
  <c r="F25" i="34"/>
  <c r="F34" i="34"/>
  <c r="AB14" i="26"/>
  <c r="AC14" i="26" s="1"/>
  <c r="AD14" i="26" s="1"/>
  <c r="AE14" i="26" s="1"/>
  <c r="AB30" i="26"/>
  <c r="AC30" i="26" s="1"/>
  <c r="AD30" i="26" s="1"/>
  <c r="AE30" i="26" s="1"/>
  <c r="F11" i="33"/>
  <c r="F7" i="34"/>
  <c r="F9" i="34"/>
  <c r="AB22" i="26"/>
  <c r="AC22" i="26" s="1"/>
  <c r="AD22" i="26" s="1"/>
  <c r="AE22" i="26" s="1"/>
  <c r="F18" i="34"/>
  <c r="F27" i="34"/>
  <c r="F5" i="34"/>
  <c r="F14" i="33"/>
  <c r="F28" i="34"/>
  <c r="F18" i="33"/>
  <c r="F4" i="34"/>
  <c r="F4" i="33"/>
  <c r="F13" i="34"/>
  <c r="F13" i="33"/>
  <c r="F22" i="33"/>
  <c r="F22" i="34"/>
  <c r="F31" i="34"/>
  <c r="F31" i="33"/>
  <c r="F27" i="33"/>
  <c r="F32" i="34"/>
  <c r="F32" i="33"/>
  <c r="F20" i="33"/>
  <c r="F29" i="33"/>
  <c r="F3" i="33"/>
  <c r="F12" i="33"/>
  <c r="F21" i="33"/>
  <c r="F6" i="34"/>
  <c r="F6" i="33"/>
  <c r="F14" i="34"/>
  <c r="F5" i="33"/>
  <c r="F15" i="33"/>
  <c r="F24" i="33"/>
  <c r="F33" i="33"/>
  <c r="F30" i="34"/>
  <c r="F30" i="33"/>
  <c r="F7" i="33"/>
  <c r="F16" i="33"/>
  <c r="F25" i="33"/>
  <c r="F34" i="33"/>
  <c r="F23" i="33"/>
  <c r="F8" i="33"/>
  <c r="F17" i="33"/>
  <c r="F26" i="33"/>
  <c r="F35" i="33"/>
  <c r="G37" i="32"/>
  <c r="H4" i="32"/>
  <c r="P37" i="30"/>
  <c r="F37" i="14"/>
  <c r="N37" i="14"/>
  <c r="V37" i="14"/>
  <c r="G37" i="14"/>
  <c r="O37" i="14"/>
  <c r="W37" i="14"/>
  <c r="Q3" i="30"/>
  <c r="H37" i="14"/>
  <c r="P37" i="14"/>
  <c r="X37" i="14"/>
  <c r="I37" i="14"/>
  <c r="J37" i="30"/>
  <c r="X37" i="30"/>
  <c r="H37" i="30"/>
  <c r="F34" i="29"/>
  <c r="G34" i="29" s="1"/>
  <c r="H34" i="29" s="1"/>
  <c r="I34" i="29" s="1"/>
  <c r="J34" i="29" s="1"/>
  <c r="K34" i="29" s="1"/>
  <c r="L34" i="29" s="1"/>
  <c r="M34" i="29" s="1"/>
  <c r="N34" i="29" s="1"/>
  <c r="O34" i="29" s="1"/>
  <c r="P34" i="29" s="1"/>
  <c r="Q34" i="29" s="1"/>
  <c r="R34" i="29" s="1"/>
  <c r="S34" i="29" s="1"/>
  <c r="T34" i="29" s="1"/>
  <c r="U34" i="29" s="1"/>
  <c r="V34" i="29" s="1"/>
  <c r="W34" i="29" s="1"/>
  <c r="X34" i="29" s="1"/>
  <c r="Y34" i="29" s="1"/>
  <c r="I37" i="30"/>
  <c r="V37" i="30"/>
  <c r="G37" i="30"/>
  <c r="F13" i="29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Q13" i="29" s="1"/>
  <c r="R13" i="29" s="1"/>
  <c r="S13" i="29" s="1"/>
  <c r="T13" i="29" s="1"/>
  <c r="U13" i="29" s="1"/>
  <c r="V13" i="29" s="1"/>
  <c r="W13" i="29" s="1"/>
  <c r="X13" i="29" s="1"/>
  <c r="Y13" i="29" s="1"/>
  <c r="Y3" i="30"/>
  <c r="J37" i="14"/>
  <c r="L37" i="30"/>
  <c r="T37" i="30"/>
  <c r="L37" i="14"/>
  <c r="T37" i="14"/>
  <c r="N37" i="30"/>
  <c r="F11" i="29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R37" i="30"/>
  <c r="W37" i="30"/>
  <c r="O37" i="30"/>
  <c r="R37" i="14"/>
  <c r="M37" i="30"/>
  <c r="U37" i="30"/>
  <c r="M37" i="14"/>
  <c r="U37" i="14"/>
  <c r="D4" i="31"/>
  <c r="D4" i="30"/>
  <c r="D4" i="29"/>
  <c r="D4" i="14"/>
  <c r="C3" i="31"/>
  <c r="C3" i="29"/>
  <c r="C3" i="14"/>
  <c r="C3" i="30"/>
  <c r="D28" i="31"/>
  <c r="D28" i="30"/>
  <c r="D28" i="29"/>
  <c r="D28" i="14"/>
  <c r="C11" i="31"/>
  <c r="C11" i="29"/>
  <c r="C11" i="30"/>
  <c r="C11" i="14"/>
  <c r="D20" i="31"/>
  <c r="D20" i="29"/>
  <c r="D20" i="14"/>
  <c r="D20" i="30"/>
  <c r="C15" i="31"/>
  <c r="C15" i="30"/>
  <c r="C15" i="29"/>
  <c r="C15" i="14"/>
  <c r="D12" i="31"/>
  <c r="D12" i="29"/>
  <c r="D12" i="30"/>
  <c r="C7" i="31"/>
  <c r="C7" i="29"/>
  <c r="C7" i="30"/>
  <c r="D9" i="31"/>
  <c r="D9" i="29"/>
  <c r="D9" i="14"/>
  <c r="D9" i="30"/>
  <c r="D17" i="31"/>
  <c r="D17" i="29"/>
  <c r="D17" i="14"/>
  <c r="D25" i="31"/>
  <c r="D25" i="30"/>
  <c r="D25" i="29"/>
  <c r="D25" i="14"/>
  <c r="D34" i="30"/>
  <c r="D34" i="31"/>
  <c r="D34" i="29"/>
  <c r="B6" i="31"/>
  <c r="A6" i="31"/>
  <c r="B6" i="30"/>
  <c r="A6" i="29"/>
  <c r="A6" i="30"/>
  <c r="B6" i="14"/>
  <c r="B6" i="29"/>
  <c r="B10" i="31"/>
  <c r="A10" i="31"/>
  <c r="A10" i="29"/>
  <c r="B10" i="14"/>
  <c r="A10" i="30"/>
  <c r="B10" i="29"/>
  <c r="B14" i="31"/>
  <c r="A14" i="31"/>
  <c r="A14" i="29"/>
  <c r="B14" i="14"/>
  <c r="B14" i="30"/>
  <c r="A14" i="30"/>
  <c r="B14" i="29"/>
  <c r="B18" i="31"/>
  <c r="A18" i="31"/>
  <c r="A18" i="29"/>
  <c r="B18" i="30"/>
  <c r="A18" i="30"/>
  <c r="B18" i="14"/>
  <c r="B18" i="29"/>
  <c r="B22" i="31"/>
  <c r="A22" i="31"/>
  <c r="B22" i="29"/>
  <c r="A22" i="29"/>
  <c r="B22" i="30"/>
  <c r="A22" i="30"/>
  <c r="B22" i="14"/>
  <c r="B26" i="31"/>
  <c r="A26" i="31"/>
  <c r="A26" i="30"/>
  <c r="B26" i="14"/>
  <c r="B26" i="29"/>
  <c r="A26" i="29"/>
  <c r="B26" i="30"/>
  <c r="B30" i="31"/>
  <c r="A30" i="31"/>
  <c r="B30" i="30"/>
  <c r="B30" i="14"/>
  <c r="B30" i="29"/>
  <c r="A30" i="29"/>
  <c r="A30" i="30"/>
  <c r="B34" i="31"/>
  <c r="A34" i="31"/>
  <c r="B34" i="29"/>
  <c r="A34" i="29"/>
  <c r="B34" i="14"/>
  <c r="B34" i="30"/>
  <c r="A34" i="30"/>
  <c r="E7" i="30"/>
  <c r="E7" i="14"/>
  <c r="E7" i="31"/>
  <c r="E7" i="29"/>
  <c r="E15" i="31"/>
  <c r="E15" i="14"/>
  <c r="E15" i="30"/>
  <c r="E15" i="29"/>
  <c r="E23" i="31"/>
  <c r="E23" i="29"/>
  <c r="E23" i="30"/>
  <c r="E23" i="14"/>
  <c r="E31" i="31"/>
  <c r="E31" i="30"/>
  <c r="E31" i="14"/>
  <c r="F3" i="30"/>
  <c r="F3" i="29"/>
  <c r="G3" i="29" s="1"/>
  <c r="H3" i="29" s="1"/>
  <c r="I3" i="29" s="1"/>
  <c r="J3" i="29" s="1"/>
  <c r="K3" i="29" s="1"/>
  <c r="D10" i="30"/>
  <c r="D10" i="31"/>
  <c r="C31" i="14"/>
  <c r="E34" i="14"/>
  <c r="A32" i="29"/>
  <c r="E27" i="30"/>
  <c r="C35" i="30"/>
  <c r="D3" i="31"/>
  <c r="D3" i="14"/>
  <c r="D11" i="31"/>
  <c r="D11" i="14"/>
  <c r="D19" i="31"/>
  <c r="D19" i="30"/>
  <c r="D19" i="14"/>
  <c r="D27" i="31"/>
  <c r="D27" i="29"/>
  <c r="D27" i="14"/>
  <c r="B3" i="30"/>
  <c r="A3" i="30"/>
  <c r="B3" i="29"/>
  <c r="A3" i="29"/>
  <c r="A7" i="31"/>
  <c r="B7" i="29"/>
  <c r="A7" i="29"/>
  <c r="B11" i="29"/>
  <c r="A11" i="29"/>
  <c r="A15" i="31"/>
  <c r="B15" i="31"/>
  <c r="B15" i="30"/>
  <c r="B15" i="29"/>
  <c r="A15" i="30"/>
  <c r="A15" i="29"/>
  <c r="A19" i="31"/>
  <c r="B19" i="29"/>
  <c r="A19" i="29"/>
  <c r="A23" i="31"/>
  <c r="A23" i="30"/>
  <c r="B23" i="31"/>
  <c r="B27" i="31"/>
  <c r="A27" i="31"/>
  <c r="B27" i="30"/>
  <c r="A31" i="31"/>
  <c r="B31" i="29"/>
  <c r="B31" i="31"/>
  <c r="A31" i="29"/>
  <c r="B35" i="30"/>
  <c r="B35" i="31"/>
  <c r="A35" i="30"/>
  <c r="A35" i="31"/>
  <c r="E9" i="29"/>
  <c r="E9" i="31"/>
  <c r="B13" i="14"/>
  <c r="B15" i="14"/>
  <c r="E25" i="14"/>
  <c r="E27" i="14"/>
  <c r="D29" i="14"/>
  <c r="C33" i="14"/>
  <c r="B35" i="14"/>
  <c r="G16" i="29"/>
  <c r="H16" i="29" s="1"/>
  <c r="I16" i="29" s="1"/>
  <c r="J16" i="29" s="1"/>
  <c r="K16" i="29" s="1"/>
  <c r="L16" i="29" s="1"/>
  <c r="M16" i="29" s="1"/>
  <c r="N16" i="29" s="1"/>
  <c r="O16" i="29" s="1"/>
  <c r="P16" i="29" s="1"/>
  <c r="Q16" i="29" s="1"/>
  <c r="R16" i="29" s="1"/>
  <c r="S16" i="29" s="1"/>
  <c r="T16" i="29" s="1"/>
  <c r="U16" i="29" s="1"/>
  <c r="V16" i="29" s="1"/>
  <c r="W16" i="29" s="1"/>
  <c r="X16" i="29" s="1"/>
  <c r="Y16" i="29" s="1"/>
  <c r="G18" i="29"/>
  <c r="H18" i="29" s="1"/>
  <c r="I18" i="29" s="1"/>
  <c r="J18" i="29" s="1"/>
  <c r="K18" i="29" s="1"/>
  <c r="L18" i="29" s="1"/>
  <c r="M18" i="29" s="1"/>
  <c r="N18" i="29" s="1"/>
  <c r="O18" i="29" s="1"/>
  <c r="P18" i="29" s="1"/>
  <c r="Q18" i="29" s="1"/>
  <c r="R18" i="29" s="1"/>
  <c r="S18" i="29" s="1"/>
  <c r="T18" i="29" s="1"/>
  <c r="U18" i="29" s="1"/>
  <c r="V18" i="29" s="1"/>
  <c r="W18" i="29" s="1"/>
  <c r="X18" i="29" s="1"/>
  <c r="Y18" i="29" s="1"/>
  <c r="F22" i="30"/>
  <c r="F22" i="31" s="1"/>
  <c r="G22" i="31" s="1"/>
  <c r="H22" i="31" s="1"/>
  <c r="I22" i="31" s="1"/>
  <c r="J22" i="31" s="1"/>
  <c r="K22" i="31" s="1"/>
  <c r="L22" i="31" s="1"/>
  <c r="M22" i="31" s="1"/>
  <c r="N22" i="31" s="1"/>
  <c r="O22" i="31" s="1"/>
  <c r="P22" i="31" s="1"/>
  <c r="Q22" i="31" s="1"/>
  <c r="R22" i="31" s="1"/>
  <c r="S22" i="31" s="1"/>
  <c r="T22" i="31" s="1"/>
  <c r="U22" i="31" s="1"/>
  <c r="V22" i="31" s="1"/>
  <c r="W22" i="31" s="1"/>
  <c r="X22" i="31" s="1"/>
  <c r="Y22" i="31" s="1"/>
  <c r="F22" i="29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Q22" i="29" s="1"/>
  <c r="R22" i="29" s="1"/>
  <c r="S22" i="29" s="1"/>
  <c r="T22" i="29" s="1"/>
  <c r="U22" i="29" s="1"/>
  <c r="V22" i="29" s="1"/>
  <c r="W22" i="29" s="1"/>
  <c r="X22" i="29" s="1"/>
  <c r="Y22" i="29" s="1"/>
  <c r="G24" i="31"/>
  <c r="H24" i="31" s="1"/>
  <c r="I24" i="31" s="1"/>
  <c r="J24" i="31" s="1"/>
  <c r="K24" i="31" s="1"/>
  <c r="L24" i="31" s="1"/>
  <c r="M24" i="31" s="1"/>
  <c r="N24" i="31" s="1"/>
  <c r="O24" i="31" s="1"/>
  <c r="P24" i="31" s="1"/>
  <c r="Q24" i="31" s="1"/>
  <c r="R24" i="31" s="1"/>
  <c r="S24" i="31" s="1"/>
  <c r="T24" i="31" s="1"/>
  <c r="U24" i="31" s="1"/>
  <c r="V24" i="31" s="1"/>
  <c r="W24" i="31" s="1"/>
  <c r="X24" i="31" s="1"/>
  <c r="Y24" i="31" s="1"/>
  <c r="G26" i="31"/>
  <c r="H26" i="31" s="1"/>
  <c r="I26" i="31" s="1"/>
  <c r="J26" i="31" s="1"/>
  <c r="K26" i="31" s="1"/>
  <c r="L26" i="31" s="1"/>
  <c r="M26" i="31" s="1"/>
  <c r="N26" i="31" s="1"/>
  <c r="O26" i="31" s="1"/>
  <c r="P26" i="31" s="1"/>
  <c r="Q26" i="31" s="1"/>
  <c r="R26" i="31" s="1"/>
  <c r="S26" i="31" s="1"/>
  <c r="T26" i="31" s="1"/>
  <c r="U26" i="31" s="1"/>
  <c r="V26" i="31" s="1"/>
  <c r="W26" i="31" s="1"/>
  <c r="X26" i="31" s="1"/>
  <c r="Y26" i="31" s="1"/>
  <c r="G30" i="31"/>
  <c r="H30" i="31" s="1"/>
  <c r="I30" i="31" s="1"/>
  <c r="J30" i="31" s="1"/>
  <c r="K30" i="31" s="1"/>
  <c r="L30" i="31" s="1"/>
  <c r="M30" i="31" s="1"/>
  <c r="N30" i="31" s="1"/>
  <c r="O30" i="31" s="1"/>
  <c r="P30" i="31" s="1"/>
  <c r="Q30" i="31" s="1"/>
  <c r="R30" i="31" s="1"/>
  <c r="S30" i="31" s="1"/>
  <c r="T30" i="31" s="1"/>
  <c r="U30" i="31" s="1"/>
  <c r="V30" i="31" s="1"/>
  <c r="W30" i="31" s="1"/>
  <c r="X30" i="31" s="1"/>
  <c r="Y30" i="31" s="1"/>
  <c r="G32" i="31"/>
  <c r="H32" i="31" s="1"/>
  <c r="I32" i="31" s="1"/>
  <c r="J32" i="31" s="1"/>
  <c r="K32" i="31" s="1"/>
  <c r="L32" i="31" s="1"/>
  <c r="M32" i="31" s="1"/>
  <c r="N32" i="31" s="1"/>
  <c r="O32" i="31" s="1"/>
  <c r="P32" i="31" s="1"/>
  <c r="Q32" i="31" s="1"/>
  <c r="R32" i="31" s="1"/>
  <c r="S32" i="31" s="1"/>
  <c r="T32" i="31" s="1"/>
  <c r="U32" i="31" s="1"/>
  <c r="V32" i="31" s="1"/>
  <c r="W32" i="31" s="1"/>
  <c r="X32" i="31" s="1"/>
  <c r="Y32" i="31" s="1"/>
  <c r="G34" i="31"/>
  <c r="H34" i="31" s="1"/>
  <c r="I34" i="31" s="1"/>
  <c r="J34" i="31" s="1"/>
  <c r="K34" i="31" s="1"/>
  <c r="L34" i="31" s="1"/>
  <c r="M34" i="31" s="1"/>
  <c r="N34" i="31" s="1"/>
  <c r="O34" i="31" s="1"/>
  <c r="P34" i="31" s="1"/>
  <c r="Q34" i="31" s="1"/>
  <c r="R34" i="31" s="1"/>
  <c r="S34" i="31" s="1"/>
  <c r="T34" i="31" s="1"/>
  <c r="U34" i="31" s="1"/>
  <c r="V34" i="31" s="1"/>
  <c r="W34" i="31" s="1"/>
  <c r="X34" i="31" s="1"/>
  <c r="Y34" i="31" s="1"/>
  <c r="B5" i="29"/>
  <c r="D11" i="29"/>
  <c r="D24" i="29"/>
  <c r="B32" i="29"/>
  <c r="F19" i="29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Q19" i="29" s="1"/>
  <c r="R19" i="29" s="1"/>
  <c r="S19" i="29" s="1"/>
  <c r="T19" i="29" s="1"/>
  <c r="U19" i="29" s="1"/>
  <c r="V19" i="29" s="1"/>
  <c r="W19" i="29" s="1"/>
  <c r="X19" i="29" s="1"/>
  <c r="Y19" i="29" s="1"/>
  <c r="D3" i="30"/>
  <c r="B11" i="30"/>
  <c r="B13" i="30"/>
  <c r="C23" i="30"/>
  <c r="E30" i="30"/>
  <c r="B11" i="31"/>
  <c r="E17" i="31"/>
  <c r="C32" i="31"/>
  <c r="C27" i="31"/>
  <c r="C27" i="30"/>
  <c r="E10" i="31"/>
  <c r="E10" i="30"/>
  <c r="E34" i="31"/>
  <c r="E34" i="30"/>
  <c r="D13" i="30"/>
  <c r="D13" i="31"/>
  <c r="D13" i="29"/>
  <c r="B4" i="31"/>
  <c r="A4" i="31"/>
  <c r="A4" i="30"/>
  <c r="B20" i="31"/>
  <c r="A20" i="31"/>
  <c r="A20" i="30"/>
  <c r="B28" i="31"/>
  <c r="A28" i="31"/>
  <c r="A28" i="30"/>
  <c r="B28" i="29"/>
  <c r="A28" i="29"/>
  <c r="E11" i="31"/>
  <c r="E11" i="30"/>
  <c r="B8" i="14"/>
  <c r="D13" i="14"/>
  <c r="A12" i="29"/>
  <c r="B4" i="30"/>
  <c r="D6" i="31"/>
  <c r="D6" i="30"/>
  <c r="D14" i="31"/>
  <c r="D14" i="30"/>
  <c r="D22" i="31"/>
  <c r="D22" i="30"/>
  <c r="D30" i="31"/>
  <c r="D30" i="30"/>
  <c r="C4" i="31"/>
  <c r="C4" i="30"/>
  <c r="C4" i="29"/>
  <c r="C12" i="31"/>
  <c r="C12" i="30"/>
  <c r="C12" i="29"/>
  <c r="C20" i="31"/>
  <c r="C20" i="29"/>
  <c r="C28" i="31"/>
  <c r="C28" i="29"/>
  <c r="E28" i="31"/>
  <c r="E28" i="30"/>
  <c r="C8" i="14"/>
  <c r="B12" i="14"/>
  <c r="D15" i="14"/>
  <c r="B21" i="14"/>
  <c r="B23" i="14"/>
  <c r="E3" i="29"/>
  <c r="B21" i="29"/>
  <c r="B23" i="29"/>
  <c r="E25" i="29"/>
  <c r="D30" i="29"/>
  <c r="C35" i="29"/>
  <c r="E4" i="30"/>
  <c r="A7" i="30"/>
  <c r="D11" i="30"/>
  <c r="B19" i="30"/>
  <c r="C19" i="31"/>
  <c r="C19" i="29"/>
  <c r="C31" i="31"/>
  <c r="C31" i="29"/>
  <c r="E26" i="31"/>
  <c r="E26" i="29"/>
  <c r="B8" i="31"/>
  <c r="A8" i="30"/>
  <c r="B12" i="31"/>
  <c r="A12" i="31"/>
  <c r="A12" i="30"/>
  <c r="B12" i="30"/>
  <c r="B24" i="31"/>
  <c r="B24" i="30"/>
  <c r="E19" i="31"/>
  <c r="E19" i="30"/>
  <c r="E35" i="31"/>
  <c r="E35" i="29"/>
  <c r="E11" i="14"/>
  <c r="E27" i="29"/>
  <c r="D21" i="30"/>
  <c r="E35" i="30"/>
  <c r="D7" i="31"/>
  <c r="D7" i="30"/>
  <c r="D23" i="31"/>
  <c r="D23" i="29"/>
  <c r="D32" i="31"/>
  <c r="D32" i="29"/>
  <c r="A9" i="31"/>
  <c r="B9" i="31"/>
  <c r="B9" i="30"/>
  <c r="A9" i="30"/>
  <c r="A17" i="31"/>
  <c r="B17" i="31"/>
  <c r="A21" i="31"/>
  <c r="A21" i="29"/>
  <c r="B21" i="30"/>
  <c r="A21" i="30"/>
  <c r="A25" i="31"/>
  <c r="B25" i="31"/>
  <c r="A25" i="29"/>
  <c r="B25" i="29"/>
  <c r="A29" i="31"/>
  <c r="A29" i="29"/>
  <c r="A29" i="30"/>
  <c r="A33" i="31"/>
  <c r="B33" i="31"/>
  <c r="A33" i="29"/>
  <c r="B33" i="30"/>
  <c r="E5" i="31"/>
  <c r="E5" i="29"/>
  <c r="E5" i="30"/>
  <c r="E13" i="30"/>
  <c r="E13" i="31"/>
  <c r="E13" i="29"/>
  <c r="E21" i="31"/>
  <c r="E21" i="29"/>
  <c r="B25" i="14"/>
  <c r="E26" i="14"/>
  <c r="D31" i="31"/>
  <c r="D31" i="29"/>
  <c r="D31" i="30"/>
  <c r="G17" i="29"/>
  <c r="H17" i="29" s="1"/>
  <c r="I17" i="29" s="1"/>
  <c r="J17" i="29" s="1"/>
  <c r="K17" i="29" s="1"/>
  <c r="L17" i="29" s="1"/>
  <c r="M17" i="29" s="1"/>
  <c r="N17" i="29" s="1"/>
  <c r="O17" i="29" s="1"/>
  <c r="P17" i="29" s="1"/>
  <c r="Q17" i="29" s="1"/>
  <c r="R17" i="29" s="1"/>
  <c r="S17" i="29" s="1"/>
  <c r="T17" i="29" s="1"/>
  <c r="U17" i="29" s="1"/>
  <c r="V17" i="29" s="1"/>
  <c r="W17" i="29" s="1"/>
  <c r="X17" i="29" s="1"/>
  <c r="Y17" i="29" s="1"/>
  <c r="G19" i="31"/>
  <c r="H19" i="31" s="1"/>
  <c r="I19" i="31" s="1"/>
  <c r="J19" i="31" s="1"/>
  <c r="K19" i="31" s="1"/>
  <c r="L19" i="31" s="1"/>
  <c r="M19" i="31" s="1"/>
  <c r="N19" i="31" s="1"/>
  <c r="O19" i="31" s="1"/>
  <c r="P19" i="31" s="1"/>
  <c r="Q19" i="31" s="1"/>
  <c r="R19" i="31" s="1"/>
  <c r="S19" i="31" s="1"/>
  <c r="T19" i="31" s="1"/>
  <c r="U19" i="31" s="1"/>
  <c r="V19" i="31" s="1"/>
  <c r="W19" i="31" s="1"/>
  <c r="X19" i="31" s="1"/>
  <c r="Y19" i="31" s="1"/>
  <c r="F21" i="30"/>
  <c r="F21" i="31" s="1"/>
  <c r="G21" i="31" s="1"/>
  <c r="H21" i="31" s="1"/>
  <c r="I21" i="31" s="1"/>
  <c r="J21" i="31" s="1"/>
  <c r="K21" i="31" s="1"/>
  <c r="L21" i="31" s="1"/>
  <c r="M21" i="31" s="1"/>
  <c r="N21" i="31" s="1"/>
  <c r="O21" i="31" s="1"/>
  <c r="P21" i="31" s="1"/>
  <c r="Q21" i="31" s="1"/>
  <c r="R21" i="31" s="1"/>
  <c r="S21" i="31" s="1"/>
  <c r="T21" i="31" s="1"/>
  <c r="U21" i="31" s="1"/>
  <c r="V21" i="31" s="1"/>
  <c r="W21" i="31" s="1"/>
  <c r="X21" i="31" s="1"/>
  <c r="Y21" i="31" s="1"/>
  <c r="F21" i="29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Q21" i="29" s="1"/>
  <c r="R21" i="29" s="1"/>
  <c r="S21" i="29" s="1"/>
  <c r="T21" i="29" s="1"/>
  <c r="U21" i="29" s="1"/>
  <c r="V21" i="29" s="1"/>
  <c r="W21" i="29" s="1"/>
  <c r="X21" i="29" s="1"/>
  <c r="Y21" i="29" s="1"/>
  <c r="A4" i="29"/>
  <c r="B8" i="29"/>
  <c r="E12" i="29"/>
  <c r="D14" i="29"/>
  <c r="A17" i="29"/>
  <c r="E18" i="29"/>
  <c r="C21" i="29"/>
  <c r="A24" i="29"/>
  <c r="F5" i="29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Q5" i="29" s="1"/>
  <c r="R5" i="29" s="1"/>
  <c r="S5" i="29" s="1"/>
  <c r="T5" i="29" s="1"/>
  <c r="U5" i="29" s="1"/>
  <c r="V5" i="29" s="1"/>
  <c r="W5" i="29" s="1"/>
  <c r="X5" i="29" s="1"/>
  <c r="Y5" i="29" s="1"/>
  <c r="A5" i="30"/>
  <c r="B7" i="30"/>
  <c r="E9" i="30"/>
  <c r="B17" i="30"/>
  <c r="C19" i="30"/>
  <c r="D24" i="30"/>
  <c r="E26" i="30"/>
  <c r="A8" i="31"/>
  <c r="B29" i="31"/>
  <c r="C23" i="31"/>
  <c r="C23" i="29"/>
  <c r="E18" i="14"/>
  <c r="C35" i="14"/>
  <c r="E18" i="30"/>
  <c r="D5" i="31"/>
  <c r="D5" i="29"/>
  <c r="B16" i="31"/>
  <c r="A16" i="30"/>
  <c r="B32" i="31"/>
  <c r="A32" i="30"/>
  <c r="A32" i="31"/>
  <c r="B32" i="30"/>
  <c r="D8" i="31"/>
  <c r="D8" i="29"/>
  <c r="D16" i="31"/>
  <c r="D16" i="29"/>
  <c r="D16" i="30"/>
  <c r="D33" i="31"/>
  <c r="D33" i="30"/>
  <c r="C5" i="30"/>
  <c r="C5" i="31"/>
  <c r="C5" i="14"/>
  <c r="C9" i="31"/>
  <c r="C9" i="30"/>
  <c r="C13" i="30"/>
  <c r="C13" i="14"/>
  <c r="C17" i="31"/>
  <c r="C17" i="30"/>
  <c r="C21" i="30"/>
  <c r="C21" i="14"/>
  <c r="C25" i="31"/>
  <c r="C25" i="30"/>
  <c r="C25" i="29"/>
  <c r="C29" i="30"/>
  <c r="C29" i="14"/>
  <c r="C33" i="31"/>
  <c r="C33" i="30"/>
  <c r="E6" i="31"/>
  <c r="E6" i="14"/>
  <c r="E14" i="31"/>
  <c r="E14" i="14"/>
  <c r="E22" i="31"/>
  <c r="E22" i="30"/>
  <c r="E22" i="14"/>
  <c r="E30" i="31"/>
  <c r="E30" i="14"/>
  <c r="D10" i="14"/>
  <c r="B16" i="14"/>
  <c r="E19" i="14"/>
  <c r="D21" i="14"/>
  <c r="C25" i="14"/>
  <c r="G5" i="31"/>
  <c r="H5" i="31" s="1"/>
  <c r="I5" i="31" s="1"/>
  <c r="J5" i="31" s="1"/>
  <c r="K5" i="31" s="1"/>
  <c r="L5" i="31" s="1"/>
  <c r="M5" i="31" s="1"/>
  <c r="N5" i="31" s="1"/>
  <c r="O5" i="31" s="1"/>
  <c r="P5" i="31" s="1"/>
  <c r="Q5" i="31" s="1"/>
  <c r="R5" i="31" s="1"/>
  <c r="S5" i="31" s="1"/>
  <c r="T5" i="31" s="1"/>
  <c r="U5" i="31" s="1"/>
  <c r="V5" i="31" s="1"/>
  <c r="W5" i="31" s="1"/>
  <c r="X5" i="31" s="1"/>
  <c r="Y5" i="31" s="1"/>
  <c r="G7" i="31"/>
  <c r="H7" i="31" s="1"/>
  <c r="I7" i="31" s="1"/>
  <c r="J7" i="31" s="1"/>
  <c r="K7" i="31" s="1"/>
  <c r="L7" i="31" s="1"/>
  <c r="M7" i="31" s="1"/>
  <c r="N7" i="31" s="1"/>
  <c r="O7" i="31" s="1"/>
  <c r="P7" i="31" s="1"/>
  <c r="Q7" i="31" s="1"/>
  <c r="R7" i="31" s="1"/>
  <c r="S7" i="31" s="1"/>
  <c r="T7" i="31" s="1"/>
  <c r="U7" i="31" s="1"/>
  <c r="V7" i="31" s="1"/>
  <c r="W7" i="31" s="1"/>
  <c r="X7" i="31" s="1"/>
  <c r="Y7" i="31" s="1"/>
  <c r="G9" i="29"/>
  <c r="H9" i="29" s="1"/>
  <c r="I9" i="29" s="1"/>
  <c r="J9" i="29" s="1"/>
  <c r="K9" i="29" s="1"/>
  <c r="L9" i="29" s="1"/>
  <c r="M9" i="29" s="1"/>
  <c r="N9" i="29" s="1"/>
  <c r="O9" i="29" s="1"/>
  <c r="P9" i="29" s="1"/>
  <c r="Q9" i="29" s="1"/>
  <c r="R9" i="29" s="1"/>
  <c r="S9" i="29" s="1"/>
  <c r="T9" i="29" s="1"/>
  <c r="U9" i="29" s="1"/>
  <c r="V9" i="29" s="1"/>
  <c r="W9" i="29" s="1"/>
  <c r="X9" i="29" s="1"/>
  <c r="Y9" i="29" s="1"/>
  <c r="G11" i="31"/>
  <c r="H11" i="31" s="1"/>
  <c r="I11" i="31" s="1"/>
  <c r="J11" i="31" s="1"/>
  <c r="K11" i="31" s="1"/>
  <c r="L11" i="31" s="1"/>
  <c r="M11" i="31" s="1"/>
  <c r="N11" i="31" s="1"/>
  <c r="O11" i="31" s="1"/>
  <c r="P11" i="31" s="1"/>
  <c r="Q11" i="31" s="1"/>
  <c r="R11" i="31" s="1"/>
  <c r="S11" i="31" s="1"/>
  <c r="T11" i="31" s="1"/>
  <c r="U11" i="31" s="1"/>
  <c r="V11" i="31" s="1"/>
  <c r="W11" i="31" s="1"/>
  <c r="X11" i="31" s="1"/>
  <c r="Y11" i="31" s="1"/>
  <c r="G13" i="31"/>
  <c r="H13" i="31" s="1"/>
  <c r="I13" i="31" s="1"/>
  <c r="J13" i="31" s="1"/>
  <c r="K13" i="31" s="1"/>
  <c r="L13" i="31" s="1"/>
  <c r="M13" i="31" s="1"/>
  <c r="N13" i="31" s="1"/>
  <c r="O13" i="31" s="1"/>
  <c r="P13" i="31" s="1"/>
  <c r="Q13" i="31" s="1"/>
  <c r="R13" i="31" s="1"/>
  <c r="S13" i="31" s="1"/>
  <c r="T13" i="31" s="1"/>
  <c r="U13" i="31" s="1"/>
  <c r="V13" i="31" s="1"/>
  <c r="W13" i="31" s="1"/>
  <c r="X13" i="31" s="1"/>
  <c r="Y13" i="31" s="1"/>
  <c r="G15" i="31"/>
  <c r="H15" i="31" s="1"/>
  <c r="I15" i="31" s="1"/>
  <c r="J15" i="31" s="1"/>
  <c r="K15" i="31" s="1"/>
  <c r="L15" i="31" s="1"/>
  <c r="M15" i="31" s="1"/>
  <c r="N15" i="31" s="1"/>
  <c r="O15" i="31" s="1"/>
  <c r="P15" i="31" s="1"/>
  <c r="Q15" i="31" s="1"/>
  <c r="R15" i="31" s="1"/>
  <c r="S15" i="31" s="1"/>
  <c r="T15" i="31" s="1"/>
  <c r="U15" i="31" s="1"/>
  <c r="V15" i="31" s="1"/>
  <c r="W15" i="31" s="1"/>
  <c r="X15" i="31" s="1"/>
  <c r="Y15" i="31" s="1"/>
  <c r="B4" i="29"/>
  <c r="D10" i="29"/>
  <c r="A13" i="29"/>
  <c r="E14" i="29"/>
  <c r="B17" i="29"/>
  <c r="B24" i="29"/>
  <c r="E28" i="29"/>
  <c r="D33" i="29"/>
  <c r="F8" i="29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Q8" i="29" s="1"/>
  <c r="R8" i="29" s="1"/>
  <c r="S8" i="29" s="1"/>
  <c r="T8" i="29" s="1"/>
  <c r="U8" i="29" s="1"/>
  <c r="V8" i="29" s="1"/>
  <c r="W8" i="29" s="1"/>
  <c r="X8" i="29" s="1"/>
  <c r="Y8" i="29" s="1"/>
  <c r="B5" i="30"/>
  <c r="E14" i="30"/>
  <c r="B20" i="30"/>
  <c r="A27" i="30"/>
  <c r="D29" i="30"/>
  <c r="C8" i="31"/>
  <c r="A16" i="31"/>
  <c r="C29" i="31"/>
  <c r="D35" i="31"/>
  <c r="D35" i="29"/>
  <c r="C22" i="31"/>
  <c r="C22" i="29"/>
  <c r="C26" i="31"/>
  <c r="C26" i="29"/>
  <c r="C30" i="31"/>
  <c r="C30" i="29"/>
  <c r="C34" i="31"/>
  <c r="C34" i="29"/>
  <c r="D35" i="14"/>
  <c r="E24" i="29"/>
  <c r="E8" i="30"/>
  <c r="C10" i="30"/>
  <c r="D26" i="31"/>
  <c r="D26" i="29"/>
  <c r="F27" i="29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Q27" i="29" s="1"/>
  <c r="R27" i="29" s="1"/>
  <c r="S27" i="29" s="1"/>
  <c r="T27" i="29" s="1"/>
  <c r="U27" i="29" s="1"/>
  <c r="V27" i="29" s="1"/>
  <c r="W27" i="29" s="1"/>
  <c r="X27" i="29" s="1"/>
  <c r="Y27" i="29" s="1"/>
  <c r="C30" i="30"/>
  <c r="D18" i="31"/>
  <c r="G23" i="31"/>
  <c r="H23" i="31" s="1"/>
  <c r="I23" i="31" s="1"/>
  <c r="J23" i="31" s="1"/>
  <c r="K23" i="31" s="1"/>
  <c r="L23" i="31" s="1"/>
  <c r="M23" i="31" s="1"/>
  <c r="N23" i="31" s="1"/>
  <c r="O23" i="31" s="1"/>
  <c r="P23" i="31" s="1"/>
  <c r="Q23" i="31" s="1"/>
  <c r="R23" i="31" s="1"/>
  <c r="S23" i="31" s="1"/>
  <c r="T23" i="31" s="1"/>
  <c r="U23" i="31" s="1"/>
  <c r="V23" i="31" s="1"/>
  <c r="W23" i="31" s="1"/>
  <c r="X23" i="31" s="1"/>
  <c r="Y23" i="31" s="1"/>
  <c r="G25" i="29"/>
  <c r="H25" i="29" s="1"/>
  <c r="I25" i="29" s="1"/>
  <c r="J25" i="29" s="1"/>
  <c r="K25" i="29" s="1"/>
  <c r="L25" i="29" s="1"/>
  <c r="M25" i="29" s="1"/>
  <c r="N25" i="29" s="1"/>
  <c r="O25" i="29" s="1"/>
  <c r="P25" i="29" s="1"/>
  <c r="Q25" i="29" s="1"/>
  <c r="R25" i="29" s="1"/>
  <c r="S25" i="29" s="1"/>
  <c r="T25" i="29" s="1"/>
  <c r="U25" i="29" s="1"/>
  <c r="V25" i="29" s="1"/>
  <c r="W25" i="29" s="1"/>
  <c r="X25" i="29" s="1"/>
  <c r="Y25" i="29" s="1"/>
  <c r="G27" i="31"/>
  <c r="H27" i="31" s="1"/>
  <c r="I27" i="31" s="1"/>
  <c r="J27" i="31" s="1"/>
  <c r="K27" i="31" s="1"/>
  <c r="L27" i="31" s="1"/>
  <c r="M27" i="31" s="1"/>
  <c r="N27" i="31" s="1"/>
  <c r="O27" i="31" s="1"/>
  <c r="P27" i="31" s="1"/>
  <c r="Q27" i="31" s="1"/>
  <c r="R27" i="31" s="1"/>
  <c r="S27" i="31" s="1"/>
  <c r="T27" i="31" s="1"/>
  <c r="U27" i="31" s="1"/>
  <c r="V27" i="31" s="1"/>
  <c r="W27" i="31" s="1"/>
  <c r="X27" i="31" s="1"/>
  <c r="Y27" i="31" s="1"/>
  <c r="G29" i="31"/>
  <c r="H29" i="31" s="1"/>
  <c r="I29" i="31" s="1"/>
  <c r="J29" i="31" s="1"/>
  <c r="K29" i="31" s="1"/>
  <c r="L29" i="31" s="1"/>
  <c r="M29" i="31" s="1"/>
  <c r="N29" i="31" s="1"/>
  <c r="O29" i="31" s="1"/>
  <c r="P29" i="31" s="1"/>
  <c r="Q29" i="31" s="1"/>
  <c r="R29" i="31" s="1"/>
  <c r="S29" i="31" s="1"/>
  <c r="T29" i="31" s="1"/>
  <c r="U29" i="31" s="1"/>
  <c r="V29" i="31" s="1"/>
  <c r="W29" i="31" s="1"/>
  <c r="X29" i="31" s="1"/>
  <c r="Y29" i="31" s="1"/>
  <c r="G31" i="31"/>
  <c r="H31" i="31" s="1"/>
  <c r="I31" i="31" s="1"/>
  <c r="J31" i="31" s="1"/>
  <c r="K31" i="31" s="1"/>
  <c r="L31" i="31" s="1"/>
  <c r="M31" i="31" s="1"/>
  <c r="N31" i="31" s="1"/>
  <c r="O31" i="31" s="1"/>
  <c r="P31" i="31" s="1"/>
  <c r="Q31" i="31" s="1"/>
  <c r="R31" i="31" s="1"/>
  <c r="S31" i="31" s="1"/>
  <c r="T31" i="31" s="1"/>
  <c r="U31" i="31" s="1"/>
  <c r="V31" i="31" s="1"/>
  <c r="W31" i="31" s="1"/>
  <c r="X31" i="31" s="1"/>
  <c r="Y31" i="31" s="1"/>
  <c r="G33" i="29"/>
  <c r="H33" i="29" s="1"/>
  <c r="I33" i="29" s="1"/>
  <c r="J33" i="29" s="1"/>
  <c r="K33" i="29" s="1"/>
  <c r="L33" i="29" s="1"/>
  <c r="M33" i="29" s="1"/>
  <c r="N33" i="29" s="1"/>
  <c r="O33" i="29" s="1"/>
  <c r="P33" i="29" s="1"/>
  <c r="Q33" i="29" s="1"/>
  <c r="R33" i="29" s="1"/>
  <c r="S33" i="29" s="1"/>
  <c r="T33" i="29" s="1"/>
  <c r="U33" i="29" s="1"/>
  <c r="V33" i="29" s="1"/>
  <c r="W33" i="29" s="1"/>
  <c r="X33" i="29" s="1"/>
  <c r="Y33" i="29" s="1"/>
  <c r="G35" i="31"/>
  <c r="H35" i="31" s="1"/>
  <c r="I35" i="31" s="1"/>
  <c r="J35" i="31" s="1"/>
  <c r="K35" i="31" s="1"/>
  <c r="L35" i="31" s="1"/>
  <c r="M35" i="31" s="1"/>
  <c r="N35" i="31" s="1"/>
  <c r="O35" i="31" s="1"/>
  <c r="P35" i="31" s="1"/>
  <c r="Q35" i="31" s="1"/>
  <c r="R35" i="31" s="1"/>
  <c r="S35" i="31" s="1"/>
  <c r="T35" i="31" s="1"/>
  <c r="U35" i="31" s="1"/>
  <c r="V35" i="31" s="1"/>
  <c r="W35" i="31" s="1"/>
  <c r="X35" i="31" s="1"/>
  <c r="Y35" i="31" s="1"/>
  <c r="E32" i="29"/>
  <c r="F29" i="29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Q29" i="29" s="1"/>
  <c r="R29" i="29" s="1"/>
  <c r="S29" i="29" s="1"/>
  <c r="T29" i="29" s="1"/>
  <c r="U29" i="29" s="1"/>
  <c r="V29" i="29" s="1"/>
  <c r="W29" i="29" s="1"/>
  <c r="X29" i="29" s="1"/>
  <c r="Y29" i="29" s="1"/>
  <c r="E16" i="30"/>
  <c r="C18" i="30"/>
  <c r="F10" i="29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Q10" i="29" s="1"/>
  <c r="R10" i="29" s="1"/>
  <c r="S10" i="29" s="1"/>
  <c r="T10" i="29" s="1"/>
  <c r="U10" i="29" s="1"/>
  <c r="V10" i="29" s="1"/>
  <c r="W10" i="29" s="1"/>
  <c r="X10" i="29" s="1"/>
  <c r="Y10" i="29" s="1"/>
  <c r="F16" i="30"/>
  <c r="F16" i="31" s="1"/>
  <c r="G16" i="31" s="1"/>
  <c r="H16" i="31" s="1"/>
  <c r="I16" i="31" s="1"/>
  <c r="J16" i="31" s="1"/>
  <c r="K16" i="31" s="1"/>
  <c r="L16" i="31" s="1"/>
  <c r="M16" i="31" s="1"/>
  <c r="N16" i="31" s="1"/>
  <c r="O16" i="31" s="1"/>
  <c r="P16" i="31" s="1"/>
  <c r="Q16" i="31" s="1"/>
  <c r="R16" i="31" s="1"/>
  <c r="S16" i="31" s="1"/>
  <c r="T16" i="31" s="1"/>
  <c r="U16" i="31" s="1"/>
  <c r="V16" i="31" s="1"/>
  <c r="W16" i="31" s="1"/>
  <c r="X16" i="31" s="1"/>
  <c r="Y16" i="31" s="1"/>
  <c r="F24" i="29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Q24" i="29" s="1"/>
  <c r="R24" i="29" s="1"/>
  <c r="S24" i="29" s="1"/>
  <c r="T24" i="29" s="1"/>
  <c r="U24" i="29" s="1"/>
  <c r="V24" i="29" s="1"/>
  <c r="W24" i="29" s="1"/>
  <c r="X24" i="29" s="1"/>
  <c r="Y24" i="29" s="1"/>
  <c r="F26" i="29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Q26" i="29" s="1"/>
  <c r="R26" i="29" s="1"/>
  <c r="S26" i="29" s="1"/>
  <c r="T26" i="29" s="1"/>
  <c r="U26" i="29" s="1"/>
  <c r="V26" i="29" s="1"/>
  <c r="W26" i="29" s="1"/>
  <c r="X26" i="29" s="1"/>
  <c r="Y26" i="29" s="1"/>
  <c r="F4" i="30"/>
  <c r="F4" i="31" s="1"/>
  <c r="G4" i="31" s="1"/>
  <c r="H4" i="31" s="1"/>
  <c r="I4" i="31" s="1"/>
  <c r="J4" i="31" s="1"/>
  <c r="K4" i="31" s="1"/>
  <c r="L4" i="31" s="1"/>
  <c r="M4" i="31" s="1"/>
  <c r="N4" i="31" s="1"/>
  <c r="O4" i="31" s="1"/>
  <c r="P4" i="31" s="1"/>
  <c r="Q4" i="31" s="1"/>
  <c r="R4" i="31" s="1"/>
  <c r="S4" i="31" s="1"/>
  <c r="T4" i="31" s="1"/>
  <c r="U4" i="31" s="1"/>
  <c r="V4" i="31" s="1"/>
  <c r="W4" i="31" s="1"/>
  <c r="X4" i="31" s="1"/>
  <c r="Y4" i="31" s="1"/>
  <c r="F18" i="30"/>
  <c r="F18" i="31" s="1"/>
  <c r="G18" i="31" s="1"/>
  <c r="H18" i="31" s="1"/>
  <c r="I18" i="31" s="1"/>
  <c r="J18" i="31" s="1"/>
  <c r="K18" i="31" s="1"/>
  <c r="L18" i="31" s="1"/>
  <c r="M18" i="31" s="1"/>
  <c r="N18" i="31" s="1"/>
  <c r="O18" i="31" s="1"/>
  <c r="P18" i="31" s="1"/>
  <c r="Q18" i="31" s="1"/>
  <c r="R18" i="31" s="1"/>
  <c r="S18" i="31" s="1"/>
  <c r="T18" i="31" s="1"/>
  <c r="U18" i="31" s="1"/>
  <c r="V18" i="31" s="1"/>
  <c r="W18" i="31" s="1"/>
  <c r="X18" i="31" s="1"/>
  <c r="Y18" i="31" s="1"/>
  <c r="F14" i="29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F20" i="29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Q20" i="29" s="1"/>
  <c r="R20" i="29" s="1"/>
  <c r="S20" i="29" s="1"/>
  <c r="T20" i="29" s="1"/>
  <c r="U20" i="29" s="1"/>
  <c r="V20" i="29" s="1"/>
  <c r="W20" i="29" s="1"/>
  <c r="X20" i="29" s="1"/>
  <c r="Y20" i="29" s="1"/>
  <c r="F20" i="30"/>
  <c r="F20" i="31" s="1"/>
  <c r="G20" i="31" s="1"/>
  <c r="H20" i="31" s="1"/>
  <c r="I20" i="31" s="1"/>
  <c r="J20" i="31" s="1"/>
  <c r="K20" i="31" s="1"/>
  <c r="L20" i="31" s="1"/>
  <c r="M20" i="31" s="1"/>
  <c r="N20" i="31" s="1"/>
  <c r="O20" i="31" s="1"/>
  <c r="P20" i="31" s="1"/>
  <c r="Q20" i="31" s="1"/>
  <c r="R20" i="31" s="1"/>
  <c r="S20" i="31" s="1"/>
  <c r="T20" i="31" s="1"/>
  <c r="U20" i="31" s="1"/>
  <c r="V20" i="31" s="1"/>
  <c r="W20" i="31" s="1"/>
  <c r="X20" i="31" s="1"/>
  <c r="Y20" i="31" s="1"/>
  <c r="F28" i="29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Q28" i="29" s="1"/>
  <c r="R28" i="29" s="1"/>
  <c r="S28" i="29" s="1"/>
  <c r="T28" i="29" s="1"/>
  <c r="U28" i="29" s="1"/>
  <c r="V28" i="29" s="1"/>
  <c r="W28" i="29" s="1"/>
  <c r="X28" i="29" s="1"/>
  <c r="Y28" i="29" s="1"/>
  <c r="F28" i="30"/>
  <c r="F28" i="31" s="1"/>
  <c r="G28" i="31" s="1"/>
  <c r="H28" i="31" s="1"/>
  <c r="I28" i="31" s="1"/>
  <c r="J28" i="31" s="1"/>
  <c r="K28" i="31" s="1"/>
  <c r="L28" i="31" s="1"/>
  <c r="M28" i="31" s="1"/>
  <c r="N28" i="31" s="1"/>
  <c r="O28" i="31" s="1"/>
  <c r="P28" i="31" s="1"/>
  <c r="Q28" i="31" s="1"/>
  <c r="R28" i="31" s="1"/>
  <c r="S28" i="31" s="1"/>
  <c r="T28" i="31" s="1"/>
  <c r="U28" i="31" s="1"/>
  <c r="V28" i="31" s="1"/>
  <c r="W28" i="31" s="1"/>
  <c r="X28" i="31" s="1"/>
  <c r="Y28" i="31" s="1"/>
  <c r="F12" i="30"/>
  <c r="F12" i="31" s="1"/>
  <c r="G12" i="31" s="1"/>
  <c r="H12" i="31" s="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F30" i="29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Q30" i="29" s="1"/>
  <c r="R30" i="29" s="1"/>
  <c r="S30" i="29" s="1"/>
  <c r="T30" i="29" s="1"/>
  <c r="U30" i="29" s="1"/>
  <c r="V30" i="29" s="1"/>
  <c r="W30" i="29" s="1"/>
  <c r="X30" i="29" s="1"/>
  <c r="Y30" i="29" s="1"/>
  <c r="F6" i="30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F32" i="29"/>
  <c r="G32" i="29" s="1"/>
  <c r="H32" i="29" s="1"/>
  <c r="I32" i="29" s="1"/>
  <c r="J32" i="29" s="1"/>
  <c r="K32" i="29" s="1"/>
  <c r="L32" i="29" s="1"/>
  <c r="M32" i="29" s="1"/>
  <c r="N32" i="29" s="1"/>
  <c r="O32" i="29" s="1"/>
  <c r="P32" i="29" s="1"/>
  <c r="Q32" i="29" s="1"/>
  <c r="R32" i="29" s="1"/>
  <c r="S32" i="29" s="1"/>
  <c r="T32" i="29" s="1"/>
  <c r="U32" i="29" s="1"/>
  <c r="V32" i="29" s="1"/>
  <c r="W32" i="29" s="1"/>
  <c r="X32" i="29" s="1"/>
  <c r="Y32" i="29" s="1"/>
  <c r="F7" i="29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Q7" i="29" s="1"/>
  <c r="R7" i="29" s="1"/>
  <c r="S7" i="29" s="1"/>
  <c r="T7" i="29" s="1"/>
  <c r="U7" i="29" s="1"/>
  <c r="V7" i="29" s="1"/>
  <c r="W7" i="29" s="1"/>
  <c r="X7" i="29" s="1"/>
  <c r="Y7" i="29" s="1"/>
  <c r="F15" i="29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Q15" i="29" s="1"/>
  <c r="R15" i="29" s="1"/>
  <c r="S15" i="29" s="1"/>
  <c r="T15" i="29" s="1"/>
  <c r="U15" i="29" s="1"/>
  <c r="V15" i="29" s="1"/>
  <c r="W15" i="29" s="1"/>
  <c r="X15" i="29" s="1"/>
  <c r="Y15" i="29" s="1"/>
  <c r="F23" i="29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Q23" i="29" s="1"/>
  <c r="R23" i="29" s="1"/>
  <c r="S23" i="29" s="1"/>
  <c r="T23" i="29" s="1"/>
  <c r="U23" i="29" s="1"/>
  <c r="V23" i="29" s="1"/>
  <c r="W23" i="29" s="1"/>
  <c r="X23" i="29" s="1"/>
  <c r="Y23" i="29" s="1"/>
  <c r="F31" i="29"/>
  <c r="G31" i="29" s="1"/>
  <c r="H31" i="29" s="1"/>
  <c r="I31" i="29" s="1"/>
  <c r="J31" i="29" s="1"/>
  <c r="K31" i="29" s="1"/>
  <c r="L31" i="29" s="1"/>
  <c r="M31" i="29" s="1"/>
  <c r="N31" i="29" s="1"/>
  <c r="O31" i="29" s="1"/>
  <c r="P31" i="29" s="1"/>
  <c r="Q31" i="29" s="1"/>
  <c r="R31" i="29" s="1"/>
  <c r="S31" i="29" s="1"/>
  <c r="T31" i="29" s="1"/>
  <c r="U31" i="29" s="1"/>
  <c r="V31" i="29" s="1"/>
  <c r="W31" i="29" s="1"/>
  <c r="X31" i="29" s="1"/>
  <c r="Y31" i="29" s="1"/>
  <c r="F9" i="30"/>
  <c r="F9" i="31" s="1"/>
  <c r="G9" i="31" s="1"/>
  <c r="H9" i="31" s="1"/>
  <c r="I9" i="31" s="1"/>
  <c r="J9" i="31" s="1"/>
  <c r="K9" i="31" s="1"/>
  <c r="L9" i="31" s="1"/>
  <c r="M9" i="31" s="1"/>
  <c r="N9" i="31" s="1"/>
  <c r="O9" i="31" s="1"/>
  <c r="P9" i="31" s="1"/>
  <c r="Q9" i="31" s="1"/>
  <c r="R9" i="31" s="1"/>
  <c r="S9" i="31" s="1"/>
  <c r="T9" i="31" s="1"/>
  <c r="U9" i="31" s="1"/>
  <c r="V9" i="31" s="1"/>
  <c r="W9" i="31" s="1"/>
  <c r="X9" i="31" s="1"/>
  <c r="Y9" i="31" s="1"/>
  <c r="F17" i="30"/>
  <c r="F17" i="31" s="1"/>
  <c r="G17" i="31" s="1"/>
  <c r="H17" i="31" s="1"/>
  <c r="I17" i="31" s="1"/>
  <c r="J17" i="31" s="1"/>
  <c r="K17" i="31" s="1"/>
  <c r="L17" i="31" s="1"/>
  <c r="M17" i="31" s="1"/>
  <c r="N17" i="31" s="1"/>
  <c r="O17" i="31" s="1"/>
  <c r="P17" i="31" s="1"/>
  <c r="Q17" i="31" s="1"/>
  <c r="R17" i="31" s="1"/>
  <c r="S17" i="31" s="1"/>
  <c r="T17" i="31" s="1"/>
  <c r="U17" i="31" s="1"/>
  <c r="V17" i="31" s="1"/>
  <c r="W17" i="31" s="1"/>
  <c r="X17" i="31" s="1"/>
  <c r="Y17" i="31" s="1"/>
  <c r="F25" i="30"/>
  <c r="F25" i="31" s="1"/>
  <c r="G25" i="31" s="1"/>
  <c r="H25" i="31" s="1"/>
  <c r="I25" i="31" s="1"/>
  <c r="J25" i="31" s="1"/>
  <c r="K25" i="31" s="1"/>
  <c r="L25" i="31" s="1"/>
  <c r="M25" i="31" s="1"/>
  <c r="N25" i="31" s="1"/>
  <c r="O25" i="31" s="1"/>
  <c r="P25" i="31" s="1"/>
  <c r="Q25" i="31" s="1"/>
  <c r="R25" i="31" s="1"/>
  <c r="S25" i="31" s="1"/>
  <c r="T25" i="31" s="1"/>
  <c r="U25" i="31" s="1"/>
  <c r="V25" i="31" s="1"/>
  <c r="W25" i="31" s="1"/>
  <c r="X25" i="31" s="1"/>
  <c r="Y25" i="31" s="1"/>
  <c r="F33" i="30"/>
  <c r="F33" i="31" s="1"/>
  <c r="G33" i="31" s="1"/>
  <c r="H33" i="31" s="1"/>
  <c r="I33" i="31" s="1"/>
  <c r="J33" i="31" s="1"/>
  <c r="K33" i="31" s="1"/>
  <c r="L33" i="31" s="1"/>
  <c r="M33" i="31" s="1"/>
  <c r="N33" i="31" s="1"/>
  <c r="O33" i="31" s="1"/>
  <c r="P33" i="31" s="1"/>
  <c r="Q33" i="31" s="1"/>
  <c r="R33" i="31" s="1"/>
  <c r="S33" i="31" s="1"/>
  <c r="T33" i="31" s="1"/>
  <c r="U33" i="31" s="1"/>
  <c r="V33" i="31" s="1"/>
  <c r="W33" i="31" s="1"/>
  <c r="X33" i="31" s="1"/>
  <c r="Y33" i="31" s="1"/>
  <c r="Z28" i="26"/>
  <c r="AA28" i="26" s="1"/>
  <c r="Z9" i="26"/>
  <c r="AA9" i="26" s="1"/>
  <c r="Z20" i="26"/>
  <c r="AA20" i="26" s="1"/>
  <c r="Z36" i="26"/>
  <c r="AA36" i="26" s="1"/>
  <c r="Z18" i="26"/>
  <c r="AA18" i="26" s="1"/>
  <c r="Z34" i="26"/>
  <c r="AA34" i="26" s="1"/>
  <c r="Z35" i="26"/>
  <c r="AA35" i="26" s="1"/>
  <c r="Z38" i="26"/>
  <c r="AA38" i="26" s="1"/>
  <c r="Z24" i="26"/>
  <c r="AA24" i="26" s="1"/>
  <c r="Z40" i="26"/>
  <c r="AA40" i="26" s="1"/>
  <c r="Z41" i="26"/>
  <c r="AA41" i="26" s="1"/>
  <c r="Z16" i="26"/>
  <c r="AA16" i="26" s="1"/>
  <c r="Z11" i="26"/>
  <c r="AA11" i="26" s="1"/>
  <c r="Z26" i="26"/>
  <c r="AA26" i="26" s="1"/>
  <c r="Z19" i="26"/>
  <c r="AA19" i="26" s="1"/>
  <c r="Z10" i="26"/>
  <c r="AA10" i="26" s="1"/>
  <c r="Z17" i="26"/>
  <c r="AA17" i="26" s="1"/>
  <c r="Z12" i="26"/>
  <c r="AA12" i="26" s="1"/>
  <c r="Z32" i="26"/>
  <c r="AA32" i="26" s="1"/>
  <c r="Z27" i="26"/>
  <c r="AA27" i="26" s="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AA4" i="21"/>
  <c r="AA30" i="21" s="1"/>
  <c r="Z4" i="21"/>
  <c r="Z30" i="21" s="1"/>
  <c r="Y4" i="21"/>
  <c r="X4" i="21"/>
  <c r="X30" i="21" s="1"/>
  <c r="W4" i="21"/>
  <c r="V4" i="21"/>
  <c r="V30" i="21" s="1"/>
  <c r="U4" i="21"/>
  <c r="T4" i="21"/>
  <c r="S4" i="21"/>
  <c r="S30" i="21" s="1"/>
  <c r="R4" i="21"/>
  <c r="Q4" i="21"/>
  <c r="P4" i="21"/>
  <c r="P30" i="21" s="1"/>
  <c r="O4" i="21"/>
  <c r="N4" i="21"/>
  <c r="M4" i="21"/>
  <c r="L4" i="21"/>
  <c r="K4" i="21"/>
  <c r="K30" i="21" s="1"/>
  <c r="J4" i="21"/>
  <c r="J30" i="21" s="1"/>
  <c r="I4" i="21"/>
  <c r="H4" i="21"/>
  <c r="H30" i="21" s="1"/>
  <c r="G4" i="21"/>
  <c r="F4" i="21"/>
  <c r="F30" i="21" s="1"/>
  <c r="E4" i="21"/>
  <c r="D4" i="21"/>
  <c r="Y30" i="21"/>
  <c r="R30" i="21"/>
  <c r="Q30" i="21"/>
  <c r="N30" i="21"/>
  <c r="I30" i="21"/>
  <c r="N37" i="7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O247" i="74" l="1"/>
  <c r="O20" i="74" s="1"/>
  <c r="N20" i="74"/>
  <c r="O243" i="74"/>
  <c r="O15" i="74" s="1"/>
  <c r="N15" i="74"/>
  <c r="O239" i="74"/>
  <c r="O10" i="74" s="1"/>
  <c r="N10" i="74"/>
  <c r="O234" i="74"/>
  <c r="O5" i="74" s="1"/>
  <c r="N293" i="74"/>
  <c r="F28" i="33"/>
  <c r="J33" i="47"/>
  <c r="H33" i="47"/>
  <c r="I33" i="47"/>
  <c r="G33" i="47"/>
  <c r="J25" i="47"/>
  <c r="H25" i="47"/>
  <c r="I25" i="47"/>
  <c r="G25" i="47"/>
  <c r="J17" i="47"/>
  <c r="H17" i="47"/>
  <c r="I17" i="47"/>
  <c r="G17" i="47"/>
  <c r="J9" i="47"/>
  <c r="H9" i="47"/>
  <c r="I9" i="47"/>
  <c r="G9" i="47"/>
  <c r="J34" i="47"/>
  <c r="H34" i="47"/>
  <c r="I34" i="47"/>
  <c r="G34" i="47"/>
  <c r="J28" i="47"/>
  <c r="H28" i="47"/>
  <c r="I28" i="47"/>
  <c r="G28" i="47"/>
  <c r="J24" i="47"/>
  <c r="H24" i="47"/>
  <c r="I24" i="47"/>
  <c r="G24" i="47"/>
  <c r="J20" i="47"/>
  <c r="H20" i="47"/>
  <c r="I20" i="47"/>
  <c r="G20" i="47"/>
  <c r="J16" i="47"/>
  <c r="H16" i="47"/>
  <c r="I16" i="47"/>
  <c r="G16" i="47"/>
  <c r="J12" i="47"/>
  <c r="H12" i="47"/>
  <c r="I12" i="47"/>
  <c r="G12" i="47"/>
  <c r="J8" i="47"/>
  <c r="H8" i="47"/>
  <c r="I8" i="47"/>
  <c r="G8" i="47"/>
  <c r="H4" i="47"/>
  <c r="I4" i="47"/>
  <c r="G4" i="47"/>
  <c r="J35" i="47"/>
  <c r="H35" i="47"/>
  <c r="I35" i="47"/>
  <c r="G35" i="47"/>
  <c r="J27" i="47"/>
  <c r="H27" i="47"/>
  <c r="I27" i="47"/>
  <c r="G27" i="47"/>
  <c r="J19" i="47"/>
  <c r="H19" i="47"/>
  <c r="I19" i="47"/>
  <c r="G19" i="47"/>
  <c r="J11" i="47"/>
  <c r="H11" i="47"/>
  <c r="I11" i="47"/>
  <c r="G11" i="47"/>
  <c r="H3" i="47"/>
  <c r="G3" i="47"/>
  <c r="J29" i="47"/>
  <c r="H29" i="47"/>
  <c r="I29" i="47"/>
  <c r="G29" i="47"/>
  <c r="J21" i="47"/>
  <c r="H21" i="47"/>
  <c r="I21" i="47"/>
  <c r="G21" i="47"/>
  <c r="J13" i="47"/>
  <c r="H13" i="47"/>
  <c r="I13" i="47"/>
  <c r="G13" i="47"/>
  <c r="I5" i="47"/>
  <c r="G5" i="47"/>
  <c r="H5" i="47"/>
  <c r="J32" i="47"/>
  <c r="H32" i="47"/>
  <c r="I32" i="47"/>
  <c r="G32" i="47"/>
  <c r="J30" i="47"/>
  <c r="H30" i="47"/>
  <c r="I30" i="47"/>
  <c r="G30" i="47"/>
  <c r="J26" i="47"/>
  <c r="H26" i="47"/>
  <c r="I26" i="47"/>
  <c r="G26" i="47"/>
  <c r="J22" i="47"/>
  <c r="H22" i="47"/>
  <c r="I22" i="47"/>
  <c r="G22" i="47"/>
  <c r="J18" i="47"/>
  <c r="H18" i="47"/>
  <c r="I18" i="47"/>
  <c r="G18" i="47"/>
  <c r="J14" i="47"/>
  <c r="H14" i="47"/>
  <c r="I14" i="47"/>
  <c r="G14" i="47"/>
  <c r="J10" i="47"/>
  <c r="H10" i="47"/>
  <c r="I10" i="47"/>
  <c r="G10" i="47"/>
  <c r="J6" i="47"/>
  <c r="H6" i="47"/>
  <c r="I6" i="47"/>
  <c r="G6" i="47"/>
  <c r="J31" i="47"/>
  <c r="H31" i="47"/>
  <c r="I31" i="47"/>
  <c r="G31" i="47"/>
  <c r="J23" i="47"/>
  <c r="H23" i="47"/>
  <c r="I23" i="47"/>
  <c r="G23" i="47"/>
  <c r="J15" i="47"/>
  <c r="H15" i="47"/>
  <c r="I15" i="47"/>
  <c r="G15" i="47"/>
  <c r="J7" i="47"/>
  <c r="H7" i="47"/>
  <c r="I7" i="47"/>
  <c r="G7" i="47"/>
  <c r="H5" i="36"/>
  <c r="Q37" i="30"/>
  <c r="Y37" i="30"/>
  <c r="S37" i="30"/>
  <c r="K37" i="30"/>
  <c r="J31" i="32"/>
  <c r="J29" i="32"/>
  <c r="J27" i="32"/>
  <c r="J25" i="32"/>
  <c r="J23" i="32"/>
  <c r="J21" i="32"/>
  <c r="J19" i="32"/>
  <c r="J17" i="32"/>
  <c r="J15" i="32"/>
  <c r="J13" i="32"/>
  <c r="J9" i="32"/>
  <c r="J5" i="32"/>
  <c r="J34" i="32"/>
  <c r="J32" i="32"/>
  <c r="J30" i="32"/>
  <c r="J28" i="32"/>
  <c r="J26" i="32"/>
  <c r="J24" i="32"/>
  <c r="J22" i="32"/>
  <c r="J20" i="32"/>
  <c r="J18" i="32"/>
  <c r="J16" i="32"/>
  <c r="J14" i="32"/>
  <c r="J12" i="32"/>
  <c r="J10" i="32"/>
  <c r="J8" i="32"/>
  <c r="J6" i="32"/>
  <c r="J35" i="32"/>
  <c r="J11" i="32"/>
  <c r="H37" i="32"/>
  <c r="J3" i="32"/>
  <c r="J33" i="32"/>
  <c r="K7" i="32"/>
  <c r="D30" i="21"/>
  <c r="L30" i="21"/>
  <c r="T30" i="21"/>
  <c r="E30" i="21"/>
  <c r="G30" i="21"/>
  <c r="M30" i="21"/>
  <c r="O30" i="21"/>
  <c r="U30" i="21"/>
  <c r="W30" i="21"/>
  <c r="AC23" i="26"/>
  <c r="AD23" i="26" s="1"/>
  <c r="AE23" i="26" s="1"/>
  <c r="AC39" i="26"/>
  <c r="AD39" i="26" s="1"/>
  <c r="AE39" i="26" s="1"/>
  <c r="AF15" i="26"/>
  <c r="AB35" i="26"/>
  <c r="AC35" i="26" s="1"/>
  <c r="AD35" i="26" s="1"/>
  <c r="AE35" i="26" s="1"/>
  <c r="AB11" i="26"/>
  <c r="AC11" i="26" s="1"/>
  <c r="AD11" i="26" s="1"/>
  <c r="AE11" i="26" s="1"/>
  <c r="AF31" i="26"/>
  <c r="AB10" i="26"/>
  <c r="AC10" i="26" s="1"/>
  <c r="AD10" i="26" s="1"/>
  <c r="AE10" i="26" s="1"/>
  <c r="AB41" i="26"/>
  <c r="AB33" i="26"/>
  <c r="AB21" i="26"/>
  <c r="AC21" i="26" s="1"/>
  <c r="AD21" i="26" s="1"/>
  <c r="AE21" i="26" s="1"/>
  <c r="AB17" i="26"/>
  <c r="AB37" i="26"/>
  <c r="AC37" i="26" s="1"/>
  <c r="AD37" i="26" s="1"/>
  <c r="AE37" i="26" s="1"/>
  <c r="AB40" i="26"/>
  <c r="AC40" i="26" s="1"/>
  <c r="AD40" i="26" s="1"/>
  <c r="AE40" i="26" s="1"/>
  <c r="AB36" i="26"/>
  <c r="AC36" i="26" s="1"/>
  <c r="AD36" i="26" s="1"/>
  <c r="AE36" i="26" s="1"/>
  <c r="AB9" i="26"/>
  <c r="AC9" i="26" s="1"/>
  <c r="AD9" i="26" s="1"/>
  <c r="AE9" i="26" s="1"/>
  <c r="AB32" i="26"/>
  <c r="AC32" i="26" s="1"/>
  <c r="AD32" i="26" s="1"/>
  <c r="AE32" i="26" s="1"/>
  <c r="AB28" i="26"/>
  <c r="AB12" i="26"/>
  <c r="AC12" i="26" s="1"/>
  <c r="AD12" i="26" s="1"/>
  <c r="AE12" i="26" s="1"/>
  <c r="AB18" i="26"/>
  <c r="AC18" i="26" s="1"/>
  <c r="AD18" i="26" s="1"/>
  <c r="AE18" i="26" s="1"/>
  <c r="AB13" i="26"/>
  <c r="AC13" i="26" s="1"/>
  <c r="AD13" i="26" s="1"/>
  <c r="AE13" i="26" s="1"/>
  <c r="AB24" i="26"/>
  <c r="AB20" i="26"/>
  <c r="AC20" i="26" s="1"/>
  <c r="AD20" i="26" s="1"/>
  <c r="AE20" i="26" s="1"/>
  <c r="AB29" i="26"/>
  <c r="AC29" i="26" s="1"/>
  <c r="AD29" i="26" s="1"/>
  <c r="AE29" i="26" s="1"/>
  <c r="AB26" i="26"/>
  <c r="AC26" i="26" s="1"/>
  <c r="AD26" i="26" s="1"/>
  <c r="AE26" i="26" s="1"/>
  <c r="AF14" i="26"/>
  <c r="AB34" i="26"/>
  <c r="AC34" i="26" s="1"/>
  <c r="AD34" i="26" s="1"/>
  <c r="AE34" i="26" s="1"/>
  <c r="AB16" i="26"/>
  <c r="AC16" i="26" s="1"/>
  <c r="AD16" i="26" s="1"/>
  <c r="AE16" i="26" s="1"/>
  <c r="AB27" i="26"/>
  <c r="AC27" i="26" s="1"/>
  <c r="AD27" i="26" s="1"/>
  <c r="AE27" i="26" s="1"/>
  <c r="AB19" i="26"/>
  <c r="AB38" i="26"/>
  <c r="AC38" i="26" s="1"/>
  <c r="AD38" i="26" s="1"/>
  <c r="AE38" i="26" s="1"/>
  <c r="AB25" i="26"/>
  <c r="I4" i="32"/>
  <c r="L3" i="29"/>
  <c r="K37" i="29"/>
  <c r="F3" i="31"/>
  <c r="G3" i="31" s="1"/>
  <c r="G37" i="31" s="1"/>
  <c r="F37" i="30"/>
  <c r="AF30" i="26"/>
  <c r="AF22" i="26"/>
  <c r="AF40" i="26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2" i="14"/>
  <c r="D2" i="14"/>
  <c r="C2" i="14"/>
  <c r="B2" i="14"/>
  <c r="E1" i="14"/>
  <c r="D1" i="14"/>
  <c r="C1" i="14"/>
  <c r="B1" i="14"/>
  <c r="E2" i="8"/>
  <c r="D2" i="8"/>
  <c r="B2" i="8"/>
  <c r="A2" i="8"/>
  <c r="E1" i="8"/>
  <c r="D1" i="8"/>
  <c r="B1" i="8"/>
  <c r="A1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E2" i="19"/>
  <c r="D2" i="19"/>
  <c r="E1" i="19"/>
  <c r="D1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B2" i="19"/>
  <c r="A2" i="19"/>
  <c r="B1" i="19"/>
  <c r="A1" i="19"/>
  <c r="E35" i="19"/>
  <c r="D35" i="19"/>
  <c r="B35" i="19"/>
  <c r="A35" i="19"/>
  <c r="E34" i="19"/>
  <c r="D34" i="19"/>
  <c r="B34" i="19"/>
  <c r="A34" i="19"/>
  <c r="E33" i="19"/>
  <c r="D33" i="19"/>
  <c r="B33" i="19"/>
  <c r="A33" i="19"/>
  <c r="E32" i="19"/>
  <c r="D32" i="19"/>
  <c r="B32" i="19"/>
  <c r="A32" i="19"/>
  <c r="E31" i="19"/>
  <c r="D31" i="19"/>
  <c r="B31" i="19"/>
  <c r="A31" i="19"/>
  <c r="E30" i="19"/>
  <c r="D30" i="19"/>
  <c r="B30" i="19"/>
  <c r="A30" i="19"/>
  <c r="E29" i="19"/>
  <c r="D29" i="19"/>
  <c r="B29" i="19"/>
  <c r="A29" i="19"/>
  <c r="E28" i="19"/>
  <c r="D28" i="19"/>
  <c r="B28" i="19"/>
  <c r="A28" i="19"/>
  <c r="E27" i="19"/>
  <c r="D27" i="19"/>
  <c r="B27" i="19"/>
  <c r="A27" i="19"/>
  <c r="E26" i="19"/>
  <c r="D26" i="19"/>
  <c r="B26" i="19"/>
  <c r="A26" i="19"/>
  <c r="E25" i="19"/>
  <c r="D25" i="19"/>
  <c r="B25" i="19"/>
  <c r="A25" i="19"/>
  <c r="E24" i="19"/>
  <c r="D24" i="19"/>
  <c r="B24" i="19"/>
  <c r="A24" i="19"/>
  <c r="E23" i="19"/>
  <c r="D23" i="19"/>
  <c r="B23" i="19"/>
  <c r="A23" i="19"/>
  <c r="E22" i="19"/>
  <c r="D22" i="19"/>
  <c r="B22" i="19"/>
  <c r="A22" i="19"/>
  <c r="E21" i="19"/>
  <c r="D21" i="19"/>
  <c r="B21" i="19"/>
  <c r="A21" i="19"/>
  <c r="E20" i="19"/>
  <c r="D20" i="19"/>
  <c r="B20" i="19"/>
  <c r="A20" i="19"/>
  <c r="E19" i="19"/>
  <c r="D19" i="19"/>
  <c r="B19" i="19"/>
  <c r="A19" i="19"/>
  <c r="E18" i="19"/>
  <c r="D18" i="19"/>
  <c r="B18" i="19"/>
  <c r="A18" i="19"/>
  <c r="E17" i="19"/>
  <c r="D17" i="19"/>
  <c r="B17" i="19"/>
  <c r="A17" i="19"/>
  <c r="E16" i="19"/>
  <c r="D16" i="19"/>
  <c r="B16" i="19"/>
  <c r="A16" i="19"/>
  <c r="E15" i="19"/>
  <c r="D15" i="19"/>
  <c r="B15" i="19"/>
  <c r="A15" i="19"/>
  <c r="E14" i="19"/>
  <c r="D14" i="19"/>
  <c r="B14" i="19"/>
  <c r="A14" i="19"/>
  <c r="E13" i="19"/>
  <c r="D13" i="19"/>
  <c r="B13" i="19"/>
  <c r="A13" i="19"/>
  <c r="E12" i="19"/>
  <c r="D12" i="19"/>
  <c r="B12" i="19"/>
  <c r="A12" i="19"/>
  <c r="E11" i="19"/>
  <c r="D11" i="19"/>
  <c r="B11" i="19"/>
  <c r="A11" i="19"/>
  <c r="E10" i="19"/>
  <c r="D10" i="19"/>
  <c r="B10" i="19"/>
  <c r="A10" i="19"/>
  <c r="E9" i="19"/>
  <c r="D9" i="19"/>
  <c r="B9" i="19"/>
  <c r="A9" i="19"/>
  <c r="E8" i="19"/>
  <c r="D8" i="19"/>
  <c r="B8" i="19"/>
  <c r="A8" i="19"/>
  <c r="E7" i="19"/>
  <c r="D7" i="19"/>
  <c r="B7" i="19"/>
  <c r="A7" i="19"/>
  <c r="E6" i="19"/>
  <c r="D6" i="19"/>
  <c r="B6" i="19"/>
  <c r="A6" i="19"/>
  <c r="E5" i="19"/>
  <c r="D5" i="19"/>
  <c r="B5" i="19"/>
  <c r="A5" i="19"/>
  <c r="E4" i="19"/>
  <c r="D4" i="19"/>
  <c r="B4" i="19"/>
  <c r="A4" i="19"/>
  <c r="E3" i="19"/>
  <c r="D3" i="19"/>
  <c r="B3" i="19"/>
  <c r="A3" i="19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Y37" i="7"/>
  <c r="X37" i="7"/>
  <c r="W37" i="7"/>
  <c r="V37" i="7"/>
  <c r="U37" i="7"/>
  <c r="T37" i="7"/>
  <c r="S37" i="7"/>
  <c r="R37" i="7"/>
  <c r="Q37" i="7"/>
  <c r="P37" i="7"/>
  <c r="O37" i="7"/>
  <c r="M37" i="7"/>
  <c r="L37" i="7"/>
  <c r="K37" i="7"/>
  <c r="J37" i="7"/>
  <c r="I37" i="7"/>
  <c r="H37" i="7"/>
  <c r="G37" i="7"/>
  <c r="F37" i="7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O293" i="74" l="1"/>
  <c r="O295" i="74" s="1"/>
  <c r="H37" i="47"/>
  <c r="G37" i="47"/>
  <c r="I5" i="36"/>
  <c r="K5" i="32"/>
  <c r="K35" i="32"/>
  <c r="K6" i="32"/>
  <c r="K8" i="32"/>
  <c r="K10" i="32"/>
  <c r="K12" i="32"/>
  <c r="K14" i="32"/>
  <c r="K16" i="32"/>
  <c r="K18" i="32"/>
  <c r="K20" i="32"/>
  <c r="K22" i="32"/>
  <c r="K24" i="32"/>
  <c r="K26" i="32"/>
  <c r="K28" i="32"/>
  <c r="K30" i="32"/>
  <c r="K32" i="32"/>
  <c r="K34" i="32"/>
  <c r="K9" i="32"/>
  <c r="K13" i="32"/>
  <c r="K15" i="32"/>
  <c r="K17" i="32"/>
  <c r="K19" i="32"/>
  <c r="K21" i="32"/>
  <c r="K23" i="32"/>
  <c r="K25" i="32"/>
  <c r="K27" i="32"/>
  <c r="K29" i="32"/>
  <c r="K31" i="32"/>
  <c r="K11" i="32"/>
  <c r="J4" i="32"/>
  <c r="K4" i="32" s="1"/>
  <c r="K3" i="32"/>
  <c r="K33" i="32"/>
  <c r="L7" i="32"/>
  <c r="AH33" i="18"/>
  <c r="AJ33" i="18"/>
  <c r="AI33" i="18"/>
  <c r="AN33" i="18"/>
  <c r="AP33" i="18"/>
  <c r="AO33" i="18"/>
  <c r="AT33" i="18"/>
  <c r="AV33" i="18"/>
  <c r="AU33" i="18"/>
  <c r="AZ33" i="18"/>
  <c r="BB33" i="18"/>
  <c r="BA33" i="18"/>
  <c r="BF33" i="18"/>
  <c r="BH33" i="18"/>
  <c r="BG33" i="18"/>
  <c r="BL33" i="18"/>
  <c r="BN33" i="18"/>
  <c r="BM33" i="18"/>
  <c r="BR33" i="18"/>
  <c r="BT33" i="18"/>
  <c r="BS33" i="18"/>
  <c r="BX33" i="18"/>
  <c r="BZ33" i="18"/>
  <c r="BY33" i="18"/>
  <c r="CD33" i="18"/>
  <c r="CF33" i="18"/>
  <c r="CE33" i="18"/>
  <c r="AE33" i="18"/>
  <c r="AG33" i="18"/>
  <c r="AF33" i="18"/>
  <c r="AK33" i="18"/>
  <c r="AM33" i="18"/>
  <c r="AL33" i="18"/>
  <c r="AQ33" i="18"/>
  <c r="AS33" i="18"/>
  <c r="AR33" i="18"/>
  <c r="AW33" i="18"/>
  <c r="AY33" i="18"/>
  <c r="AX33" i="18"/>
  <c r="BU33" i="18"/>
  <c r="BW33" i="18"/>
  <c r="BV33" i="18"/>
  <c r="CA33" i="18"/>
  <c r="CC33" i="18"/>
  <c r="CB33" i="18"/>
  <c r="CG33" i="18"/>
  <c r="CI33" i="18"/>
  <c r="CH33" i="18"/>
  <c r="BC33" i="18"/>
  <c r="BE33" i="18"/>
  <c r="BD33" i="18"/>
  <c r="BO33" i="18"/>
  <c r="BQ33" i="18"/>
  <c r="BP33" i="18"/>
  <c r="BI33" i="18"/>
  <c r="BK33" i="18"/>
  <c r="BJ33" i="18"/>
  <c r="AB33" i="18"/>
  <c r="AC33" i="18"/>
  <c r="AD33" i="18"/>
  <c r="Q39" i="7"/>
  <c r="I37" i="32"/>
  <c r="M39" i="7"/>
  <c r="AF23" i="26"/>
  <c r="F37" i="31"/>
  <c r="H3" i="31"/>
  <c r="I3" i="31" s="1"/>
  <c r="Y39" i="7"/>
  <c r="I39" i="7"/>
  <c r="U39" i="7"/>
  <c r="AF39" i="26"/>
  <c r="AC28" i="26"/>
  <c r="AD28" i="26" s="1"/>
  <c r="AE28" i="26" s="1"/>
  <c r="AF18" i="26"/>
  <c r="AC17" i="26"/>
  <c r="AD17" i="26" s="1"/>
  <c r="AE17" i="26" s="1"/>
  <c r="AF10" i="26"/>
  <c r="AC25" i="26"/>
  <c r="AD25" i="26" s="1"/>
  <c r="AE25" i="26" s="1"/>
  <c r="AC19" i="26"/>
  <c r="AD19" i="26" s="1"/>
  <c r="AE19" i="26" s="1"/>
  <c r="AC24" i="26"/>
  <c r="AD24" i="26" s="1"/>
  <c r="AE24" i="26" s="1"/>
  <c r="AC33" i="26"/>
  <c r="AD33" i="26" s="1"/>
  <c r="AE33" i="26" s="1"/>
  <c r="AC41" i="26"/>
  <c r="AD41" i="26" s="1"/>
  <c r="AE41" i="26" s="1"/>
  <c r="AF35" i="26"/>
  <c r="AF27" i="26"/>
  <c r="AF37" i="26"/>
  <c r="AF34" i="26"/>
  <c r="AF36" i="26"/>
  <c r="AF16" i="26"/>
  <c r="AF20" i="26"/>
  <c r="AF21" i="26"/>
  <c r="AF9" i="26"/>
  <c r="AF32" i="26"/>
  <c r="AF12" i="26"/>
  <c r="AF29" i="26"/>
  <c r="AF11" i="26"/>
  <c r="AF26" i="26"/>
  <c r="M3" i="29"/>
  <c r="L37" i="29"/>
  <c r="AF38" i="26"/>
  <c r="P293" i="74" l="1"/>
  <c r="J37" i="32"/>
  <c r="J5" i="36"/>
  <c r="L22" i="32"/>
  <c r="L5" i="32"/>
  <c r="L31" i="32"/>
  <c r="L29" i="32"/>
  <c r="L27" i="32"/>
  <c r="L25" i="32"/>
  <c r="L23" i="32"/>
  <c r="L21" i="32"/>
  <c r="L19" i="32"/>
  <c r="L17" i="32"/>
  <c r="L15" i="32"/>
  <c r="L13" i="32"/>
  <c r="L9" i="32"/>
  <c r="L34" i="32"/>
  <c r="L32" i="32"/>
  <c r="L30" i="32"/>
  <c r="L28" i="32"/>
  <c r="L26" i="32"/>
  <c r="L24" i="32"/>
  <c r="L20" i="32"/>
  <c r="L18" i="32"/>
  <c r="L16" i="32"/>
  <c r="L14" i="32"/>
  <c r="L12" i="32"/>
  <c r="L10" i="32"/>
  <c r="L8" i="32"/>
  <c r="L6" i="32"/>
  <c r="L35" i="32"/>
  <c r="L11" i="32"/>
  <c r="L3" i="32"/>
  <c r="L33" i="32"/>
  <c r="M7" i="32"/>
  <c r="AF17" i="26"/>
  <c r="AF24" i="26"/>
  <c r="H37" i="31"/>
  <c r="AF19" i="26"/>
  <c r="AF28" i="26"/>
  <c r="AF41" i="26"/>
  <c r="AF33" i="26"/>
  <c r="AF25" i="26"/>
  <c r="AF13" i="26"/>
  <c r="N3" i="29"/>
  <c r="M37" i="29"/>
  <c r="J3" i="31"/>
  <c r="I37" i="31"/>
  <c r="L4" i="32"/>
  <c r="K37" i="32"/>
  <c r="I39" i="26"/>
  <c r="I38" i="26"/>
  <c r="I23" i="26"/>
  <c r="I28" i="26"/>
  <c r="I30" i="26"/>
  <c r="I10" i="26"/>
  <c r="I26" i="26"/>
  <c r="I19" i="26"/>
  <c r="I21" i="26"/>
  <c r="I34" i="26"/>
  <c r="I9" i="26"/>
  <c r="I14" i="26"/>
  <c r="I15" i="26"/>
  <c r="I8" i="26"/>
  <c r="I18" i="26"/>
  <c r="I20" i="26"/>
  <c r="I5" i="26"/>
  <c r="I17" i="26"/>
  <c r="I32" i="26"/>
  <c r="I11" i="26"/>
  <c r="I41" i="26"/>
  <c r="I7" i="26"/>
  <c r="I37" i="26"/>
  <c r="I27" i="26"/>
  <c r="I13" i="26"/>
  <c r="I40" i="26"/>
  <c r="I31" i="26"/>
  <c r="I12" i="26"/>
  <c r="I35" i="26"/>
  <c r="I25" i="26"/>
  <c r="I36" i="26"/>
  <c r="I24" i="26"/>
  <c r="I16" i="26"/>
  <c r="I29" i="26"/>
  <c r="I6" i="26"/>
  <c r="I33" i="26"/>
  <c r="I22" i="26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Q293" i="74" l="1"/>
  <c r="Y4" i="8"/>
  <c r="Y4" i="19" s="1"/>
  <c r="W4" i="8"/>
  <c r="W4" i="19" s="1"/>
  <c r="U4" i="8"/>
  <c r="U4" i="19" s="1"/>
  <c r="S4" i="8"/>
  <c r="S4" i="19" s="1"/>
  <c r="Q4" i="8"/>
  <c r="Q4" i="19" s="1"/>
  <c r="O4" i="8"/>
  <c r="O4" i="19" s="1"/>
  <c r="M4" i="8"/>
  <c r="M4" i="19" s="1"/>
  <c r="K4" i="8"/>
  <c r="K4" i="19" s="1"/>
  <c r="I4" i="8"/>
  <c r="J4" i="45" s="1"/>
  <c r="G4" i="8"/>
  <c r="H4" i="45" s="1"/>
  <c r="X4" i="8"/>
  <c r="X4" i="19" s="1"/>
  <c r="V4" i="8"/>
  <c r="V4" i="19" s="1"/>
  <c r="T4" i="8"/>
  <c r="T4" i="19" s="1"/>
  <c r="R4" i="8"/>
  <c r="R4" i="19" s="1"/>
  <c r="P4" i="8"/>
  <c r="P4" i="19" s="1"/>
  <c r="N4" i="8"/>
  <c r="N4" i="19" s="1"/>
  <c r="L4" i="8"/>
  <c r="L4" i="19" s="1"/>
  <c r="J4" i="8"/>
  <c r="K4" i="45" s="1"/>
  <c r="H4" i="8"/>
  <c r="I4" i="45" s="1"/>
  <c r="F4" i="8"/>
  <c r="Y6" i="8"/>
  <c r="Y6" i="19" s="1"/>
  <c r="W6" i="8"/>
  <c r="W6" i="19" s="1"/>
  <c r="U6" i="8"/>
  <c r="U6" i="19" s="1"/>
  <c r="S6" i="8"/>
  <c r="S6" i="19" s="1"/>
  <c r="Q6" i="8"/>
  <c r="Q6" i="19" s="1"/>
  <c r="O6" i="8"/>
  <c r="O6" i="19" s="1"/>
  <c r="M6" i="8"/>
  <c r="M6" i="19" s="1"/>
  <c r="K6" i="8"/>
  <c r="K6" i="19" s="1"/>
  <c r="I6" i="8"/>
  <c r="J6" i="45" s="1"/>
  <c r="G6" i="8"/>
  <c r="H6" i="45" s="1"/>
  <c r="X6" i="8"/>
  <c r="X6" i="19" s="1"/>
  <c r="V6" i="8"/>
  <c r="V6" i="19" s="1"/>
  <c r="T6" i="8"/>
  <c r="T6" i="19" s="1"/>
  <c r="R6" i="8"/>
  <c r="R6" i="19" s="1"/>
  <c r="P6" i="8"/>
  <c r="P6" i="19" s="1"/>
  <c r="N6" i="8"/>
  <c r="N6" i="19" s="1"/>
  <c r="L6" i="8"/>
  <c r="L6" i="19" s="1"/>
  <c r="J6" i="8"/>
  <c r="H6" i="8"/>
  <c r="I6" i="45" s="1"/>
  <c r="F6" i="8"/>
  <c r="Y8" i="8"/>
  <c r="Y8" i="19" s="1"/>
  <c r="W8" i="8"/>
  <c r="W8" i="19" s="1"/>
  <c r="U8" i="8"/>
  <c r="U8" i="19" s="1"/>
  <c r="S8" i="8"/>
  <c r="S8" i="19" s="1"/>
  <c r="Q8" i="8"/>
  <c r="Q8" i="19" s="1"/>
  <c r="O8" i="8"/>
  <c r="O8" i="19" s="1"/>
  <c r="M8" i="8"/>
  <c r="M8" i="19" s="1"/>
  <c r="K8" i="8"/>
  <c r="K8" i="19" s="1"/>
  <c r="I8" i="8"/>
  <c r="J8" i="45" s="1"/>
  <c r="G8" i="8"/>
  <c r="H8" i="45" s="1"/>
  <c r="X8" i="8"/>
  <c r="X8" i="19" s="1"/>
  <c r="V8" i="8"/>
  <c r="V8" i="19" s="1"/>
  <c r="T8" i="8"/>
  <c r="T8" i="19" s="1"/>
  <c r="R8" i="8"/>
  <c r="R8" i="19" s="1"/>
  <c r="P8" i="8"/>
  <c r="P8" i="19" s="1"/>
  <c r="N8" i="8"/>
  <c r="N8" i="19" s="1"/>
  <c r="L8" i="8"/>
  <c r="L8" i="19" s="1"/>
  <c r="J8" i="8"/>
  <c r="K8" i="45" s="1"/>
  <c r="H8" i="8"/>
  <c r="I8" i="45" s="1"/>
  <c r="F8" i="8"/>
  <c r="Y10" i="8"/>
  <c r="Y10" i="19" s="1"/>
  <c r="W10" i="8"/>
  <c r="W10" i="19" s="1"/>
  <c r="U10" i="8"/>
  <c r="U10" i="19" s="1"/>
  <c r="S10" i="8"/>
  <c r="S10" i="19" s="1"/>
  <c r="Q10" i="8"/>
  <c r="Q10" i="19" s="1"/>
  <c r="O10" i="8"/>
  <c r="O10" i="19" s="1"/>
  <c r="M10" i="8"/>
  <c r="M10" i="19" s="1"/>
  <c r="K10" i="8"/>
  <c r="K10" i="19" s="1"/>
  <c r="I10" i="8"/>
  <c r="J10" i="45" s="1"/>
  <c r="G10" i="8"/>
  <c r="H10" i="45" s="1"/>
  <c r="X10" i="8"/>
  <c r="X10" i="19" s="1"/>
  <c r="V10" i="8"/>
  <c r="V10" i="19" s="1"/>
  <c r="T10" i="8"/>
  <c r="T10" i="19" s="1"/>
  <c r="R10" i="8"/>
  <c r="R10" i="19" s="1"/>
  <c r="P10" i="8"/>
  <c r="P10" i="19" s="1"/>
  <c r="N10" i="8"/>
  <c r="N10" i="19" s="1"/>
  <c r="L10" i="8"/>
  <c r="L10" i="19" s="1"/>
  <c r="J10" i="8"/>
  <c r="K10" i="45" s="1"/>
  <c r="H10" i="8"/>
  <c r="I10" i="45" s="1"/>
  <c r="F10" i="8"/>
  <c r="Y12" i="8"/>
  <c r="Y12" i="19" s="1"/>
  <c r="W12" i="8"/>
  <c r="W12" i="19" s="1"/>
  <c r="U12" i="8"/>
  <c r="U12" i="19" s="1"/>
  <c r="S12" i="8"/>
  <c r="S12" i="19" s="1"/>
  <c r="Q12" i="8"/>
  <c r="Q12" i="19" s="1"/>
  <c r="O12" i="8"/>
  <c r="O12" i="19" s="1"/>
  <c r="M12" i="8"/>
  <c r="M12" i="19" s="1"/>
  <c r="K12" i="8"/>
  <c r="L12" i="45" s="1"/>
  <c r="I12" i="8"/>
  <c r="J12" i="45" s="1"/>
  <c r="G12" i="8"/>
  <c r="H12" i="45" s="1"/>
  <c r="X12" i="8"/>
  <c r="X12" i="19" s="1"/>
  <c r="V12" i="8"/>
  <c r="V12" i="19" s="1"/>
  <c r="T12" i="8"/>
  <c r="T12" i="19" s="1"/>
  <c r="R12" i="8"/>
  <c r="R12" i="19" s="1"/>
  <c r="P12" i="8"/>
  <c r="P12" i="19" s="1"/>
  <c r="N12" i="8"/>
  <c r="N12" i="19" s="1"/>
  <c r="L12" i="8"/>
  <c r="L12" i="19" s="1"/>
  <c r="J12" i="8"/>
  <c r="K12" i="45" s="1"/>
  <c r="H12" i="8"/>
  <c r="I12" i="45" s="1"/>
  <c r="F12" i="8"/>
  <c r="Y14" i="8"/>
  <c r="Y14" i="19" s="1"/>
  <c r="W14" i="8"/>
  <c r="W14" i="19" s="1"/>
  <c r="U14" i="8"/>
  <c r="U14" i="19" s="1"/>
  <c r="S14" i="8"/>
  <c r="S14" i="19" s="1"/>
  <c r="Q14" i="8"/>
  <c r="Q14" i="19" s="1"/>
  <c r="O14" i="8"/>
  <c r="O14" i="19" s="1"/>
  <c r="M14" i="8"/>
  <c r="M14" i="19" s="1"/>
  <c r="K14" i="8"/>
  <c r="L14" i="45" s="1"/>
  <c r="I14" i="8"/>
  <c r="J14" i="45" s="1"/>
  <c r="G14" i="8"/>
  <c r="H14" i="45" s="1"/>
  <c r="X14" i="8"/>
  <c r="X14" i="19" s="1"/>
  <c r="V14" i="8"/>
  <c r="V14" i="19" s="1"/>
  <c r="T14" i="8"/>
  <c r="T14" i="19" s="1"/>
  <c r="R14" i="8"/>
  <c r="R14" i="19" s="1"/>
  <c r="P14" i="8"/>
  <c r="P14" i="19" s="1"/>
  <c r="N14" i="8"/>
  <c r="N14" i="19" s="1"/>
  <c r="L14" i="8"/>
  <c r="L14" i="19" s="1"/>
  <c r="J14" i="8"/>
  <c r="K14" i="45" s="1"/>
  <c r="H14" i="8"/>
  <c r="I14" i="45" s="1"/>
  <c r="F14" i="8"/>
  <c r="Y16" i="8"/>
  <c r="Y16" i="19" s="1"/>
  <c r="W16" i="8"/>
  <c r="W16" i="19" s="1"/>
  <c r="U16" i="8"/>
  <c r="U16" i="19" s="1"/>
  <c r="S16" i="8"/>
  <c r="S16" i="19" s="1"/>
  <c r="Q16" i="8"/>
  <c r="Q16" i="19" s="1"/>
  <c r="O16" i="8"/>
  <c r="O16" i="19" s="1"/>
  <c r="M16" i="8"/>
  <c r="M16" i="19" s="1"/>
  <c r="K16" i="8"/>
  <c r="K16" i="19" s="1"/>
  <c r="I16" i="8"/>
  <c r="G16" i="8"/>
  <c r="X16" i="8"/>
  <c r="X16" i="19" s="1"/>
  <c r="V16" i="8"/>
  <c r="V16" i="19" s="1"/>
  <c r="T16" i="8"/>
  <c r="T16" i="19" s="1"/>
  <c r="R16" i="8"/>
  <c r="R16" i="19" s="1"/>
  <c r="P16" i="8"/>
  <c r="P16" i="19" s="1"/>
  <c r="N16" i="8"/>
  <c r="N16" i="19" s="1"/>
  <c r="L16" i="8"/>
  <c r="L16" i="19" s="1"/>
  <c r="J16" i="8"/>
  <c r="H16" i="8"/>
  <c r="F16" i="8"/>
  <c r="F16" i="19" s="1"/>
  <c r="Y18" i="8"/>
  <c r="Y18" i="19" s="1"/>
  <c r="W18" i="8"/>
  <c r="W18" i="19" s="1"/>
  <c r="U18" i="8"/>
  <c r="U18" i="19" s="1"/>
  <c r="S18" i="8"/>
  <c r="S18" i="19" s="1"/>
  <c r="Q18" i="8"/>
  <c r="Q18" i="19" s="1"/>
  <c r="O18" i="8"/>
  <c r="O18" i="19" s="1"/>
  <c r="M18" i="8"/>
  <c r="M18" i="19" s="1"/>
  <c r="K18" i="8"/>
  <c r="L18" i="45" s="1"/>
  <c r="I18" i="8"/>
  <c r="J18" i="45" s="1"/>
  <c r="G18" i="8"/>
  <c r="H18" i="45" s="1"/>
  <c r="X18" i="8"/>
  <c r="X18" i="19" s="1"/>
  <c r="V18" i="8"/>
  <c r="V18" i="19" s="1"/>
  <c r="T18" i="8"/>
  <c r="T18" i="19" s="1"/>
  <c r="R18" i="8"/>
  <c r="R18" i="19" s="1"/>
  <c r="P18" i="8"/>
  <c r="P18" i="19" s="1"/>
  <c r="N18" i="8"/>
  <c r="N18" i="19" s="1"/>
  <c r="L18" i="8"/>
  <c r="L18" i="19" s="1"/>
  <c r="J18" i="8"/>
  <c r="K18" i="45" s="1"/>
  <c r="H18" i="8"/>
  <c r="I18" i="45" s="1"/>
  <c r="F18" i="8"/>
  <c r="Y20" i="8"/>
  <c r="Y20" i="19" s="1"/>
  <c r="X20" i="8"/>
  <c r="X20" i="19" s="1"/>
  <c r="V20" i="8"/>
  <c r="V20" i="19" s="1"/>
  <c r="T20" i="8"/>
  <c r="T20" i="19" s="1"/>
  <c r="R20" i="8"/>
  <c r="R20" i="19" s="1"/>
  <c r="P20" i="8"/>
  <c r="P20" i="19" s="1"/>
  <c r="N20" i="8"/>
  <c r="N20" i="19" s="1"/>
  <c r="U20" i="8"/>
  <c r="U20" i="19" s="1"/>
  <c r="Q20" i="8"/>
  <c r="Q20" i="19" s="1"/>
  <c r="M20" i="8"/>
  <c r="K20" i="8"/>
  <c r="L20" i="45" s="1"/>
  <c r="I20" i="8"/>
  <c r="J20" i="45" s="1"/>
  <c r="G20" i="8"/>
  <c r="H20" i="45" s="1"/>
  <c r="W20" i="8"/>
  <c r="W20" i="19" s="1"/>
  <c r="S20" i="8"/>
  <c r="S20" i="19" s="1"/>
  <c r="O20" i="8"/>
  <c r="O20" i="19" s="1"/>
  <c r="L20" i="8"/>
  <c r="J20" i="8"/>
  <c r="K20" i="45" s="1"/>
  <c r="H20" i="8"/>
  <c r="I20" i="45" s="1"/>
  <c r="F20" i="8"/>
  <c r="Y22" i="8"/>
  <c r="Y22" i="19" s="1"/>
  <c r="W22" i="8"/>
  <c r="W22" i="19" s="1"/>
  <c r="U22" i="8"/>
  <c r="U22" i="19" s="1"/>
  <c r="S22" i="8"/>
  <c r="S22" i="19" s="1"/>
  <c r="Q22" i="8"/>
  <c r="Q22" i="19" s="1"/>
  <c r="O22" i="8"/>
  <c r="O22" i="19" s="1"/>
  <c r="M22" i="8"/>
  <c r="K22" i="8"/>
  <c r="L22" i="45" s="1"/>
  <c r="I22" i="8"/>
  <c r="J22" i="45" s="1"/>
  <c r="G22" i="8"/>
  <c r="H22" i="45" s="1"/>
  <c r="X22" i="8"/>
  <c r="X22" i="19" s="1"/>
  <c r="V22" i="8"/>
  <c r="V22" i="19" s="1"/>
  <c r="T22" i="8"/>
  <c r="T22" i="19" s="1"/>
  <c r="R22" i="8"/>
  <c r="R22" i="19" s="1"/>
  <c r="P22" i="8"/>
  <c r="P22" i="19" s="1"/>
  <c r="N22" i="8"/>
  <c r="L22" i="8"/>
  <c r="J22" i="8"/>
  <c r="K22" i="45" s="1"/>
  <c r="H22" i="8"/>
  <c r="I22" i="45" s="1"/>
  <c r="F22" i="8"/>
  <c r="Y24" i="8"/>
  <c r="Y24" i="19" s="1"/>
  <c r="W24" i="8"/>
  <c r="W24" i="19" s="1"/>
  <c r="U24" i="8"/>
  <c r="U24" i="19" s="1"/>
  <c r="S24" i="8"/>
  <c r="S24" i="19" s="1"/>
  <c r="Q24" i="8"/>
  <c r="Q24" i="19" s="1"/>
  <c r="O24" i="8"/>
  <c r="M24" i="8"/>
  <c r="K24" i="8"/>
  <c r="L24" i="45" s="1"/>
  <c r="I24" i="8"/>
  <c r="J24" i="45" s="1"/>
  <c r="G24" i="8"/>
  <c r="H24" i="45" s="1"/>
  <c r="X24" i="8"/>
  <c r="X24" i="19" s="1"/>
  <c r="V24" i="8"/>
  <c r="V24" i="19" s="1"/>
  <c r="T24" i="8"/>
  <c r="T24" i="19" s="1"/>
  <c r="R24" i="8"/>
  <c r="R24" i="19" s="1"/>
  <c r="P24" i="8"/>
  <c r="N24" i="8"/>
  <c r="L24" i="8"/>
  <c r="J24" i="8"/>
  <c r="K24" i="45" s="1"/>
  <c r="H24" i="8"/>
  <c r="I24" i="45" s="1"/>
  <c r="F24" i="8"/>
  <c r="Y26" i="8"/>
  <c r="Y26" i="19" s="1"/>
  <c r="W26" i="8"/>
  <c r="W26" i="19" s="1"/>
  <c r="U26" i="8"/>
  <c r="U26" i="19" s="1"/>
  <c r="S26" i="8"/>
  <c r="S26" i="19" s="1"/>
  <c r="Q26" i="8"/>
  <c r="Q26" i="19" s="1"/>
  <c r="O26" i="8"/>
  <c r="O26" i="19" s="1"/>
  <c r="M26" i="8"/>
  <c r="K26" i="8"/>
  <c r="L26" i="45" s="1"/>
  <c r="I26" i="8"/>
  <c r="J26" i="45" s="1"/>
  <c r="G26" i="8"/>
  <c r="H26" i="45" s="1"/>
  <c r="X26" i="8"/>
  <c r="X26" i="19" s="1"/>
  <c r="V26" i="8"/>
  <c r="V26" i="19" s="1"/>
  <c r="T26" i="8"/>
  <c r="T26" i="19" s="1"/>
  <c r="R26" i="8"/>
  <c r="R26" i="19" s="1"/>
  <c r="P26" i="8"/>
  <c r="P26" i="19" s="1"/>
  <c r="N26" i="8"/>
  <c r="N26" i="19" s="1"/>
  <c r="L26" i="8"/>
  <c r="J26" i="8"/>
  <c r="K26" i="45" s="1"/>
  <c r="H26" i="8"/>
  <c r="I26" i="45" s="1"/>
  <c r="F26" i="8"/>
  <c r="Y28" i="8"/>
  <c r="Y28" i="19" s="1"/>
  <c r="W28" i="8"/>
  <c r="W28" i="19" s="1"/>
  <c r="U28" i="8"/>
  <c r="U28" i="19" s="1"/>
  <c r="S28" i="8"/>
  <c r="S28" i="19" s="1"/>
  <c r="Q28" i="8"/>
  <c r="Q28" i="19" s="1"/>
  <c r="O28" i="8"/>
  <c r="M28" i="8"/>
  <c r="K28" i="8"/>
  <c r="L28" i="45" s="1"/>
  <c r="X28" i="8"/>
  <c r="X28" i="19" s="1"/>
  <c r="T28" i="8"/>
  <c r="T28" i="19" s="1"/>
  <c r="P28" i="8"/>
  <c r="P28" i="19" s="1"/>
  <c r="L28" i="8"/>
  <c r="I28" i="8"/>
  <c r="J28" i="45" s="1"/>
  <c r="G28" i="8"/>
  <c r="H28" i="45" s="1"/>
  <c r="V28" i="8"/>
  <c r="V28" i="19" s="1"/>
  <c r="R28" i="8"/>
  <c r="R28" i="19" s="1"/>
  <c r="N28" i="8"/>
  <c r="J28" i="8"/>
  <c r="K28" i="45" s="1"/>
  <c r="H28" i="8"/>
  <c r="I28" i="45" s="1"/>
  <c r="F28" i="8"/>
  <c r="Y30" i="8"/>
  <c r="Y30" i="19" s="1"/>
  <c r="W30" i="8"/>
  <c r="W30" i="19" s="1"/>
  <c r="U30" i="8"/>
  <c r="U30" i="19" s="1"/>
  <c r="S30" i="8"/>
  <c r="S30" i="19" s="1"/>
  <c r="Q30" i="8"/>
  <c r="O30" i="8"/>
  <c r="M30" i="8"/>
  <c r="K30" i="8"/>
  <c r="L30" i="45" s="1"/>
  <c r="I30" i="8"/>
  <c r="J30" i="45" s="1"/>
  <c r="G30" i="8"/>
  <c r="H30" i="45" s="1"/>
  <c r="X30" i="8"/>
  <c r="X30" i="19" s="1"/>
  <c r="V30" i="8"/>
  <c r="V30" i="19" s="1"/>
  <c r="T30" i="8"/>
  <c r="T30" i="19" s="1"/>
  <c r="R30" i="8"/>
  <c r="R30" i="19" s="1"/>
  <c r="P30" i="8"/>
  <c r="N30" i="8"/>
  <c r="L30" i="8"/>
  <c r="J30" i="8"/>
  <c r="K30" i="45" s="1"/>
  <c r="H30" i="8"/>
  <c r="I30" i="45" s="1"/>
  <c r="F30" i="8"/>
  <c r="Y32" i="8"/>
  <c r="Y32" i="19" s="1"/>
  <c r="W32" i="8"/>
  <c r="W32" i="19" s="1"/>
  <c r="U32" i="8"/>
  <c r="U32" i="19" s="1"/>
  <c r="S32" i="8"/>
  <c r="S32" i="19" s="1"/>
  <c r="Q32" i="8"/>
  <c r="O32" i="8"/>
  <c r="M32" i="8"/>
  <c r="K32" i="8"/>
  <c r="L32" i="45" s="1"/>
  <c r="I32" i="8"/>
  <c r="J32" i="45" s="1"/>
  <c r="G32" i="8"/>
  <c r="H32" i="45" s="1"/>
  <c r="X32" i="8"/>
  <c r="X32" i="19" s="1"/>
  <c r="V32" i="8"/>
  <c r="V32" i="19" s="1"/>
  <c r="T32" i="8"/>
  <c r="T32" i="19" s="1"/>
  <c r="R32" i="8"/>
  <c r="P32" i="8"/>
  <c r="N32" i="8"/>
  <c r="L32" i="8"/>
  <c r="J32" i="8"/>
  <c r="K32" i="45" s="1"/>
  <c r="H32" i="8"/>
  <c r="I32" i="45" s="1"/>
  <c r="F32" i="8"/>
  <c r="Y34" i="8"/>
  <c r="Y34" i="19" s="1"/>
  <c r="W34" i="8"/>
  <c r="W34" i="19" s="1"/>
  <c r="U34" i="8"/>
  <c r="U34" i="19" s="1"/>
  <c r="S34" i="8"/>
  <c r="Q34" i="8"/>
  <c r="O34" i="8"/>
  <c r="M34" i="8"/>
  <c r="K34" i="8"/>
  <c r="L34" i="45" s="1"/>
  <c r="I34" i="8"/>
  <c r="J34" i="45" s="1"/>
  <c r="G34" i="8"/>
  <c r="H34" i="45" s="1"/>
  <c r="X34" i="8"/>
  <c r="X34" i="19" s="1"/>
  <c r="V34" i="8"/>
  <c r="V34" i="19" s="1"/>
  <c r="T34" i="8"/>
  <c r="R34" i="8"/>
  <c r="P34" i="8"/>
  <c r="N34" i="8"/>
  <c r="L34" i="8"/>
  <c r="J34" i="8"/>
  <c r="K34" i="45" s="1"/>
  <c r="H34" i="8"/>
  <c r="I34" i="45" s="1"/>
  <c r="F34" i="8"/>
  <c r="Y3" i="8"/>
  <c r="Y3" i="19" s="1"/>
  <c r="X3" i="8"/>
  <c r="X3" i="19" s="1"/>
  <c r="V3" i="8"/>
  <c r="V3" i="19" s="1"/>
  <c r="T3" i="8"/>
  <c r="T3" i="19" s="1"/>
  <c r="U3" i="8"/>
  <c r="U3" i="19" s="1"/>
  <c r="R3" i="8"/>
  <c r="R3" i="19" s="1"/>
  <c r="P3" i="8"/>
  <c r="P3" i="19" s="1"/>
  <c r="N3" i="8"/>
  <c r="N3" i="19" s="1"/>
  <c r="L3" i="8"/>
  <c r="L3" i="19" s="1"/>
  <c r="J3" i="8"/>
  <c r="K3" i="45" s="1"/>
  <c r="H3" i="8"/>
  <c r="I3" i="45" s="1"/>
  <c r="F3" i="8"/>
  <c r="F3" i="19" s="1"/>
  <c r="W3" i="8"/>
  <c r="W3" i="19" s="1"/>
  <c r="S3" i="8"/>
  <c r="S3" i="19" s="1"/>
  <c r="Q3" i="8"/>
  <c r="Q3" i="19" s="1"/>
  <c r="O3" i="8"/>
  <c r="O3" i="19" s="1"/>
  <c r="M3" i="8"/>
  <c r="M3" i="19" s="1"/>
  <c r="K3" i="8"/>
  <c r="K3" i="19" s="1"/>
  <c r="I3" i="8"/>
  <c r="J3" i="45" s="1"/>
  <c r="G3" i="8"/>
  <c r="H3" i="45" s="1"/>
  <c r="Y5" i="8"/>
  <c r="Y5" i="19" s="1"/>
  <c r="W5" i="8"/>
  <c r="W5" i="19" s="1"/>
  <c r="U5" i="8"/>
  <c r="U5" i="19" s="1"/>
  <c r="S5" i="8"/>
  <c r="S5" i="19" s="1"/>
  <c r="Q5" i="8"/>
  <c r="Q5" i="19" s="1"/>
  <c r="O5" i="8"/>
  <c r="O5" i="19" s="1"/>
  <c r="M5" i="8"/>
  <c r="M5" i="19" s="1"/>
  <c r="K5" i="8"/>
  <c r="K5" i="19" s="1"/>
  <c r="I5" i="8"/>
  <c r="G5" i="8"/>
  <c r="H5" i="45" s="1"/>
  <c r="X5" i="8"/>
  <c r="X5" i="19" s="1"/>
  <c r="V5" i="8"/>
  <c r="V5" i="19" s="1"/>
  <c r="T5" i="8"/>
  <c r="T5" i="19" s="1"/>
  <c r="R5" i="8"/>
  <c r="R5" i="19" s="1"/>
  <c r="P5" i="8"/>
  <c r="P5" i="19" s="1"/>
  <c r="N5" i="8"/>
  <c r="N5" i="19" s="1"/>
  <c r="L5" i="8"/>
  <c r="L5" i="19" s="1"/>
  <c r="J5" i="8"/>
  <c r="H5" i="8"/>
  <c r="I5" i="45" s="1"/>
  <c r="F5" i="8"/>
  <c r="Y7" i="8"/>
  <c r="Y7" i="19" s="1"/>
  <c r="W7" i="8"/>
  <c r="W7" i="19" s="1"/>
  <c r="U7" i="8"/>
  <c r="U7" i="19" s="1"/>
  <c r="S7" i="8"/>
  <c r="S7" i="19" s="1"/>
  <c r="Q7" i="8"/>
  <c r="Q7" i="19" s="1"/>
  <c r="O7" i="8"/>
  <c r="O7" i="19" s="1"/>
  <c r="M7" i="8"/>
  <c r="M7" i="19" s="1"/>
  <c r="K7" i="8"/>
  <c r="L7" i="45" s="1"/>
  <c r="I7" i="8"/>
  <c r="J7" i="45" s="1"/>
  <c r="G7" i="8"/>
  <c r="H7" i="45" s="1"/>
  <c r="X7" i="8"/>
  <c r="X7" i="19" s="1"/>
  <c r="V7" i="8"/>
  <c r="V7" i="19" s="1"/>
  <c r="T7" i="8"/>
  <c r="T7" i="19" s="1"/>
  <c r="R7" i="8"/>
  <c r="R7" i="19" s="1"/>
  <c r="P7" i="8"/>
  <c r="P7" i="19" s="1"/>
  <c r="N7" i="8"/>
  <c r="N7" i="19" s="1"/>
  <c r="L7" i="8"/>
  <c r="L7" i="19" s="1"/>
  <c r="J7" i="8"/>
  <c r="K7" i="45" s="1"/>
  <c r="H7" i="8"/>
  <c r="I7" i="45" s="1"/>
  <c r="F7" i="8"/>
  <c r="Y9" i="8"/>
  <c r="Y9" i="19" s="1"/>
  <c r="W9" i="8"/>
  <c r="W9" i="19" s="1"/>
  <c r="U9" i="8"/>
  <c r="U9" i="19" s="1"/>
  <c r="S9" i="8"/>
  <c r="S9" i="19" s="1"/>
  <c r="Q9" i="8"/>
  <c r="Q9" i="19" s="1"/>
  <c r="O9" i="8"/>
  <c r="O9" i="19" s="1"/>
  <c r="M9" i="8"/>
  <c r="M9" i="19" s="1"/>
  <c r="K9" i="8"/>
  <c r="K9" i="19" s="1"/>
  <c r="I9" i="8"/>
  <c r="J9" i="45" s="1"/>
  <c r="G9" i="8"/>
  <c r="H9" i="45" s="1"/>
  <c r="X9" i="8"/>
  <c r="X9" i="19" s="1"/>
  <c r="V9" i="8"/>
  <c r="V9" i="19" s="1"/>
  <c r="T9" i="8"/>
  <c r="T9" i="19" s="1"/>
  <c r="R9" i="8"/>
  <c r="R9" i="19" s="1"/>
  <c r="P9" i="8"/>
  <c r="P9" i="19" s="1"/>
  <c r="N9" i="8"/>
  <c r="N9" i="19" s="1"/>
  <c r="L9" i="8"/>
  <c r="L9" i="19" s="1"/>
  <c r="J9" i="8"/>
  <c r="H9" i="8"/>
  <c r="I9" i="45" s="1"/>
  <c r="F9" i="8"/>
  <c r="Y11" i="8"/>
  <c r="Y11" i="19" s="1"/>
  <c r="W11" i="8"/>
  <c r="W11" i="19" s="1"/>
  <c r="U11" i="8"/>
  <c r="U11" i="19" s="1"/>
  <c r="S11" i="8"/>
  <c r="S11" i="19" s="1"/>
  <c r="Q11" i="8"/>
  <c r="Q11" i="19" s="1"/>
  <c r="O11" i="8"/>
  <c r="O11" i="19" s="1"/>
  <c r="M11" i="8"/>
  <c r="K11" i="8"/>
  <c r="L11" i="45" s="1"/>
  <c r="I11" i="8"/>
  <c r="G11" i="8"/>
  <c r="H11" i="45" s="1"/>
  <c r="X11" i="8"/>
  <c r="X11" i="19" s="1"/>
  <c r="V11" i="8"/>
  <c r="V11" i="19" s="1"/>
  <c r="T11" i="8"/>
  <c r="T11" i="19" s="1"/>
  <c r="R11" i="8"/>
  <c r="R11" i="19" s="1"/>
  <c r="P11" i="8"/>
  <c r="P11" i="19" s="1"/>
  <c r="N11" i="8"/>
  <c r="N11" i="19" s="1"/>
  <c r="L11" i="8"/>
  <c r="J11" i="8"/>
  <c r="K11" i="45" s="1"/>
  <c r="H11" i="8"/>
  <c r="I11" i="45" s="1"/>
  <c r="F11" i="8"/>
  <c r="Y13" i="8"/>
  <c r="Y13" i="19" s="1"/>
  <c r="W13" i="8"/>
  <c r="W13" i="19" s="1"/>
  <c r="U13" i="8"/>
  <c r="U13" i="19" s="1"/>
  <c r="S13" i="8"/>
  <c r="S13" i="19" s="1"/>
  <c r="Q13" i="8"/>
  <c r="Q13" i="19" s="1"/>
  <c r="O13" i="8"/>
  <c r="O13" i="19" s="1"/>
  <c r="M13" i="8"/>
  <c r="M13" i="19" s="1"/>
  <c r="K13" i="8"/>
  <c r="K13" i="19" s="1"/>
  <c r="I13" i="8"/>
  <c r="J13" i="45" s="1"/>
  <c r="G13" i="8"/>
  <c r="H13" i="45" s="1"/>
  <c r="X13" i="8"/>
  <c r="X13" i="19" s="1"/>
  <c r="V13" i="8"/>
  <c r="V13" i="19" s="1"/>
  <c r="T13" i="8"/>
  <c r="T13" i="19" s="1"/>
  <c r="R13" i="8"/>
  <c r="R13" i="19" s="1"/>
  <c r="P13" i="8"/>
  <c r="P13" i="19" s="1"/>
  <c r="N13" i="8"/>
  <c r="N13" i="19" s="1"/>
  <c r="L13" i="8"/>
  <c r="L13" i="19" s="1"/>
  <c r="J13" i="8"/>
  <c r="K13" i="45" s="1"/>
  <c r="H13" i="8"/>
  <c r="I13" i="45" s="1"/>
  <c r="F13" i="8"/>
  <c r="Y15" i="8"/>
  <c r="Y15" i="19" s="1"/>
  <c r="W15" i="8"/>
  <c r="W15" i="19" s="1"/>
  <c r="U15" i="8"/>
  <c r="U15" i="19" s="1"/>
  <c r="S15" i="8"/>
  <c r="S15" i="19" s="1"/>
  <c r="Q15" i="8"/>
  <c r="Q15" i="19" s="1"/>
  <c r="O15" i="8"/>
  <c r="O15" i="19" s="1"/>
  <c r="M15" i="8"/>
  <c r="M15" i="19" s="1"/>
  <c r="K15" i="8"/>
  <c r="L15" i="45" s="1"/>
  <c r="I15" i="8"/>
  <c r="J15" i="45" s="1"/>
  <c r="G15" i="8"/>
  <c r="H15" i="45" s="1"/>
  <c r="X15" i="8"/>
  <c r="X15" i="19" s="1"/>
  <c r="V15" i="8"/>
  <c r="V15" i="19" s="1"/>
  <c r="T15" i="8"/>
  <c r="T15" i="19" s="1"/>
  <c r="R15" i="8"/>
  <c r="R15" i="19" s="1"/>
  <c r="P15" i="8"/>
  <c r="P15" i="19" s="1"/>
  <c r="N15" i="8"/>
  <c r="N15" i="19" s="1"/>
  <c r="L15" i="8"/>
  <c r="L15" i="19" s="1"/>
  <c r="J15" i="8"/>
  <c r="K15" i="45" s="1"/>
  <c r="H15" i="8"/>
  <c r="I15" i="45" s="1"/>
  <c r="F15" i="8"/>
  <c r="F15" i="19" s="1"/>
  <c r="Y17" i="8"/>
  <c r="Y17" i="19" s="1"/>
  <c r="W17" i="8"/>
  <c r="W17" i="19" s="1"/>
  <c r="U17" i="8"/>
  <c r="U17" i="19" s="1"/>
  <c r="S17" i="8"/>
  <c r="S17" i="19" s="1"/>
  <c r="Q17" i="8"/>
  <c r="Q17" i="19" s="1"/>
  <c r="O17" i="8"/>
  <c r="O17" i="19" s="1"/>
  <c r="M17" i="8"/>
  <c r="K17" i="8"/>
  <c r="L17" i="45" s="1"/>
  <c r="I17" i="8"/>
  <c r="J17" i="45" s="1"/>
  <c r="G17" i="8"/>
  <c r="H17" i="45" s="1"/>
  <c r="X17" i="8"/>
  <c r="X17" i="19" s="1"/>
  <c r="V17" i="8"/>
  <c r="V17" i="19" s="1"/>
  <c r="T17" i="8"/>
  <c r="T17" i="19" s="1"/>
  <c r="R17" i="8"/>
  <c r="R17" i="19" s="1"/>
  <c r="P17" i="8"/>
  <c r="P17" i="19" s="1"/>
  <c r="N17" i="8"/>
  <c r="N17" i="19" s="1"/>
  <c r="L17" i="8"/>
  <c r="J17" i="8"/>
  <c r="K17" i="45" s="1"/>
  <c r="H17" i="8"/>
  <c r="I17" i="45" s="1"/>
  <c r="F17" i="8"/>
  <c r="Y19" i="8"/>
  <c r="Y19" i="19" s="1"/>
  <c r="W19" i="8"/>
  <c r="W19" i="19" s="1"/>
  <c r="U19" i="8"/>
  <c r="U19" i="19" s="1"/>
  <c r="S19" i="8"/>
  <c r="S19" i="19" s="1"/>
  <c r="Q19" i="8"/>
  <c r="Q19" i="19" s="1"/>
  <c r="O19" i="8"/>
  <c r="O19" i="19" s="1"/>
  <c r="M19" i="8"/>
  <c r="M19" i="19" s="1"/>
  <c r="K19" i="8"/>
  <c r="L19" i="45" s="1"/>
  <c r="I19" i="8"/>
  <c r="J19" i="45" s="1"/>
  <c r="G19" i="8"/>
  <c r="H19" i="45" s="1"/>
  <c r="X19" i="8"/>
  <c r="X19" i="19" s="1"/>
  <c r="V19" i="8"/>
  <c r="V19" i="19" s="1"/>
  <c r="T19" i="8"/>
  <c r="T19" i="19" s="1"/>
  <c r="R19" i="8"/>
  <c r="R19" i="19" s="1"/>
  <c r="P19" i="8"/>
  <c r="P19" i="19" s="1"/>
  <c r="N19" i="8"/>
  <c r="N19" i="19" s="1"/>
  <c r="L19" i="8"/>
  <c r="J19" i="8"/>
  <c r="K19" i="45" s="1"/>
  <c r="H19" i="8"/>
  <c r="I19" i="45" s="1"/>
  <c r="F19" i="8"/>
  <c r="Y21" i="8"/>
  <c r="Y21" i="19" s="1"/>
  <c r="W21" i="8"/>
  <c r="W21" i="19" s="1"/>
  <c r="U21" i="8"/>
  <c r="U21" i="19" s="1"/>
  <c r="S21" i="8"/>
  <c r="S21" i="19" s="1"/>
  <c r="Q21" i="8"/>
  <c r="Q21" i="19" s="1"/>
  <c r="O21" i="8"/>
  <c r="O21" i="19" s="1"/>
  <c r="M21" i="8"/>
  <c r="K21" i="8"/>
  <c r="L21" i="45" s="1"/>
  <c r="I21" i="8"/>
  <c r="J21" i="45" s="1"/>
  <c r="G21" i="8"/>
  <c r="X21" i="8"/>
  <c r="X21" i="19" s="1"/>
  <c r="V21" i="8"/>
  <c r="V21" i="19" s="1"/>
  <c r="T21" i="8"/>
  <c r="T21" i="19" s="1"/>
  <c r="R21" i="8"/>
  <c r="R21" i="19" s="1"/>
  <c r="P21" i="8"/>
  <c r="P21" i="19" s="1"/>
  <c r="N21" i="8"/>
  <c r="N21" i="19" s="1"/>
  <c r="L21" i="8"/>
  <c r="J21" i="8"/>
  <c r="K21" i="45" s="1"/>
  <c r="H21" i="8"/>
  <c r="I21" i="45" s="1"/>
  <c r="F21" i="8"/>
  <c r="Y23" i="8"/>
  <c r="Y23" i="19" s="1"/>
  <c r="W23" i="8"/>
  <c r="W23" i="19" s="1"/>
  <c r="U23" i="8"/>
  <c r="U23" i="19" s="1"/>
  <c r="S23" i="8"/>
  <c r="S23" i="19" s="1"/>
  <c r="Q23" i="8"/>
  <c r="Q23" i="19" s="1"/>
  <c r="O23" i="8"/>
  <c r="O23" i="19" s="1"/>
  <c r="M23" i="8"/>
  <c r="M23" i="19" s="1"/>
  <c r="K23" i="8"/>
  <c r="L23" i="45" s="1"/>
  <c r="I23" i="8"/>
  <c r="J23" i="45" s="1"/>
  <c r="G23" i="8"/>
  <c r="H23" i="45" s="1"/>
  <c r="X23" i="8"/>
  <c r="X23" i="19" s="1"/>
  <c r="V23" i="8"/>
  <c r="V23" i="19" s="1"/>
  <c r="T23" i="8"/>
  <c r="T23" i="19" s="1"/>
  <c r="R23" i="8"/>
  <c r="R23" i="19" s="1"/>
  <c r="P23" i="8"/>
  <c r="P23" i="19" s="1"/>
  <c r="N23" i="8"/>
  <c r="L23" i="8"/>
  <c r="J23" i="8"/>
  <c r="K23" i="45" s="1"/>
  <c r="H23" i="8"/>
  <c r="I23" i="45" s="1"/>
  <c r="F23" i="8"/>
  <c r="Y25" i="8"/>
  <c r="Y25" i="19" s="1"/>
  <c r="W25" i="8"/>
  <c r="W25" i="19" s="1"/>
  <c r="U25" i="8"/>
  <c r="U25" i="19" s="1"/>
  <c r="S25" i="8"/>
  <c r="S25" i="19" s="1"/>
  <c r="Q25" i="8"/>
  <c r="O25" i="8"/>
  <c r="M25" i="8"/>
  <c r="K25" i="8"/>
  <c r="L25" i="45" s="1"/>
  <c r="I25" i="8"/>
  <c r="J25" i="45" s="1"/>
  <c r="G25" i="8"/>
  <c r="H25" i="45" s="1"/>
  <c r="X25" i="8"/>
  <c r="X25" i="19" s="1"/>
  <c r="V25" i="8"/>
  <c r="V25" i="19" s="1"/>
  <c r="T25" i="8"/>
  <c r="T25" i="19" s="1"/>
  <c r="R25" i="8"/>
  <c r="R25" i="19" s="1"/>
  <c r="P25" i="8"/>
  <c r="N25" i="8"/>
  <c r="L25" i="8"/>
  <c r="J25" i="8"/>
  <c r="K25" i="45" s="1"/>
  <c r="H25" i="8"/>
  <c r="I25" i="45" s="1"/>
  <c r="F25" i="8"/>
  <c r="Y27" i="8"/>
  <c r="Y27" i="19" s="1"/>
  <c r="W27" i="8"/>
  <c r="W27" i="19" s="1"/>
  <c r="U27" i="8"/>
  <c r="U27" i="19" s="1"/>
  <c r="S27" i="8"/>
  <c r="S27" i="19" s="1"/>
  <c r="Q27" i="8"/>
  <c r="Q27" i="19" s="1"/>
  <c r="O27" i="8"/>
  <c r="O27" i="19" s="1"/>
  <c r="M27" i="8"/>
  <c r="K27" i="8"/>
  <c r="L27" i="45" s="1"/>
  <c r="I27" i="8"/>
  <c r="J27" i="45" s="1"/>
  <c r="G27" i="8"/>
  <c r="H27" i="45" s="1"/>
  <c r="X27" i="8"/>
  <c r="X27" i="19" s="1"/>
  <c r="V27" i="8"/>
  <c r="V27" i="19" s="1"/>
  <c r="T27" i="8"/>
  <c r="T27" i="19" s="1"/>
  <c r="R27" i="8"/>
  <c r="R27" i="19" s="1"/>
  <c r="P27" i="8"/>
  <c r="P27" i="19" s="1"/>
  <c r="N27" i="8"/>
  <c r="L27" i="8"/>
  <c r="J27" i="8"/>
  <c r="K27" i="45" s="1"/>
  <c r="H27" i="8"/>
  <c r="I27" i="45" s="1"/>
  <c r="F27" i="8"/>
  <c r="Y29" i="8"/>
  <c r="Y29" i="19" s="1"/>
  <c r="W29" i="8"/>
  <c r="W29" i="19" s="1"/>
  <c r="U29" i="8"/>
  <c r="U29" i="19" s="1"/>
  <c r="S29" i="8"/>
  <c r="S29" i="19" s="1"/>
  <c r="Q29" i="8"/>
  <c r="Q29" i="19" s="1"/>
  <c r="O29" i="8"/>
  <c r="O29" i="19" s="1"/>
  <c r="M29" i="8"/>
  <c r="M29" i="19" s="1"/>
  <c r="K29" i="8"/>
  <c r="K29" i="19" s="1"/>
  <c r="I29" i="8"/>
  <c r="G29" i="8"/>
  <c r="X29" i="8"/>
  <c r="X29" i="19" s="1"/>
  <c r="V29" i="8"/>
  <c r="V29" i="19" s="1"/>
  <c r="T29" i="8"/>
  <c r="T29" i="19" s="1"/>
  <c r="R29" i="8"/>
  <c r="R29" i="19" s="1"/>
  <c r="P29" i="8"/>
  <c r="P29" i="19" s="1"/>
  <c r="L29" i="8"/>
  <c r="L29" i="19" s="1"/>
  <c r="H29" i="8"/>
  <c r="N29" i="8"/>
  <c r="N29" i="19" s="1"/>
  <c r="J29" i="8"/>
  <c r="F29" i="8"/>
  <c r="F29" i="19" s="1"/>
  <c r="Y31" i="8"/>
  <c r="Y31" i="19" s="1"/>
  <c r="W31" i="8"/>
  <c r="W31" i="19" s="1"/>
  <c r="U31" i="8"/>
  <c r="U31" i="19" s="1"/>
  <c r="S31" i="8"/>
  <c r="S31" i="19" s="1"/>
  <c r="Q31" i="8"/>
  <c r="O31" i="8"/>
  <c r="M31" i="8"/>
  <c r="K31" i="8"/>
  <c r="L31" i="45" s="1"/>
  <c r="I31" i="8"/>
  <c r="J31" i="45" s="1"/>
  <c r="G31" i="8"/>
  <c r="H31" i="45" s="1"/>
  <c r="X31" i="8"/>
  <c r="X31" i="19" s="1"/>
  <c r="V31" i="8"/>
  <c r="V31" i="19" s="1"/>
  <c r="T31" i="8"/>
  <c r="T31" i="19" s="1"/>
  <c r="R31" i="8"/>
  <c r="R31" i="19" s="1"/>
  <c r="P31" i="8"/>
  <c r="N31" i="8"/>
  <c r="L31" i="8"/>
  <c r="J31" i="8"/>
  <c r="K31" i="45" s="1"/>
  <c r="H31" i="8"/>
  <c r="I31" i="45" s="1"/>
  <c r="F31" i="8"/>
  <c r="Y33" i="8"/>
  <c r="Y33" i="19" s="1"/>
  <c r="W33" i="8"/>
  <c r="W33" i="19" s="1"/>
  <c r="U33" i="8"/>
  <c r="U33" i="19" s="1"/>
  <c r="S33" i="8"/>
  <c r="Q33" i="8"/>
  <c r="O33" i="8"/>
  <c r="M33" i="8"/>
  <c r="K33" i="8"/>
  <c r="L33" i="45" s="1"/>
  <c r="I33" i="8"/>
  <c r="J33" i="45" s="1"/>
  <c r="G33" i="8"/>
  <c r="H33" i="45" s="1"/>
  <c r="X33" i="8"/>
  <c r="X33" i="19" s="1"/>
  <c r="V33" i="8"/>
  <c r="V33" i="19" s="1"/>
  <c r="T33" i="8"/>
  <c r="T33" i="19" s="1"/>
  <c r="R33" i="8"/>
  <c r="P33" i="8"/>
  <c r="N33" i="8"/>
  <c r="L33" i="8"/>
  <c r="J33" i="8"/>
  <c r="K33" i="45" s="1"/>
  <c r="H33" i="8"/>
  <c r="I33" i="45" s="1"/>
  <c r="F33" i="8"/>
  <c r="Y35" i="8"/>
  <c r="Y35" i="19" s="1"/>
  <c r="W35" i="8"/>
  <c r="W35" i="19" s="1"/>
  <c r="U35" i="8"/>
  <c r="S35" i="8"/>
  <c r="Q35" i="8"/>
  <c r="O35" i="8"/>
  <c r="M35" i="8"/>
  <c r="K35" i="8"/>
  <c r="L35" i="45" s="1"/>
  <c r="I35" i="8"/>
  <c r="J35" i="45" s="1"/>
  <c r="G35" i="8"/>
  <c r="H35" i="45" s="1"/>
  <c r="X35" i="8"/>
  <c r="X35" i="19" s="1"/>
  <c r="V35" i="8"/>
  <c r="V35" i="19" s="1"/>
  <c r="T35" i="8"/>
  <c r="R35" i="8"/>
  <c r="P35" i="8"/>
  <c r="N35" i="8"/>
  <c r="L35" i="8"/>
  <c r="J35" i="8"/>
  <c r="K35" i="45" s="1"/>
  <c r="H35" i="8"/>
  <c r="I35" i="45" s="1"/>
  <c r="F35" i="8"/>
  <c r="F35" i="19" s="1"/>
  <c r="M27" i="32"/>
  <c r="M5" i="32"/>
  <c r="M35" i="32"/>
  <c r="M6" i="32"/>
  <c r="M8" i="32"/>
  <c r="M10" i="32"/>
  <c r="M12" i="32"/>
  <c r="M14" i="32"/>
  <c r="M16" i="32"/>
  <c r="M18" i="32"/>
  <c r="M20" i="32"/>
  <c r="M24" i="32"/>
  <c r="M26" i="32"/>
  <c r="M28" i="32"/>
  <c r="M30" i="32"/>
  <c r="M32" i="32"/>
  <c r="M34" i="32"/>
  <c r="M9" i="32"/>
  <c r="M13" i="32"/>
  <c r="M15" i="32"/>
  <c r="M17" i="32"/>
  <c r="M19" i="32"/>
  <c r="M21" i="32"/>
  <c r="M23" i="32"/>
  <c r="M25" i="32"/>
  <c r="M29" i="32"/>
  <c r="M31" i="32"/>
  <c r="M22" i="32"/>
  <c r="M11" i="32"/>
  <c r="M3" i="32"/>
  <c r="M33" i="32"/>
  <c r="N7" i="32"/>
  <c r="J14" i="33"/>
  <c r="I14" i="33"/>
  <c r="G19" i="33"/>
  <c r="H9" i="33"/>
  <c r="I19" i="33"/>
  <c r="G9" i="33"/>
  <c r="G11" i="33"/>
  <c r="H19" i="33"/>
  <c r="H28" i="33"/>
  <c r="I11" i="33"/>
  <c r="J10" i="33"/>
  <c r="G10" i="33"/>
  <c r="H14" i="33"/>
  <c r="J9" i="33"/>
  <c r="I28" i="33"/>
  <c r="I10" i="33"/>
  <c r="J28" i="33"/>
  <c r="J11" i="33"/>
  <c r="I9" i="33"/>
  <c r="J19" i="33"/>
  <c r="G28" i="33"/>
  <c r="H10" i="33"/>
  <c r="G14" i="33"/>
  <c r="H11" i="33"/>
  <c r="I30" i="33"/>
  <c r="I3" i="33"/>
  <c r="G3" i="33"/>
  <c r="H33" i="33"/>
  <c r="J18" i="33"/>
  <c r="I32" i="33"/>
  <c r="H23" i="33"/>
  <c r="G25" i="33"/>
  <c r="G20" i="33"/>
  <c r="G34" i="33"/>
  <c r="I16" i="33"/>
  <c r="H27" i="33"/>
  <c r="H15" i="33"/>
  <c r="J26" i="33"/>
  <c r="I7" i="33"/>
  <c r="G30" i="33"/>
  <c r="J30" i="33"/>
  <c r="J22" i="33"/>
  <c r="G22" i="33"/>
  <c r="J13" i="33"/>
  <c r="H20" i="33"/>
  <c r="J4" i="33"/>
  <c r="G15" i="33"/>
  <c r="H7" i="33"/>
  <c r="J7" i="33"/>
  <c r="G31" i="33"/>
  <c r="H3" i="33"/>
  <c r="G33" i="33"/>
  <c r="H6" i="33"/>
  <c r="I22" i="33"/>
  <c r="J29" i="33"/>
  <c r="H32" i="33"/>
  <c r="J32" i="33"/>
  <c r="G23" i="33"/>
  <c r="I25" i="33"/>
  <c r="I5" i="33"/>
  <c r="H4" i="33"/>
  <c r="J35" i="33"/>
  <c r="H16" i="33"/>
  <c r="J16" i="33"/>
  <c r="I27" i="33"/>
  <c r="I26" i="33"/>
  <c r="J12" i="33"/>
  <c r="H17" i="33"/>
  <c r="G6" i="33"/>
  <c r="H24" i="33"/>
  <c r="G13" i="33"/>
  <c r="H29" i="33"/>
  <c r="J20" i="33"/>
  <c r="I4" i="33"/>
  <c r="G16" i="33"/>
  <c r="H21" i="33"/>
  <c r="H26" i="33"/>
  <c r="G12" i="33"/>
  <c r="H12" i="33"/>
  <c r="J31" i="33"/>
  <c r="J17" i="33"/>
  <c r="J6" i="33"/>
  <c r="I18" i="33"/>
  <c r="I8" i="33"/>
  <c r="I15" i="33"/>
  <c r="H30" i="33"/>
  <c r="J21" i="33"/>
  <c r="G18" i="33"/>
  <c r="G29" i="33"/>
  <c r="G32" i="33"/>
  <c r="H8" i="33"/>
  <c r="J34" i="33"/>
  <c r="I12" i="33"/>
  <c r="I31" i="33"/>
  <c r="G17" i="33"/>
  <c r="J3" i="33"/>
  <c r="H18" i="33"/>
  <c r="I23" i="33"/>
  <c r="H5" i="33"/>
  <c r="G21" i="33"/>
  <c r="J15" i="33"/>
  <c r="J33" i="33"/>
  <c r="H13" i="33"/>
  <c r="J23" i="33"/>
  <c r="J8" i="33"/>
  <c r="H22" i="33"/>
  <c r="J24" i="33"/>
  <c r="J5" i="33"/>
  <c r="I20" i="33"/>
  <c r="G8" i="33"/>
  <c r="H35" i="33"/>
  <c r="I21" i="33"/>
  <c r="I34" i="33"/>
  <c r="G35" i="33"/>
  <c r="I33" i="33"/>
  <c r="I24" i="33"/>
  <c r="H34" i="33"/>
  <c r="G7" i="33"/>
  <c r="I6" i="33"/>
  <c r="J25" i="33"/>
  <c r="G5" i="33"/>
  <c r="G27" i="33"/>
  <c r="H31" i="33"/>
  <c r="I17" i="33"/>
  <c r="G24" i="33"/>
  <c r="I13" i="33"/>
  <c r="H25" i="33"/>
  <c r="I35" i="33"/>
  <c r="J27" i="33"/>
  <c r="G26" i="33"/>
  <c r="I29" i="33"/>
  <c r="G4" i="33"/>
  <c r="O3" i="29"/>
  <c r="N37" i="29"/>
  <c r="K3" i="31"/>
  <c r="J37" i="31"/>
  <c r="M4" i="32"/>
  <c r="L37" i="32"/>
  <c r="C1" i="19"/>
  <c r="C1" i="8"/>
  <c r="C2" i="8"/>
  <c r="V23" i="26"/>
  <c r="V17" i="26"/>
  <c r="V41" i="26"/>
  <c r="V15" i="26"/>
  <c r="V12" i="26"/>
  <c r="V20" i="26"/>
  <c r="V22" i="26"/>
  <c r="V29" i="26"/>
  <c r="V8" i="26"/>
  <c r="V32" i="26"/>
  <c r="V33" i="26"/>
  <c r="V28" i="26"/>
  <c r="V36" i="26"/>
  <c r="V30" i="26"/>
  <c r="V21" i="26"/>
  <c r="V31" i="26"/>
  <c r="V7" i="26"/>
  <c r="V24" i="26"/>
  <c r="V40" i="26"/>
  <c r="V13" i="26"/>
  <c r="V38" i="26"/>
  <c r="V5" i="26"/>
  <c r="V39" i="26"/>
  <c r="V16" i="26"/>
  <c r="V9" i="26"/>
  <c r="V18" i="26"/>
  <c r="V34" i="26"/>
  <c r="V37" i="26"/>
  <c r="V19" i="26"/>
  <c r="V6" i="26"/>
  <c r="V25" i="26"/>
  <c r="V10" i="26"/>
  <c r="V26" i="26"/>
  <c r="V35" i="26"/>
  <c r="V27" i="26"/>
  <c r="V14" i="26"/>
  <c r="V11" i="26"/>
  <c r="E21" i="6"/>
  <c r="F21" i="6"/>
  <c r="D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K20" i="1"/>
  <c r="BJ20" i="1"/>
  <c r="BI20" i="1"/>
  <c r="BH20" i="1"/>
  <c r="BG20" i="1"/>
  <c r="BF20" i="1"/>
  <c r="BE20" i="1"/>
  <c r="BD20" i="1"/>
  <c r="BC20" i="1"/>
  <c r="BB20" i="1"/>
  <c r="BA20" i="1"/>
  <c r="AZ20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BK9" i="1"/>
  <c r="BJ9" i="1"/>
  <c r="BI9" i="1"/>
  <c r="BH9" i="1"/>
  <c r="BG9" i="1"/>
  <c r="BF9" i="1"/>
  <c r="BE9" i="1"/>
  <c r="BD9" i="1"/>
  <c r="BC9" i="1"/>
  <c r="BB9" i="1"/>
  <c r="BA9" i="1"/>
  <c r="AZ9" i="1"/>
  <c r="BK8" i="1"/>
  <c r="BJ8" i="1"/>
  <c r="BI8" i="1"/>
  <c r="BH8" i="1"/>
  <c r="BG8" i="1"/>
  <c r="BF8" i="1"/>
  <c r="BE8" i="1"/>
  <c r="BD8" i="1"/>
  <c r="BC8" i="1"/>
  <c r="BB8" i="1"/>
  <c r="BA8" i="1"/>
  <c r="AZ8" i="1"/>
  <c r="BK7" i="1"/>
  <c r="BJ7" i="1"/>
  <c r="BI7" i="1"/>
  <c r="BH7" i="1"/>
  <c r="BG7" i="1"/>
  <c r="BF7" i="1"/>
  <c r="BE7" i="1"/>
  <c r="BD7" i="1"/>
  <c r="BC7" i="1"/>
  <c r="BB7" i="1"/>
  <c r="BA7" i="1"/>
  <c r="AZ7" i="1"/>
  <c r="BK6" i="1"/>
  <c r="BJ6" i="1"/>
  <c r="BI6" i="1"/>
  <c r="BH6" i="1"/>
  <c r="BG6" i="1"/>
  <c r="BF6" i="1"/>
  <c r="BE6" i="1"/>
  <c r="BD6" i="1"/>
  <c r="BC6" i="1"/>
  <c r="BB6" i="1"/>
  <c r="BA6" i="1"/>
  <c r="AZ6" i="1"/>
  <c r="BK5" i="1"/>
  <c r="BJ5" i="1"/>
  <c r="BI5" i="1"/>
  <c r="BH5" i="1"/>
  <c r="BG5" i="1"/>
  <c r="BF5" i="1"/>
  <c r="BE5" i="1"/>
  <c r="BD5" i="1"/>
  <c r="BC5" i="1"/>
  <c r="BB5" i="1"/>
  <c r="BA5" i="1"/>
  <c r="AZ5" i="1"/>
  <c r="BK4" i="1"/>
  <c r="BJ4" i="1"/>
  <c r="BI4" i="1"/>
  <c r="BH4" i="1"/>
  <c r="BG4" i="1"/>
  <c r="BF4" i="1"/>
  <c r="BE4" i="1"/>
  <c r="BD4" i="1"/>
  <c r="BC4" i="1"/>
  <c r="BB4" i="1"/>
  <c r="BA4" i="1"/>
  <c r="AZ4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Y9" i="1"/>
  <c r="AX9" i="1"/>
  <c r="AW9" i="1"/>
  <c r="AV9" i="1"/>
  <c r="AU9" i="1"/>
  <c r="AT9" i="1"/>
  <c r="AS9" i="1"/>
  <c r="AR9" i="1"/>
  <c r="AQ9" i="1"/>
  <c r="AP9" i="1"/>
  <c r="AO9" i="1"/>
  <c r="AN9" i="1"/>
  <c r="AY8" i="1"/>
  <c r="AX8" i="1"/>
  <c r="AW8" i="1"/>
  <c r="AV8" i="1"/>
  <c r="AU8" i="1"/>
  <c r="AT8" i="1"/>
  <c r="AS8" i="1"/>
  <c r="AR8" i="1"/>
  <c r="AQ8" i="1"/>
  <c r="AP8" i="1"/>
  <c r="AO8" i="1"/>
  <c r="AN8" i="1"/>
  <c r="AY7" i="1"/>
  <c r="AX7" i="1"/>
  <c r="AW7" i="1"/>
  <c r="AV7" i="1"/>
  <c r="AU7" i="1"/>
  <c r="AT7" i="1"/>
  <c r="AS7" i="1"/>
  <c r="AR7" i="1"/>
  <c r="AQ7" i="1"/>
  <c r="AP7" i="1"/>
  <c r="AO7" i="1"/>
  <c r="AN7" i="1"/>
  <c r="AY6" i="1"/>
  <c r="AX6" i="1"/>
  <c r="AW6" i="1"/>
  <c r="AV6" i="1"/>
  <c r="AU6" i="1"/>
  <c r="AT6" i="1"/>
  <c r="AS6" i="1"/>
  <c r="AR6" i="1"/>
  <c r="AQ6" i="1"/>
  <c r="AP6" i="1"/>
  <c r="AO6" i="1"/>
  <c r="AN6" i="1"/>
  <c r="AY5" i="1"/>
  <c r="AX5" i="1"/>
  <c r="AW5" i="1"/>
  <c r="AV5" i="1"/>
  <c r="AU5" i="1"/>
  <c r="AT5" i="1"/>
  <c r="AS5" i="1"/>
  <c r="AR5" i="1"/>
  <c r="AQ5" i="1"/>
  <c r="AP5" i="1"/>
  <c r="AO5" i="1"/>
  <c r="AN5" i="1"/>
  <c r="AY4" i="1"/>
  <c r="AX4" i="1"/>
  <c r="AW4" i="1"/>
  <c r="AV4" i="1"/>
  <c r="AU4" i="1"/>
  <c r="AT4" i="1"/>
  <c r="AS4" i="1"/>
  <c r="AR4" i="1"/>
  <c r="AQ4" i="1"/>
  <c r="AP4" i="1"/>
  <c r="AO4" i="1"/>
  <c r="AN4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M9" i="1"/>
  <c r="AL9" i="1"/>
  <c r="AK9" i="1"/>
  <c r="AJ9" i="1"/>
  <c r="AI9" i="1"/>
  <c r="AH9" i="1"/>
  <c r="AG9" i="1"/>
  <c r="AF9" i="1"/>
  <c r="AE9" i="1"/>
  <c r="AD9" i="1"/>
  <c r="AC9" i="1"/>
  <c r="AB9" i="1"/>
  <c r="AM8" i="1"/>
  <c r="AL8" i="1"/>
  <c r="AK8" i="1"/>
  <c r="AJ8" i="1"/>
  <c r="AI8" i="1"/>
  <c r="AH8" i="1"/>
  <c r="AG8" i="1"/>
  <c r="AF8" i="1"/>
  <c r="AE8" i="1"/>
  <c r="AD8" i="1"/>
  <c r="AC8" i="1"/>
  <c r="AB8" i="1"/>
  <c r="AM7" i="1"/>
  <c r="AL7" i="1"/>
  <c r="AK7" i="1"/>
  <c r="AJ7" i="1"/>
  <c r="AI7" i="1"/>
  <c r="AH7" i="1"/>
  <c r="AG7" i="1"/>
  <c r="AF7" i="1"/>
  <c r="AE7" i="1"/>
  <c r="AD7" i="1"/>
  <c r="AC7" i="1"/>
  <c r="AB7" i="1"/>
  <c r="AM6" i="1"/>
  <c r="AL6" i="1"/>
  <c r="AK6" i="1"/>
  <c r="AJ6" i="1"/>
  <c r="AI6" i="1"/>
  <c r="AH6" i="1"/>
  <c r="AG6" i="1"/>
  <c r="AF6" i="1"/>
  <c r="AE6" i="1"/>
  <c r="AD6" i="1"/>
  <c r="AC6" i="1"/>
  <c r="AB6" i="1"/>
  <c r="AM5" i="1"/>
  <c r="AL5" i="1"/>
  <c r="AK5" i="1"/>
  <c r="AJ5" i="1"/>
  <c r="AI5" i="1"/>
  <c r="AH5" i="1"/>
  <c r="AG5" i="1"/>
  <c r="AF5" i="1"/>
  <c r="AE5" i="1"/>
  <c r="AD5" i="1"/>
  <c r="AC5" i="1"/>
  <c r="AB5" i="1"/>
  <c r="AM4" i="1"/>
  <c r="AL4" i="1"/>
  <c r="AK4" i="1"/>
  <c r="AJ4" i="1"/>
  <c r="AI4" i="1"/>
  <c r="AH4" i="1"/>
  <c r="AG4" i="1"/>
  <c r="AF4" i="1"/>
  <c r="AE4" i="1"/>
  <c r="AD4" i="1"/>
  <c r="AC4" i="1"/>
  <c r="AB4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5" i="4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3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0" i="1"/>
  <c r="G19" i="1"/>
  <c r="G18" i="1"/>
  <c r="G17" i="1"/>
  <c r="G16" i="1"/>
  <c r="G15" i="1"/>
  <c r="G14" i="1"/>
  <c r="G13" i="1"/>
  <c r="B55" i="4"/>
  <c r="H45" i="4"/>
  <c r="B45" i="4"/>
  <c r="H35" i="4"/>
  <c r="B35" i="4"/>
  <c r="B25" i="4"/>
  <c r="H15" i="4"/>
  <c r="B15" i="4"/>
  <c r="H5" i="4"/>
  <c r="B5" i="4"/>
  <c r="G12" i="1"/>
  <c r="G11" i="1"/>
  <c r="G10" i="1"/>
  <c r="G9" i="1"/>
  <c r="G8" i="1"/>
  <c r="G7" i="1"/>
  <c r="G6" i="1"/>
  <c r="G5" i="1"/>
  <c r="G4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31" i="78" l="1"/>
  <c r="I31" i="77"/>
  <c r="K7" i="78"/>
  <c r="K7" i="77"/>
  <c r="H7" i="46"/>
  <c r="H7" i="76" s="1"/>
  <c r="H7" i="78"/>
  <c r="H7" i="77"/>
  <c r="H5" i="46"/>
  <c r="H5" i="76" s="1"/>
  <c r="H5" i="78"/>
  <c r="H5" i="77"/>
  <c r="K3" i="78"/>
  <c r="K3" i="77"/>
  <c r="K34" i="78"/>
  <c r="K34" i="77"/>
  <c r="H34" i="46"/>
  <c r="H34" i="76" s="1"/>
  <c r="H34" i="78"/>
  <c r="H34" i="77"/>
  <c r="K32" i="78"/>
  <c r="K32" i="77"/>
  <c r="H32" i="46"/>
  <c r="H32" i="76" s="1"/>
  <c r="H32" i="78"/>
  <c r="H32" i="77"/>
  <c r="K30" i="78"/>
  <c r="K30" i="77"/>
  <c r="H30" i="46"/>
  <c r="H30" i="76" s="1"/>
  <c r="H30" i="78"/>
  <c r="H30" i="77"/>
  <c r="K28" i="78"/>
  <c r="K28" i="77"/>
  <c r="H28" i="46"/>
  <c r="H28" i="76" s="1"/>
  <c r="H28" i="78"/>
  <c r="H28" i="77"/>
  <c r="K26" i="78"/>
  <c r="K26" i="77"/>
  <c r="H26" i="46"/>
  <c r="H26" i="76" s="1"/>
  <c r="H26" i="78"/>
  <c r="H26" i="77"/>
  <c r="K24" i="78"/>
  <c r="K24" i="77"/>
  <c r="H24" i="46"/>
  <c r="H24" i="76" s="1"/>
  <c r="H24" i="78"/>
  <c r="H24" i="77"/>
  <c r="K22" i="78"/>
  <c r="K22" i="77"/>
  <c r="H22" i="46"/>
  <c r="H22" i="76" s="1"/>
  <c r="H22" i="78"/>
  <c r="H22" i="77"/>
  <c r="K20" i="78"/>
  <c r="K20" i="77"/>
  <c r="K18" i="78"/>
  <c r="K18" i="77"/>
  <c r="H18" i="46"/>
  <c r="H18" i="76" s="1"/>
  <c r="H18" i="78"/>
  <c r="H18" i="77"/>
  <c r="K14" i="78"/>
  <c r="K14" i="77"/>
  <c r="H14" i="46"/>
  <c r="H14" i="76" s="1"/>
  <c r="H14" i="78"/>
  <c r="H14" i="77"/>
  <c r="K12" i="78"/>
  <c r="K12" i="77"/>
  <c r="H12" i="46"/>
  <c r="H12" i="76" s="1"/>
  <c r="H12" i="78"/>
  <c r="H12" i="77"/>
  <c r="K10" i="78"/>
  <c r="K10" i="77"/>
  <c r="H10" i="46"/>
  <c r="H10" i="76" s="1"/>
  <c r="H10" i="78"/>
  <c r="H10" i="77"/>
  <c r="K8" i="78"/>
  <c r="K8" i="77"/>
  <c r="H8" i="46"/>
  <c r="H8" i="76" s="1"/>
  <c r="H8" i="78"/>
  <c r="H8" i="77"/>
  <c r="H6" i="46"/>
  <c r="H6" i="76" s="1"/>
  <c r="H6" i="78"/>
  <c r="H6" i="77"/>
  <c r="K4" i="78"/>
  <c r="K4" i="77"/>
  <c r="H4" i="46"/>
  <c r="H4" i="76" s="1"/>
  <c r="H4" i="78"/>
  <c r="H4" i="77"/>
  <c r="I33" i="78"/>
  <c r="I33" i="77"/>
  <c r="I21" i="78"/>
  <c r="I21" i="77"/>
  <c r="I15" i="78"/>
  <c r="I15" i="77"/>
  <c r="I13" i="78"/>
  <c r="I13" i="77"/>
  <c r="I11" i="78"/>
  <c r="I11" i="77"/>
  <c r="I7" i="78"/>
  <c r="I7" i="77"/>
  <c r="I34" i="78"/>
  <c r="I34" i="77"/>
  <c r="I32" i="78"/>
  <c r="I32" i="77"/>
  <c r="I30" i="78"/>
  <c r="I30" i="77"/>
  <c r="I28" i="78"/>
  <c r="I28" i="77"/>
  <c r="I26" i="78"/>
  <c r="I26" i="77"/>
  <c r="I22" i="78"/>
  <c r="I22" i="77"/>
  <c r="I20" i="78"/>
  <c r="I20" i="77"/>
  <c r="L20" i="78"/>
  <c r="L20" i="77"/>
  <c r="I14" i="78"/>
  <c r="I14" i="77"/>
  <c r="I10" i="78"/>
  <c r="I10" i="77"/>
  <c r="I8" i="78"/>
  <c r="I8" i="77"/>
  <c r="I6" i="78"/>
  <c r="I6" i="77"/>
  <c r="H35" i="46"/>
  <c r="H35" i="76" s="1"/>
  <c r="H35" i="78"/>
  <c r="H35" i="77"/>
  <c r="H33" i="46"/>
  <c r="H33" i="76" s="1"/>
  <c r="H33" i="78"/>
  <c r="H33" i="77"/>
  <c r="H27" i="46"/>
  <c r="H27" i="76" s="1"/>
  <c r="H27" i="78"/>
  <c r="H27" i="77"/>
  <c r="K25" i="78"/>
  <c r="K25" i="77"/>
  <c r="H25" i="46"/>
  <c r="H25" i="76" s="1"/>
  <c r="H25" i="78"/>
  <c r="H25" i="77"/>
  <c r="K23" i="78"/>
  <c r="K23" i="77"/>
  <c r="H23" i="46"/>
  <c r="H23" i="76" s="1"/>
  <c r="H23" i="78"/>
  <c r="H23" i="77"/>
  <c r="K21" i="78"/>
  <c r="K21" i="77"/>
  <c r="H19" i="46"/>
  <c r="H19" i="76" s="1"/>
  <c r="H19" i="78"/>
  <c r="H19" i="77"/>
  <c r="K17" i="78"/>
  <c r="K17" i="77"/>
  <c r="H17" i="46"/>
  <c r="H17" i="76" s="1"/>
  <c r="H17" i="78"/>
  <c r="H17" i="77"/>
  <c r="H15" i="46"/>
  <c r="H15" i="76" s="1"/>
  <c r="H15" i="78"/>
  <c r="H15" i="77"/>
  <c r="J35" i="78"/>
  <c r="J35" i="77"/>
  <c r="J33" i="78"/>
  <c r="J33" i="77"/>
  <c r="J31" i="78"/>
  <c r="J31" i="77"/>
  <c r="J27" i="78"/>
  <c r="J27" i="77"/>
  <c r="J25" i="78"/>
  <c r="J25" i="77"/>
  <c r="J23" i="78"/>
  <c r="J23" i="77"/>
  <c r="J21" i="78"/>
  <c r="J21" i="77"/>
  <c r="J19" i="78"/>
  <c r="J19" i="77"/>
  <c r="J17" i="78"/>
  <c r="J17" i="77"/>
  <c r="J15" i="78"/>
  <c r="J15" i="77"/>
  <c r="J13" i="78"/>
  <c r="J13" i="77"/>
  <c r="J9" i="78"/>
  <c r="J9" i="77"/>
  <c r="J7" i="78"/>
  <c r="J7" i="77"/>
  <c r="J34" i="78"/>
  <c r="J34" i="77"/>
  <c r="J32" i="78"/>
  <c r="J32" i="77"/>
  <c r="J30" i="78"/>
  <c r="J30" i="77"/>
  <c r="J28" i="78"/>
  <c r="J28" i="77"/>
  <c r="J26" i="78"/>
  <c r="J26" i="77"/>
  <c r="J24" i="78"/>
  <c r="J24" i="77"/>
  <c r="J22" i="78"/>
  <c r="J22" i="77"/>
  <c r="H20" i="46"/>
  <c r="H20" i="76" s="1"/>
  <c r="H20" i="78"/>
  <c r="H20" i="77"/>
  <c r="J18" i="78"/>
  <c r="J18" i="77"/>
  <c r="J14" i="78"/>
  <c r="J14" i="77"/>
  <c r="J12" i="78"/>
  <c r="J12" i="77"/>
  <c r="J10" i="78"/>
  <c r="J10" i="77"/>
  <c r="J8" i="78"/>
  <c r="J8" i="77"/>
  <c r="J6" i="78"/>
  <c r="J6" i="77"/>
  <c r="J4" i="78"/>
  <c r="J4" i="77"/>
  <c r="I35" i="78"/>
  <c r="I35" i="77"/>
  <c r="I27" i="78"/>
  <c r="I27" i="77"/>
  <c r="I25" i="78"/>
  <c r="I25" i="77"/>
  <c r="I23" i="78"/>
  <c r="I23" i="77"/>
  <c r="I19" i="78"/>
  <c r="I19" i="77"/>
  <c r="I17" i="78"/>
  <c r="I17" i="77"/>
  <c r="I9" i="78"/>
  <c r="I9" i="77"/>
  <c r="I5" i="78"/>
  <c r="I5" i="77"/>
  <c r="J3" i="78"/>
  <c r="J3" i="77"/>
  <c r="I3" i="78"/>
  <c r="I3" i="77"/>
  <c r="I24" i="78"/>
  <c r="I24" i="77"/>
  <c r="I18" i="78"/>
  <c r="I18" i="77"/>
  <c r="I12" i="78"/>
  <c r="I12" i="77"/>
  <c r="I4" i="78"/>
  <c r="I4" i="77"/>
  <c r="K35" i="78"/>
  <c r="K35" i="77"/>
  <c r="K33" i="78"/>
  <c r="K33" i="77"/>
  <c r="K31" i="78"/>
  <c r="K31" i="77"/>
  <c r="H31" i="46"/>
  <c r="H31" i="76" s="1"/>
  <c r="H31" i="78"/>
  <c r="H31" i="77"/>
  <c r="K27" i="78"/>
  <c r="K27" i="77"/>
  <c r="K19" i="78"/>
  <c r="K19" i="77"/>
  <c r="K15" i="78"/>
  <c r="K15" i="77"/>
  <c r="K13" i="78"/>
  <c r="K13" i="77"/>
  <c r="H13" i="46"/>
  <c r="H13" i="76" s="1"/>
  <c r="H13" i="78"/>
  <c r="H13" i="77"/>
  <c r="K11" i="78"/>
  <c r="K11" i="77"/>
  <c r="H11" i="46"/>
  <c r="H11" i="76" s="1"/>
  <c r="H11" i="78"/>
  <c r="H11" i="77"/>
  <c r="H9" i="46"/>
  <c r="H9" i="76" s="1"/>
  <c r="H9" i="78"/>
  <c r="H9" i="77"/>
  <c r="L35" i="78"/>
  <c r="L35" i="77"/>
  <c r="L33" i="78"/>
  <c r="L33" i="77"/>
  <c r="L31" i="78"/>
  <c r="L31" i="77"/>
  <c r="L27" i="78"/>
  <c r="L27" i="77"/>
  <c r="L25" i="78"/>
  <c r="L25" i="77"/>
  <c r="L23" i="78"/>
  <c r="L23" i="77"/>
  <c r="L21" i="78"/>
  <c r="L21" i="77"/>
  <c r="L19" i="78"/>
  <c r="L19" i="77"/>
  <c r="L17" i="78"/>
  <c r="L17" i="77"/>
  <c r="L15" i="78"/>
  <c r="L15" i="77"/>
  <c r="L11" i="78"/>
  <c r="L11" i="77"/>
  <c r="L7" i="78"/>
  <c r="L7" i="77"/>
  <c r="H3" i="46"/>
  <c r="H3" i="76" s="1"/>
  <c r="H3" i="78"/>
  <c r="H3" i="77"/>
  <c r="L34" i="78"/>
  <c r="L34" i="77"/>
  <c r="L32" i="78"/>
  <c r="L32" i="77"/>
  <c r="L30" i="78"/>
  <c r="L30" i="77"/>
  <c r="L28" i="78"/>
  <c r="L28" i="77"/>
  <c r="L26" i="78"/>
  <c r="L26" i="77"/>
  <c r="L24" i="78"/>
  <c r="L24" i="77"/>
  <c r="L22" i="78"/>
  <c r="L22" i="77"/>
  <c r="J20" i="78"/>
  <c r="J20" i="77"/>
  <c r="L18" i="78"/>
  <c r="L18" i="77"/>
  <c r="L14" i="78"/>
  <c r="L14" i="77"/>
  <c r="L12" i="78"/>
  <c r="L12" i="77"/>
  <c r="R293" i="74"/>
  <c r="L7" i="46"/>
  <c r="H21" i="45"/>
  <c r="G21" i="19"/>
  <c r="J3" i="19"/>
  <c r="J7" i="19"/>
  <c r="J6" i="46"/>
  <c r="K8" i="46"/>
  <c r="I4" i="46"/>
  <c r="K4" i="46"/>
  <c r="L12" i="46"/>
  <c r="I5" i="46"/>
  <c r="I6" i="46"/>
  <c r="I6" i="76" s="1"/>
  <c r="I10" i="46"/>
  <c r="I10" i="76" s="1"/>
  <c r="I12" i="46"/>
  <c r="I12" i="76" s="1"/>
  <c r="I14" i="46"/>
  <c r="I14" i="76" s="1"/>
  <c r="I18" i="46"/>
  <c r="L11" i="46"/>
  <c r="I8" i="46"/>
  <c r="I22" i="46"/>
  <c r="I22" i="76" s="1"/>
  <c r="I24" i="46"/>
  <c r="I26" i="46"/>
  <c r="I26" i="76" s="1"/>
  <c r="I28" i="46"/>
  <c r="I28" i="76" s="1"/>
  <c r="I30" i="46"/>
  <c r="I30" i="76" s="1"/>
  <c r="I32" i="46"/>
  <c r="I34" i="46"/>
  <c r="L15" i="46"/>
  <c r="L17" i="46"/>
  <c r="L20" i="46"/>
  <c r="L22" i="46"/>
  <c r="L24" i="46"/>
  <c r="L26" i="46"/>
  <c r="L28" i="46"/>
  <c r="L30" i="46"/>
  <c r="L32" i="46"/>
  <c r="L34" i="46"/>
  <c r="L18" i="46"/>
  <c r="I20" i="46"/>
  <c r="L14" i="46"/>
  <c r="L19" i="46"/>
  <c r="L21" i="46"/>
  <c r="L23" i="46"/>
  <c r="L25" i="46"/>
  <c r="L27" i="46"/>
  <c r="L31" i="46"/>
  <c r="L33" i="46"/>
  <c r="L35" i="46"/>
  <c r="I3" i="46"/>
  <c r="I3" i="76" s="1"/>
  <c r="J4" i="46"/>
  <c r="I5" i="19"/>
  <c r="J5" i="45"/>
  <c r="I7" i="46"/>
  <c r="I7" i="76" s="1"/>
  <c r="I9" i="46"/>
  <c r="I9" i="76" s="1"/>
  <c r="I11" i="46"/>
  <c r="I11" i="76" s="1"/>
  <c r="I13" i="46"/>
  <c r="I13" i="76" s="1"/>
  <c r="I15" i="46"/>
  <c r="I15" i="76" s="1"/>
  <c r="G16" i="19"/>
  <c r="H16" i="45"/>
  <c r="I17" i="46"/>
  <c r="I17" i="76" s="1"/>
  <c r="I19" i="46"/>
  <c r="I19" i="76" s="1"/>
  <c r="G29" i="19"/>
  <c r="H29" i="45"/>
  <c r="J7" i="46"/>
  <c r="K7" i="46"/>
  <c r="J9" i="46"/>
  <c r="J9" i="76" s="1"/>
  <c r="J13" i="46"/>
  <c r="J15" i="46"/>
  <c r="J17" i="46"/>
  <c r="J19" i="46"/>
  <c r="J21" i="46"/>
  <c r="J23" i="46"/>
  <c r="J25" i="46"/>
  <c r="J27" i="46"/>
  <c r="I29" i="19"/>
  <c r="J29" i="45"/>
  <c r="J31" i="46"/>
  <c r="J33" i="46"/>
  <c r="J35" i="46"/>
  <c r="J9" i="19"/>
  <c r="K9" i="45"/>
  <c r="K10" i="46"/>
  <c r="K12" i="46"/>
  <c r="K14" i="46"/>
  <c r="J16" i="19"/>
  <c r="K16" i="45"/>
  <c r="K18" i="46"/>
  <c r="K20" i="46"/>
  <c r="K22" i="46"/>
  <c r="K24" i="46"/>
  <c r="K26" i="46"/>
  <c r="K28" i="46"/>
  <c r="K30" i="46"/>
  <c r="K32" i="46"/>
  <c r="K34" i="46"/>
  <c r="N7" i="45"/>
  <c r="M3" i="45"/>
  <c r="M22" i="45"/>
  <c r="N22" i="32"/>
  <c r="L29" i="45"/>
  <c r="L13" i="45"/>
  <c r="L9" i="45"/>
  <c r="L16" i="45"/>
  <c r="L10" i="45"/>
  <c r="L8" i="45"/>
  <c r="L6" i="45"/>
  <c r="N5" i="32"/>
  <c r="M5" i="45"/>
  <c r="M7" i="45"/>
  <c r="J3" i="46"/>
  <c r="K3" i="46"/>
  <c r="J5" i="19"/>
  <c r="K5" i="45"/>
  <c r="H16" i="19"/>
  <c r="I16" i="45"/>
  <c r="I23" i="46"/>
  <c r="I25" i="46"/>
  <c r="I25" i="76" s="1"/>
  <c r="I27" i="46"/>
  <c r="I27" i="76" s="1"/>
  <c r="H29" i="19"/>
  <c r="I29" i="45"/>
  <c r="I31" i="46"/>
  <c r="I31" i="76" s="1"/>
  <c r="I33" i="46"/>
  <c r="I33" i="76" s="1"/>
  <c r="I35" i="46"/>
  <c r="J8" i="46"/>
  <c r="J10" i="46"/>
  <c r="J10" i="76" s="1"/>
  <c r="J12" i="46"/>
  <c r="J14" i="46"/>
  <c r="I16" i="19"/>
  <c r="J16" i="45"/>
  <c r="J18" i="46"/>
  <c r="J20" i="46"/>
  <c r="J22" i="46"/>
  <c r="J24" i="46"/>
  <c r="J26" i="46"/>
  <c r="J26" i="76" s="1"/>
  <c r="J28" i="46"/>
  <c r="J30" i="46"/>
  <c r="J32" i="46"/>
  <c r="J32" i="76" s="1"/>
  <c r="J34" i="46"/>
  <c r="J6" i="19"/>
  <c r="K6" i="45"/>
  <c r="K13" i="46"/>
  <c r="K15" i="46"/>
  <c r="K17" i="46"/>
  <c r="K19" i="46"/>
  <c r="K21" i="46"/>
  <c r="K23" i="46"/>
  <c r="K25" i="46"/>
  <c r="K27" i="46"/>
  <c r="K27" i="76" s="1"/>
  <c r="J29" i="19"/>
  <c r="K29" i="45"/>
  <c r="K31" i="46"/>
  <c r="K33" i="46"/>
  <c r="K33" i="76" s="1"/>
  <c r="K35" i="46"/>
  <c r="M4" i="45"/>
  <c r="M33" i="45"/>
  <c r="N31" i="32"/>
  <c r="M31" i="45"/>
  <c r="N29" i="32"/>
  <c r="M29" i="45"/>
  <c r="N25" i="32"/>
  <c r="M25" i="45"/>
  <c r="N23" i="32"/>
  <c r="M23" i="45"/>
  <c r="N21" i="32"/>
  <c r="M21" i="45"/>
  <c r="N19" i="32"/>
  <c r="M19" i="45"/>
  <c r="N17" i="32"/>
  <c r="M17" i="45"/>
  <c r="N15" i="32"/>
  <c r="M15" i="45"/>
  <c r="N13" i="32"/>
  <c r="M13" i="45"/>
  <c r="N9" i="32"/>
  <c r="M9" i="45"/>
  <c r="N34" i="32"/>
  <c r="M34" i="45"/>
  <c r="N32" i="32"/>
  <c r="M32" i="45"/>
  <c r="N30" i="32"/>
  <c r="M30" i="45"/>
  <c r="N28" i="32"/>
  <c r="M28" i="45"/>
  <c r="N26" i="32"/>
  <c r="M26" i="45"/>
  <c r="N24" i="32"/>
  <c r="M24" i="45"/>
  <c r="N20" i="32"/>
  <c r="M20" i="45"/>
  <c r="N18" i="32"/>
  <c r="M18" i="45"/>
  <c r="N16" i="32"/>
  <c r="M16" i="45"/>
  <c r="N14" i="32"/>
  <c r="M14" i="45"/>
  <c r="N12" i="32"/>
  <c r="M12" i="45"/>
  <c r="N10" i="32"/>
  <c r="M10" i="45"/>
  <c r="N8" i="32"/>
  <c r="M8" i="45"/>
  <c r="N6" i="32"/>
  <c r="M6" i="45"/>
  <c r="N35" i="32"/>
  <c r="M35" i="45"/>
  <c r="L5" i="45"/>
  <c r="M27" i="45"/>
  <c r="N27" i="32"/>
  <c r="L3" i="45"/>
  <c r="L4" i="45"/>
  <c r="I11" i="19"/>
  <c r="J11" i="45"/>
  <c r="M11" i="45"/>
  <c r="N11" i="32"/>
  <c r="J4" i="19"/>
  <c r="I4" i="19"/>
  <c r="I3" i="19"/>
  <c r="H3" i="19"/>
  <c r="N3" i="32"/>
  <c r="N3" i="45" s="1"/>
  <c r="N33" i="32"/>
  <c r="N33" i="45" s="1"/>
  <c r="K11" i="19"/>
  <c r="M11" i="19"/>
  <c r="L11" i="19"/>
  <c r="K7" i="19"/>
  <c r="O7" i="32"/>
  <c r="O7" i="45" s="1"/>
  <c r="D2" i="32"/>
  <c r="D2" i="45"/>
  <c r="D1" i="32"/>
  <c r="D1" i="45"/>
  <c r="C2" i="19"/>
  <c r="X37" i="19"/>
  <c r="CE32" i="18" s="1"/>
  <c r="W37" i="19"/>
  <c r="CB32" i="18" s="1"/>
  <c r="Y37" i="19"/>
  <c r="CI32" i="18" s="1"/>
  <c r="V37" i="19"/>
  <c r="BZ32" i="18" s="1"/>
  <c r="J37" i="33"/>
  <c r="G37" i="33"/>
  <c r="L9" i="33"/>
  <c r="N10" i="33"/>
  <c r="N9" i="33"/>
  <c r="M19" i="33"/>
  <c r="K28" i="33"/>
  <c r="M14" i="33"/>
  <c r="K11" i="33"/>
  <c r="L10" i="33"/>
  <c r="M11" i="33"/>
  <c r="L19" i="33"/>
  <c r="K19" i="33"/>
  <c r="M10" i="33"/>
  <c r="M28" i="33"/>
  <c r="L14" i="33"/>
  <c r="K9" i="33"/>
  <c r="K10" i="33"/>
  <c r="N14" i="33"/>
  <c r="N19" i="33"/>
  <c r="L28" i="33"/>
  <c r="L11" i="33"/>
  <c r="K14" i="33"/>
  <c r="M9" i="33"/>
  <c r="N28" i="33"/>
  <c r="N11" i="33"/>
  <c r="K6" i="33"/>
  <c r="K22" i="33"/>
  <c r="L20" i="33"/>
  <c r="N35" i="33"/>
  <c r="K15" i="33"/>
  <c r="K7" i="33"/>
  <c r="K31" i="33"/>
  <c r="N3" i="33"/>
  <c r="N33" i="33"/>
  <c r="M6" i="33"/>
  <c r="M24" i="33"/>
  <c r="L13" i="33"/>
  <c r="L18" i="33"/>
  <c r="K25" i="33"/>
  <c r="N25" i="33"/>
  <c r="M8" i="33"/>
  <c r="L35" i="33"/>
  <c r="K27" i="33"/>
  <c r="M26" i="33"/>
  <c r="L3" i="33"/>
  <c r="M33" i="33"/>
  <c r="L24" i="33"/>
  <c r="M25" i="33"/>
  <c r="N5" i="33"/>
  <c r="K20" i="33"/>
  <c r="L4" i="33"/>
  <c r="M34" i="33"/>
  <c r="N34" i="33"/>
  <c r="K35" i="33"/>
  <c r="M27" i="33"/>
  <c r="M15" i="33"/>
  <c r="N26" i="33"/>
  <c r="N7" i="33"/>
  <c r="L12" i="33"/>
  <c r="K17" i="33"/>
  <c r="L6" i="33"/>
  <c r="K13" i="33"/>
  <c r="N18" i="33"/>
  <c r="L5" i="33"/>
  <c r="L8" i="33"/>
  <c r="L34" i="33"/>
  <c r="M7" i="33"/>
  <c r="M3" i="33"/>
  <c r="N22" i="33"/>
  <c r="K32" i="33"/>
  <c r="L23" i="33"/>
  <c r="N4" i="33"/>
  <c r="K16" i="33"/>
  <c r="L21" i="33"/>
  <c r="M30" i="33"/>
  <c r="K3" i="33"/>
  <c r="L33" i="33"/>
  <c r="L22" i="33"/>
  <c r="K24" i="33"/>
  <c r="K23" i="33"/>
  <c r="K5" i="33"/>
  <c r="K21" i="33"/>
  <c r="K33" i="33"/>
  <c r="M29" i="33"/>
  <c r="K4" i="33"/>
  <c r="M35" i="33"/>
  <c r="N31" i="33"/>
  <c r="N21" i="33"/>
  <c r="K30" i="33"/>
  <c r="N24" i="33"/>
  <c r="L32" i="33"/>
  <c r="L16" i="33"/>
  <c r="N17" i="33"/>
  <c r="N6" i="33"/>
  <c r="M13" i="33"/>
  <c r="N13" i="33"/>
  <c r="N29" i="33"/>
  <c r="L25" i="33"/>
  <c r="M4" i="33"/>
  <c r="L27" i="33"/>
  <c r="N15" i="33"/>
  <c r="N12" i="33"/>
  <c r="M17" i="33"/>
  <c r="L26" i="33"/>
  <c r="N27" i="33"/>
  <c r="N30" i="33"/>
  <c r="L17" i="33"/>
  <c r="K18" i="33"/>
  <c r="L29" i="33"/>
  <c r="N32" i="33"/>
  <c r="N20" i="33"/>
  <c r="N8" i="33"/>
  <c r="N16" i="33"/>
  <c r="K26" i="33"/>
  <c r="M12" i="33"/>
  <c r="L30" i="33"/>
  <c r="M22" i="33"/>
  <c r="K29" i="33"/>
  <c r="N23" i="33"/>
  <c r="K34" i="33"/>
  <c r="L15" i="33"/>
  <c r="K12" i="33"/>
  <c r="M31" i="33"/>
  <c r="M18" i="33"/>
  <c r="M32" i="33"/>
  <c r="M5" i="33"/>
  <c r="M20" i="33"/>
  <c r="K8" i="33"/>
  <c r="M16" i="33"/>
  <c r="L7" i="33"/>
  <c r="L31" i="33"/>
  <c r="M23" i="33"/>
  <c r="M21" i="33"/>
  <c r="I37" i="33"/>
  <c r="H37" i="33"/>
  <c r="P3" i="29"/>
  <c r="O37" i="29"/>
  <c r="L3" i="31"/>
  <c r="K37" i="31"/>
  <c r="N4" i="32"/>
  <c r="N4" i="45" s="1"/>
  <c r="M37" i="32"/>
  <c r="W39" i="26"/>
  <c r="W23" i="26"/>
  <c r="W22" i="26"/>
  <c r="W14" i="26"/>
  <c r="W12" i="26"/>
  <c r="W24" i="26"/>
  <c r="W27" i="26"/>
  <c r="W36" i="26"/>
  <c r="W5" i="26"/>
  <c r="W30" i="26"/>
  <c r="W11" i="26"/>
  <c r="W29" i="26"/>
  <c r="W17" i="26"/>
  <c r="W32" i="26"/>
  <c r="W28" i="26"/>
  <c r="W18" i="26"/>
  <c r="W9" i="26"/>
  <c r="W25" i="26"/>
  <c r="W6" i="26"/>
  <c r="W13" i="26"/>
  <c r="W15" i="26"/>
  <c r="W34" i="26"/>
  <c r="W40" i="26"/>
  <c r="W19" i="26"/>
  <c r="W31" i="26"/>
  <c r="W7" i="26"/>
  <c r="W20" i="26"/>
  <c r="W38" i="26"/>
  <c r="W35" i="26"/>
  <c r="W33" i="26"/>
  <c r="W10" i="26"/>
  <c r="W26" i="26"/>
  <c r="W8" i="26"/>
  <c r="W21" i="26"/>
  <c r="W41" i="26"/>
  <c r="W37" i="26"/>
  <c r="W16" i="26"/>
  <c r="Q35" i="19"/>
  <c r="J35" i="19"/>
  <c r="O35" i="19"/>
  <c r="I35" i="19"/>
  <c r="P35" i="19"/>
  <c r="G35" i="19"/>
  <c r="M35" i="19"/>
  <c r="S35" i="19"/>
  <c r="R35" i="19"/>
  <c r="K35" i="19"/>
  <c r="L35" i="19"/>
  <c r="T35" i="19"/>
  <c r="H35" i="19"/>
  <c r="U35" i="19"/>
  <c r="N35" i="19"/>
  <c r="G34" i="19"/>
  <c r="H34" i="19"/>
  <c r="M34" i="19"/>
  <c r="O34" i="19"/>
  <c r="S34" i="19"/>
  <c r="R34" i="19"/>
  <c r="N34" i="19"/>
  <c r="K34" i="19"/>
  <c r="L34" i="19"/>
  <c r="P34" i="19"/>
  <c r="I34" i="19"/>
  <c r="T34" i="19"/>
  <c r="Q34" i="19"/>
  <c r="F34" i="19"/>
  <c r="J34" i="19"/>
  <c r="R33" i="19"/>
  <c r="Q33" i="19"/>
  <c r="M33" i="19"/>
  <c r="F33" i="19"/>
  <c r="K33" i="19"/>
  <c r="L33" i="19"/>
  <c r="P33" i="19"/>
  <c r="S33" i="19"/>
  <c r="G33" i="19"/>
  <c r="H33" i="19"/>
  <c r="J33" i="19"/>
  <c r="O33" i="19"/>
  <c r="I33" i="19"/>
  <c r="N33" i="19"/>
  <c r="F32" i="19"/>
  <c r="G32" i="19"/>
  <c r="M32" i="19"/>
  <c r="H32" i="19"/>
  <c r="L32" i="19"/>
  <c r="O32" i="19"/>
  <c r="P32" i="19"/>
  <c r="I32" i="19"/>
  <c r="Q32" i="19"/>
  <c r="J32" i="19"/>
  <c r="K32" i="19"/>
  <c r="N32" i="19"/>
  <c r="R32" i="19"/>
  <c r="M31" i="19"/>
  <c r="P31" i="19"/>
  <c r="K31" i="19"/>
  <c r="L31" i="19"/>
  <c r="Q31" i="19"/>
  <c r="J31" i="19"/>
  <c r="F31" i="19"/>
  <c r="I31" i="19"/>
  <c r="G31" i="19"/>
  <c r="N31" i="19"/>
  <c r="H31" i="19"/>
  <c r="O31" i="19"/>
  <c r="L30" i="19"/>
  <c r="N30" i="19"/>
  <c r="O30" i="19"/>
  <c r="H30" i="19"/>
  <c r="P30" i="19"/>
  <c r="F30" i="19"/>
  <c r="G30" i="19"/>
  <c r="Q30" i="19"/>
  <c r="K30" i="19"/>
  <c r="J30" i="19"/>
  <c r="I30" i="19"/>
  <c r="M30" i="19"/>
  <c r="J28" i="19"/>
  <c r="I28" i="19"/>
  <c r="O28" i="19"/>
  <c r="F28" i="19"/>
  <c r="G28" i="19"/>
  <c r="M28" i="19"/>
  <c r="N28" i="19"/>
  <c r="H28" i="19"/>
  <c r="K28" i="19"/>
  <c r="L28" i="19"/>
  <c r="M27" i="19"/>
  <c r="G27" i="19"/>
  <c r="K27" i="19"/>
  <c r="L27" i="19"/>
  <c r="I27" i="19"/>
  <c r="F27" i="19"/>
  <c r="H27" i="19"/>
  <c r="N27" i="19"/>
  <c r="J27" i="19"/>
  <c r="H26" i="19"/>
  <c r="M26" i="19"/>
  <c r="L26" i="19"/>
  <c r="K26" i="19"/>
  <c r="F26" i="19"/>
  <c r="J26" i="19"/>
  <c r="G26" i="19"/>
  <c r="I26" i="19"/>
  <c r="Q25" i="19"/>
  <c r="O25" i="19"/>
  <c r="P25" i="19"/>
  <c r="L25" i="19"/>
  <c r="H25" i="19"/>
  <c r="J25" i="19"/>
  <c r="M25" i="19"/>
  <c r="K25" i="19"/>
  <c r="G25" i="19"/>
  <c r="I25" i="19"/>
  <c r="F25" i="19"/>
  <c r="N25" i="19"/>
  <c r="F24" i="19"/>
  <c r="G24" i="19"/>
  <c r="M24" i="19"/>
  <c r="H24" i="19"/>
  <c r="L24" i="19"/>
  <c r="I24" i="19"/>
  <c r="P24" i="19"/>
  <c r="K24" i="19"/>
  <c r="N24" i="19"/>
  <c r="J24" i="19"/>
  <c r="O24" i="19"/>
  <c r="K23" i="19"/>
  <c r="L23" i="19"/>
  <c r="J23" i="19"/>
  <c r="G23" i="19"/>
  <c r="I23" i="19"/>
  <c r="F23" i="19"/>
  <c r="N23" i="19"/>
  <c r="H23" i="19"/>
  <c r="G22" i="19"/>
  <c r="J22" i="19"/>
  <c r="F22" i="19"/>
  <c r="I22" i="19"/>
  <c r="H22" i="19"/>
  <c r="M22" i="19"/>
  <c r="N22" i="19"/>
  <c r="K22" i="19"/>
  <c r="L22" i="19"/>
  <c r="H21" i="19"/>
  <c r="J21" i="19"/>
  <c r="I21" i="19"/>
  <c r="M21" i="19"/>
  <c r="K21" i="19"/>
  <c r="L21" i="19"/>
  <c r="F21" i="19"/>
  <c r="I20" i="19"/>
  <c r="G20" i="19"/>
  <c r="K20" i="19"/>
  <c r="M20" i="19"/>
  <c r="F20" i="19"/>
  <c r="L20" i="19"/>
  <c r="H20" i="19"/>
  <c r="J20" i="19"/>
  <c r="H19" i="19"/>
  <c r="K19" i="19"/>
  <c r="G19" i="19"/>
  <c r="F19" i="19"/>
  <c r="J19" i="19"/>
  <c r="L19" i="19"/>
  <c r="I19" i="19"/>
  <c r="H18" i="19"/>
  <c r="J18" i="19"/>
  <c r="K18" i="19"/>
  <c r="F18" i="19"/>
  <c r="I18" i="19"/>
  <c r="G18" i="19"/>
  <c r="K17" i="19"/>
  <c r="H17" i="19"/>
  <c r="I17" i="19"/>
  <c r="G17" i="19"/>
  <c r="M17" i="19"/>
  <c r="F17" i="19"/>
  <c r="L17" i="19"/>
  <c r="J17" i="19"/>
  <c r="I15" i="19"/>
  <c r="K15" i="19"/>
  <c r="G15" i="19"/>
  <c r="J15" i="19"/>
  <c r="H15" i="19"/>
  <c r="H14" i="19"/>
  <c r="K14" i="19"/>
  <c r="J14" i="19"/>
  <c r="F14" i="19"/>
  <c r="G14" i="19"/>
  <c r="I14" i="19"/>
  <c r="J13" i="19"/>
  <c r="H13" i="19"/>
  <c r="G13" i="19"/>
  <c r="I13" i="19"/>
  <c r="F13" i="19"/>
  <c r="K12" i="19"/>
  <c r="F12" i="19"/>
  <c r="G12" i="19"/>
  <c r="H12" i="19"/>
  <c r="I12" i="19"/>
  <c r="J12" i="19"/>
  <c r="G11" i="19"/>
  <c r="F11" i="19"/>
  <c r="H11" i="19"/>
  <c r="J11" i="19"/>
  <c r="H10" i="19"/>
  <c r="F10" i="19"/>
  <c r="I10" i="19"/>
  <c r="G10" i="19"/>
  <c r="J10" i="19"/>
  <c r="H9" i="19"/>
  <c r="I9" i="19"/>
  <c r="F9" i="19"/>
  <c r="G9" i="19"/>
  <c r="F8" i="19"/>
  <c r="G8" i="19"/>
  <c r="H8" i="19"/>
  <c r="J8" i="19"/>
  <c r="I8" i="19"/>
  <c r="F7" i="19"/>
  <c r="G7" i="19"/>
  <c r="I7" i="19"/>
  <c r="H7" i="19"/>
  <c r="I6" i="19"/>
  <c r="H6" i="19"/>
  <c r="G6" i="19"/>
  <c r="F6" i="19"/>
  <c r="H5" i="19"/>
  <c r="F5" i="19"/>
  <c r="G5" i="19"/>
  <c r="H4" i="19"/>
  <c r="F4" i="19"/>
  <c r="G4" i="19"/>
  <c r="G3" i="19"/>
  <c r="I37" i="8"/>
  <c r="M37" i="8"/>
  <c r="T37" i="8"/>
  <c r="Y37" i="8"/>
  <c r="O37" i="8"/>
  <c r="K37" i="8"/>
  <c r="V37" i="8"/>
  <c r="J37" i="8"/>
  <c r="W37" i="8"/>
  <c r="X37" i="8"/>
  <c r="E10" i="6"/>
  <c r="G8" i="6"/>
  <c r="H13" i="6"/>
  <c r="J12" i="6"/>
  <c r="N12" i="6"/>
  <c r="U7" i="6"/>
  <c r="V12" i="6"/>
  <c r="D12" i="6"/>
  <c r="F18" i="6"/>
  <c r="H6" i="6"/>
  <c r="J4" i="6"/>
  <c r="L9" i="6"/>
  <c r="N15" i="6"/>
  <c r="Q14" i="6"/>
  <c r="U18" i="6"/>
  <c r="D9" i="6"/>
  <c r="D17" i="6"/>
  <c r="E8" i="6"/>
  <c r="E16" i="6"/>
  <c r="F7" i="6"/>
  <c r="F15" i="6"/>
  <c r="G6" i="6"/>
  <c r="G12" i="6"/>
  <c r="H11" i="6"/>
  <c r="H19" i="6"/>
  <c r="I10" i="6"/>
  <c r="I18" i="6"/>
  <c r="J9" i="6"/>
  <c r="J18" i="6"/>
  <c r="K8" i="6"/>
  <c r="K16" i="6"/>
  <c r="L6" i="6"/>
  <c r="L14" i="6"/>
  <c r="N6" i="6"/>
  <c r="M9" i="6"/>
  <c r="O11" i="6"/>
  <c r="N14" i="6"/>
  <c r="M17" i="6"/>
  <c r="O19" i="6"/>
  <c r="Q5" i="6"/>
  <c r="P8" i="6"/>
  <c r="R10" i="6"/>
  <c r="Q13" i="6"/>
  <c r="P16" i="6"/>
  <c r="R18" i="6"/>
  <c r="T4" i="6"/>
  <c r="S7" i="6"/>
  <c r="U9" i="6"/>
  <c r="T12" i="6"/>
  <c r="S15" i="6"/>
  <c r="U17" i="6"/>
  <c r="V6" i="6"/>
  <c r="X8" i="6"/>
  <c r="W11" i="6"/>
  <c r="V14" i="6"/>
  <c r="X16" i="6"/>
  <c r="W19" i="6"/>
  <c r="Y5" i="6"/>
  <c r="AA7" i="6"/>
  <c r="Z10" i="6"/>
  <c r="Y13" i="6"/>
  <c r="AA15" i="6"/>
  <c r="Z18" i="6"/>
  <c r="D10" i="6"/>
  <c r="D18" i="6"/>
  <c r="E9" i="6"/>
  <c r="E17" i="6"/>
  <c r="F8" i="6"/>
  <c r="F16" i="6"/>
  <c r="G7" i="6"/>
  <c r="G13" i="6"/>
  <c r="H4" i="6"/>
  <c r="H12" i="6"/>
  <c r="I11" i="6"/>
  <c r="I19" i="6"/>
  <c r="J10" i="6"/>
  <c r="J19" i="6"/>
  <c r="K9" i="6"/>
  <c r="K17" i="6"/>
  <c r="L7" i="6"/>
  <c r="L15" i="6"/>
  <c r="M4" i="6"/>
  <c r="O6" i="6"/>
  <c r="N9" i="6"/>
  <c r="M12" i="6"/>
  <c r="O14" i="6"/>
  <c r="N17" i="6"/>
  <c r="P3" i="6"/>
  <c r="R5" i="6"/>
  <c r="Q8" i="6"/>
  <c r="P11" i="6"/>
  <c r="R13" i="6"/>
  <c r="Q16" i="6"/>
  <c r="P19" i="6"/>
  <c r="U4" i="6"/>
  <c r="T7" i="6"/>
  <c r="S10" i="6"/>
  <c r="U12" i="6"/>
  <c r="T15" i="6"/>
  <c r="S18" i="6"/>
  <c r="W6" i="6"/>
  <c r="V9" i="6"/>
  <c r="X11" i="6"/>
  <c r="W14" i="6"/>
  <c r="V17" i="6"/>
  <c r="X19" i="6"/>
  <c r="Z5" i="6"/>
  <c r="Y8" i="6"/>
  <c r="AA10" i="6"/>
  <c r="Z13" i="6"/>
  <c r="Y16" i="6"/>
  <c r="AA18" i="6"/>
  <c r="D19" i="6"/>
  <c r="F17" i="6"/>
  <c r="H5" i="6"/>
  <c r="I12" i="6"/>
  <c r="K10" i="6"/>
  <c r="N4" i="6"/>
  <c r="O17" i="6"/>
  <c r="R16" i="6"/>
  <c r="U15" i="6"/>
  <c r="W9" i="6"/>
  <c r="Z8" i="6"/>
  <c r="Z16" i="6"/>
  <c r="E11" i="6"/>
  <c r="I5" i="6"/>
  <c r="L17" i="6"/>
  <c r="P9" i="6"/>
  <c r="P17" i="6"/>
  <c r="T5" i="6"/>
  <c r="S8" i="6"/>
  <c r="S16" i="6"/>
  <c r="W4" i="6"/>
  <c r="W12" i="6"/>
  <c r="V15" i="6"/>
  <c r="Y6" i="6"/>
  <c r="AA16" i="6"/>
  <c r="D13" i="6"/>
  <c r="E12" i="6"/>
  <c r="F19" i="6"/>
  <c r="H15" i="6"/>
  <c r="J14" i="6"/>
  <c r="L10" i="6"/>
  <c r="O7" i="6"/>
  <c r="N10" i="6"/>
  <c r="N18" i="6"/>
  <c r="Q9" i="6"/>
  <c r="Q17" i="6"/>
  <c r="T8" i="6"/>
  <c r="X4" i="6"/>
  <c r="AA11" i="6"/>
  <c r="AA19" i="6"/>
  <c r="E5" i="6"/>
  <c r="F12" i="6"/>
  <c r="G3" i="6"/>
  <c r="G11" i="6"/>
  <c r="G17" i="6"/>
  <c r="H8" i="6"/>
  <c r="H16" i="6"/>
  <c r="I7" i="6"/>
  <c r="I15" i="6"/>
  <c r="J6" i="6"/>
  <c r="J15" i="6"/>
  <c r="K5" i="6"/>
  <c r="K13" i="6"/>
  <c r="L11" i="6"/>
  <c r="L19" i="6"/>
  <c r="N5" i="6"/>
  <c r="M8" i="6"/>
  <c r="O10" i="6"/>
  <c r="N13" i="6"/>
  <c r="M16" i="6"/>
  <c r="O18" i="6"/>
  <c r="Q4" i="6"/>
  <c r="P7" i="6"/>
  <c r="R9" i="6"/>
  <c r="Q12" i="6"/>
  <c r="P15" i="6"/>
  <c r="R17" i="6"/>
  <c r="S6" i="6"/>
  <c r="U8" i="6"/>
  <c r="T11" i="6"/>
  <c r="S14" i="6"/>
  <c r="U16" i="6"/>
  <c r="T19" i="6"/>
  <c r="V5" i="6"/>
  <c r="X7" i="6"/>
  <c r="W10" i="6"/>
  <c r="V13" i="6"/>
  <c r="X15" i="6"/>
  <c r="W18" i="6"/>
  <c r="Y4" i="6"/>
  <c r="AA6" i="6"/>
  <c r="Z9" i="6"/>
  <c r="Y12" i="6"/>
  <c r="AA14" i="6"/>
  <c r="Z17" i="6"/>
  <c r="E18" i="6"/>
  <c r="G14" i="6"/>
  <c r="K18" i="6"/>
  <c r="L16" i="6"/>
  <c r="O9" i="6"/>
  <c r="M15" i="6"/>
  <c r="P6" i="6"/>
  <c r="Q11" i="6"/>
  <c r="Q19" i="6"/>
  <c r="T10" i="6"/>
  <c r="T18" i="6"/>
  <c r="X6" i="6"/>
  <c r="W17" i="6"/>
  <c r="Y11" i="6"/>
  <c r="E19" i="6"/>
  <c r="G9" i="6"/>
  <c r="H14" i="6"/>
  <c r="J13" i="6"/>
  <c r="O4" i="6"/>
  <c r="O12" i="6"/>
  <c r="Q6" i="6"/>
  <c r="R19" i="6"/>
  <c r="T13" i="6"/>
  <c r="V7" i="6"/>
  <c r="X17" i="6"/>
  <c r="AA8" i="6"/>
  <c r="Y14" i="6"/>
  <c r="Z19" i="6"/>
  <c r="G10" i="6"/>
  <c r="H7" i="6"/>
  <c r="I6" i="6"/>
  <c r="J5" i="6"/>
  <c r="K12" i="6"/>
  <c r="M5" i="6"/>
  <c r="O15" i="6"/>
  <c r="P4" i="6"/>
  <c r="R14" i="6"/>
  <c r="U5" i="6"/>
  <c r="U13" i="6"/>
  <c r="S19" i="6"/>
  <c r="V10" i="6"/>
  <c r="W15" i="6"/>
  <c r="Y9" i="6"/>
  <c r="D7" i="6"/>
  <c r="F13" i="6"/>
  <c r="G18" i="6"/>
  <c r="H9" i="6"/>
  <c r="H17" i="6"/>
  <c r="I8" i="6"/>
  <c r="I16" i="6"/>
  <c r="J7" i="6"/>
  <c r="J16" i="6"/>
  <c r="K6" i="6"/>
  <c r="K14" i="6"/>
  <c r="L4" i="6"/>
  <c r="L12" i="6"/>
  <c r="O5" i="6"/>
  <c r="N8" i="6"/>
  <c r="M11" i="6"/>
  <c r="O13" i="6"/>
  <c r="N16" i="6"/>
  <c r="M19" i="6"/>
  <c r="R4" i="6"/>
  <c r="Q7" i="6"/>
  <c r="P10" i="6"/>
  <c r="R12" i="6"/>
  <c r="Q15" i="6"/>
  <c r="P18" i="6"/>
  <c r="T6" i="6"/>
  <c r="S9" i="6"/>
  <c r="U11" i="6"/>
  <c r="T14" i="6"/>
  <c r="S17" i="6"/>
  <c r="U19" i="6"/>
  <c r="W5" i="6"/>
  <c r="V8" i="6"/>
  <c r="X10" i="6"/>
  <c r="W13" i="6"/>
  <c r="V16" i="6"/>
  <c r="X18" i="6"/>
  <c r="Z4" i="6"/>
  <c r="Y7" i="6"/>
  <c r="AA9" i="6"/>
  <c r="Z12" i="6"/>
  <c r="Y15" i="6"/>
  <c r="AA17" i="6"/>
  <c r="D11" i="6"/>
  <c r="F9" i="6"/>
  <c r="I4" i="6"/>
  <c r="J11" i="6"/>
  <c r="L8" i="6"/>
  <c r="M7" i="6"/>
  <c r="R8" i="6"/>
  <c r="P14" i="6"/>
  <c r="S5" i="6"/>
  <c r="S13" i="6"/>
  <c r="V4" i="6"/>
  <c r="X14" i="6"/>
  <c r="AA5" i="6"/>
  <c r="AA13" i="6"/>
  <c r="Y19" i="6"/>
  <c r="D4" i="6"/>
  <c r="F10" i="6"/>
  <c r="G15" i="6"/>
  <c r="I13" i="6"/>
  <c r="K3" i="6"/>
  <c r="K11" i="6"/>
  <c r="K19" i="6"/>
  <c r="N7" i="6"/>
  <c r="M10" i="6"/>
  <c r="M18" i="6"/>
  <c r="R11" i="6"/>
  <c r="U10" i="6"/>
  <c r="X9" i="6"/>
  <c r="Z11" i="6"/>
  <c r="D5" i="6"/>
  <c r="E4" i="6"/>
  <c r="F11" i="6"/>
  <c r="G16" i="6"/>
  <c r="I14" i="6"/>
  <c r="K4" i="6"/>
  <c r="L18" i="6"/>
  <c r="M13" i="6"/>
  <c r="R6" i="6"/>
  <c r="P12" i="6"/>
  <c r="S11" i="6"/>
  <c r="T16" i="6"/>
  <c r="W7" i="6"/>
  <c r="X12" i="6"/>
  <c r="V18" i="6"/>
  <c r="Z6" i="6"/>
  <c r="Z14" i="6"/>
  <c r="Y17" i="6"/>
  <c r="D6" i="6"/>
  <c r="D14" i="6"/>
  <c r="E13" i="6"/>
  <c r="F4" i="6"/>
  <c r="D15" i="6"/>
  <c r="E6" i="6"/>
  <c r="E14" i="6"/>
  <c r="F5" i="6"/>
  <c r="G4" i="6"/>
  <c r="D8" i="6"/>
  <c r="D16" i="6"/>
  <c r="E7" i="6"/>
  <c r="E15" i="6"/>
  <c r="F6" i="6"/>
  <c r="F14" i="6"/>
  <c r="G5" i="6"/>
  <c r="G19" i="6"/>
  <c r="H10" i="6"/>
  <c r="H18" i="6"/>
  <c r="I9" i="6"/>
  <c r="I17" i="6"/>
  <c r="J8" i="6"/>
  <c r="J17" i="6"/>
  <c r="K7" i="6"/>
  <c r="K15" i="6"/>
  <c r="L5" i="6"/>
  <c r="L13" i="6"/>
  <c r="M6" i="6"/>
  <c r="O8" i="6"/>
  <c r="N11" i="6"/>
  <c r="M14" i="6"/>
  <c r="O16" i="6"/>
  <c r="N19" i="6"/>
  <c r="P5" i="6"/>
  <c r="R7" i="6"/>
  <c r="Q10" i="6"/>
  <c r="P13" i="6"/>
  <c r="R15" i="6"/>
  <c r="Q18" i="6"/>
  <c r="S4" i="6"/>
  <c r="U6" i="6"/>
  <c r="T9" i="6"/>
  <c r="S12" i="6"/>
  <c r="U14" i="6"/>
  <c r="T17" i="6"/>
  <c r="X5" i="6"/>
  <c r="W8" i="6"/>
  <c r="V11" i="6"/>
  <c r="X13" i="6"/>
  <c r="W16" i="6"/>
  <c r="V19" i="6"/>
  <c r="AA4" i="6"/>
  <c r="Z7" i="6"/>
  <c r="Y10" i="6"/>
  <c r="AA12" i="6"/>
  <c r="Z15" i="6"/>
  <c r="Y18" i="6"/>
  <c r="AG5" i="6"/>
  <c r="AG7" i="6"/>
  <c r="AK8" i="6"/>
  <c r="AK10" i="6"/>
  <c r="AK12" i="6"/>
  <c r="AG15" i="6"/>
  <c r="AK16" i="6"/>
  <c r="AK18" i="6"/>
  <c r="AS4" i="6"/>
  <c r="AO7" i="6"/>
  <c r="AO9" i="6"/>
  <c r="AW11" i="6"/>
  <c r="AO15" i="6"/>
  <c r="AS18" i="6"/>
  <c r="BA4" i="6"/>
  <c r="BA8" i="6"/>
  <c r="BE11" i="6"/>
  <c r="BA14" i="6"/>
  <c r="BA16" i="6"/>
  <c r="BE19" i="6"/>
  <c r="AD4" i="6"/>
  <c r="AL6" i="6"/>
  <c r="AD10" i="6"/>
  <c r="AH13" i="6"/>
  <c r="AD16" i="6"/>
  <c r="AL18" i="6"/>
  <c r="AT4" i="6"/>
  <c r="AX7" i="6"/>
  <c r="AT12" i="6"/>
  <c r="AP19" i="6"/>
  <c r="AE30" i="1"/>
  <c r="AM30" i="1"/>
  <c r="AI4" i="6"/>
  <c r="AE5" i="6"/>
  <c r="AM5" i="6"/>
  <c r="AI6" i="6"/>
  <c r="AE7" i="6"/>
  <c r="AM7" i="6"/>
  <c r="AI8" i="6"/>
  <c r="AE9" i="6"/>
  <c r="AM9" i="6"/>
  <c r="AI10" i="6"/>
  <c r="AE11" i="6"/>
  <c r="AM11" i="6"/>
  <c r="AI12" i="6"/>
  <c r="AE13" i="6"/>
  <c r="AM13" i="6"/>
  <c r="AI14" i="6"/>
  <c r="AE15" i="6"/>
  <c r="AM15" i="6"/>
  <c r="AI16" i="6"/>
  <c r="AE17" i="6"/>
  <c r="AM17" i="6"/>
  <c r="AI18" i="6"/>
  <c r="AE19" i="6"/>
  <c r="AM19" i="6"/>
  <c r="AU30" i="1"/>
  <c r="AQ4" i="6"/>
  <c r="AY4" i="6"/>
  <c r="AU5" i="6"/>
  <c r="AQ6" i="6"/>
  <c r="AY6" i="6"/>
  <c r="AU7" i="6"/>
  <c r="AQ8" i="6"/>
  <c r="AY8" i="6"/>
  <c r="AU9" i="6"/>
  <c r="AQ10" i="6"/>
  <c r="AY10" i="6"/>
  <c r="AU11" i="6"/>
  <c r="AQ12" i="6"/>
  <c r="AY12" i="6"/>
  <c r="AU13" i="6"/>
  <c r="AQ14" i="6"/>
  <c r="AY14" i="6"/>
  <c r="AU15" i="6"/>
  <c r="AQ16" i="6"/>
  <c r="AY16" i="6"/>
  <c r="AU17" i="6"/>
  <c r="AQ18" i="6"/>
  <c r="AY18" i="6"/>
  <c r="AU19" i="6"/>
  <c r="BC30" i="1"/>
  <c r="BK30" i="1"/>
  <c r="BG4" i="6"/>
  <c r="BC5" i="6"/>
  <c r="BK5" i="6"/>
  <c r="BG6" i="6"/>
  <c r="BC7" i="6"/>
  <c r="BK7" i="6"/>
  <c r="BG8" i="6"/>
  <c r="BC9" i="6"/>
  <c r="BK9" i="6"/>
  <c r="BG10" i="6"/>
  <c r="BC11" i="6"/>
  <c r="BK11" i="6"/>
  <c r="BG12" i="6"/>
  <c r="BC13" i="6"/>
  <c r="BK13" i="6"/>
  <c r="BG14" i="6"/>
  <c r="BC15" i="6"/>
  <c r="BK15" i="6"/>
  <c r="BG16" i="6"/>
  <c r="BC17" i="6"/>
  <c r="BK17" i="6"/>
  <c r="BG18" i="6"/>
  <c r="BC19" i="6"/>
  <c r="BK19" i="6"/>
  <c r="AF3" i="6"/>
  <c r="AB4" i="6"/>
  <c r="AJ4" i="6"/>
  <c r="AF5" i="6"/>
  <c r="AB6" i="6"/>
  <c r="AJ6" i="6"/>
  <c r="AF7" i="6"/>
  <c r="AB8" i="6"/>
  <c r="AJ8" i="6"/>
  <c r="AF9" i="6"/>
  <c r="AB10" i="6"/>
  <c r="AJ10" i="6"/>
  <c r="AF11" i="6"/>
  <c r="AB12" i="6"/>
  <c r="AJ12" i="6"/>
  <c r="AF13" i="6"/>
  <c r="AB14" i="6"/>
  <c r="AJ14" i="6"/>
  <c r="AF15" i="6"/>
  <c r="AB16" i="6"/>
  <c r="AJ16" i="6"/>
  <c r="AF17" i="6"/>
  <c r="AB18" i="6"/>
  <c r="AJ18" i="6"/>
  <c r="AF19" i="6"/>
  <c r="AR4" i="6"/>
  <c r="AN5" i="6"/>
  <c r="AV5" i="6"/>
  <c r="AR6" i="6"/>
  <c r="AN7" i="6"/>
  <c r="AV7" i="6"/>
  <c r="AR8" i="6"/>
  <c r="AN9" i="6"/>
  <c r="AV9" i="6"/>
  <c r="AR10" i="6"/>
  <c r="AN11" i="6"/>
  <c r="AV11" i="6"/>
  <c r="AR12" i="6"/>
  <c r="AN13" i="6"/>
  <c r="AV13" i="6"/>
  <c r="AR14" i="6"/>
  <c r="AN15" i="6"/>
  <c r="AV15" i="6"/>
  <c r="AR16" i="6"/>
  <c r="AN17" i="6"/>
  <c r="AV17" i="6"/>
  <c r="AR18" i="6"/>
  <c r="AN19" i="6"/>
  <c r="AV19" i="6"/>
  <c r="AZ4" i="6"/>
  <c r="BH4" i="6"/>
  <c r="BD5" i="6"/>
  <c r="AZ6" i="6"/>
  <c r="BH6" i="6"/>
  <c r="BD7" i="6"/>
  <c r="AZ8" i="6"/>
  <c r="BH8" i="6"/>
  <c r="BD9" i="6"/>
  <c r="AZ10" i="6"/>
  <c r="BH10" i="6"/>
  <c r="BD11" i="6"/>
  <c r="AZ12" i="6"/>
  <c r="BH12" i="6"/>
  <c r="BD13" i="6"/>
  <c r="AZ14" i="6"/>
  <c r="BH14" i="6"/>
  <c r="BD15" i="6"/>
  <c r="AZ16" i="6"/>
  <c r="BH16" i="6"/>
  <c r="BD17" i="6"/>
  <c r="AZ18" i="6"/>
  <c r="BH18" i="6"/>
  <c r="BD19" i="6"/>
  <c r="AK4" i="6"/>
  <c r="AG9" i="6"/>
  <c r="AG13" i="6"/>
  <c r="AG17" i="6"/>
  <c r="AO5" i="6"/>
  <c r="AW7" i="6"/>
  <c r="AS10" i="6"/>
  <c r="AS12" i="6"/>
  <c r="AW13" i="6"/>
  <c r="AW15" i="6"/>
  <c r="AW17" i="6"/>
  <c r="AO19" i="6"/>
  <c r="BE5" i="6"/>
  <c r="BE7" i="6"/>
  <c r="BE9" i="6"/>
  <c r="BI10" i="6"/>
  <c r="BI12" i="6"/>
  <c r="BI14" i="6"/>
  <c r="BI16" i="6"/>
  <c r="BI18" i="6"/>
  <c r="AH5" i="6"/>
  <c r="AH9" i="6"/>
  <c r="AD14" i="6"/>
  <c r="AH17" i="6"/>
  <c r="AX5" i="6"/>
  <c r="AP9" i="6"/>
  <c r="AP11" i="6"/>
  <c r="AP13" i="6"/>
  <c r="AT14" i="6"/>
  <c r="AX15" i="6"/>
  <c r="AP17" i="6"/>
  <c r="AT18" i="6"/>
  <c r="BB4" i="6"/>
  <c r="BF5" i="6"/>
  <c r="BB8" i="6"/>
  <c r="BB10" i="6"/>
  <c r="BJ10" i="6"/>
  <c r="BJ12" i="6"/>
  <c r="BF13" i="6"/>
  <c r="BF15" i="6"/>
  <c r="BB18" i="6"/>
  <c r="AE4" i="6"/>
  <c r="AI7" i="6"/>
  <c r="AI11" i="6"/>
  <c r="AI15" i="6"/>
  <c r="AQ5" i="6"/>
  <c r="AU6" i="6"/>
  <c r="AQ7" i="6"/>
  <c r="AU8" i="6"/>
  <c r="AU10" i="6"/>
  <c r="AY11" i="6"/>
  <c r="AQ13" i="6"/>
  <c r="AQ15" i="6"/>
  <c r="AU16" i="6"/>
  <c r="AU18" i="6"/>
  <c r="AY19" i="6"/>
  <c r="BC4" i="6"/>
  <c r="BK6" i="6"/>
  <c r="BK8" i="6"/>
  <c r="BC10" i="6"/>
  <c r="BG11" i="6"/>
  <c r="BG13" i="6"/>
  <c r="BG15" i="6"/>
  <c r="BG17" i="6"/>
  <c r="BG19" i="6"/>
  <c r="AB30" i="1"/>
  <c r="AJ30" i="1"/>
  <c r="AF4" i="6"/>
  <c r="AB5" i="6"/>
  <c r="AJ5" i="6"/>
  <c r="AF6" i="6"/>
  <c r="AB7" i="6"/>
  <c r="AJ7" i="6"/>
  <c r="AF8" i="6"/>
  <c r="AB9" i="6"/>
  <c r="AJ9" i="6"/>
  <c r="AF10" i="6"/>
  <c r="AB11" i="6"/>
  <c r="AJ11" i="6"/>
  <c r="AF12" i="6"/>
  <c r="AB13" i="6"/>
  <c r="AJ13" i="6"/>
  <c r="AF14" i="6"/>
  <c r="AB15" i="6"/>
  <c r="AJ15" i="6"/>
  <c r="AF16" i="6"/>
  <c r="AB17" i="6"/>
  <c r="AJ17" i="6"/>
  <c r="AF18" i="6"/>
  <c r="AB19" i="6"/>
  <c r="AJ19" i="6"/>
  <c r="AR30" i="1"/>
  <c r="AN4" i="6"/>
  <c r="AV4" i="6"/>
  <c r="AR5" i="6"/>
  <c r="AN6" i="6"/>
  <c r="AV6" i="6"/>
  <c r="AR7" i="6"/>
  <c r="AN8" i="6"/>
  <c r="AV8" i="6"/>
  <c r="AR9" i="6"/>
  <c r="AN10" i="6"/>
  <c r="AV10" i="6"/>
  <c r="AR11" i="6"/>
  <c r="AN12" i="6"/>
  <c r="AV12" i="6"/>
  <c r="AR13" i="6"/>
  <c r="AN14" i="6"/>
  <c r="AV14" i="6"/>
  <c r="AR15" i="6"/>
  <c r="AN16" i="6"/>
  <c r="AV16" i="6"/>
  <c r="AR17" i="6"/>
  <c r="AN18" i="6"/>
  <c r="AV18" i="6"/>
  <c r="AR19" i="6"/>
  <c r="AZ30" i="1"/>
  <c r="BH30" i="1"/>
  <c r="BD4" i="6"/>
  <c r="AZ5" i="6"/>
  <c r="BH5" i="6"/>
  <c r="BD6" i="6"/>
  <c r="AZ7" i="6"/>
  <c r="BH7" i="6"/>
  <c r="BD8" i="6"/>
  <c r="AZ9" i="6"/>
  <c r="BH9" i="6"/>
  <c r="BD10" i="6"/>
  <c r="AZ11" i="6"/>
  <c r="BH11" i="6"/>
  <c r="BD12" i="6"/>
  <c r="AZ13" i="6"/>
  <c r="BH13" i="6"/>
  <c r="BD14" i="6"/>
  <c r="AZ15" i="6"/>
  <c r="BH15" i="6"/>
  <c r="BD16" i="6"/>
  <c r="AZ17" i="6"/>
  <c r="BH17" i="6"/>
  <c r="BD18" i="6"/>
  <c r="AZ19" i="6"/>
  <c r="BH19" i="6"/>
  <c r="AK6" i="6"/>
  <c r="AG11" i="6"/>
  <c r="AK14" i="6"/>
  <c r="AS6" i="6"/>
  <c r="AW9" i="6"/>
  <c r="AO13" i="6"/>
  <c r="AS16" i="6"/>
  <c r="AW19" i="6"/>
  <c r="BA6" i="6"/>
  <c r="BI8" i="6"/>
  <c r="BA12" i="6"/>
  <c r="BE15" i="6"/>
  <c r="BA18" i="6"/>
  <c r="AD6" i="6"/>
  <c r="AH7" i="6"/>
  <c r="AL8" i="6"/>
  <c r="AL10" i="6"/>
  <c r="AH11" i="6"/>
  <c r="AL12" i="6"/>
  <c r="AL14" i="6"/>
  <c r="AL16" i="6"/>
  <c r="AD18" i="6"/>
  <c r="AH19" i="6"/>
  <c r="AP5" i="6"/>
  <c r="AP7" i="6"/>
  <c r="AT8" i="6"/>
  <c r="AX9" i="6"/>
  <c r="AX11" i="6"/>
  <c r="AX13" i="6"/>
  <c r="AT16" i="6"/>
  <c r="AX19" i="6"/>
  <c r="BB6" i="6"/>
  <c r="BJ8" i="6"/>
  <c r="BB12" i="6"/>
  <c r="BJ14" i="6"/>
  <c r="BJ16" i="6"/>
  <c r="BF19" i="6"/>
  <c r="AI5" i="6"/>
  <c r="AE6" i="6"/>
  <c r="AE8" i="6"/>
  <c r="AE10" i="6"/>
  <c r="AM12" i="6"/>
  <c r="AE14" i="6"/>
  <c r="AM16" i="6"/>
  <c r="AM18" i="6"/>
  <c r="AY5" i="6"/>
  <c r="AY7" i="6"/>
  <c r="AQ9" i="6"/>
  <c r="AQ11" i="6"/>
  <c r="AU12" i="6"/>
  <c r="AU14" i="6"/>
  <c r="AY15" i="6"/>
  <c r="AY17" i="6"/>
  <c r="AQ19" i="6"/>
  <c r="BK4" i="6"/>
  <c r="BC6" i="6"/>
  <c r="BG7" i="6"/>
  <c r="BG9" i="6"/>
  <c r="BC12" i="6"/>
  <c r="BK14" i="6"/>
  <c r="BK16" i="6"/>
  <c r="BK18" i="6"/>
  <c r="AG4" i="6"/>
  <c r="AC5" i="6"/>
  <c r="AK5" i="6"/>
  <c r="AG6" i="6"/>
  <c r="AC7" i="6"/>
  <c r="AK7" i="6"/>
  <c r="AG8" i="6"/>
  <c r="AC9" i="6"/>
  <c r="AK9" i="6"/>
  <c r="AG10" i="6"/>
  <c r="AC11" i="6"/>
  <c r="AK11" i="6"/>
  <c r="AG12" i="6"/>
  <c r="AC13" i="6"/>
  <c r="AK13" i="6"/>
  <c r="AG14" i="6"/>
  <c r="AC15" i="6"/>
  <c r="AK15" i="6"/>
  <c r="AG16" i="6"/>
  <c r="AC17" i="6"/>
  <c r="AK17" i="6"/>
  <c r="AG18" i="6"/>
  <c r="AC19" i="6"/>
  <c r="AK19" i="6"/>
  <c r="AO4" i="6"/>
  <c r="AW4" i="6"/>
  <c r="AS5" i="6"/>
  <c r="AO6" i="6"/>
  <c r="AW6" i="6"/>
  <c r="AS7" i="6"/>
  <c r="AO8" i="6"/>
  <c r="AW8" i="6"/>
  <c r="AS9" i="6"/>
  <c r="AO10" i="6"/>
  <c r="AW10" i="6"/>
  <c r="AS11" i="6"/>
  <c r="AO12" i="6"/>
  <c r="AW12" i="6"/>
  <c r="AS13" i="6"/>
  <c r="AO14" i="6"/>
  <c r="AW14" i="6"/>
  <c r="AS15" i="6"/>
  <c r="AO16" i="6"/>
  <c r="AW16" i="6"/>
  <c r="AS17" i="6"/>
  <c r="AO18" i="6"/>
  <c r="AW18" i="6"/>
  <c r="AS19" i="6"/>
  <c r="BE4" i="6"/>
  <c r="BA5" i="6"/>
  <c r="BI5" i="6"/>
  <c r="BE6" i="6"/>
  <c r="BA7" i="6"/>
  <c r="BI7" i="6"/>
  <c r="BE8" i="6"/>
  <c r="BA9" i="6"/>
  <c r="BI9" i="6"/>
  <c r="BE10" i="6"/>
  <c r="BA11" i="6"/>
  <c r="BI11" i="6"/>
  <c r="BE12" i="6"/>
  <c r="BA13" i="6"/>
  <c r="BI13" i="6"/>
  <c r="BE14" i="6"/>
  <c r="BA15" i="6"/>
  <c r="BI15" i="6"/>
  <c r="BE16" i="6"/>
  <c r="BA17" i="6"/>
  <c r="BI17" i="6"/>
  <c r="BE18" i="6"/>
  <c r="BA19" i="6"/>
  <c r="BI19" i="6"/>
  <c r="AC4" i="6"/>
  <c r="AC6" i="6"/>
  <c r="AC8" i="6"/>
  <c r="AC10" i="6"/>
  <c r="AC12" i="6"/>
  <c r="AC14" i="6"/>
  <c r="AC16" i="6"/>
  <c r="AC18" i="6"/>
  <c r="AG19" i="6"/>
  <c r="AW5" i="6"/>
  <c r="AS8" i="6"/>
  <c r="AO11" i="6"/>
  <c r="AS14" i="6"/>
  <c r="AO17" i="6"/>
  <c r="BI4" i="6"/>
  <c r="BI6" i="6"/>
  <c r="BA10" i="6"/>
  <c r="BE13" i="6"/>
  <c r="BE17" i="6"/>
  <c r="AL4" i="6"/>
  <c r="AD8" i="6"/>
  <c r="AD12" i="6"/>
  <c r="AH15" i="6"/>
  <c r="AT6" i="6"/>
  <c r="AT10" i="6"/>
  <c r="AP15" i="6"/>
  <c r="AX17" i="6"/>
  <c r="BJ4" i="6"/>
  <c r="BJ6" i="6"/>
  <c r="BF7" i="6"/>
  <c r="BF9" i="6"/>
  <c r="BF11" i="6"/>
  <c r="BB14" i="6"/>
  <c r="BB16" i="6"/>
  <c r="BF17" i="6"/>
  <c r="BJ18" i="6"/>
  <c r="AM4" i="6"/>
  <c r="AM6" i="6"/>
  <c r="AM8" i="6"/>
  <c r="AI9" i="6"/>
  <c r="AM10" i="6"/>
  <c r="AE12" i="6"/>
  <c r="AI13" i="6"/>
  <c r="AM14" i="6"/>
  <c r="AE16" i="6"/>
  <c r="AI17" i="6"/>
  <c r="AE18" i="6"/>
  <c r="AI19" i="6"/>
  <c r="AU4" i="6"/>
  <c r="AY9" i="6"/>
  <c r="AY13" i="6"/>
  <c r="AQ17" i="6"/>
  <c r="BG5" i="6"/>
  <c r="BC8" i="6"/>
  <c r="BK10" i="6"/>
  <c r="BK12" i="6"/>
  <c r="BC14" i="6"/>
  <c r="BC16" i="6"/>
  <c r="BC18" i="6"/>
  <c r="AH4" i="6"/>
  <c r="AD5" i="6"/>
  <c r="AL5" i="6"/>
  <c r="AH6" i="6"/>
  <c r="AD7" i="6"/>
  <c r="AL7" i="6"/>
  <c r="AH8" i="6"/>
  <c r="AD9" i="6"/>
  <c r="AL9" i="6"/>
  <c r="AH10" i="6"/>
  <c r="AD11" i="6"/>
  <c r="AL11" i="6"/>
  <c r="AH12" i="6"/>
  <c r="AD13" i="6"/>
  <c r="AL13" i="6"/>
  <c r="AH14" i="6"/>
  <c r="AD15" i="6"/>
  <c r="AL15" i="6"/>
  <c r="AH16" i="6"/>
  <c r="AD17" i="6"/>
  <c r="AL17" i="6"/>
  <c r="AH18" i="6"/>
  <c r="AD19" i="6"/>
  <c r="AL19" i="6"/>
  <c r="AP4" i="6"/>
  <c r="AX4" i="6"/>
  <c r="AT5" i="6"/>
  <c r="AP6" i="6"/>
  <c r="AX6" i="6"/>
  <c r="AT7" i="6"/>
  <c r="AP8" i="6"/>
  <c r="AX8" i="6"/>
  <c r="AT9" i="6"/>
  <c r="AP10" i="6"/>
  <c r="AX10" i="6"/>
  <c r="AT11" i="6"/>
  <c r="AP12" i="6"/>
  <c r="AX12" i="6"/>
  <c r="AT13" i="6"/>
  <c r="AP14" i="6"/>
  <c r="AX14" i="6"/>
  <c r="AT15" i="6"/>
  <c r="AP16" i="6"/>
  <c r="AX16" i="6"/>
  <c r="AT17" i="6"/>
  <c r="AP18" i="6"/>
  <c r="AX18" i="6"/>
  <c r="AT19" i="6"/>
  <c r="BF4" i="6"/>
  <c r="BB5" i="6"/>
  <c r="BJ5" i="6"/>
  <c r="BF6" i="6"/>
  <c r="BB7" i="6"/>
  <c r="BJ7" i="6"/>
  <c r="BF8" i="6"/>
  <c r="BB9" i="6"/>
  <c r="BJ9" i="6"/>
  <c r="BF10" i="6"/>
  <c r="BB11" i="6"/>
  <c r="BJ11" i="6"/>
  <c r="BF12" i="6"/>
  <c r="BB13" i="6"/>
  <c r="BJ13" i="6"/>
  <c r="BF14" i="6"/>
  <c r="BB15" i="6"/>
  <c r="BJ15" i="6"/>
  <c r="BF16" i="6"/>
  <c r="BB17" i="6"/>
  <c r="BJ17" i="6"/>
  <c r="BF18" i="6"/>
  <c r="BB19" i="6"/>
  <c r="BJ19" i="6"/>
  <c r="AC30" i="1"/>
  <c r="AK30" i="1"/>
  <c r="AS30" i="1"/>
  <c r="BA30" i="1"/>
  <c r="BI30" i="1"/>
  <c r="AD30" i="1"/>
  <c r="AL30" i="1"/>
  <c r="AT30" i="1"/>
  <c r="BB30" i="1"/>
  <c r="BJ30" i="1"/>
  <c r="F37" i="8"/>
  <c r="G37" i="8"/>
  <c r="H37" i="8"/>
  <c r="U37" i="8"/>
  <c r="P37" i="8"/>
  <c r="Q37" i="8"/>
  <c r="S37" i="8"/>
  <c r="N37" i="8"/>
  <c r="R37" i="8"/>
  <c r="L37" i="8"/>
  <c r="AN30" i="1"/>
  <c r="BD30" i="1"/>
  <c r="AG30" i="1"/>
  <c r="AO30" i="1"/>
  <c r="BE30" i="1"/>
  <c r="AH30" i="1"/>
  <c r="AP30" i="1"/>
  <c r="AX30" i="1"/>
  <c r="BF30" i="1"/>
  <c r="AI30" i="1"/>
  <c r="AQ30" i="1"/>
  <c r="AY30" i="1"/>
  <c r="BG30" i="1"/>
  <c r="AW30" i="1"/>
  <c r="AV3" i="6"/>
  <c r="AV30" i="1"/>
  <c r="M30" i="1"/>
  <c r="O30" i="1"/>
  <c r="Q30" i="1"/>
  <c r="S30" i="1"/>
  <c r="U30" i="1"/>
  <c r="W30" i="1"/>
  <c r="Y30" i="1"/>
  <c r="AA30" i="1"/>
  <c r="AF30" i="1"/>
  <c r="D30" i="1"/>
  <c r="D3" i="6"/>
  <c r="H30" i="1"/>
  <c r="H3" i="6"/>
  <c r="O3" i="6"/>
  <c r="S3" i="6"/>
  <c r="W3" i="6"/>
  <c r="AA3" i="6"/>
  <c r="AE3" i="6"/>
  <c r="AI3" i="6"/>
  <c r="AM3" i="6"/>
  <c r="AQ3" i="6"/>
  <c r="AU3" i="6"/>
  <c r="AY3" i="6"/>
  <c r="BC3" i="6"/>
  <c r="BG3" i="6"/>
  <c r="BK3" i="6"/>
  <c r="F30" i="1"/>
  <c r="F3" i="6"/>
  <c r="J30" i="1"/>
  <c r="J3" i="6"/>
  <c r="E30" i="1"/>
  <c r="G30" i="1"/>
  <c r="I30" i="1"/>
  <c r="X30" i="1"/>
  <c r="E3" i="6"/>
  <c r="I3" i="6"/>
  <c r="M3" i="6"/>
  <c r="Q3" i="6"/>
  <c r="U3" i="6"/>
  <c r="Y3" i="6"/>
  <c r="AC3" i="6"/>
  <c r="AG3" i="6"/>
  <c r="AK3" i="6"/>
  <c r="AO3" i="6"/>
  <c r="AS3" i="6"/>
  <c r="AW3" i="6"/>
  <c r="BA3" i="6"/>
  <c r="BE3" i="6"/>
  <c r="BI3" i="6"/>
  <c r="P30" i="1"/>
  <c r="K30" i="1"/>
  <c r="L30" i="1"/>
  <c r="N30" i="1"/>
  <c r="R30" i="1"/>
  <c r="T30" i="1"/>
  <c r="V30" i="1"/>
  <c r="Z30" i="1"/>
  <c r="L3" i="6"/>
  <c r="N3" i="6"/>
  <c r="R3" i="6"/>
  <c r="T3" i="6"/>
  <c r="V3" i="6"/>
  <c r="X3" i="6"/>
  <c r="Z3" i="6"/>
  <c r="AB3" i="6"/>
  <c r="AD3" i="6"/>
  <c r="AH3" i="6"/>
  <c r="AJ3" i="6"/>
  <c r="AL3" i="6"/>
  <c r="AN3" i="6"/>
  <c r="AP3" i="6"/>
  <c r="AR3" i="6"/>
  <c r="AT3" i="6"/>
  <c r="AX3" i="6"/>
  <c r="AZ3" i="6"/>
  <c r="BB3" i="6"/>
  <c r="BD3" i="6"/>
  <c r="BF3" i="6"/>
  <c r="BH3" i="6"/>
  <c r="BJ3" i="6"/>
  <c r="J24" i="76" l="1"/>
  <c r="I5" i="76"/>
  <c r="K35" i="76"/>
  <c r="I23" i="76"/>
  <c r="CF32" i="18"/>
  <c r="I34" i="76"/>
  <c r="J34" i="76"/>
  <c r="J20" i="76"/>
  <c r="I35" i="76"/>
  <c r="I20" i="76"/>
  <c r="M35" i="46"/>
  <c r="M35" i="76" s="1"/>
  <c r="M35" i="78"/>
  <c r="M35" i="77"/>
  <c r="M12" i="46"/>
  <c r="M12" i="76" s="1"/>
  <c r="M12" i="78"/>
  <c r="M12" i="77"/>
  <c r="M30" i="46"/>
  <c r="M30" i="76" s="1"/>
  <c r="M30" i="78"/>
  <c r="M30" i="77"/>
  <c r="M21" i="46"/>
  <c r="M21" i="76" s="1"/>
  <c r="M21" i="78"/>
  <c r="M21" i="77"/>
  <c r="M31" i="46"/>
  <c r="M31" i="76" s="1"/>
  <c r="M31" i="78"/>
  <c r="M31" i="77"/>
  <c r="M7" i="46"/>
  <c r="M7" i="76" s="1"/>
  <c r="M7" i="78"/>
  <c r="M7" i="77"/>
  <c r="M3" i="78"/>
  <c r="M3" i="77"/>
  <c r="K9" i="46"/>
  <c r="K9" i="76" s="1"/>
  <c r="K9" i="78"/>
  <c r="K9" i="77"/>
  <c r="N4" i="78"/>
  <c r="N4" i="77"/>
  <c r="N33" i="78"/>
  <c r="N33" i="77"/>
  <c r="J11" i="46"/>
  <c r="J11" i="76" s="1"/>
  <c r="J11" i="78"/>
  <c r="J11" i="77"/>
  <c r="K19" i="76"/>
  <c r="K6" i="46"/>
  <c r="K6" i="76" s="1"/>
  <c r="K6" i="78"/>
  <c r="K6" i="77"/>
  <c r="J30" i="76"/>
  <c r="J22" i="76"/>
  <c r="J8" i="76"/>
  <c r="I29" i="78"/>
  <c r="I29" i="77"/>
  <c r="M5" i="78"/>
  <c r="M5" i="77"/>
  <c r="L10" i="46"/>
  <c r="L10" i="76" s="1"/>
  <c r="L10" i="78"/>
  <c r="L10" i="77"/>
  <c r="L29" i="78"/>
  <c r="L29" i="77"/>
  <c r="N7" i="78"/>
  <c r="N7" i="77"/>
  <c r="K28" i="76"/>
  <c r="K20" i="76"/>
  <c r="K14" i="76"/>
  <c r="J29" i="78"/>
  <c r="J29" i="77"/>
  <c r="J15" i="76"/>
  <c r="J7" i="76"/>
  <c r="J5" i="46"/>
  <c r="J5" i="76" s="1"/>
  <c r="J5" i="78"/>
  <c r="J5" i="77"/>
  <c r="I8" i="76"/>
  <c r="J6" i="76"/>
  <c r="H21" i="46"/>
  <c r="H21" i="76" s="1"/>
  <c r="H21" i="78"/>
  <c r="H21" i="77"/>
  <c r="L3" i="46"/>
  <c r="L3" i="76" s="1"/>
  <c r="L3" i="77"/>
  <c r="L3" i="78"/>
  <c r="M20" i="46"/>
  <c r="M20" i="76" s="1"/>
  <c r="M20" i="78"/>
  <c r="M20" i="77"/>
  <c r="M34" i="46"/>
  <c r="M34" i="76" s="1"/>
  <c r="M34" i="78"/>
  <c r="M34" i="77"/>
  <c r="M17" i="46"/>
  <c r="M17" i="76" s="1"/>
  <c r="M17" i="78"/>
  <c r="M17" i="77"/>
  <c r="J16" i="78"/>
  <c r="J16" i="77"/>
  <c r="J37" i="77" s="1"/>
  <c r="L8" i="46"/>
  <c r="L8" i="78"/>
  <c r="L8" i="77"/>
  <c r="N3" i="78"/>
  <c r="N3" i="77"/>
  <c r="M27" i="46"/>
  <c r="M27" i="78"/>
  <c r="M27" i="77"/>
  <c r="M6" i="78"/>
  <c r="M6" i="77"/>
  <c r="M10" i="78"/>
  <c r="M10" i="77"/>
  <c r="M14" i="46"/>
  <c r="M14" i="76" s="1"/>
  <c r="M14" i="78"/>
  <c r="M14" i="77"/>
  <c r="M18" i="46"/>
  <c r="M18" i="76" s="1"/>
  <c r="M18" i="78"/>
  <c r="M18" i="77"/>
  <c r="M24" i="46"/>
  <c r="M24" i="76" s="1"/>
  <c r="M24" i="78"/>
  <c r="M24" i="77"/>
  <c r="M28" i="46"/>
  <c r="M28" i="78"/>
  <c r="M28" i="77"/>
  <c r="M32" i="46"/>
  <c r="M32" i="76" s="1"/>
  <c r="M32" i="78"/>
  <c r="M32" i="77"/>
  <c r="M9" i="78"/>
  <c r="M9" i="77"/>
  <c r="M15" i="46"/>
  <c r="M15" i="78"/>
  <c r="M15" i="77"/>
  <c r="M19" i="46"/>
  <c r="M19" i="76" s="1"/>
  <c r="M19" i="78"/>
  <c r="M19" i="77"/>
  <c r="M23" i="46"/>
  <c r="M23" i="76" s="1"/>
  <c r="M23" i="78"/>
  <c r="M23" i="77"/>
  <c r="M29" i="78"/>
  <c r="M29" i="77"/>
  <c r="M33" i="46"/>
  <c r="M33" i="76" s="1"/>
  <c r="M33" i="78"/>
  <c r="M33" i="77"/>
  <c r="K31" i="76"/>
  <c r="K25" i="76"/>
  <c r="J14" i="76"/>
  <c r="I16" i="46"/>
  <c r="I16" i="78"/>
  <c r="I16" i="77"/>
  <c r="L16" i="78"/>
  <c r="L16" i="77"/>
  <c r="H29" i="46"/>
  <c r="H29" i="76" s="1"/>
  <c r="H29" i="78"/>
  <c r="H29" i="77"/>
  <c r="H16" i="46"/>
  <c r="H16" i="76" s="1"/>
  <c r="H16" i="78"/>
  <c r="H16" i="77"/>
  <c r="O7" i="78"/>
  <c r="O7" i="77"/>
  <c r="M11" i="46"/>
  <c r="M11" i="78"/>
  <c r="M11" i="77"/>
  <c r="M8" i="46"/>
  <c r="M8" i="78"/>
  <c r="M8" i="77"/>
  <c r="M16" i="78"/>
  <c r="M16" i="77"/>
  <c r="M26" i="46"/>
  <c r="M26" i="76" s="1"/>
  <c r="M26" i="78"/>
  <c r="M26" i="77"/>
  <c r="M13" i="46"/>
  <c r="M13" i="78"/>
  <c r="M13" i="77"/>
  <c r="M25" i="46"/>
  <c r="M25" i="76" s="1"/>
  <c r="M25" i="78"/>
  <c r="M25" i="77"/>
  <c r="K5" i="78"/>
  <c r="K5" i="77"/>
  <c r="L13" i="46"/>
  <c r="L13" i="78"/>
  <c r="L13" i="77"/>
  <c r="L4" i="46"/>
  <c r="L4" i="76" s="1"/>
  <c r="L4" i="78"/>
  <c r="L4" i="77"/>
  <c r="L5" i="78"/>
  <c r="L5" i="77"/>
  <c r="M4" i="78"/>
  <c r="M4" i="77"/>
  <c r="K29" i="78"/>
  <c r="K29" i="77"/>
  <c r="J18" i="76"/>
  <c r="J3" i="76"/>
  <c r="L6" i="78"/>
  <c r="L6" i="77"/>
  <c r="L9" i="78"/>
  <c r="L9" i="77"/>
  <c r="M22" i="46"/>
  <c r="M22" i="76" s="1"/>
  <c r="M22" i="78"/>
  <c r="M22" i="77"/>
  <c r="K16" i="78"/>
  <c r="K16" i="77"/>
  <c r="J19" i="76"/>
  <c r="J4" i="76"/>
  <c r="I32" i="76"/>
  <c r="I24" i="76"/>
  <c r="I18" i="76"/>
  <c r="I4" i="76"/>
  <c r="L35" i="76"/>
  <c r="L25" i="76"/>
  <c r="L32" i="76"/>
  <c r="L24" i="76"/>
  <c r="L12" i="76"/>
  <c r="L14" i="76"/>
  <c r="M27" i="76"/>
  <c r="M28" i="76"/>
  <c r="M15" i="76"/>
  <c r="K17" i="76"/>
  <c r="J28" i="76"/>
  <c r="K3" i="76"/>
  <c r="K34" i="76"/>
  <c r="K26" i="76"/>
  <c r="K18" i="76"/>
  <c r="K12" i="76"/>
  <c r="J35" i="76"/>
  <c r="J13" i="76"/>
  <c r="L33" i="76"/>
  <c r="L23" i="76"/>
  <c r="L30" i="76"/>
  <c r="L22" i="76"/>
  <c r="K4" i="76"/>
  <c r="L7" i="76"/>
  <c r="J23" i="76"/>
  <c r="K29" i="46"/>
  <c r="K23" i="76"/>
  <c r="K15" i="76"/>
  <c r="J12" i="76"/>
  <c r="K32" i="76"/>
  <c r="K24" i="76"/>
  <c r="K10" i="76"/>
  <c r="J33" i="76"/>
  <c r="J27" i="76"/>
  <c r="L31" i="76"/>
  <c r="L18" i="76"/>
  <c r="L28" i="76"/>
  <c r="L20" i="76"/>
  <c r="L15" i="76"/>
  <c r="O7" i="46"/>
  <c r="K13" i="76"/>
  <c r="L8" i="76"/>
  <c r="L13" i="76"/>
  <c r="K30" i="76"/>
  <c r="K22" i="76"/>
  <c r="J31" i="76"/>
  <c r="J25" i="76"/>
  <c r="J17" i="76"/>
  <c r="K7" i="76"/>
  <c r="L27" i="76"/>
  <c r="L19" i="76"/>
  <c r="L34" i="76"/>
  <c r="L26" i="76"/>
  <c r="L17" i="76"/>
  <c r="K8" i="76"/>
  <c r="N33" i="46"/>
  <c r="S293" i="74"/>
  <c r="S295" i="74" s="1"/>
  <c r="I21" i="46"/>
  <c r="J16" i="46"/>
  <c r="CC32" i="18"/>
  <c r="CC34" i="18" s="1"/>
  <c r="CD32" i="18"/>
  <c r="CD34" i="18" s="1"/>
  <c r="CH32" i="18"/>
  <c r="CH34" i="18" s="1"/>
  <c r="M16" i="46"/>
  <c r="I29" i="46"/>
  <c r="I37" i="45"/>
  <c r="J37" i="45"/>
  <c r="M10" i="46"/>
  <c r="M10" i="76" s="1"/>
  <c r="M29" i="46"/>
  <c r="K37" i="45"/>
  <c r="H37" i="45"/>
  <c r="L9" i="46"/>
  <c r="L5" i="46"/>
  <c r="CA32" i="18"/>
  <c r="CA34" i="18" s="1"/>
  <c r="M6" i="46"/>
  <c r="N4" i="46"/>
  <c r="N3" i="46"/>
  <c r="L16" i="46"/>
  <c r="M37" i="45"/>
  <c r="M9" i="46"/>
  <c r="K5" i="46"/>
  <c r="N27" i="45"/>
  <c r="O27" i="32"/>
  <c r="O35" i="32"/>
  <c r="N35" i="45"/>
  <c r="O6" i="32"/>
  <c r="N6" i="45"/>
  <c r="O8" i="32"/>
  <c r="N8" i="45"/>
  <c r="O10" i="32"/>
  <c r="N10" i="45"/>
  <c r="O12" i="32"/>
  <c r="N12" i="45"/>
  <c r="O14" i="32"/>
  <c r="N14" i="45"/>
  <c r="O16" i="32"/>
  <c r="N16" i="45"/>
  <c r="O18" i="32"/>
  <c r="N18" i="45"/>
  <c r="O20" i="32"/>
  <c r="N20" i="45"/>
  <c r="O24" i="32"/>
  <c r="N24" i="45"/>
  <c r="O26" i="32"/>
  <c r="N26" i="45"/>
  <c r="O28" i="32"/>
  <c r="N28" i="45"/>
  <c r="O30" i="32"/>
  <c r="N30" i="45"/>
  <c r="O32" i="32"/>
  <c r="N32" i="45"/>
  <c r="O34" i="32"/>
  <c r="N34" i="45"/>
  <c r="O9" i="32"/>
  <c r="N9" i="45"/>
  <c r="O13" i="32"/>
  <c r="N13" i="45"/>
  <c r="O15" i="32"/>
  <c r="N15" i="45"/>
  <c r="O17" i="32"/>
  <c r="N17" i="45"/>
  <c r="O19" i="32"/>
  <c r="N19" i="45"/>
  <c r="O21" i="32"/>
  <c r="N21" i="45"/>
  <c r="O23" i="32"/>
  <c r="N23" i="45"/>
  <c r="O25" i="32"/>
  <c r="N25" i="45"/>
  <c r="O29" i="32"/>
  <c r="N29" i="45"/>
  <c r="O31" i="32"/>
  <c r="N31" i="45"/>
  <c r="M4" i="46"/>
  <c r="M5" i="46"/>
  <c r="L6" i="46"/>
  <c r="L29" i="46"/>
  <c r="N7" i="46"/>
  <c r="K16" i="46"/>
  <c r="K11" i="46"/>
  <c r="K11" i="76" s="1"/>
  <c r="O5" i="32"/>
  <c r="N5" i="45"/>
  <c r="N22" i="45"/>
  <c r="O22" i="32"/>
  <c r="M3" i="46"/>
  <c r="J29" i="46"/>
  <c r="CG32" i="18"/>
  <c r="CG34" i="18" s="1"/>
  <c r="N11" i="45"/>
  <c r="O11" i="32"/>
  <c r="L37" i="45"/>
  <c r="O3" i="32"/>
  <c r="O3" i="45" s="1"/>
  <c r="O33" i="32"/>
  <c r="O33" i="45" s="1"/>
  <c r="P7" i="32"/>
  <c r="P7" i="45" s="1"/>
  <c r="BX32" i="18"/>
  <c r="BX34" i="18" s="1"/>
  <c r="T37" i="19"/>
  <c r="BS32" i="18" s="1"/>
  <c r="F37" i="19"/>
  <c r="AC32" i="18" s="1"/>
  <c r="N37" i="19"/>
  <c r="BA32" i="18" s="1"/>
  <c r="H37" i="19"/>
  <c r="AI32" i="18" s="1"/>
  <c r="L37" i="19"/>
  <c r="AU32" i="18" s="1"/>
  <c r="R37" i="19"/>
  <c r="BM32" i="18" s="1"/>
  <c r="M37" i="19"/>
  <c r="AX32" i="18" s="1"/>
  <c r="P37" i="19"/>
  <c r="BH32" i="18" s="1"/>
  <c r="O37" i="19"/>
  <c r="BD32" i="18" s="1"/>
  <c r="Q37" i="19"/>
  <c r="BK32" i="18" s="1"/>
  <c r="BY32" i="18"/>
  <c r="BY34" i="18" s="1"/>
  <c r="K37" i="19"/>
  <c r="AR32" i="18" s="1"/>
  <c r="S37" i="19"/>
  <c r="BP32" i="18" s="1"/>
  <c r="I37" i="19"/>
  <c r="AL32" i="18" s="1"/>
  <c r="J37" i="19"/>
  <c r="AP32" i="18" s="1"/>
  <c r="G37" i="19"/>
  <c r="AF32" i="18" s="1"/>
  <c r="U37" i="19"/>
  <c r="BU32" i="18" s="1"/>
  <c r="BU34" i="18" s="1"/>
  <c r="N37" i="33"/>
  <c r="L37" i="33"/>
  <c r="J39" i="33"/>
  <c r="F15" i="44" s="1"/>
  <c r="M37" i="33"/>
  <c r="R11" i="33"/>
  <c r="R14" i="33"/>
  <c r="R19" i="33"/>
  <c r="Q11" i="33"/>
  <c r="Q10" i="33"/>
  <c r="Q28" i="33"/>
  <c r="P11" i="33"/>
  <c r="R28" i="33"/>
  <c r="O11" i="33"/>
  <c r="O14" i="33"/>
  <c r="P9" i="33"/>
  <c r="Q19" i="33"/>
  <c r="O9" i="33"/>
  <c r="R9" i="33"/>
  <c r="P19" i="33"/>
  <c r="P28" i="33"/>
  <c r="O28" i="33"/>
  <c r="P14" i="33"/>
  <c r="R10" i="33"/>
  <c r="P10" i="33"/>
  <c r="Q9" i="33"/>
  <c r="O19" i="33"/>
  <c r="O10" i="33"/>
  <c r="Q14" i="33"/>
  <c r="P30" i="33"/>
  <c r="R17" i="33"/>
  <c r="Q6" i="33"/>
  <c r="O22" i="33"/>
  <c r="Q24" i="33"/>
  <c r="R24" i="33"/>
  <c r="P13" i="33"/>
  <c r="R13" i="33"/>
  <c r="Q32" i="33"/>
  <c r="O25" i="33"/>
  <c r="P5" i="33"/>
  <c r="R4" i="33"/>
  <c r="Q8" i="33"/>
  <c r="O34" i="33"/>
  <c r="R21" i="33"/>
  <c r="O27" i="33"/>
  <c r="Q26" i="33"/>
  <c r="P12" i="33"/>
  <c r="P17" i="33"/>
  <c r="P33" i="33"/>
  <c r="O33" i="33"/>
  <c r="P24" i="33"/>
  <c r="O18" i="33"/>
  <c r="Q29" i="33"/>
  <c r="P32" i="33"/>
  <c r="P23" i="33"/>
  <c r="O20" i="33"/>
  <c r="O4" i="33"/>
  <c r="P8" i="33"/>
  <c r="Q34" i="33"/>
  <c r="R16" i="33"/>
  <c r="P21" i="33"/>
  <c r="Q12" i="33"/>
  <c r="P31" i="33"/>
  <c r="O30" i="33"/>
  <c r="O17" i="33"/>
  <c r="P6" i="33"/>
  <c r="R22" i="33"/>
  <c r="O24" i="33"/>
  <c r="O13" i="33"/>
  <c r="R18" i="33"/>
  <c r="R27" i="33"/>
  <c r="R30" i="33"/>
  <c r="P3" i="33"/>
  <c r="Q22" i="33"/>
  <c r="O29" i="33"/>
  <c r="O23" i="33"/>
  <c r="O8" i="33"/>
  <c r="R35" i="33"/>
  <c r="O21" i="33"/>
  <c r="P15" i="33"/>
  <c r="O26" i="33"/>
  <c r="P7" i="33"/>
  <c r="R31" i="33"/>
  <c r="Q25" i="33"/>
  <c r="R5" i="33"/>
  <c r="Q27" i="33"/>
  <c r="P26" i="33"/>
  <c r="Q7" i="33"/>
  <c r="R7" i="33"/>
  <c r="O12" i="33"/>
  <c r="Q31" i="33"/>
  <c r="R32" i="33"/>
  <c r="O16" i="33"/>
  <c r="O35" i="33"/>
  <c r="Q13" i="33"/>
  <c r="P29" i="33"/>
  <c r="P25" i="33"/>
  <c r="R20" i="33"/>
  <c r="Q4" i="33"/>
  <c r="P35" i="33"/>
  <c r="P16" i="33"/>
  <c r="P27" i="33"/>
  <c r="R6" i="33"/>
  <c r="O6" i="33"/>
  <c r="O31" i="33"/>
  <c r="Q30" i="33"/>
  <c r="Q17" i="33"/>
  <c r="R33" i="33"/>
  <c r="R29" i="33"/>
  <c r="Q5" i="33"/>
  <c r="R34" i="33"/>
  <c r="O7" i="33"/>
  <c r="P20" i="33"/>
  <c r="Q3" i="33"/>
  <c r="O32" i="33"/>
  <c r="O5" i="33"/>
  <c r="Q15" i="33"/>
  <c r="R15" i="33"/>
  <c r="Q18" i="33"/>
  <c r="Q20" i="33"/>
  <c r="R8" i="33"/>
  <c r="Q35" i="33"/>
  <c r="Q16" i="33"/>
  <c r="R26" i="33"/>
  <c r="O3" i="33"/>
  <c r="Q33" i="33"/>
  <c r="P22" i="33"/>
  <c r="Q23" i="33"/>
  <c r="R23" i="33"/>
  <c r="P4" i="33"/>
  <c r="P34" i="33"/>
  <c r="Q21" i="33"/>
  <c r="R12" i="33"/>
  <c r="P18" i="33"/>
  <c r="R25" i="33"/>
  <c r="O15" i="33"/>
  <c r="Q3" i="29"/>
  <c r="R3" i="33" s="1"/>
  <c r="P37" i="29"/>
  <c r="M3" i="31"/>
  <c r="L37" i="31"/>
  <c r="O4" i="32"/>
  <c r="O4" i="45" s="1"/>
  <c r="N37" i="32"/>
  <c r="X40" i="26"/>
  <c r="Y40" i="26" s="1"/>
  <c r="X5" i="26"/>
  <c r="Y5" i="26" s="1"/>
  <c r="X41" i="26"/>
  <c r="Y41" i="26" s="1"/>
  <c r="X39" i="26"/>
  <c r="Y39" i="26" s="1"/>
  <c r="X6" i="26"/>
  <c r="Y6" i="26" s="1"/>
  <c r="X33" i="26"/>
  <c r="X13" i="26"/>
  <c r="Y13" i="26" s="1"/>
  <c r="X20" i="26"/>
  <c r="Y20" i="26" s="1"/>
  <c r="X17" i="26"/>
  <c r="Y17" i="26" s="1"/>
  <c r="X15" i="26"/>
  <c r="Y15" i="26" s="1"/>
  <c r="X22" i="26"/>
  <c r="Y22" i="26" s="1"/>
  <c r="X10" i="26"/>
  <c r="Y10" i="26" s="1"/>
  <c r="X26" i="26"/>
  <c r="Y26" i="26" s="1"/>
  <c r="X21" i="26"/>
  <c r="Y21" i="26" s="1"/>
  <c r="X7" i="26"/>
  <c r="Y7" i="26" s="1"/>
  <c r="X37" i="26"/>
  <c r="Y37" i="26" s="1"/>
  <c r="X19" i="26"/>
  <c r="Y19" i="26" s="1"/>
  <c r="X8" i="26"/>
  <c r="Y8" i="26" s="1"/>
  <c r="X38" i="26"/>
  <c r="Y38" i="26" s="1"/>
  <c r="X18" i="26"/>
  <c r="Y18" i="26" s="1"/>
  <c r="X29" i="26"/>
  <c r="Y29" i="26" s="1"/>
  <c r="X32" i="26"/>
  <c r="Y32" i="26" s="1"/>
  <c r="X34" i="26"/>
  <c r="Y34" i="26" s="1"/>
  <c r="X11" i="26"/>
  <c r="Y11" i="26" s="1"/>
  <c r="X12" i="26"/>
  <c r="Y12" i="26" s="1"/>
  <c r="X25" i="26"/>
  <c r="Y25" i="26" s="1"/>
  <c r="X24" i="26"/>
  <c r="Y24" i="26" s="1"/>
  <c r="X16" i="26"/>
  <c r="Y16" i="26" s="1"/>
  <c r="X23" i="26"/>
  <c r="Y23" i="26" s="1"/>
  <c r="X27" i="26"/>
  <c r="Y27" i="26" s="1"/>
  <c r="X28" i="26"/>
  <c r="Y28" i="26" s="1"/>
  <c r="X31" i="26"/>
  <c r="Y31" i="26" s="1"/>
  <c r="X35" i="26"/>
  <c r="Y35" i="26" s="1"/>
  <c r="X36" i="26"/>
  <c r="Y36" i="26" s="1"/>
  <c r="X9" i="26"/>
  <c r="Y9" i="26" s="1"/>
  <c r="X14" i="26"/>
  <c r="Y14" i="26" s="1"/>
  <c r="X30" i="26"/>
  <c r="Y30" i="26" s="1"/>
  <c r="Y33" i="26"/>
  <c r="G29" i="6"/>
  <c r="W29" i="6"/>
  <c r="K29" i="6"/>
  <c r="P29" i="6"/>
  <c r="X29" i="6"/>
  <c r="U29" i="6"/>
  <c r="CB34" i="18"/>
  <c r="CI34" i="18"/>
  <c r="CE34" i="18"/>
  <c r="CF34" i="18"/>
  <c r="BZ34" i="18"/>
  <c r="D29" i="6"/>
  <c r="Z29" i="6"/>
  <c r="Y29" i="6"/>
  <c r="AA29" i="6"/>
  <c r="V29" i="6"/>
  <c r="S29" i="6"/>
  <c r="T29" i="6"/>
  <c r="AJ29" i="6"/>
  <c r="R29" i="6"/>
  <c r="AO29" i="6"/>
  <c r="I29" i="6"/>
  <c r="AV29" i="6"/>
  <c r="Q29" i="6"/>
  <c r="M29" i="6"/>
  <c r="O29" i="6"/>
  <c r="N29" i="6"/>
  <c r="E29" i="6"/>
  <c r="F29" i="6"/>
  <c r="H29" i="6"/>
  <c r="J29" i="6"/>
  <c r="L29" i="6"/>
  <c r="BD29" i="6"/>
  <c r="AL29" i="6"/>
  <c r="AS29" i="6"/>
  <c r="AU29" i="6"/>
  <c r="AF29" i="6"/>
  <c r="BK29" i="6"/>
  <c r="AZ29" i="6"/>
  <c r="AD29" i="6"/>
  <c r="AB29" i="6"/>
  <c r="BI29" i="6"/>
  <c r="BJ29" i="6"/>
  <c r="AR29" i="6"/>
  <c r="BE29" i="6"/>
  <c r="BG29" i="6"/>
  <c r="AG29" i="6"/>
  <c r="AI29" i="6"/>
  <c r="AT29" i="6"/>
  <c r="BH29" i="6"/>
  <c r="AP29" i="6"/>
  <c r="BA29" i="6"/>
  <c r="BC29" i="6"/>
  <c r="BB29" i="6"/>
  <c r="AQ29" i="6"/>
  <c r="AH29" i="6"/>
  <c r="AK29" i="6"/>
  <c r="AM29" i="6"/>
  <c r="AX29" i="6"/>
  <c r="AC29" i="6"/>
  <c r="AE29" i="6"/>
  <c r="BF29" i="6"/>
  <c r="AN29" i="6"/>
  <c r="AW29" i="6"/>
  <c r="AY29" i="6"/>
  <c r="M8" i="76" l="1"/>
  <c r="I21" i="76"/>
  <c r="H37" i="77"/>
  <c r="I37" i="77"/>
  <c r="I37" i="78"/>
  <c r="K5" i="76"/>
  <c r="N33" i="76"/>
  <c r="L6" i="76"/>
  <c r="M9" i="76"/>
  <c r="L9" i="76"/>
  <c r="H37" i="78"/>
  <c r="H37" i="76"/>
  <c r="AF34" i="79" s="1"/>
  <c r="K37" i="77"/>
  <c r="J37" i="78"/>
  <c r="AK35" i="79" s="1"/>
  <c r="K16" i="76"/>
  <c r="J16" i="76"/>
  <c r="K37" i="78"/>
  <c r="AN35" i="79" s="1"/>
  <c r="M4" i="76"/>
  <c r="M3" i="76"/>
  <c r="H37" i="46"/>
  <c r="AP33" i="79"/>
  <c r="AO33" i="79"/>
  <c r="AN33" i="79"/>
  <c r="AM35" i="79"/>
  <c r="AG33" i="79"/>
  <c r="AF33" i="79"/>
  <c r="AE33" i="79"/>
  <c r="AH33" i="79"/>
  <c r="AJ33" i="79"/>
  <c r="AI33" i="79"/>
  <c r="O33" i="46"/>
  <c r="O33" i="76" s="1"/>
  <c r="O33" i="78"/>
  <c r="O33" i="77"/>
  <c r="O4" i="46"/>
  <c r="O4" i="76" s="1"/>
  <c r="O4" i="78"/>
  <c r="O4" i="77"/>
  <c r="O3" i="46"/>
  <c r="O3" i="76" s="1"/>
  <c r="O3" i="78"/>
  <c r="O3" i="77"/>
  <c r="N22" i="46"/>
  <c r="N22" i="76" s="1"/>
  <c r="N22" i="78"/>
  <c r="N22" i="77"/>
  <c r="N29" i="46"/>
  <c r="N29" i="78"/>
  <c r="N29" i="77"/>
  <c r="N23" i="46"/>
  <c r="N23" i="76" s="1"/>
  <c r="N23" i="78"/>
  <c r="N23" i="77"/>
  <c r="N19" i="46"/>
  <c r="N19" i="76" s="1"/>
  <c r="N19" i="78"/>
  <c r="N19" i="77"/>
  <c r="N15" i="46"/>
  <c r="N15" i="76" s="1"/>
  <c r="N15" i="78"/>
  <c r="N15" i="77"/>
  <c r="N9" i="46"/>
  <c r="N9" i="76" s="1"/>
  <c r="N9" i="78"/>
  <c r="N9" i="77"/>
  <c r="N32" i="46"/>
  <c r="N32" i="76" s="1"/>
  <c r="N32" i="78"/>
  <c r="N32" i="77"/>
  <c r="N28" i="46"/>
  <c r="N28" i="76" s="1"/>
  <c r="N28" i="78"/>
  <c r="N28" i="77"/>
  <c r="N24" i="46"/>
  <c r="N24" i="76" s="1"/>
  <c r="N24" i="78"/>
  <c r="N24" i="77"/>
  <c r="N18" i="46"/>
  <c r="N18" i="76" s="1"/>
  <c r="N18" i="78"/>
  <c r="N18" i="77"/>
  <c r="N14" i="46"/>
  <c r="N14" i="76" s="1"/>
  <c r="N14" i="78"/>
  <c r="N14" i="77"/>
  <c r="N10" i="46"/>
  <c r="N10" i="76" s="1"/>
  <c r="N10" i="78"/>
  <c r="N10" i="77"/>
  <c r="N6" i="46"/>
  <c r="N6" i="76" s="1"/>
  <c r="N6" i="78"/>
  <c r="N6" i="77"/>
  <c r="AL33" i="79"/>
  <c r="AK33" i="79"/>
  <c r="AM33" i="79"/>
  <c r="N11" i="46"/>
  <c r="N11" i="76" s="1"/>
  <c r="N11" i="78"/>
  <c r="N11" i="77"/>
  <c r="N5" i="46"/>
  <c r="N5" i="76" s="1"/>
  <c r="N5" i="78"/>
  <c r="N5" i="77"/>
  <c r="N7" i="76"/>
  <c r="N27" i="46"/>
  <c r="N27" i="76" s="1"/>
  <c r="N27" i="78"/>
  <c r="N27" i="77"/>
  <c r="M37" i="78"/>
  <c r="L37" i="78"/>
  <c r="M13" i="76"/>
  <c r="AJ35" i="79"/>
  <c r="AH35" i="79"/>
  <c r="AI35" i="79"/>
  <c r="I16" i="76"/>
  <c r="L37" i="77"/>
  <c r="AE35" i="79"/>
  <c r="AG35" i="79"/>
  <c r="AF35" i="79"/>
  <c r="M37" i="77"/>
  <c r="P7" i="46"/>
  <c r="P7" i="76" s="1"/>
  <c r="P7" i="78"/>
  <c r="P7" i="77"/>
  <c r="N31" i="46"/>
  <c r="N31" i="76" s="1"/>
  <c r="N31" i="78"/>
  <c r="N31" i="77"/>
  <c r="N25" i="46"/>
  <c r="N25" i="76" s="1"/>
  <c r="N25" i="78"/>
  <c r="N25" i="77"/>
  <c r="N21" i="46"/>
  <c r="N21" i="76" s="1"/>
  <c r="N21" i="78"/>
  <c r="N21" i="77"/>
  <c r="N17" i="46"/>
  <c r="N17" i="76" s="1"/>
  <c r="N17" i="78"/>
  <c r="N17" i="77"/>
  <c r="N13" i="46"/>
  <c r="N13" i="76" s="1"/>
  <c r="N13" i="78"/>
  <c r="N13" i="77"/>
  <c r="N34" i="46"/>
  <c r="N34" i="76" s="1"/>
  <c r="N34" i="78"/>
  <c r="N34" i="77"/>
  <c r="N30" i="46"/>
  <c r="N30" i="76" s="1"/>
  <c r="N30" i="78"/>
  <c r="N30" i="77"/>
  <c r="N26" i="46"/>
  <c r="N26" i="76" s="1"/>
  <c r="N26" i="78"/>
  <c r="N26" i="77"/>
  <c r="N20" i="46"/>
  <c r="N20" i="76" s="1"/>
  <c r="N20" i="78"/>
  <c r="N20" i="77"/>
  <c r="N16" i="46"/>
  <c r="N16" i="76" s="1"/>
  <c r="N16" i="78"/>
  <c r="N16" i="77"/>
  <c r="N12" i="46"/>
  <c r="N12" i="76" s="1"/>
  <c r="N12" i="78"/>
  <c r="N12" i="77"/>
  <c r="N8" i="46"/>
  <c r="N8" i="76" s="1"/>
  <c r="N8" i="78"/>
  <c r="N8" i="77"/>
  <c r="N35" i="46"/>
  <c r="N35" i="76" s="1"/>
  <c r="N35" i="78"/>
  <c r="N35" i="77"/>
  <c r="N3" i="76"/>
  <c r="M29" i="76"/>
  <c r="L21" i="76"/>
  <c r="AG34" i="79"/>
  <c r="AG19" i="79" s="1"/>
  <c r="L11" i="76"/>
  <c r="M5" i="76"/>
  <c r="N4" i="76"/>
  <c r="M16" i="76"/>
  <c r="L5" i="76"/>
  <c r="N29" i="76"/>
  <c r="J29" i="76"/>
  <c r="M6" i="76"/>
  <c r="K21" i="76"/>
  <c r="M11" i="76"/>
  <c r="J21" i="76"/>
  <c r="AF5" i="79"/>
  <c r="AF11" i="79"/>
  <c r="AF17" i="79"/>
  <c r="I37" i="46"/>
  <c r="I29" i="76"/>
  <c r="I37" i="76" s="1"/>
  <c r="K29" i="76"/>
  <c r="L29" i="76"/>
  <c r="L16" i="76"/>
  <c r="O7" i="76"/>
  <c r="AG4" i="79"/>
  <c r="J37" i="46"/>
  <c r="BN32" i="18"/>
  <c r="BN34" i="18" s="1"/>
  <c r="BB32" i="18"/>
  <c r="BB34" i="18" s="1"/>
  <c r="AJ32" i="18"/>
  <c r="AJ34" i="18" s="1"/>
  <c r="AV32" i="18"/>
  <c r="AV34" i="18" s="1"/>
  <c r="BR32" i="18"/>
  <c r="BR34" i="18" s="1"/>
  <c r="BR21" i="18" s="1"/>
  <c r="BR21" i="62" s="1"/>
  <c r="BR21" i="63" s="1"/>
  <c r="BF32" i="18"/>
  <c r="BF34" i="18" s="1"/>
  <c r="BF26" i="18" s="1"/>
  <c r="BF26" i="62" s="1"/>
  <c r="BF26" i="63" s="1"/>
  <c r="BI32" i="18"/>
  <c r="BI34" i="18" s="1"/>
  <c r="BI27" i="18" s="1"/>
  <c r="BI27" i="62" s="1"/>
  <c r="BI27" i="63" s="1"/>
  <c r="AZ32" i="18"/>
  <c r="AZ34" i="18" s="1"/>
  <c r="AZ27" i="18" s="1"/>
  <c r="AZ27" i="62" s="1"/>
  <c r="AZ27" i="63" s="1"/>
  <c r="K37" i="46"/>
  <c r="L37" i="46"/>
  <c r="M37" i="46"/>
  <c r="P5" i="32"/>
  <c r="O5" i="45"/>
  <c r="O27" i="45"/>
  <c r="P27" i="32"/>
  <c r="O22" i="45"/>
  <c r="P22" i="32"/>
  <c r="P31" i="32"/>
  <c r="O31" i="45"/>
  <c r="P29" i="32"/>
  <c r="O29" i="45"/>
  <c r="P25" i="32"/>
  <c r="O25" i="45"/>
  <c r="P23" i="32"/>
  <c r="O23" i="45"/>
  <c r="P21" i="32"/>
  <c r="O21" i="45"/>
  <c r="P19" i="32"/>
  <c r="O19" i="45"/>
  <c r="P17" i="32"/>
  <c r="O17" i="45"/>
  <c r="P15" i="32"/>
  <c r="O15" i="45"/>
  <c r="P13" i="32"/>
  <c r="O13" i="45"/>
  <c r="P9" i="32"/>
  <c r="O9" i="45"/>
  <c r="P34" i="32"/>
  <c r="O34" i="45"/>
  <c r="P32" i="32"/>
  <c r="O32" i="45"/>
  <c r="P30" i="32"/>
  <c r="O30" i="45"/>
  <c r="P28" i="32"/>
  <c r="O28" i="45"/>
  <c r="P26" i="32"/>
  <c r="O26" i="45"/>
  <c r="P24" i="32"/>
  <c r="O24" i="45"/>
  <c r="P20" i="32"/>
  <c r="O20" i="45"/>
  <c r="P18" i="32"/>
  <c r="O18" i="45"/>
  <c r="P16" i="32"/>
  <c r="O16" i="45"/>
  <c r="P14" i="32"/>
  <c r="O14" i="45"/>
  <c r="P12" i="32"/>
  <c r="O12" i="45"/>
  <c r="P10" i="32"/>
  <c r="O10" i="45"/>
  <c r="P8" i="32"/>
  <c r="O8" i="45"/>
  <c r="P6" i="32"/>
  <c r="O6" i="45"/>
  <c r="P35" i="32"/>
  <c r="O35" i="45"/>
  <c r="O11" i="45"/>
  <c r="P11" i="32"/>
  <c r="N37" i="45"/>
  <c r="P3" i="32"/>
  <c r="P3" i="45" s="1"/>
  <c r="P33" i="32"/>
  <c r="P33" i="45" s="1"/>
  <c r="Q7" i="32"/>
  <c r="Q7" i="45" s="1"/>
  <c r="AK32" i="18"/>
  <c r="AK34" i="18" s="1"/>
  <c r="AK24" i="18" s="1"/>
  <c r="AK24" i="62" s="1"/>
  <c r="AK24" i="63" s="1"/>
  <c r="AE32" i="18"/>
  <c r="AE34" i="18" s="1"/>
  <c r="AE28" i="18" s="1"/>
  <c r="AE28" i="62" s="1"/>
  <c r="AE28" i="63" s="1"/>
  <c r="AQ32" i="18"/>
  <c r="AQ34" i="18" s="1"/>
  <c r="AQ21" i="18" s="1"/>
  <c r="AQ21" i="62" s="1"/>
  <c r="AQ21" i="63" s="1"/>
  <c r="AO32" i="18"/>
  <c r="AO34" i="18" s="1"/>
  <c r="BT32" i="18"/>
  <c r="BT34" i="18" s="1"/>
  <c r="CF25" i="18"/>
  <c r="CF25" i="62" s="1"/>
  <c r="CF25" i="63" s="1"/>
  <c r="CF21" i="18"/>
  <c r="CF21" i="62" s="1"/>
  <c r="CF21" i="63" s="1"/>
  <c r="CF22" i="18"/>
  <c r="CF22" i="62" s="1"/>
  <c r="CF22" i="63" s="1"/>
  <c r="CF24" i="18"/>
  <c r="CF24" i="62" s="1"/>
  <c r="CF24" i="63" s="1"/>
  <c r="CF27" i="18"/>
  <c r="CF27" i="62" s="1"/>
  <c r="CF27" i="63" s="1"/>
  <c r="CF23" i="18"/>
  <c r="CF23" i="62" s="1"/>
  <c r="CF23" i="63" s="1"/>
  <c r="CF26" i="18"/>
  <c r="CF26" i="62" s="1"/>
  <c r="CF26" i="63" s="1"/>
  <c r="CF28" i="18"/>
  <c r="CF28" i="62" s="1"/>
  <c r="CF28" i="63" s="1"/>
  <c r="CF5" i="18"/>
  <c r="CF5" i="62" s="1"/>
  <c r="CF5" i="63" s="1"/>
  <c r="CF7" i="18"/>
  <c r="CF7" i="62" s="1"/>
  <c r="CF7" i="63" s="1"/>
  <c r="CF9" i="18"/>
  <c r="CF9" i="62" s="1"/>
  <c r="CF9" i="63" s="1"/>
  <c r="CF11" i="18"/>
  <c r="CF11" i="62" s="1"/>
  <c r="CF11" i="63" s="1"/>
  <c r="CF13" i="18"/>
  <c r="CF13" i="62" s="1"/>
  <c r="CF13" i="63" s="1"/>
  <c r="CF15" i="18"/>
  <c r="CF15" i="62" s="1"/>
  <c r="CF15" i="63" s="1"/>
  <c r="CF17" i="18"/>
  <c r="CF17" i="62" s="1"/>
  <c r="CF17" i="63" s="1"/>
  <c r="CF19" i="18"/>
  <c r="CF19" i="62" s="1"/>
  <c r="CF19" i="63" s="1"/>
  <c r="CF6" i="18"/>
  <c r="CF6" i="62" s="1"/>
  <c r="CF6" i="63" s="1"/>
  <c r="CF8" i="18"/>
  <c r="CF8" i="62" s="1"/>
  <c r="CF8" i="63" s="1"/>
  <c r="CF12" i="18"/>
  <c r="CF12" i="62" s="1"/>
  <c r="CF12" i="63" s="1"/>
  <c r="CF14" i="18"/>
  <c r="CF14" i="62" s="1"/>
  <c r="CF14" i="63" s="1"/>
  <c r="CF18" i="18"/>
  <c r="CF18" i="62" s="1"/>
  <c r="CF18" i="63" s="1"/>
  <c r="CF20" i="18"/>
  <c r="CF20" i="62" s="1"/>
  <c r="CF20" i="63" s="1"/>
  <c r="CF4" i="18"/>
  <c r="CF4" i="62" s="1"/>
  <c r="CF4" i="63" s="1"/>
  <c r="CF10" i="18"/>
  <c r="CF10" i="62" s="1"/>
  <c r="CF10" i="63" s="1"/>
  <c r="CF16" i="18"/>
  <c r="CF16" i="62" s="1"/>
  <c r="CF16" i="63" s="1"/>
  <c r="CI26" i="18"/>
  <c r="CI26" i="62" s="1"/>
  <c r="CI26" i="63" s="1"/>
  <c r="CI22" i="18"/>
  <c r="CI22" i="62" s="1"/>
  <c r="CI22" i="63" s="1"/>
  <c r="CI27" i="18"/>
  <c r="CI27" i="62" s="1"/>
  <c r="CI27" i="63" s="1"/>
  <c r="CI23" i="18"/>
  <c r="CI23" i="62" s="1"/>
  <c r="CI23" i="63" s="1"/>
  <c r="CI28" i="18"/>
  <c r="CI28" i="62" s="1"/>
  <c r="CI28" i="63" s="1"/>
  <c r="CI24" i="18"/>
  <c r="CI24" i="62" s="1"/>
  <c r="CI24" i="63" s="1"/>
  <c r="CI25" i="18"/>
  <c r="CI25" i="62" s="1"/>
  <c r="CI25" i="63" s="1"/>
  <c r="CI21" i="18"/>
  <c r="CI21" i="62" s="1"/>
  <c r="CI21" i="63" s="1"/>
  <c r="CI6" i="18"/>
  <c r="CI6" i="62" s="1"/>
  <c r="CI6" i="63" s="1"/>
  <c r="CI8" i="18"/>
  <c r="CI8" i="62" s="1"/>
  <c r="CI8" i="63" s="1"/>
  <c r="CI12" i="18"/>
  <c r="CI12" i="62" s="1"/>
  <c r="CI12" i="63" s="1"/>
  <c r="CI14" i="18"/>
  <c r="CI14" i="62" s="1"/>
  <c r="CI14" i="63" s="1"/>
  <c r="CI18" i="18"/>
  <c r="CI18" i="62" s="1"/>
  <c r="CI18" i="63" s="1"/>
  <c r="CI20" i="18"/>
  <c r="CI20" i="62" s="1"/>
  <c r="CI20" i="63" s="1"/>
  <c r="CI4" i="18"/>
  <c r="CI4" i="62" s="1"/>
  <c r="CI4" i="63" s="1"/>
  <c r="CI10" i="18"/>
  <c r="CI10" i="62" s="1"/>
  <c r="CI10" i="63" s="1"/>
  <c r="CI16" i="18"/>
  <c r="CI16" i="62" s="1"/>
  <c r="CI16" i="63" s="1"/>
  <c r="CI5" i="18"/>
  <c r="CI5" i="62" s="1"/>
  <c r="CI5" i="63" s="1"/>
  <c r="CI7" i="18"/>
  <c r="CI7" i="62" s="1"/>
  <c r="CI7" i="63" s="1"/>
  <c r="CI9" i="18"/>
  <c r="CI9" i="62" s="1"/>
  <c r="CI9" i="63" s="1"/>
  <c r="CI11" i="18"/>
  <c r="CI11" i="62" s="1"/>
  <c r="CI11" i="63" s="1"/>
  <c r="CI13" i="18"/>
  <c r="CI13" i="62" s="1"/>
  <c r="CI13" i="63" s="1"/>
  <c r="CI15" i="18"/>
  <c r="CI15" i="62" s="1"/>
  <c r="CI15" i="63" s="1"/>
  <c r="CI17" i="18"/>
  <c r="CI17" i="62" s="1"/>
  <c r="CI17" i="63" s="1"/>
  <c r="CI19" i="18"/>
  <c r="CI19" i="62" s="1"/>
  <c r="CI19" i="63" s="1"/>
  <c r="CE26" i="18"/>
  <c r="CE26" i="62" s="1"/>
  <c r="CE26" i="63" s="1"/>
  <c r="CE22" i="18"/>
  <c r="CE22" i="62" s="1"/>
  <c r="CE22" i="63" s="1"/>
  <c r="CE21" i="18"/>
  <c r="CE21" i="62" s="1"/>
  <c r="CE21" i="63" s="1"/>
  <c r="CE23" i="18"/>
  <c r="CE23" i="62" s="1"/>
  <c r="CE23" i="63" s="1"/>
  <c r="CE28" i="18"/>
  <c r="CE28" i="62" s="1"/>
  <c r="CE28" i="63" s="1"/>
  <c r="CE24" i="18"/>
  <c r="CE24" i="62" s="1"/>
  <c r="CE24" i="63" s="1"/>
  <c r="CE25" i="18"/>
  <c r="CE25" i="62" s="1"/>
  <c r="CE25" i="63" s="1"/>
  <c r="CE27" i="18"/>
  <c r="CE27" i="62" s="1"/>
  <c r="CE27" i="63" s="1"/>
  <c r="CE4" i="18"/>
  <c r="CE4" i="62" s="1"/>
  <c r="CE4" i="63" s="1"/>
  <c r="CE6" i="18"/>
  <c r="CE6" i="62" s="1"/>
  <c r="CE6" i="63" s="1"/>
  <c r="CE8" i="18"/>
  <c r="CE8" i="62" s="1"/>
  <c r="CE8" i="63" s="1"/>
  <c r="CE10" i="18"/>
  <c r="CE10" i="62" s="1"/>
  <c r="CE10" i="63" s="1"/>
  <c r="CE12" i="18"/>
  <c r="CE12" i="62" s="1"/>
  <c r="CE12" i="63" s="1"/>
  <c r="CE14" i="18"/>
  <c r="CE14" i="62" s="1"/>
  <c r="CE14" i="63" s="1"/>
  <c r="CE16" i="18"/>
  <c r="CE16" i="62" s="1"/>
  <c r="CE16" i="63" s="1"/>
  <c r="CE18" i="18"/>
  <c r="CE18" i="62" s="1"/>
  <c r="CE18" i="63" s="1"/>
  <c r="CE20" i="18"/>
  <c r="CE20" i="62" s="1"/>
  <c r="CE20" i="63" s="1"/>
  <c r="CE5" i="18"/>
  <c r="CE5" i="62" s="1"/>
  <c r="CE5" i="63" s="1"/>
  <c r="CE7" i="18"/>
  <c r="CE7" i="62" s="1"/>
  <c r="CE7" i="63" s="1"/>
  <c r="CE11" i="18"/>
  <c r="CE11" i="62" s="1"/>
  <c r="CE11" i="63" s="1"/>
  <c r="CE13" i="18"/>
  <c r="CE13" i="62" s="1"/>
  <c r="CE13" i="63" s="1"/>
  <c r="CE17" i="18"/>
  <c r="CE17" i="62" s="1"/>
  <c r="CE17" i="63" s="1"/>
  <c r="CE19" i="18"/>
  <c r="CE19" i="62" s="1"/>
  <c r="CE19" i="63" s="1"/>
  <c r="CE9" i="18"/>
  <c r="CE9" i="62" s="1"/>
  <c r="CE9" i="63" s="1"/>
  <c r="CE15" i="18"/>
  <c r="CE15" i="62" s="1"/>
  <c r="CE15" i="63" s="1"/>
  <c r="CH25" i="18"/>
  <c r="CH25" i="62" s="1"/>
  <c r="CH25" i="63" s="1"/>
  <c r="CH21" i="18"/>
  <c r="CH21" i="62" s="1"/>
  <c r="CH21" i="63" s="1"/>
  <c r="CH24" i="18"/>
  <c r="CH24" i="62" s="1"/>
  <c r="CH24" i="63" s="1"/>
  <c r="CH22" i="18"/>
  <c r="CH22" i="62" s="1"/>
  <c r="CH22" i="63" s="1"/>
  <c r="CH27" i="18"/>
  <c r="CH27" i="62" s="1"/>
  <c r="CH27" i="63" s="1"/>
  <c r="CH23" i="18"/>
  <c r="CH23" i="62" s="1"/>
  <c r="CH23" i="63" s="1"/>
  <c r="CH28" i="18"/>
  <c r="CH28" i="62" s="1"/>
  <c r="CH28" i="63" s="1"/>
  <c r="CH26" i="18"/>
  <c r="CH26" i="62" s="1"/>
  <c r="CH26" i="63" s="1"/>
  <c r="CH5" i="18"/>
  <c r="CH5" i="62" s="1"/>
  <c r="CH5" i="63" s="1"/>
  <c r="CH7" i="18"/>
  <c r="CH7" i="62" s="1"/>
  <c r="CH7" i="63" s="1"/>
  <c r="CH11" i="18"/>
  <c r="CH11" i="62" s="1"/>
  <c r="CH11" i="63" s="1"/>
  <c r="CH13" i="18"/>
  <c r="CH13" i="62" s="1"/>
  <c r="CH13" i="63" s="1"/>
  <c r="CH17" i="18"/>
  <c r="CH17" i="62" s="1"/>
  <c r="CH17" i="63" s="1"/>
  <c r="CH19" i="18"/>
  <c r="CH19" i="62" s="1"/>
  <c r="CH19" i="63" s="1"/>
  <c r="CH9" i="18"/>
  <c r="CH9" i="62" s="1"/>
  <c r="CH9" i="63" s="1"/>
  <c r="CH15" i="18"/>
  <c r="CH15" i="62" s="1"/>
  <c r="CH15" i="63" s="1"/>
  <c r="CH4" i="18"/>
  <c r="CH4" i="62" s="1"/>
  <c r="CH4" i="63" s="1"/>
  <c r="CH6" i="18"/>
  <c r="CH6" i="62" s="1"/>
  <c r="CH6" i="63" s="1"/>
  <c r="CH8" i="18"/>
  <c r="CH8" i="62" s="1"/>
  <c r="CH8" i="63" s="1"/>
  <c r="CH10" i="18"/>
  <c r="CH10" i="62" s="1"/>
  <c r="CH10" i="63" s="1"/>
  <c r="CH12" i="18"/>
  <c r="CH12" i="62" s="1"/>
  <c r="CH12" i="63" s="1"/>
  <c r="CH14" i="18"/>
  <c r="CH14" i="62" s="1"/>
  <c r="CH14" i="63" s="1"/>
  <c r="CH16" i="18"/>
  <c r="CH16" i="62" s="1"/>
  <c r="CH16" i="63" s="1"/>
  <c r="CH18" i="18"/>
  <c r="CH18" i="62" s="1"/>
  <c r="CH18" i="63" s="1"/>
  <c r="CH20" i="18"/>
  <c r="CH20" i="62" s="1"/>
  <c r="CH20" i="63" s="1"/>
  <c r="CG26" i="18"/>
  <c r="CG26" i="62" s="1"/>
  <c r="CG26" i="63" s="1"/>
  <c r="CG22" i="18"/>
  <c r="CG22" i="62" s="1"/>
  <c r="CG22" i="63" s="1"/>
  <c r="CG25" i="18"/>
  <c r="CG25" i="62" s="1"/>
  <c r="CG25" i="63" s="1"/>
  <c r="CG21" i="18"/>
  <c r="CG21" i="62" s="1"/>
  <c r="CG21" i="63" s="1"/>
  <c r="CG28" i="18"/>
  <c r="CG28" i="62" s="1"/>
  <c r="CG28" i="63" s="1"/>
  <c r="CG24" i="18"/>
  <c r="CG24" i="62" s="1"/>
  <c r="CG24" i="63" s="1"/>
  <c r="CG27" i="18"/>
  <c r="CG27" i="62" s="1"/>
  <c r="CG27" i="63" s="1"/>
  <c r="CG23" i="18"/>
  <c r="CG23" i="62" s="1"/>
  <c r="CG23" i="63" s="1"/>
  <c r="CG4" i="18"/>
  <c r="CG4" i="62" s="1"/>
  <c r="CG4" i="63" s="1"/>
  <c r="CG6" i="18"/>
  <c r="CG6" i="62" s="1"/>
  <c r="CG6" i="63" s="1"/>
  <c r="CG10" i="18"/>
  <c r="CG10" i="62" s="1"/>
  <c r="CG10" i="63" s="1"/>
  <c r="CG12" i="18"/>
  <c r="CG12" i="62" s="1"/>
  <c r="CG12" i="63" s="1"/>
  <c r="CG16" i="18"/>
  <c r="CG16" i="62" s="1"/>
  <c r="CG16" i="63" s="1"/>
  <c r="CG18" i="18"/>
  <c r="CG18" i="62" s="1"/>
  <c r="CG18" i="63" s="1"/>
  <c r="CG8" i="18"/>
  <c r="CG8" i="62" s="1"/>
  <c r="CG8" i="63" s="1"/>
  <c r="CG14" i="18"/>
  <c r="CG14" i="62" s="1"/>
  <c r="CG14" i="63" s="1"/>
  <c r="CG20" i="18"/>
  <c r="CG20" i="62" s="1"/>
  <c r="CG20" i="63" s="1"/>
  <c r="CG5" i="18"/>
  <c r="CG5" i="62" s="1"/>
  <c r="CG5" i="63" s="1"/>
  <c r="CG7" i="18"/>
  <c r="CG7" i="62" s="1"/>
  <c r="CG7" i="63" s="1"/>
  <c r="CG9" i="18"/>
  <c r="CG9" i="62" s="1"/>
  <c r="CG9" i="63" s="1"/>
  <c r="CG11" i="18"/>
  <c r="CG11" i="62" s="1"/>
  <c r="CG11" i="63" s="1"/>
  <c r="CG13" i="18"/>
  <c r="CG13" i="62" s="1"/>
  <c r="CG13" i="63" s="1"/>
  <c r="CG15" i="18"/>
  <c r="CG15" i="62" s="1"/>
  <c r="CG15" i="63" s="1"/>
  <c r="CG17" i="18"/>
  <c r="CG17" i="62" s="1"/>
  <c r="CG17" i="63" s="1"/>
  <c r="CG19" i="18"/>
  <c r="CG19" i="62" s="1"/>
  <c r="CG19" i="63" s="1"/>
  <c r="CD25" i="18"/>
  <c r="CD25" i="62" s="1"/>
  <c r="CD25" i="63" s="1"/>
  <c r="CD21" i="18"/>
  <c r="CD21" i="62" s="1"/>
  <c r="CD21" i="63" s="1"/>
  <c r="CD24" i="18"/>
  <c r="CD24" i="62" s="1"/>
  <c r="CD24" i="63" s="1"/>
  <c r="CD22" i="18"/>
  <c r="CD22" i="62" s="1"/>
  <c r="CD22" i="63" s="1"/>
  <c r="CD27" i="18"/>
  <c r="CD27" i="62" s="1"/>
  <c r="CD27" i="63" s="1"/>
  <c r="CD23" i="18"/>
  <c r="CD23" i="62" s="1"/>
  <c r="CD23" i="63" s="1"/>
  <c r="CD28" i="18"/>
  <c r="CD28" i="62" s="1"/>
  <c r="CD28" i="63" s="1"/>
  <c r="CD26" i="18"/>
  <c r="CD26" i="62" s="1"/>
  <c r="CD26" i="63" s="1"/>
  <c r="CD5" i="18"/>
  <c r="CD5" i="62" s="1"/>
  <c r="CD5" i="63" s="1"/>
  <c r="CD7" i="18"/>
  <c r="CD7" i="62" s="1"/>
  <c r="CD7" i="63" s="1"/>
  <c r="CD9" i="18"/>
  <c r="CD9" i="62" s="1"/>
  <c r="CD9" i="63" s="1"/>
  <c r="CD11" i="18"/>
  <c r="CD11" i="62" s="1"/>
  <c r="CD11" i="63" s="1"/>
  <c r="CD13" i="18"/>
  <c r="CD13" i="62" s="1"/>
  <c r="CD13" i="63" s="1"/>
  <c r="CD15" i="18"/>
  <c r="CD15" i="62" s="1"/>
  <c r="CD15" i="63" s="1"/>
  <c r="CD17" i="18"/>
  <c r="CD17" i="62" s="1"/>
  <c r="CD17" i="63" s="1"/>
  <c r="CD19" i="18"/>
  <c r="CD19" i="62" s="1"/>
  <c r="CD19" i="63" s="1"/>
  <c r="CD4" i="18"/>
  <c r="CD4" i="62" s="1"/>
  <c r="CD4" i="63" s="1"/>
  <c r="CD6" i="18"/>
  <c r="CD6" i="62" s="1"/>
  <c r="CD6" i="63" s="1"/>
  <c r="CD10" i="18"/>
  <c r="CD10" i="62" s="1"/>
  <c r="CD10" i="63" s="1"/>
  <c r="CD12" i="18"/>
  <c r="CD12" i="62" s="1"/>
  <c r="CD12" i="63" s="1"/>
  <c r="CD16" i="18"/>
  <c r="CD16" i="62" s="1"/>
  <c r="CD16" i="63" s="1"/>
  <c r="CD18" i="18"/>
  <c r="CD18" i="62" s="1"/>
  <c r="CD18" i="63" s="1"/>
  <c r="CD8" i="18"/>
  <c r="CD8" i="62" s="1"/>
  <c r="CD8" i="63" s="1"/>
  <c r="CD14" i="18"/>
  <c r="CD14" i="62" s="1"/>
  <c r="CD14" i="63" s="1"/>
  <c r="CD20" i="18"/>
  <c r="CD20" i="62" s="1"/>
  <c r="CD20" i="63" s="1"/>
  <c r="CC28" i="18"/>
  <c r="CC28" i="62" s="1"/>
  <c r="CC28" i="63" s="1"/>
  <c r="CC26" i="18"/>
  <c r="CC26" i="62" s="1"/>
  <c r="CC26" i="63" s="1"/>
  <c r="CC24" i="18"/>
  <c r="CC24" i="62" s="1"/>
  <c r="CC24" i="63" s="1"/>
  <c r="CC22" i="18"/>
  <c r="CC22" i="62" s="1"/>
  <c r="CC22" i="63" s="1"/>
  <c r="CC20" i="18"/>
  <c r="CC20" i="62" s="1"/>
  <c r="CC20" i="63" s="1"/>
  <c r="CC18" i="18"/>
  <c r="CC18" i="62" s="1"/>
  <c r="CC18" i="63" s="1"/>
  <c r="CC16" i="18"/>
  <c r="CC16" i="62" s="1"/>
  <c r="CC16" i="63" s="1"/>
  <c r="CC14" i="18"/>
  <c r="CC14" i="62" s="1"/>
  <c r="CC14" i="63" s="1"/>
  <c r="CC12" i="18"/>
  <c r="CC12" i="62" s="1"/>
  <c r="CC12" i="63" s="1"/>
  <c r="CC10" i="18"/>
  <c r="CC10" i="62" s="1"/>
  <c r="CC10" i="63" s="1"/>
  <c r="CC8" i="18"/>
  <c r="CC8" i="62" s="1"/>
  <c r="CC8" i="63" s="1"/>
  <c r="CC6" i="18"/>
  <c r="CC6" i="62" s="1"/>
  <c r="CC6" i="63" s="1"/>
  <c r="CC4" i="18"/>
  <c r="CC4" i="62" s="1"/>
  <c r="CC4" i="63" s="1"/>
  <c r="CC27" i="18"/>
  <c r="CC27" i="62" s="1"/>
  <c r="CC27" i="63" s="1"/>
  <c r="CC25" i="18"/>
  <c r="CC25" i="62" s="1"/>
  <c r="CC25" i="63" s="1"/>
  <c r="CC23" i="18"/>
  <c r="CC23" i="62" s="1"/>
  <c r="CC23" i="63" s="1"/>
  <c r="CC21" i="18"/>
  <c r="CC21" i="62" s="1"/>
  <c r="CC21" i="63" s="1"/>
  <c r="CC17" i="18"/>
  <c r="CC17" i="62" s="1"/>
  <c r="CC17" i="63" s="1"/>
  <c r="CC13" i="18"/>
  <c r="CC13" i="62" s="1"/>
  <c r="CC13" i="63" s="1"/>
  <c r="CC9" i="18"/>
  <c r="CC9" i="62" s="1"/>
  <c r="CC9" i="63" s="1"/>
  <c r="CC5" i="18"/>
  <c r="CC5" i="62" s="1"/>
  <c r="CC5" i="63" s="1"/>
  <c r="CC19" i="18"/>
  <c r="CC19" i="62" s="1"/>
  <c r="CC19" i="63" s="1"/>
  <c r="CC15" i="18"/>
  <c r="CC15" i="62" s="1"/>
  <c r="CC15" i="63" s="1"/>
  <c r="CC11" i="18"/>
  <c r="CC11" i="62" s="1"/>
  <c r="CC11" i="63" s="1"/>
  <c r="CC7" i="18"/>
  <c r="CC7" i="62" s="1"/>
  <c r="CC7" i="63" s="1"/>
  <c r="BZ27" i="18"/>
  <c r="BZ27" i="62" s="1"/>
  <c r="BZ27" i="63" s="1"/>
  <c r="BZ25" i="18"/>
  <c r="BZ25" i="62" s="1"/>
  <c r="BZ25" i="63" s="1"/>
  <c r="BZ23" i="18"/>
  <c r="BZ23" i="62" s="1"/>
  <c r="BZ23" i="63" s="1"/>
  <c r="BZ21" i="18"/>
  <c r="BZ21" i="62" s="1"/>
  <c r="BZ21" i="63" s="1"/>
  <c r="BZ19" i="18"/>
  <c r="BZ19" i="62" s="1"/>
  <c r="BZ19" i="63" s="1"/>
  <c r="BZ17" i="18"/>
  <c r="BZ17" i="62" s="1"/>
  <c r="BZ17" i="63" s="1"/>
  <c r="BZ15" i="18"/>
  <c r="BZ15" i="62" s="1"/>
  <c r="BZ15" i="63" s="1"/>
  <c r="BZ13" i="18"/>
  <c r="BZ13" i="62" s="1"/>
  <c r="BZ13" i="63" s="1"/>
  <c r="BZ11" i="18"/>
  <c r="BZ11" i="62" s="1"/>
  <c r="BZ11" i="63" s="1"/>
  <c r="BZ9" i="18"/>
  <c r="BZ9" i="62" s="1"/>
  <c r="BZ9" i="63" s="1"/>
  <c r="BZ7" i="18"/>
  <c r="BZ7" i="62" s="1"/>
  <c r="BZ7" i="63" s="1"/>
  <c r="BZ5" i="18"/>
  <c r="BZ5" i="62" s="1"/>
  <c r="BZ5" i="63" s="1"/>
  <c r="BZ26" i="18"/>
  <c r="BZ26" i="62" s="1"/>
  <c r="BZ26" i="63" s="1"/>
  <c r="BZ22" i="18"/>
  <c r="BZ22" i="62" s="1"/>
  <c r="BZ22" i="63" s="1"/>
  <c r="BZ18" i="18"/>
  <c r="BZ18" i="62" s="1"/>
  <c r="BZ18" i="63" s="1"/>
  <c r="BZ14" i="18"/>
  <c r="BZ14" i="62" s="1"/>
  <c r="BZ14" i="63" s="1"/>
  <c r="BZ10" i="18"/>
  <c r="BZ10" i="62" s="1"/>
  <c r="BZ10" i="63" s="1"/>
  <c r="BZ6" i="18"/>
  <c r="BZ6" i="62" s="1"/>
  <c r="BZ6" i="63" s="1"/>
  <c r="BZ28" i="18"/>
  <c r="BZ28" i="62" s="1"/>
  <c r="BZ28" i="63" s="1"/>
  <c r="BZ24" i="18"/>
  <c r="BZ24" i="62" s="1"/>
  <c r="BZ24" i="63" s="1"/>
  <c r="BZ20" i="18"/>
  <c r="BZ20" i="62" s="1"/>
  <c r="BZ20" i="63" s="1"/>
  <c r="BZ16" i="18"/>
  <c r="BZ16" i="62" s="1"/>
  <c r="BZ16" i="63" s="1"/>
  <c r="BZ12" i="18"/>
  <c r="BZ12" i="62" s="1"/>
  <c r="BZ12" i="63" s="1"/>
  <c r="BZ8" i="18"/>
  <c r="BZ8" i="62" s="1"/>
  <c r="BZ8" i="63" s="1"/>
  <c r="BZ4" i="18"/>
  <c r="BZ4" i="62" s="1"/>
  <c r="BZ4" i="63" s="1"/>
  <c r="CB27" i="18"/>
  <c r="CB27" i="62" s="1"/>
  <c r="CB27" i="63" s="1"/>
  <c r="CB25" i="18"/>
  <c r="CB25" i="62" s="1"/>
  <c r="CB25" i="63" s="1"/>
  <c r="CB23" i="18"/>
  <c r="CB23" i="62" s="1"/>
  <c r="CB23" i="63" s="1"/>
  <c r="CB21" i="18"/>
  <c r="CB21" i="62" s="1"/>
  <c r="CB21" i="63" s="1"/>
  <c r="CB19" i="18"/>
  <c r="CB19" i="62" s="1"/>
  <c r="CB19" i="63" s="1"/>
  <c r="CB17" i="18"/>
  <c r="CB17" i="62" s="1"/>
  <c r="CB17" i="63" s="1"/>
  <c r="CB15" i="18"/>
  <c r="CB15" i="62" s="1"/>
  <c r="CB15" i="63" s="1"/>
  <c r="CB13" i="18"/>
  <c r="CB13" i="62" s="1"/>
  <c r="CB13" i="63" s="1"/>
  <c r="CB11" i="18"/>
  <c r="CB11" i="62" s="1"/>
  <c r="CB11" i="63" s="1"/>
  <c r="CB9" i="18"/>
  <c r="CB9" i="62" s="1"/>
  <c r="CB9" i="63" s="1"/>
  <c r="CB7" i="18"/>
  <c r="CB7" i="62" s="1"/>
  <c r="CB7" i="63" s="1"/>
  <c r="CB5" i="18"/>
  <c r="CB5" i="62" s="1"/>
  <c r="CB5" i="63" s="1"/>
  <c r="CB28" i="18"/>
  <c r="CB28" i="62" s="1"/>
  <c r="CB28" i="63" s="1"/>
  <c r="CB26" i="18"/>
  <c r="CB26" i="62" s="1"/>
  <c r="CB26" i="63" s="1"/>
  <c r="CB24" i="18"/>
  <c r="CB24" i="62" s="1"/>
  <c r="CB24" i="63" s="1"/>
  <c r="CB22" i="18"/>
  <c r="CB22" i="62" s="1"/>
  <c r="CB22" i="63" s="1"/>
  <c r="CB20" i="18"/>
  <c r="CB20" i="62" s="1"/>
  <c r="CB20" i="63" s="1"/>
  <c r="CB16" i="18"/>
  <c r="CB16" i="62" s="1"/>
  <c r="CB16" i="63" s="1"/>
  <c r="CB12" i="18"/>
  <c r="CB12" i="62" s="1"/>
  <c r="CB12" i="63" s="1"/>
  <c r="CB8" i="18"/>
  <c r="CB8" i="62" s="1"/>
  <c r="CB8" i="63" s="1"/>
  <c r="CB4" i="18"/>
  <c r="CB4" i="62" s="1"/>
  <c r="CB4" i="63" s="1"/>
  <c r="CB18" i="18"/>
  <c r="CB18" i="62" s="1"/>
  <c r="CB18" i="63" s="1"/>
  <c r="CB14" i="18"/>
  <c r="CB14" i="62" s="1"/>
  <c r="CB14" i="63" s="1"/>
  <c r="CB10" i="18"/>
  <c r="CB10" i="62" s="1"/>
  <c r="CB10" i="63" s="1"/>
  <c r="CB6" i="18"/>
  <c r="CB6" i="62" s="1"/>
  <c r="CB6" i="63" s="1"/>
  <c r="CA28" i="18"/>
  <c r="CA28" i="62" s="1"/>
  <c r="CA28" i="63" s="1"/>
  <c r="CA26" i="18"/>
  <c r="CA26" i="62" s="1"/>
  <c r="CA26" i="63" s="1"/>
  <c r="CA24" i="18"/>
  <c r="CA24" i="62" s="1"/>
  <c r="CA24" i="63" s="1"/>
  <c r="CA22" i="18"/>
  <c r="CA22" i="62" s="1"/>
  <c r="CA22" i="63" s="1"/>
  <c r="CA20" i="18"/>
  <c r="CA20" i="62" s="1"/>
  <c r="CA20" i="63" s="1"/>
  <c r="CA18" i="18"/>
  <c r="CA18" i="62" s="1"/>
  <c r="CA18" i="63" s="1"/>
  <c r="CA16" i="18"/>
  <c r="CA16" i="62" s="1"/>
  <c r="CA16" i="63" s="1"/>
  <c r="CA14" i="18"/>
  <c r="CA14" i="62" s="1"/>
  <c r="CA14" i="63" s="1"/>
  <c r="CA12" i="18"/>
  <c r="CA12" i="62" s="1"/>
  <c r="CA12" i="63" s="1"/>
  <c r="CA10" i="18"/>
  <c r="CA10" i="62" s="1"/>
  <c r="CA10" i="63" s="1"/>
  <c r="CA8" i="18"/>
  <c r="CA8" i="62" s="1"/>
  <c r="CA8" i="63" s="1"/>
  <c r="CA6" i="18"/>
  <c r="CA6" i="62" s="1"/>
  <c r="CA6" i="63" s="1"/>
  <c r="CA4" i="18"/>
  <c r="CA4" i="62" s="1"/>
  <c r="CA4" i="63" s="1"/>
  <c r="CA27" i="18"/>
  <c r="CA27" i="62" s="1"/>
  <c r="CA27" i="63" s="1"/>
  <c r="CA25" i="18"/>
  <c r="CA25" i="62" s="1"/>
  <c r="CA25" i="63" s="1"/>
  <c r="CA23" i="18"/>
  <c r="CA23" i="62" s="1"/>
  <c r="CA23" i="63" s="1"/>
  <c r="CA19" i="18"/>
  <c r="CA19" i="62" s="1"/>
  <c r="CA19" i="63" s="1"/>
  <c r="CA15" i="18"/>
  <c r="CA15" i="62" s="1"/>
  <c r="CA15" i="63" s="1"/>
  <c r="CA11" i="18"/>
  <c r="CA11" i="62" s="1"/>
  <c r="CA11" i="63" s="1"/>
  <c r="CA7" i="18"/>
  <c r="CA7" i="62" s="1"/>
  <c r="CA7" i="63" s="1"/>
  <c r="CA21" i="18"/>
  <c r="CA21" i="62" s="1"/>
  <c r="CA21" i="63" s="1"/>
  <c r="CA17" i="18"/>
  <c r="CA17" i="62" s="1"/>
  <c r="CA17" i="63" s="1"/>
  <c r="CA13" i="18"/>
  <c r="CA13" i="62" s="1"/>
  <c r="CA13" i="63" s="1"/>
  <c r="CA9" i="18"/>
  <c r="CA9" i="62" s="1"/>
  <c r="CA9" i="63" s="1"/>
  <c r="CA5" i="18"/>
  <c r="CA5" i="62" s="1"/>
  <c r="CA5" i="63" s="1"/>
  <c r="BY28" i="18"/>
  <c r="BY28" i="62" s="1"/>
  <c r="BY28" i="63" s="1"/>
  <c r="BY26" i="18"/>
  <c r="BY26" i="62" s="1"/>
  <c r="BY26" i="63" s="1"/>
  <c r="BY24" i="18"/>
  <c r="BY24" i="62" s="1"/>
  <c r="BY24" i="63" s="1"/>
  <c r="BY22" i="18"/>
  <c r="BY22" i="62" s="1"/>
  <c r="BY22" i="63" s="1"/>
  <c r="BY20" i="18"/>
  <c r="BY20" i="62" s="1"/>
  <c r="BY20" i="63" s="1"/>
  <c r="BY18" i="18"/>
  <c r="BY18" i="62" s="1"/>
  <c r="BY18" i="63" s="1"/>
  <c r="BY16" i="18"/>
  <c r="BY16" i="62" s="1"/>
  <c r="BY16" i="63" s="1"/>
  <c r="BY14" i="18"/>
  <c r="BY14" i="62" s="1"/>
  <c r="BY14" i="63" s="1"/>
  <c r="BY12" i="18"/>
  <c r="BY12" i="62" s="1"/>
  <c r="BY12" i="63" s="1"/>
  <c r="BY10" i="18"/>
  <c r="BY10" i="62" s="1"/>
  <c r="BY10" i="63" s="1"/>
  <c r="BY8" i="18"/>
  <c r="BY8" i="62" s="1"/>
  <c r="BY8" i="63" s="1"/>
  <c r="BY6" i="18"/>
  <c r="BY6" i="62" s="1"/>
  <c r="BY6" i="63" s="1"/>
  <c r="BY4" i="18"/>
  <c r="BY4" i="62" s="1"/>
  <c r="BY4" i="63" s="1"/>
  <c r="BY25" i="18"/>
  <c r="BY25" i="62" s="1"/>
  <c r="BY25" i="63" s="1"/>
  <c r="BY21" i="18"/>
  <c r="BY21" i="62" s="1"/>
  <c r="BY21" i="63" s="1"/>
  <c r="BY17" i="18"/>
  <c r="BY17" i="62" s="1"/>
  <c r="BY17" i="63" s="1"/>
  <c r="BY13" i="18"/>
  <c r="BY13" i="62" s="1"/>
  <c r="BY13" i="63" s="1"/>
  <c r="BY9" i="18"/>
  <c r="BY9" i="62" s="1"/>
  <c r="BY9" i="63" s="1"/>
  <c r="BY5" i="18"/>
  <c r="BY5" i="62" s="1"/>
  <c r="BY5" i="63" s="1"/>
  <c r="BY27" i="18"/>
  <c r="BY27" i="62" s="1"/>
  <c r="BY27" i="63" s="1"/>
  <c r="BY23" i="18"/>
  <c r="BY23" i="62" s="1"/>
  <c r="BY23" i="63" s="1"/>
  <c r="BY19" i="18"/>
  <c r="BY19" i="62" s="1"/>
  <c r="BY19" i="63" s="1"/>
  <c r="BY15" i="18"/>
  <c r="BY15" i="62" s="1"/>
  <c r="BY15" i="63" s="1"/>
  <c r="BY11" i="18"/>
  <c r="BY11" i="62" s="1"/>
  <c r="BY11" i="63" s="1"/>
  <c r="BY7" i="18"/>
  <c r="BY7" i="62" s="1"/>
  <c r="BY7" i="63" s="1"/>
  <c r="BX27" i="18"/>
  <c r="BX27" i="62" s="1"/>
  <c r="BX27" i="63" s="1"/>
  <c r="BX25" i="18"/>
  <c r="BX25" i="62" s="1"/>
  <c r="BX25" i="63" s="1"/>
  <c r="BX23" i="18"/>
  <c r="BX23" i="62" s="1"/>
  <c r="BX23" i="63" s="1"/>
  <c r="BX21" i="18"/>
  <c r="BX21" i="62" s="1"/>
  <c r="BX21" i="63" s="1"/>
  <c r="BX19" i="18"/>
  <c r="BX19" i="62" s="1"/>
  <c r="BX19" i="63" s="1"/>
  <c r="BX17" i="18"/>
  <c r="BX17" i="62" s="1"/>
  <c r="BX17" i="63" s="1"/>
  <c r="BX15" i="18"/>
  <c r="BX15" i="62" s="1"/>
  <c r="BX15" i="63" s="1"/>
  <c r="BX13" i="18"/>
  <c r="BX13" i="62" s="1"/>
  <c r="BX13" i="63" s="1"/>
  <c r="BX11" i="18"/>
  <c r="BX11" i="62" s="1"/>
  <c r="BX11" i="63" s="1"/>
  <c r="BX9" i="18"/>
  <c r="BX9" i="62" s="1"/>
  <c r="BX9" i="63" s="1"/>
  <c r="BX7" i="18"/>
  <c r="BX7" i="62" s="1"/>
  <c r="BX7" i="63" s="1"/>
  <c r="BX5" i="18"/>
  <c r="BX5" i="62" s="1"/>
  <c r="BX5" i="63" s="1"/>
  <c r="BX28" i="18"/>
  <c r="BX28" i="62" s="1"/>
  <c r="BX28" i="63" s="1"/>
  <c r="BX24" i="18"/>
  <c r="BX24" i="62" s="1"/>
  <c r="BX24" i="63" s="1"/>
  <c r="BX20" i="18"/>
  <c r="BX20" i="62" s="1"/>
  <c r="BX20" i="63" s="1"/>
  <c r="BX16" i="18"/>
  <c r="BX16" i="62" s="1"/>
  <c r="BX16" i="63" s="1"/>
  <c r="BX12" i="18"/>
  <c r="BX12" i="62" s="1"/>
  <c r="BX12" i="63" s="1"/>
  <c r="BX8" i="18"/>
  <c r="BX8" i="62" s="1"/>
  <c r="BX8" i="63" s="1"/>
  <c r="BX4" i="18"/>
  <c r="BX4" i="62" s="1"/>
  <c r="BX4" i="63" s="1"/>
  <c r="BX26" i="18"/>
  <c r="BX26" i="62" s="1"/>
  <c r="BX26" i="63" s="1"/>
  <c r="BX22" i="18"/>
  <c r="BX22" i="62" s="1"/>
  <c r="BX22" i="63" s="1"/>
  <c r="BX18" i="18"/>
  <c r="BX18" i="62" s="1"/>
  <c r="BX18" i="63" s="1"/>
  <c r="BX14" i="18"/>
  <c r="BX14" i="62" s="1"/>
  <c r="BX14" i="63" s="1"/>
  <c r="BX10" i="18"/>
  <c r="BX10" i="62" s="1"/>
  <c r="BX10" i="63" s="1"/>
  <c r="BX6" i="18"/>
  <c r="BX6" i="62" s="1"/>
  <c r="BX6" i="63" s="1"/>
  <c r="AQ25" i="18"/>
  <c r="AQ25" i="62" s="1"/>
  <c r="AQ25" i="63" s="1"/>
  <c r="BU28" i="18"/>
  <c r="BU28" i="62" s="1"/>
  <c r="BU28" i="63" s="1"/>
  <c r="BU26" i="18"/>
  <c r="BU26" i="62" s="1"/>
  <c r="BU26" i="63" s="1"/>
  <c r="BU24" i="18"/>
  <c r="BU24" i="62" s="1"/>
  <c r="BU24" i="63" s="1"/>
  <c r="BU22" i="18"/>
  <c r="BU22" i="62" s="1"/>
  <c r="BU22" i="63" s="1"/>
  <c r="BU20" i="18"/>
  <c r="BU20" i="62" s="1"/>
  <c r="BU20" i="63" s="1"/>
  <c r="BU18" i="18"/>
  <c r="BU18" i="62" s="1"/>
  <c r="BU18" i="63" s="1"/>
  <c r="BU16" i="18"/>
  <c r="BU16" i="62" s="1"/>
  <c r="BU16" i="63" s="1"/>
  <c r="BU14" i="18"/>
  <c r="BU14" i="62" s="1"/>
  <c r="BU14" i="63" s="1"/>
  <c r="BU12" i="18"/>
  <c r="BU12" i="62" s="1"/>
  <c r="BU12" i="63" s="1"/>
  <c r="BU10" i="18"/>
  <c r="BU10" i="62" s="1"/>
  <c r="BU10" i="63" s="1"/>
  <c r="BU8" i="18"/>
  <c r="BU8" i="62" s="1"/>
  <c r="BU8" i="63" s="1"/>
  <c r="BU6" i="18"/>
  <c r="BU6" i="62" s="1"/>
  <c r="BU6" i="63" s="1"/>
  <c r="BU4" i="18"/>
  <c r="BU4" i="62" s="1"/>
  <c r="BU4" i="63" s="1"/>
  <c r="BU27" i="18"/>
  <c r="BU27" i="62" s="1"/>
  <c r="BU27" i="63" s="1"/>
  <c r="BU23" i="18"/>
  <c r="BU23" i="62" s="1"/>
  <c r="BU23" i="63" s="1"/>
  <c r="BU19" i="18"/>
  <c r="BU19" i="62" s="1"/>
  <c r="BU19" i="63" s="1"/>
  <c r="BU15" i="18"/>
  <c r="BU15" i="62" s="1"/>
  <c r="BU15" i="63" s="1"/>
  <c r="BU11" i="18"/>
  <c r="BU11" i="62" s="1"/>
  <c r="BU11" i="63" s="1"/>
  <c r="BU7" i="18"/>
  <c r="BU7" i="62" s="1"/>
  <c r="BU7" i="63" s="1"/>
  <c r="BU25" i="18"/>
  <c r="BU25" i="62" s="1"/>
  <c r="BU25" i="63" s="1"/>
  <c r="BU21" i="18"/>
  <c r="BU21" i="62" s="1"/>
  <c r="BU21" i="63" s="1"/>
  <c r="BU17" i="18"/>
  <c r="BU17" i="62" s="1"/>
  <c r="BU17" i="63" s="1"/>
  <c r="BU13" i="18"/>
  <c r="BU13" i="62" s="1"/>
  <c r="BU13" i="63" s="1"/>
  <c r="BU9" i="18"/>
  <c r="BU9" i="62" s="1"/>
  <c r="BU9" i="63" s="1"/>
  <c r="BU5" i="18"/>
  <c r="BU5" i="62" s="1"/>
  <c r="BU5" i="63" s="1"/>
  <c r="BJ32" i="18"/>
  <c r="BJ34" i="18" s="1"/>
  <c r="AG32" i="18"/>
  <c r="AG34" i="18" s="1"/>
  <c r="AM32" i="18"/>
  <c r="AM34" i="18" s="1"/>
  <c r="AS32" i="18"/>
  <c r="BG32" i="18"/>
  <c r="BG34" i="18" s="1"/>
  <c r="BQ32" i="18"/>
  <c r="BQ34" i="18" s="1"/>
  <c r="BL32" i="18"/>
  <c r="BL34" i="18" s="1"/>
  <c r="BE32" i="18"/>
  <c r="BE34" i="18" s="1"/>
  <c r="AT32" i="18"/>
  <c r="AT34" i="18" s="1"/>
  <c r="BO32" i="18"/>
  <c r="BO34" i="18" s="1"/>
  <c r="AY32" i="18"/>
  <c r="AY34" i="18" s="1"/>
  <c r="AB32" i="18"/>
  <c r="AB34" i="18" s="1"/>
  <c r="AD32" i="18"/>
  <c r="AD34" i="18" s="1"/>
  <c r="AH32" i="18"/>
  <c r="AH34" i="18" s="1"/>
  <c r="AN32" i="18"/>
  <c r="AN34" i="18" s="1"/>
  <c r="AW32" i="18"/>
  <c r="AW34" i="18" s="1"/>
  <c r="BC32" i="18"/>
  <c r="BC34" i="18" s="1"/>
  <c r="BV32" i="18"/>
  <c r="BV34" i="18" s="1"/>
  <c r="BW32" i="18"/>
  <c r="BW34" i="18" s="1"/>
  <c r="R37" i="33"/>
  <c r="N39" i="33"/>
  <c r="G15" i="44" s="1"/>
  <c r="V11" i="33"/>
  <c r="U11" i="33"/>
  <c r="V19" i="33"/>
  <c r="T14" i="33"/>
  <c r="U10" i="33"/>
  <c r="U14" i="33"/>
  <c r="U9" i="33"/>
  <c r="V9" i="33"/>
  <c r="T19" i="33"/>
  <c r="S14" i="33"/>
  <c r="S28" i="33"/>
  <c r="U19" i="33"/>
  <c r="U28" i="33"/>
  <c r="V10" i="33"/>
  <c r="T9" i="33"/>
  <c r="S9" i="33"/>
  <c r="S19" i="33"/>
  <c r="T28" i="33"/>
  <c r="T11" i="33"/>
  <c r="T10" i="33"/>
  <c r="V28" i="33"/>
  <c r="V14" i="33"/>
  <c r="S10" i="33"/>
  <c r="S11" i="33"/>
  <c r="T30" i="33"/>
  <c r="S17" i="33"/>
  <c r="T22" i="33"/>
  <c r="T18" i="33"/>
  <c r="S18" i="33"/>
  <c r="U29" i="33"/>
  <c r="T32" i="33"/>
  <c r="V23" i="33"/>
  <c r="S5" i="33"/>
  <c r="T20" i="33"/>
  <c r="T4" i="33"/>
  <c r="S4" i="33"/>
  <c r="T35" i="33"/>
  <c r="T16" i="33"/>
  <c r="U21" i="33"/>
  <c r="U31" i="33"/>
  <c r="S6" i="33"/>
  <c r="T29" i="33"/>
  <c r="T23" i="33"/>
  <c r="T5" i="33"/>
  <c r="U16" i="33"/>
  <c r="T27" i="33"/>
  <c r="S15" i="33"/>
  <c r="U30" i="33"/>
  <c r="V17" i="33"/>
  <c r="U13" i="33"/>
  <c r="V18" i="33"/>
  <c r="U23" i="33"/>
  <c r="V8" i="33"/>
  <c r="V16" i="33"/>
  <c r="T21" i="33"/>
  <c r="S21" i="33"/>
  <c r="V15" i="33"/>
  <c r="V7" i="33"/>
  <c r="T7" i="33"/>
  <c r="S33" i="33"/>
  <c r="V33" i="33"/>
  <c r="T6" i="33"/>
  <c r="V22" i="33"/>
  <c r="T24" i="33"/>
  <c r="V24" i="33"/>
  <c r="U18" i="33"/>
  <c r="V32" i="33"/>
  <c r="S25" i="33"/>
  <c r="V20" i="33"/>
  <c r="V4" i="33"/>
  <c r="T8" i="33"/>
  <c r="T34" i="33"/>
  <c r="S34" i="33"/>
  <c r="S16" i="33"/>
  <c r="V27" i="33"/>
  <c r="U15" i="33"/>
  <c r="T26" i="33"/>
  <c r="T12" i="33"/>
  <c r="V30" i="33"/>
  <c r="S30" i="33"/>
  <c r="T33" i="33"/>
  <c r="S29" i="33"/>
  <c r="U25" i="33"/>
  <c r="S20" i="33"/>
  <c r="U34" i="33"/>
  <c r="S27" i="33"/>
  <c r="U22" i="33"/>
  <c r="U5" i="33"/>
  <c r="U8" i="33"/>
  <c r="U20" i="33"/>
  <c r="T17" i="33"/>
  <c r="U17" i="33"/>
  <c r="T13" i="33"/>
  <c r="V5" i="33"/>
  <c r="S8" i="33"/>
  <c r="V35" i="33"/>
  <c r="T15" i="33"/>
  <c r="U7" i="33"/>
  <c r="V12" i="33"/>
  <c r="S7" i="33"/>
  <c r="V26" i="33"/>
  <c r="U32" i="33"/>
  <c r="S23" i="33"/>
  <c r="U35" i="33"/>
  <c r="U12" i="33"/>
  <c r="U24" i="33"/>
  <c r="S13" i="33"/>
  <c r="V25" i="33"/>
  <c r="S12" i="33"/>
  <c r="V6" i="33"/>
  <c r="S22" i="33"/>
  <c r="T25" i="33"/>
  <c r="S35" i="33"/>
  <c r="U27" i="33"/>
  <c r="S31" i="33"/>
  <c r="V31" i="33"/>
  <c r="U33" i="33"/>
  <c r="S24" i="33"/>
  <c r="V13" i="33"/>
  <c r="S32" i="33"/>
  <c r="U4" i="33"/>
  <c r="V21" i="33"/>
  <c r="U26" i="33"/>
  <c r="U6" i="33"/>
  <c r="V29" i="33"/>
  <c r="V34" i="33"/>
  <c r="S26" i="33"/>
  <c r="T31" i="33"/>
  <c r="P37" i="33"/>
  <c r="O37" i="33"/>
  <c r="Q37" i="33"/>
  <c r="R3" i="29"/>
  <c r="S3" i="33" s="1"/>
  <c r="Q37" i="29"/>
  <c r="N3" i="31"/>
  <c r="M37" i="31"/>
  <c r="P4" i="32"/>
  <c r="P4" i="45" s="1"/>
  <c r="O37" i="32"/>
  <c r="O31" i="6"/>
  <c r="F31" i="6"/>
  <c r="AH39" i="26"/>
  <c r="AG39" i="26"/>
  <c r="AH36" i="26"/>
  <c r="AG36" i="26"/>
  <c r="AH15" i="26"/>
  <c r="AG15" i="26"/>
  <c r="AH41" i="26"/>
  <c r="AG41" i="26"/>
  <c r="AH31" i="26"/>
  <c r="AG31" i="26"/>
  <c r="AG37" i="26"/>
  <c r="AH37" i="26"/>
  <c r="AH28" i="26"/>
  <c r="AG28" i="26"/>
  <c r="AH25" i="26"/>
  <c r="AG25" i="26"/>
  <c r="AH38" i="26"/>
  <c r="AG38" i="26"/>
  <c r="AG40" i="26"/>
  <c r="AH40" i="26"/>
  <c r="AH35" i="26"/>
  <c r="AG35" i="26"/>
  <c r="AH12" i="26"/>
  <c r="AG12" i="26"/>
  <c r="AH14" i="26"/>
  <c r="AG14" i="26"/>
  <c r="AH11" i="26"/>
  <c r="AG11" i="26"/>
  <c r="AH20" i="26"/>
  <c r="AG20" i="26"/>
  <c r="AH13" i="26"/>
  <c r="AG13" i="26"/>
  <c r="AH33" i="26"/>
  <c r="AG33" i="26"/>
  <c r="AH27" i="26"/>
  <c r="AG27" i="26"/>
  <c r="AH19" i="26"/>
  <c r="AG19" i="26"/>
  <c r="AG32" i="26"/>
  <c r="AH32" i="26"/>
  <c r="AG21" i="26"/>
  <c r="AH21" i="26"/>
  <c r="AH9" i="26"/>
  <c r="AG9" i="26"/>
  <c r="AH22" i="26"/>
  <c r="AG22" i="26"/>
  <c r="AH23" i="26"/>
  <c r="AG23" i="26"/>
  <c r="AH29" i="26"/>
  <c r="AG29" i="26"/>
  <c r="AH26" i="26"/>
  <c r="AG26" i="26"/>
  <c r="AG24" i="26"/>
  <c r="AH24" i="26"/>
  <c r="AH17" i="26"/>
  <c r="AG17" i="26"/>
  <c r="AH34" i="26"/>
  <c r="AG34" i="26"/>
  <c r="AG16" i="26"/>
  <c r="AH16" i="26"/>
  <c r="AH18" i="26"/>
  <c r="AG18" i="26"/>
  <c r="AH10" i="26"/>
  <c r="AG10" i="26"/>
  <c r="AH30" i="26"/>
  <c r="AG30" i="26"/>
  <c r="AS31" i="6"/>
  <c r="AA31" i="6"/>
  <c r="V31" i="6"/>
  <c r="AM31" i="6"/>
  <c r="L31" i="6"/>
  <c r="AK31" i="6"/>
  <c r="S31" i="6"/>
  <c r="M31" i="6"/>
  <c r="J31" i="6"/>
  <c r="P31" i="6"/>
  <c r="G31" i="6"/>
  <c r="Y31" i="6"/>
  <c r="AE31" i="6"/>
  <c r="BE31" i="6"/>
  <c r="D31" i="6"/>
  <c r="AH31" i="6"/>
  <c r="AB31" i="6"/>
  <c r="AQ31" i="6"/>
  <c r="BM34" i="18"/>
  <c r="BS34" i="18"/>
  <c r="BH34" i="18"/>
  <c r="BD34" i="18"/>
  <c r="BK34" i="18"/>
  <c r="AU34" i="18"/>
  <c r="AI34" i="18"/>
  <c r="AL34" i="18"/>
  <c r="AF34" i="18"/>
  <c r="BA34" i="18"/>
  <c r="AP34" i="18"/>
  <c r="AX34" i="18"/>
  <c r="AC34" i="18"/>
  <c r="BP34" i="18"/>
  <c r="AR34" i="18"/>
  <c r="BK31" i="6"/>
  <c r="R31" i="6"/>
  <c r="U31" i="6"/>
  <c r="BF31" i="6"/>
  <c r="I31" i="6"/>
  <c r="AN31" i="6"/>
  <c r="X31" i="6"/>
  <c r="AD31" i="6"/>
  <c r="AZ31" i="6"/>
  <c r="AJ31" i="6"/>
  <c r="AW31" i="6"/>
  <c r="BI31" i="6"/>
  <c r="BC31" i="6"/>
  <c r="AT31" i="6"/>
  <c r="AP31" i="6"/>
  <c r="AY31" i="6"/>
  <c r="AG31" i="6"/>
  <c r="BH31" i="6"/>
  <c r="BB31" i="6"/>
  <c r="AV31" i="6"/>
  <c r="AF7" i="79" l="1"/>
  <c r="AG9" i="79"/>
  <c r="AL35" i="79"/>
  <c r="AP35" i="79"/>
  <c r="AG10" i="79"/>
  <c r="AF18" i="79"/>
  <c r="AF9" i="79"/>
  <c r="AF15" i="79"/>
  <c r="AG13" i="79"/>
  <c r="AF6" i="79"/>
  <c r="AF10" i="79"/>
  <c r="AF19" i="79"/>
  <c r="AF13" i="79"/>
  <c r="AF4" i="79"/>
  <c r="AF14" i="79"/>
  <c r="AE34" i="79"/>
  <c r="AE15" i="79" s="1"/>
  <c r="N37" i="77"/>
  <c r="AW33" i="79" s="1"/>
  <c r="AO35" i="79"/>
  <c r="AO20" i="79" s="1"/>
  <c r="N37" i="46"/>
  <c r="N37" i="78"/>
  <c r="AW35" i="79" s="1"/>
  <c r="O27" i="46"/>
  <c r="O27" i="76" s="1"/>
  <c r="O27" i="78"/>
  <c r="O27" i="77"/>
  <c r="AG16" i="79"/>
  <c r="AG12" i="79"/>
  <c r="AG8" i="79"/>
  <c r="AG20" i="79"/>
  <c r="AI20" i="79"/>
  <c r="AI16" i="79"/>
  <c r="AI8" i="79"/>
  <c r="AI12" i="79"/>
  <c r="AM16" i="79"/>
  <c r="AM12" i="79"/>
  <c r="AM8" i="79"/>
  <c r="AM20" i="79"/>
  <c r="P4" i="46"/>
  <c r="P4" i="76" s="1"/>
  <c r="P4" i="78"/>
  <c r="P4" i="77"/>
  <c r="Q7" i="46"/>
  <c r="Q7" i="76" s="1"/>
  <c r="Q7" i="78"/>
  <c r="Q7" i="77"/>
  <c r="O6" i="46"/>
  <c r="O6" i="76" s="1"/>
  <c r="O6" i="78"/>
  <c r="O6" i="77"/>
  <c r="O10" i="46"/>
  <c r="O10" i="76" s="1"/>
  <c r="O10" i="78"/>
  <c r="O10" i="77"/>
  <c r="O14" i="46"/>
  <c r="O14" i="76" s="1"/>
  <c r="O14" i="78"/>
  <c r="O14" i="77"/>
  <c r="O18" i="46"/>
  <c r="O18" i="76" s="1"/>
  <c r="O18" i="78"/>
  <c r="O18" i="77"/>
  <c r="O24" i="46"/>
  <c r="O24" i="76" s="1"/>
  <c r="O24" i="78"/>
  <c r="O24" i="77"/>
  <c r="O28" i="46"/>
  <c r="O28" i="76" s="1"/>
  <c r="O28" i="78"/>
  <c r="O28" i="77"/>
  <c r="O32" i="46"/>
  <c r="O32" i="76" s="1"/>
  <c r="O32" i="78"/>
  <c r="O32" i="77"/>
  <c r="O9" i="46"/>
  <c r="O9" i="76" s="1"/>
  <c r="O9" i="78"/>
  <c r="O9" i="77"/>
  <c r="O15" i="46"/>
  <c r="O15" i="76" s="1"/>
  <c r="O15" i="78"/>
  <c r="O15" i="77"/>
  <c r="O19" i="46"/>
  <c r="O19" i="76" s="1"/>
  <c r="O19" i="78"/>
  <c r="O19" i="77"/>
  <c r="O23" i="46"/>
  <c r="O23" i="76" s="1"/>
  <c r="O23" i="78"/>
  <c r="O23" i="77"/>
  <c r="O29" i="46"/>
  <c r="O29" i="76" s="1"/>
  <c r="O29" i="78"/>
  <c r="O29" i="77"/>
  <c r="O5" i="46"/>
  <c r="O5" i="76" s="1"/>
  <c r="O5" i="78"/>
  <c r="O5" i="77"/>
  <c r="AG18" i="79"/>
  <c r="AG17" i="79"/>
  <c r="AG14" i="79"/>
  <c r="AE5" i="79"/>
  <c r="AE16" i="79"/>
  <c r="AE20" i="79"/>
  <c r="AE12" i="79"/>
  <c r="AE8" i="79"/>
  <c r="AH12" i="79"/>
  <c r="AH8" i="79"/>
  <c r="AH16" i="79"/>
  <c r="AH20" i="79"/>
  <c r="AV35" i="79"/>
  <c r="AT35" i="79"/>
  <c r="AU35" i="79"/>
  <c r="AK22" i="79"/>
  <c r="AK23" i="79"/>
  <c r="AK21" i="79"/>
  <c r="AK24" i="79"/>
  <c r="AI23" i="79"/>
  <c r="AI21" i="79"/>
  <c r="AI22" i="79"/>
  <c r="AI24" i="79"/>
  <c r="AF24" i="79"/>
  <c r="AF22" i="79"/>
  <c r="AF21" i="79"/>
  <c r="AF23" i="79"/>
  <c r="AN12" i="79"/>
  <c r="AN20" i="79"/>
  <c r="AN8" i="79"/>
  <c r="AN16" i="79"/>
  <c r="AN21" i="79"/>
  <c r="AN23" i="79"/>
  <c r="AN22" i="79"/>
  <c r="AN24" i="79"/>
  <c r="AO16" i="79"/>
  <c r="P33" i="46"/>
  <c r="P33" i="76" s="1"/>
  <c r="P33" i="78"/>
  <c r="P33" i="77"/>
  <c r="O11" i="78"/>
  <c r="O11" i="77"/>
  <c r="O22" i="46"/>
  <c r="O22" i="76" s="1"/>
  <c r="O22" i="78"/>
  <c r="O22" i="77"/>
  <c r="AG11" i="79"/>
  <c r="AG7" i="79"/>
  <c r="AG5" i="79"/>
  <c r="AE10" i="79"/>
  <c r="AU33" i="79"/>
  <c r="AT33" i="79"/>
  <c r="AV33" i="79"/>
  <c r="AQ33" i="79"/>
  <c r="AR33" i="79"/>
  <c r="AS33" i="79"/>
  <c r="AJ16" i="79"/>
  <c r="AJ20" i="79"/>
  <c r="AJ8" i="79"/>
  <c r="AJ12" i="79"/>
  <c r="AL24" i="79"/>
  <c r="AL22" i="79"/>
  <c r="AL23" i="79"/>
  <c r="AL21" i="79"/>
  <c r="AJ21" i="79"/>
  <c r="AJ23" i="79"/>
  <c r="AJ22" i="79"/>
  <c r="AJ24" i="79"/>
  <c r="AG24" i="79"/>
  <c r="AG22" i="79"/>
  <c r="AG23" i="79"/>
  <c r="AG21" i="79"/>
  <c r="AL16" i="79"/>
  <c r="AL8" i="79"/>
  <c r="AL20" i="79"/>
  <c r="AL12" i="79"/>
  <c r="AO22" i="79"/>
  <c r="AO24" i="79"/>
  <c r="AO21" i="79"/>
  <c r="AO23" i="79"/>
  <c r="AQ35" i="79"/>
  <c r="AR35" i="79"/>
  <c r="AS35" i="79"/>
  <c r="AM22" i="79"/>
  <c r="AM21" i="79"/>
  <c r="AM24" i="79"/>
  <c r="AM23" i="79"/>
  <c r="AE24" i="79"/>
  <c r="AE22" i="79"/>
  <c r="AE23" i="79"/>
  <c r="AE21" i="79"/>
  <c r="P3" i="46"/>
  <c r="P3" i="76" s="1"/>
  <c r="P3" i="77"/>
  <c r="P3" i="78"/>
  <c r="O35" i="46"/>
  <c r="O35" i="76" s="1"/>
  <c r="O35" i="78"/>
  <c r="O35" i="77"/>
  <c r="O8" i="46"/>
  <c r="O8" i="76" s="1"/>
  <c r="O8" i="78"/>
  <c r="O8" i="77"/>
  <c r="O12" i="46"/>
  <c r="O12" i="76" s="1"/>
  <c r="O12" i="78"/>
  <c r="O12" i="77"/>
  <c r="O16" i="46"/>
  <c r="O16" i="76" s="1"/>
  <c r="O16" i="78"/>
  <c r="O16" i="77"/>
  <c r="O20" i="46"/>
  <c r="O20" i="76" s="1"/>
  <c r="O20" i="78"/>
  <c r="O20" i="77"/>
  <c r="O26" i="46"/>
  <c r="O26" i="76" s="1"/>
  <c r="O26" i="78"/>
  <c r="O26" i="77"/>
  <c r="O30" i="46"/>
  <c r="O30" i="76" s="1"/>
  <c r="O30" i="78"/>
  <c r="O30" i="77"/>
  <c r="O34" i="46"/>
  <c r="O34" i="76" s="1"/>
  <c r="O34" i="78"/>
  <c r="O34" i="77"/>
  <c r="O13" i="46"/>
  <c r="O13" i="76" s="1"/>
  <c r="O13" i="78"/>
  <c r="O13" i="77"/>
  <c r="O17" i="46"/>
  <c r="O17" i="76" s="1"/>
  <c r="O17" i="78"/>
  <c r="O17" i="77"/>
  <c r="O21" i="46"/>
  <c r="O21" i="76" s="1"/>
  <c r="O21" i="78"/>
  <c r="O21" i="77"/>
  <c r="O25" i="46"/>
  <c r="O25" i="76" s="1"/>
  <c r="O25" i="78"/>
  <c r="O25" i="77"/>
  <c r="O31" i="46"/>
  <c r="O31" i="76" s="1"/>
  <c r="O31" i="78"/>
  <c r="O31" i="77"/>
  <c r="AG6" i="79"/>
  <c r="AG15" i="79"/>
  <c r="AE14" i="79"/>
  <c r="AF20" i="79"/>
  <c r="AF12" i="79"/>
  <c r="AF16" i="79"/>
  <c r="AF8" i="79"/>
  <c r="AH21" i="79"/>
  <c r="AH24" i="79"/>
  <c r="AH22" i="79"/>
  <c r="AH23" i="79"/>
  <c r="AP16" i="79"/>
  <c r="AP20" i="79"/>
  <c r="AP12" i="79"/>
  <c r="AP8" i="79"/>
  <c r="AK8" i="79"/>
  <c r="AK12" i="79"/>
  <c r="AK20" i="79"/>
  <c r="AK16" i="79"/>
  <c r="AP23" i="79"/>
  <c r="AP24" i="79"/>
  <c r="AP21" i="79"/>
  <c r="AP22" i="79"/>
  <c r="J37" i="76"/>
  <c r="AL34" i="79" s="1"/>
  <c r="M37" i="76"/>
  <c r="AU34" i="79" s="1"/>
  <c r="K37" i="76"/>
  <c r="AO34" i="79" s="1"/>
  <c r="N37" i="76"/>
  <c r="AY34" i="79" s="1"/>
  <c r="AH34" i="79"/>
  <c r="AJ34" i="79"/>
  <c r="AI34" i="79"/>
  <c r="L37" i="76"/>
  <c r="BR24" i="18"/>
  <c r="BR24" i="62" s="1"/>
  <c r="BR24" i="63" s="1"/>
  <c r="BR24" i="43" s="1"/>
  <c r="BR18" i="18"/>
  <c r="BR18" i="62" s="1"/>
  <c r="BR18" i="63" s="1"/>
  <c r="BR18" i="43" s="1"/>
  <c r="BR17" i="18"/>
  <c r="BR17" i="62" s="1"/>
  <c r="BR17" i="63" s="1"/>
  <c r="BR17" i="41" s="1"/>
  <c r="BR8" i="18"/>
  <c r="BR8" i="62" s="1"/>
  <c r="BR8" i="63" s="1"/>
  <c r="BR8" i="43" s="1"/>
  <c r="BR9" i="18"/>
  <c r="BR9" i="62" s="1"/>
  <c r="BR9" i="63" s="1"/>
  <c r="BR9" i="43" s="1"/>
  <c r="BR25" i="18"/>
  <c r="BR25" i="62" s="1"/>
  <c r="BR25" i="63" s="1"/>
  <c r="BR25" i="43" s="1"/>
  <c r="BF25" i="18"/>
  <c r="BF25" i="62" s="1"/>
  <c r="BF25" i="63" s="1"/>
  <c r="BF25" i="41" s="1"/>
  <c r="BR14" i="18"/>
  <c r="BR14" i="62" s="1"/>
  <c r="BR14" i="63" s="1"/>
  <c r="BR14" i="43" s="1"/>
  <c r="BR4" i="18"/>
  <c r="BR4" i="62" s="1"/>
  <c r="BR4" i="63" s="1"/>
  <c r="BR4" i="41" s="1"/>
  <c r="BR20" i="18"/>
  <c r="BR20" i="62" s="1"/>
  <c r="BR20" i="63" s="1"/>
  <c r="BR20" i="41" s="1"/>
  <c r="BR7" i="18"/>
  <c r="BR7" i="62" s="1"/>
  <c r="BR7" i="63" s="1"/>
  <c r="BR7" i="41" s="1"/>
  <c r="BR15" i="18"/>
  <c r="BR15" i="62" s="1"/>
  <c r="BR15" i="63" s="1"/>
  <c r="BR15" i="43" s="1"/>
  <c r="BR23" i="18"/>
  <c r="BR23" i="62" s="1"/>
  <c r="BR23" i="63" s="1"/>
  <c r="BR23" i="41" s="1"/>
  <c r="BI25" i="18"/>
  <c r="BI25" i="62" s="1"/>
  <c r="BI25" i="63" s="1"/>
  <c r="BI25" i="43" s="1"/>
  <c r="AE14" i="18"/>
  <c r="AE14" i="62" s="1"/>
  <c r="AE14" i="63" s="1"/>
  <c r="AE14" i="41" s="1"/>
  <c r="BR6" i="18"/>
  <c r="BR6" i="62" s="1"/>
  <c r="BR6" i="63" s="1"/>
  <c r="BR6" i="41" s="1"/>
  <c r="BR22" i="18"/>
  <c r="BR22" i="62" s="1"/>
  <c r="BR22" i="63" s="1"/>
  <c r="BR22" i="43" s="1"/>
  <c r="BR12" i="18"/>
  <c r="BR12" i="62" s="1"/>
  <c r="BR12" i="63" s="1"/>
  <c r="BR12" i="43" s="1"/>
  <c r="BR28" i="18"/>
  <c r="BR28" i="62" s="1"/>
  <c r="BR28" i="63" s="1"/>
  <c r="BR28" i="43" s="1"/>
  <c r="BR11" i="18"/>
  <c r="BR11" i="62" s="1"/>
  <c r="BR11" i="63" s="1"/>
  <c r="BR11" i="41" s="1"/>
  <c r="BR19" i="18"/>
  <c r="BR19" i="62" s="1"/>
  <c r="BR19" i="63" s="1"/>
  <c r="BR19" i="43" s="1"/>
  <c r="BR27" i="18"/>
  <c r="BR27" i="62" s="1"/>
  <c r="BR27" i="63" s="1"/>
  <c r="BR27" i="43" s="1"/>
  <c r="BR10" i="18"/>
  <c r="BR10" i="62" s="1"/>
  <c r="BR10" i="63" s="1"/>
  <c r="BR10" i="43" s="1"/>
  <c r="BR26" i="18"/>
  <c r="BR26" i="62" s="1"/>
  <c r="BR26" i="63" s="1"/>
  <c r="BR26" i="41" s="1"/>
  <c r="BR16" i="18"/>
  <c r="BR16" i="62" s="1"/>
  <c r="BR16" i="63" s="1"/>
  <c r="BR16" i="43" s="1"/>
  <c r="BR5" i="18"/>
  <c r="BR5" i="62" s="1"/>
  <c r="BR5" i="63" s="1"/>
  <c r="BR5" i="43" s="1"/>
  <c r="BR13" i="18"/>
  <c r="BR13" i="62" s="1"/>
  <c r="BR13" i="63" s="1"/>
  <c r="BR13" i="43" s="1"/>
  <c r="BI18" i="18"/>
  <c r="BI18" i="62" s="1"/>
  <c r="BI18" i="63" s="1"/>
  <c r="BI18" i="41" s="1"/>
  <c r="AZ13" i="18"/>
  <c r="AZ13" i="62" s="1"/>
  <c r="AZ13" i="63" s="1"/>
  <c r="AZ13" i="41" s="1"/>
  <c r="BI13" i="18"/>
  <c r="BI13" i="62" s="1"/>
  <c r="BI13" i="63" s="1"/>
  <c r="BI13" i="43" s="1"/>
  <c r="AZ10" i="18"/>
  <c r="AZ10" i="62" s="1"/>
  <c r="AZ10" i="63" s="1"/>
  <c r="AZ10" i="43" s="1"/>
  <c r="BF9" i="18"/>
  <c r="BF9" i="62" s="1"/>
  <c r="BF9" i="63" s="1"/>
  <c r="BF9" i="41" s="1"/>
  <c r="BF16" i="18"/>
  <c r="BF16" i="62" s="1"/>
  <c r="BF16" i="63" s="1"/>
  <c r="BF16" i="43" s="1"/>
  <c r="AZ16" i="18"/>
  <c r="AZ16" i="62" s="1"/>
  <c r="AZ16" i="63" s="1"/>
  <c r="AZ16" i="41" s="1"/>
  <c r="BI10" i="18"/>
  <c r="BI10" i="62" s="1"/>
  <c r="BI10" i="63" s="1"/>
  <c r="BI10" i="43" s="1"/>
  <c r="BI5" i="18"/>
  <c r="BI5" i="62" s="1"/>
  <c r="BI5" i="63" s="1"/>
  <c r="BI5" i="43" s="1"/>
  <c r="BI21" i="18"/>
  <c r="BI21" i="62" s="1"/>
  <c r="BI21" i="63" s="1"/>
  <c r="BI21" i="43" s="1"/>
  <c r="BF17" i="18"/>
  <c r="BF17" i="62" s="1"/>
  <c r="BF17" i="63" s="1"/>
  <c r="BF17" i="43" s="1"/>
  <c r="BF8" i="18"/>
  <c r="BF8" i="62" s="1"/>
  <c r="BF8" i="63" s="1"/>
  <c r="BF8" i="41" s="1"/>
  <c r="BF24" i="18"/>
  <c r="BF24" i="62" s="1"/>
  <c r="BF24" i="63" s="1"/>
  <c r="BF24" i="41" s="1"/>
  <c r="AZ14" i="18"/>
  <c r="AZ14" i="62" s="1"/>
  <c r="AZ14" i="63" s="1"/>
  <c r="AZ14" i="41" s="1"/>
  <c r="AZ5" i="18"/>
  <c r="AZ5" i="62" s="1"/>
  <c r="AZ5" i="63" s="1"/>
  <c r="AZ5" i="43" s="1"/>
  <c r="AZ21" i="18"/>
  <c r="AZ21" i="62" s="1"/>
  <c r="AZ21" i="63" s="1"/>
  <c r="AZ21" i="41" s="1"/>
  <c r="BI6" i="18"/>
  <c r="BI6" i="62" s="1"/>
  <c r="BI6" i="63" s="1"/>
  <c r="BI6" i="43" s="1"/>
  <c r="BI14" i="18"/>
  <c r="BI14" i="62" s="1"/>
  <c r="BI14" i="63" s="1"/>
  <c r="BI14" i="41" s="1"/>
  <c r="BI24" i="18"/>
  <c r="BI24" i="62" s="1"/>
  <c r="BI24" i="63" s="1"/>
  <c r="BI24" i="41" s="1"/>
  <c r="BI9" i="18"/>
  <c r="BI9" i="62" s="1"/>
  <c r="BI9" i="63" s="1"/>
  <c r="BI9" i="41" s="1"/>
  <c r="BI17" i="18"/>
  <c r="BI17" i="62" s="1"/>
  <c r="BI17" i="63" s="1"/>
  <c r="BI17" i="41" s="1"/>
  <c r="BI26" i="18"/>
  <c r="BI26" i="62" s="1"/>
  <c r="BI26" i="63" s="1"/>
  <c r="BI26" i="41" s="1"/>
  <c r="BF5" i="18"/>
  <c r="BF5" i="62" s="1"/>
  <c r="BF5" i="63" s="1"/>
  <c r="BF5" i="43" s="1"/>
  <c r="BF13" i="18"/>
  <c r="BF13" i="62" s="1"/>
  <c r="BF13" i="63" s="1"/>
  <c r="BF13" i="41" s="1"/>
  <c r="BF21" i="18"/>
  <c r="BF21" i="62" s="1"/>
  <c r="BF21" i="63" s="1"/>
  <c r="BF21" i="41" s="1"/>
  <c r="BF4" i="18"/>
  <c r="BF4" i="62" s="1"/>
  <c r="BF4" i="63" s="1"/>
  <c r="BF4" i="41" s="1"/>
  <c r="BF12" i="18"/>
  <c r="BF12" i="62" s="1"/>
  <c r="BF12" i="63" s="1"/>
  <c r="BF12" i="41" s="1"/>
  <c r="BF20" i="18"/>
  <c r="BF20" i="62" s="1"/>
  <c r="BF20" i="63" s="1"/>
  <c r="BF20" i="41" s="1"/>
  <c r="BF28" i="18"/>
  <c r="BF28" i="62" s="1"/>
  <c r="BF28" i="63" s="1"/>
  <c r="BF28" i="43" s="1"/>
  <c r="AZ22" i="18"/>
  <c r="AZ22" i="62" s="1"/>
  <c r="AZ22" i="63" s="1"/>
  <c r="AZ22" i="43" s="1"/>
  <c r="AZ8" i="18"/>
  <c r="AZ8" i="62" s="1"/>
  <c r="AZ8" i="63" s="1"/>
  <c r="AZ8" i="43" s="1"/>
  <c r="AZ24" i="18"/>
  <c r="AZ24" i="62" s="1"/>
  <c r="AZ24" i="63" s="1"/>
  <c r="AZ24" i="43" s="1"/>
  <c r="AZ9" i="18"/>
  <c r="AZ9" i="62" s="1"/>
  <c r="AZ9" i="63" s="1"/>
  <c r="AZ9" i="41" s="1"/>
  <c r="AZ17" i="18"/>
  <c r="AZ17" i="62" s="1"/>
  <c r="AZ17" i="63" s="1"/>
  <c r="AZ17" i="43" s="1"/>
  <c r="AZ25" i="18"/>
  <c r="AZ25" i="62" s="1"/>
  <c r="AZ25" i="63" s="1"/>
  <c r="AZ25" i="43" s="1"/>
  <c r="BF7" i="18"/>
  <c r="BF7" i="62" s="1"/>
  <c r="BF7" i="63" s="1"/>
  <c r="BF7" i="41" s="1"/>
  <c r="BF11" i="18"/>
  <c r="BF11" i="62" s="1"/>
  <c r="BF11" i="63" s="1"/>
  <c r="BF11" i="41" s="1"/>
  <c r="BF15" i="18"/>
  <c r="BF15" i="62" s="1"/>
  <c r="BF15" i="63" s="1"/>
  <c r="BF15" i="41" s="1"/>
  <c r="BF19" i="18"/>
  <c r="BF19" i="62" s="1"/>
  <c r="BF19" i="63" s="1"/>
  <c r="BF19" i="41" s="1"/>
  <c r="BF23" i="18"/>
  <c r="BF23" i="62" s="1"/>
  <c r="BF23" i="63" s="1"/>
  <c r="BF23" i="41" s="1"/>
  <c r="BF27" i="18"/>
  <c r="BF27" i="62" s="1"/>
  <c r="BF27" i="63" s="1"/>
  <c r="BF27" i="41" s="1"/>
  <c r="BF6" i="18"/>
  <c r="BF6" i="62" s="1"/>
  <c r="BF6" i="63" s="1"/>
  <c r="BF6" i="41" s="1"/>
  <c r="BF10" i="18"/>
  <c r="BF10" i="62" s="1"/>
  <c r="BF10" i="63" s="1"/>
  <c r="BF10" i="41" s="1"/>
  <c r="BF14" i="18"/>
  <c r="BF14" i="62" s="1"/>
  <c r="BF14" i="63" s="1"/>
  <c r="BF14" i="41" s="1"/>
  <c r="BF18" i="18"/>
  <c r="BF18" i="62" s="1"/>
  <c r="BF18" i="63" s="1"/>
  <c r="BF18" i="41" s="1"/>
  <c r="BF22" i="18"/>
  <c r="BF22" i="62" s="1"/>
  <c r="BF22" i="63" s="1"/>
  <c r="BF22" i="41" s="1"/>
  <c r="AZ6" i="18"/>
  <c r="AZ6" i="62" s="1"/>
  <c r="AZ6" i="63" s="1"/>
  <c r="AZ6" i="41" s="1"/>
  <c r="AZ18" i="18"/>
  <c r="AZ18" i="62" s="1"/>
  <c r="AZ18" i="63" s="1"/>
  <c r="AZ18" i="41" s="1"/>
  <c r="AZ26" i="18"/>
  <c r="AZ26" i="62" s="1"/>
  <c r="AZ26" i="63" s="1"/>
  <c r="AZ26" i="41" s="1"/>
  <c r="AZ4" i="18"/>
  <c r="AZ4" i="62" s="1"/>
  <c r="AZ4" i="63" s="1"/>
  <c r="AZ4" i="41" s="1"/>
  <c r="AZ12" i="18"/>
  <c r="AZ12" i="62" s="1"/>
  <c r="AZ12" i="63" s="1"/>
  <c r="AZ12" i="41" s="1"/>
  <c r="AZ20" i="18"/>
  <c r="AZ20" i="62" s="1"/>
  <c r="AZ20" i="63" s="1"/>
  <c r="AZ20" i="41" s="1"/>
  <c r="AZ28" i="18"/>
  <c r="AZ28" i="62" s="1"/>
  <c r="AZ28" i="63" s="1"/>
  <c r="AZ28" i="41" s="1"/>
  <c r="AZ7" i="18"/>
  <c r="AZ7" i="62" s="1"/>
  <c r="AZ7" i="63" s="1"/>
  <c r="AZ7" i="41" s="1"/>
  <c r="AZ11" i="18"/>
  <c r="AZ11" i="62" s="1"/>
  <c r="AZ11" i="63" s="1"/>
  <c r="AZ11" i="41" s="1"/>
  <c r="AZ15" i="18"/>
  <c r="AZ15" i="62" s="1"/>
  <c r="AZ15" i="63" s="1"/>
  <c r="AZ15" i="41" s="1"/>
  <c r="AZ19" i="18"/>
  <c r="AZ19" i="62" s="1"/>
  <c r="AZ19" i="63" s="1"/>
  <c r="AZ19" i="41" s="1"/>
  <c r="AZ23" i="18"/>
  <c r="AZ23" i="62" s="1"/>
  <c r="AZ23" i="63" s="1"/>
  <c r="AZ23" i="41" s="1"/>
  <c r="AE9" i="18"/>
  <c r="AE9" i="62" s="1"/>
  <c r="AE9" i="63" s="1"/>
  <c r="AE9" i="43" s="1"/>
  <c r="BI4" i="18"/>
  <c r="BI4" i="62" s="1"/>
  <c r="BI4" i="63" s="1"/>
  <c r="BI4" i="41" s="1"/>
  <c r="BI8" i="18"/>
  <c r="BI8" i="62" s="1"/>
  <c r="BI8" i="63" s="1"/>
  <c r="BI8" i="41" s="1"/>
  <c r="BI12" i="18"/>
  <c r="BI12" i="62" s="1"/>
  <c r="BI12" i="63" s="1"/>
  <c r="BI12" i="41" s="1"/>
  <c r="BI16" i="18"/>
  <c r="BI16" i="62" s="1"/>
  <c r="BI16" i="63" s="1"/>
  <c r="BI16" i="41" s="1"/>
  <c r="BI20" i="18"/>
  <c r="BI20" i="62" s="1"/>
  <c r="BI20" i="63" s="1"/>
  <c r="BI20" i="41" s="1"/>
  <c r="BI28" i="18"/>
  <c r="BI28" i="62" s="1"/>
  <c r="BI28" i="63" s="1"/>
  <c r="BI28" i="41" s="1"/>
  <c r="BI7" i="18"/>
  <c r="BI7" i="62" s="1"/>
  <c r="BI7" i="63" s="1"/>
  <c r="BI7" i="41" s="1"/>
  <c r="BI11" i="18"/>
  <c r="BI11" i="62" s="1"/>
  <c r="BI11" i="63" s="1"/>
  <c r="BI11" i="41" s="1"/>
  <c r="BI15" i="18"/>
  <c r="BI15" i="62" s="1"/>
  <c r="BI15" i="63" s="1"/>
  <c r="BI15" i="41" s="1"/>
  <c r="BI19" i="18"/>
  <c r="BI19" i="62" s="1"/>
  <c r="BI19" i="63" s="1"/>
  <c r="BI19" i="41" s="1"/>
  <c r="BI22" i="18"/>
  <c r="BI22" i="62" s="1"/>
  <c r="BI22" i="63" s="1"/>
  <c r="BI22" i="41" s="1"/>
  <c r="BI23" i="18"/>
  <c r="BI23" i="62" s="1"/>
  <c r="BI23" i="63" s="1"/>
  <c r="BI23" i="41" s="1"/>
  <c r="BF7" i="43"/>
  <c r="BF15" i="40"/>
  <c r="BF26" i="43"/>
  <c r="BF26" i="41"/>
  <c r="BF26" i="40"/>
  <c r="BU5" i="43"/>
  <c r="BU5" i="41"/>
  <c r="BU5" i="40"/>
  <c r="BU13" i="43"/>
  <c r="BU13" i="41"/>
  <c r="BU13" i="40"/>
  <c r="BU21" i="43"/>
  <c r="BU21" i="41"/>
  <c r="BU21" i="40"/>
  <c r="BU7" i="43"/>
  <c r="BU7" i="41"/>
  <c r="BU7" i="40"/>
  <c r="BU15" i="43"/>
  <c r="BU15" i="41"/>
  <c r="BU15" i="40"/>
  <c r="BU23" i="43"/>
  <c r="BU23" i="41"/>
  <c r="BU23" i="40"/>
  <c r="BU4" i="43"/>
  <c r="BU4" i="41"/>
  <c r="BU4" i="40"/>
  <c r="BU8" i="43"/>
  <c r="BU8" i="41"/>
  <c r="BU8" i="40"/>
  <c r="BU12" i="43"/>
  <c r="BU12" i="41"/>
  <c r="BU12" i="40"/>
  <c r="BU16" i="43"/>
  <c r="BU16" i="41"/>
  <c r="BU16" i="40"/>
  <c r="BU20" i="43"/>
  <c r="BU20" i="41"/>
  <c r="BU20" i="40"/>
  <c r="BU24" i="43"/>
  <c r="BU24" i="41"/>
  <c r="BU24" i="40"/>
  <c r="BU28" i="43"/>
  <c r="BU28" i="41"/>
  <c r="BU28" i="40"/>
  <c r="BR24" i="41"/>
  <c r="BR21" i="43"/>
  <c r="BR21" i="41"/>
  <c r="BR21" i="40"/>
  <c r="AZ27" i="43"/>
  <c r="AZ27" i="41"/>
  <c r="AZ27" i="40"/>
  <c r="AQ25" i="43"/>
  <c r="AQ25" i="41"/>
  <c r="AQ25" i="40"/>
  <c r="BX10" i="43"/>
  <c r="BX10" i="41"/>
  <c r="BX10" i="40"/>
  <c r="BX18" i="43"/>
  <c r="BX18" i="41"/>
  <c r="BX18" i="40"/>
  <c r="BX26" i="43"/>
  <c r="BX26" i="41"/>
  <c r="BX26" i="40"/>
  <c r="BX8" i="43"/>
  <c r="BX8" i="41"/>
  <c r="BX8" i="40"/>
  <c r="BX16" i="43"/>
  <c r="BX16" i="41"/>
  <c r="BX16" i="40"/>
  <c r="BX24" i="43"/>
  <c r="BX24" i="41"/>
  <c r="BX24" i="40"/>
  <c r="BX5" i="43"/>
  <c r="BX5" i="41"/>
  <c r="BX5" i="40"/>
  <c r="BX9" i="43"/>
  <c r="BX9" i="41"/>
  <c r="BX9" i="40"/>
  <c r="BX13" i="43"/>
  <c r="BX13" i="41"/>
  <c r="BX13" i="40"/>
  <c r="BX17" i="43"/>
  <c r="BX17" i="41"/>
  <c r="BX17" i="40"/>
  <c r="BX21" i="43"/>
  <c r="BX21" i="41"/>
  <c r="BX21" i="40"/>
  <c r="BX25" i="43"/>
  <c r="BX25" i="41"/>
  <c r="BX25" i="40"/>
  <c r="BY7" i="43"/>
  <c r="BY7" i="41"/>
  <c r="BY7" i="40"/>
  <c r="BY15" i="43"/>
  <c r="BY15" i="41"/>
  <c r="BY15" i="40"/>
  <c r="BY23" i="43"/>
  <c r="BY23" i="41"/>
  <c r="BY23" i="40"/>
  <c r="BY5" i="43"/>
  <c r="BY5" i="41"/>
  <c r="BY5" i="40"/>
  <c r="BY13" i="43"/>
  <c r="BY13" i="41"/>
  <c r="BY13" i="40"/>
  <c r="BY21" i="43"/>
  <c r="BY21" i="41"/>
  <c r="BY21" i="40"/>
  <c r="BY4" i="43"/>
  <c r="BY4" i="41"/>
  <c r="BY4" i="40"/>
  <c r="BY8" i="43"/>
  <c r="BY8" i="41"/>
  <c r="BY8" i="40"/>
  <c r="BY12" i="43"/>
  <c r="BY12" i="41"/>
  <c r="BY12" i="40"/>
  <c r="BY16" i="43"/>
  <c r="BY16" i="41"/>
  <c r="BY16" i="40"/>
  <c r="BY20" i="43"/>
  <c r="BY20" i="41"/>
  <c r="BY20" i="40"/>
  <c r="BY24" i="43"/>
  <c r="BY24" i="41"/>
  <c r="BY24" i="40"/>
  <c r="BY28" i="43"/>
  <c r="BY28" i="41"/>
  <c r="BY28" i="40"/>
  <c r="CA9" i="43"/>
  <c r="CA9" i="41"/>
  <c r="CA9" i="40"/>
  <c r="CA17" i="43"/>
  <c r="CA17" i="41"/>
  <c r="CA17" i="40"/>
  <c r="CA7" i="43"/>
  <c r="CA7" i="41"/>
  <c r="CA7" i="40"/>
  <c r="CA15" i="43"/>
  <c r="CA15" i="41"/>
  <c r="CA15" i="40"/>
  <c r="CA23" i="43"/>
  <c r="CA23" i="41"/>
  <c r="CA23" i="40"/>
  <c r="CA27" i="43"/>
  <c r="CA27" i="41"/>
  <c r="CA27" i="40"/>
  <c r="CA6" i="43"/>
  <c r="CA6" i="41"/>
  <c r="CA6" i="40"/>
  <c r="CA10" i="43"/>
  <c r="CA10" i="41"/>
  <c r="CA10" i="40"/>
  <c r="CA14" i="43"/>
  <c r="CA14" i="41"/>
  <c r="CA14" i="40"/>
  <c r="CA18" i="43"/>
  <c r="CA18" i="41"/>
  <c r="CA18" i="40"/>
  <c r="CA22" i="43"/>
  <c r="CA22" i="41"/>
  <c r="CA22" i="40"/>
  <c r="CA26" i="43"/>
  <c r="CA26" i="41"/>
  <c r="CA26" i="40"/>
  <c r="CB6" i="43"/>
  <c r="CB6" i="41"/>
  <c r="CB6" i="40"/>
  <c r="CB14" i="43"/>
  <c r="CB14" i="41"/>
  <c r="CB14" i="40"/>
  <c r="CB4" i="43"/>
  <c r="CB4" i="41"/>
  <c r="CB4" i="40"/>
  <c r="CB12" i="43"/>
  <c r="CB12" i="41"/>
  <c r="CB12" i="40"/>
  <c r="CB20" i="43"/>
  <c r="CB20" i="41"/>
  <c r="CB20" i="40"/>
  <c r="CB24" i="43"/>
  <c r="CB24" i="41"/>
  <c r="CB24" i="40"/>
  <c r="CB28" i="43"/>
  <c r="CB28" i="41"/>
  <c r="CB28" i="40"/>
  <c r="CB7" i="43"/>
  <c r="CB7" i="41"/>
  <c r="CB7" i="40"/>
  <c r="CB11" i="43"/>
  <c r="CB11" i="41"/>
  <c r="CB11" i="40"/>
  <c r="CB15" i="43"/>
  <c r="CB15" i="41"/>
  <c r="CB15" i="40"/>
  <c r="CB19" i="43"/>
  <c r="CB19" i="41"/>
  <c r="CB19" i="40"/>
  <c r="CB23" i="43"/>
  <c r="CB23" i="41"/>
  <c r="CB23" i="40"/>
  <c r="CB27" i="43"/>
  <c r="CB27" i="41"/>
  <c r="CB27" i="40"/>
  <c r="BZ8" i="43"/>
  <c r="BZ8" i="41"/>
  <c r="BZ8" i="40"/>
  <c r="BZ16" i="43"/>
  <c r="BZ16" i="41"/>
  <c r="BZ16" i="40"/>
  <c r="BZ24" i="43"/>
  <c r="BZ24" i="41"/>
  <c r="BZ24" i="40"/>
  <c r="BZ6" i="43"/>
  <c r="BZ6" i="41"/>
  <c r="BZ6" i="40"/>
  <c r="BZ14" i="43"/>
  <c r="BZ14" i="41"/>
  <c r="BZ14" i="40"/>
  <c r="BZ22" i="43"/>
  <c r="BZ22" i="41"/>
  <c r="BZ22" i="40"/>
  <c r="BZ5" i="43"/>
  <c r="BZ5" i="41"/>
  <c r="BZ5" i="40"/>
  <c r="BZ9" i="43"/>
  <c r="BZ9" i="41"/>
  <c r="BZ9" i="40"/>
  <c r="BZ13" i="43"/>
  <c r="BZ13" i="41"/>
  <c r="BZ13" i="40"/>
  <c r="BZ17" i="43"/>
  <c r="BZ17" i="41"/>
  <c r="BZ17" i="40"/>
  <c r="BZ21" i="43"/>
  <c r="BZ21" i="41"/>
  <c r="BZ21" i="40"/>
  <c r="BZ25" i="43"/>
  <c r="BZ25" i="41"/>
  <c r="BZ25" i="40"/>
  <c r="CC7" i="43"/>
  <c r="CC7" i="41"/>
  <c r="CC7" i="40"/>
  <c r="CC15" i="43"/>
  <c r="CC15" i="41"/>
  <c r="CC15" i="40"/>
  <c r="CC5" i="43"/>
  <c r="CC5" i="41"/>
  <c r="CC5" i="40"/>
  <c r="CC13" i="43"/>
  <c r="CC13" i="41"/>
  <c r="CC13" i="40"/>
  <c r="CC21" i="43"/>
  <c r="CC21" i="41"/>
  <c r="CC21" i="40"/>
  <c r="CC25" i="43"/>
  <c r="CC25" i="41"/>
  <c r="CC25" i="40"/>
  <c r="CC4" i="43"/>
  <c r="CC4" i="41"/>
  <c r="CC4" i="40"/>
  <c r="CC8" i="43"/>
  <c r="CC8" i="41"/>
  <c r="CC8" i="40"/>
  <c r="CC12" i="43"/>
  <c r="CC12" i="41"/>
  <c r="CC12" i="40"/>
  <c r="CC16" i="43"/>
  <c r="CC16" i="41"/>
  <c r="CC16" i="40"/>
  <c r="CC20" i="43"/>
  <c r="CC20" i="41"/>
  <c r="CC20" i="40"/>
  <c r="CC24" i="43"/>
  <c r="CC24" i="41"/>
  <c r="CC24" i="40"/>
  <c r="CC28" i="43"/>
  <c r="CC28" i="41"/>
  <c r="CC28" i="40"/>
  <c r="CD14" i="43"/>
  <c r="CD14" i="41"/>
  <c r="CD14" i="40"/>
  <c r="CD18" i="43"/>
  <c r="CD18" i="41"/>
  <c r="CD18" i="40"/>
  <c r="CD12" i="43"/>
  <c r="CD12" i="41"/>
  <c r="CD12" i="40"/>
  <c r="CD6" i="43"/>
  <c r="CD6" i="41"/>
  <c r="CD6" i="40"/>
  <c r="CD19" i="43"/>
  <c r="CD19" i="41"/>
  <c r="CD19" i="40"/>
  <c r="CD15" i="43"/>
  <c r="CD15" i="41"/>
  <c r="CD15" i="40"/>
  <c r="CD11" i="43"/>
  <c r="CD11" i="41"/>
  <c r="CD11" i="40"/>
  <c r="CD7" i="43"/>
  <c r="CD7" i="41"/>
  <c r="CD7" i="40"/>
  <c r="CD26" i="43"/>
  <c r="CD26" i="41"/>
  <c r="CD26" i="40"/>
  <c r="CD23" i="43"/>
  <c r="CD23" i="41"/>
  <c r="CD23" i="40"/>
  <c r="CD22" i="43"/>
  <c r="CD22" i="41"/>
  <c r="CD22" i="40"/>
  <c r="CD21" i="43"/>
  <c r="CD21" i="41"/>
  <c r="CD21" i="40"/>
  <c r="CG19" i="43"/>
  <c r="CG19" i="41"/>
  <c r="CG19" i="40"/>
  <c r="CG15" i="43"/>
  <c r="CG15" i="41"/>
  <c r="CG15" i="40"/>
  <c r="CG11" i="43"/>
  <c r="CG11" i="41"/>
  <c r="CG11" i="40"/>
  <c r="CG7" i="43"/>
  <c r="CG7" i="41"/>
  <c r="CG7" i="40"/>
  <c r="CG20" i="43"/>
  <c r="CG20" i="41"/>
  <c r="CG20" i="40"/>
  <c r="CG8" i="43"/>
  <c r="CG8" i="41"/>
  <c r="CG8" i="40"/>
  <c r="CG16" i="43"/>
  <c r="CG16" i="41"/>
  <c r="CG16" i="40"/>
  <c r="CG10" i="43"/>
  <c r="CG10" i="41"/>
  <c r="CG10" i="40"/>
  <c r="CG4" i="43"/>
  <c r="CG4" i="41"/>
  <c r="CG4" i="40"/>
  <c r="CG27" i="43"/>
  <c r="CG27" i="41"/>
  <c r="CG27" i="40"/>
  <c r="CG28" i="43"/>
  <c r="CG28" i="41"/>
  <c r="CG28" i="40"/>
  <c r="CG25" i="43"/>
  <c r="CG25" i="41"/>
  <c r="CG25" i="40"/>
  <c r="CG26" i="43"/>
  <c r="CG26" i="41"/>
  <c r="CG26" i="40"/>
  <c r="CH18" i="43"/>
  <c r="CH18" i="41"/>
  <c r="CH18" i="40"/>
  <c r="CH14" i="43"/>
  <c r="CH14" i="41"/>
  <c r="CH14" i="40"/>
  <c r="CH10" i="43"/>
  <c r="CH10" i="41"/>
  <c r="CH10" i="40"/>
  <c r="CH6" i="43"/>
  <c r="CH6" i="41"/>
  <c r="CH6" i="40"/>
  <c r="CH15" i="43"/>
  <c r="CH15" i="41"/>
  <c r="CH15" i="40"/>
  <c r="CH19" i="43"/>
  <c r="CH19" i="41"/>
  <c r="CH19" i="40"/>
  <c r="CH13" i="43"/>
  <c r="CH13" i="41"/>
  <c r="CH13" i="40"/>
  <c r="CH7" i="43"/>
  <c r="CH7" i="41"/>
  <c r="CH7" i="40"/>
  <c r="CH26" i="43"/>
  <c r="CH26" i="41"/>
  <c r="CH26" i="40"/>
  <c r="CH23" i="43"/>
  <c r="CH23" i="41"/>
  <c r="CH23" i="40"/>
  <c r="CH22" i="43"/>
  <c r="CH22" i="41"/>
  <c r="CH22" i="40"/>
  <c r="CH21" i="43"/>
  <c r="CH21" i="41"/>
  <c r="CH21" i="40"/>
  <c r="CE15" i="43"/>
  <c r="CE15" i="41"/>
  <c r="CE15" i="40"/>
  <c r="CE19" i="43"/>
  <c r="CE19" i="41"/>
  <c r="CE19" i="40"/>
  <c r="CE13" i="43"/>
  <c r="CE13" i="41"/>
  <c r="CE13" i="40"/>
  <c r="CE7" i="43"/>
  <c r="CE7" i="41"/>
  <c r="CE7" i="40"/>
  <c r="CE20" i="43"/>
  <c r="CE20" i="41"/>
  <c r="CE20" i="40"/>
  <c r="CE16" i="43"/>
  <c r="CE16" i="41"/>
  <c r="CE16" i="40"/>
  <c r="CE12" i="43"/>
  <c r="CE12" i="41"/>
  <c r="CE12" i="40"/>
  <c r="CE8" i="43"/>
  <c r="CE8" i="41"/>
  <c r="CE8" i="40"/>
  <c r="CE4" i="43"/>
  <c r="CE4" i="41"/>
  <c r="CE4" i="40"/>
  <c r="CE25" i="43"/>
  <c r="CE25" i="41"/>
  <c r="CE25" i="40"/>
  <c r="CE28" i="43"/>
  <c r="CE28" i="41"/>
  <c r="CE28" i="40"/>
  <c r="CE21" i="43"/>
  <c r="CE21" i="41"/>
  <c r="CE21" i="40"/>
  <c r="CE26" i="43"/>
  <c r="CE26" i="41"/>
  <c r="CE26" i="40"/>
  <c r="CI17" i="43"/>
  <c r="CI17" i="41"/>
  <c r="CI17" i="40"/>
  <c r="CI13" i="43"/>
  <c r="CI13" i="41"/>
  <c r="CI13" i="40"/>
  <c r="CI9" i="43"/>
  <c r="CI9" i="41"/>
  <c r="CI9" i="40"/>
  <c r="CI5" i="43"/>
  <c r="CI5" i="41"/>
  <c r="CI5" i="40"/>
  <c r="CI10" i="43"/>
  <c r="CI10" i="41"/>
  <c r="CI10" i="40"/>
  <c r="CI20" i="43"/>
  <c r="CI20" i="41"/>
  <c r="CI20" i="40"/>
  <c r="CI14" i="43"/>
  <c r="CI14" i="41"/>
  <c r="CI14" i="40"/>
  <c r="CI8" i="43"/>
  <c r="CI8" i="41"/>
  <c r="CI8" i="40"/>
  <c r="CI21" i="43"/>
  <c r="CI21" i="41"/>
  <c r="CI21" i="40"/>
  <c r="CI24" i="43"/>
  <c r="CI24" i="41"/>
  <c r="CI24" i="40"/>
  <c r="CI23" i="43"/>
  <c r="CI23" i="41"/>
  <c r="CI23" i="40"/>
  <c r="CI22" i="43"/>
  <c r="CI22" i="41"/>
  <c r="CI22" i="40"/>
  <c r="CF16" i="43"/>
  <c r="CF16" i="41"/>
  <c r="CF16" i="40"/>
  <c r="CF4" i="43"/>
  <c r="CF4" i="41"/>
  <c r="CF4" i="40"/>
  <c r="CF18" i="43"/>
  <c r="CF18" i="41"/>
  <c r="CF18" i="40"/>
  <c r="CF12" i="43"/>
  <c r="CF12" i="41"/>
  <c r="CF12" i="40"/>
  <c r="CF6" i="43"/>
  <c r="CF6" i="41"/>
  <c r="CF6" i="40"/>
  <c r="CF17" i="43"/>
  <c r="CF17" i="41"/>
  <c r="CF17" i="40"/>
  <c r="CF13" i="43"/>
  <c r="CF13" i="41"/>
  <c r="CF13" i="40"/>
  <c r="CF9" i="43"/>
  <c r="CF9" i="41"/>
  <c r="CF9" i="40"/>
  <c r="CF5" i="43"/>
  <c r="CF5" i="41"/>
  <c r="CF5" i="40"/>
  <c r="CF26" i="43"/>
  <c r="CF26" i="41"/>
  <c r="CF26" i="40"/>
  <c r="CF27" i="43"/>
  <c r="CF27" i="41"/>
  <c r="CF27" i="40"/>
  <c r="CF22" i="43"/>
  <c r="CF22" i="41"/>
  <c r="CF22" i="40"/>
  <c r="CF25" i="43"/>
  <c r="CF25" i="41"/>
  <c r="CF25" i="40"/>
  <c r="AQ21" i="43"/>
  <c r="AQ21" i="41"/>
  <c r="AQ21" i="40"/>
  <c r="AK24" i="43"/>
  <c r="AK24" i="41"/>
  <c r="AK24" i="40"/>
  <c r="BU9" i="43"/>
  <c r="BU9" i="41"/>
  <c r="BU9" i="40"/>
  <c r="BU17" i="43"/>
  <c r="BU17" i="41"/>
  <c r="BU17" i="40"/>
  <c r="BU25" i="43"/>
  <c r="BU25" i="41"/>
  <c r="BU25" i="40"/>
  <c r="BU11" i="43"/>
  <c r="BU11" i="41"/>
  <c r="BU11" i="40"/>
  <c r="BU19" i="43"/>
  <c r="BU19" i="41"/>
  <c r="BU19" i="40"/>
  <c r="BU27" i="43"/>
  <c r="BU27" i="41"/>
  <c r="BU27" i="40"/>
  <c r="BU6" i="43"/>
  <c r="BU6" i="41"/>
  <c r="BU6" i="40"/>
  <c r="BU10" i="43"/>
  <c r="BU10" i="41"/>
  <c r="BU10" i="40"/>
  <c r="BU14" i="43"/>
  <c r="BU14" i="41"/>
  <c r="BU14" i="40"/>
  <c r="BU18" i="43"/>
  <c r="BU18" i="41"/>
  <c r="BU18" i="40"/>
  <c r="BU22" i="43"/>
  <c r="BU22" i="41"/>
  <c r="BU22" i="40"/>
  <c r="BU26" i="43"/>
  <c r="BU26" i="41"/>
  <c r="BU26" i="40"/>
  <c r="BR22" i="41"/>
  <c r="BI27" i="43"/>
  <c r="BI27" i="41"/>
  <c r="BI27" i="40"/>
  <c r="BX6" i="43"/>
  <c r="BX6" i="41"/>
  <c r="BX6" i="40"/>
  <c r="BX14" i="43"/>
  <c r="BX14" i="41"/>
  <c r="BX14" i="40"/>
  <c r="BX22" i="43"/>
  <c r="BX22" i="41"/>
  <c r="BX22" i="40"/>
  <c r="BX4" i="43"/>
  <c r="BX4" i="41"/>
  <c r="BX4" i="40"/>
  <c r="BX12" i="43"/>
  <c r="BX12" i="41"/>
  <c r="BX12" i="40"/>
  <c r="BX20" i="43"/>
  <c r="BX20" i="41"/>
  <c r="BX20" i="40"/>
  <c r="BX28" i="43"/>
  <c r="BX28" i="41"/>
  <c r="BX28" i="40"/>
  <c r="BX7" i="43"/>
  <c r="BX7" i="41"/>
  <c r="BX7" i="40"/>
  <c r="BX11" i="43"/>
  <c r="BX11" i="41"/>
  <c r="BX11" i="40"/>
  <c r="BX15" i="43"/>
  <c r="BX15" i="41"/>
  <c r="BX15" i="40"/>
  <c r="BX19" i="43"/>
  <c r="BX19" i="41"/>
  <c r="BX19" i="40"/>
  <c r="BX23" i="43"/>
  <c r="BX23" i="41"/>
  <c r="BX23" i="40"/>
  <c r="BX27" i="43"/>
  <c r="BX27" i="41"/>
  <c r="BX27" i="40"/>
  <c r="BY11" i="43"/>
  <c r="BY11" i="41"/>
  <c r="BY11" i="40"/>
  <c r="BY19" i="43"/>
  <c r="BY19" i="41"/>
  <c r="BY19" i="40"/>
  <c r="BY27" i="43"/>
  <c r="BY27" i="41"/>
  <c r="BY27" i="40"/>
  <c r="BY9" i="43"/>
  <c r="BY9" i="41"/>
  <c r="BY9" i="40"/>
  <c r="BY17" i="43"/>
  <c r="BY17" i="41"/>
  <c r="BY17" i="40"/>
  <c r="BY25" i="43"/>
  <c r="BY25" i="41"/>
  <c r="BY25" i="40"/>
  <c r="BY6" i="43"/>
  <c r="BY6" i="41"/>
  <c r="BY6" i="40"/>
  <c r="BY10" i="43"/>
  <c r="BY10" i="41"/>
  <c r="BY10" i="40"/>
  <c r="BY14" i="43"/>
  <c r="BY14" i="41"/>
  <c r="BY14" i="40"/>
  <c r="BY18" i="43"/>
  <c r="BY18" i="41"/>
  <c r="BY18" i="40"/>
  <c r="BY22" i="43"/>
  <c r="BY22" i="41"/>
  <c r="BY22" i="40"/>
  <c r="BY26" i="43"/>
  <c r="BY26" i="41"/>
  <c r="BY26" i="40"/>
  <c r="CA5" i="43"/>
  <c r="CA5" i="41"/>
  <c r="CA5" i="40"/>
  <c r="CA13" i="43"/>
  <c r="CA13" i="41"/>
  <c r="CA13" i="40"/>
  <c r="CA21" i="43"/>
  <c r="CA21" i="41"/>
  <c r="CA21" i="40"/>
  <c r="CA11" i="43"/>
  <c r="CA11" i="41"/>
  <c r="CA11" i="40"/>
  <c r="CA19" i="43"/>
  <c r="CA19" i="41"/>
  <c r="CA19" i="40"/>
  <c r="CA25" i="43"/>
  <c r="CA25" i="41"/>
  <c r="CA25" i="40"/>
  <c r="CA4" i="43"/>
  <c r="CA4" i="41"/>
  <c r="CA4" i="40"/>
  <c r="CA8" i="43"/>
  <c r="CA8" i="41"/>
  <c r="CA8" i="40"/>
  <c r="CA12" i="43"/>
  <c r="CA12" i="41"/>
  <c r="CA12" i="40"/>
  <c r="CA16" i="43"/>
  <c r="CA16" i="41"/>
  <c r="CA16" i="40"/>
  <c r="CA20" i="43"/>
  <c r="CA20" i="41"/>
  <c r="CA20" i="40"/>
  <c r="CA24" i="43"/>
  <c r="CA24" i="41"/>
  <c r="CA24" i="40"/>
  <c r="CA28" i="43"/>
  <c r="CA28" i="41"/>
  <c r="CA28" i="40"/>
  <c r="CB10" i="43"/>
  <c r="CB10" i="41"/>
  <c r="CB10" i="40"/>
  <c r="CB18" i="43"/>
  <c r="CB18" i="41"/>
  <c r="CB18" i="40"/>
  <c r="CB8" i="43"/>
  <c r="CB8" i="41"/>
  <c r="CB8" i="40"/>
  <c r="CB16" i="43"/>
  <c r="CB16" i="41"/>
  <c r="CB16" i="40"/>
  <c r="CB22" i="43"/>
  <c r="CB22" i="41"/>
  <c r="CB22" i="40"/>
  <c r="CB26" i="43"/>
  <c r="CB26" i="41"/>
  <c r="CB26" i="40"/>
  <c r="CB5" i="43"/>
  <c r="CB5" i="41"/>
  <c r="CB5" i="40"/>
  <c r="CB9" i="43"/>
  <c r="CB9" i="41"/>
  <c r="CB9" i="40"/>
  <c r="CB13" i="43"/>
  <c r="CB13" i="41"/>
  <c r="CB13" i="40"/>
  <c r="CB17" i="43"/>
  <c r="CB17" i="41"/>
  <c r="CB17" i="40"/>
  <c r="CB21" i="43"/>
  <c r="CB21" i="41"/>
  <c r="CB21" i="40"/>
  <c r="CB25" i="43"/>
  <c r="CB25" i="41"/>
  <c r="CB25" i="40"/>
  <c r="BZ4" i="43"/>
  <c r="BZ4" i="41"/>
  <c r="BZ4" i="40"/>
  <c r="BZ12" i="43"/>
  <c r="BZ12" i="41"/>
  <c r="BZ12" i="40"/>
  <c r="BZ20" i="43"/>
  <c r="BZ20" i="41"/>
  <c r="BZ20" i="40"/>
  <c r="BZ28" i="43"/>
  <c r="BZ28" i="40"/>
  <c r="BZ28" i="41"/>
  <c r="BZ10" i="43"/>
  <c r="BZ10" i="41"/>
  <c r="BZ10" i="40"/>
  <c r="BZ18" i="43"/>
  <c r="BZ18" i="41"/>
  <c r="BZ18" i="40"/>
  <c r="BZ26" i="43"/>
  <c r="BZ26" i="41"/>
  <c r="BZ26" i="40"/>
  <c r="BZ7" i="43"/>
  <c r="BZ7" i="41"/>
  <c r="BZ7" i="40"/>
  <c r="BZ11" i="43"/>
  <c r="BZ11" i="41"/>
  <c r="BZ11" i="40"/>
  <c r="BZ15" i="43"/>
  <c r="BZ15" i="41"/>
  <c r="BZ15" i="40"/>
  <c r="BZ19" i="43"/>
  <c r="BZ19" i="41"/>
  <c r="BZ19" i="40"/>
  <c r="BZ23" i="43"/>
  <c r="BZ23" i="41"/>
  <c r="BZ23" i="40"/>
  <c r="BZ27" i="43"/>
  <c r="BZ27" i="41"/>
  <c r="BZ27" i="40"/>
  <c r="CC11" i="43"/>
  <c r="CC11" i="41"/>
  <c r="CC11" i="40"/>
  <c r="CC19" i="43"/>
  <c r="CC19" i="41"/>
  <c r="CC19" i="40"/>
  <c r="CC9" i="43"/>
  <c r="CC9" i="41"/>
  <c r="CC9" i="40"/>
  <c r="CC17" i="43"/>
  <c r="CC17" i="41"/>
  <c r="CC17" i="40"/>
  <c r="CC23" i="43"/>
  <c r="CC23" i="41"/>
  <c r="CC23" i="40"/>
  <c r="CC27" i="43"/>
  <c r="CC27" i="41"/>
  <c r="CC27" i="40"/>
  <c r="CC6" i="43"/>
  <c r="CC6" i="41"/>
  <c r="CC6" i="40"/>
  <c r="CC10" i="43"/>
  <c r="CC10" i="41"/>
  <c r="CC10" i="40"/>
  <c r="CC14" i="43"/>
  <c r="CC14" i="41"/>
  <c r="CC14" i="40"/>
  <c r="CC18" i="43"/>
  <c r="CC18" i="41"/>
  <c r="CC18" i="40"/>
  <c r="CC22" i="43"/>
  <c r="CC22" i="41"/>
  <c r="CC22" i="40"/>
  <c r="CC26" i="43"/>
  <c r="CC26" i="41"/>
  <c r="CC26" i="40"/>
  <c r="CD20" i="43"/>
  <c r="CD20" i="41"/>
  <c r="CD20" i="40"/>
  <c r="CD8" i="43"/>
  <c r="CD8" i="41"/>
  <c r="CD8" i="40"/>
  <c r="CD16" i="43"/>
  <c r="CD16" i="41"/>
  <c r="CD16" i="40"/>
  <c r="CD10" i="43"/>
  <c r="CD10" i="41"/>
  <c r="CD10" i="40"/>
  <c r="CD4" i="43"/>
  <c r="CD4" i="41"/>
  <c r="CD4" i="40"/>
  <c r="CD17" i="43"/>
  <c r="CD17" i="41"/>
  <c r="CD17" i="40"/>
  <c r="CD13" i="43"/>
  <c r="CD13" i="41"/>
  <c r="CD13" i="40"/>
  <c r="CD9" i="43"/>
  <c r="CD9" i="41"/>
  <c r="CD9" i="40"/>
  <c r="CD5" i="43"/>
  <c r="CD5" i="41"/>
  <c r="CD5" i="40"/>
  <c r="CD28" i="43"/>
  <c r="CD28" i="41"/>
  <c r="CD28" i="40"/>
  <c r="CD27" i="43"/>
  <c r="CD27" i="41"/>
  <c r="CD27" i="40"/>
  <c r="CD24" i="43"/>
  <c r="CD24" i="41"/>
  <c r="CD24" i="40"/>
  <c r="CD25" i="43"/>
  <c r="CD25" i="41"/>
  <c r="CD25" i="40"/>
  <c r="CG17" i="43"/>
  <c r="CG17" i="41"/>
  <c r="CG17" i="40"/>
  <c r="CG13" i="43"/>
  <c r="CG13" i="41"/>
  <c r="CG13" i="40"/>
  <c r="CG9" i="43"/>
  <c r="CG9" i="41"/>
  <c r="CG9" i="40"/>
  <c r="CG5" i="43"/>
  <c r="CG5" i="41"/>
  <c r="CG5" i="40"/>
  <c r="CG14" i="43"/>
  <c r="CG14" i="41"/>
  <c r="CG14" i="40"/>
  <c r="CG18" i="43"/>
  <c r="CG18" i="41"/>
  <c r="CG18" i="40"/>
  <c r="CG12" i="43"/>
  <c r="CG12" i="41"/>
  <c r="CG12" i="40"/>
  <c r="CG6" i="43"/>
  <c r="CG6" i="41"/>
  <c r="CG6" i="40"/>
  <c r="CG23" i="43"/>
  <c r="CG23" i="41"/>
  <c r="CG23" i="40"/>
  <c r="CG24" i="43"/>
  <c r="CG24" i="41"/>
  <c r="CG24" i="40"/>
  <c r="CG21" i="43"/>
  <c r="CG21" i="41"/>
  <c r="CG21" i="40"/>
  <c r="CG22" i="43"/>
  <c r="CG22" i="41"/>
  <c r="CG22" i="40"/>
  <c r="CH20" i="43"/>
  <c r="CH20" i="41"/>
  <c r="CH20" i="40"/>
  <c r="CH16" i="43"/>
  <c r="CH16" i="41"/>
  <c r="CH16" i="40"/>
  <c r="CH12" i="43"/>
  <c r="CH12" i="41"/>
  <c r="CH12" i="40"/>
  <c r="CH8" i="43"/>
  <c r="CH8" i="41"/>
  <c r="CH8" i="40"/>
  <c r="CH4" i="43"/>
  <c r="CH4" i="41"/>
  <c r="CH4" i="40"/>
  <c r="CH9" i="43"/>
  <c r="CH9" i="41"/>
  <c r="CH9" i="40"/>
  <c r="CH17" i="43"/>
  <c r="CH17" i="41"/>
  <c r="CH17" i="40"/>
  <c r="CH11" i="43"/>
  <c r="CH11" i="41"/>
  <c r="CH11" i="40"/>
  <c r="CH5" i="43"/>
  <c r="CH5" i="41"/>
  <c r="CH5" i="40"/>
  <c r="CH28" i="43"/>
  <c r="CH28" i="40"/>
  <c r="CH28" i="41"/>
  <c r="CH27" i="43"/>
  <c r="CH27" i="41"/>
  <c r="CH27" i="40"/>
  <c r="CH24" i="43"/>
  <c r="CH24" i="41"/>
  <c r="CH24" i="40"/>
  <c r="CH25" i="43"/>
  <c r="CH25" i="41"/>
  <c r="CH25" i="40"/>
  <c r="CE9" i="43"/>
  <c r="CE9" i="41"/>
  <c r="CE9" i="40"/>
  <c r="CE17" i="43"/>
  <c r="CE17" i="41"/>
  <c r="CE17" i="40"/>
  <c r="CE11" i="43"/>
  <c r="CE11" i="41"/>
  <c r="CE11" i="40"/>
  <c r="CE5" i="43"/>
  <c r="CE5" i="41"/>
  <c r="CE5" i="40"/>
  <c r="CE18" i="43"/>
  <c r="CE18" i="41"/>
  <c r="CE18" i="40"/>
  <c r="CE14" i="43"/>
  <c r="CE14" i="41"/>
  <c r="CE14" i="40"/>
  <c r="CE10" i="43"/>
  <c r="CE10" i="41"/>
  <c r="CE10" i="40"/>
  <c r="CE6" i="43"/>
  <c r="CE6" i="41"/>
  <c r="CE6" i="40"/>
  <c r="CE27" i="43"/>
  <c r="CE27" i="41"/>
  <c r="CE27" i="40"/>
  <c r="CE24" i="43"/>
  <c r="CE24" i="41"/>
  <c r="CE24" i="40"/>
  <c r="CE23" i="43"/>
  <c r="CE23" i="41"/>
  <c r="CE23" i="40"/>
  <c r="CE22" i="43"/>
  <c r="CE22" i="41"/>
  <c r="CE22" i="40"/>
  <c r="CI19" i="43"/>
  <c r="CI19" i="41"/>
  <c r="CI19" i="40"/>
  <c r="CI15" i="43"/>
  <c r="CI15" i="41"/>
  <c r="CI15" i="40"/>
  <c r="CI11" i="43"/>
  <c r="CI11" i="41"/>
  <c r="CI11" i="40"/>
  <c r="CI7" i="43"/>
  <c r="CI7" i="41"/>
  <c r="CI7" i="40"/>
  <c r="CI16" i="43"/>
  <c r="CI16" i="41"/>
  <c r="CI16" i="40"/>
  <c r="CI4" i="43"/>
  <c r="CI4" i="41"/>
  <c r="CI4" i="40"/>
  <c r="CI18" i="43"/>
  <c r="CI18" i="41"/>
  <c r="CI18" i="40"/>
  <c r="CI12" i="43"/>
  <c r="CI12" i="41"/>
  <c r="CI12" i="40"/>
  <c r="CI6" i="43"/>
  <c r="CI6" i="41"/>
  <c r="CI6" i="40"/>
  <c r="CI25" i="43"/>
  <c r="CI25" i="41"/>
  <c r="CI25" i="40"/>
  <c r="CI28" i="43"/>
  <c r="CI28" i="41"/>
  <c r="CI28" i="40"/>
  <c r="CI27" i="43"/>
  <c r="CI27" i="41"/>
  <c r="CI27" i="40"/>
  <c r="CI26" i="43"/>
  <c r="CI26" i="41"/>
  <c r="CI26" i="40"/>
  <c r="CF10" i="43"/>
  <c r="CF10" i="41"/>
  <c r="CF10" i="40"/>
  <c r="CF20" i="43"/>
  <c r="CF20" i="41"/>
  <c r="CF20" i="40"/>
  <c r="CF14" i="43"/>
  <c r="CF14" i="41"/>
  <c r="CF14" i="40"/>
  <c r="CF8" i="43"/>
  <c r="CF8" i="41"/>
  <c r="CF8" i="40"/>
  <c r="CF19" i="43"/>
  <c r="CF19" i="41"/>
  <c r="CF19" i="40"/>
  <c r="CF15" i="43"/>
  <c r="CF15" i="41"/>
  <c r="CF15" i="40"/>
  <c r="CF11" i="43"/>
  <c r="CF11" i="41"/>
  <c r="CF11" i="40"/>
  <c r="CF7" i="43"/>
  <c r="CF7" i="41"/>
  <c r="CF7" i="40"/>
  <c r="CF28" i="43"/>
  <c r="CF28" i="41"/>
  <c r="CF28" i="40"/>
  <c r="CF23" i="43"/>
  <c r="CF23" i="41"/>
  <c r="CF23" i="40"/>
  <c r="CF24" i="43"/>
  <c r="CF24" i="41"/>
  <c r="CF24" i="40"/>
  <c r="CF21" i="43"/>
  <c r="CF21" i="41"/>
  <c r="CF21" i="40"/>
  <c r="AE28" i="43"/>
  <c r="AE28" i="41"/>
  <c r="AE28" i="40"/>
  <c r="BF26" i="21"/>
  <c r="BU5" i="21"/>
  <c r="BU13" i="21"/>
  <c r="BU21" i="21"/>
  <c r="BU7" i="21"/>
  <c r="BU15" i="21"/>
  <c r="BU23" i="21"/>
  <c r="BU4" i="21"/>
  <c r="BU8" i="21"/>
  <c r="BU12" i="21"/>
  <c r="BU16" i="21"/>
  <c r="BU20" i="21"/>
  <c r="BU24" i="21"/>
  <c r="BU28" i="21"/>
  <c r="BR21" i="21"/>
  <c r="AZ27" i="21"/>
  <c r="AQ25" i="21"/>
  <c r="BX10" i="21"/>
  <c r="BX18" i="21"/>
  <c r="BX26" i="21"/>
  <c r="BX8" i="21"/>
  <c r="BX16" i="21"/>
  <c r="BX24" i="21"/>
  <c r="BX5" i="21"/>
  <c r="BX9" i="21"/>
  <c r="BX13" i="21"/>
  <c r="BX17" i="21"/>
  <c r="BX21" i="21"/>
  <c r="BX25" i="21"/>
  <c r="BY7" i="21"/>
  <c r="BY15" i="21"/>
  <c r="BY23" i="21"/>
  <c r="BY5" i="21"/>
  <c r="BY13" i="21"/>
  <c r="BY21" i="21"/>
  <c r="BY4" i="21"/>
  <c r="BY8" i="21"/>
  <c r="BY12" i="21"/>
  <c r="BY16" i="21"/>
  <c r="BY20" i="21"/>
  <c r="BY24" i="21"/>
  <c r="BY28" i="21"/>
  <c r="CA9" i="21"/>
  <c r="CA17" i="21"/>
  <c r="CA7" i="21"/>
  <c r="CA15" i="21"/>
  <c r="CA23" i="21"/>
  <c r="CA27" i="21"/>
  <c r="CA6" i="21"/>
  <c r="CA10" i="21"/>
  <c r="CA14" i="21"/>
  <c r="CA18" i="21"/>
  <c r="CA22" i="21"/>
  <c r="CA26" i="21"/>
  <c r="CB6" i="21"/>
  <c r="CB14" i="21"/>
  <c r="CB4" i="21"/>
  <c r="CB12" i="21"/>
  <c r="CB20" i="21"/>
  <c r="CB24" i="21"/>
  <c r="CB28" i="21"/>
  <c r="CB7" i="21"/>
  <c r="CB11" i="21"/>
  <c r="CB15" i="21"/>
  <c r="CB19" i="21"/>
  <c r="CB23" i="21"/>
  <c r="CB27" i="21"/>
  <c r="BZ8" i="21"/>
  <c r="BZ16" i="21"/>
  <c r="BZ24" i="21"/>
  <c r="BZ6" i="21"/>
  <c r="BZ14" i="21"/>
  <c r="BZ22" i="21"/>
  <c r="BZ5" i="21"/>
  <c r="BZ9" i="21"/>
  <c r="BZ13" i="21"/>
  <c r="BZ17" i="21"/>
  <c r="BZ21" i="21"/>
  <c r="BZ25" i="21"/>
  <c r="CC7" i="21"/>
  <c r="CC15" i="21"/>
  <c r="CC5" i="21"/>
  <c r="CC13" i="21"/>
  <c r="CC21" i="21"/>
  <c r="CC25" i="21"/>
  <c r="CC4" i="21"/>
  <c r="CC8" i="21"/>
  <c r="CC12" i="21"/>
  <c r="CC16" i="21"/>
  <c r="CC20" i="21"/>
  <c r="CC24" i="21"/>
  <c r="CC28" i="21"/>
  <c r="CD14" i="21"/>
  <c r="CD18" i="21"/>
  <c r="CD12" i="21"/>
  <c r="CD6" i="21"/>
  <c r="CD19" i="21"/>
  <c r="CD15" i="21"/>
  <c r="CD11" i="21"/>
  <c r="CD7" i="21"/>
  <c r="CD26" i="21"/>
  <c r="CD23" i="21"/>
  <c r="CD22" i="21"/>
  <c r="CD21" i="21"/>
  <c r="CG19" i="21"/>
  <c r="CG15" i="21"/>
  <c r="CG11" i="21"/>
  <c r="CG7" i="21"/>
  <c r="CG20" i="21"/>
  <c r="CG8" i="21"/>
  <c r="CG16" i="21"/>
  <c r="CG10" i="21"/>
  <c r="CG4" i="21"/>
  <c r="CG27" i="21"/>
  <c r="CG28" i="21"/>
  <c r="CG25" i="21"/>
  <c r="CG26" i="21"/>
  <c r="CH18" i="21"/>
  <c r="CH14" i="21"/>
  <c r="CH10" i="21"/>
  <c r="CH6" i="21"/>
  <c r="CH15" i="21"/>
  <c r="CH19" i="21"/>
  <c r="CH13" i="21"/>
  <c r="CH7" i="21"/>
  <c r="CH26" i="21"/>
  <c r="CH23" i="21"/>
  <c r="CH22" i="21"/>
  <c r="CH21" i="21"/>
  <c r="CE15" i="21"/>
  <c r="CE19" i="21"/>
  <c r="CE13" i="21"/>
  <c r="CE7" i="21"/>
  <c r="CE20" i="21"/>
  <c r="CE16" i="21"/>
  <c r="CE12" i="21"/>
  <c r="CE8" i="21"/>
  <c r="CE4" i="21"/>
  <c r="CE25" i="21"/>
  <c r="CE28" i="21"/>
  <c r="CE21" i="21"/>
  <c r="CE26" i="21"/>
  <c r="CI17" i="21"/>
  <c r="CI13" i="21"/>
  <c r="CI9" i="21"/>
  <c r="CI5" i="21"/>
  <c r="CI10" i="21"/>
  <c r="CI20" i="21"/>
  <c r="CI14" i="21"/>
  <c r="CI8" i="21"/>
  <c r="CI21" i="21"/>
  <c r="CI24" i="21"/>
  <c r="CI23" i="21"/>
  <c r="CI22" i="21"/>
  <c r="CF16" i="21"/>
  <c r="CF4" i="21"/>
  <c r="CF18" i="21"/>
  <c r="CF12" i="21"/>
  <c r="CF6" i="21"/>
  <c r="CF17" i="21"/>
  <c r="CF13" i="21"/>
  <c r="CF9" i="21"/>
  <c r="CF5" i="21"/>
  <c r="CF26" i="21"/>
  <c r="CF27" i="21"/>
  <c r="CF22" i="21"/>
  <c r="CF25" i="21"/>
  <c r="AQ21" i="21"/>
  <c r="AK24" i="21"/>
  <c r="BU9" i="21"/>
  <c r="BU17" i="21"/>
  <c r="BU25" i="21"/>
  <c r="BU11" i="21"/>
  <c r="BU19" i="21"/>
  <c r="BU27" i="21"/>
  <c r="BU6" i="21"/>
  <c r="BU10" i="21"/>
  <c r="BU14" i="21"/>
  <c r="BU18" i="21"/>
  <c r="BU22" i="21"/>
  <c r="BU26" i="21"/>
  <c r="BI27" i="21"/>
  <c r="BX6" i="21"/>
  <c r="BX14" i="21"/>
  <c r="BX22" i="21"/>
  <c r="BX4" i="21"/>
  <c r="BX12" i="21"/>
  <c r="BX20" i="21"/>
  <c r="BX28" i="21"/>
  <c r="BX7" i="21"/>
  <c r="BX11" i="21"/>
  <c r="BX15" i="21"/>
  <c r="BX19" i="21"/>
  <c r="BX23" i="21"/>
  <c r="BX27" i="21"/>
  <c r="BY11" i="21"/>
  <c r="BY19" i="21"/>
  <c r="BY27" i="21"/>
  <c r="BY9" i="21"/>
  <c r="BY17" i="21"/>
  <c r="BY25" i="21"/>
  <c r="BY6" i="21"/>
  <c r="BY10" i="21"/>
  <c r="BY14" i="21"/>
  <c r="BY18" i="21"/>
  <c r="BY22" i="21"/>
  <c r="BY26" i="21"/>
  <c r="CA5" i="21"/>
  <c r="CA13" i="21"/>
  <c r="CA21" i="21"/>
  <c r="CA11" i="21"/>
  <c r="CA19" i="21"/>
  <c r="CA25" i="21"/>
  <c r="CA4" i="21"/>
  <c r="CA8" i="21"/>
  <c r="CA12" i="21"/>
  <c r="CA16" i="21"/>
  <c r="CA20" i="21"/>
  <c r="CA24" i="21"/>
  <c r="CA28" i="21"/>
  <c r="CB10" i="21"/>
  <c r="CB18" i="21"/>
  <c r="CB8" i="21"/>
  <c r="CB16" i="21"/>
  <c r="CB22" i="21"/>
  <c r="CB26" i="21"/>
  <c r="CB5" i="21"/>
  <c r="CB9" i="21"/>
  <c r="CB13" i="21"/>
  <c r="CB17" i="21"/>
  <c r="CB21" i="21"/>
  <c r="CB25" i="21"/>
  <c r="BZ4" i="21"/>
  <c r="BZ12" i="21"/>
  <c r="BZ20" i="21"/>
  <c r="BZ28" i="21"/>
  <c r="BZ10" i="21"/>
  <c r="BZ18" i="21"/>
  <c r="BZ26" i="21"/>
  <c r="BZ7" i="21"/>
  <c r="BZ11" i="21"/>
  <c r="BZ15" i="21"/>
  <c r="BZ19" i="21"/>
  <c r="BZ23" i="21"/>
  <c r="BZ27" i="21"/>
  <c r="CC11" i="21"/>
  <c r="CC19" i="21"/>
  <c r="CC9" i="21"/>
  <c r="CC17" i="21"/>
  <c r="CC23" i="21"/>
  <c r="CC27" i="21"/>
  <c r="CC6" i="21"/>
  <c r="CC10" i="21"/>
  <c r="CC14" i="21"/>
  <c r="CC18" i="21"/>
  <c r="CC22" i="21"/>
  <c r="CC26" i="21"/>
  <c r="CD20" i="21"/>
  <c r="CD8" i="21"/>
  <c r="CD16" i="21"/>
  <c r="CD10" i="21"/>
  <c r="CD4" i="21"/>
  <c r="CD17" i="21"/>
  <c r="CD13" i="21"/>
  <c r="CD9" i="21"/>
  <c r="CD5" i="21"/>
  <c r="CD28" i="21"/>
  <c r="CD27" i="21"/>
  <c r="CD24" i="21"/>
  <c r="CD25" i="21"/>
  <c r="CG17" i="21"/>
  <c r="CG13" i="21"/>
  <c r="CG9" i="21"/>
  <c r="CG5" i="21"/>
  <c r="CG14" i="21"/>
  <c r="CG18" i="21"/>
  <c r="CG12" i="21"/>
  <c r="CG6" i="21"/>
  <c r="CG23" i="21"/>
  <c r="CG24" i="21"/>
  <c r="CG21" i="21"/>
  <c r="CG22" i="21"/>
  <c r="CH20" i="21"/>
  <c r="CH16" i="21"/>
  <c r="CH12" i="21"/>
  <c r="CH8" i="21"/>
  <c r="CH4" i="21"/>
  <c r="CH9" i="21"/>
  <c r="CH17" i="21"/>
  <c r="CH11" i="21"/>
  <c r="CH5" i="21"/>
  <c r="CH28" i="21"/>
  <c r="CH27" i="21"/>
  <c r="CH27" i="50" s="1"/>
  <c r="CH24" i="21"/>
  <c r="CH25" i="21"/>
  <c r="CE9" i="21"/>
  <c r="CE17" i="21"/>
  <c r="CE11" i="21"/>
  <c r="CE5" i="21"/>
  <c r="CE18" i="21"/>
  <c r="CE14" i="21"/>
  <c r="CE10" i="21"/>
  <c r="CE6" i="21"/>
  <c r="CE27" i="21"/>
  <c r="CE24" i="21"/>
  <c r="CE23" i="21"/>
  <c r="CE22" i="21"/>
  <c r="CI19" i="21"/>
  <c r="CI15" i="21"/>
  <c r="CI11" i="21"/>
  <c r="CI7" i="21"/>
  <c r="CI16" i="21"/>
  <c r="CI4" i="21"/>
  <c r="CI18" i="21"/>
  <c r="CI12" i="21"/>
  <c r="CI6" i="21"/>
  <c r="CI25" i="21"/>
  <c r="CI28" i="21"/>
  <c r="CI27" i="21"/>
  <c r="CI26" i="21"/>
  <c r="CF10" i="21"/>
  <c r="CF20" i="21"/>
  <c r="CF14" i="21"/>
  <c r="CF8" i="21"/>
  <c r="CF19" i="21"/>
  <c r="CF15" i="21"/>
  <c r="CF11" i="21"/>
  <c r="CF7" i="21"/>
  <c r="CF28" i="21"/>
  <c r="CF23" i="21"/>
  <c r="CF24" i="21"/>
  <c r="CF21" i="21"/>
  <c r="AE28" i="21"/>
  <c r="AE23" i="18"/>
  <c r="AE23" i="62" s="1"/>
  <c r="AE23" i="63" s="1"/>
  <c r="AK12" i="18"/>
  <c r="AK12" i="62" s="1"/>
  <c r="AK12" i="63" s="1"/>
  <c r="AE11" i="18"/>
  <c r="AE11" i="62" s="1"/>
  <c r="AE11" i="63" s="1"/>
  <c r="AE6" i="18"/>
  <c r="AE6" i="62" s="1"/>
  <c r="AE6" i="63" s="1"/>
  <c r="AE22" i="18"/>
  <c r="AE22" i="62" s="1"/>
  <c r="AE22" i="63" s="1"/>
  <c r="AE17" i="18"/>
  <c r="AE17" i="62" s="1"/>
  <c r="AE17" i="63" s="1"/>
  <c r="AE19" i="18"/>
  <c r="AE19" i="62" s="1"/>
  <c r="AE19" i="63" s="1"/>
  <c r="AE27" i="18"/>
  <c r="AE27" i="62" s="1"/>
  <c r="AE27" i="63" s="1"/>
  <c r="AE10" i="18"/>
  <c r="AE10" i="62" s="1"/>
  <c r="AE10" i="63" s="1"/>
  <c r="AE18" i="18"/>
  <c r="AE18" i="62" s="1"/>
  <c r="AE18" i="63" s="1"/>
  <c r="AE26" i="18"/>
  <c r="AE26" i="62" s="1"/>
  <c r="AE26" i="63" s="1"/>
  <c r="AE5" i="18"/>
  <c r="AE5" i="62" s="1"/>
  <c r="AE5" i="63" s="1"/>
  <c r="AE13" i="18"/>
  <c r="AE13" i="62" s="1"/>
  <c r="AE13" i="63" s="1"/>
  <c r="AE7" i="18"/>
  <c r="AE7" i="62" s="1"/>
  <c r="AE7" i="63" s="1"/>
  <c r="AE15" i="18"/>
  <c r="AE15" i="62" s="1"/>
  <c r="AE15" i="63" s="1"/>
  <c r="AE21" i="18"/>
  <c r="AE21" i="62" s="1"/>
  <c r="AE21" i="63" s="1"/>
  <c r="AE25" i="18"/>
  <c r="AE25" i="62" s="1"/>
  <c r="AE25" i="63" s="1"/>
  <c r="AE4" i="18"/>
  <c r="AE4" i="62" s="1"/>
  <c r="AE4" i="63" s="1"/>
  <c r="AE8" i="18"/>
  <c r="AE8" i="62" s="1"/>
  <c r="AE8" i="63" s="1"/>
  <c r="AE12" i="18"/>
  <c r="AE12" i="62" s="1"/>
  <c r="AE12" i="63" s="1"/>
  <c r="AE16" i="18"/>
  <c r="AE16" i="62" s="1"/>
  <c r="AE16" i="63" s="1"/>
  <c r="AE20" i="18"/>
  <c r="AE20" i="62" s="1"/>
  <c r="AE20" i="63" s="1"/>
  <c r="AE24" i="18"/>
  <c r="AE24" i="62" s="1"/>
  <c r="AE24" i="63" s="1"/>
  <c r="AK5" i="18"/>
  <c r="AK5" i="62" s="1"/>
  <c r="AK5" i="63" s="1"/>
  <c r="AQ8" i="18"/>
  <c r="AQ8" i="62" s="1"/>
  <c r="AQ8" i="63" s="1"/>
  <c r="AK15" i="18"/>
  <c r="AK15" i="62" s="1"/>
  <c r="AK15" i="63" s="1"/>
  <c r="AK28" i="18"/>
  <c r="AK28" i="62" s="1"/>
  <c r="AK28" i="63" s="1"/>
  <c r="AQ9" i="18"/>
  <c r="AQ9" i="62" s="1"/>
  <c r="AQ9" i="63" s="1"/>
  <c r="AK17" i="18"/>
  <c r="AK17" i="62" s="1"/>
  <c r="AK17" i="63" s="1"/>
  <c r="AK4" i="18"/>
  <c r="AK4" i="62" s="1"/>
  <c r="AK4" i="63" s="1"/>
  <c r="AK20" i="18"/>
  <c r="AK20" i="62" s="1"/>
  <c r="AK20" i="63" s="1"/>
  <c r="AQ18" i="18"/>
  <c r="AQ18" i="62" s="1"/>
  <c r="AQ18" i="63" s="1"/>
  <c r="AQ24" i="18"/>
  <c r="AQ24" i="62" s="1"/>
  <c r="AQ24" i="63" s="1"/>
  <c r="AQ17" i="18"/>
  <c r="AQ17" i="62" s="1"/>
  <c r="AQ17" i="63" s="1"/>
  <c r="P22" i="45"/>
  <c r="Q22" i="32"/>
  <c r="P27" i="45"/>
  <c r="Q27" i="32"/>
  <c r="O37" i="45"/>
  <c r="O11" i="46"/>
  <c r="Q35" i="32"/>
  <c r="P35" i="45"/>
  <c r="Q6" i="32"/>
  <c r="P6" i="45"/>
  <c r="Q8" i="32"/>
  <c r="P8" i="45"/>
  <c r="Q10" i="32"/>
  <c r="P10" i="45"/>
  <c r="Q12" i="32"/>
  <c r="P12" i="45"/>
  <c r="Q14" i="32"/>
  <c r="P14" i="45"/>
  <c r="Q16" i="32"/>
  <c r="P16" i="45"/>
  <c r="Q18" i="32"/>
  <c r="P18" i="45"/>
  <c r="Q20" i="32"/>
  <c r="P20" i="45"/>
  <c r="Q24" i="32"/>
  <c r="P24" i="45"/>
  <c r="Q26" i="32"/>
  <c r="P26" i="45"/>
  <c r="Q28" i="32"/>
  <c r="P28" i="45"/>
  <c r="Q30" i="32"/>
  <c r="P30" i="45"/>
  <c r="Q32" i="32"/>
  <c r="P32" i="45"/>
  <c r="Q34" i="32"/>
  <c r="P34" i="45"/>
  <c r="Q9" i="32"/>
  <c r="P9" i="45"/>
  <c r="Q13" i="32"/>
  <c r="P13" i="45"/>
  <c r="Q15" i="32"/>
  <c r="P15" i="45"/>
  <c r="Q17" i="32"/>
  <c r="P17" i="45"/>
  <c r="Q19" i="32"/>
  <c r="P19" i="45"/>
  <c r="Q21" i="32"/>
  <c r="P21" i="45"/>
  <c r="Q23" i="32"/>
  <c r="P23" i="45"/>
  <c r="Q25" i="32"/>
  <c r="P25" i="45"/>
  <c r="Q29" i="32"/>
  <c r="P29" i="45"/>
  <c r="Q31" i="32"/>
  <c r="P31" i="45"/>
  <c r="Q5" i="32"/>
  <c r="P5" i="45"/>
  <c r="P11" i="45"/>
  <c r="Q11" i="32"/>
  <c r="Q3" i="32"/>
  <c r="Q3" i="45" s="1"/>
  <c r="Q33" i="32"/>
  <c r="Q33" i="45" s="1"/>
  <c r="R7" i="32"/>
  <c r="R7" i="45" s="1"/>
  <c r="CG30" i="18"/>
  <c r="AK21" i="18"/>
  <c r="AK21" i="62" s="1"/>
  <c r="AK21" i="63" s="1"/>
  <c r="AK7" i="18"/>
  <c r="AK7" i="62" s="1"/>
  <c r="AK7" i="63" s="1"/>
  <c r="AK23" i="18"/>
  <c r="AK23" i="62" s="1"/>
  <c r="AK23" i="63" s="1"/>
  <c r="AK8" i="18"/>
  <c r="AK8" i="62" s="1"/>
  <c r="AK8" i="63" s="1"/>
  <c r="AK16" i="18"/>
  <c r="AK16" i="62" s="1"/>
  <c r="AK16" i="63" s="1"/>
  <c r="AQ14" i="18"/>
  <c r="AQ14" i="62" s="1"/>
  <c r="AQ14" i="63" s="1"/>
  <c r="AQ26" i="18"/>
  <c r="AQ26" i="62" s="1"/>
  <c r="AQ26" i="63" s="1"/>
  <c r="AQ16" i="18"/>
  <c r="AQ16" i="62" s="1"/>
  <c r="AQ16" i="63" s="1"/>
  <c r="AQ5" i="18"/>
  <c r="AQ5" i="62" s="1"/>
  <c r="AQ5" i="63" s="1"/>
  <c r="AQ13" i="18"/>
  <c r="AQ13" i="62" s="1"/>
  <c r="AQ13" i="63" s="1"/>
  <c r="AQ27" i="18"/>
  <c r="AQ27" i="62" s="1"/>
  <c r="AQ27" i="63" s="1"/>
  <c r="AQ23" i="18"/>
  <c r="AQ23" i="62" s="1"/>
  <c r="AQ23" i="63" s="1"/>
  <c r="AQ19" i="18"/>
  <c r="AQ19" i="62" s="1"/>
  <c r="AQ19" i="63" s="1"/>
  <c r="AQ15" i="18"/>
  <c r="AQ15" i="62" s="1"/>
  <c r="AQ15" i="63" s="1"/>
  <c r="AQ11" i="18"/>
  <c r="AQ11" i="62" s="1"/>
  <c r="AQ11" i="63" s="1"/>
  <c r="AQ7" i="18"/>
  <c r="AQ7" i="62" s="1"/>
  <c r="AQ7" i="63" s="1"/>
  <c r="AQ28" i="18"/>
  <c r="AQ28" i="62" s="1"/>
  <c r="AQ28" i="63" s="1"/>
  <c r="AQ20" i="18"/>
  <c r="AQ20" i="62" s="1"/>
  <c r="AQ20" i="63" s="1"/>
  <c r="AQ12" i="18"/>
  <c r="AQ12" i="62" s="1"/>
  <c r="AQ12" i="63" s="1"/>
  <c r="AQ4" i="18"/>
  <c r="AQ4" i="62" s="1"/>
  <c r="AQ4" i="63" s="1"/>
  <c r="AQ22" i="18"/>
  <c r="AQ22" i="62" s="1"/>
  <c r="AQ22" i="63" s="1"/>
  <c r="AQ10" i="18"/>
  <c r="AQ10" i="62" s="1"/>
  <c r="AQ10" i="63" s="1"/>
  <c r="AQ6" i="18"/>
  <c r="AQ6" i="62" s="1"/>
  <c r="AQ6" i="63" s="1"/>
  <c r="AK26" i="18"/>
  <c r="AK26" i="62" s="1"/>
  <c r="AK26" i="63" s="1"/>
  <c r="AK22" i="18"/>
  <c r="AK22" i="62" s="1"/>
  <c r="AK22" i="63" s="1"/>
  <c r="AK18" i="18"/>
  <c r="AK18" i="62" s="1"/>
  <c r="AK18" i="63" s="1"/>
  <c r="AK14" i="18"/>
  <c r="AK14" i="62" s="1"/>
  <c r="AK14" i="63" s="1"/>
  <c r="AK10" i="18"/>
  <c r="AK10" i="62" s="1"/>
  <c r="AK10" i="63" s="1"/>
  <c r="AK6" i="18"/>
  <c r="AK6" i="62" s="1"/>
  <c r="AK6" i="63" s="1"/>
  <c r="AK27" i="18"/>
  <c r="AK27" i="62" s="1"/>
  <c r="AK27" i="63" s="1"/>
  <c r="AK19" i="18"/>
  <c r="AK19" i="62" s="1"/>
  <c r="AK19" i="63" s="1"/>
  <c r="AK11" i="18"/>
  <c r="AK11" i="62" s="1"/>
  <c r="AK11" i="63" s="1"/>
  <c r="AK25" i="18"/>
  <c r="AK25" i="62" s="1"/>
  <c r="AK25" i="63" s="1"/>
  <c r="AK9" i="18"/>
  <c r="AK9" i="62" s="1"/>
  <c r="AK9" i="63" s="1"/>
  <c r="AK13" i="18"/>
  <c r="AK13" i="62" s="1"/>
  <c r="AK13" i="63" s="1"/>
  <c r="BX30" i="18"/>
  <c r="CA30" i="18"/>
  <c r="AJ27" i="18"/>
  <c r="AJ27" i="62" s="1"/>
  <c r="AJ27" i="63" s="1"/>
  <c r="AJ25" i="18"/>
  <c r="AJ25" i="62" s="1"/>
  <c r="AJ25" i="63" s="1"/>
  <c r="AJ23" i="18"/>
  <c r="AJ23" i="62" s="1"/>
  <c r="AJ23" i="63" s="1"/>
  <c r="AJ21" i="18"/>
  <c r="AJ21" i="62" s="1"/>
  <c r="AJ21" i="63" s="1"/>
  <c r="AJ19" i="18"/>
  <c r="AJ19" i="62" s="1"/>
  <c r="AJ19" i="63" s="1"/>
  <c r="AJ17" i="18"/>
  <c r="AJ17" i="62" s="1"/>
  <c r="AJ17" i="63" s="1"/>
  <c r="AJ15" i="18"/>
  <c r="AJ15" i="62" s="1"/>
  <c r="AJ15" i="63" s="1"/>
  <c r="AJ13" i="18"/>
  <c r="AJ13" i="62" s="1"/>
  <c r="AJ13" i="63" s="1"/>
  <c r="AJ11" i="18"/>
  <c r="AJ11" i="62" s="1"/>
  <c r="AJ11" i="63" s="1"/>
  <c r="AJ9" i="18"/>
  <c r="AJ9" i="62" s="1"/>
  <c r="AJ9" i="63" s="1"/>
  <c r="AJ7" i="18"/>
  <c r="AJ7" i="62" s="1"/>
  <c r="AJ7" i="63" s="1"/>
  <c r="AJ5" i="18"/>
  <c r="AJ5" i="62" s="1"/>
  <c r="AJ5" i="63" s="1"/>
  <c r="AJ26" i="18"/>
  <c r="AJ26" i="62" s="1"/>
  <c r="AJ26" i="63" s="1"/>
  <c r="AJ22" i="18"/>
  <c r="AJ22" i="62" s="1"/>
  <c r="AJ22" i="63" s="1"/>
  <c r="AJ18" i="18"/>
  <c r="AJ18" i="62" s="1"/>
  <c r="AJ18" i="63" s="1"/>
  <c r="AJ14" i="18"/>
  <c r="AJ14" i="62" s="1"/>
  <c r="AJ14" i="63" s="1"/>
  <c r="AJ10" i="18"/>
  <c r="AJ10" i="62" s="1"/>
  <c r="AJ10" i="63" s="1"/>
  <c r="AJ6" i="18"/>
  <c r="AJ6" i="62" s="1"/>
  <c r="AJ6" i="63" s="1"/>
  <c r="AJ28" i="18"/>
  <c r="AJ28" i="62" s="1"/>
  <c r="AJ28" i="63" s="1"/>
  <c r="AJ20" i="18"/>
  <c r="AJ20" i="62" s="1"/>
  <c r="AJ20" i="63" s="1"/>
  <c r="AJ12" i="18"/>
  <c r="AJ12" i="62" s="1"/>
  <c r="AJ12" i="63" s="1"/>
  <c r="AJ4" i="18"/>
  <c r="AJ4" i="62" s="1"/>
  <c r="AJ4" i="63" s="1"/>
  <c r="AJ24" i="18"/>
  <c r="AJ24" i="62" s="1"/>
  <c r="AJ24" i="63" s="1"/>
  <c r="AJ16" i="18"/>
  <c r="AJ16" i="62" s="1"/>
  <c r="AJ16" i="63" s="1"/>
  <c r="AJ8" i="18"/>
  <c r="AJ8" i="62" s="1"/>
  <c r="AJ8" i="63" s="1"/>
  <c r="AM28" i="18"/>
  <c r="AM28" i="62" s="1"/>
  <c r="AM28" i="63" s="1"/>
  <c r="AM26" i="18"/>
  <c r="AM26" i="62" s="1"/>
  <c r="AM26" i="63" s="1"/>
  <c r="AM24" i="18"/>
  <c r="AM24" i="62" s="1"/>
  <c r="AM24" i="63" s="1"/>
  <c r="AM22" i="18"/>
  <c r="AM22" i="62" s="1"/>
  <c r="AM22" i="63" s="1"/>
  <c r="AM20" i="18"/>
  <c r="AM20" i="62" s="1"/>
  <c r="AM20" i="63" s="1"/>
  <c r="AM18" i="18"/>
  <c r="AM18" i="62" s="1"/>
  <c r="AM18" i="63" s="1"/>
  <c r="AM16" i="18"/>
  <c r="AM16" i="62" s="1"/>
  <c r="AM16" i="63" s="1"/>
  <c r="AM14" i="18"/>
  <c r="AM14" i="62" s="1"/>
  <c r="AM14" i="63" s="1"/>
  <c r="AM12" i="18"/>
  <c r="AM12" i="62" s="1"/>
  <c r="AM12" i="63" s="1"/>
  <c r="AM10" i="18"/>
  <c r="AM10" i="62" s="1"/>
  <c r="AM10" i="63" s="1"/>
  <c r="AM8" i="18"/>
  <c r="AM8" i="62" s="1"/>
  <c r="AM8" i="63" s="1"/>
  <c r="AM6" i="18"/>
  <c r="AM6" i="62" s="1"/>
  <c r="AM6" i="63" s="1"/>
  <c r="AM4" i="18"/>
  <c r="AM4" i="62" s="1"/>
  <c r="AM4" i="63" s="1"/>
  <c r="AM25" i="18"/>
  <c r="AM25" i="62" s="1"/>
  <c r="AM25" i="63" s="1"/>
  <c r="AM21" i="18"/>
  <c r="AM21" i="62" s="1"/>
  <c r="AM21" i="63" s="1"/>
  <c r="AM17" i="18"/>
  <c r="AM17" i="62" s="1"/>
  <c r="AM17" i="63" s="1"/>
  <c r="AM13" i="18"/>
  <c r="AM13" i="62" s="1"/>
  <c r="AM13" i="63" s="1"/>
  <c r="AM9" i="18"/>
  <c r="AM9" i="62" s="1"/>
  <c r="AM9" i="63" s="1"/>
  <c r="AM5" i="18"/>
  <c r="AM5" i="62" s="1"/>
  <c r="AM5" i="63" s="1"/>
  <c r="AM27" i="18"/>
  <c r="AM27" i="62" s="1"/>
  <c r="AM27" i="63" s="1"/>
  <c r="AM19" i="18"/>
  <c r="AM19" i="62" s="1"/>
  <c r="AM19" i="63" s="1"/>
  <c r="AM11" i="18"/>
  <c r="AM11" i="62" s="1"/>
  <c r="AM11" i="63" s="1"/>
  <c r="AM23" i="18"/>
  <c r="AM23" i="62" s="1"/>
  <c r="AM23" i="63" s="1"/>
  <c r="AM15" i="18"/>
  <c r="AM15" i="62" s="1"/>
  <c r="AM15" i="63" s="1"/>
  <c r="AM7" i="18"/>
  <c r="AM7" i="62" s="1"/>
  <c r="AM7" i="63" s="1"/>
  <c r="AP28" i="18"/>
  <c r="AP28" i="62" s="1"/>
  <c r="AP28" i="63" s="1"/>
  <c r="AP26" i="18"/>
  <c r="AP26" i="62" s="1"/>
  <c r="AP26" i="63" s="1"/>
  <c r="AP24" i="18"/>
  <c r="AP24" i="62" s="1"/>
  <c r="AP24" i="63" s="1"/>
  <c r="AP22" i="18"/>
  <c r="AP22" i="62" s="1"/>
  <c r="AP22" i="63" s="1"/>
  <c r="AP27" i="18"/>
  <c r="AP27" i="62" s="1"/>
  <c r="AP27" i="63" s="1"/>
  <c r="AP23" i="18"/>
  <c r="AP23" i="62" s="1"/>
  <c r="AP23" i="63" s="1"/>
  <c r="AP21" i="18"/>
  <c r="AP21" i="62" s="1"/>
  <c r="AP21" i="63" s="1"/>
  <c r="AP19" i="18"/>
  <c r="AP19" i="62" s="1"/>
  <c r="AP19" i="63" s="1"/>
  <c r="AP17" i="18"/>
  <c r="AP17" i="62" s="1"/>
  <c r="AP17" i="63" s="1"/>
  <c r="AP15" i="18"/>
  <c r="AP15" i="62" s="1"/>
  <c r="AP15" i="63" s="1"/>
  <c r="AP13" i="18"/>
  <c r="AP13" i="62" s="1"/>
  <c r="AP13" i="63" s="1"/>
  <c r="AP11" i="18"/>
  <c r="AP11" i="62" s="1"/>
  <c r="AP11" i="63" s="1"/>
  <c r="AP9" i="18"/>
  <c r="AP9" i="62" s="1"/>
  <c r="AP9" i="63" s="1"/>
  <c r="AP7" i="18"/>
  <c r="AP7" i="62" s="1"/>
  <c r="AP7" i="63" s="1"/>
  <c r="AP5" i="18"/>
  <c r="AP5" i="62" s="1"/>
  <c r="AP5" i="63" s="1"/>
  <c r="AP20" i="18"/>
  <c r="AP20" i="62" s="1"/>
  <c r="AP20" i="63" s="1"/>
  <c r="AP16" i="18"/>
  <c r="AP16" i="62" s="1"/>
  <c r="AP16" i="63" s="1"/>
  <c r="AP12" i="18"/>
  <c r="AP12" i="62" s="1"/>
  <c r="AP12" i="63" s="1"/>
  <c r="AP8" i="18"/>
  <c r="AP8" i="62" s="1"/>
  <c r="AP8" i="63" s="1"/>
  <c r="AP4" i="18"/>
  <c r="AP4" i="62" s="1"/>
  <c r="AP4" i="63" s="1"/>
  <c r="AP25" i="18"/>
  <c r="AP25" i="62" s="1"/>
  <c r="AP25" i="63" s="1"/>
  <c r="AP18" i="18"/>
  <c r="AP18" i="62" s="1"/>
  <c r="AP18" i="63" s="1"/>
  <c r="AP14" i="18"/>
  <c r="AP14" i="62" s="1"/>
  <c r="AP14" i="63" s="1"/>
  <c r="AP10" i="18"/>
  <c r="AP10" i="62" s="1"/>
  <c r="AP10" i="63" s="1"/>
  <c r="AP6" i="18"/>
  <c r="AP6" i="62" s="1"/>
  <c r="AP6" i="63" s="1"/>
  <c r="AI28" i="18"/>
  <c r="AI28" i="62" s="1"/>
  <c r="AI28" i="63" s="1"/>
  <c r="AI26" i="18"/>
  <c r="AI26" i="62" s="1"/>
  <c r="AI26" i="63" s="1"/>
  <c r="AI24" i="18"/>
  <c r="AI24" i="62" s="1"/>
  <c r="AI24" i="63" s="1"/>
  <c r="AI22" i="18"/>
  <c r="AI22" i="62" s="1"/>
  <c r="AI22" i="63" s="1"/>
  <c r="AI20" i="18"/>
  <c r="AI20" i="62" s="1"/>
  <c r="AI20" i="63" s="1"/>
  <c r="AI18" i="18"/>
  <c r="AI18" i="62" s="1"/>
  <c r="AI18" i="63" s="1"/>
  <c r="AI16" i="18"/>
  <c r="AI16" i="62" s="1"/>
  <c r="AI16" i="63" s="1"/>
  <c r="AI14" i="18"/>
  <c r="AI14" i="62" s="1"/>
  <c r="AI14" i="63" s="1"/>
  <c r="AI12" i="18"/>
  <c r="AI12" i="62" s="1"/>
  <c r="AI12" i="63" s="1"/>
  <c r="AI10" i="18"/>
  <c r="AI10" i="62" s="1"/>
  <c r="AI10" i="63" s="1"/>
  <c r="AI8" i="18"/>
  <c r="AI8" i="62" s="1"/>
  <c r="AI8" i="63" s="1"/>
  <c r="AI6" i="18"/>
  <c r="AI6" i="62" s="1"/>
  <c r="AI6" i="63" s="1"/>
  <c r="AI4" i="18"/>
  <c r="AI4" i="62" s="1"/>
  <c r="AI4" i="63" s="1"/>
  <c r="AI25" i="18"/>
  <c r="AI25" i="62" s="1"/>
  <c r="AI25" i="63" s="1"/>
  <c r="AI21" i="18"/>
  <c r="AI21" i="62" s="1"/>
  <c r="AI21" i="63" s="1"/>
  <c r="AI17" i="18"/>
  <c r="AI17" i="62" s="1"/>
  <c r="AI17" i="63" s="1"/>
  <c r="AI13" i="18"/>
  <c r="AI13" i="62" s="1"/>
  <c r="AI13" i="63" s="1"/>
  <c r="AI9" i="18"/>
  <c r="AI9" i="62" s="1"/>
  <c r="AI9" i="63" s="1"/>
  <c r="AI5" i="18"/>
  <c r="AI5" i="62" s="1"/>
  <c r="AI5" i="63" s="1"/>
  <c r="AI23" i="18"/>
  <c r="AI23" i="62" s="1"/>
  <c r="AI23" i="63" s="1"/>
  <c r="AI15" i="18"/>
  <c r="AI15" i="62" s="1"/>
  <c r="AI15" i="63" s="1"/>
  <c r="AI7" i="18"/>
  <c r="AI7" i="62" s="1"/>
  <c r="AI7" i="63" s="1"/>
  <c r="AI27" i="18"/>
  <c r="AI27" i="62" s="1"/>
  <c r="AI27" i="63" s="1"/>
  <c r="AI19" i="18"/>
  <c r="AI19" i="62" s="1"/>
  <c r="AI19" i="63" s="1"/>
  <c r="AI11" i="18"/>
  <c r="AI11" i="62" s="1"/>
  <c r="AI11" i="63" s="1"/>
  <c r="AR28" i="18"/>
  <c r="AR28" i="62" s="1"/>
  <c r="AR28" i="63" s="1"/>
  <c r="AR26" i="18"/>
  <c r="AR26" i="62" s="1"/>
  <c r="AR26" i="63" s="1"/>
  <c r="AR24" i="18"/>
  <c r="AR24" i="62" s="1"/>
  <c r="AR24" i="63" s="1"/>
  <c r="AR22" i="18"/>
  <c r="AR22" i="62" s="1"/>
  <c r="AR22" i="63" s="1"/>
  <c r="AR20" i="18"/>
  <c r="AR20" i="62" s="1"/>
  <c r="AR20" i="63" s="1"/>
  <c r="AR18" i="18"/>
  <c r="AR18" i="62" s="1"/>
  <c r="AR18" i="63" s="1"/>
  <c r="AR16" i="18"/>
  <c r="AR16" i="62" s="1"/>
  <c r="AR16" i="63" s="1"/>
  <c r="AR14" i="18"/>
  <c r="AR14" i="62" s="1"/>
  <c r="AR14" i="63" s="1"/>
  <c r="AR12" i="18"/>
  <c r="AR12" i="62" s="1"/>
  <c r="AR12" i="63" s="1"/>
  <c r="AR10" i="18"/>
  <c r="AR10" i="62" s="1"/>
  <c r="AR10" i="63" s="1"/>
  <c r="AR8" i="18"/>
  <c r="AR8" i="62" s="1"/>
  <c r="AR8" i="63" s="1"/>
  <c r="AR6" i="18"/>
  <c r="AR6" i="62" s="1"/>
  <c r="AR6" i="63" s="1"/>
  <c r="AR4" i="18"/>
  <c r="AR4" i="62" s="1"/>
  <c r="AR4" i="63" s="1"/>
  <c r="AR25" i="18"/>
  <c r="AR25" i="62" s="1"/>
  <c r="AR25" i="63" s="1"/>
  <c r="AR21" i="18"/>
  <c r="AR21" i="62" s="1"/>
  <c r="AR21" i="63" s="1"/>
  <c r="AR17" i="18"/>
  <c r="AR17" i="62" s="1"/>
  <c r="AR17" i="63" s="1"/>
  <c r="AR13" i="18"/>
  <c r="AR13" i="62" s="1"/>
  <c r="AR13" i="63" s="1"/>
  <c r="AR9" i="18"/>
  <c r="AR9" i="62" s="1"/>
  <c r="AR9" i="63" s="1"/>
  <c r="AR5" i="18"/>
  <c r="AR5" i="62" s="1"/>
  <c r="AR5" i="63" s="1"/>
  <c r="AR27" i="18"/>
  <c r="AR27" i="62" s="1"/>
  <c r="AR27" i="63" s="1"/>
  <c r="AR23" i="18"/>
  <c r="AR23" i="62" s="1"/>
  <c r="AR23" i="63" s="1"/>
  <c r="AR15" i="18"/>
  <c r="AR15" i="62" s="1"/>
  <c r="AR15" i="63" s="1"/>
  <c r="AR7" i="18"/>
  <c r="AR7" i="62" s="1"/>
  <c r="AR7" i="63" s="1"/>
  <c r="AR19" i="18"/>
  <c r="AR19" i="62" s="1"/>
  <c r="AR19" i="63" s="1"/>
  <c r="AR11" i="18"/>
  <c r="AR11" i="62" s="1"/>
  <c r="AR11" i="63" s="1"/>
  <c r="AV28" i="18"/>
  <c r="AV28" i="62" s="1"/>
  <c r="AV28" i="63" s="1"/>
  <c r="AV26" i="18"/>
  <c r="AV26" i="62" s="1"/>
  <c r="AV26" i="63" s="1"/>
  <c r="AV24" i="18"/>
  <c r="AV24" i="62" s="1"/>
  <c r="AV24" i="63" s="1"/>
  <c r="AV22" i="18"/>
  <c r="AV22" i="62" s="1"/>
  <c r="AV22" i="63" s="1"/>
  <c r="AV20" i="18"/>
  <c r="AV20" i="62" s="1"/>
  <c r="AV20" i="63" s="1"/>
  <c r="AV18" i="18"/>
  <c r="AV18" i="62" s="1"/>
  <c r="AV18" i="63" s="1"/>
  <c r="AV16" i="18"/>
  <c r="AV16" i="62" s="1"/>
  <c r="AV16" i="63" s="1"/>
  <c r="AV14" i="18"/>
  <c r="AV14" i="62" s="1"/>
  <c r="AV14" i="63" s="1"/>
  <c r="AV12" i="18"/>
  <c r="AV12" i="62" s="1"/>
  <c r="AV12" i="63" s="1"/>
  <c r="AV10" i="18"/>
  <c r="AV10" i="62" s="1"/>
  <c r="AV10" i="63" s="1"/>
  <c r="AV8" i="18"/>
  <c r="AV8" i="62" s="1"/>
  <c r="AV8" i="63" s="1"/>
  <c r="AV6" i="18"/>
  <c r="AV6" i="62" s="1"/>
  <c r="AV6" i="63" s="1"/>
  <c r="AV4" i="18"/>
  <c r="AV4" i="62" s="1"/>
  <c r="AV4" i="63" s="1"/>
  <c r="AV25" i="18"/>
  <c r="AV25" i="62" s="1"/>
  <c r="AV25" i="63" s="1"/>
  <c r="AV21" i="18"/>
  <c r="AV21" i="62" s="1"/>
  <c r="AV21" i="63" s="1"/>
  <c r="AV17" i="18"/>
  <c r="AV17" i="62" s="1"/>
  <c r="AV17" i="63" s="1"/>
  <c r="AV13" i="18"/>
  <c r="AV13" i="62" s="1"/>
  <c r="AV13" i="63" s="1"/>
  <c r="AV9" i="18"/>
  <c r="AV9" i="62" s="1"/>
  <c r="AV9" i="63" s="1"/>
  <c r="AV5" i="18"/>
  <c r="AV5" i="62" s="1"/>
  <c r="AV5" i="63" s="1"/>
  <c r="AV27" i="18"/>
  <c r="AV27" i="62" s="1"/>
  <c r="AV27" i="63" s="1"/>
  <c r="AV23" i="18"/>
  <c r="AV23" i="62" s="1"/>
  <c r="AV23" i="63" s="1"/>
  <c r="AV19" i="18"/>
  <c r="AV19" i="62" s="1"/>
  <c r="AV19" i="63" s="1"/>
  <c r="AV15" i="18"/>
  <c r="AV15" i="62" s="1"/>
  <c r="AV15" i="63" s="1"/>
  <c r="AV11" i="18"/>
  <c r="AV11" i="62" s="1"/>
  <c r="AV11" i="63" s="1"/>
  <c r="AV7" i="18"/>
  <c r="AV7" i="62" s="1"/>
  <c r="AV7" i="63" s="1"/>
  <c r="AL27" i="18"/>
  <c r="AL27" i="62" s="1"/>
  <c r="AL27" i="63" s="1"/>
  <c r="AL25" i="18"/>
  <c r="AL25" i="62" s="1"/>
  <c r="AL25" i="63" s="1"/>
  <c r="AL23" i="18"/>
  <c r="AL23" i="62" s="1"/>
  <c r="AL23" i="63" s="1"/>
  <c r="AL21" i="18"/>
  <c r="AL21" i="62" s="1"/>
  <c r="AL21" i="63" s="1"/>
  <c r="AL19" i="18"/>
  <c r="AL19" i="62" s="1"/>
  <c r="AL19" i="63" s="1"/>
  <c r="AL17" i="18"/>
  <c r="AL17" i="62" s="1"/>
  <c r="AL17" i="63" s="1"/>
  <c r="AL15" i="18"/>
  <c r="AL15" i="62" s="1"/>
  <c r="AL15" i="63" s="1"/>
  <c r="AL13" i="18"/>
  <c r="AL13" i="62" s="1"/>
  <c r="AL13" i="63" s="1"/>
  <c r="AL11" i="18"/>
  <c r="AL11" i="62" s="1"/>
  <c r="AL11" i="63" s="1"/>
  <c r="AL9" i="18"/>
  <c r="AL9" i="62" s="1"/>
  <c r="AL9" i="63" s="1"/>
  <c r="AL7" i="18"/>
  <c r="AL7" i="62" s="1"/>
  <c r="AL7" i="63" s="1"/>
  <c r="AL5" i="18"/>
  <c r="AL5" i="62" s="1"/>
  <c r="AL5" i="63" s="1"/>
  <c r="AL28" i="18"/>
  <c r="AL28" i="62" s="1"/>
  <c r="AL28" i="63" s="1"/>
  <c r="AL24" i="18"/>
  <c r="AL24" i="62" s="1"/>
  <c r="AL24" i="63" s="1"/>
  <c r="AL20" i="18"/>
  <c r="AL20" i="62" s="1"/>
  <c r="AL20" i="63" s="1"/>
  <c r="AL16" i="18"/>
  <c r="AL16" i="62" s="1"/>
  <c r="AL16" i="63" s="1"/>
  <c r="AL12" i="18"/>
  <c r="AL12" i="62" s="1"/>
  <c r="AL12" i="63" s="1"/>
  <c r="AL8" i="18"/>
  <c r="AL8" i="62" s="1"/>
  <c r="AL8" i="63" s="1"/>
  <c r="AL4" i="18"/>
  <c r="AL4" i="62" s="1"/>
  <c r="AL4" i="63" s="1"/>
  <c r="AL26" i="18"/>
  <c r="AL26" i="62" s="1"/>
  <c r="AL26" i="63" s="1"/>
  <c r="AL22" i="18"/>
  <c r="AL22" i="62" s="1"/>
  <c r="AL22" i="63" s="1"/>
  <c r="AL14" i="18"/>
  <c r="AL14" i="62" s="1"/>
  <c r="AL14" i="63" s="1"/>
  <c r="AL6" i="18"/>
  <c r="AL6" i="62" s="1"/>
  <c r="AL6" i="63" s="1"/>
  <c r="AL18" i="18"/>
  <c r="AL18" i="62" s="1"/>
  <c r="AL18" i="63" s="1"/>
  <c r="AL10" i="18"/>
  <c r="AL10" i="62" s="1"/>
  <c r="AL10" i="63" s="1"/>
  <c r="AU27" i="18"/>
  <c r="AU27" i="62" s="1"/>
  <c r="AU27" i="63" s="1"/>
  <c r="AU25" i="18"/>
  <c r="AU25" i="62" s="1"/>
  <c r="AU25" i="63" s="1"/>
  <c r="AU23" i="18"/>
  <c r="AU23" i="62" s="1"/>
  <c r="AU23" i="63" s="1"/>
  <c r="AU21" i="18"/>
  <c r="AU21" i="62" s="1"/>
  <c r="AU21" i="63" s="1"/>
  <c r="AU19" i="18"/>
  <c r="AU19" i="62" s="1"/>
  <c r="AU19" i="63" s="1"/>
  <c r="AU17" i="18"/>
  <c r="AU17" i="62" s="1"/>
  <c r="AU17" i="63" s="1"/>
  <c r="AU15" i="18"/>
  <c r="AU15" i="62" s="1"/>
  <c r="AU15" i="63" s="1"/>
  <c r="AU13" i="18"/>
  <c r="AU13" i="62" s="1"/>
  <c r="AU13" i="63" s="1"/>
  <c r="AU11" i="18"/>
  <c r="AU11" i="62" s="1"/>
  <c r="AU11" i="63" s="1"/>
  <c r="AU9" i="18"/>
  <c r="AU9" i="62" s="1"/>
  <c r="AU9" i="63" s="1"/>
  <c r="AU7" i="18"/>
  <c r="AU7" i="62" s="1"/>
  <c r="AU7" i="63" s="1"/>
  <c r="AU5" i="18"/>
  <c r="AU5" i="62" s="1"/>
  <c r="AU5" i="63" s="1"/>
  <c r="AU28" i="18"/>
  <c r="AU28" i="62" s="1"/>
  <c r="AU28" i="63" s="1"/>
  <c r="AU24" i="18"/>
  <c r="AU24" i="62" s="1"/>
  <c r="AU24" i="63" s="1"/>
  <c r="AU20" i="18"/>
  <c r="AU20" i="62" s="1"/>
  <c r="AU20" i="63" s="1"/>
  <c r="AU16" i="18"/>
  <c r="AU16" i="62" s="1"/>
  <c r="AU16" i="63" s="1"/>
  <c r="AU12" i="18"/>
  <c r="AU12" i="62" s="1"/>
  <c r="AU12" i="63" s="1"/>
  <c r="AU8" i="18"/>
  <c r="AU8" i="62" s="1"/>
  <c r="AU8" i="63" s="1"/>
  <c r="AU4" i="18"/>
  <c r="AU4" i="62" s="1"/>
  <c r="AU4" i="63" s="1"/>
  <c r="AU26" i="18"/>
  <c r="AU26" i="62" s="1"/>
  <c r="AU26" i="63" s="1"/>
  <c r="AU22" i="18"/>
  <c r="AU22" i="62" s="1"/>
  <c r="AU22" i="63" s="1"/>
  <c r="AU18" i="18"/>
  <c r="AU18" i="62" s="1"/>
  <c r="AU18" i="63" s="1"/>
  <c r="AU14" i="18"/>
  <c r="AU14" i="62" s="1"/>
  <c r="AU14" i="63" s="1"/>
  <c r="AU10" i="18"/>
  <c r="AU10" i="62" s="1"/>
  <c r="AU10" i="63" s="1"/>
  <c r="AU6" i="18"/>
  <c r="AU6" i="62" s="1"/>
  <c r="AU6" i="63" s="1"/>
  <c r="AH27" i="18"/>
  <c r="AH27" i="62" s="1"/>
  <c r="AH27" i="63" s="1"/>
  <c r="AH25" i="18"/>
  <c r="AH25" i="62" s="1"/>
  <c r="AH25" i="63" s="1"/>
  <c r="AH23" i="18"/>
  <c r="AH23" i="62" s="1"/>
  <c r="AH23" i="63" s="1"/>
  <c r="AH21" i="18"/>
  <c r="AH21" i="62" s="1"/>
  <c r="AH21" i="63" s="1"/>
  <c r="AH19" i="18"/>
  <c r="AH19" i="62" s="1"/>
  <c r="AH19" i="63" s="1"/>
  <c r="AH17" i="18"/>
  <c r="AH17" i="62" s="1"/>
  <c r="AH17" i="63" s="1"/>
  <c r="AH15" i="18"/>
  <c r="AH15" i="62" s="1"/>
  <c r="AH15" i="63" s="1"/>
  <c r="AH13" i="18"/>
  <c r="AH13" i="62" s="1"/>
  <c r="AH13" i="63" s="1"/>
  <c r="AH11" i="18"/>
  <c r="AH11" i="62" s="1"/>
  <c r="AH11" i="63" s="1"/>
  <c r="AH9" i="18"/>
  <c r="AH9" i="62" s="1"/>
  <c r="AH9" i="63" s="1"/>
  <c r="AH7" i="18"/>
  <c r="AH7" i="62" s="1"/>
  <c r="AH7" i="63" s="1"/>
  <c r="AH5" i="18"/>
  <c r="AH5" i="62" s="1"/>
  <c r="AH5" i="63" s="1"/>
  <c r="AH28" i="18"/>
  <c r="AH28" i="62" s="1"/>
  <c r="AH28" i="63" s="1"/>
  <c r="AH24" i="18"/>
  <c r="AH24" i="62" s="1"/>
  <c r="AH24" i="63" s="1"/>
  <c r="AH20" i="18"/>
  <c r="AH20" i="62" s="1"/>
  <c r="AH20" i="63" s="1"/>
  <c r="AH16" i="18"/>
  <c r="AH16" i="62" s="1"/>
  <c r="AH16" i="63" s="1"/>
  <c r="AH12" i="18"/>
  <c r="AH12" i="62" s="1"/>
  <c r="AH12" i="63" s="1"/>
  <c r="AH8" i="18"/>
  <c r="AH8" i="62" s="1"/>
  <c r="AH8" i="63" s="1"/>
  <c r="AH4" i="18"/>
  <c r="AH4" i="62" s="1"/>
  <c r="AH4" i="63" s="1"/>
  <c r="AH26" i="18"/>
  <c r="AH26" i="62" s="1"/>
  <c r="AH26" i="63" s="1"/>
  <c r="AH18" i="18"/>
  <c r="AH18" i="62" s="1"/>
  <c r="AH18" i="63" s="1"/>
  <c r="AH10" i="18"/>
  <c r="AH10" i="62" s="1"/>
  <c r="AH10" i="63" s="1"/>
  <c r="AH22" i="18"/>
  <c r="AH22" i="62" s="1"/>
  <c r="AH22" i="63" s="1"/>
  <c r="AH14" i="18"/>
  <c r="AH14" i="62" s="1"/>
  <c r="AH14" i="63" s="1"/>
  <c r="AH6" i="18"/>
  <c r="AH6" i="62" s="1"/>
  <c r="AH6" i="63" s="1"/>
  <c r="AO27" i="18"/>
  <c r="AO27" i="62" s="1"/>
  <c r="AO27" i="63" s="1"/>
  <c r="AO25" i="18"/>
  <c r="AO25" i="62" s="1"/>
  <c r="AO25" i="63" s="1"/>
  <c r="AO23" i="18"/>
  <c r="AO23" i="62" s="1"/>
  <c r="AO23" i="63" s="1"/>
  <c r="AO26" i="18"/>
  <c r="AO26" i="62" s="1"/>
  <c r="AO26" i="63" s="1"/>
  <c r="AO22" i="18"/>
  <c r="AO22" i="62" s="1"/>
  <c r="AO22" i="63" s="1"/>
  <c r="AO20" i="18"/>
  <c r="AO20" i="62" s="1"/>
  <c r="AO20" i="63" s="1"/>
  <c r="AO18" i="18"/>
  <c r="AO18" i="62" s="1"/>
  <c r="AO18" i="63" s="1"/>
  <c r="AO16" i="18"/>
  <c r="AO16" i="62" s="1"/>
  <c r="AO16" i="63" s="1"/>
  <c r="AO14" i="18"/>
  <c r="AO14" i="62" s="1"/>
  <c r="AO14" i="63" s="1"/>
  <c r="AO12" i="18"/>
  <c r="AO12" i="62" s="1"/>
  <c r="AO12" i="63" s="1"/>
  <c r="AO10" i="18"/>
  <c r="AO10" i="62" s="1"/>
  <c r="AO10" i="63" s="1"/>
  <c r="AO8" i="18"/>
  <c r="AO8" i="62" s="1"/>
  <c r="AO8" i="63" s="1"/>
  <c r="AO6" i="18"/>
  <c r="AO6" i="62" s="1"/>
  <c r="AO6" i="63" s="1"/>
  <c r="AO4" i="18"/>
  <c r="AO4" i="62" s="1"/>
  <c r="AO4" i="63" s="1"/>
  <c r="AO24" i="18"/>
  <c r="AO24" i="62" s="1"/>
  <c r="AO24" i="63" s="1"/>
  <c r="AO19" i="18"/>
  <c r="AO19" i="62" s="1"/>
  <c r="AO19" i="63" s="1"/>
  <c r="AO15" i="18"/>
  <c r="AO15" i="62" s="1"/>
  <c r="AO15" i="63" s="1"/>
  <c r="AO11" i="18"/>
  <c r="AO11" i="62" s="1"/>
  <c r="AO11" i="63" s="1"/>
  <c r="AO7" i="18"/>
  <c r="AO7" i="62" s="1"/>
  <c r="AO7" i="63" s="1"/>
  <c r="AO28" i="18"/>
  <c r="AO28" i="62" s="1"/>
  <c r="AO28" i="63" s="1"/>
  <c r="AO21" i="18"/>
  <c r="AO21" i="62" s="1"/>
  <c r="AO21" i="63" s="1"/>
  <c r="AO17" i="18"/>
  <c r="AO17" i="62" s="1"/>
  <c r="AO17" i="63" s="1"/>
  <c r="AO13" i="18"/>
  <c r="AO13" i="62" s="1"/>
  <c r="AO13" i="63" s="1"/>
  <c r="AO9" i="18"/>
  <c r="AO9" i="62" s="1"/>
  <c r="AO9" i="63" s="1"/>
  <c r="AO5" i="18"/>
  <c r="AO5" i="62" s="1"/>
  <c r="AO5" i="63" s="1"/>
  <c r="AN28" i="18"/>
  <c r="AN28" i="62" s="1"/>
  <c r="AN28" i="63" s="1"/>
  <c r="AN26" i="18"/>
  <c r="AN26" i="62" s="1"/>
  <c r="AN26" i="63" s="1"/>
  <c r="AN24" i="18"/>
  <c r="AN24" i="62" s="1"/>
  <c r="AN24" i="63" s="1"/>
  <c r="AN25" i="18"/>
  <c r="AN25" i="62" s="1"/>
  <c r="AN25" i="63" s="1"/>
  <c r="AN21" i="18"/>
  <c r="AN21" i="62" s="1"/>
  <c r="AN21" i="63" s="1"/>
  <c r="AN19" i="18"/>
  <c r="AN19" i="62" s="1"/>
  <c r="AN19" i="63" s="1"/>
  <c r="AN17" i="18"/>
  <c r="AN17" i="62" s="1"/>
  <c r="AN17" i="63" s="1"/>
  <c r="AN15" i="18"/>
  <c r="AN15" i="62" s="1"/>
  <c r="AN15" i="63" s="1"/>
  <c r="AN13" i="18"/>
  <c r="AN13" i="62" s="1"/>
  <c r="AN13" i="63" s="1"/>
  <c r="AN11" i="18"/>
  <c r="AN11" i="62" s="1"/>
  <c r="AN11" i="63" s="1"/>
  <c r="AN9" i="18"/>
  <c r="AN9" i="62" s="1"/>
  <c r="AN9" i="63" s="1"/>
  <c r="AN7" i="18"/>
  <c r="AN7" i="62" s="1"/>
  <c r="AN7" i="63" s="1"/>
  <c r="AN5" i="18"/>
  <c r="AN5" i="62" s="1"/>
  <c r="AN5" i="63" s="1"/>
  <c r="AN27" i="18"/>
  <c r="AN27" i="62" s="1"/>
  <c r="AN27" i="63" s="1"/>
  <c r="AN22" i="18"/>
  <c r="AN22" i="62" s="1"/>
  <c r="AN22" i="63" s="1"/>
  <c r="AN18" i="18"/>
  <c r="AN18" i="62" s="1"/>
  <c r="AN18" i="63" s="1"/>
  <c r="AN14" i="18"/>
  <c r="AN14" i="62" s="1"/>
  <c r="AN14" i="63" s="1"/>
  <c r="AN10" i="18"/>
  <c r="AN10" i="62" s="1"/>
  <c r="AN10" i="63" s="1"/>
  <c r="AN6" i="18"/>
  <c r="AN6" i="62" s="1"/>
  <c r="AN6" i="63" s="1"/>
  <c r="AN23" i="18"/>
  <c r="AN23" i="62" s="1"/>
  <c r="AN23" i="63" s="1"/>
  <c r="AN20" i="18"/>
  <c r="AN20" i="62" s="1"/>
  <c r="AN20" i="63" s="1"/>
  <c r="AN16" i="18"/>
  <c r="AN16" i="62" s="1"/>
  <c r="AN16" i="63" s="1"/>
  <c r="AN12" i="18"/>
  <c r="AN12" i="62" s="1"/>
  <c r="AN12" i="63" s="1"/>
  <c r="AN8" i="18"/>
  <c r="AN8" i="62" s="1"/>
  <c r="AN8" i="63" s="1"/>
  <c r="AN4" i="18"/>
  <c r="AN4" i="62" s="1"/>
  <c r="AN4" i="63" s="1"/>
  <c r="AT28" i="18"/>
  <c r="AT28" i="62" s="1"/>
  <c r="AT28" i="63" s="1"/>
  <c r="AT26" i="18"/>
  <c r="AT26" i="62" s="1"/>
  <c r="AT26" i="63" s="1"/>
  <c r="AT24" i="18"/>
  <c r="AT24" i="62" s="1"/>
  <c r="AT24" i="63" s="1"/>
  <c r="AT22" i="18"/>
  <c r="AT22" i="62" s="1"/>
  <c r="AT22" i="63" s="1"/>
  <c r="AT20" i="18"/>
  <c r="AT20" i="62" s="1"/>
  <c r="AT20" i="63" s="1"/>
  <c r="AT18" i="18"/>
  <c r="AT18" i="62" s="1"/>
  <c r="AT18" i="63" s="1"/>
  <c r="AT16" i="18"/>
  <c r="AT16" i="62" s="1"/>
  <c r="AT16" i="63" s="1"/>
  <c r="AT14" i="18"/>
  <c r="AT14" i="62" s="1"/>
  <c r="AT14" i="63" s="1"/>
  <c r="AT12" i="18"/>
  <c r="AT12" i="62" s="1"/>
  <c r="AT12" i="63" s="1"/>
  <c r="AT10" i="18"/>
  <c r="AT10" i="62" s="1"/>
  <c r="AT10" i="63" s="1"/>
  <c r="AT8" i="18"/>
  <c r="AT8" i="62" s="1"/>
  <c r="AT8" i="63" s="1"/>
  <c r="AT6" i="18"/>
  <c r="AT6" i="62" s="1"/>
  <c r="AT6" i="63" s="1"/>
  <c r="AT4" i="18"/>
  <c r="AT4" i="62" s="1"/>
  <c r="AT4" i="63" s="1"/>
  <c r="AT27" i="18"/>
  <c r="AT27" i="62" s="1"/>
  <c r="AT27" i="63" s="1"/>
  <c r="AT23" i="18"/>
  <c r="AT23" i="62" s="1"/>
  <c r="AT23" i="63" s="1"/>
  <c r="AT19" i="18"/>
  <c r="AT19" i="62" s="1"/>
  <c r="AT19" i="63" s="1"/>
  <c r="AT15" i="18"/>
  <c r="AT15" i="62" s="1"/>
  <c r="AT15" i="63" s="1"/>
  <c r="AT11" i="18"/>
  <c r="AT11" i="62" s="1"/>
  <c r="AT11" i="63" s="1"/>
  <c r="AT7" i="18"/>
  <c r="AT7" i="62" s="1"/>
  <c r="AT7" i="63" s="1"/>
  <c r="AT25" i="18"/>
  <c r="AT25" i="62" s="1"/>
  <c r="AT25" i="63" s="1"/>
  <c r="AT21" i="18"/>
  <c r="AT21" i="62" s="1"/>
  <c r="AT21" i="63" s="1"/>
  <c r="AT17" i="18"/>
  <c r="AT17" i="62" s="1"/>
  <c r="AT17" i="63" s="1"/>
  <c r="AT13" i="18"/>
  <c r="AT13" i="62" s="1"/>
  <c r="AT13" i="63" s="1"/>
  <c r="AT9" i="18"/>
  <c r="AT9" i="62" s="1"/>
  <c r="AT9" i="63" s="1"/>
  <c r="AT5" i="18"/>
  <c r="AT5" i="62" s="1"/>
  <c r="AT5" i="63" s="1"/>
  <c r="AG28" i="18"/>
  <c r="AG28" i="62" s="1"/>
  <c r="AG28" i="63" s="1"/>
  <c r="AG26" i="18"/>
  <c r="AG26" i="62" s="1"/>
  <c r="AG26" i="63" s="1"/>
  <c r="AG24" i="18"/>
  <c r="AG24" i="62" s="1"/>
  <c r="AG24" i="63" s="1"/>
  <c r="AG22" i="18"/>
  <c r="AG22" i="62" s="1"/>
  <c r="AG22" i="63" s="1"/>
  <c r="AG20" i="18"/>
  <c r="AG20" i="62" s="1"/>
  <c r="AG20" i="63" s="1"/>
  <c r="AG18" i="18"/>
  <c r="AG18" i="62" s="1"/>
  <c r="AG18" i="63" s="1"/>
  <c r="AG16" i="18"/>
  <c r="AG16" i="62" s="1"/>
  <c r="AG16" i="63" s="1"/>
  <c r="AG14" i="18"/>
  <c r="AG14" i="62" s="1"/>
  <c r="AG14" i="63" s="1"/>
  <c r="AG12" i="18"/>
  <c r="AG12" i="62" s="1"/>
  <c r="AG12" i="63" s="1"/>
  <c r="AG10" i="18"/>
  <c r="AG10" i="62" s="1"/>
  <c r="AG10" i="63" s="1"/>
  <c r="AG8" i="18"/>
  <c r="AG8" i="62" s="1"/>
  <c r="AG8" i="63" s="1"/>
  <c r="AG6" i="18"/>
  <c r="AG6" i="62" s="1"/>
  <c r="AG6" i="63" s="1"/>
  <c r="AG4" i="18"/>
  <c r="AG4" i="62" s="1"/>
  <c r="AG4" i="63" s="1"/>
  <c r="AG27" i="18"/>
  <c r="AG27" i="62" s="1"/>
  <c r="AG27" i="63" s="1"/>
  <c r="AG25" i="18"/>
  <c r="AG25" i="62" s="1"/>
  <c r="AG25" i="63" s="1"/>
  <c r="AG23" i="18"/>
  <c r="AG23" i="62" s="1"/>
  <c r="AG23" i="63" s="1"/>
  <c r="AG21" i="18"/>
  <c r="AG21" i="62" s="1"/>
  <c r="AG21" i="63" s="1"/>
  <c r="AG19" i="18"/>
  <c r="AG19" i="62" s="1"/>
  <c r="AG19" i="63" s="1"/>
  <c r="AG17" i="18"/>
  <c r="AG17" i="62" s="1"/>
  <c r="AG17" i="63" s="1"/>
  <c r="AG13" i="18"/>
  <c r="AG13" i="62" s="1"/>
  <c r="AG13" i="63" s="1"/>
  <c r="AG9" i="18"/>
  <c r="AG9" i="62" s="1"/>
  <c r="AG9" i="63" s="1"/>
  <c r="AG5" i="18"/>
  <c r="AG5" i="62" s="1"/>
  <c r="AG5" i="63" s="1"/>
  <c r="AG15" i="18"/>
  <c r="AG15" i="62" s="1"/>
  <c r="AG15" i="63" s="1"/>
  <c r="AG11" i="18"/>
  <c r="AG11" i="62" s="1"/>
  <c r="AG11" i="63" s="1"/>
  <c r="AG7" i="18"/>
  <c r="AG7" i="62" s="1"/>
  <c r="AG7" i="63" s="1"/>
  <c r="AD4" i="18"/>
  <c r="AD4" i="62" s="1"/>
  <c r="AD4" i="63" s="1"/>
  <c r="AD23" i="18"/>
  <c r="AD23" i="62" s="1"/>
  <c r="AD23" i="63" s="1"/>
  <c r="AD19" i="18"/>
  <c r="AD19" i="62" s="1"/>
  <c r="AD19" i="63" s="1"/>
  <c r="AD15" i="18"/>
  <c r="AD15" i="62" s="1"/>
  <c r="AD15" i="63" s="1"/>
  <c r="AD11" i="18"/>
  <c r="AD11" i="62" s="1"/>
  <c r="AD11" i="63" s="1"/>
  <c r="AD7" i="18"/>
  <c r="AD7" i="62" s="1"/>
  <c r="AD7" i="63" s="1"/>
  <c r="AD22" i="18"/>
  <c r="AD22" i="62" s="1"/>
  <c r="AD22" i="63" s="1"/>
  <c r="AD14" i="18"/>
  <c r="AD14" i="62" s="1"/>
  <c r="AD14" i="63" s="1"/>
  <c r="AD6" i="18"/>
  <c r="AD6" i="62" s="1"/>
  <c r="AD6" i="63" s="1"/>
  <c r="AD20" i="18"/>
  <c r="AD20" i="62" s="1"/>
  <c r="AD20" i="63" s="1"/>
  <c r="AD12" i="18"/>
  <c r="AD12" i="62" s="1"/>
  <c r="AD12" i="63" s="1"/>
  <c r="AD21" i="18"/>
  <c r="AD21" i="62" s="1"/>
  <c r="AD21" i="63" s="1"/>
  <c r="AD17" i="18"/>
  <c r="AD17" i="62" s="1"/>
  <c r="AD17" i="63" s="1"/>
  <c r="AD13" i="18"/>
  <c r="AD13" i="62" s="1"/>
  <c r="AD13" i="63" s="1"/>
  <c r="AD9" i="18"/>
  <c r="AD9" i="62" s="1"/>
  <c r="AD9" i="63" s="1"/>
  <c r="AD5" i="18"/>
  <c r="AD5" i="62" s="1"/>
  <c r="AD5" i="63" s="1"/>
  <c r="AD18" i="18"/>
  <c r="AD18" i="62" s="1"/>
  <c r="AD18" i="63" s="1"/>
  <c r="AD10" i="18"/>
  <c r="AD10" i="62" s="1"/>
  <c r="AD10" i="63" s="1"/>
  <c r="AD24" i="18"/>
  <c r="AD24" i="62" s="1"/>
  <c r="AD24" i="63" s="1"/>
  <c r="AD16" i="18"/>
  <c r="AD16" i="62" s="1"/>
  <c r="AD16" i="63" s="1"/>
  <c r="AD8" i="18"/>
  <c r="AD8" i="62" s="1"/>
  <c r="AD8" i="63" s="1"/>
  <c r="AC4" i="18"/>
  <c r="AC4" i="62" s="1"/>
  <c r="AC4" i="63" s="1"/>
  <c r="AC24" i="18"/>
  <c r="AC24" i="62" s="1"/>
  <c r="AC24" i="63" s="1"/>
  <c r="AC20" i="18"/>
  <c r="AC20" i="62" s="1"/>
  <c r="AC20" i="63" s="1"/>
  <c r="AC16" i="18"/>
  <c r="AC16" i="62" s="1"/>
  <c r="AC16" i="63" s="1"/>
  <c r="AC12" i="18"/>
  <c r="AC12" i="62" s="1"/>
  <c r="AC12" i="63" s="1"/>
  <c r="AC8" i="18"/>
  <c r="AC8" i="62" s="1"/>
  <c r="AC8" i="63" s="1"/>
  <c r="AC21" i="18"/>
  <c r="AC21" i="62" s="1"/>
  <c r="AC21" i="63" s="1"/>
  <c r="AC13" i="18"/>
  <c r="AC13" i="62" s="1"/>
  <c r="AC13" i="63" s="1"/>
  <c r="AC5" i="18"/>
  <c r="AC5" i="62" s="1"/>
  <c r="AC5" i="63" s="1"/>
  <c r="AC19" i="18"/>
  <c r="AC19" i="62" s="1"/>
  <c r="AC19" i="63" s="1"/>
  <c r="AC11" i="18"/>
  <c r="AC11" i="62" s="1"/>
  <c r="AC11" i="63" s="1"/>
  <c r="AC22" i="18"/>
  <c r="AC22" i="62" s="1"/>
  <c r="AC22" i="63" s="1"/>
  <c r="AC18" i="18"/>
  <c r="AC18" i="62" s="1"/>
  <c r="AC18" i="63" s="1"/>
  <c r="AC14" i="18"/>
  <c r="AC14" i="62" s="1"/>
  <c r="AC14" i="63" s="1"/>
  <c r="AC10" i="18"/>
  <c r="AC10" i="62" s="1"/>
  <c r="AC10" i="63" s="1"/>
  <c r="AC6" i="18"/>
  <c r="AC6" i="62" s="1"/>
  <c r="AC6" i="63" s="1"/>
  <c r="AC17" i="18"/>
  <c r="AC17" i="62" s="1"/>
  <c r="AC17" i="63" s="1"/>
  <c r="AC9" i="18"/>
  <c r="AC9" i="62" s="1"/>
  <c r="AC9" i="63" s="1"/>
  <c r="AC23" i="18"/>
  <c r="AC23" i="62" s="1"/>
  <c r="AC23" i="63" s="1"/>
  <c r="AC15" i="18"/>
  <c r="AC15" i="62" s="1"/>
  <c r="AC15" i="63" s="1"/>
  <c r="AC7" i="18"/>
  <c r="AC7" i="62" s="1"/>
  <c r="AC7" i="63" s="1"/>
  <c r="AF27" i="18"/>
  <c r="AF27" i="62" s="1"/>
  <c r="AF27" i="63" s="1"/>
  <c r="AF25" i="18"/>
  <c r="AF25" i="62" s="1"/>
  <c r="AF25" i="63" s="1"/>
  <c r="AF23" i="18"/>
  <c r="AF23" i="62" s="1"/>
  <c r="AF23" i="63" s="1"/>
  <c r="AF21" i="18"/>
  <c r="AF21" i="62" s="1"/>
  <c r="AF21" i="63" s="1"/>
  <c r="AF19" i="18"/>
  <c r="AF19" i="62" s="1"/>
  <c r="AF19" i="63" s="1"/>
  <c r="AF17" i="18"/>
  <c r="AF17" i="62" s="1"/>
  <c r="AF17" i="63" s="1"/>
  <c r="AF15" i="18"/>
  <c r="AF15" i="62" s="1"/>
  <c r="AF15" i="63" s="1"/>
  <c r="AF13" i="18"/>
  <c r="AF13" i="62" s="1"/>
  <c r="AF13" i="63" s="1"/>
  <c r="AF11" i="18"/>
  <c r="AF11" i="62" s="1"/>
  <c r="AF11" i="63" s="1"/>
  <c r="AF9" i="18"/>
  <c r="AF9" i="62" s="1"/>
  <c r="AF9" i="63" s="1"/>
  <c r="AF7" i="18"/>
  <c r="AF7" i="62" s="1"/>
  <c r="AF7" i="63" s="1"/>
  <c r="AF5" i="18"/>
  <c r="AF5" i="62" s="1"/>
  <c r="AF5" i="63" s="1"/>
  <c r="AF28" i="18"/>
  <c r="AF28" i="62" s="1"/>
  <c r="AF28" i="63" s="1"/>
  <c r="AF26" i="18"/>
  <c r="AF26" i="62" s="1"/>
  <c r="AF26" i="63" s="1"/>
  <c r="AF24" i="18"/>
  <c r="AF24" i="62" s="1"/>
  <c r="AF24" i="63" s="1"/>
  <c r="AF22" i="18"/>
  <c r="AF22" i="62" s="1"/>
  <c r="AF22" i="63" s="1"/>
  <c r="AF20" i="18"/>
  <c r="AF20" i="62" s="1"/>
  <c r="AF20" i="63" s="1"/>
  <c r="AF18" i="18"/>
  <c r="AF18" i="62" s="1"/>
  <c r="AF18" i="63" s="1"/>
  <c r="AF16" i="18"/>
  <c r="AF16" i="62" s="1"/>
  <c r="AF16" i="63" s="1"/>
  <c r="AF12" i="18"/>
  <c r="AF12" i="62" s="1"/>
  <c r="AF12" i="63" s="1"/>
  <c r="AF8" i="18"/>
  <c r="AF8" i="62" s="1"/>
  <c r="AF8" i="63" s="1"/>
  <c r="AF4" i="18"/>
  <c r="AF4" i="62" s="1"/>
  <c r="AF4" i="63" s="1"/>
  <c r="AF14" i="18"/>
  <c r="AF14" i="62" s="1"/>
  <c r="AF14" i="63" s="1"/>
  <c r="AF10" i="18"/>
  <c r="AF10" i="62" s="1"/>
  <c r="AF10" i="63" s="1"/>
  <c r="AF6" i="18"/>
  <c r="AF6" i="62" s="1"/>
  <c r="AF6" i="63" s="1"/>
  <c r="AB4" i="18"/>
  <c r="AB4" i="62" s="1"/>
  <c r="AB4" i="63" s="1"/>
  <c r="AB23" i="18"/>
  <c r="AB23" i="62" s="1"/>
  <c r="AB23" i="63" s="1"/>
  <c r="AB19" i="18"/>
  <c r="AB19" i="62" s="1"/>
  <c r="AB19" i="63" s="1"/>
  <c r="AB15" i="18"/>
  <c r="AB15" i="62" s="1"/>
  <c r="AB15" i="63" s="1"/>
  <c r="AB11" i="18"/>
  <c r="AB11" i="62" s="1"/>
  <c r="AB11" i="63" s="1"/>
  <c r="AB7" i="18"/>
  <c r="AB7" i="62" s="1"/>
  <c r="AB7" i="63" s="1"/>
  <c r="AB24" i="18"/>
  <c r="AB24" i="62" s="1"/>
  <c r="AB24" i="63" s="1"/>
  <c r="AB16" i="18"/>
  <c r="AB16" i="62" s="1"/>
  <c r="AB16" i="63" s="1"/>
  <c r="AB8" i="18"/>
  <c r="AB8" i="62" s="1"/>
  <c r="AB8" i="63" s="1"/>
  <c r="AB18" i="18"/>
  <c r="AB18" i="62" s="1"/>
  <c r="AB18" i="63" s="1"/>
  <c r="AB10" i="18"/>
  <c r="AB10" i="62" s="1"/>
  <c r="AB10" i="63" s="1"/>
  <c r="AB21" i="18"/>
  <c r="AB21" i="62" s="1"/>
  <c r="AB21" i="63" s="1"/>
  <c r="AB17" i="18"/>
  <c r="AB17" i="62" s="1"/>
  <c r="AB17" i="63" s="1"/>
  <c r="AB13" i="18"/>
  <c r="AB13" i="62" s="1"/>
  <c r="AB13" i="63" s="1"/>
  <c r="AB9" i="18"/>
  <c r="AB9" i="62" s="1"/>
  <c r="AB9" i="63" s="1"/>
  <c r="AB5" i="18"/>
  <c r="AB5" i="62" s="1"/>
  <c r="AB5" i="63" s="1"/>
  <c r="AB20" i="18"/>
  <c r="AB20" i="62" s="1"/>
  <c r="AB20" i="63" s="1"/>
  <c r="AB12" i="18"/>
  <c r="AB12" i="62" s="1"/>
  <c r="AB12" i="63" s="1"/>
  <c r="AB22" i="18"/>
  <c r="AB22" i="62" s="1"/>
  <c r="AB22" i="63" s="1"/>
  <c r="AB14" i="18"/>
  <c r="AB14" i="62" s="1"/>
  <c r="AB14" i="63" s="1"/>
  <c r="AB6" i="18"/>
  <c r="AB6" i="62" s="1"/>
  <c r="AB6" i="63" s="1"/>
  <c r="BE27" i="18"/>
  <c r="BE27" i="62" s="1"/>
  <c r="BE27" i="63" s="1"/>
  <c r="BE25" i="18"/>
  <c r="BE25" i="62" s="1"/>
  <c r="BE25" i="63" s="1"/>
  <c r="BE23" i="18"/>
  <c r="BE23" i="62" s="1"/>
  <c r="BE23" i="63" s="1"/>
  <c r="BE21" i="18"/>
  <c r="BE21" i="62" s="1"/>
  <c r="BE21" i="63" s="1"/>
  <c r="BE19" i="18"/>
  <c r="BE19" i="62" s="1"/>
  <c r="BE19" i="63" s="1"/>
  <c r="BE17" i="18"/>
  <c r="BE17" i="62" s="1"/>
  <c r="BE17" i="63" s="1"/>
  <c r="BE15" i="18"/>
  <c r="BE15" i="62" s="1"/>
  <c r="BE15" i="63" s="1"/>
  <c r="BE13" i="18"/>
  <c r="BE13" i="62" s="1"/>
  <c r="BE13" i="63" s="1"/>
  <c r="BE11" i="18"/>
  <c r="BE11" i="62" s="1"/>
  <c r="BE11" i="63" s="1"/>
  <c r="BE9" i="18"/>
  <c r="BE9" i="62" s="1"/>
  <c r="BE9" i="63" s="1"/>
  <c r="BE28" i="18"/>
  <c r="BE28" i="62" s="1"/>
  <c r="BE28" i="63" s="1"/>
  <c r="BE26" i="18"/>
  <c r="BE26" i="62" s="1"/>
  <c r="BE26" i="63" s="1"/>
  <c r="BE24" i="18"/>
  <c r="BE24" i="62" s="1"/>
  <c r="BE24" i="63" s="1"/>
  <c r="BE22" i="18"/>
  <c r="BE22" i="62" s="1"/>
  <c r="BE22" i="63" s="1"/>
  <c r="BE20" i="18"/>
  <c r="BE20" i="62" s="1"/>
  <c r="BE20" i="63" s="1"/>
  <c r="BE18" i="18"/>
  <c r="BE18" i="62" s="1"/>
  <c r="BE18" i="63" s="1"/>
  <c r="BE16" i="18"/>
  <c r="BE16" i="62" s="1"/>
  <c r="BE16" i="63" s="1"/>
  <c r="BE14" i="18"/>
  <c r="BE14" i="62" s="1"/>
  <c r="BE14" i="63" s="1"/>
  <c r="BE12" i="18"/>
  <c r="BE12" i="62" s="1"/>
  <c r="BE12" i="63" s="1"/>
  <c r="BE10" i="18"/>
  <c r="BE10" i="62" s="1"/>
  <c r="BE10" i="63" s="1"/>
  <c r="BE8" i="18"/>
  <c r="BE8" i="62" s="1"/>
  <c r="BE8" i="63" s="1"/>
  <c r="BE6" i="18"/>
  <c r="BE6" i="62" s="1"/>
  <c r="BE6" i="63" s="1"/>
  <c r="BE4" i="18"/>
  <c r="BE4" i="62" s="1"/>
  <c r="BE4" i="63" s="1"/>
  <c r="BE5" i="18"/>
  <c r="BE5" i="62" s="1"/>
  <c r="BE5" i="63" s="1"/>
  <c r="BE7" i="18"/>
  <c r="BE7" i="62" s="1"/>
  <c r="BE7" i="63" s="1"/>
  <c r="AX25" i="18"/>
  <c r="AX25" i="62" s="1"/>
  <c r="AX25" i="63" s="1"/>
  <c r="AX21" i="18"/>
  <c r="AX21" i="62" s="1"/>
  <c r="AX21" i="63" s="1"/>
  <c r="AX26" i="18"/>
  <c r="AX26" i="62" s="1"/>
  <c r="AX26" i="63" s="1"/>
  <c r="AX17" i="18"/>
  <c r="AX17" i="62" s="1"/>
  <c r="AX17" i="63" s="1"/>
  <c r="AX13" i="18"/>
  <c r="AX13" i="62" s="1"/>
  <c r="AX13" i="63" s="1"/>
  <c r="AX9" i="18"/>
  <c r="AX9" i="62" s="1"/>
  <c r="AX9" i="63" s="1"/>
  <c r="AX5" i="18"/>
  <c r="AX5" i="62" s="1"/>
  <c r="AX5" i="63" s="1"/>
  <c r="AX24" i="18"/>
  <c r="AX24" i="62" s="1"/>
  <c r="AX24" i="63" s="1"/>
  <c r="AX16" i="18"/>
  <c r="AX16" i="62" s="1"/>
  <c r="AX16" i="63" s="1"/>
  <c r="AX12" i="18"/>
  <c r="AX12" i="62" s="1"/>
  <c r="AX12" i="63" s="1"/>
  <c r="AX8" i="18"/>
  <c r="AX8" i="62" s="1"/>
  <c r="AX8" i="63" s="1"/>
  <c r="AX4" i="18"/>
  <c r="AX4" i="62" s="1"/>
  <c r="AX4" i="63" s="1"/>
  <c r="AX27" i="18"/>
  <c r="AX27" i="62" s="1"/>
  <c r="AX27" i="63" s="1"/>
  <c r="AX23" i="18"/>
  <c r="AX23" i="62" s="1"/>
  <c r="AX23" i="63" s="1"/>
  <c r="AX19" i="18"/>
  <c r="AX19" i="62" s="1"/>
  <c r="AX19" i="63" s="1"/>
  <c r="AX22" i="18"/>
  <c r="AX22" i="62" s="1"/>
  <c r="AX22" i="63" s="1"/>
  <c r="AX15" i="18"/>
  <c r="AX15" i="62" s="1"/>
  <c r="AX15" i="63" s="1"/>
  <c r="AX11" i="18"/>
  <c r="AX11" i="62" s="1"/>
  <c r="AX11" i="63" s="1"/>
  <c r="AX7" i="18"/>
  <c r="AX7" i="62" s="1"/>
  <c r="AX7" i="63" s="1"/>
  <c r="AX28" i="18"/>
  <c r="AX28" i="62" s="1"/>
  <c r="AX28" i="63" s="1"/>
  <c r="AX20" i="18"/>
  <c r="AX20" i="62" s="1"/>
  <c r="AX20" i="63" s="1"/>
  <c r="AX14" i="18"/>
  <c r="AX14" i="62" s="1"/>
  <c r="AX14" i="63" s="1"/>
  <c r="AX10" i="18"/>
  <c r="AX10" i="62" s="1"/>
  <c r="AX10" i="63" s="1"/>
  <c r="AX6" i="18"/>
  <c r="AX6" i="62" s="1"/>
  <c r="AX6" i="63" s="1"/>
  <c r="AX18" i="18"/>
  <c r="AX18" i="62" s="1"/>
  <c r="AX18" i="63" s="1"/>
  <c r="BA28" i="18"/>
  <c r="BA28" i="62" s="1"/>
  <c r="BA28" i="63" s="1"/>
  <c r="BA26" i="18"/>
  <c r="BA26" i="62" s="1"/>
  <c r="BA26" i="63" s="1"/>
  <c r="BA24" i="18"/>
  <c r="BA24" i="62" s="1"/>
  <c r="BA24" i="63" s="1"/>
  <c r="BA22" i="18"/>
  <c r="BA22" i="62" s="1"/>
  <c r="BA22" i="63" s="1"/>
  <c r="BA20" i="18"/>
  <c r="BA20" i="62" s="1"/>
  <c r="BA20" i="63" s="1"/>
  <c r="BA18" i="18"/>
  <c r="BA18" i="62" s="1"/>
  <c r="BA18" i="63" s="1"/>
  <c r="BA16" i="18"/>
  <c r="BA16" i="62" s="1"/>
  <c r="BA16" i="63" s="1"/>
  <c r="BA14" i="18"/>
  <c r="BA14" i="62" s="1"/>
  <c r="BA14" i="63" s="1"/>
  <c r="BA12" i="18"/>
  <c r="BA12" i="62" s="1"/>
  <c r="BA12" i="63" s="1"/>
  <c r="BA10" i="18"/>
  <c r="BA10" i="62" s="1"/>
  <c r="BA10" i="63" s="1"/>
  <c r="BA8" i="18"/>
  <c r="BA8" i="62" s="1"/>
  <c r="BA8" i="63" s="1"/>
  <c r="BA6" i="18"/>
  <c r="BA6" i="62" s="1"/>
  <c r="BA6" i="63" s="1"/>
  <c r="BA4" i="18"/>
  <c r="BA4" i="62" s="1"/>
  <c r="BA4" i="63" s="1"/>
  <c r="BA25" i="18"/>
  <c r="BA25" i="62" s="1"/>
  <c r="BA25" i="63" s="1"/>
  <c r="BA21" i="18"/>
  <c r="BA21" i="62" s="1"/>
  <c r="BA21" i="63" s="1"/>
  <c r="BA17" i="18"/>
  <c r="BA17" i="62" s="1"/>
  <c r="BA17" i="63" s="1"/>
  <c r="BA13" i="18"/>
  <c r="BA13" i="62" s="1"/>
  <c r="BA13" i="63" s="1"/>
  <c r="BA9" i="18"/>
  <c r="BA9" i="62" s="1"/>
  <c r="BA9" i="63" s="1"/>
  <c r="BA5" i="18"/>
  <c r="BA5" i="62" s="1"/>
  <c r="BA5" i="63" s="1"/>
  <c r="BA23" i="18"/>
  <c r="BA23" i="62" s="1"/>
  <c r="BA23" i="63" s="1"/>
  <c r="BA11" i="18"/>
  <c r="BA11" i="62" s="1"/>
  <c r="BA11" i="63" s="1"/>
  <c r="BA7" i="18"/>
  <c r="BA7" i="62" s="1"/>
  <c r="BA7" i="63" s="1"/>
  <c r="BA27" i="18"/>
  <c r="BA27" i="62" s="1"/>
  <c r="BA27" i="63" s="1"/>
  <c r="BA19" i="18"/>
  <c r="BA19" i="62" s="1"/>
  <c r="BA19" i="63" s="1"/>
  <c r="BA15" i="18"/>
  <c r="BA15" i="62" s="1"/>
  <c r="BA15" i="63" s="1"/>
  <c r="BT27" i="18"/>
  <c r="BT27" i="62" s="1"/>
  <c r="BT27" i="63" s="1"/>
  <c r="BT25" i="18"/>
  <c r="BT25" i="62" s="1"/>
  <c r="BT25" i="63" s="1"/>
  <c r="BT23" i="18"/>
  <c r="BT23" i="62" s="1"/>
  <c r="BT23" i="63" s="1"/>
  <c r="BT21" i="18"/>
  <c r="BT21" i="62" s="1"/>
  <c r="BT21" i="63" s="1"/>
  <c r="BT19" i="18"/>
  <c r="BT19" i="62" s="1"/>
  <c r="BT19" i="63" s="1"/>
  <c r="BT17" i="18"/>
  <c r="BT17" i="62" s="1"/>
  <c r="BT17" i="63" s="1"/>
  <c r="BT15" i="18"/>
  <c r="BT15" i="62" s="1"/>
  <c r="BT15" i="63" s="1"/>
  <c r="BT13" i="18"/>
  <c r="BT13" i="62" s="1"/>
  <c r="BT13" i="63" s="1"/>
  <c r="BT11" i="18"/>
  <c r="BT11" i="62" s="1"/>
  <c r="BT11" i="63" s="1"/>
  <c r="BT9" i="18"/>
  <c r="BT9" i="62" s="1"/>
  <c r="BT9" i="63" s="1"/>
  <c r="BT7" i="18"/>
  <c r="BT7" i="62" s="1"/>
  <c r="BT7" i="63" s="1"/>
  <c r="BT5" i="18"/>
  <c r="BT5" i="62" s="1"/>
  <c r="BT5" i="63" s="1"/>
  <c r="BT26" i="18"/>
  <c r="BT26" i="62" s="1"/>
  <c r="BT26" i="63" s="1"/>
  <c r="BT22" i="18"/>
  <c r="BT22" i="62" s="1"/>
  <c r="BT22" i="63" s="1"/>
  <c r="BT18" i="18"/>
  <c r="BT18" i="62" s="1"/>
  <c r="BT18" i="63" s="1"/>
  <c r="BT14" i="18"/>
  <c r="BT14" i="62" s="1"/>
  <c r="BT14" i="63" s="1"/>
  <c r="BT10" i="18"/>
  <c r="BT10" i="62" s="1"/>
  <c r="BT10" i="63" s="1"/>
  <c r="BT6" i="18"/>
  <c r="BT6" i="62" s="1"/>
  <c r="BT6" i="63" s="1"/>
  <c r="BT28" i="18"/>
  <c r="BT28" i="62" s="1"/>
  <c r="BT28" i="63" s="1"/>
  <c r="BT24" i="18"/>
  <c r="BT24" i="62" s="1"/>
  <c r="BT24" i="63" s="1"/>
  <c r="BT20" i="18"/>
  <c r="BT20" i="62" s="1"/>
  <c r="BT20" i="63" s="1"/>
  <c r="BT16" i="18"/>
  <c r="BT16" i="62" s="1"/>
  <c r="BT16" i="63" s="1"/>
  <c r="BT12" i="18"/>
  <c r="BT12" i="62" s="1"/>
  <c r="BT12" i="63" s="1"/>
  <c r="BT8" i="18"/>
  <c r="BT8" i="62" s="1"/>
  <c r="BT8" i="63" s="1"/>
  <c r="BT4" i="18"/>
  <c r="BT4" i="62" s="1"/>
  <c r="BT4" i="63" s="1"/>
  <c r="BK27" i="18"/>
  <c r="BK27" i="62" s="1"/>
  <c r="BK27" i="63" s="1"/>
  <c r="BK25" i="18"/>
  <c r="BK25" i="62" s="1"/>
  <c r="BK25" i="63" s="1"/>
  <c r="BK23" i="18"/>
  <c r="BK23" i="62" s="1"/>
  <c r="BK23" i="63" s="1"/>
  <c r="BK21" i="18"/>
  <c r="BK21" i="62" s="1"/>
  <c r="BK21" i="63" s="1"/>
  <c r="BK28" i="18"/>
  <c r="BK28" i="62" s="1"/>
  <c r="BK28" i="63" s="1"/>
  <c r="BK24" i="18"/>
  <c r="BK24" i="62" s="1"/>
  <c r="BK24" i="63" s="1"/>
  <c r="BK19" i="18"/>
  <c r="BK19" i="62" s="1"/>
  <c r="BK19" i="63" s="1"/>
  <c r="BK17" i="18"/>
  <c r="BK17" i="62" s="1"/>
  <c r="BK17" i="63" s="1"/>
  <c r="BK15" i="18"/>
  <c r="BK15" i="62" s="1"/>
  <c r="BK15" i="63" s="1"/>
  <c r="BK13" i="18"/>
  <c r="BK13" i="62" s="1"/>
  <c r="BK13" i="63" s="1"/>
  <c r="BK11" i="18"/>
  <c r="BK11" i="62" s="1"/>
  <c r="BK11" i="63" s="1"/>
  <c r="BK9" i="18"/>
  <c r="BK9" i="62" s="1"/>
  <c r="BK9" i="63" s="1"/>
  <c r="BK7" i="18"/>
  <c r="BK7" i="62" s="1"/>
  <c r="BK7" i="63" s="1"/>
  <c r="BK5" i="18"/>
  <c r="BK5" i="62" s="1"/>
  <c r="BK5" i="63" s="1"/>
  <c r="BK26" i="18"/>
  <c r="BK26" i="62" s="1"/>
  <c r="BK26" i="63" s="1"/>
  <c r="BK22" i="18"/>
  <c r="BK22" i="62" s="1"/>
  <c r="BK22" i="63" s="1"/>
  <c r="BK20" i="18"/>
  <c r="BK20" i="62" s="1"/>
  <c r="BK20" i="63" s="1"/>
  <c r="BK18" i="18"/>
  <c r="BK18" i="62" s="1"/>
  <c r="BK18" i="63" s="1"/>
  <c r="BK16" i="18"/>
  <c r="BK16" i="62" s="1"/>
  <c r="BK16" i="63" s="1"/>
  <c r="BK14" i="18"/>
  <c r="BK14" i="62" s="1"/>
  <c r="BK14" i="63" s="1"/>
  <c r="BK12" i="18"/>
  <c r="BK12" i="62" s="1"/>
  <c r="BK12" i="63" s="1"/>
  <c r="BK10" i="18"/>
  <c r="BK10" i="62" s="1"/>
  <c r="BK10" i="63" s="1"/>
  <c r="BK8" i="18"/>
  <c r="BK8" i="62" s="1"/>
  <c r="BK8" i="63" s="1"/>
  <c r="BK6" i="18"/>
  <c r="BK6" i="62" s="1"/>
  <c r="BK6" i="63" s="1"/>
  <c r="BK4" i="18"/>
  <c r="BK4" i="62" s="1"/>
  <c r="BK4" i="63" s="1"/>
  <c r="BH28" i="18"/>
  <c r="BH28" i="62" s="1"/>
  <c r="BH28" i="63" s="1"/>
  <c r="BH26" i="18"/>
  <c r="BH26" i="62" s="1"/>
  <c r="BH26" i="63" s="1"/>
  <c r="BH24" i="18"/>
  <c r="BH24" i="62" s="1"/>
  <c r="BH24" i="63" s="1"/>
  <c r="BH22" i="18"/>
  <c r="BH22" i="62" s="1"/>
  <c r="BH22" i="63" s="1"/>
  <c r="BH20" i="18"/>
  <c r="BH20" i="62" s="1"/>
  <c r="BH20" i="63" s="1"/>
  <c r="BH18" i="18"/>
  <c r="BH18" i="62" s="1"/>
  <c r="BH18" i="63" s="1"/>
  <c r="BH16" i="18"/>
  <c r="BH16" i="62" s="1"/>
  <c r="BH16" i="63" s="1"/>
  <c r="BH14" i="18"/>
  <c r="BH14" i="62" s="1"/>
  <c r="BH14" i="63" s="1"/>
  <c r="BH12" i="18"/>
  <c r="BH12" i="62" s="1"/>
  <c r="BH12" i="63" s="1"/>
  <c r="BH10" i="18"/>
  <c r="BH10" i="62" s="1"/>
  <c r="BH10" i="63" s="1"/>
  <c r="BH8" i="18"/>
  <c r="BH8" i="62" s="1"/>
  <c r="BH8" i="63" s="1"/>
  <c r="BH6" i="18"/>
  <c r="BH6" i="62" s="1"/>
  <c r="BH6" i="63" s="1"/>
  <c r="BH4" i="18"/>
  <c r="BH4" i="62" s="1"/>
  <c r="BH4" i="63" s="1"/>
  <c r="BH27" i="18"/>
  <c r="BH27" i="62" s="1"/>
  <c r="BH27" i="63" s="1"/>
  <c r="BH25" i="18"/>
  <c r="BH25" i="62" s="1"/>
  <c r="BH25" i="63" s="1"/>
  <c r="BH23" i="18"/>
  <c r="BH23" i="62" s="1"/>
  <c r="BH23" i="63" s="1"/>
  <c r="BH21" i="18"/>
  <c r="BH21" i="62" s="1"/>
  <c r="BH21" i="63" s="1"/>
  <c r="BH19" i="18"/>
  <c r="BH19" i="62" s="1"/>
  <c r="BH19" i="63" s="1"/>
  <c r="BH17" i="18"/>
  <c r="BH17" i="62" s="1"/>
  <c r="BH17" i="63" s="1"/>
  <c r="BH15" i="18"/>
  <c r="BH15" i="62" s="1"/>
  <c r="BH15" i="63" s="1"/>
  <c r="BH13" i="18"/>
  <c r="BH13" i="62" s="1"/>
  <c r="BH13" i="63" s="1"/>
  <c r="BH11" i="18"/>
  <c r="BH11" i="62" s="1"/>
  <c r="BH11" i="63" s="1"/>
  <c r="BH9" i="18"/>
  <c r="BH9" i="62" s="1"/>
  <c r="BH9" i="63" s="1"/>
  <c r="BH7" i="18"/>
  <c r="BH7" i="62" s="1"/>
  <c r="BH7" i="63" s="1"/>
  <c r="BH5" i="18"/>
  <c r="BH5" i="62" s="1"/>
  <c r="BH5" i="63" s="1"/>
  <c r="BB27" i="18"/>
  <c r="BB27" i="62" s="1"/>
  <c r="BB27" i="63" s="1"/>
  <c r="BB25" i="18"/>
  <c r="BB25" i="62" s="1"/>
  <c r="BB25" i="63" s="1"/>
  <c r="BB23" i="18"/>
  <c r="BB23" i="62" s="1"/>
  <c r="BB23" i="63" s="1"/>
  <c r="BB21" i="18"/>
  <c r="BB21" i="62" s="1"/>
  <c r="BB21" i="63" s="1"/>
  <c r="BB19" i="18"/>
  <c r="BB19" i="62" s="1"/>
  <c r="BB19" i="63" s="1"/>
  <c r="BB17" i="18"/>
  <c r="BB17" i="62" s="1"/>
  <c r="BB17" i="63" s="1"/>
  <c r="BB15" i="18"/>
  <c r="BB15" i="62" s="1"/>
  <c r="BB15" i="63" s="1"/>
  <c r="BB13" i="18"/>
  <c r="BB13" i="62" s="1"/>
  <c r="BB13" i="63" s="1"/>
  <c r="BB11" i="18"/>
  <c r="BB11" i="62" s="1"/>
  <c r="BB11" i="63" s="1"/>
  <c r="BB9" i="18"/>
  <c r="BB9" i="62" s="1"/>
  <c r="BB9" i="63" s="1"/>
  <c r="BB7" i="18"/>
  <c r="BB7" i="62" s="1"/>
  <c r="BB7" i="63" s="1"/>
  <c r="BB5" i="18"/>
  <c r="BB5" i="62" s="1"/>
  <c r="BB5" i="63" s="1"/>
  <c r="BB26" i="18"/>
  <c r="BB26" i="62" s="1"/>
  <c r="BB26" i="63" s="1"/>
  <c r="BB22" i="18"/>
  <c r="BB22" i="62" s="1"/>
  <c r="BB22" i="63" s="1"/>
  <c r="BB18" i="18"/>
  <c r="BB18" i="62" s="1"/>
  <c r="BB18" i="63" s="1"/>
  <c r="BB14" i="18"/>
  <c r="BB14" i="62" s="1"/>
  <c r="BB14" i="63" s="1"/>
  <c r="BB10" i="18"/>
  <c r="BB10" i="62" s="1"/>
  <c r="BB10" i="63" s="1"/>
  <c r="BB6" i="18"/>
  <c r="BB6" i="62" s="1"/>
  <c r="BB6" i="63" s="1"/>
  <c r="BB16" i="18"/>
  <c r="BB16" i="62" s="1"/>
  <c r="BB16" i="63" s="1"/>
  <c r="BB8" i="18"/>
  <c r="BB8" i="62" s="1"/>
  <c r="BB8" i="63" s="1"/>
  <c r="BB4" i="18"/>
  <c r="BB4" i="62" s="1"/>
  <c r="BB4" i="63" s="1"/>
  <c r="BB28" i="18"/>
  <c r="BB28" i="62" s="1"/>
  <c r="BB28" i="63" s="1"/>
  <c r="BB24" i="18"/>
  <c r="BB24" i="62" s="1"/>
  <c r="BB24" i="63" s="1"/>
  <c r="BB20" i="18"/>
  <c r="BB20" i="62" s="1"/>
  <c r="BB20" i="63" s="1"/>
  <c r="BB12" i="18"/>
  <c r="BB12" i="62" s="1"/>
  <c r="BB12" i="63" s="1"/>
  <c r="BM27" i="18"/>
  <c r="BM27" i="62" s="1"/>
  <c r="BM27" i="63" s="1"/>
  <c r="BM25" i="18"/>
  <c r="BM25" i="62" s="1"/>
  <c r="BM25" i="63" s="1"/>
  <c r="BM23" i="18"/>
  <c r="BM23" i="62" s="1"/>
  <c r="BM23" i="63" s="1"/>
  <c r="BM21" i="18"/>
  <c r="BM21" i="62" s="1"/>
  <c r="BM21" i="63" s="1"/>
  <c r="BM19" i="18"/>
  <c r="BM19" i="62" s="1"/>
  <c r="BM19" i="63" s="1"/>
  <c r="BM17" i="18"/>
  <c r="BM17" i="62" s="1"/>
  <c r="BM17" i="63" s="1"/>
  <c r="BM15" i="18"/>
  <c r="BM15" i="62" s="1"/>
  <c r="BM15" i="63" s="1"/>
  <c r="BM13" i="18"/>
  <c r="BM13" i="62" s="1"/>
  <c r="BM13" i="63" s="1"/>
  <c r="BM11" i="18"/>
  <c r="BM11" i="62" s="1"/>
  <c r="BM11" i="63" s="1"/>
  <c r="BM9" i="18"/>
  <c r="BM9" i="62" s="1"/>
  <c r="BM9" i="63" s="1"/>
  <c r="BM7" i="18"/>
  <c r="BM7" i="62" s="1"/>
  <c r="BM7" i="63" s="1"/>
  <c r="BM5" i="18"/>
  <c r="BM5" i="62" s="1"/>
  <c r="BM5" i="63" s="1"/>
  <c r="BM28" i="18"/>
  <c r="BM28" i="62" s="1"/>
  <c r="BM28" i="63" s="1"/>
  <c r="BM26" i="18"/>
  <c r="BM26" i="62" s="1"/>
  <c r="BM26" i="63" s="1"/>
  <c r="BM24" i="18"/>
  <c r="BM24" i="62" s="1"/>
  <c r="BM24" i="63" s="1"/>
  <c r="BM22" i="18"/>
  <c r="BM22" i="62" s="1"/>
  <c r="BM22" i="63" s="1"/>
  <c r="BM20" i="18"/>
  <c r="BM20" i="62" s="1"/>
  <c r="BM20" i="63" s="1"/>
  <c r="BM18" i="18"/>
  <c r="BM18" i="62" s="1"/>
  <c r="BM18" i="63" s="1"/>
  <c r="BM14" i="18"/>
  <c r="BM14" i="62" s="1"/>
  <c r="BM14" i="63" s="1"/>
  <c r="BM10" i="18"/>
  <c r="BM10" i="62" s="1"/>
  <c r="BM10" i="63" s="1"/>
  <c r="BM6" i="18"/>
  <c r="BM6" i="62" s="1"/>
  <c r="BM6" i="63" s="1"/>
  <c r="BM16" i="18"/>
  <c r="BM16" i="62" s="1"/>
  <c r="BM16" i="63" s="1"/>
  <c r="BM12" i="18"/>
  <c r="BM12" i="62" s="1"/>
  <c r="BM12" i="63" s="1"/>
  <c r="BM8" i="18"/>
  <c r="BM8" i="62" s="1"/>
  <c r="BM8" i="63" s="1"/>
  <c r="BM4" i="18"/>
  <c r="BM4" i="62" s="1"/>
  <c r="BM4" i="63" s="1"/>
  <c r="BP27" i="18"/>
  <c r="BP27" i="62" s="1"/>
  <c r="BP27" i="63" s="1"/>
  <c r="BP25" i="18"/>
  <c r="BP25" i="62" s="1"/>
  <c r="BP25" i="63" s="1"/>
  <c r="BP23" i="18"/>
  <c r="BP23" i="62" s="1"/>
  <c r="BP23" i="63" s="1"/>
  <c r="BP26" i="18"/>
  <c r="BP26" i="62" s="1"/>
  <c r="BP26" i="63" s="1"/>
  <c r="BP22" i="18"/>
  <c r="BP22" i="62" s="1"/>
  <c r="BP22" i="63" s="1"/>
  <c r="BP20" i="18"/>
  <c r="BP20" i="62" s="1"/>
  <c r="BP20" i="63" s="1"/>
  <c r="BP18" i="18"/>
  <c r="BP18" i="62" s="1"/>
  <c r="BP18" i="63" s="1"/>
  <c r="BP16" i="18"/>
  <c r="BP16" i="62" s="1"/>
  <c r="BP16" i="63" s="1"/>
  <c r="BP14" i="18"/>
  <c r="BP14" i="62" s="1"/>
  <c r="BP14" i="63" s="1"/>
  <c r="BP12" i="18"/>
  <c r="BP12" i="62" s="1"/>
  <c r="BP12" i="63" s="1"/>
  <c r="BP10" i="18"/>
  <c r="BP10" i="62" s="1"/>
  <c r="BP10" i="63" s="1"/>
  <c r="BP8" i="18"/>
  <c r="BP8" i="62" s="1"/>
  <c r="BP8" i="63" s="1"/>
  <c r="BP6" i="18"/>
  <c r="BP6" i="62" s="1"/>
  <c r="BP6" i="63" s="1"/>
  <c r="BP4" i="18"/>
  <c r="BP4" i="62" s="1"/>
  <c r="BP4" i="63" s="1"/>
  <c r="BP28" i="18"/>
  <c r="BP28" i="62" s="1"/>
  <c r="BP28" i="63" s="1"/>
  <c r="BP24" i="18"/>
  <c r="BP24" i="62" s="1"/>
  <c r="BP24" i="63" s="1"/>
  <c r="BP21" i="18"/>
  <c r="BP21" i="62" s="1"/>
  <c r="BP21" i="63" s="1"/>
  <c r="BP19" i="18"/>
  <c r="BP19" i="62" s="1"/>
  <c r="BP19" i="63" s="1"/>
  <c r="BP17" i="18"/>
  <c r="BP17" i="62" s="1"/>
  <c r="BP17" i="63" s="1"/>
  <c r="BP15" i="18"/>
  <c r="BP15" i="62" s="1"/>
  <c r="BP15" i="63" s="1"/>
  <c r="BP13" i="18"/>
  <c r="BP13" i="62" s="1"/>
  <c r="BP13" i="63" s="1"/>
  <c r="BP11" i="18"/>
  <c r="BP11" i="62" s="1"/>
  <c r="BP11" i="63" s="1"/>
  <c r="BP9" i="18"/>
  <c r="BP9" i="62" s="1"/>
  <c r="BP9" i="63" s="1"/>
  <c r="BP7" i="18"/>
  <c r="BP7" i="62" s="1"/>
  <c r="BP7" i="63" s="1"/>
  <c r="BP5" i="18"/>
  <c r="BP5" i="62" s="1"/>
  <c r="BP5" i="63" s="1"/>
  <c r="BG27" i="18"/>
  <c r="BG27" i="62" s="1"/>
  <c r="BG27" i="63" s="1"/>
  <c r="BG25" i="18"/>
  <c r="BG25" i="62" s="1"/>
  <c r="BG25" i="63" s="1"/>
  <c r="BG23" i="18"/>
  <c r="BG23" i="62" s="1"/>
  <c r="BG23" i="63" s="1"/>
  <c r="BG21" i="18"/>
  <c r="BG21" i="62" s="1"/>
  <c r="BG21" i="63" s="1"/>
  <c r="BG19" i="18"/>
  <c r="BG19" i="62" s="1"/>
  <c r="BG19" i="63" s="1"/>
  <c r="BG17" i="18"/>
  <c r="BG17" i="62" s="1"/>
  <c r="BG17" i="63" s="1"/>
  <c r="BG15" i="18"/>
  <c r="BG15" i="62" s="1"/>
  <c r="BG15" i="63" s="1"/>
  <c r="BG13" i="18"/>
  <c r="BG13" i="62" s="1"/>
  <c r="BG13" i="63" s="1"/>
  <c r="BG11" i="18"/>
  <c r="BG11" i="62" s="1"/>
  <c r="BG11" i="63" s="1"/>
  <c r="BG9" i="18"/>
  <c r="BG9" i="62" s="1"/>
  <c r="BG9" i="63" s="1"/>
  <c r="BG7" i="18"/>
  <c r="BG7" i="62" s="1"/>
  <c r="BG7" i="63" s="1"/>
  <c r="BG5" i="18"/>
  <c r="BG5" i="62" s="1"/>
  <c r="BG5" i="63" s="1"/>
  <c r="BG28" i="18"/>
  <c r="BG28" i="62" s="1"/>
  <c r="BG28" i="63" s="1"/>
  <c r="BG26" i="18"/>
  <c r="BG26" i="62" s="1"/>
  <c r="BG26" i="63" s="1"/>
  <c r="BG24" i="18"/>
  <c r="BG24" i="62" s="1"/>
  <c r="BG24" i="63" s="1"/>
  <c r="BG22" i="18"/>
  <c r="BG22" i="62" s="1"/>
  <c r="BG22" i="63" s="1"/>
  <c r="BG20" i="18"/>
  <c r="BG20" i="62" s="1"/>
  <c r="BG20" i="63" s="1"/>
  <c r="BG18" i="18"/>
  <c r="BG18" i="62" s="1"/>
  <c r="BG18" i="63" s="1"/>
  <c r="BG16" i="18"/>
  <c r="BG16" i="62" s="1"/>
  <c r="BG16" i="63" s="1"/>
  <c r="BG14" i="18"/>
  <c r="BG14" i="62" s="1"/>
  <c r="BG14" i="63" s="1"/>
  <c r="BG12" i="18"/>
  <c r="BG12" i="62" s="1"/>
  <c r="BG12" i="63" s="1"/>
  <c r="BG10" i="18"/>
  <c r="BG10" i="62" s="1"/>
  <c r="BG10" i="63" s="1"/>
  <c r="BG8" i="18"/>
  <c r="BG8" i="62" s="1"/>
  <c r="BG8" i="63" s="1"/>
  <c r="BG6" i="18"/>
  <c r="BG6" i="62" s="1"/>
  <c r="BG6" i="63" s="1"/>
  <c r="BG4" i="18"/>
  <c r="BG4" i="62" s="1"/>
  <c r="BG4" i="63" s="1"/>
  <c r="BN28" i="18"/>
  <c r="BN28" i="62" s="1"/>
  <c r="BN28" i="63" s="1"/>
  <c r="BN26" i="18"/>
  <c r="BN26" i="62" s="1"/>
  <c r="BN26" i="63" s="1"/>
  <c r="BN24" i="18"/>
  <c r="BN24" i="62" s="1"/>
  <c r="BN24" i="63" s="1"/>
  <c r="BN22" i="18"/>
  <c r="BN22" i="62" s="1"/>
  <c r="BN22" i="63" s="1"/>
  <c r="BN20" i="18"/>
  <c r="BN20" i="62" s="1"/>
  <c r="BN20" i="63" s="1"/>
  <c r="BN18" i="18"/>
  <c r="BN18" i="62" s="1"/>
  <c r="BN18" i="63" s="1"/>
  <c r="BN16" i="18"/>
  <c r="BN16" i="62" s="1"/>
  <c r="BN16" i="63" s="1"/>
  <c r="BN14" i="18"/>
  <c r="BN14" i="62" s="1"/>
  <c r="BN14" i="63" s="1"/>
  <c r="BN12" i="18"/>
  <c r="BN12" i="62" s="1"/>
  <c r="BN12" i="63" s="1"/>
  <c r="BN10" i="18"/>
  <c r="BN10" i="62" s="1"/>
  <c r="BN10" i="63" s="1"/>
  <c r="BN8" i="18"/>
  <c r="BN8" i="62" s="1"/>
  <c r="BN8" i="63" s="1"/>
  <c r="BN6" i="18"/>
  <c r="BN6" i="62" s="1"/>
  <c r="BN6" i="63" s="1"/>
  <c r="BN4" i="18"/>
  <c r="BN4" i="62" s="1"/>
  <c r="BN4" i="63" s="1"/>
  <c r="BN27" i="18"/>
  <c r="BN27" i="62" s="1"/>
  <c r="BN27" i="63" s="1"/>
  <c r="BN25" i="18"/>
  <c r="BN25" i="62" s="1"/>
  <c r="BN25" i="63" s="1"/>
  <c r="BN23" i="18"/>
  <c r="BN23" i="62" s="1"/>
  <c r="BN23" i="63" s="1"/>
  <c r="BN21" i="18"/>
  <c r="BN21" i="62" s="1"/>
  <c r="BN21" i="63" s="1"/>
  <c r="BN19" i="18"/>
  <c r="BN19" i="62" s="1"/>
  <c r="BN19" i="63" s="1"/>
  <c r="BN15" i="18"/>
  <c r="BN15" i="62" s="1"/>
  <c r="BN15" i="63" s="1"/>
  <c r="BN11" i="18"/>
  <c r="BN11" i="62" s="1"/>
  <c r="BN11" i="63" s="1"/>
  <c r="BN7" i="18"/>
  <c r="BN7" i="62" s="1"/>
  <c r="BN7" i="63" s="1"/>
  <c r="BN17" i="18"/>
  <c r="BN17" i="62" s="1"/>
  <c r="BN17" i="63" s="1"/>
  <c r="BN13" i="18"/>
  <c r="BN13" i="62" s="1"/>
  <c r="BN13" i="63" s="1"/>
  <c r="BN9" i="18"/>
  <c r="BN9" i="62" s="1"/>
  <c r="BN9" i="63" s="1"/>
  <c r="BN5" i="18"/>
  <c r="BN5" i="62" s="1"/>
  <c r="BN5" i="63" s="1"/>
  <c r="AY28" i="18"/>
  <c r="AY28" i="62" s="1"/>
  <c r="AY28" i="63" s="1"/>
  <c r="AY24" i="18"/>
  <c r="AY24" i="62" s="1"/>
  <c r="AY24" i="63" s="1"/>
  <c r="AY20" i="18"/>
  <c r="AY20" i="62" s="1"/>
  <c r="AY20" i="63" s="1"/>
  <c r="AY23" i="18"/>
  <c r="AY23" i="62" s="1"/>
  <c r="AY23" i="63" s="1"/>
  <c r="AY18" i="18"/>
  <c r="AY18" i="62" s="1"/>
  <c r="AY18" i="63" s="1"/>
  <c r="AY14" i="18"/>
  <c r="AY14" i="62" s="1"/>
  <c r="AY14" i="63" s="1"/>
  <c r="AY10" i="18"/>
  <c r="AY10" i="62" s="1"/>
  <c r="AY10" i="63" s="1"/>
  <c r="AY6" i="18"/>
  <c r="AY6" i="62" s="1"/>
  <c r="AY6" i="63" s="1"/>
  <c r="AY25" i="18"/>
  <c r="AY25" i="62" s="1"/>
  <c r="AY25" i="63" s="1"/>
  <c r="AY17" i="18"/>
  <c r="AY17" i="62" s="1"/>
  <c r="AY17" i="63" s="1"/>
  <c r="AY13" i="18"/>
  <c r="AY13" i="62" s="1"/>
  <c r="AY13" i="63" s="1"/>
  <c r="AY9" i="18"/>
  <c r="AY9" i="62" s="1"/>
  <c r="AY9" i="63" s="1"/>
  <c r="AY5" i="18"/>
  <c r="AY5" i="62" s="1"/>
  <c r="AY5" i="63" s="1"/>
  <c r="AY26" i="18"/>
  <c r="AY26" i="62" s="1"/>
  <c r="AY26" i="63" s="1"/>
  <c r="AY22" i="18"/>
  <c r="AY22" i="62" s="1"/>
  <c r="AY22" i="63" s="1"/>
  <c r="AY27" i="18"/>
  <c r="AY27" i="62" s="1"/>
  <c r="AY27" i="63" s="1"/>
  <c r="AY19" i="18"/>
  <c r="AY19" i="62" s="1"/>
  <c r="AY19" i="63" s="1"/>
  <c r="AY16" i="18"/>
  <c r="AY16" i="62" s="1"/>
  <c r="AY16" i="63" s="1"/>
  <c r="AY12" i="18"/>
  <c r="AY12" i="62" s="1"/>
  <c r="AY12" i="63" s="1"/>
  <c r="AY8" i="18"/>
  <c r="AY8" i="62" s="1"/>
  <c r="AY8" i="63" s="1"/>
  <c r="AY4" i="18"/>
  <c r="AY4" i="62" s="1"/>
  <c r="AY4" i="63" s="1"/>
  <c r="AY21" i="18"/>
  <c r="AY21" i="62" s="1"/>
  <c r="AY21" i="63" s="1"/>
  <c r="AY15" i="18"/>
  <c r="AY15" i="62" s="1"/>
  <c r="AY15" i="63" s="1"/>
  <c r="AY11" i="18"/>
  <c r="AY11" i="62" s="1"/>
  <c r="AY11" i="63" s="1"/>
  <c r="AY7" i="18"/>
  <c r="AY7" i="62" s="1"/>
  <c r="AY7" i="63" s="1"/>
  <c r="BD28" i="18"/>
  <c r="BD28" i="62" s="1"/>
  <c r="BD28" i="63" s="1"/>
  <c r="BD26" i="18"/>
  <c r="BD26" i="62" s="1"/>
  <c r="BD26" i="63" s="1"/>
  <c r="BD24" i="18"/>
  <c r="BD24" i="62" s="1"/>
  <c r="BD24" i="63" s="1"/>
  <c r="BD22" i="18"/>
  <c r="BD22" i="62" s="1"/>
  <c r="BD22" i="63" s="1"/>
  <c r="BD20" i="18"/>
  <c r="BD20" i="62" s="1"/>
  <c r="BD20" i="63" s="1"/>
  <c r="BD18" i="18"/>
  <c r="BD18" i="62" s="1"/>
  <c r="BD18" i="63" s="1"/>
  <c r="BD16" i="18"/>
  <c r="BD16" i="62" s="1"/>
  <c r="BD16" i="63" s="1"/>
  <c r="BD14" i="18"/>
  <c r="BD14" i="62" s="1"/>
  <c r="BD14" i="63" s="1"/>
  <c r="BD12" i="18"/>
  <c r="BD12" i="62" s="1"/>
  <c r="BD12" i="63" s="1"/>
  <c r="BD10" i="18"/>
  <c r="BD10" i="62" s="1"/>
  <c r="BD10" i="63" s="1"/>
  <c r="BD27" i="18"/>
  <c r="BD27" i="62" s="1"/>
  <c r="BD27" i="63" s="1"/>
  <c r="BD25" i="18"/>
  <c r="BD25" i="62" s="1"/>
  <c r="BD25" i="63" s="1"/>
  <c r="BD23" i="18"/>
  <c r="BD23" i="62" s="1"/>
  <c r="BD23" i="63" s="1"/>
  <c r="BD21" i="18"/>
  <c r="BD21" i="62" s="1"/>
  <c r="BD21" i="63" s="1"/>
  <c r="BD19" i="18"/>
  <c r="BD19" i="62" s="1"/>
  <c r="BD19" i="63" s="1"/>
  <c r="BD17" i="18"/>
  <c r="BD17" i="62" s="1"/>
  <c r="BD17" i="63" s="1"/>
  <c r="BD15" i="18"/>
  <c r="BD15" i="62" s="1"/>
  <c r="BD15" i="63" s="1"/>
  <c r="BD13" i="18"/>
  <c r="BD13" i="62" s="1"/>
  <c r="BD13" i="63" s="1"/>
  <c r="BD11" i="18"/>
  <c r="BD11" i="62" s="1"/>
  <c r="BD11" i="63" s="1"/>
  <c r="BD9" i="18"/>
  <c r="BD9" i="62" s="1"/>
  <c r="BD9" i="63" s="1"/>
  <c r="BD7" i="18"/>
  <c r="BD7" i="62" s="1"/>
  <c r="BD7" i="63" s="1"/>
  <c r="BD5" i="18"/>
  <c r="BD5" i="62" s="1"/>
  <c r="BD5" i="63" s="1"/>
  <c r="BD8" i="18"/>
  <c r="BD8" i="62" s="1"/>
  <c r="BD8" i="63" s="1"/>
  <c r="BD4" i="18"/>
  <c r="BD4" i="62" s="1"/>
  <c r="BD4" i="63" s="1"/>
  <c r="BD6" i="18"/>
  <c r="BD6" i="62" s="1"/>
  <c r="BD6" i="63" s="1"/>
  <c r="BJ28" i="18"/>
  <c r="BJ28" i="62" s="1"/>
  <c r="BJ28" i="63" s="1"/>
  <c r="BJ26" i="18"/>
  <c r="BJ26" i="62" s="1"/>
  <c r="BJ26" i="63" s="1"/>
  <c r="BJ24" i="18"/>
  <c r="BJ24" i="62" s="1"/>
  <c r="BJ24" i="63" s="1"/>
  <c r="BJ22" i="18"/>
  <c r="BJ22" i="62" s="1"/>
  <c r="BJ22" i="63" s="1"/>
  <c r="BJ27" i="18"/>
  <c r="BJ27" i="62" s="1"/>
  <c r="BJ27" i="63" s="1"/>
  <c r="BJ23" i="18"/>
  <c r="BJ23" i="62" s="1"/>
  <c r="BJ23" i="63" s="1"/>
  <c r="BJ20" i="18"/>
  <c r="BJ20" i="62" s="1"/>
  <c r="BJ20" i="63" s="1"/>
  <c r="BJ18" i="18"/>
  <c r="BJ18" i="62" s="1"/>
  <c r="BJ18" i="63" s="1"/>
  <c r="BJ16" i="18"/>
  <c r="BJ16" i="62" s="1"/>
  <c r="BJ16" i="63" s="1"/>
  <c r="BJ14" i="18"/>
  <c r="BJ14" i="62" s="1"/>
  <c r="BJ14" i="63" s="1"/>
  <c r="BJ12" i="18"/>
  <c r="BJ12" i="62" s="1"/>
  <c r="BJ12" i="63" s="1"/>
  <c r="BJ10" i="18"/>
  <c r="BJ10" i="62" s="1"/>
  <c r="BJ10" i="63" s="1"/>
  <c r="BJ8" i="18"/>
  <c r="BJ8" i="62" s="1"/>
  <c r="BJ8" i="63" s="1"/>
  <c r="BJ6" i="18"/>
  <c r="BJ6" i="62" s="1"/>
  <c r="BJ6" i="63" s="1"/>
  <c r="BJ4" i="18"/>
  <c r="BJ4" i="62" s="1"/>
  <c r="BJ4" i="63" s="1"/>
  <c r="BJ25" i="18"/>
  <c r="BJ25" i="62" s="1"/>
  <c r="BJ25" i="63" s="1"/>
  <c r="BJ21" i="18"/>
  <c r="BJ21" i="62" s="1"/>
  <c r="BJ21" i="63" s="1"/>
  <c r="BJ19" i="18"/>
  <c r="BJ19" i="62" s="1"/>
  <c r="BJ19" i="63" s="1"/>
  <c r="BJ17" i="18"/>
  <c r="BJ17" i="62" s="1"/>
  <c r="BJ17" i="63" s="1"/>
  <c r="BJ15" i="18"/>
  <c r="BJ15" i="62" s="1"/>
  <c r="BJ15" i="63" s="1"/>
  <c r="BJ13" i="18"/>
  <c r="BJ13" i="62" s="1"/>
  <c r="BJ13" i="63" s="1"/>
  <c r="BJ11" i="18"/>
  <c r="BJ11" i="62" s="1"/>
  <c r="BJ11" i="63" s="1"/>
  <c r="BJ9" i="18"/>
  <c r="BJ9" i="62" s="1"/>
  <c r="BJ9" i="63" s="1"/>
  <c r="BJ7" i="18"/>
  <c r="BJ7" i="62" s="1"/>
  <c r="BJ7" i="63" s="1"/>
  <c r="BJ5" i="18"/>
  <c r="BJ5" i="62" s="1"/>
  <c r="BJ5" i="63" s="1"/>
  <c r="BS28" i="18"/>
  <c r="BS28" i="62" s="1"/>
  <c r="BS28" i="63" s="1"/>
  <c r="BS26" i="18"/>
  <c r="BS26" i="62" s="1"/>
  <c r="BS26" i="63" s="1"/>
  <c r="BS24" i="18"/>
  <c r="BS24" i="62" s="1"/>
  <c r="BS24" i="63" s="1"/>
  <c r="BS22" i="18"/>
  <c r="BS22" i="62" s="1"/>
  <c r="BS22" i="63" s="1"/>
  <c r="BS20" i="18"/>
  <c r="BS20" i="62" s="1"/>
  <c r="BS20" i="63" s="1"/>
  <c r="BS18" i="18"/>
  <c r="BS18" i="62" s="1"/>
  <c r="BS18" i="63" s="1"/>
  <c r="BS16" i="18"/>
  <c r="BS16" i="62" s="1"/>
  <c r="BS16" i="63" s="1"/>
  <c r="BS14" i="18"/>
  <c r="BS14" i="62" s="1"/>
  <c r="BS14" i="63" s="1"/>
  <c r="BS12" i="18"/>
  <c r="BS12" i="62" s="1"/>
  <c r="BS12" i="63" s="1"/>
  <c r="BS10" i="18"/>
  <c r="BS10" i="62" s="1"/>
  <c r="BS10" i="63" s="1"/>
  <c r="BS8" i="18"/>
  <c r="BS8" i="62" s="1"/>
  <c r="BS8" i="63" s="1"/>
  <c r="BS6" i="18"/>
  <c r="BS6" i="62" s="1"/>
  <c r="BS6" i="63" s="1"/>
  <c r="BS4" i="18"/>
  <c r="BS4" i="62" s="1"/>
  <c r="BS4" i="63" s="1"/>
  <c r="BS25" i="18"/>
  <c r="BS25" i="62" s="1"/>
  <c r="BS25" i="63" s="1"/>
  <c r="BS21" i="18"/>
  <c r="BS21" i="62" s="1"/>
  <c r="BS21" i="63" s="1"/>
  <c r="BS17" i="18"/>
  <c r="BS17" i="62" s="1"/>
  <c r="BS17" i="63" s="1"/>
  <c r="BS13" i="18"/>
  <c r="BS13" i="62" s="1"/>
  <c r="BS13" i="63" s="1"/>
  <c r="BS9" i="18"/>
  <c r="BS9" i="62" s="1"/>
  <c r="BS9" i="63" s="1"/>
  <c r="BS5" i="18"/>
  <c r="BS5" i="62" s="1"/>
  <c r="BS5" i="63" s="1"/>
  <c r="BS27" i="18"/>
  <c r="BS27" i="62" s="1"/>
  <c r="BS27" i="63" s="1"/>
  <c r="BS23" i="18"/>
  <c r="BS23" i="62" s="1"/>
  <c r="BS23" i="63" s="1"/>
  <c r="BS19" i="18"/>
  <c r="BS19" i="62" s="1"/>
  <c r="BS19" i="63" s="1"/>
  <c r="BS15" i="18"/>
  <c r="BS15" i="62" s="1"/>
  <c r="BS15" i="63" s="1"/>
  <c r="BS11" i="18"/>
  <c r="BS11" i="62" s="1"/>
  <c r="BS11" i="63" s="1"/>
  <c r="BS7" i="18"/>
  <c r="BS7" i="62" s="1"/>
  <c r="BS7" i="63" s="1"/>
  <c r="BV27" i="18"/>
  <c r="BV27" i="62" s="1"/>
  <c r="BV27" i="63" s="1"/>
  <c r="BV25" i="18"/>
  <c r="BV25" i="62" s="1"/>
  <c r="BV25" i="63" s="1"/>
  <c r="BV23" i="18"/>
  <c r="BV23" i="62" s="1"/>
  <c r="BV23" i="63" s="1"/>
  <c r="BV21" i="18"/>
  <c r="BV21" i="62" s="1"/>
  <c r="BV21" i="63" s="1"/>
  <c r="BV19" i="18"/>
  <c r="BV19" i="62" s="1"/>
  <c r="BV19" i="63" s="1"/>
  <c r="BV17" i="18"/>
  <c r="BV17" i="62" s="1"/>
  <c r="BV17" i="63" s="1"/>
  <c r="BV15" i="18"/>
  <c r="BV15" i="62" s="1"/>
  <c r="BV15" i="63" s="1"/>
  <c r="BV13" i="18"/>
  <c r="BV13" i="62" s="1"/>
  <c r="BV13" i="63" s="1"/>
  <c r="BV11" i="18"/>
  <c r="BV11" i="62" s="1"/>
  <c r="BV11" i="63" s="1"/>
  <c r="BV9" i="18"/>
  <c r="BV9" i="62" s="1"/>
  <c r="BV9" i="63" s="1"/>
  <c r="BV7" i="18"/>
  <c r="BV7" i="62" s="1"/>
  <c r="BV7" i="63" s="1"/>
  <c r="BV5" i="18"/>
  <c r="BV5" i="62" s="1"/>
  <c r="BV5" i="63" s="1"/>
  <c r="BV28" i="18"/>
  <c r="BV28" i="62" s="1"/>
  <c r="BV28" i="63" s="1"/>
  <c r="BV24" i="18"/>
  <c r="BV24" i="62" s="1"/>
  <c r="BV24" i="63" s="1"/>
  <c r="BV20" i="18"/>
  <c r="BV20" i="62" s="1"/>
  <c r="BV20" i="63" s="1"/>
  <c r="BV16" i="18"/>
  <c r="BV16" i="62" s="1"/>
  <c r="BV16" i="63" s="1"/>
  <c r="BV12" i="18"/>
  <c r="BV12" i="62" s="1"/>
  <c r="BV12" i="63" s="1"/>
  <c r="BV8" i="18"/>
  <c r="BV8" i="62" s="1"/>
  <c r="BV8" i="63" s="1"/>
  <c r="BV4" i="18"/>
  <c r="BV4" i="62" s="1"/>
  <c r="BV4" i="63" s="1"/>
  <c r="BV26" i="18"/>
  <c r="BV26" i="62" s="1"/>
  <c r="BV26" i="63" s="1"/>
  <c r="BV22" i="18"/>
  <c r="BV22" i="62" s="1"/>
  <c r="BV22" i="63" s="1"/>
  <c r="BV18" i="18"/>
  <c r="BV18" i="62" s="1"/>
  <c r="BV18" i="63" s="1"/>
  <c r="BV14" i="18"/>
  <c r="BV14" i="62" s="1"/>
  <c r="BV14" i="63" s="1"/>
  <c r="BV10" i="18"/>
  <c r="BV10" i="62" s="1"/>
  <c r="BV10" i="63" s="1"/>
  <c r="BV6" i="18"/>
  <c r="BV6" i="62" s="1"/>
  <c r="BV6" i="63" s="1"/>
  <c r="BC27" i="18"/>
  <c r="BC27" i="62" s="1"/>
  <c r="BC27" i="63" s="1"/>
  <c r="BC25" i="18"/>
  <c r="BC25" i="62" s="1"/>
  <c r="BC25" i="63" s="1"/>
  <c r="BC23" i="18"/>
  <c r="BC23" i="62" s="1"/>
  <c r="BC23" i="63" s="1"/>
  <c r="BC21" i="18"/>
  <c r="BC21" i="62" s="1"/>
  <c r="BC21" i="63" s="1"/>
  <c r="BC19" i="18"/>
  <c r="BC19" i="62" s="1"/>
  <c r="BC19" i="63" s="1"/>
  <c r="BC17" i="18"/>
  <c r="BC17" i="62" s="1"/>
  <c r="BC17" i="63" s="1"/>
  <c r="BC15" i="18"/>
  <c r="BC15" i="62" s="1"/>
  <c r="BC15" i="63" s="1"/>
  <c r="BC13" i="18"/>
  <c r="BC13" i="62" s="1"/>
  <c r="BC13" i="63" s="1"/>
  <c r="BC11" i="18"/>
  <c r="BC11" i="62" s="1"/>
  <c r="BC11" i="63" s="1"/>
  <c r="BC9" i="18"/>
  <c r="BC9" i="62" s="1"/>
  <c r="BC9" i="63" s="1"/>
  <c r="BC28" i="18"/>
  <c r="BC28" i="62" s="1"/>
  <c r="BC28" i="63" s="1"/>
  <c r="BC26" i="18"/>
  <c r="BC26" i="62" s="1"/>
  <c r="BC26" i="63" s="1"/>
  <c r="BC24" i="18"/>
  <c r="BC24" i="62" s="1"/>
  <c r="BC24" i="63" s="1"/>
  <c r="BC22" i="18"/>
  <c r="BC22" i="62" s="1"/>
  <c r="BC22" i="63" s="1"/>
  <c r="BC20" i="18"/>
  <c r="BC20" i="62" s="1"/>
  <c r="BC20" i="63" s="1"/>
  <c r="BC18" i="18"/>
  <c r="BC18" i="62" s="1"/>
  <c r="BC18" i="63" s="1"/>
  <c r="BC16" i="18"/>
  <c r="BC16" i="62" s="1"/>
  <c r="BC16" i="63" s="1"/>
  <c r="BC14" i="18"/>
  <c r="BC14" i="62" s="1"/>
  <c r="BC14" i="63" s="1"/>
  <c r="BC12" i="18"/>
  <c r="BC12" i="62" s="1"/>
  <c r="BC12" i="63" s="1"/>
  <c r="BC10" i="18"/>
  <c r="BC10" i="62" s="1"/>
  <c r="BC10" i="63" s="1"/>
  <c r="BC8" i="18"/>
  <c r="BC8" i="62" s="1"/>
  <c r="BC8" i="63" s="1"/>
  <c r="BC6" i="18"/>
  <c r="BC6" i="62" s="1"/>
  <c r="BC6" i="63" s="1"/>
  <c r="BC4" i="18"/>
  <c r="BC4" i="62" s="1"/>
  <c r="BC4" i="63" s="1"/>
  <c r="BC7" i="18"/>
  <c r="BC7" i="62" s="1"/>
  <c r="BC7" i="63" s="1"/>
  <c r="BC5" i="18"/>
  <c r="BC5" i="62" s="1"/>
  <c r="BC5" i="63" s="1"/>
  <c r="BL28" i="18"/>
  <c r="BL28" i="62" s="1"/>
  <c r="BL28" i="63" s="1"/>
  <c r="BL26" i="18"/>
  <c r="BL26" i="62" s="1"/>
  <c r="BL26" i="63" s="1"/>
  <c r="BL24" i="18"/>
  <c r="BL24" i="62" s="1"/>
  <c r="BL24" i="63" s="1"/>
  <c r="BL22" i="18"/>
  <c r="BL22" i="62" s="1"/>
  <c r="BL22" i="63" s="1"/>
  <c r="BL20" i="18"/>
  <c r="BL20" i="62" s="1"/>
  <c r="BL20" i="63" s="1"/>
  <c r="BL18" i="18"/>
  <c r="BL18" i="62" s="1"/>
  <c r="BL18" i="63" s="1"/>
  <c r="BL16" i="18"/>
  <c r="BL16" i="62" s="1"/>
  <c r="BL16" i="63" s="1"/>
  <c r="BL14" i="18"/>
  <c r="BL14" i="62" s="1"/>
  <c r="BL14" i="63" s="1"/>
  <c r="BL12" i="18"/>
  <c r="BL12" i="62" s="1"/>
  <c r="BL12" i="63" s="1"/>
  <c r="BL10" i="18"/>
  <c r="BL10" i="62" s="1"/>
  <c r="BL10" i="63" s="1"/>
  <c r="BL8" i="18"/>
  <c r="BL8" i="62" s="1"/>
  <c r="BL8" i="63" s="1"/>
  <c r="BL6" i="18"/>
  <c r="BL6" i="62" s="1"/>
  <c r="BL6" i="63" s="1"/>
  <c r="BL4" i="18"/>
  <c r="BL4" i="62" s="1"/>
  <c r="BL4" i="63" s="1"/>
  <c r="BL27" i="18"/>
  <c r="BL27" i="62" s="1"/>
  <c r="BL27" i="63" s="1"/>
  <c r="BL25" i="18"/>
  <c r="BL25" i="62" s="1"/>
  <c r="BL25" i="63" s="1"/>
  <c r="BL23" i="18"/>
  <c r="BL23" i="62" s="1"/>
  <c r="BL23" i="63" s="1"/>
  <c r="BL21" i="18"/>
  <c r="BL21" i="62" s="1"/>
  <c r="BL21" i="63" s="1"/>
  <c r="BL19" i="18"/>
  <c r="BL19" i="62" s="1"/>
  <c r="BL19" i="63" s="1"/>
  <c r="BL17" i="18"/>
  <c r="BL17" i="62" s="1"/>
  <c r="BL17" i="63" s="1"/>
  <c r="BL13" i="18"/>
  <c r="BL13" i="62" s="1"/>
  <c r="BL13" i="63" s="1"/>
  <c r="BL9" i="18"/>
  <c r="BL9" i="62" s="1"/>
  <c r="BL9" i="63" s="1"/>
  <c r="BL5" i="18"/>
  <c r="BL5" i="62" s="1"/>
  <c r="BL5" i="63" s="1"/>
  <c r="BL15" i="18"/>
  <c r="BL15" i="62" s="1"/>
  <c r="BL15" i="63" s="1"/>
  <c r="BL11" i="18"/>
  <c r="BL11" i="62" s="1"/>
  <c r="BL11" i="63" s="1"/>
  <c r="BL7" i="18"/>
  <c r="BL7" i="62" s="1"/>
  <c r="BL7" i="63" s="1"/>
  <c r="BW28" i="18"/>
  <c r="BW28" i="62" s="1"/>
  <c r="BW28" i="63" s="1"/>
  <c r="BW26" i="18"/>
  <c r="BW26" i="62" s="1"/>
  <c r="BW26" i="63" s="1"/>
  <c r="BW24" i="18"/>
  <c r="BW24" i="62" s="1"/>
  <c r="BW24" i="63" s="1"/>
  <c r="BW22" i="18"/>
  <c r="BW22" i="62" s="1"/>
  <c r="BW22" i="63" s="1"/>
  <c r="BW20" i="18"/>
  <c r="BW20" i="62" s="1"/>
  <c r="BW20" i="63" s="1"/>
  <c r="BW18" i="18"/>
  <c r="BW18" i="62" s="1"/>
  <c r="BW18" i="63" s="1"/>
  <c r="BW16" i="18"/>
  <c r="BW16" i="62" s="1"/>
  <c r="BW16" i="63" s="1"/>
  <c r="BW14" i="18"/>
  <c r="BW14" i="62" s="1"/>
  <c r="BW14" i="63" s="1"/>
  <c r="BW12" i="18"/>
  <c r="BW12" i="62" s="1"/>
  <c r="BW12" i="63" s="1"/>
  <c r="BW10" i="18"/>
  <c r="BW10" i="62" s="1"/>
  <c r="BW10" i="63" s="1"/>
  <c r="BW8" i="18"/>
  <c r="BW8" i="62" s="1"/>
  <c r="BW8" i="63" s="1"/>
  <c r="BW6" i="18"/>
  <c r="BW6" i="62" s="1"/>
  <c r="BW6" i="63" s="1"/>
  <c r="BW4" i="18"/>
  <c r="BW4" i="62" s="1"/>
  <c r="BW4" i="63" s="1"/>
  <c r="BW25" i="18"/>
  <c r="BW25" i="62" s="1"/>
  <c r="BW25" i="63" s="1"/>
  <c r="BW21" i="18"/>
  <c r="BW21" i="62" s="1"/>
  <c r="BW21" i="63" s="1"/>
  <c r="BW17" i="18"/>
  <c r="BW17" i="62" s="1"/>
  <c r="BW17" i="63" s="1"/>
  <c r="BW13" i="18"/>
  <c r="BW13" i="62" s="1"/>
  <c r="BW13" i="63" s="1"/>
  <c r="BW9" i="18"/>
  <c r="BW9" i="62" s="1"/>
  <c r="BW9" i="63" s="1"/>
  <c r="BW5" i="18"/>
  <c r="BW5" i="62" s="1"/>
  <c r="BW5" i="63" s="1"/>
  <c r="BW27" i="18"/>
  <c r="BW27" i="62" s="1"/>
  <c r="BW27" i="63" s="1"/>
  <c r="BW23" i="18"/>
  <c r="BW23" i="62" s="1"/>
  <c r="BW23" i="63" s="1"/>
  <c r="BW19" i="18"/>
  <c r="BW19" i="62" s="1"/>
  <c r="BW19" i="63" s="1"/>
  <c r="BW15" i="18"/>
  <c r="BW15" i="62" s="1"/>
  <c r="BW15" i="63" s="1"/>
  <c r="BW11" i="18"/>
  <c r="BW11" i="62" s="1"/>
  <c r="BW11" i="63" s="1"/>
  <c r="BW7" i="18"/>
  <c r="BW7" i="62" s="1"/>
  <c r="BW7" i="63" s="1"/>
  <c r="AW28" i="18"/>
  <c r="AW28" i="62" s="1"/>
  <c r="AW28" i="63" s="1"/>
  <c r="AW24" i="18"/>
  <c r="AW24" i="62" s="1"/>
  <c r="AW24" i="63" s="1"/>
  <c r="AW20" i="18"/>
  <c r="AW20" i="62" s="1"/>
  <c r="AW20" i="63" s="1"/>
  <c r="AW21" i="18"/>
  <c r="AW21" i="62" s="1"/>
  <c r="AW21" i="63" s="1"/>
  <c r="AW16" i="18"/>
  <c r="AW16" i="62" s="1"/>
  <c r="AW16" i="63" s="1"/>
  <c r="AW12" i="18"/>
  <c r="AW12" i="62" s="1"/>
  <c r="AW12" i="63" s="1"/>
  <c r="AW8" i="18"/>
  <c r="AW8" i="62" s="1"/>
  <c r="AW8" i="63" s="1"/>
  <c r="AW4" i="18"/>
  <c r="AW4" i="62" s="1"/>
  <c r="AW4" i="63" s="1"/>
  <c r="AW7" i="18"/>
  <c r="AW7" i="62" s="1"/>
  <c r="AW7" i="63" s="1"/>
  <c r="AW27" i="18"/>
  <c r="AW27" i="62" s="1"/>
  <c r="AW27" i="63" s="1"/>
  <c r="AW17" i="18"/>
  <c r="AW17" i="62" s="1"/>
  <c r="AW17" i="63" s="1"/>
  <c r="AW13" i="18"/>
  <c r="AW13" i="62" s="1"/>
  <c r="AW13" i="63" s="1"/>
  <c r="AW9" i="18"/>
  <c r="AW9" i="62" s="1"/>
  <c r="AW9" i="63" s="1"/>
  <c r="AW26" i="18"/>
  <c r="AW26" i="62" s="1"/>
  <c r="AW26" i="63" s="1"/>
  <c r="AW22" i="18"/>
  <c r="AW22" i="62" s="1"/>
  <c r="AW22" i="63" s="1"/>
  <c r="AW25" i="18"/>
  <c r="AW25" i="62" s="1"/>
  <c r="AW25" i="63" s="1"/>
  <c r="AW18" i="18"/>
  <c r="AW18" i="62" s="1"/>
  <c r="AW18" i="63" s="1"/>
  <c r="AW14" i="18"/>
  <c r="AW14" i="62" s="1"/>
  <c r="AW14" i="63" s="1"/>
  <c r="AW10" i="18"/>
  <c r="AW10" i="62" s="1"/>
  <c r="AW10" i="63" s="1"/>
  <c r="AW6" i="18"/>
  <c r="AW6" i="62" s="1"/>
  <c r="AW6" i="63" s="1"/>
  <c r="AW19" i="18"/>
  <c r="AW19" i="62" s="1"/>
  <c r="AW19" i="63" s="1"/>
  <c r="AW5" i="18"/>
  <c r="AW5" i="62" s="1"/>
  <c r="AW5" i="63" s="1"/>
  <c r="AW23" i="18"/>
  <c r="AW23" i="62" s="1"/>
  <c r="AW23" i="63" s="1"/>
  <c r="AW15" i="18"/>
  <c r="AW15" i="62" s="1"/>
  <c r="AW15" i="63" s="1"/>
  <c r="AW11" i="18"/>
  <c r="AW11" i="62" s="1"/>
  <c r="AW11" i="63" s="1"/>
  <c r="BO28" i="18"/>
  <c r="BO28" i="62" s="1"/>
  <c r="BO28" i="63" s="1"/>
  <c r="BO26" i="18"/>
  <c r="BO26" i="62" s="1"/>
  <c r="BO26" i="63" s="1"/>
  <c r="BO24" i="18"/>
  <c r="BO24" i="62" s="1"/>
  <c r="BO24" i="63" s="1"/>
  <c r="BO25" i="18"/>
  <c r="BO25" i="62" s="1"/>
  <c r="BO25" i="63" s="1"/>
  <c r="BO21" i="18"/>
  <c r="BO21" i="62" s="1"/>
  <c r="BO21" i="63" s="1"/>
  <c r="BO19" i="18"/>
  <c r="BO19" i="62" s="1"/>
  <c r="BO19" i="63" s="1"/>
  <c r="BO17" i="18"/>
  <c r="BO17" i="62" s="1"/>
  <c r="BO17" i="63" s="1"/>
  <c r="BO15" i="18"/>
  <c r="BO15" i="62" s="1"/>
  <c r="BO15" i="63" s="1"/>
  <c r="BO13" i="18"/>
  <c r="BO13" i="62" s="1"/>
  <c r="BO13" i="63" s="1"/>
  <c r="BO11" i="18"/>
  <c r="BO11" i="62" s="1"/>
  <c r="BO11" i="63" s="1"/>
  <c r="BO9" i="18"/>
  <c r="BO9" i="62" s="1"/>
  <c r="BO9" i="63" s="1"/>
  <c r="BO7" i="18"/>
  <c r="BO7" i="62" s="1"/>
  <c r="BO7" i="63" s="1"/>
  <c r="BO5" i="18"/>
  <c r="BO5" i="62" s="1"/>
  <c r="BO5" i="63" s="1"/>
  <c r="BO27" i="18"/>
  <c r="BO27" i="62" s="1"/>
  <c r="BO27" i="63" s="1"/>
  <c r="BO23" i="18"/>
  <c r="BO23" i="62" s="1"/>
  <c r="BO23" i="63" s="1"/>
  <c r="BO22" i="18"/>
  <c r="BO22" i="62" s="1"/>
  <c r="BO22" i="63" s="1"/>
  <c r="BO20" i="18"/>
  <c r="BO20" i="62" s="1"/>
  <c r="BO20" i="63" s="1"/>
  <c r="BO18" i="18"/>
  <c r="BO18" i="62" s="1"/>
  <c r="BO18" i="63" s="1"/>
  <c r="BO16" i="18"/>
  <c r="BO16" i="62" s="1"/>
  <c r="BO16" i="63" s="1"/>
  <c r="BO14" i="18"/>
  <c r="BO14" i="62" s="1"/>
  <c r="BO14" i="63" s="1"/>
  <c r="BO12" i="18"/>
  <c r="BO12" i="62" s="1"/>
  <c r="BO12" i="63" s="1"/>
  <c r="BO10" i="18"/>
  <c r="BO10" i="62" s="1"/>
  <c r="BO10" i="63" s="1"/>
  <c r="BO8" i="18"/>
  <c r="BO8" i="62" s="1"/>
  <c r="BO8" i="63" s="1"/>
  <c r="BO6" i="18"/>
  <c r="BO6" i="62" s="1"/>
  <c r="BO6" i="63" s="1"/>
  <c r="BO4" i="18"/>
  <c r="BO4" i="62" s="1"/>
  <c r="BO4" i="63" s="1"/>
  <c r="BQ28" i="18"/>
  <c r="BQ28" i="62" s="1"/>
  <c r="BQ28" i="63" s="1"/>
  <c r="BQ26" i="18"/>
  <c r="BQ26" i="62" s="1"/>
  <c r="BQ26" i="63" s="1"/>
  <c r="BQ24" i="18"/>
  <c r="BQ24" i="62" s="1"/>
  <c r="BQ24" i="63" s="1"/>
  <c r="BQ22" i="18"/>
  <c r="BQ22" i="62" s="1"/>
  <c r="BQ22" i="63" s="1"/>
  <c r="BQ27" i="18"/>
  <c r="BQ27" i="62" s="1"/>
  <c r="BQ27" i="63" s="1"/>
  <c r="BQ23" i="18"/>
  <c r="BQ23" i="62" s="1"/>
  <c r="BQ23" i="63" s="1"/>
  <c r="BQ21" i="18"/>
  <c r="BQ21" i="62" s="1"/>
  <c r="BQ21" i="63" s="1"/>
  <c r="BQ19" i="18"/>
  <c r="BQ19" i="62" s="1"/>
  <c r="BQ19" i="63" s="1"/>
  <c r="BQ17" i="18"/>
  <c r="BQ17" i="62" s="1"/>
  <c r="BQ17" i="63" s="1"/>
  <c r="BQ15" i="18"/>
  <c r="BQ15" i="62" s="1"/>
  <c r="BQ15" i="63" s="1"/>
  <c r="BQ13" i="18"/>
  <c r="BQ13" i="62" s="1"/>
  <c r="BQ13" i="63" s="1"/>
  <c r="BQ11" i="18"/>
  <c r="BQ11" i="62" s="1"/>
  <c r="BQ11" i="63" s="1"/>
  <c r="BQ9" i="18"/>
  <c r="BQ9" i="62" s="1"/>
  <c r="BQ9" i="63" s="1"/>
  <c r="BQ7" i="18"/>
  <c r="BQ7" i="62" s="1"/>
  <c r="BQ7" i="63" s="1"/>
  <c r="BQ5" i="18"/>
  <c r="BQ5" i="62" s="1"/>
  <c r="BQ5" i="63" s="1"/>
  <c r="BQ25" i="18"/>
  <c r="BQ25" i="62" s="1"/>
  <c r="BQ25" i="63" s="1"/>
  <c r="BQ20" i="18"/>
  <c r="BQ20" i="62" s="1"/>
  <c r="BQ20" i="63" s="1"/>
  <c r="BQ18" i="18"/>
  <c r="BQ18" i="62" s="1"/>
  <c r="BQ18" i="63" s="1"/>
  <c r="BQ16" i="18"/>
  <c r="BQ16" i="62" s="1"/>
  <c r="BQ16" i="63" s="1"/>
  <c r="BQ14" i="18"/>
  <c r="BQ14" i="62" s="1"/>
  <c r="BQ14" i="63" s="1"/>
  <c r="BQ12" i="18"/>
  <c r="BQ12" i="62" s="1"/>
  <c r="BQ12" i="63" s="1"/>
  <c r="BQ10" i="18"/>
  <c r="BQ10" i="62" s="1"/>
  <c r="BQ10" i="63" s="1"/>
  <c r="BQ8" i="18"/>
  <c r="BQ8" i="62" s="1"/>
  <c r="BQ8" i="63" s="1"/>
  <c r="BQ6" i="18"/>
  <c r="BQ6" i="62" s="1"/>
  <c r="BQ6" i="63" s="1"/>
  <c r="BQ4" i="18"/>
  <c r="BQ4" i="62" s="1"/>
  <c r="BQ4" i="63" s="1"/>
  <c r="AC26" i="18"/>
  <c r="AC26" i="62" s="1"/>
  <c r="AC26" i="63" s="1"/>
  <c r="AC25" i="18"/>
  <c r="AC25" i="62" s="1"/>
  <c r="AC25" i="63" s="1"/>
  <c r="AC28" i="18"/>
  <c r="AC28" i="62" s="1"/>
  <c r="AC28" i="63" s="1"/>
  <c r="AC27" i="18"/>
  <c r="AC27" i="62" s="1"/>
  <c r="AC27" i="63" s="1"/>
  <c r="AD27" i="18"/>
  <c r="AD27" i="62" s="1"/>
  <c r="AD27" i="63" s="1"/>
  <c r="AD25" i="18"/>
  <c r="AD25" i="62" s="1"/>
  <c r="AD25" i="63" s="1"/>
  <c r="AD26" i="18"/>
  <c r="AD26" i="62" s="1"/>
  <c r="AD26" i="63" s="1"/>
  <c r="AD28" i="18"/>
  <c r="AD28" i="62" s="1"/>
  <c r="AD28" i="63" s="1"/>
  <c r="AB25" i="18"/>
  <c r="AB25" i="62" s="1"/>
  <c r="AB25" i="63" s="1"/>
  <c r="AB28" i="18"/>
  <c r="AB28" i="62" s="1"/>
  <c r="AB28" i="63" s="1"/>
  <c r="AB27" i="18"/>
  <c r="AB27" i="62" s="1"/>
  <c r="AB27" i="63" s="1"/>
  <c r="AB26" i="18"/>
  <c r="AB26" i="62" s="1"/>
  <c r="AB26" i="63" s="1"/>
  <c r="CD30" i="18"/>
  <c r="BU30" i="18"/>
  <c r="AS34" i="18"/>
  <c r="S37" i="33"/>
  <c r="R39" i="33"/>
  <c r="H15" i="44" s="1"/>
  <c r="Y10" i="33"/>
  <c r="Z28" i="33"/>
  <c r="X14" i="33"/>
  <c r="Y28" i="33"/>
  <c r="Z9" i="33"/>
  <c r="Y19" i="33"/>
  <c r="W28" i="33"/>
  <c r="X9" i="33"/>
  <c r="X10" i="33"/>
  <c r="W9" i="33"/>
  <c r="Z11" i="33"/>
  <c r="W19" i="33"/>
  <c r="Y14" i="33"/>
  <c r="Y11" i="33"/>
  <c r="Z10" i="33"/>
  <c r="Y9" i="33"/>
  <c r="W14" i="33"/>
  <c r="W10" i="33"/>
  <c r="X19" i="33"/>
  <c r="W11" i="33"/>
  <c r="Z14" i="33"/>
  <c r="X11" i="33"/>
  <c r="Z19" i="33"/>
  <c r="X28" i="33"/>
  <c r="X33" i="33"/>
  <c r="Y33" i="33"/>
  <c r="Z29" i="33"/>
  <c r="X25" i="33"/>
  <c r="W8" i="33"/>
  <c r="Y16" i="33"/>
  <c r="X27" i="33"/>
  <c r="X15" i="33"/>
  <c r="X7" i="33"/>
  <c r="Z12" i="33"/>
  <c r="X31" i="33"/>
  <c r="W30" i="33"/>
  <c r="W17" i="33"/>
  <c r="Z22" i="33"/>
  <c r="Y18" i="33"/>
  <c r="X32" i="33"/>
  <c r="Z32" i="33"/>
  <c r="Y25" i="33"/>
  <c r="W5" i="33"/>
  <c r="Z20" i="33"/>
  <c r="Z4" i="33"/>
  <c r="W34" i="33"/>
  <c r="Y35" i="33"/>
  <c r="X16" i="33"/>
  <c r="Z21" i="33"/>
  <c r="Z27" i="33"/>
  <c r="W15" i="33"/>
  <c r="W26" i="33"/>
  <c r="W7" i="33"/>
  <c r="X12" i="33"/>
  <c r="W31" i="33"/>
  <c r="X30" i="33"/>
  <c r="W33" i="33"/>
  <c r="W22" i="33"/>
  <c r="W18" i="33"/>
  <c r="Y29" i="33"/>
  <c r="W32" i="33"/>
  <c r="Z25" i="33"/>
  <c r="X20" i="33"/>
  <c r="W20" i="33"/>
  <c r="X4" i="33"/>
  <c r="Y8" i="33"/>
  <c r="Y15" i="33"/>
  <c r="Z30" i="33"/>
  <c r="X17" i="33"/>
  <c r="X13" i="33"/>
  <c r="X29" i="33"/>
  <c r="Y32" i="33"/>
  <c r="X23" i="33"/>
  <c r="Y23" i="33"/>
  <c r="W25" i="33"/>
  <c r="X5" i="33"/>
  <c r="Z5" i="33"/>
  <c r="X35" i="33"/>
  <c r="Z35" i="33"/>
  <c r="X21" i="33"/>
  <c r="Y27" i="33"/>
  <c r="Z33" i="33"/>
  <c r="W24" i="33"/>
  <c r="W13" i="33"/>
  <c r="Y4" i="33"/>
  <c r="W35" i="33"/>
  <c r="Z13" i="33"/>
  <c r="Y26" i="33"/>
  <c r="Z31" i="33"/>
  <c r="Z6" i="33"/>
  <c r="X6" i="33"/>
  <c r="Z26" i="33"/>
  <c r="X22" i="33"/>
  <c r="X24" i="33"/>
  <c r="Y5" i="33"/>
  <c r="Z34" i="33"/>
  <c r="Y6" i="33"/>
  <c r="Z18" i="33"/>
  <c r="Z8" i="33"/>
  <c r="Z16" i="33"/>
  <c r="X26" i="33"/>
  <c r="Y31" i="33"/>
  <c r="W6" i="33"/>
  <c r="W29" i="33"/>
  <c r="X8" i="33"/>
  <c r="W27" i="33"/>
  <c r="W12" i="33"/>
  <c r="Z17" i="33"/>
  <c r="X34" i="33"/>
  <c r="Y7" i="33"/>
  <c r="Y22" i="33"/>
  <c r="Y13" i="33"/>
  <c r="X18" i="33"/>
  <c r="Z23" i="33"/>
  <c r="Y20" i="33"/>
  <c r="W4" i="33"/>
  <c r="W16" i="33"/>
  <c r="Y21" i="33"/>
  <c r="Y17" i="33"/>
  <c r="Y24" i="33"/>
  <c r="W23" i="33"/>
  <c r="Y34" i="33"/>
  <c r="W21" i="33"/>
  <c r="Z7" i="33"/>
  <c r="Y30" i="33"/>
  <c r="Z24" i="33"/>
  <c r="Z15" i="33"/>
  <c r="Y12" i="33"/>
  <c r="S3" i="29"/>
  <c r="T3" i="33" s="1"/>
  <c r="T37" i="33" s="1"/>
  <c r="R37" i="29"/>
  <c r="O3" i="31"/>
  <c r="N37" i="31"/>
  <c r="Q4" i="32"/>
  <c r="Q4" i="45" s="1"/>
  <c r="P37" i="32"/>
  <c r="CI30" i="18"/>
  <c r="BY30" i="18"/>
  <c r="CE30" i="18"/>
  <c r="CH30" i="18"/>
  <c r="CB30" i="18"/>
  <c r="CF30" i="18"/>
  <c r="BZ30" i="18"/>
  <c r="CC30" i="18"/>
  <c r="AX34" i="79" l="1"/>
  <c r="BF11" i="43"/>
  <c r="AE9" i="79"/>
  <c r="AE6" i="79"/>
  <c r="AE7" i="79"/>
  <c r="AN34" i="79"/>
  <c r="AN14" i="79" s="1"/>
  <c r="AE18" i="79"/>
  <c r="AX35" i="79"/>
  <c r="AX12" i="79" s="1"/>
  <c r="AE19" i="79"/>
  <c r="AP34" i="79"/>
  <c r="AP11" i="79" s="1"/>
  <c r="AE4" i="79"/>
  <c r="AE13" i="79"/>
  <c r="AY33" i="79"/>
  <c r="AY5" i="79" s="1"/>
  <c r="AE11" i="79"/>
  <c r="AE17" i="79"/>
  <c r="AK34" i="79"/>
  <c r="AK19" i="79" s="1"/>
  <c r="AP30" i="79"/>
  <c r="AG31" i="79"/>
  <c r="AY35" i="79"/>
  <c r="O37" i="78"/>
  <c r="BA35" i="79" s="1"/>
  <c r="O37" i="77"/>
  <c r="BA33" i="79" s="1"/>
  <c r="AO12" i="79"/>
  <c r="AO30" i="79" s="1"/>
  <c r="AX33" i="79"/>
  <c r="AX23" i="79" s="1"/>
  <c r="AJ30" i="79"/>
  <c r="AO8" i="79"/>
  <c r="AF31" i="79"/>
  <c r="AH30" i="79"/>
  <c r="BB35" i="79"/>
  <c r="AZ35" i="79"/>
  <c r="P29" i="46"/>
  <c r="P29" i="76" s="1"/>
  <c r="P29" i="78"/>
  <c r="P29" i="77"/>
  <c r="P15" i="46"/>
  <c r="P15" i="76" s="1"/>
  <c r="P15" i="78"/>
  <c r="P15" i="77"/>
  <c r="P28" i="46"/>
  <c r="P28" i="76" s="1"/>
  <c r="P28" i="78"/>
  <c r="P28" i="77"/>
  <c r="P10" i="46"/>
  <c r="P10" i="76" s="1"/>
  <c r="P10" i="78"/>
  <c r="P10" i="77"/>
  <c r="Q3" i="46"/>
  <c r="Q3" i="76" s="1"/>
  <c r="Q3" i="78"/>
  <c r="Q3" i="77"/>
  <c r="P22" i="46"/>
  <c r="P22" i="76" s="1"/>
  <c r="P22" i="78"/>
  <c r="P22" i="77"/>
  <c r="AW34" i="79"/>
  <c r="AW15" i="79" s="1"/>
  <c r="AT34" i="79"/>
  <c r="AT15" i="79" s="1"/>
  <c r="AF30" i="79"/>
  <c r="AS8" i="79"/>
  <c r="AS16" i="79"/>
  <c r="AS12" i="79"/>
  <c r="AS20" i="79"/>
  <c r="AL30" i="79"/>
  <c r="AV24" i="79"/>
  <c r="AV22" i="79"/>
  <c r="AV21" i="79"/>
  <c r="AV23" i="79"/>
  <c r="AU20" i="79"/>
  <c r="AU16" i="79"/>
  <c r="AU12" i="79"/>
  <c r="AU8" i="79"/>
  <c r="AW24" i="79"/>
  <c r="AW21" i="79"/>
  <c r="AW22" i="79"/>
  <c r="AW23" i="79"/>
  <c r="Q33" i="46"/>
  <c r="Q33" i="76" s="1"/>
  <c r="Q33" i="78"/>
  <c r="Q33" i="77"/>
  <c r="P23" i="46"/>
  <c r="P23" i="76" s="1"/>
  <c r="P23" i="78"/>
  <c r="P23" i="77"/>
  <c r="P9" i="46"/>
  <c r="P9" i="76" s="1"/>
  <c r="P9" i="78"/>
  <c r="P9" i="77"/>
  <c r="P24" i="46"/>
  <c r="P24" i="76" s="1"/>
  <c r="P24" i="78"/>
  <c r="P24" i="77"/>
  <c r="P18" i="46"/>
  <c r="P18" i="76" s="1"/>
  <c r="P18" i="78"/>
  <c r="P18" i="77"/>
  <c r="P6" i="46"/>
  <c r="P6" i="76" s="1"/>
  <c r="P6" i="78"/>
  <c r="P6" i="77"/>
  <c r="AQ22" i="79"/>
  <c r="AQ24" i="79"/>
  <c r="AQ23" i="79"/>
  <c r="AQ21" i="79"/>
  <c r="P31" i="46"/>
  <c r="P31" i="76" s="1"/>
  <c r="P31" i="78"/>
  <c r="P31" i="77"/>
  <c r="P25" i="46"/>
  <c r="P25" i="76" s="1"/>
  <c r="P25" i="78"/>
  <c r="P25" i="77"/>
  <c r="P21" i="46"/>
  <c r="P21" i="76" s="1"/>
  <c r="P21" i="78"/>
  <c r="P21" i="77"/>
  <c r="P17" i="46"/>
  <c r="P17" i="76" s="1"/>
  <c r="P17" i="78"/>
  <c r="P17" i="77"/>
  <c r="P13" i="46"/>
  <c r="P13" i="76" s="1"/>
  <c r="P13" i="78"/>
  <c r="P13" i="77"/>
  <c r="P34" i="46"/>
  <c r="P34" i="76" s="1"/>
  <c r="P34" i="78"/>
  <c r="P34" i="77"/>
  <c r="P30" i="46"/>
  <c r="P30" i="76" s="1"/>
  <c r="P30" i="78"/>
  <c r="P30" i="77"/>
  <c r="P26" i="46"/>
  <c r="P26" i="76" s="1"/>
  <c r="P26" i="78"/>
  <c r="P26" i="77"/>
  <c r="P20" i="46"/>
  <c r="P20" i="76" s="1"/>
  <c r="P20" i="78"/>
  <c r="P20" i="77"/>
  <c r="P16" i="46"/>
  <c r="P16" i="76" s="1"/>
  <c r="P16" i="78"/>
  <c r="P16" i="77"/>
  <c r="P12" i="46"/>
  <c r="P12" i="76" s="1"/>
  <c r="P12" i="78"/>
  <c r="P12" i="77"/>
  <c r="P8" i="46"/>
  <c r="P8" i="76" s="1"/>
  <c r="P8" i="78"/>
  <c r="P8" i="77"/>
  <c r="P35" i="46"/>
  <c r="P35" i="76" s="1"/>
  <c r="P35" i="78"/>
  <c r="P35" i="77"/>
  <c r="AV34" i="79"/>
  <c r="AV19" i="79" s="1"/>
  <c r="AR16" i="79"/>
  <c r="AR20" i="79"/>
  <c r="AR12" i="79"/>
  <c r="AR8" i="79"/>
  <c r="AS22" i="79"/>
  <c r="AS21" i="79"/>
  <c r="AS24" i="79"/>
  <c r="AS23" i="79"/>
  <c r="AT23" i="79"/>
  <c r="AT24" i="79"/>
  <c r="AT21" i="79"/>
  <c r="AT22" i="79"/>
  <c r="AT12" i="79"/>
  <c r="AT8" i="79"/>
  <c r="AT20" i="79"/>
  <c r="AT16" i="79"/>
  <c r="AE30" i="79"/>
  <c r="AI30" i="79"/>
  <c r="AY16" i="79"/>
  <c r="AY12" i="79"/>
  <c r="AY8" i="79"/>
  <c r="AY20" i="79"/>
  <c r="AY23" i="79"/>
  <c r="AY22" i="79"/>
  <c r="Q4" i="46"/>
  <c r="Q4" i="76" s="1"/>
  <c r="Q4" i="78"/>
  <c r="Q4" i="77"/>
  <c r="P5" i="46"/>
  <c r="P5" i="76" s="1"/>
  <c r="P5" i="78"/>
  <c r="P5" i="77"/>
  <c r="P19" i="46"/>
  <c r="P19" i="76" s="1"/>
  <c r="P19" i="78"/>
  <c r="P19" i="77"/>
  <c r="P32" i="46"/>
  <c r="P32" i="76" s="1"/>
  <c r="P32" i="78"/>
  <c r="P32" i="77"/>
  <c r="P14" i="46"/>
  <c r="P14" i="76" s="1"/>
  <c r="P14" i="78"/>
  <c r="P14" i="77"/>
  <c r="R7" i="46"/>
  <c r="R7" i="76" s="1"/>
  <c r="R7" i="78"/>
  <c r="R7" i="77"/>
  <c r="P11" i="46"/>
  <c r="P11" i="76" s="1"/>
  <c r="P11" i="78"/>
  <c r="P11" i="77"/>
  <c r="P27" i="46"/>
  <c r="P27" i="76" s="1"/>
  <c r="P27" i="78"/>
  <c r="P27" i="77"/>
  <c r="AK30" i="79"/>
  <c r="AQ20" i="79"/>
  <c r="AQ8" i="79"/>
  <c r="AQ16" i="79"/>
  <c r="AQ12" i="79"/>
  <c r="AR24" i="79"/>
  <c r="AR22" i="79"/>
  <c r="AR21" i="79"/>
  <c r="AR23" i="79"/>
  <c r="AU24" i="79"/>
  <c r="AU23" i="79"/>
  <c r="AU21" i="79"/>
  <c r="AU22" i="79"/>
  <c r="AN30" i="79"/>
  <c r="AV8" i="79"/>
  <c r="AV20" i="79"/>
  <c r="AV16" i="79"/>
  <c r="AV12" i="79"/>
  <c r="AM30" i="79"/>
  <c r="AG30" i="79"/>
  <c r="AW16" i="79"/>
  <c r="AW12" i="79"/>
  <c r="AW8" i="79"/>
  <c r="AW20" i="79"/>
  <c r="AM34" i="79"/>
  <c r="AM17" i="79" s="1"/>
  <c r="AL11" i="79"/>
  <c r="AL19" i="79"/>
  <c r="AL17" i="79"/>
  <c r="AL5" i="79"/>
  <c r="AL18" i="79"/>
  <c r="AL10" i="79"/>
  <c r="AL15" i="79"/>
  <c r="AL6" i="79"/>
  <c r="AL7" i="79"/>
  <c r="AL4" i="79"/>
  <c r="AL9" i="79"/>
  <c r="AL13" i="79"/>
  <c r="AL14" i="79"/>
  <c r="AV14" i="79"/>
  <c r="AV5" i="79"/>
  <c r="AV10" i="79"/>
  <c r="O37" i="46"/>
  <c r="O11" i="76"/>
  <c r="O37" i="76" s="1"/>
  <c r="AR34" i="79"/>
  <c r="AQ34" i="79"/>
  <c r="AS34" i="79"/>
  <c r="AP5" i="79"/>
  <c r="AP18" i="79"/>
  <c r="AP6" i="79"/>
  <c r="AI14" i="79"/>
  <c r="AI17" i="79"/>
  <c r="AI6" i="79"/>
  <c r="AI15" i="79"/>
  <c r="AI13" i="79"/>
  <c r="AI9" i="79"/>
  <c r="AI18" i="79"/>
  <c r="AI11" i="79"/>
  <c r="AI4" i="79"/>
  <c r="AI7" i="79"/>
  <c r="AI19" i="79"/>
  <c r="AI5" i="79"/>
  <c r="AI10" i="79"/>
  <c r="AO10" i="79"/>
  <c r="AO18" i="79"/>
  <c r="AO11" i="79"/>
  <c r="AO4" i="79"/>
  <c r="AO15" i="79"/>
  <c r="AO13" i="79"/>
  <c r="AO5" i="79"/>
  <c r="AO14" i="79"/>
  <c r="AO7" i="79"/>
  <c r="AO6" i="79"/>
  <c r="AO17" i="79"/>
  <c r="AO19" i="79"/>
  <c r="AO9" i="79"/>
  <c r="AM6" i="79"/>
  <c r="AM10" i="79"/>
  <c r="AM7" i="79"/>
  <c r="AM11" i="79"/>
  <c r="AM13" i="79"/>
  <c r="AM15" i="79"/>
  <c r="AM9" i="79"/>
  <c r="AM4" i="79"/>
  <c r="AW7" i="79"/>
  <c r="AW6" i="79"/>
  <c r="AW17" i="79"/>
  <c r="AW9" i="79"/>
  <c r="AU14" i="79"/>
  <c r="AU13" i="79"/>
  <c r="AU5" i="79"/>
  <c r="AU15" i="79"/>
  <c r="AU19" i="79"/>
  <c r="AU10" i="79"/>
  <c r="AU11" i="79"/>
  <c r="AU4" i="79"/>
  <c r="AU7" i="79"/>
  <c r="AU17" i="79"/>
  <c r="AU6" i="79"/>
  <c r="AU9" i="79"/>
  <c r="AU18" i="79"/>
  <c r="AJ19" i="79"/>
  <c r="AJ9" i="79"/>
  <c r="AJ11" i="79"/>
  <c r="AJ4" i="79"/>
  <c r="AJ13" i="79"/>
  <c r="AJ6" i="79"/>
  <c r="AJ18" i="79"/>
  <c r="AJ7" i="79"/>
  <c r="AJ15" i="79"/>
  <c r="AJ17" i="79"/>
  <c r="AJ14" i="79"/>
  <c r="AJ10" i="79"/>
  <c r="AJ5" i="79"/>
  <c r="AY11" i="79"/>
  <c r="AY4" i="79"/>
  <c r="AY19" i="79"/>
  <c r="AY15" i="79"/>
  <c r="AY6" i="79"/>
  <c r="AY13" i="79"/>
  <c r="AK13" i="79"/>
  <c r="AN9" i="79"/>
  <c r="AN7" i="79"/>
  <c r="AN6" i="79"/>
  <c r="AN18" i="79"/>
  <c r="AT4" i="79"/>
  <c r="AT5" i="79"/>
  <c r="AT18" i="79"/>
  <c r="AH18" i="79"/>
  <c r="AH4" i="79"/>
  <c r="AH11" i="79"/>
  <c r="AH15" i="79"/>
  <c r="AH14" i="79"/>
  <c r="AH6" i="79"/>
  <c r="AH13" i="79"/>
  <c r="AH17" i="79"/>
  <c r="AH10" i="79"/>
  <c r="AH7" i="79"/>
  <c r="AH5" i="79"/>
  <c r="AH9" i="79"/>
  <c r="AH19" i="79"/>
  <c r="BF27" i="43"/>
  <c r="BR19" i="41"/>
  <c r="BR17" i="21"/>
  <c r="BR7" i="40"/>
  <c r="BF25" i="40"/>
  <c r="BR17" i="43"/>
  <c r="BR8" i="21"/>
  <c r="BR6" i="43"/>
  <c r="BR15" i="21"/>
  <c r="BR26" i="43"/>
  <c r="BR14" i="21"/>
  <c r="BI25" i="21"/>
  <c r="BI25" i="50" s="1"/>
  <c r="BI25" i="59" s="1"/>
  <c r="BI25" i="58" s="1"/>
  <c r="BI25" i="57" s="1"/>
  <c r="BR25" i="21"/>
  <c r="BR18" i="21"/>
  <c r="BR11" i="43"/>
  <c r="BI18" i="43"/>
  <c r="BR25" i="41"/>
  <c r="BR8" i="41"/>
  <c r="BR18" i="41"/>
  <c r="BR24" i="21"/>
  <c r="AE14" i="43"/>
  <c r="BR23" i="40"/>
  <c r="BR4" i="40"/>
  <c r="BR24" i="40"/>
  <c r="AE14" i="21"/>
  <c r="BR23" i="21"/>
  <c r="BR4" i="21"/>
  <c r="BR9" i="21"/>
  <c r="BR16" i="21"/>
  <c r="AE14" i="40"/>
  <c r="BR23" i="43"/>
  <c r="BR7" i="43"/>
  <c r="BR4" i="43"/>
  <c r="BF25" i="43"/>
  <c r="BR17" i="40"/>
  <c r="AZ7" i="40"/>
  <c r="BR9" i="41"/>
  <c r="BR16" i="41"/>
  <c r="BR15" i="41"/>
  <c r="BR20" i="40"/>
  <c r="BR14" i="41"/>
  <c r="BR25" i="40"/>
  <c r="BR8" i="40"/>
  <c r="BR18" i="40"/>
  <c r="BR19" i="21"/>
  <c r="BR7" i="21"/>
  <c r="BR22" i="21"/>
  <c r="BF25" i="21"/>
  <c r="BF25" i="50" s="1"/>
  <c r="BR19" i="40"/>
  <c r="BR22" i="40"/>
  <c r="BI14" i="43"/>
  <c r="AZ23" i="40"/>
  <c r="AZ4" i="40"/>
  <c r="BR9" i="40"/>
  <c r="BR16" i="40"/>
  <c r="BR11" i="21"/>
  <c r="BR20" i="21"/>
  <c r="BR6" i="21"/>
  <c r="BR26" i="21"/>
  <c r="BR26" i="50" s="1"/>
  <c r="BR11" i="40"/>
  <c r="BR20" i="43"/>
  <c r="BR6" i="40"/>
  <c r="BI25" i="41"/>
  <c r="BR26" i="40"/>
  <c r="AZ19" i="43"/>
  <c r="BF18" i="43"/>
  <c r="BR15" i="40"/>
  <c r="BR14" i="40"/>
  <c r="BI25" i="40"/>
  <c r="AZ11" i="40"/>
  <c r="AZ28" i="43"/>
  <c r="BF10" i="40"/>
  <c r="BF22" i="40"/>
  <c r="BF14" i="43"/>
  <c r="BF6" i="40"/>
  <c r="BF23" i="43"/>
  <c r="BR27" i="40"/>
  <c r="BF19" i="40"/>
  <c r="BR12" i="21"/>
  <c r="BR27" i="21"/>
  <c r="BR27" i="50" s="1"/>
  <c r="BR5" i="21"/>
  <c r="BR27" i="41"/>
  <c r="BR12" i="40"/>
  <c r="BR5" i="40"/>
  <c r="BR12" i="41"/>
  <c r="BR5" i="41"/>
  <c r="AZ12" i="40"/>
  <c r="BR30" i="18"/>
  <c r="AZ26" i="43"/>
  <c r="BR13" i="21"/>
  <c r="BR10" i="21"/>
  <c r="BR28" i="41"/>
  <c r="BR13" i="40"/>
  <c r="BR10" i="40"/>
  <c r="BR28" i="40"/>
  <c r="BR13" i="41"/>
  <c r="BR10" i="41"/>
  <c r="BR28" i="21"/>
  <c r="BR28" i="50" s="1"/>
  <c r="AZ6" i="40"/>
  <c r="AZ15" i="43"/>
  <c r="AZ20" i="43"/>
  <c r="AZ18" i="43"/>
  <c r="BI18" i="21"/>
  <c r="AZ6" i="21"/>
  <c r="BI8" i="43"/>
  <c r="BF17" i="41"/>
  <c r="AZ16" i="21"/>
  <c r="AZ5" i="41"/>
  <c r="BI13" i="41"/>
  <c r="BI18" i="40"/>
  <c r="AZ13" i="40"/>
  <c r="AZ10" i="41"/>
  <c r="BI26" i="43"/>
  <c r="BI9" i="40"/>
  <c r="BI13" i="21"/>
  <c r="AZ13" i="43"/>
  <c r="AZ14" i="40"/>
  <c r="AZ13" i="21"/>
  <c r="AZ10" i="21"/>
  <c r="BF16" i="21"/>
  <c r="AZ21" i="43"/>
  <c r="AZ10" i="40"/>
  <c r="BF16" i="41"/>
  <c r="BF17" i="21"/>
  <c r="AZ11" i="21"/>
  <c r="BF19" i="21"/>
  <c r="BI19" i="43"/>
  <c r="AZ9" i="40"/>
  <c r="AZ16" i="43"/>
  <c r="BF24" i="40"/>
  <c r="BF12" i="43"/>
  <c r="BF21" i="40"/>
  <c r="BF9" i="43"/>
  <c r="BI13" i="40"/>
  <c r="BI24" i="40"/>
  <c r="AZ30" i="18"/>
  <c r="AZ25" i="21"/>
  <c r="AZ25" i="50" s="1"/>
  <c r="AZ9" i="21"/>
  <c r="BF28" i="21"/>
  <c r="BF28" i="50" s="1"/>
  <c r="BF5" i="21"/>
  <c r="AE9" i="21"/>
  <c r="BI17" i="21"/>
  <c r="BI5" i="21"/>
  <c r="AZ12" i="21"/>
  <c r="BF10" i="21"/>
  <c r="BI28" i="43"/>
  <c r="AZ25" i="41"/>
  <c r="AZ9" i="43"/>
  <c r="AZ16" i="40"/>
  <c r="AZ8" i="41"/>
  <c r="BF28" i="41"/>
  <c r="BF24" i="43"/>
  <c r="BF12" i="40"/>
  <c r="BF21" i="43"/>
  <c r="BF9" i="40"/>
  <c r="BF5" i="41"/>
  <c r="BI17" i="43"/>
  <c r="BI6" i="41"/>
  <c r="AZ5" i="21"/>
  <c r="AZ8" i="21"/>
  <c r="BF24" i="21"/>
  <c r="BF12" i="21"/>
  <c r="BF21" i="21"/>
  <c r="BF9" i="21"/>
  <c r="BI24" i="21"/>
  <c r="BI6" i="21"/>
  <c r="AZ19" i="21"/>
  <c r="AZ28" i="21"/>
  <c r="AZ28" i="50" s="1"/>
  <c r="AZ26" i="21"/>
  <c r="AZ26" i="50" s="1"/>
  <c r="BF18" i="21"/>
  <c r="BF27" i="21"/>
  <c r="BF27" i="50" s="1"/>
  <c r="BF11" i="21"/>
  <c r="BI23" i="40"/>
  <c r="BI11" i="40"/>
  <c r="BI16" i="40"/>
  <c r="AZ25" i="40"/>
  <c r="AZ5" i="40"/>
  <c r="AZ8" i="40"/>
  <c r="BF28" i="40"/>
  <c r="BF17" i="40"/>
  <c r="BF5" i="40"/>
  <c r="BI17" i="40"/>
  <c r="BI5" i="41"/>
  <c r="BI24" i="43"/>
  <c r="AZ19" i="40"/>
  <c r="AZ11" i="43"/>
  <c r="AZ28" i="40"/>
  <c r="AZ12" i="43"/>
  <c r="AZ26" i="40"/>
  <c r="AZ6" i="43"/>
  <c r="BF18" i="40"/>
  <c r="BF10" i="43"/>
  <c r="BF27" i="40"/>
  <c r="BF19" i="43"/>
  <c r="BF11" i="40"/>
  <c r="AE9" i="41"/>
  <c r="BI5" i="40"/>
  <c r="BI6" i="40"/>
  <c r="BI7" i="21"/>
  <c r="AZ21" i="21"/>
  <c r="AZ14" i="21"/>
  <c r="BF16" i="40"/>
  <c r="BF8" i="40"/>
  <c r="BI21" i="41"/>
  <c r="BI10" i="41"/>
  <c r="BI21" i="21"/>
  <c r="BI10" i="21"/>
  <c r="BI22" i="43"/>
  <c r="BI15" i="40"/>
  <c r="BI7" i="43"/>
  <c r="BI20" i="40"/>
  <c r="BI12" i="43"/>
  <c r="BI4" i="40"/>
  <c r="AZ21" i="40"/>
  <c r="AZ14" i="43"/>
  <c r="BF8" i="43"/>
  <c r="BI21" i="40"/>
  <c r="BI10" i="40"/>
  <c r="BF8" i="21"/>
  <c r="BF20" i="43"/>
  <c r="BF4" i="40"/>
  <c r="BF13" i="43"/>
  <c r="BI26" i="40"/>
  <c r="BI9" i="43"/>
  <c r="BI14" i="40"/>
  <c r="AZ17" i="21"/>
  <c r="AZ24" i="21"/>
  <c r="AZ22" i="21"/>
  <c r="BI26" i="21"/>
  <c r="BI26" i="50" s="1"/>
  <c r="BI9" i="21"/>
  <c r="BI14" i="21"/>
  <c r="AZ17" i="41"/>
  <c r="AZ24" i="41"/>
  <c r="AZ22" i="41"/>
  <c r="CA30" i="21"/>
  <c r="BU30" i="21"/>
  <c r="BI30" i="18"/>
  <c r="BI22" i="21"/>
  <c r="BI12" i="21"/>
  <c r="BI22" i="40"/>
  <c r="BI15" i="43"/>
  <c r="BI7" i="40"/>
  <c r="BI20" i="43"/>
  <c r="BI12" i="40"/>
  <c r="BI4" i="43"/>
  <c r="BF20" i="40"/>
  <c r="BF4" i="43"/>
  <c r="BF13" i="40"/>
  <c r="BF30" i="18"/>
  <c r="BI15" i="21"/>
  <c r="BI20" i="21"/>
  <c r="BI4" i="21"/>
  <c r="BF20" i="21"/>
  <c r="BF4" i="21"/>
  <c r="BF13" i="21"/>
  <c r="AZ23" i="21"/>
  <c r="AZ15" i="21"/>
  <c r="AZ7" i="21"/>
  <c r="AZ20" i="21"/>
  <c r="AZ4" i="21"/>
  <c r="AZ18" i="21"/>
  <c r="BF22" i="21"/>
  <c r="BF14" i="21"/>
  <c r="BF6" i="21"/>
  <c r="BF23" i="21"/>
  <c r="BF15" i="21"/>
  <c r="BF7" i="21"/>
  <c r="AZ17" i="40"/>
  <c r="AZ24" i="40"/>
  <c r="AZ22" i="40"/>
  <c r="AZ23" i="43"/>
  <c r="AZ15" i="40"/>
  <c r="AZ7" i="43"/>
  <c r="AZ20" i="40"/>
  <c r="AZ4" i="43"/>
  <c r="AZ18" i="40"/>
  <c r="BF22" i="43"/>
  <c r="BF14" i="40"/>
  <c r="BF6" i="43"/>
  <c r="BF23" i="40"/>
  <c r="BF15" i="43"/>
  <c r="BF7" i="40"/>
  <c r="BY30" i="21"/>
  <c r="CI26" i="50"/>
  <c r="BY27" i="50"/>
  <c r="BY27" i="59" s="1"/>
  <c r="BY27" i="58" s="1"/>
  <c r="BY27" i="57" s="1"/>
  <c r="BY27" i="67" s="1"/>
  <c r="CF28" i="50"/>
  <c r="CF28" i="61" s="1"/>
  <c r="CH25" i="50"/>
  <c r="CH25" i="59" s="1"/>
  <c r="CH25" i="58" s="1"/>
  <c r="CH25" i="57" s="1"/>
  <c r="CH25" i="67" s="1"/>
  <c r="AE9" i="40"/>
  <c r="BI23" i="43"/>
  <c r="BI19" i="40"/>
  <c r="BI11" i="43"/>
  <c r="BI28" i="40"/>
  <c r="BI16" i="43"/>
  <c r="BI8" i="40"/>
  <c r="BI23" i="21"/>
  <c r="BI19" i="21"/>
  <c r="BI11" i="21"/>
  <c r="BI28" i="21"/>
  <c r="BI28" i="50" s="1"/>
  <c r="BI16" i="21"/>
  <c r="BI8" i="21"/>
  <c r="AB27" i="43"/>
  <c r="AB27" i="41"/>
  <c r="AB27" i="40"/>
  <c r="AB25" i="43"/>
  <c r="AB25" i="41"/>
  <c r="AB25" i="40"/>
  <c r="AD26" i="43"/>
  <c r="AD26" i="41"/>
  <c r="AD26" i="40"/>
  <c r="AD27" i="43"/>
  <c r="AD27" i="41"/>
  <c r="AD27" i="40"/>
  <c r="AC28" i="43"/>
  <c r="AC28" i="41"/>
  <c r="AC28" i="40"/>
  <c r="AC26" i="43"/>
  <c r="AC26" i="41"/>
  <c r="AC26" i="40"/>
  <c r="BQ6" i="43"/>
  <c r="BQ6" i="41"/>
  <c r="BQ6" i="40"/>
  <c r="BQ10" i="43"/>
  <c r="BQ10" i="41"/>
  <c r="BQ10" i="40"/>
  <c r="BQ14" i="43"/>
  <c r="BQ14" i="41"/>
  <c r="BQ14" i="40"/>
  <c r="BQ18" i="43"/>
  <c r="BQ18" i="41"/>
  <c r="BQ18" i="40"/>
  <c r="BQ25" i="43"/>
  <c r="BQ25" i="41"/>
  <c r="BQ25" i="40"/>
  <c r="BQ7" i="43"/>
  <c r="BQ7" i="41"/>
  <c r="BQ7" i="40"/>
  <c r="BQ11" i="43"/>
  <c r="BQ11" i="41"/>
  <c r="BQ11" i="40"/>
  <c r="BQ15" i="43"/>
  <c r="BQ15" i="41"/>
  <c r="BQ15" i="40"/>
  <c r="BQ19" i="43"/>
  <c r="BQ19" i="41"/>
  <c r="BQ19" i="40"/>
  <c r="BQ23" i="43"/>
  <c r="BQ23" i="41"/>
  <c r="BQ23" i="40"/>
  <c r="BQ22" i="43"/>
  <c r="BQ22" i="41"/>
  <c r="BQ22" i="40"/>
  <c r="BQ26" i="43"/>
  <c r="BQ26" i="41"/>
  <c r="BQ26" i="40"/>
  <c r="BO4" i="43"/>
  <c r="BO4" i="41"/>
  <c r="BO4" i="40"/>
  <c r="BO8" i="43"/>
  <c r="BO8" i="41"/>
  <c r="BO8" i="40"/>
  <c r="BO12" i="43"/>
  <c r="BO12" i="41"/>
  <c r="BO12" i="40"/>
  <c r="BO16" i="43"/>
  <c r="BO16" i="41"/>
  <c r="BO16" i="40"/>
  <c r="BO20" i="43"/>
  <c r="BO20" i="41"/>
  <c r="BO20" i="40"/>
  <c r="BO23" i="43"/>
  <c r="BO23" i="41"/>
  <c r="BO23" i="40"/>
  <c r="BO5" i="43"/>
  <c r="BO5" i="41"/>
  <c r="BO5" i="40"/>
  <c r="BO9" i="43"/>
  <c r="BO9" i="41"/>
  <c r="BO9" i="40"/>
  <c r="BO13" i="43"/>
  <c r="BO13" i="41"/>
  <c r="BO13" i="40"/>
  <c r="BO17" i="43"/>
  <c r="BO17" i="41"/>
  <c r="BO17" i="40"/>
  <c r="BO21" i="43"/>
  <c r="BO21" i="41"/>
  <c r="BO21" i="40"/>
  <c r="BO24" i="43"/>
  <c r="BO24" i="41"/>
  <c r="BO24" i="40"/>
  <c r="BO28" i="43"/>
  <c r="BO28" i="41"/>
  <c r="BO28" i="40"/>
  <c r="AW15" i="43"/>
  <c r="AW15" i="41"/>
  <c r="AW15" i="40"/>
  <c r="AW5" i="43"/>
  <c r="AW5" i="41"/>
  <c r="AW5" i="40"/>
  <c r="AW6" i="43"/>
  <c r="AW6" i="41"/>
  <c r="AW6" i="40"/>
  <c r="AW14" i="43"/>
  <c r="AW14" i="41"/>
  <c r="AW14" i="40"/>
  <c r="AW25" i="43"/>
  <c r="AW25" i="41"/>
  <c r="AW25" i="40"/>
  <c r="AW26" i="43"/>
  <c r="AW26" i="41"/>
  <c r="AW26" i="40"/>
  <c r="AW13" i="43"/>
  <c r="AW13" i="41"/>
  <c r="AW13" i="40"/>
  <c r="AW27" i="43"/>
  <c r="AW27" i="41"/>
  <c r="AW27" i="40"/>
  <c r="AW4" i="43"/>
  <c r="AW4" i="41"/>
  <c r="AW4" i="40"/>
  <c r="AW12" i="43"/>
  <c r="AW12" i="41"/>
  <c r="AW12" i="40"/>
  <c r="AW21" i="43"/>
  <c r="AW21" i="41"/>
  <c r="AW21" i="40"/>
  <c r="AW24" i="43"/>
  <c r="AW24" i="41"/>
  <c r="AW24" i="40"/>
  <c r="BW7" i="43"/>
  <c r="BW7" i="41"/>
  <c r="BW7" i="40"/>
  <c r="BW15" i="43"/>
  <c r="BW15" i="41"/>
  <c r="BW15" i="40"/>
  <c r="BW23" i="43"/>
  <c r="BW23" i="41"/>
  <c r="BW23" i="40"/>
  <c r="BW5" i="43"/>
  <c r="BW5" i="41"/>
  <c r="BW5" i="40"/>
  <c r="BW13" i="43"/>
  <c r="BW13" i="41"/>
  <c r="BW13" i="40"/>
  <c r="BW21" i="43"/>
  <c r="BW21" i="41"/>
  <c r="BW21" i="40"/>
  <c r="BW4" i="43"/>
  <c r="BW4" i="41"/>
  <c r="BW4" i="40"/>
  <c r="BW8" i="43"/>
  <c r="BW8" i="41"/>
  <c r="BW8" i="40"/>
  <c r="BW12" i="43"/>
  <c r="BW12" i="41"/>
  <c r="BW12" i="40"/>
  <c r="BW16" i="43"/>
  <c r="BW16" i="41"/>
  <c r="BW16" i="40"/>
  <c r="BW20" i="43"/>
  <c r="BW20" i="41"/>
  <c r="BW20" i="40"/>
  <c r="BW24" i="43"/>
  <c r="BW24" i="41"/>
  <c r="BW24" i="40"/>
  <c r="BW28" i="43"/>
  <c r="BW28" i="41"/>
  <c r="BW28" i="40"/>
  <c r="BL11" i="43"/>
  <c r="BL11" i="41"/>
  <c r="BL11" i="40"/>
  <c r="BL5" i="43"/>
  <c r="BL5" i="41"/>
  <c r="BL5" i="40"/>
  <c r="BL13" i="43"/>
  <c r="BL13" i="41"/>
  <c r="BL13" i="40"/>
  <c r="BL19" i="43"/>
  <c r="BL19" i="41"/>
  <c r="BL19" i="40"/>
  <c r="BL23" i="43"/>
  <c r="BL23" i="41"/>
  <c r="BL23" i="40"/>
  <c r="BL27" i="43"/>
  <c r="BL27" i="41"/>
  <c r="BL27" i="40"/>
  <c r="BL6" i="43"/>
  <c r="BL6" i="41"/>
  <c r="BL6" i="40"/>
  <c r="BL10" i="43"/>
  <c r="BL10" i="41"/>
  <c r="BL10" i="40"/>
  <c r="BL14" i="43"/>
  <c r="BL14" i="41"/>
  <c r="BL14" i="40"/>
  <c r="BL18" i="43"/>
  <c r="BL18" i="41"/>
  <c r="BL18" i="40"/>
  <c r="BL22" i="43"/>
  <c r="BL22" i="41"/>
  <c r="BL22" i="40"/>
  <c r="BL26" i="43"/>
  <c r="BL26" i="41"/>
  <c r="BL26" i="40"/>
  <c r="BC5" i="43"/>
  <c r="BC5" i="41"/>
  <c r="BC5" i="40"/>
  <c r="BC4" i="43"/>
  <c r="BC4" i="41"/>
  <c r="BC4" i="40"/>
  <c r="BC8" i="43"/>
  <c r="BC8" i="41"/>
  <c r="BC8" i="40"/>
  <c r="BC12" i="43"/>
  <c r="BC12" i="41"/>
  <c r="BC12" i="40"/>
  <c r="BC16" i="43"/>
  <c r="BC16" i="41"/>
  <c r="BC16" i="40"/>
  <c r="BC20" i="43"/>
  <c r="BC20" i="41"/>
  <c r="BC20" i="40"/>
  <c r="BC24" i="43"/>
  <c r="BC24" i="41"/>
  <c r="BC24" i="40"/>
  <c r="BC28" i="43"/>
  <c r="BC28" i="41"/>
  <c r="BC28" i="40"/>
  <c r="BC11" i="43"/>
  <c r="BC11" i="41"/>
  <c r="BC11" i="40"/>
  <c r="BC15" i="43"/>
  <c r="BC15" i="41"/>
  <c r="BC15" i="40"/>
  <c r="BC19" i="43"/>
  <c r="BC19" i="41"/>
  <c r="BC19" i="40"/>
  <c r="BC23" i="43"/>
  <c r="BC23" i="41"/>
  <c r="BC23" i="40"/>
  <c r="BC27" i="43"/>
  <c r="BC27" i="41"/>
  <c r="BC27" i="40"/>
  <c r="BV10" i="43"/>
  <c r="BV10" i="41"/>
  <c r="BV10" i="40"/>
  <c r="BV18" i="43"/>
  <c r="BV18" i="41"/>
  <c r="BV18" i="40"/>
  <c r="BV26" i="43"/>
  <c r="BV26" i="41"/>
  <c r="BV26" i="40"/>
  <c r="BV8" i="43"/>
  <c r="BV8" i="41"/>
  <c r="BV8" i="40"/>
  <c r="BV16" i="43"/>
  <c r="BV16" i="41"/>
  <c r="BV16" i="40"/>
  <c r="BV24" i="43"/>
  <c r="BV24" i="41"/>
  <c r="BV24" i="40"/>
  <c r="BV5" i="43"/>
  <c r="BV5" i="41"/>
  <c r="BV5" i="40"/>
  <c r="BV9" i="43"/>
  <c r="BV9" i="41"/>
  <c r="BV9" i="40"/>
  <c r="BV13" i="43"/>
  <c r="BV13" i="41"/>
  <c r="BV13" i="40"/>
  <c r="BV17" i="43"/>
  <c r="BV17" i="41"/>
  <c r="BV17" i="40"/>
  <c r="BV21" i="43"/>
  <c r="BV21" i="41"/>
  <c r="BV21" i="40"/>
  <c r="BV25" i="43"/>
  <c r="BV25" i="41"/>
  <c r="BV25" i="40"/>
  <c r="BS7" i="43"/>
  <c r="BS7" i="41"/>
  <c r="BS7" i="40"/>
  <c r="BS15" i="43"/>
  <c r="BS15" i="41"/>
  <c r="BS15" i="40"/>
  <c r="BS23" i="43"/>
  <c r="BS23" i="41"/>
  <c r="BS23" i="40"/>
  <c r="BS5" i="43"/>
  <c r="BS5" i="41"/>
  <c r="BS5" i="40"/>
  <c r="BS13" i="43"/>
  <c r="BS13" i="41"/>
  <c r="BS13" i="40"/>
  <c r="BS21" i="43"/>
  <c r="BS21" i="41"/>
  <c r="BS21" i="40"/>
  <c r="BS4" i="43"/>
  <c r="BS4" i="41"/>
  <c r="BS4" i="40"/>
  <c r="BS8" i="43"/>
  <c r="BS8" i="41"/>
  <c r="BS8" i="40"/>
  <c r="BS12" i="43"/>
  <c r="BS12" i="41"/>
  <c r="BS12" i="40"/>
  <c r="BS16" i="43"/>
  <c r="BS16" i="41"/>
  <c r="BS16" i="40"/>
  <c r="BS20" i="43"/>
  <c r="BS20" i="41"/>
  <c r="BS20" i="40"/>
  <c r="BS24" i="43"/>
  <c r="BS24" i="41"/>
  <c r="BS24" i="40"/>
  <c r="BS28" i="43"/>
  <c r="BS28" i="41"/>
  <c r="BS28" i="40"/>
  <c r="BJ7" i="43"/>
  <c r="BJ7" i="41"/>
  <c r="BJ7" i="40"/>
  <c r="BJ11" i="43"/>
  <c r="BJ11" i="41"/>
  <c r="BJ11" i="40"/>
  <c r="BJ15" i="43"/>
  <c r="BJ15" i="41"/>
  <c r="BJ15" i="40"/>
  <c r="BJ19" i="43"/>
  <c r="BJ19" i="41"/>
  <c r="BJ19" i="40"/>
  <c r="BJ25" i="43"/>
  <c r="BJ25" i="41"/>
  <c r="BJ25" i="40"/>
  <c r="BJ6" i="43"/>
  <c r="BJ6" i="41"/>
  <c r="BJ6" i="40"/>
  <c r="BJ10" i="43"/>
  <c r="BJ10" i="41"/>
  <c r="BJ10" i="40"/>
  <c r="BJ14" i="43"/>
  <c r="BJ14" i="41"/>
  <c r="BJ14" i="40"/>
  <c r="BJ18" i="43"/>
  <c r="BJ18" i="41"/>
  <c r="BJ18" i="40"/>
  <c r="BJ23" i="43"/>
  <c r="BJ23" i="41"/>
  <c r="BJ23" i="40"/>
  <c r="BJ22" i="43"/>
  <c r="BJ22" i="41"/>
  <c r="BJ22" i="40"/>
  <c r="BJ26" i="43"/>
  <c r="BJ26" i="41"/>
  <c r="BJ26" i="40"/>
  <c r="BD6" i="43"/>
  <c r="BD6" i="41"/>
  <c r="BD6" i="40"/>
  <c r="BD8" i="43"/>
  <c r="BD8" i="41"/>
  <c r="BD8" i="40"/>
  <c r="BD7" i="43"/>
  <c r="BD7" i="41"/>
  <c r="BD7" i="40"/>
  <c r="BD11" i="43"/>
  <c r="BD11" i="41"/>
  <c r="BD11" i="40"/>
  <c r="BD15" i="43"/>
  <c r="BD15" i="41"/>
  <c r="BD15" i="40"/>
  <c r="BD19" i="43"/>
  <c r="BD19" i="41"/>
  <c r="BD19" i="40"/>
  <c r="BD23" i="43"/>
  <c r="BD23" i="41"/>
  <c r="BD23" i="40"/>
  <c r="BD27" i="43"/>
  <c r="BD27" i="41"/>
  <c r="BD27" i="40"/>
  <c r="BD12" i="43"/>
  <c r="BD12" i="41"/>
  <c r="BD12" i="40"/>
  <c r="BD16" i="43"/>
  <c r="BD16" i="41"/>
  <c r="BD16" i="40"/>
  <c r="BD20" i="43"/>
  <c r="BD20" i="41"/>
  <c r="BD20" i="40"/>
  <c r="BD24" i="43"/>
  <c r="BD24" i="41"/>
  <c r="BD24" i="40"/>
  <c r="BD28" i="43"/>
  <c r="BD28" i="41"/>
  <c r="BD28" i="40"/>
  <c r="AY11" i="43"/>
  <c r="AY11" i="41"/>
  <c r="AY11" i="40"/>
  <c r="AY21" i="43"/>
  <c r="AY21" i="41"/>
  <c r="AY21" i="40"/>
  <c r="AY8" i="43"/>
  <c r="AY8" i="41"/>
  <c r="AY8" i="40"/>
  <c r="AY16" i="43"/>
  <c r="AY16" i="41"/>
  <c r="AY16" i="40"/>
  <c r="AY27" i="43"/>
  <c r="AY27" i="41"/>
  <c r="AY27" i="40"/>
  <c r="AY26" i="43"/>
  <c r="AY26" i="41"/>
  <c r="AY26" i="40"/>
  <c r="AY9" i="43"/>
  <c r="AY9" i="41"/>
  <c r="AY9" i="40"/>
  <c r="AY17" i="43"/>
  <c r="AY17" i="41"/>
  <c r="AY17" i="40"/>
  <c r="AY6" i="43"/>
  <c r="AY6" i="41"/>
  <c r="AY6" i="40"/>
  <c r="AY14" i="43"/>
  <c r="AY14" i="41"/>
  <c r="AY14" i="40"/>
  <c r="AY23" i="43"/>
  <c r="AY23" i="41"/>
  <c r="AY23" i="40"/>
  <c r="AY24" i="43"/>
  <c r="AY24" i="41"/>
  <c r="AY24" i="40"/>
  <c r="BN5" i="43"/>
  <c r="BN5" i="41"/>
  <c r="BN5" i="40"/>
  <c r="BN13" i="43"/>
  <c r="BN13" i="41"/>
  <c r="BN13" i="40"/>
  <c r="BN7" i="43"/>
  <c r="BN7" i="41"/>
  <c r="BN7" i="40"/>
  <c r="BN15" i="43"/>
  <c r="BN15" i="41"/>
  <c r="BN15" i="40"/>
  <c r="BN21" i="43"/>
  <c r="BN21" i="41"/>
  <c r="BN21" i="40"/>
  <c r="BN25" i="43"/>
  <c r="BN25" i="41"/>
  <c r="BN25" i="40"/>
  <c r="BN4" i="43"/>
  <c r="BN4" i="41"/>
  <c r="BN4" i="40"/>
  <c r="BN8" i="43"/>
  <c r="BN8" i="41"/>
  <c r="BN8" i="40"/>
  <c r="BN12" i="43"/>
  <c r="BN12" i="41"/>
  <c r="BN12" i="40"/>
  <c r="BN16" i="43"/>
  <c r="BN16" i="41"/>
  <c r="BN16" i="40"/>
  <c r="BN20" i="43"/>
  <c r="BN20" i="41"/>
  <c r="BN20" i="40"/>
  <c r="BN24" i="43"/>
  <c r="BN24" i="41"/>
  <c r="BN24" i="40"/>
  <c r="BN28" i="43"/>
  <c r="BN28" i="41"/>
  <c r="BN28" i="40"/>
  <c r="BG6" i="43"/>
  <c r="BG6" i="41"/>
  <c r="BG6" i="40"/>
  <c r="BG10" i="43"/>
  <c r="BG10" i="41"/>
  <c r="BG10" i="40"/>
  <c r="BG14" i="43"/>
  <c r="BG14" i="41"/>
  <c r="BG14" i="40"/>
  <c r="BG18" i="43"/>
  <c r="BG18" i="41"/>
  <c r="BG18" i="40"/>
  <c r="BG22" i="43"/>
  <c r="BG22" i="41"/>
  <c r="BG22" i="40"/>
  <c r="BG26" i="43"/>
  <c r="BG26" i="41"/>
  <c r="BG26" i="40"/>
  <c r="BG5" i="43"/>
  <c r="BG5" i="41"/>
  <c r="BG5" i="40"/>
  <c r="BG9" i="43"/>
  <c r="BG9" i="41"/>
  <c r="BG9" i="40"/>
  <c r="BG13" i="43"/>
  <c r="BG13" i="41"/>
  <c r="BG13" i="40"/>
  <c r="BG17" i="43"/>
  <c r="BG17" i="41"/>
  <c r="BG17" i="40"/>
  <c r="BG21" i="43"/>
  <c r="BG21" i="41"/>
  <c r="BG21" i="40"/>
  <c r="BG25" i="43"/>
  <c r="BG25" i="41"/>
  <c r="BG25" i="40"/>
  <c r="BP5" i="43"/>
  <c r="BP5" i="41"/>
  <c r="BP5" i="40"/>
  <c r="BP9" i="43"/>
  <c r="BP9" i="41"/>
  <c r="BP9" i="40"/>
  <c r="BP13" i="43"/>
  <c r="BP13" i="41"/>
  <c r="BP13" i="40"/>
  <c r="BP17" i="43"/>
  <c r="BP17" i="41"/>
  <c r="BP17" i="40"/>
  <c r="BP21" i="43"/>
  <c r="BP21" i="41"/>
  <c r="BP21" i="40"/>
  <c r="BP28" i="43"/>
  <c r="BP28" i="41"/>
  <c r="BP28" i="40"/>
  <c r="BP6" i="43"/>
  <c r="BP6" i="41"/>
  <c r="BP6" i="40"/>
  <c r="BP10" i="43"/>
  <c r="BP10" i="41"/>
  <c r="BP10" i="40"/>
  <c r="BP14" i="43"/>
  <c r="BP14" i="41"/>
  <c r="BP14" i="40"/>
  <c r="BP18" i="43"/>
  <c r="BP18" i="41"/>
  <c r="BP18" i="40"/>
  <c r="BP22" i="43"/>
  <c r="BP22" i="41"/>
  <c r="BP22" i="40"/>
  <c r="BP23" i="43"/>
  <c r="BP23" i="41"/>
  <c r="BP23" i="40"/>
  <c r="BP27" i="43"/>
  <c r="BP27" i="41"/>
  <c r="BP27" i="40"/>
  <c r="BM8" i="43"/>
  <c r="BM8" i="41"/>
  <c r="BM8" i="40"/>
  <c r="BM16" i="43"/>
  <c r="BM16" i="41"/>
  <c r="BM16" i="40"/>
  <c r="BM10" i="43"/>
  <c r="BM10" i="41"/>
  <c r="BM10" i="40"/>
  <c r="BM18" i="43"/>
  <c r="BM18" i="41"/>
  <c r="BM18" i="40"/>
  <c r="BM22" i="43"/>
  <c r="BM22" i="41"/>
  <c r="BM22" i="40"/>
  <c r="BM26" i="43"/>
  <c r="BM26" i="41"/>
  <c r="BM26" i="40"/>
  <c r="BM5" i="43"/>
  <c r="BM5" i="41"/>
  <c r="BM5" i="40"/>
  <c r="BM9" i="43"/>
  <c r="BM9" i="41"/>
  <c r="BM9" i="40"/>
  <c r="BM13" i="43"/>
  <c r="BM13" i="41"/>
  <c r="BM13" i="40"/>
  <c r="BM17" i="43"/>
  <c r="BM17" i="41"/>
  <c r="BM17" i="40"/>
  <c r="BM21" i="43"/>
  <c r="BM21" i="41"/>
  <c r="BM21" i="40"/>
  <c r="BM25" i="43"/>
  <c r="BM25" i="41"/>
  <c r="BM25" i="40"/>
  <c r="BB12" i="43"/>
  <c r="BB12" i="41"/>
  <c r="BB12" i="40"/>
  <c r="BB24" i="43"/>
  <c r="BB24" i="41"/>
  <c r="BB24" i="40"/>
  <c r="BB4" i="43"/>
  <c r="BB4" i="41"/>
  <c r="BB4" i="40"/>
  <c r="BB16" i="43"/>
  <c r="BB16" i="41"/>
  <c r="BB16" i="40"/>
  <c r="BB10" i="43"/>
  <c r="BB10" i="41"/>
  <c r="BB10" i="40"/>
  <c r="BB18" i="43"/>
  <c r="BB18" i="41"/>
  <c r="BB18" i="40"/>
  <c r="BB26" i="43"/>
  <c r="BB26" i="41"/>
  <c r="BB26" i="40"/>
  <c r="BB7" i="43"/>
  <c r="BB7" i="41"/>
  <c r="BB7" i="40"/>
  <c r="BB11" i="43"/>
  <c r="BB11" i="41"/>
  <c r="BB11" i="40"/>
  <c r="BB15" i="43"/>
  <c r="BB15" i="41"/>
  <c r="BB15" i="40"/>
  <c r="BB19" i="43"/>
  <c r="BB19" i="41"/>
  <c r="BB19" i="40"/>
  <c r="BB23" i="43"/>
  <c r="BB23" i="41"/>
  <c r="BB23" i="40"/>
  <c r="BB27" i="43"/>
  <c r="BB27" i="41"/>
  <c r="BB27" i="40"/>
  <c r="BH7" i="43"/>
  <c r="BH7" i="41"/>
  <c r="BH7" i="40"/>
  <c r="BH11" i="43"/>
  <c r="BH11" i="41"/>
  <c r="BH11" i="40"/>
  <c r="BH15" i="43"/>
  <c r="BH15" i="41"/>
  <c r="BH15" i="40"/>
  <c r="BH19" i="43"/>
  <c r="BH19" i="41"/>
  <c r="BH19" i="40"/>
  <c r="BH23" i="43"/>
  <c r="BH23" i="41"/>
  <c r="BH23" i="40"/>
  <c r="BH27" i="43"/>
  <c r="BH27" i="41"/>
  <c r="BH27" i="40"/>
  <c r="BH6" i="43"/>
  <c r="BH6" i="41"/>
  <c r="BH6" i="40"/>
  <c r="BH10" i="43"/>
  <c r="BH10" i="41"/>
  <c r="BH10" i="40"/>
  <c r="BH14" i="43"/>
  <c r="BH14" i="41"/>
  <c r="BH14" i="40"/>
  <c r="BH18" i="43"/>
  <c r="BH18" i="41"/>
  <c r="BH18" i="40"/>
  <c r="BH22" i="43"/>
  <c r="BH22" i="41"/>
  <c r="BH22" i="40"/>
  <c r="BH26" i="43"/>
  <c r="BH26" i="41"/>
  <c r="BH26" i="40"/>
  <c r="BK4" i="43"/>
  <c r="BK4" i="41"/>
  <c r="BK4" i="40"/>
  <c r="BK8" i="43"/>
  <c r="BK8" i="41"/>
  <c r="BK8" i="40"/>
  <c r="BK12" i="43"/>
  <c r="BK12" i="41"/>
  <c r="BK12" i="40"/>
  <c r="BK16" i="43"/>
  <c r="BK16" i="41"/>
  <c r="BK16" i="40"/>
  <c r="BK20" i="43"/>
  <c r="BK20" i="41"/>
  <c r="BK20" i="40"/>
  <c r="BK26" i="43"/>
  <c r="BK26" i="41"/>
  <c r="BK26" i="40"/>
  <c r="BK7" i="43"/>
  <c r="BK7" i="41"/>
  <c r="BK7" i="40"/>
  <c r="BK11" i="43"/>
  <c r="BK11" i="41"/>
  <c r="BK11" i="40"/>
  <c r="BK15" i="43"/>
  <c r="BK15" i="41"/>
  <c r="BK15" i="40"/>
  <c r="BK19" i="43"/>
  <c r="BK19" i="41"/>
  <c r="BK19" i="40"/>
  <c r="BK28" i="43"/>
  <c r="BK28" i="41"/>
  <c r="BK28" i="40"/>
  <c r="BK23" i="43"/>
  <c r="BK23" i="41"/>
  <c r="BK23" i="40"/>
  <c r="BK27" i="43"/>
  <c r="BK27" i="41"/>
  <c r="BK27" i="40"/>
  <c r="BT8" i="43"/>
  <c r="BT8" i="41"/>
  <c r="BT8" i="40"/>
  <c r="BT16" i="43"/>
  <c r="BT16" i="41"/>
  <c r="BT16" i="40"/>
  <c r="BT24" i="43"/>
  <c r="BT24" i="41"/>
  <c r="BT24" i="40"/>
  <c r="BT6" i="43"/>
  <c r="BT6" i="41"/>
  <c r="BT6" i="40"/>
  <c r="BT14" i="43"/>
  <c r="BT14" i="41"/>
  <c r="BT14" i="40"/>
  <c r="BT22" i="43"/>
  <c r="BT22" i="41"/>
  <c r="BT22" i="40"/>
  <c r="BT5" i="43"/>
  <c r="BT5" i="41"/>
  <c r="BT5" i="40"/>
  <c r="BT9" i="43"/>
  <c r="BT9" i="41"/>
  <c r="BT9" i="40"/>
  <c r="BT13" i="43"/>
  <c r="BT13" i="41"/>
  <c r="BT13" i="40"/>
  <c r="BT17" i="43"/>
  <c r="BT17" i="41"/>
  <c r="BT17" i="40"/>
  <c r="BT21" i="43"/>
  <c r="BT21" i="41"/>
  <c r="BT21" i="40"/>
  <c r="BT25" i="43"/>
  <c r="BT25" i="41"/>
  <c r="BT25" i="40"/>
  <c r="BA15" i="43"/>
  <c r="BA15" i="41"/>
  <c r="BA15" i="40"/>
  <c r="BA27" i="43"/>
  <c r="BA27" i="41"/>
  <c r="BA27" i="40"/>
  <c r="BA11" i="43"/>
  <c r="BA11" i="41"/>
  <c r="BA11" i="40"/>
  <c r="BA5" i="43"/>
  <c r="BA5" i="41"/>
  <c r="BA5" i="40"/>
  <c r="BA13" i="43"/>
  <c r="BA13" i="41"/>
  <c r="BA13" i="40"/>
  <c r="BA21" i="43"/>
  <c r="BA21" i="41"/>
  <c r="BA21" i="40"/>
  <c r="BA4" i="43"/>
  <c r="BA4" i="41"/>
  <c r="BA4" i="40"/>
  <c r="BA8" i="43"/>
  <c r="BA8" i="41"/>
  <c r="BA8" i="40"/>
  <c r="BA12" i="43"/>
  <c r="BA12" i="41"/>
  <c r="BA12" i="40"/>
  <c r="BA16" i="43"/>
  <c r="BA16" i="41"/>
  <c r="BA16" i="40"/>
  <c r="BA20" i="43"/>
  <c r="BA20" i="41"/>
  <c r="BA20" i="40"/>
  <c r="BA24" i="43"/>
  <c r="BA24" i="41"/>
  <c r="BA24" i="40"/>
  <c r="BA28" i="43"/>
  <c r="BA28" i="41"/>
  <c r="BA28" i="40"/>
  <c r="AX6" i="43"/>
  <c r="AX6" i="41"/>
  <c r="AX6" i="40"/>
  <c r="AX14" i="43"/>
  <c r="AX14" i="41"/>
  <c r="AX14" i="40"/>
  <c r="AX28" i="43"/>
  <c r="AX28" i="41"/>
  <c r="AX28" i="40"/>
  <c r="AX11" i="43"/>
  <c r="AX11" i="41"/>
  <c r="AX11" i="40"/>
  <c r="AX22" i="43"/>
  <c r="AX22" i="41"/>
  <c r="AX22" i="40"/>
  <c r="AX23" i="43"/>
  <c r="AX23" i="41"/>
  <c r="AX23" i="40"/>
  <c r="AX4" i="43"/>
  <c r="AX4" i="41"/>
  <c r="AX4" i="40"/>
  <c r="AX12" i="43"/>
  <c r="AX12" i="41"/>
  <c r="AX12" i="40"/>
  <c r="AX24" i="43"/>
  <c r="AX24" i="41"/>
  <c r="AX24" i="40"/>
  <c r="AX9" i="43"/>
  <c r="AX9" i="41"/>
  <c r="AX9" i="40"/>
  <c r="AX17" i="43"/>
  <c r="AX17" i="41"/>
  <c r="AX17" i="40"/>
  <c r="AX21" i="43"/>
  <c r="AX21" i="41"/>
  <c r="AX21" i="40"/>
  <c r="BE7" i="43"/>
  <c r="BE7" i="41"/>
  <c r="BE7" i="40"/>
  <c r="BE4" i="43"/>
  <c r="BE4" i="41"/>
  <c r="BE4" i="40"/>
  <c r="BE8" i="43"/>
  <c r="BE8" i="41"/>
  <c r="BE8" i="40"/>
  <c r="BE12" i="43"/>
  <c r="BE12" i="41"/>
  <c r="BE12" i="40"/>
  <c r="BE16" i="43"/>
  <c r="BE16" i="41"/>
  <c r="BE16" i="40"/>
  <c r="BE20" i="43"/>
  <c r="BE20" i="41"/>
  <c r="BE20" i="40"/>
  <c r="BE24" i="43"/>
  <c r="BE24" i="41"/>
  <c r="BE24" i="40"/>
  <c r="BE28" i="43"/>
  <c r="BE28" i="41"/>
  <c r="BE28" i="40"/>
  <c r="BE11" i="43"/>
  <c r="BE11" i="41"/>
  <c r="BE11" i="40"/>
  <c r="BE15" i="43"/>
  <c r="BE15" i="41"/>
  <c r="BE15" i="40"/>
  <c r="BE19" i="43"/>
  <c r="BE19" i="41"/>
  <c r="BE19" i="40"/>
  <c r="BE23" i="43"/>
  <c r="BE23" i="41"/>
  <c r="BE23" i="40"/>
  <c r="BE27" i="43"/>
  <c r="BE27" i="41"/>
  <c r="BE27" i="40"/>
  <c r="AB14" i="43"/>
  <c r="AB14" i="41"/>
  <c r="AB14" i="40"/>
  <c r="AB12" i="43"/>
  <c r="AB12" i="41"/>
  <c r="AB12" i="40"/>
  <c r="AB5" i="43"/>
  <c r="AB5" i="41"/>
  <c r="AB5" i="40"/>
  <c r="AB13" i="43"/>
  <c r="AB13" i="41"/>
  <c r="AB13" i="40"/>
  <c r="AB21" i="43"/>
  <c r="AB21" i="41"/>
  <c r="AB21" i="40"/>
  <c r="AB18" i="43"/>
  <c r="AB18" i="41"/>
  <c r="AB18" i="40"/>
  <c r="AB16" i="43"/>
  <c r="AB16" i="41"/>
  <c r="AB16" i="40"/>
  <c r="AB7" i="43"/>
  <c r="AB7" i="41"/>
  <c r="AB7" i="40"/>
  <c r="AB15" i="43"/>
  <c r="AB15" i="41"/>
  <c r="AB15" i="40"/>
  <c r="AB23" i="43"/>
  <c r="AB23" i="41"/>
  <c r="AB23" i="40"/>
  <c r="AF6" i="43"/>
  <c r="AF6" i="41"/>
  <c r="AF6" i="40"/>
  <c r="AF14" i="43"/>
  <c r="AF14" i="41"/>
  <c r="AF14" i="40"/>
  <c r="AF8" i="43"/>
  <c r="AF8" i="41"/>
  <c r="AF8" i="40"/>
  <c r="AF16" i="43"/>
  <c r="AF16" i="41"/>
  <c r="AF16" i="40"/>
  <c r="AF20" i="43"/>
  <c r="AF20" i="41"/>
  <c r="AF20" i="40"/>
  <c r="AF24" i="43"/>
  <c r="AF24" i="41"/>
  <c r="AF24" i="40"/>
  <c r="AF28" i="43"/>
  <c r="AF28" i="41"/>
  <c r="AF28" i="40"/>
  <c r="AF7" i="43"/>
  <c r="AF7" i="41"/>
  <c r="AF7" i="40"/>
  <c r="AF11" i="43"/>
  <c r="AF11" i="41"/>
  <c r="AF11" i="40"/>
  <c r="AF15" i="43"/>
  <c r="AF15" i="41"/>
  <c r="AF15" i="40"/>
  <c r="AF19" i="43"/>
  <c r="AF19" i="41"/>
  <c r="AF19" i="40"/>
  <c r="AF23" i="43"/>
  <c r="AF23" i="41"/>
  <c r="AF23" i="40"/>
  <c r="AF27" i="43"/>
  <c r="AF27" i="41"/>
  <c r="AF27" i="40"/>
  <c r="AC15" i="43"/>
  <c r="AC15" i="41"/>
  <c r="AC15" i="40"/>
  <c r="AC9" i="43"/>
  <c r="AC9" i="41"/>
  <c r="AC9" i="40"/>
  <c r="AC6" i="43"/>
  <c r="AC6" i="41"/>
  <c r="AC6" i="40"/>
  <c r="AC14" i="43"/>
  <c r="AC14" i="41"/>
  <c r="AC14" i="40"/>
  <c r="AC22" i="43"/>
  <c r="AC22" i="41"/>
  <c r="AC22" i="40"/>
  <c r="AC19" i="43"/>
  <c r="AC19" i="41"/>
  <c r="AC19" i="40"/>
  <c r="AC13" i="43"/>
  <c r="AC13" i="41"/>
  <c r="AC13" i="40"/>
  <c r="AC8" i="43"/>
  <c r="AC8" i="41"/>
  <c r="AC8" i="40"/>
  <c r="AC16" i="43"/>
  <c r="AC16" i="41"/>
  <c r="AC16" i="40"/>
  <c r="AC24" i="43"/>
  <c r="AC24" i="41"/>
  <c r="AC24" i="40"/>
  <c r="AD8" i="43"/>
  <c r="AD8" i="41"/>
  <c r="AD8" i="40"/>
  <c r="AD24" i="43"/>
  <c r="AD24" i="41"/>
  <c r="AD24" i="40"/>
  <c r="AD18" i="43"/>
  <c r="AD18" i="41"/>
  <c r="AD18" i="40"/>
  <c r="AD9" i="43"/>
  <c r="AD9" i="41"/>
  <c r="AD9" i="40"/>
  <c r="AD17" i="43"/>
  <c r="AD17" i="41"/>
  <c r="AD17" i="40"/>
  <c r="AD12" i="43"/>
  <c r="AD12" i="41"/>
  <c r="AD12" i="40"/>
  <c r="AD6" i="43"/>
  <c r="AD6" i="41"/>
  <c r="AD6" i="40"/>
  <c r="AD22" i="43"/>
  <c r="AD22" i="41"/>
  <c r="AD22" i="40"/>
  <c r="AD11" i="43"/>
  <c r="AD11" i="41"/>
  <c r="AD11" i="40"/>
  <c r="AD19" i="43"/>
  <c r="AD19" i="41"/>
  <c r="AD19" i="40"/>
  <c r="AD4" i="43"/>
  <c r="AD4" i="41"/>
  <c r="AD4" i="40"/>
  <c r="AG11" i="43"/>
  <c r="AG11" i="41"/>
  <c r="AG11" i="40"/>
  <c r="AG5" i="43"/>
  <c r="AG5" i="41"/>
  <c r="AG5" i="40"/>
  <c r="AG13" i="43"/>
  <c r="AG13" i="41"/>
  <c r="AG13" i="40"/>
  <c r="AG19" i="43"/>
  <c r="AG19" i="41"/>
  <c r="AG19" i="40"/>
  <c r="AG23" i="43"/>
  <c r="AG23" i="41"/>
  <c r="AG23" i="40"/>
  <c r="AG27" i="43"/>
  <c r="AG27" i="41"/>
  <c r="AG27" i="40"/>
  <c r="AG6" i="43"/>
  <c r="AG6" i="41"/>
  <c r="AG6" i="40"/>
  <c r="AG10" i="43"/>
  <c r="AG10" i="41"/>
  <c r="AG10" i="40"/>
  <c r="AG14" i="43"/>
  <c r="AG14" i="41"/>
  <c r="AG14" i="40"/>
  <c r="AG18" i="43"/>
  <c r="AG18" i="41"/>
  <c r="AG18" i="40"/>
  <c r="AG22" i="43"/>
  <c r="AG22" i="41"/>
  <c r="AG22" i="40"/>
  <c r="AG26" i="43"/>
  <c r="AG26" i="41"/>
  <c r="AG26" i="40"/>
  <c r="AT5" i="43"/>
  <c r="AT5" i="41"/>
  <c r="AT5" i="40"/>
  <c r="AT13" i="43"/>
  <c r="AT13" i="41"/>
  <c r="AT13" i="40"/>
  <c r="AT21" i="43"/>
  <c r="AT21" i="41"/>
  <c r="AT21" i="40"/>
  <c r="AT7" i="43"/>
  <c r="AT7" i="41"/>
  <c r="AT7" i="40"/>
  <c r="AT15" i="43"/>
  <c r="AT15" i="41"/>
  <c r="AT15" i="40"/>
  <c r="AT23" i="43"/>
  <c r="AT23" i="41"/>
  <c r="AT23" i="40"/>
  <c r="AT4" i="43"/>
  <c r="AT4" i="41"/>
  <c r="AT4" i="40"/>
  <c r="AT8" i="43"/>
  <c r="AT8" i="41"/>
  <c r="AT8" i="40"/>
  <c r="AT12" i="43"/>
  <c r="AT12" i="41"/>
  <c r="AT12" i="40"/>
  <c r="AT16" i="43"/>
  <c r="AT16" i="41"/>
  <c r="AT16" i="40"/>
  <c r="AT20" i="43"/>
  <c r="AT20" i="41"/>
  <c r="AT20" i="40"/>
  <c r="AT24" i="43"/>
  <c r="AT24" i="41"/>
  <c r="AT24" i="40"/>
  <c r="AT28" i="43"/>
  <c r="AT28" i="41"/>
  <c r="AT28" i="40"/>
  <c r="AN8" i="43"/>
  <c r="AN8" i="41"/>
  <c r="AN8" i="40"/>
  <c r="AN16" i="43"/>
  <c r="AN16" i="41"/>
  <c r="AN16" i="40"/>
  <c r="AN23" i="43"/>
  <c r="AN23" i="41"/>
  <c r="AN23" i="40"/>
  <c r="AN10" i="43"/>
  <c r="AN10" i="41"/>
  <c r="AN10" i="40"/>
  <c r="AN18" i="43"/>
  <c r="AN18" i="41"/>
  <c r="AN18" i="40"/>
  <c r="AN27" i="43"/>
  <c r="AN27" i="41"/>
  <c r="AN27" i="40"/>
  <c r="AN7" i="43"/>
  <c r="AN7" i="41"/>
  <c r="AN7" i="40"/>
  <c r="AN11" i="43"/>
  <c r="AN11" i="41"/>
  <c r="AN11" i="40"/>
  <c r="AN15" i="43"/>
  <c r="AN15" i="41"/>
  <c r="AN15" i="40"/>
  <c r="AN19" i="43"/>
  <c r="AN19" i="41"/>
  <c r="AN19" i="40"/>
  <c r="AN25" i="43"/>
  <c r="AN25" i="41"/>
  <c r="AN25" i="40"/>
  <c r="AN26" i="43"/>
  <c r="AN26" i="41"/>
  <c r="AN26" i="40"/>
  <c r="AO5" i="43"/>
  <c r="AO5" i="41"/>
  <c r="AO5" i="40"/>
  <c r="AO13" i="43"/>
  <c r="AO13" i="41"/>
  <c r="AO13" i="40"/>
  <c r="AO21" i="43"/>
  <c r="AO21" i="41"/>
  <c r="AO21" i="40"/>
  <c r="AO7" i="43"/>
  <c r="AO7" i="41"/>
  <c r="AO7" i="40"/>
  <c r="AO15" i="43"/>
  <c r="AO15" i="41"/>
  <c r="AO15" i="40"/>
  <c r="AO24" i="43"/>
  <c r="AO24" i="41"/>
  <c r="AO24" i="40"/>
  <c r="AO6" i="43"/>
  <c r="AO6" i="41"/>
  <c r="AO6" i="40"/>
  <c r="AO10" i="43"/>
  <c r="AO10" i="41"/>
  <c r="AO10" i="40"/>
  <c r="AO14" i="43"/>
  <c r="AO14" i="41"/>
  <c r="AO14" i="40"/>
  <c r="AO18" i="43"/>
  <c r="AO18" i="41"/>
  <c r="AO18" i="40"/>
  <c r="AO22" i="43"/>
  <c r="AO22" i="41"/>
  <c r="AO22" i="40"/>
  <c r="AO23" i="43"/>
  <c r="AO23" i="41"/>
  <c r="AO23" i="40"/>
  <c r="AO27" i="43"/>
  <c r="AO27" i="41"/>
  <c r="AO27" i="40"/>
  <c r="AH14" i="43"/>
  <c r="AH14" i="41"/>
  <c r="AH14" i="40"/>
  <c r="AH10" i="43"/>
  <c r="AH10" i="41"/>
  <c r="AH10" i="40"/>
  <c r="AH26" i="43"/>
  <c r="AH26" i="41"/>
  <c r="AH26" i="40"/>
  <c r="AH8" i="43"/>
  <c r="AH8" i="41"/>
  <c r="AH8" i="40"/>
  <c r="AH16" i="43"/>
  <c r="AH16" i="41"/>
  <c r="AH16" i="40"/>
  <c r="AH24" i="43"/>
  <c r="AH24" i="41"/>
  <c r="AH24" i="40"/>
  <c r="AH5" i="43"/>
  <c r="AH5" i="41"/>
  <c r="AH5" i="40"/>
  <c r="AH9" i="43"/>
  <c r="AH9" i="41"/>
  <c r="AH9" i="40"/>
  <c r="AH13" i="43"/>
  <c r="AH13" i="41"/>
  <c r="AH13" i="40"/>
  <c r="AH17" i="43"/>
  <c r="AH17" i="41"/>
  <c r="AH17" i="40"/>
  <c r="AH21" i="43"/>
  <c r="AH21" i="41"/>
  <c r="AH21" i="40"/>
  <c r="AH25" i="43"/>
  <c r="AH25" i="41"/>
  <c r="AH25" i="40"/>
  <c r="AU6" i="43"/>
  <c r="AU6" i="41"/>
  <c r="AU6" i="40"/>
  <c r="AU14" i="43"/>
  <c r="AU14" i="41"/>
  <c r="AU14" i="40"/>
  <c r="AU22" i="43"/>
  <c r="AU22" i="41"/>
  <c r="AU22" i="40"/>
  <c r="AU4" i="43"/>
  <c r="AU4" i="41"/>
  <c r="AU4" i="40"/>
  <c r="AU12" i="43"/>
  <c r="AU12" i="41"/>
  <c r="AU12" i="40"/>
  <c r="AU20" i="43"/>
  <c r="AU20" i="41"/>
  <c r="AU20" i="40"/>
  <c r="AU28" i="43"/>
  <c r="AU28" i="41"/>
  <c r="AU28" i="40"/>
  <c r="AU7" i="43"/>
  <c r="AU7" i="41"/>
  <c r="AU7" i="40"/>
  <c r="AU11" i="43"/>
  <c r="AU11" i="41"/>
  <c r="AU11" i="40"/>
  <c r="AU15" i="43"/>
  <c r="AU15" i="41"/>
  <c r="AU15" i="40"/>
  <c r="AU19" i="43"/>
  <c r="AU19" i="41"/>
  <c r="AU19" i="40"/>
  <c r="AU23" i="43"/>
  <c r="AU23" i="41"/>
  <c r="AU23" i="40"/>
  <c r="AU27" i="43"/>
  <c r="AU27" i="41"/>
  <c r="AU27" i="40"/>
  <c r="AL18" i="43"/>
  <c r="AL18" i="41"/>
  <c r="AL18" i="40"/>
  <c r="AL14" i="43"/>
  <c r="AL14" i="41"/>
  <c r="AL14" i="40"/>
  <c r="AL26" i="43"/>
  <c r="AL26" i="41"/>
  <c r="AL26" i="40"/>
  <c r="AL8" i="43"/>
  <c r="AL8" i="41"/>
  <c r="AL8" i="40"/>
  <c r="AL16" i="43"/>
  <c r="AL16" i="41"/>
  <c r="AL16" i="40"/>
  <c r="AL24" i="43"/>
  <c r="AL24" i="41"/>
  <c r="AL24" i="40"/>
  <c r="AL5" i="43"/>
  <c r="AL5" i="41"/>
  <c r="AL5" i="40"/>
  <c r="AL9" i="43"/>
  <c r="AL9" i="41"/>
  <c r="AL9" i="40"/>
  <c r="AL13" i="43"/>
  <c r="AL13" i="41"/>
  <c r="AL13" i="40"/>
  <c r="AL17" i="43"/>
  <c r="AL17" i="41"/>
  <c r="AL17" i="40"/>
  <c r="AL21" i="43"/>
  <c r="AL21" i="41"/>
  <c r="AL21" i="40"/>
  <c r="AL25" i="43"/>
  <c r="AL25" i="41"/>
  <c r="AL25" i="40"/>
  <c r="AV7" i="43"/>
  <c r="AV7" i="41"/>
  <c r="AV7" i="40"/>
  <c r="AV15" i="43"/>
  <c r="AV15" i="41"/>
  <c r="AV15" i="40"/>
  <c r="AV23" i="43"/>
  <c r="AV23" i="41"/>
  <c r="AV23" i="40"/>
  <c r="AV5" i="43"/>
  <c r="AV5" i="41"/>
  <c r="AV5" i="40"/>
  <c r="AV13" i="43"/>
  <c r="AV13" i="41"/>
  <c r="AV13" i="40"/>
  <c r="AV21" i="43"/>
  <c r="AV21" i="41"/>
  <c r="AV21" i="40"/>
  <c r="AV4" i="43"/>
  <c r="AV4" i="41"/>
  <c r="AV4" i="40"/>
  <c r="AV8" i="43"/>
  <c r="AV8" i="41"/>
  <c r="AV8" i="40"/>
  <c r="AV12" i="43"/>
  <c r="AV12" i="41"/>
  <c r="AV12" i="40"/>
  <c r="AV16" i="43"/>
  <c r="AV16" i="41"/>
  <c r="AV16" i="40"/>
  <c r="AV20" i="43"/>
  <c r="AV20" i="41"/>
  <c r="AV20" i="40"/>
  <c r="AV24" i="43"/>
  <c r="AV24" i="41"/>
  <c r="AV24" i="40"/>
  <c r="AV28" i="43"/>
  <c r="AV28" i="41"/>
  <c r="AV28" i="40"/>
  <c r="AR19" i="43"/>
  <c r="AR19" i="41"/>
  <c r="AR19" i="40"/>
  <c r="AR15" i="43"/>
  <c r="AR15" i="41"/>
  <c r="AR15" i="40"/>
  <c r="AR27" i="43"/>
  <c r="AR27" i="41"/>
  <c r="AR27" i="40"/>
  <c r="AR9" i="43"/>
  <c r="AR9" i="41"/>
  <c r="AR9" i="40"/>
  <c r="AR17" i="43"/>
  <c r="AR17" i="41"/>
  <c r="AR17" i="40"/>
  <c r="AR25" i="43"/>
  <c r="AR25" i="41"/>
  <c r="AR25" i="40"/>
  <c r="AR6" i="43"/>
  <c r="AR6" i="41"/>
  <c r="AR6" i="40"/>
  <c r="AR10" i="43"/>
  <c r="AR10" i="41"/>
  <c r="AR10" i="40"/>
  <c r="AR14" i="43"/>
  <c r="AR14" i="41"/>
  <c r="AR14" i="40"/>
  <c r="AR18" i="43"/>
  <c r="AR18" i="41"/>
  <c r="AR18" i="40"/>
  <c r="AR22" i="43"/>
  <c r="AR22" i="41"/>
  <c r="AR22" i="40"/>
  <c r="AR26" i="43"/>
  <c r="AR26" i="41"/>
  <c r="AR26" i="40"/>
  <c r="AI11" i="43"/>
  <c r="AI11" i="41"/>
  <c r="AI11" i="40"/>
  <c r="AI27" i="43"/>
  <c r="AI27" i="41"/>
  <c r="AI27" i="40"/>
  <c r="AI15" i="43"/>
  <c r="AI15" i="41"/>
  <c r="AI15" i="40"/>
  <c r="AI5" i="43"/>
  <c r="AI5" i="41"/>
  <c r="AI5" i="40"/>
  <c r="AI13" i="43"/>
  <c r="AI13" i="41"/>
  <c r="AI13" i="40"/>
  <c r="AI21" i="43"/>
  <c r="AI21" i="41"/>
  <c r="AI21" i="40"/>
  <c r="AI4" i="43"/>
  <c r="AI4" i="41"/>
  <c r="AI4" i="40"/>
  <c r="AI8" i="43"/>
  <c r="AI8" i="41"/>
  <c r="AI8" i="40"/>
  <c r="AI12" i="43"/>
  <c r="AI12" i="41"/>
  <c r="AI12" i="40"/>
  <c r="AI16" i="43"/>
  <c r="AI16" i="41"/>
  <c r="AI16" i="40"/>
  <c r="AI20" i="43"/>
  <c r="AI20" i="41"/>
  <c r="AI20" i="40"/>
  <c r="AI24" i="43"/>
  <c r="AI24" i="41"/>
  <c r="AI24" i="40"/>
  <c r="AI28" i="43"/>
  <c r="AI28" i="41"/>
  <c r="AI28" i="40"/>
  <c r="AP10" i="43"/>
  <c r="AP10" i="41"/>
  <c r="AP10" i="40"/>
  <c r="AP18" i="43"/>
  <c r="AP18" i="41"/>
  <c r="AP18" i="40"/>
  <c r="AP4" i="43"/>
  <c r="AP4" i="41"/>
  <c r="AP4" i="40"/>
  <c r="AP12" i="43"/>
  <c r="AP12" i="41"/>
  <c r="AP12" i="40"/>
  <c r="AP20" i="43"/>
  <c r="AP20" i="41"/>
  <c r="AP20" i="40"/>
  <c r="AP7" i="43"/>
  <c r="AP7" i="41"/>
  <c r="AP7" i="40"/>
  <c r="AP11" i="43"/>
  <c r="AP11" i="41"/>
  <c r="AP11" i="40"/>
  <c r="AP15" i="43"/>
  <c r="AP15" i="41"/>
  <c r="AP15" i="40"/>
  <c r="AP19" i="43"/>
  <c r="AP19" i="41"/>
  <c r="AP19" i="40"/>
  <c r="AP23" i="43"/>
  <c r="AP23" i="41"/>
  <c r="AP23" i="40"/>
  <c r="AP22" i="43"/>
  <c r="AP22" i="41"/>
  <c r="AP22" i="40"/>
  <c r="AP26" i="43"/>
  <c r="AP26" i="41"/>
  <c r="AP26" i="40"/>
  <c r="AM7" i="43"/>
  <c r="AM7" i="41"/>
  <c r="AM7" i="40"/>
  <c r="AM23" i="43"/>
  <c r="AM23" i="41"/>
  <c r="AM23" i="40"/>
  <c r="AM19" i="43"/>
  <c r="AM19" i="41"/>
  <c r="AM19" i="40"/>
  <c r="AM5" i="43"/>
  <c r="AM5" i="41"/>
  <c r="AM5" i="40"/>
  <c r="AM13" i="43"/>
  <c r="AM13" i="41"/>
  <c r="AM13" i="40"/>
  <c r="AM21" i="43"/>
  <c r="AM21" i="41"/>
  <c r="AM21" i="40"/>
  <c r="AM4" i="43"/>
  <c r="AM4" i="41"/>
  <c r="AM4" i="40"/>
  <c r="AM8" i="43"/>
  <c r="AM8" i="41"/>
  <c r="AM8" i="40"/>
  <c r="AM12" i="43"/>
  <c r="AM12" i="41"/>
  <c r="AM12" i="40"/>
  <c r="AM16" i="43"/>
  <c r="AM16" i="41"/>
  <c r="AM16" i="40"/>
  <c r="AM20" i="43"/>
  <c r="AM20" i="41"/>
  <c r="AM20" i="40"/>
  <c r="AM24" i="43"/>
  <c r="AM24" i="41"/>
  <c r="AM24" i="40"/>
  <c r="AM28" i="43"/>
  <c r="AM28" i="41"/>
  <c r="AM28" i="40"/>
  <c r="AJ16" i="43"/>
  <c r="AJ16" i="41"/>
  <c r="AJ16" i="40"/>
  <c r="AJ4" i="43"/>
  <c r="AJ4" i="41"/>
  <c r="AJ4" i="40"/>
  <c r="AJ20" i="43"/>
  <c r="AJ20" i="41"/>
  <c r="AJ20" i="40"/>
  <c r="AJ6" i="43"/>
  <c r="AJ6" i="41"/>
  <c r="AJ6" i="40"/>
  <c r="AJ14" i="43"/>
  <c r="AJ14" i="41"/>
  <c r="AJ14" i="40"/>
  <c r="AJ22" i="43"/>
  <c r="AJ22" i="41"/>
  <c r="AJ22" i="40"/>
  <c r="AJ5" i="43"/>
  <c r="AJ5" i="41"/>
  <c r="AJ5" i="40"/>
  <c r="AJ9" i="43"/>
  <c r="AJ9" i="41"/>
  <c r="AJ9" i="40"/>
  <c r="AJ13" i="43"/>
  <c r="AJ13" i="41"/>
  <c r="AJ13" i="40"/>
  <c r="AJ17" i="43"/>
  <c r="AJ17" i="41"/>
  <c r="AJ17" i="40"/>
  <c r="AJ21" i="43"/>
  <c r="AJ21" i="41"/>
  <c r="AJ21" i="40"/>
  <c r="AJ25" i="43"/>
  <c r="AJ25" i="41"/>
  <c r="AJ25" i="40"/>
  <c r="AK13" i="43"/>
  <c r="AK13" i="41"/>
  <c r="AK13" i="40"/>
  <c r="AK25" i="43"/>
  <c r="AK25" i="41"/>
  <c r="AK25" i="40"/>
  <c r="AK19" i="43"/>
  <c r="AK19" i="41"/>
  <c r="AK19" i="40"/>
  <c r="AK6" i="43"/>
  <c r="AK6" i="41"/>
  <c r="AK6" i="40"/>
  <c r="AK14" i="43"/>
  <c r="AK14" i="41"/>
  <c r="AK14" i="40"/>
  <c r="AK22" i="43"/>
  <c r="AK22" i="41"/>
  <c r="AK22" i="40"/>
  <c r="AQ6" i="43"/>
  <c r="AQ6" i="41"/>
  <c r="AQ6" i="40"/>
  <c r="AQ22" i="43"/>
  <c r="AQ22" i="41"/>
  <c r="AQ22" i="40"/>
  <c r="AQ12" i="43"/>
  <c r="AQ12" i="41"/>
  <c r="AQ12" i="40"/>
  <c r="AQ28" i="43"/>
  <c r="AQ28" i="41"/>
  <c r="AQ28" i="40"/>
  <c r="AQ11" i="43"/>
  <c r="AQ11" i="41"/>
  <c r="AQ11" i="40"/>
  <c r="AQ19" i="43"/>
  <c r="AQ19" i="41"/>
  <c r="AQ19" i="40"/>
  <c r="AQ27" i="43"/>
  <c r="AQ27" i="41"/>
  <c r="AQ27" i="40"/>
  <c r="AQ5" i="43"/>
  <c r="AQ5" i="41"/>
  <c r="AQ5" i="40"/>
  <c r="AQ26" i="43"/>
  <c r="AQ26" i="41"/>
  <c r="AQ26" i="40"/>
  <c r="AK16" i="43"/>
  <c r="AK16" i="41"/>
  <c r="AK16" i="40"/>
  <c r="AK23" i="43"/>
  <c r="AK23" i="41"/>
  <c r="AK23" i="40"/>
  <c r="AK21" i="43"/>
  <c r="AK21" i="41"/>
  <c r="AK21" i="40"/>
  <c r="AQ24" i="43"/>
  <c r="AQ24" i="41"/>
  <c r="AQ24" i="40"/>
  <c r="AK20" i="43"/>
  <c r="AK20" i="41"/>
  <c r="AK20" i="40"/>
  <c r="AK17" i="43"/>
  <c r="AK17" i="41"/>
  <c r="AK17" i="40"/>
  <c r="AK28" i="43"/>
  <c r="AK28" i="41"/>
  <c r="AK28" i="40"/>
  <c r="AQ8" i="43"/>
  <c r="AQ8" i="41"/>
  <c r="AQ8" i="40"/>
  <c r="AE24" i="43"/>
  <c r="AE24" i="41"/>
  <c r="AE24" i="40"/>
  <c r="AE16" i="43"/>
  <c r="AE16" i="41"/>
  <c r="AE16" i="40"/>
  <c r="AE8" i="43"/>
  <c r="AE8" i="41"/>
  <c r="AE8" i="40"/>
  <c r="AE25" i="43"/>
  <c r="AE25" i="41"/>
  <c r="AE25" i="40"/>
  <c r="AE15" i="43"/>
  <c r="AE15" i="41"/>
  <c r="AE15" i="40"/>
  <c r="AE13" i="43"/>
  <c r="AE13" i="41"/>
  <c r="AE13" i="40"/>
  <c r="AE26" i="43"/>
  <c r="AE26" i="41"/>
  <c r="AE26" i="40"/>
  <c r="AE10" i="43"/>
  <c r="AE10" i="41"/>
  <c r="AE10" i="40"/>
  <c r="AE19" i="43"/>
  <c r="AE19" i="41"/>
  <c r="AE19" i="40"/>
  <c r="AE22" i="43"/>
  <c r="AE22" i="41"/>
  <c r="AE22" i="40"/>
  <c r="AE11" i="43"/>
  <c r="AE11" i="41"/>
  <c r="AE11" i="40"/>
  <c r="AB26" i="43"/>
  <c r="AB26" i="41"/>
  <c r="AB26" i="40"/>
  <c r="AB28" i="43"/>
  <c r="AB28" i="41"/>
  <c r="AB28" i="40"/>
  <c r="AD28" i="43"/>
  <c r="AD28" i="41"/>
  <c r="AD28" i="40"/>
  <c r="AD25" i="43"/>
  <c r="AD25" i="41"/>
  <c r="AD25" i="40"/>
  <c r="AC27" i="43"/>
  <c r="AC27" i="41"/>
  <c r="AC27" i="40"/>
  <c r="AC25" i="43"/>
  <c r="AC25" i="41"/>
  <c r="AC25" i="40"/>
  <c r="BQ4" i="43"/>
  <c r="BQ4" i="41"/>
  <c r="BQ4" i="40"/>
  <c r="BQ8" i="43"/>
  <c r="BQ8" i="41"/>
  <c r="BQ8" i="40"/>
  <c r="BQ12" i="43"/>
  <c r="BQ12" i="41"/>
  <c r="BQ12" i="40"/>
  <c r="BQ16" i="43"/>
  <c r="BQ16" i="41"/>
  <c r="BQ16" i="40"/>
  <c r="BQ20" i="43"/>
  <c r="BQ20" i="41"/>
  <c r="BQ20" i="40"/>
  <c r="BQ5" i="43"/>
  <c r="BQ5" i="41"/>
  <c r="BQ5" i="40"/>
  <c r="BQ9" i="43"/>
  <c r="BQ9" i="41"/>
  <c r="BQ9" i="40"/>
  <c r="BQ13" i="43"/>
  <c r="BQ13" i="41"/>
  <c r="BQ13" i="40"/>
  <c r="BQ17" i="43"/>
  <c r="BQ17" i="41"/>
  <c r="BQ17" i="40"/>
  <c r="BQ21" i="43"/>
  <c r="BQ21" i="41"/>
  <c r="BQ21" i="40"/>
  <c r="BQ27" i="43"/>
  <c r="BQ27" i="41"/>
  <c r="BQ27" i="40"/>
  <c r="BQ24" i="43"/>
  <c r="BQ24" i="41"/>
  <c r="BQ24" i="40"/>
  <c r="BQ28" i="43"/>
  <c r="BQ28" i="41"/>
  <c r="BQ28" i="40"/>
  <c r="BO6" i="43"/>
  <c r="BO6" i="41"/>
  <c r="BO6" i="40"/>
  <c r="BO10" i="43"/>
  <c r="BO10" i="41"/>
  <c r="BO10" i="40"/>
  <c r="BO14" i="43"/>
  <c r="BO14" i="41"/>
  <c r="BO14" i="40"/>
  <c r="BO18" i="43"/>
  <c r="BO18" i="41"/>
  <c r="BO18" i="40"/>
  <c r="BO22" i="43"/>
  <c r="BO22" i="41"/>
  <c r="BO22" i="40"/>
  <c r="BO27" i="43"/>
  <c r="BO27" i="41"/>
  <c r="BO27" i="40"/>
  <c r="BO7" i="43"/>
  <c r="BO7" i="41"/>
  <c r="BO7" i="40"/>
  <c r="BO11" i="43"/>
  <c r="BO11" i="41"/>
  <c r="BO11" i="40"/>
  <c r="BO15" i="43"/>
  <c r="BO15" i="41"/>
  <c r="BO15" i="40"/>
  <c r="BO19" i="43"/>
  <c r="BO19" i="41"/>
  <c r="BO19" i="40"/>
  <c r="BO25" i="43"/>
  <c r="BO25" i="41"/>
  <c r="BO25" i="40"/>
  <c r="BO26" i="43"/>
  <c r="BO26" i="41"/>
  <c r="BO26" i="40"/>
  <c r="AW11" i="43"/>
  <c r="AW11" i="41"/>
  <c r="AW11" i="40"/>
  <c r="AW23" i="43"/>
  <c r="AW23" i="41"/>
  <c r="AW23" i="40"/>
  <c r="AW19" i="43"/>
  <c r="AW19" i="41"/>
  <c r="AW19" i="40"/>
  <c r="AW10" i="43"/>
  <c r="AW10" i="41"/>
  <c r="AW10" i="40"/>
  <c r="AW18" i="43"/>
  <c r="AW18" i="41"/>
  <c r="AW18" i="40"/>
  <c r="AW22" i="43"/>
  <c r="AW22" i="41"/>
  <c r="AW22" i="40"/>
  <c r="AW9" i="43"/>
  <c r="AW9" i="41"/>
  <c r="AW9" i="40"/>
  <c r="AW17" i="43"/>
  <c r="AW17" i="41"/>
  <c r="AW17" i="40"/>
  <c r="AW7" i="43"/>
  <c r="AW7" i="41"/>
  <c r="AW7" i="40"/>
  <c r="AW8" i="43"/>
  <c r="AW8" i="41"/>
  <c r="AW8" i="40"/>
  <c r="AW16" i="43"/>
  <c r="AW16" i="41"/>
  <c r="AW16" i="40"/>
  <c r="AW20" i="43"/>
  <c r="AW20" i="41"/>
  <c r="AW20" i="40"/>
  <c r="AW28" i="43"/>
  <c r="AW28" i="41"/>
  <c r="AW28" i="40"/>
  <c r="BW11" i="43"/>
  <c r="BW11" i="41"/>
  <c r="BW11" i="40"/>
  <c r="BW19" i="43"/>
  <c r="BW19" i="41"/>
  <c r="BW19" i="40"/>
  <c r="BW27" i="43"/>
  <c r="BW27" i="41"/>
  <c r="BW27" i="40"/>
  <c r="BW9" i="43"/>
  <c r="BW9" i="41"/>
  <c r="BW9" i="40"/>
  <c r="BW17" i="43"/>
  <c r="BW17" i="41"/>
  <c r="BW17" i="40"/>
  <c r="BW25" i="43"/>
  <c r="BW25" i="41"/>
  <c r="BW25" i="40"/>
  <c r="BW6" i="43"/>
  <c r="BW6" i="41"/>
  <c r="BW6" i="40"/>
  <c r="BW10" i="43"/>
  <c r="BW10" i="41"/>
  <c r="BW10" i="40"/>
  <c r="BW14" i="43"/>
  <c r="BW14" i="41"/>
  <c r="BW14" i="40"/>
  <c r="BW18" i="43"/>
  <c r="BW18" i="41"/>
  <c r="BW18" i="40"/>
  <c r="BW22" i="43"/>
  <c r="BW22" i="41"/>
  <c r="BW22" i="40"/>
  <c r="BW26" i="43"/>
  <c r="BW26" i="41"/>
  <c r="BW26" i="40"/>
  <c r="BL7" i="43"/>
  <c r="BL7" i="41"/>
  <c r="BL7" i="40"/>
  <c r="BL15" i="43"/>
  <c r="BL15" i="41"/>
  <c r="BL15" i="40"/>
  <c r="BL9" i="43"/>
  <c r="BL9" i="41"/>
  <c r="BL9" i="40"/>
  <c r="BL17" i="43"/>
  <c r="BL17" i="41"/>
  <c r="BL17" i="40"/>
  <c r="BL21" i="43"/>
  <c r="BL21" i="41"/>
  <c r="BL21" i="40"/>
  <c r="BL25" i="43"/>
  <c r="BL25" i="41"/>
  <c r="BL25" i="40"/>
  <c r="BL4" i="43"/>
  <c r="BL4" i="41"/>
  <c r="BL4" i="40"/>
  <c r="BL8" i="43"/>
  <c r="BL8" i="41"/>
  <c r="BL8" i="40"/>
  <c r="BL12" i="43"/>
  <c r="BL12" i="41"/>
  <c r="BL12" i="40"/>
  <c r="BL16" i="43"/>
  <c r="BL16" i="41"/>
  <c r="BL16" i="40"/>
  <c r="BL20" i="43"/>
  <c r="BL20" i="41"/>
  <c r="BL20" i="40"/>
  <c r="BL24" i="43"/>
  <c r="BL24" i="41"/>
  <c r="BL24" i="40"/>
  <c r="BL28" i="43"/>
  <c r="BL28" i="41"/>
  <c r="BL28" i="40"/>
  <c r="BC7" i="43"/>
  <c r="BC7" i="41"/>
  <c r="BC7" i="40"/>
  <c r="BC6" i="43"/>
  <c r="BC6" i="41"/>
  <c r="BC6" i="40"/>
  <c r="BC10" i="43"/>
  <c r="BC10" i="41"/>
  <c r="BC10" i="40"/>
  <c r="BC14" i="43"/>
  <c r="BC14" i="41"/>
  <c r="BC14" i="40"/>
  <c r="BC18" i="43"/>
  <c r="BC18" i="41"/>
  <c r="BC18" i="40"/>
  <c r="BC22" i="43"/>
  <c r="BC22" i="41"/>
  <c r="BC22" i="40"/>
  <c r="BC26" i="43"/>
  <c r="BC26" i="41"/>
  <c r="BC26" i="40"/>
  <c r="BC9" i="43"/>
  <c r="BC9" i="41"/>
  <c r="BC9" i="40"/>
  <c r="BC13" i="43"/>
  <c r="BC13" i="41"/>
  <c r="BC13" i="40"/>
  <c r="BC17" i="43"/>
  <c r="BC17" i="41"/>
  <c r="BC17" i="40"/>
  <c r="BC21" i="43"/>
  <c r="BC21" i="41"/>
  <c r="BC21" i="40"/>
  <c r="BC25" i="43"/>
  <c r="BC25" i="41"/>
  <c r="BC25" i="40"/>
  <c r="BV6" i="43"/>
  <c r="BV6" i="41"/>
  <c r="BV6" i="40"/>
  <c r="BV14" i="43"/>
  <c r="BV14" i="41"/>
  <c r="BV14" i="40"/>
  <c r="BV22" i="43"/>
  <c r="BV22" i="41"/>
  <c r="BV22" i="40"/>
  <c r="BV4" i="43"/>
  <c r="BV4" i="41"/>
  <c r="BV4" i="40"/>
  <c r="BV12" i="43"/>
  <c r="BV12" i="41"/>
  <c r="BV12" i="40"/>
  <c r="BV20" i="43"/>
  <c r="BV20" i="41"/>
  <c r="BV20" i="40"/>
  <c r="BV28" i="43"/>
  <c r="BV28" i="41"/>
  <c r="BV28" i="40"/>
  <c r="BV7" i="43"/>
  <c r="BV7" i="41"/>
  <c r="BV7" i="40"/>
  <c r="BV11" i="43"/>
  <c r="BV11" i="41"/>
  <c r="BV11" i="40"/>
  <c r="BV15" i="43"/>
  <c r="BV15" i="41"/>
  <c r="BV15" i="40"/>
  <c r="BV19" i="43"/>
  <c r="BV19" i="41"/>
  <c r="BV19" i="40"/>
  <c r="BV23" i="43"/>
  <c r="BV23" i="41"/>
  <c r="BV23" i="40"/>
  <c r="BV27" i="43"/>
  <c r="BV27" i="41"/>
  <c r="BV27" i="40"/>
  <c r="BS11" i="43"/>
  <c r="BS11" i="41"/>
  <c r="BS11" i="40"/>
  <c r="BS19" i="43"/>
  <c r="BS19" i="41"/>
  <c r="BS19" i="40"/>
  <c r="BS27" i="43"/>
  <c r="BS27" i="41"/>
  <c r="BS27" i="40"/>
  <c r="BS9" i="43"/>
  <c r="BS9" i="41"/>
  <c r="BS9" i="40"/>
  <c r="BS17" i="43"/>
  <c r="BS17" i="41"/>
  <c r="BS17" i="40"/>
  <c r="BS25" i="43"/>
  <c r="BS25" i="41"/>
  <c r="BS25" i="40"/>
  <c r="BS6" i="43"/>
  <c r="BS6" i="41"/>
  <c r="BS6" i="40"/>
  <c r="BS10" i="43"/>
  <c r="BS10" i="41"/>
  <c r="BS10" i="40"/>
  <c r="BS14" i="43"/>
  <c r="BS14" i="41"/>
  <c r="BS14" i="40"/>
  <c r="BS18" i="43"/>
  <c r="BS18" i="41"/>
  <c r="BS18" i="40"/>
  <c r="BS22" i="43"/>
  <c r="BS22" i="41"/>
  <c r="BS22" i="40"/>
  <c r="BS26" i="43"/>
  <c r="BS26" i="41"/>
  <c r="BS26" i="40"/>
  <c r="BJ5" i="43"/>
  <c r="BJ5" i="41"/>
  <c r="BJ5" i="40"/>
  <c r="BJ9" i="43"/>
  <c r="BJ9" i="41"/>
  <c r="BJ9" i="40"/>
  <c r="BJ13" i="43"/>
  <c r="BJ13" i="41"/>
  <c r="BJ13" i="40"/>
  <c r="BJ17" i="43"/>
  <c r="BJ17" i="41"/>
  <c r="BJ17" i="40"/>
  <c r="BJ21" i="43"/>
  <c r="BJ21" i="41"/>
  <c r="BJ21" i="40"/>
  <c r="BJ4" i="43"/>
  <c r="BJ4" i="41"/>
  <c r="BJ4" i="40"/>
  <c r="BJ8" i="43"/>
  <c r="BJ8" i="41"/>
  <c r="BJ8" i="40"/>
  <c r="BJ12" i="43"/>
  <c r="BJ12" i="41"/>
  <c r="BJ12" i="40"/>
  <c r="BJ16" i="43"/>
  <c r="BJ16" i="41"/>
  <c r="BJ16" i="40"/>
  <c r="BJ20" i="43"/>
  <c r="BJ20" i="41"/>
  <c r="BJ20" i="40"/>
  <c r="BJ27" i="43"/>
  <c r="BJ27" i="41"/>
  <c r="BJ27" i="40"/>
  <c r="BJ24" i="43"/>
  <c r="BJ24" i="41"/>
  <c r="BJ24" i="40"/>
  <c r="BJ28" i="43"/>
  <c r="BJ28" i="41"/>
  <c r="BJ28" i="40"/>
  <c r="BD4" i="43"/>
  <c r="BD4" i="41"/>
  <c r="BD4" i="40"/>
  <c r="BD5" i="43"/>
  <c r="BD5" i="41"/>
  <c r="BD5" i="40"/>
  <c r="BD9" i="43"/>
  <c r="BD9" i="41"/>
  <c r="BD9" i="40"/>
  <c r="BD13" i="43"/>
  <c r="BD13" i="41"/>
  <c r="BD13" i="40"/>
  <c r="BD17" i="43"/>
  <c r="BD17" i="41"/>
  <c r="BD17" i="40"/>
  <c r="BD21" i="43"/>
  <c r="BD21" i="41"/>
  <c r="BD21" i="40"/>
  <c r="BD25" i="43"/>
  <c r="BD25" i="41"/>
  <c r="BD25" i="40"/>
  <c r="BD10" i="43"/>
  <c r="BD10" i="41"/>
  <c r="BD10" i="40"/>
  <c r="BD14" i="43"/>
  <c r="BD14" i="41"/>
  <c r="BD14" i="40"/>
  <c r="BD18" i="43"/>
  <c r="BD18" i="41"/>
  <c r="BD18" i="40"/>
  <c r="BD22" i="43"/>
  <c r="BD22" i="41"/>
  <c r="BD22" i="40"/>
  <c r="BD26" i="43"/>
  <c r="BD26" i="41"/>
  <c r="BD26" i="40"/>
  <c r="AY7" i="43"/>
  <c r="AY7" i="41"/>
  <c r="AY7" i="40"/>
  <c r="AY15" i="43"/>
  <c r="AY15" i="41"/>
  <c r="AY15" i="40"/>
  <c r="AY4" i="43"/>
  <c r="AY4" i="41"/>
  <c r="AY4" i="40"/>
  <c r="AY12" i="43"/>
  <c r="AY12" i="41"/>
  <c r="AY12" i="40"/>
  <c r="AY19" i="43"/>
  <c r="AY19" i="41"/>
  <c r="AY19" i="40"/>
  <c r="AY22" i="43"/>
  <c r="AY22" i="41"/>
  <c r="AY22" i="40"/>
  <c r="AY5" i="43"/>
  <c r="AY5" i="41"/>
  <c r="AY5" i="40"/>
  <c r="AY13" i="43"/>
  <c r="AY13" i="41"/>
  <c r="AY13" i="40"/>
  <c r="AY25" i="43"/>
  <c r="AY25" i="41"/>
  <c r="AY25" i="40"/>
  <c r="AY10" i="43"/>
  <c r="AY10" i="41"/>
  <c r="AY10" i="40"/>
  <c r="AY18" i="43"/>
  <c r="AY18" i="41"/>
  <c r="AY18" i="40"/>
  <c r="AY20" i="43"/>
  <c r="AY20" i="41"/>
  <c r="AY20" i="40"/>
  <c r="AY28" i="43"/>
  <c r="AY28" i="41"/>
  <c r="AY28" i="40"/>
  <c r="BN9" i="43"/>
  <c r="BN9" i="41"/>
  <c r="BN9" i="40"/>
  <c r="BN17" i="43"/>
  <c r="BN17" i="41"/>
  <c r="BN17" i="40"/>
  <c r="BN11" i="43"/>
  <c r="BN11" i="41"/>
  <c r="BN11" i="40"/>
  <c r="BN19" i="43"/>
  <c r="BN19" i="41"/>
  <c r="BN19" i="40"/>
  <c r="BN23" i="43"/>
  <c r="BN23" i="41"/>
  <c r="BN23" i="40"/>
  <c r="BN27" i="43"/>
  <c r="BN27" i="41"/>
  <c r="BN27" i="40"/>
  <c r="BN6" i="43"/>
  <c r="BN6" i="41"/>
  <c r="BN6" i="40"/>
  <c r="BN10" i="43"/>
  <c r="BN10" i="41"/>
  <c r="BN10" i="40"/>
  <c r="BN14" i="43"/>
  <c r="BN14" i="41"/>
  <c r="BN14" i="40"/>
  <c r="BN18" i="43"/>
  <c r="BN18" i="41"/>
  <c r="BN18" i="40"/>
  <c r="BN22" i="43"/>
  <c r="BN22" i="41"/>
  <c r="BN22" i="40"/>
  <c r="BN26" i="43"/>
  <c r="BN26" i="41"/>
  <c r="BN26" i="40"/>
  <c r="BG4" i="43"/>
  <c r="BG4" i="41"/>
  <c r="BG4" i="40"/>
  <c r="BG8" i="43"/>
  <c r="BG8" i="41"/>
  <c r="BG8" i="40"/>
  <c r="BG12" i="43"/>
  <c r="BG12" i="41"/>
  <c r="BG12" i="40"/>
  <c r="BG16" i="43"/>
  <c r="BG16" i="41"/>
  <c r="BG16" i="40"/>
  <c r="BG20" i="43"/>
  <c r="BG20" i="41"/>
  <c r="BG20" i="40"/>
  <c r="BG24" i="43"/>
  <c r="BG24" i="41"/>
  <c r="BG24" i="40"/>
  <c r="BG28" i="43"/>
  <c r="BG28" i="41"/>
  <c r="BG28" i="40"/>
  <c r="BG7" i="43"/>
  <c r="BG7" i="41"/>
  <c r="BG7" i="40"/>
  <c r="BG11" i="43"/>
  <c r="BG11" i="41"/>
  <c r="BG11" i="40"/>
  <c r="BG15" i="43"/>
  <c r="BG15" i="41"/>
  <c r="BG15" i="40"/>
  <c r="BG19" i="43"/>
  <c r="BG19" i="41"/>
  <c r="BG19" i="40"/>
  <c r="BG23" i="43"/>
  <c r="BG23" i="41"/>
  <c r="BG23" i="40"/>
  <c r="BG27" i="43"/>
  <c r="BG27" i="41"/>
  <c r="BG27" i="40"/>
  <c r="BP7" i="43"/>
  <c r="BP7" i="41"/>
  <c r="BP7" i="40"/>
  <c r="BP11" i="43"/>
  <c r="BP11" i="41"/>
  <c r="BP11" i="40"/>
  <c r="BP15" i="43"/>
  <c r="BP15" i="41"/>
  <c r="BP15" i="40"/>
  <c r="BP19" i="43"/>
  <c r="BP19" i="41"/>
  <c r="BP19" i="40"/>
  <c r="BP24" i="43"/>
  <c r="BP24" i="41"/>
  <c r="BP24" i="40"/>
  <c r="BP4" i="43"/>
  <c r="BP4" i="41"/>
  <c r="BP4" i="40"/>
  <c r="BP8" i="43"/>
  <c r="BP8" i="41"/>
  <c r="BP8" i="40"/>
  <c r="BP12" i="43"/>
  <c r="BP12" i="41"/>
  <c r="BP12" i="40"/>
  <c r="BP16" i="43"/>
  <c r="BP16" i="41"/>
  <c r="BP16" i="40"/>
  <c r="BP20" i="43"/>
  <c r="BP20" i="41"/>
  <c r="BP20" i="40"/>
  <c r="BP26" i="43"/>
  <c r="BP26" i="41"/>
  <c r="BP26" i="40"/>
  <c r="BP25" i="43"/>
  <c r="BP25" i="41"/>
  <c r="BP25" i="40"/>
  <c r="BM4" i="43"/>
  <c r="BM4" i="41"/>
  <c r="BM4" i="40"/>
  <c r="BM12" i="43"/>
  <c r="BM12" i="41"/>
  <c r="BM12" i="40"/>
  <c r="BM6" i="43"/>
  <c r="BM6" i="41"/>
  <c r="BM6" i="40"/>
  <c r="BM14" i="43"/>
  <c r="BM14" i="41"/>
  <c r="BM14" i="40"/>
  <c r="BM20" i="43"/>
  <c r="BM20" i="41"/>
  <c r="BM20" i="40"/>
  <c r="BM24" i="43"/>
  <c r="BM24" i="41"/>
  <c r="BM24" i="40"/>
  <c r="BM28" i="43"/>
  <c r="BM28" i="41"/>
  <c r="BM28" i="40"/>
  <c r="BM7" i="43"/>
  <c r="BM7" i="41"/>
  <c r="BM7" i="40"/>
  <c r="BM11" i="43"/>
  <c r="BM11" i="41"/>
  <c r="BM11" i="40"/>
  <c r="BM15" i="43"/>
  <c r="BM15" i="41"/>
  <c r="BM15" i="40"/>
  <c r="BM19" i="43"/>
  <c r="BM19" i="41"/>
  <c r="BM19" i="40"/>
  <c r="BM23" i="43"/>
  <c r="BM23" i="41"/>
  <c r="BM23" i="40"/>
  <c r="BM27" i="43"/>
  <c r="BM27" i="41"/>
  <c r="BM27" i="40"/>
  <c r="BB20" i="43"/>
  <c r="BB20" i="41"/>
  <c r="BB20" i="40"/>
  <c r="BB28" i="43"/>
  <c r="BB28" i="41"/>
  <c r="BB28" i="40"/>
  <c r="BB8" i="43"/>
  <c r="BB8" i="41"/>
  <c r="BB8" i="40"/>
  <c r="BB6" i="43"/>
  <c r="BB6" i="41"/>
  <c r="BB6" i="40"/>
  <c r="BB14" i="43"/>
  <c r="BB14" i="41"/>
  <c r="BB14" i="40"/>
  <c r="BB22" i="43"/>
  <c r="BB22" i="41"/>
  <c r="BB22" i="40"/>
  <c r="BB5" i="43"/>
  <c r="BB5" i="41"/>
  <c r="BB5" i="40"/>
  <c r="BB9" i="43"/>
  <c r="BB9" i="41"/>
  <c r="BB9" i="40"/>
  <c r="BB13" i="43"/>
  <c r="BB13" i="41"/>
  <c r="BB13" i="40"/>
  <c r="BB17" i="43"/>
  <c r="BB17" i="41"/>
  <c r="BB17" i="40"/>
  <c r="BB21" i="43"/>
  <c r="BB21" i="41"/>
  <c r="BB21" i="40"/>
  <c r="BB25" i="43"/>
  <c r="BB25" i="41"/>
  <c r="BB25" i="40"/>
  <c r="BH5" i="43"/>
  <c r="BH5" i="41"/>
  <c r="BH5" i="40"/>
  <c r="BH9" i="43"/>
  <c r="BH9" i="41"/>
  <c r="BH9" i="40"/>
  <c r="BH13" i="43"/>
  <c r="BH13" i="41"/>
  <c r="BH13" i="40"/>
  <c r="BH17" i="43"/>
  <c r="BH17" i="41"/>
  <c r="BH17" i="40"/>
  <c r="BH21" i="43"/>
  <c r="BH21" i="41"/>
  <c r="BH21" i="40"/>
  <c r="BH25" i="43"/>
  <c r="BH25" i="41"/>
  <c r="BH25" i="40"/>
  <c r="BH4" i="43"/>
  <c r="BH4" i="41"/>
  <c r="BH4" i="40"/>
  <c r="BH8" i="43"/>
  <c r="BH8" i="41"/>
  <c r="BH8" i="40"/>
  <c r="BH12" i="43"/>
  <c r="BH12" i="41"/>
  <c r="BH12" i="40"/>
  <c r="BH16" i="43"/>
  <c r="BH16" i="41"/>
  <c r="BH16" i="40"/>
  <c r="BH20" i="43"/>
  <c r="BH20" i="41"/>
  <c r="BH20" i="40"/>
  <c r="BH24" i="43"/>
  <c r="BH24" i="41"/>
  <c r="BH24" i="40"/>
  <c r="BH28" i="43"/>
  <c r="BH28" i="41"/>
  <c r="BH28" i="40"/>
  <c r="BK6" i="43"/>
  <c r="BK6" i="41"/>
  <c r="BK6" i="40"/>
  <c r="BK10" i="43"/>
  <c r="BK10" i="41"/>
  <c r="BK10" i="40"/>
  <c r="BK14" i="43"/>
  <c r="BK14" i="41"/>
  <c r="BK14" i="40"/>
  <c r="BK18" i="43"/>
  <c r="BK18" i="41"/>
  <c r="BK18" i="40"/>
  <c r="BK22" i="43"/>
  <c r="BK22" i="41"/>
  <c r="BK22" i="40"/>
  <c r="BK5" i="43"/>
  <c r="BK5" i="41"/>
  <c r="BK5" i="40"/>
  <c r="BK9" i="43"/>
  <c r="BK9" i="41"/>
  <c r="BK9" i="40"/>
  <c r="BK13" i="43"/>
  <c r="BK13" i="41"/>
  <c r="BK13" i="40"/>
  <c r="BK17" i="43"/>
  <c r="BK17" i="41"/>
  <c r="BK17" i="40"/>
  <c r="BK24" i="43"/>
  <c r="BK24" i="41"/>
  <c r="BK24" i="40"/>
  <c r="BK21" i="43"/>
  <c r="BK21" i="41"/>
  <c r="BK21" i="40"/>
  <c r="BK25" i="43"/>
  <c r="BK25" i="41"/>
  <c r="BK25" i="40"/>
  <c r="BT4" i="43"/>
  <c r="BT4" i="41"/>
  <c r="BT4" i="40"/>
  <c r="BT12" i="43"/>
  <c r="BT12" i="41"/>
  <c r="BT12" i="40"/>
  <c r="BT20" i="43"/>
  <c r="BT20" i="41"/>
  <c r="BT20" i="40"/>
  <c r="BT28" i="43"/>
  <c r="BT28" i="41"/>
  <c r="BT28" i="40"/>
  <c r="BT10" i="43"/>
  <c r="BT10" i="41"/>
  <c r="BT10" i="40"/>
  <c r="BT18" i="43"/>
  <c r="BT18" i="41"/>
  <c r="BT18" i="40"/>
  <c r="BT26" i="43"/>
  <c r="BT26" i="41"/>
  <c r="BT26" i="40"/>
  <c r="BT7" i="43"/>
  <c r="BT7" i="41"/>
  <c r="BT7" i="40"/>
  <c r="BT11" i="43"/>
  <c r="BT11" i="41"/>
  <c r="BT11" i="40"/>
  <c r="BT15" i="43"/>
  <c r="BT15" i="41"/>
  <c r="BT15" i="40"/>
  <c r="BT19" i="43"/>
  <c r="BT19" i="41"/>
  <c r="BT19" i="40"/>
  <c r="BT23" i="43"/>
  <c r="BT23" i="41"/>
  <c r="BT23" i="40"/>
  <c r="BT27" i="43"/>
  <c r="BT27" i="41"/>
  <c r="BT27" i="40"/>
  <c r="BA19" i="43"/>
  <c r="BA19" i="41"/>
  <c r="BA19" i="40"/>
  <c r="BA7" i="43"/>
  <c r="BA7" i="41"/>
  <c r="BA7" i="40"/>
  <c r="BA23" i="43"/>
  <c r="BA23" i="41"/>
  <c r="BA23" i="40"/>
  <c r="BA9" i="43"/>
  <c r="BA9" i="41"/>
  <c r="BA9" i="40"/>
  <c r="BA17" i="43"/>
  <c r="BA17" i="41"/>
  <c r="BA17" i="40"/>
  <c r="BA25" i="43"/>
  <c r="BA25" i="41"/>
  <c r="BA25" i="40"/>
  <c r="BA6" i="43"/>
  <c r="BA6" i="41"/>
  <c r="BA6" i="40"/>
  <c r="BA10" i="43"/>
  <c r="BA10" i="41"/>
  <c r="BA10" i="40"/>
  <c r="BA14" i="43"/>
  <c r="BA14" i="41"/>
  <c r="BA14" i="40"/>
  <c r="BA18" i="43"/>
  <c r="BA18" i="41"/>
  <c r="BA18" i="40"/>
  <c r="BA22" i="43"/>
  <c r="BA22" i="41"/>
  <c r="BA22" i="40"/>
  <c r="BA26" i="43"/>
  <c r="BA26" i="41"/>
  <c r="BA26" i="40"/>
  <c r="AX18" i="43"/>
  <c r="AX18" i="41"/>
  <c r="AX18" i="40"/>
  <c r="AX10" i="43"/>
  <c r="AX10" i="41"/>
  <c r="AX10" i="40"/>
  <c r="AX20" i="43"/>
  <c r="AX20" i="41"/>
  <c r="AX20" i="40"/>
  <c r="AX7" i="43"/>
  <c r="AX7" i="41"/>
  <c r="AX7" i="40"/>
  <c r="AX15" i="43"/>
  <c r="AX15" i="41"/>
  <c r="AX15" i="40"/>
  <c r="AX19" i="43"/>
  <c r="AX19" i="41"/>
  <c r="AX19" i="40"/>
  <c r="AX27" i="43"/>
  <c r="AX27" i="41"/>
  <c r="AX27" i="40"/>
  <c r="AX8" i="43"/>
  <c r="AX8" i="41"/>
  <c r="AX8" i="40"/>
  <c r="AX16" i="43"/>
  <c r="AX16" i="41"/>
  <c r="AX16" i="40"/>
  <c r="AX5" i="43"/>
  <c r="AX5" i="41"/>
  <c r="AX5" i="40"/>
  <c r="AX13" i="43"/>
  <c r="AX13" i="41"/>
  <c r="AX13" i="40"/>
  <c r="AX26" i="43"/>
  <c r="AX26" i="41"/>
  <c r="AX26" i="40"/>
  <c r="AX25" i="43"/>
  <c r="AX25" i="41"/>
  <c r="AX25" i="40"/>
  <c r="BE5" i="43"/>
  <c r="BE5" i="41"/>
  <c r="BE5" i="40"/>
  <c r="BE6" i="43"/>
  <c r="BE6" i="41"/>
  <c r="BE6" i="40"/>
  <c r="BE10" i="43"/>
  <c r="BE10" i="41"/>
  <c r="BE10" i="40"/>
  <c r="BE14" i="43"/>
  <c r="BE14" i="41"/>
  <c r="BE14" i="40"/>
  <c r="BE18" i="43"/>
  <c r="BE18" i="41"/>
  <c r="BE18" i="40"/>
  <c r="BE22" i="43"/>
  <c r="BE22" i="41"/>
  <c r="BE22" i="40"/>
  <c r="BE26" i="43"/>
  <c r="BE26" i="41"/>
  <c r="BE26" i="40"/>
  <c r="BE9" i="43"/>
  <c r="BE9" i="41"/>
  <c r="BE9" i="40"/>
  <c r="BE13" i="43"/>
  <c r="BE13" i="41"/>
  <c r="BE13" i="40"/>
  <c r="BE17" i="43"/>
  <c r="BE17" i="41"/>
  <c r="BE17" i="40"/>
  <c r="BE21" i="43"/>
  <c r="BE21" i="41"/>
  <c r="BE21" i="40"/>
  <c r="BE25" i="43"/>
  <c r="BE25" i="41"/>
  <c r="BE25" i="40"/>
  <c r="AB6" i="43"/>
  <c r="AB6" i="41"/>
  <c r="AB6" i="40"/>
  <c r="AB22" i="43"/>
  <c r="AB22" i="41"/>
  <c r="AB22" i="40"/>
  <c r="AB20" i="43"/>
  <c r="AB20" i="41"/>
  <c r="AB20" i="40"/>
  <c r="AB9" i="43"/>
  <c r="AB9" i="41"/>
  <c r="AB9" i="40"/>
  <c r="AB17" i="43"/>
  <c r="AB17" i="41"/>
  <c r="AB17" i="40"/>
  <c r="AB10" i="43"/>
  <c r="AB10" i="41"/>
  <c r="AB10" i="40"/>
  <c r="AB8" i="43"/>
  <c r="AB8" i="41"/>
  <c r="AB8" i="40"/>
  <c r="AB24" i="43"/>
  <c r="AB24" i="41"/>
  <c r="AB24" i="40"/>
  <c r="AB11" i="43"/>
  <c r="AB11" i="41"/>
  <c r="AB11" i="40"/>
  <c r="AB19" i="43"/>
  <c r="AB19" i="41"/>
  <c r="AB19" i="40"/>
  <c r="AB4" i="43"/>
  <c r="AB4" i="41"/>
  <c r="AB4" i="40"/>
  <c r="AF10" i="43"/>
  <c r="AF10" i="41"/>
  <c r="AF10" i="40"/>
  <c r="AF4" i="43"/>
  <c r="AF4" i="41"/>
  <c r="AF4" i="40"/>
  <c r="AF12" i="43"/>
  <c r="AF12" i="41"/>
  <c r="AF12" i="40"/>
  <c r="AF18" i="43"/>
  <c r="AF18" i="41"/>
  <c r="AF18" i="40"/>
  <c r="AF22" i="43"/>
  <c r="AF22" i="41"/>
  <c r="AF22" i="40"/>
  <c r="AF26" i="43"/>
  <c r="AF26" i="41"/>
  <c r="AF26" i="40"/>
  <c r="AF5" i="43"/>
  <c r="AF5" i="41"/>
  <c r="AF5" i="40"/>
  <c r="AF9" i="43"/>
  <c r="AF9" i="41"/>
  <c r="AF9" i="40"/>
  <c r="AF13" i="43"/>
  <c r="AF13" i="41"/>
  <c r="AF13" i="40"/>
  <c r="AF17" i="43"/>
  <c r="AF17" i="41"/>
  <c r="AF17" i="40"/>
  <c r="AF21" i="43"/>
  <c r="AF21" i="41"/>
  <c r="AF21" i="40"/>
  <c r="AF25" i="43"/>
  <c r="AF25" i="41"/>
  <c r="AF25" i="40"/>
  <c r="AC7" i="43"/>
  <c r="AC7" i="41"/>
  <c r="AC7" i="40"/>
  <c r="AC23" i="43"/>
  <c r="AC23" i="41"/>
  <c r="AC23" i="40"/>
  <c r="AC17" i="43"/>
  <c r="AC17" i="41"/>
  <c r="AC17" i="40"/>
  <c r="AC10" i="43"/>
  <c r="AC10" i="41"/>
  <c r="AC10" i="40"/>
  <c r="AC18" i="43"/>
  <c r="AC18" i="41"/>
  <c r="AC18" i="40"/>
  <c r="AC11" i="43"/>
  <c r="AC11" i="41"/>
  <c r="AC11" i="40"/>
  <c r="AC5" i="43"/>
  <c r="AC5" i="41"/>
  <c r="AC5" i="40"/>
  <c r="AC21" i="43"/>
  <c r="AC21" i="41"/>
  <c r="AC21" i="40"/>
  <c r="AC12" i="43"/>
  <c r="AC12" i="41"/>
  <c r="AC12" i="40"/>
  <c r="AC20" i="43"/>
  <c r="AC20" i="41"/>
  <c r="AC20" i="40"/>
  <c r="AC4" i="43"/>
  <c r="AC4" i="41"/>
  <c r="AC4" i="40"/>
  <c r="AD16" i="43"/>
  <c r="AD16" i="41"/>
  <c r="AD16" i="40"/>
  <c r="AD10" i="43"/>
  <c r="AD10" i="41"/>
  <c r="AD10" i="40"/>
  <c r="AD5" i="43"/>
  <c r="AD5" i="41"/>
  <c r="AD5" i="40"/>
  <c r="AD13" i="43"/>
  <c r="AD13" i="41"/>
  <c r="AD13" i="40"/>
  <c r="AD21" i="43"/>
  <c r="AD21" i="41"/>
  <c r="AD21" i="40"/>
  <c r="AD20" i="43"/>
  <c r="AD20" i="41"/>
  <c r="AD20" i="40"/>
  <c r="AD14" i="43"/>
  <c r="AD14" i="41"/>
  <c r="AD14" i="40"/>
  <c r="AD7" i="43"/>
  <c r="AD7" i="41"/>
  <c r="AD7" i="40"/>
  <c r="AD15" i="43"/>
  <c r="AD15" i="41"/>
  <c r="AD15" i="40"/>
  <c r="AD23" i="43"/>
  <c r="AD23" i="41"/>
  <c r="AD23" i="40"/>
  <c r="AG7" i="43"/>
  <c r="AG7" i="41"/>
  <c r="AG7" i="40"/>
  <c r="AG15" i="43"/>
  <c r="AG15" i="41"/>
  <c r="AG15" i="40"/>
  <c r="AG9" i="43"/>
  <c r="AG9" i="41"/>
  <c r="AG9" i="40"/>
  <c r="AG17" i="43"/>
  <c r="AG17" i="41"/>
  <c r="AG17" i="40"/>
  <c r="AG21" i="43"/>
  <c r="AG21" i="41"/>
  <c r="AG21" i="40"/>
  <c r="AG25" i="43"/>
  <c r="AG25" i="41"/>
  <c r="AG25" i="40"/>
  <c r="AG4" i="43"/>
  <c r="AG4" i="41"/>
  <c r="AG4" i="40"/>
  <c r="AG8" i="43"/>
  <c r="AG8" i="41"/>
  <c r="AG8" i="40"/>
  <c r="AG12" i="43"/>
  <c r="AG12" i="41"/>
  <c r="AG12" i="40"/>
  <c r="AG16" i="43"/>
  <c r="AG16" i="41"/>
  <c r="AG16" i="40"/>
  <c r="AG20" i="43"/>
  <c r="AG20" i="41"/>
  <c r="AG20" i="40"/>
  <c r="AG24" i="43"/>
  <c r="AG24" i="41"/>
  <c r="AG24" i="40"/>
  <c r="AG28" i="43"/>
  <c r="AG28" i="41"/>
  <c r="AG28" i="40"/>
  <c r="AT9" i="43"/>
  <c r="AT9" i="41"/>
  <c r="AT9" i="40"/>
  <c r="AT17" i="43"/>
  <c r="AT17" i="41"/>
  <c r="AT17" i="40"/>
  <c r="AT25" i="43"/>
  <c r="AT25" i="41"/>
  <c r="AT25" i="40"/>
  <c r="AT11" i="43"/>
  <c r="AT11" i="41"/>
  <c r="AT11" i="40"/>
  <c r="AT19" i="43"/>
  <c r="AT19" i="41"/>
  <c r="AT19" i="40"/>
  <c r="AT27" i="43"/>
  <c r="AT27" i="41"/>
  <c r="AT27" i="40"/>
  <c r="AT6" i="43"/>
  <c r="AT6" i="41"/>
  <c r="AT6" i="40"/>
  <c r="AT10" i="43"/>
  <c r="AT10" i="41"/>
  <c r="AT10" i="40"/>
  <c r="AT14" i="43"/>
  <c r="AT14" i="41"/>
  <c r="AT14" i="40"/>
  <c r="AT18" i="43"/>
  <c r="AT18" i="41"/>
  <c r="AT18" i="40"/>
  <c r="AT22" i="43"/>
  <c r="AT22" i="41"/>
  <c r="AT22" i="40"/>
  <c r="AT26" i="43"/>
  <c r="AT26" i="41"/>
  <c r="AT26" i="40"/>
  <c r="AN4" i="43"/>
  <c r="AN4" i="41"/>
  <c r="AN4" i="40"/>
  <c r="AN12" i="43"/>
  <c r="AN12" i="41"/>
  <c r="AN12" i="40"/>
  <c r="AN20" i="43"/>
  <c r="AN20" i="41"/>
  <c r="AN20" i="40"/>
  <c r="AN6" i="43"/>
  <c r="AN6" i="41"/>
  <c r="AN6" i="40"/>
  <c r="AN14" i="43"/>
  <c r="AN14" i="41"/>
  <c r="AN14" i="40"/>
  <c r="AN22" i="43"/>
  <c r="AN22" i="41"/>
  <c r="AN22" i="40"/>
  <c r="AN5" i="43"/>
  <c r="AN5" i="41"/>
  <c r="AN5" i="40"/>
  <c r="AN9" i="43"/>
  <c r="AN9" i="41"/>
  <c r="AN9" i="40"/>
  <c r="AN13" i="43"/>
  <c r="AN13" i="41"/>
  <c r="AN13" i="40"/>
  <c r="AN17" i="43"/>
  <c r="AN17" i="41"/>
  <c r="AN17" i="40"/>
  <c r="AN21" i="43"/>
  <c r="AN21" i="41"/>
  <c r="AN21" i="40"/>
  <c r="AN24" i="43"/>
  <c r="AN24" i="41"/>
  <c r="AN24" i="40"/>
  <c r="AN28" i="43"/>
  <c r="AN28" i="41"/>
  <c r="AN28" i="40"/>
  <c r="AO9" i="43"/>
  <c r="AO9" i="41"/>
  <c r="AO9" i="40"/>
  <c r="AO17" i="43"/>
  <c r="AO17" i="41"/>
  <c r="AO17" i="40"/>
  <c r="AO28" i="43"/>
  <c r="AO28" i="41"/>
  <c r="AO28" i="40"/>
  <c r="AO11" i="43"/>
  <c r="AO11" i="41"/>
  <c r="AO11" i="40"/>
  <c r="AO19" i="43"/>
  <c r="AO19" i="41"/>
  <c r="AO19" i="40"/>
  <c r="AO4" i="43"/>
  <c r="AO4" i="41"/>
  <c r="AO4" i="40"/>
  <c r="AO8" i="43"/>
  <c r="AO8" i="41"/>
  <c r="AO8" i="40"/>
  <c r="AO12" i="43"/>
  <c r="AO12" i="41"/>
  <c r="AO12" i="40"/>
  <c r="AO16" i="43"/>
  <c r="AO16" i="41"/>
  <c r="AO16" i="40"/>
  <c r="AO20" i="43"/>
  <c r="AO20" i="41"/>
  <c r="AO20" i="40"/>
  <c r="AO26" i="43"/>
  <c r="AO26" i="41"/>
  <c r="AO26" i="40"/>
  <c r="AO25" i="43"/>
  <c r="AO25" i="41"/>
  <c r="AO25" i="40"/>
  <c r="AH6" i="43"/>
  <c r="AH6" i="41"/>
  <c r="AH6" i="40"/>
  <c r="AH22" i="43"/>
  <c r="AH22" i="41"/>
  <c r="AH22" i="40"/>
  <c r="AH18" i="43"/>
  <c r="AH18" i="41"/>
  <c r="AH18" i="40"/>
  <c r="AH4" i="43"/>
  <c r="AH4" i="41"/>
  <c r="AH4" i="40"/>
  <c r="AH12" i="43"/>
  <c r="AH12" i="41"/>
  <c r="AH12" i="40"/>
  <c r="AH20" i="43"/>
  <c r="AH20" i="41"/>
  <c r="AH20" i="40"/>
  <c r="AH28" i="43"/>
  <c r="AH28" i="41"/>
  <c r="AH28" i="40"/>
  <c r="AH7" i="43"/>
  <c r="AH7" i="41"/>
  <c r="AH7" i="40"/>
  <c r="AH11" i="43"/>
  <c r="AH11" i="41"/>
  <c r="AH11" i="40"/>
  <c r="AH15" i="43"/>
  <c r="AH15" i="41"/>
  <c r="AH15" i="40"/>
  <c r="AH19" i="43"/>
  <c r="AH19" i="41"/>
  <c r="AH19" i="40"/>
  <c r="AH23" i="43"/>
  <c r="AH23" i="41"/>
  <c r="AH23" i="40"/>
  <c r="AH27" i="43"/>
  <c r="AH27" i="41"/>
  <c r="AH27" i="40"/>
  <c r="AU10" i="43"/>
  <c r="AU10" i="41"/>
  <c r="AU10" i="40"/>
  <c r="AU18" i="43"/>
  <c r="AU18" i="41"/>
  <c r="AU18" i="40"/>
  <c r="AU26" i="43"/>
  <c r="AU26" i="41"/>
  <c r="AU26" i="40"/>
  <c r="AU8" i="43"/>
  <c r="AU8" i="41"/>
  <c r="AU8" i="40"/>
  <c r="AU16" i="43"/>
  <c r="AU16" i="41"/>
  <c r="AU16" i="40"/>
  <c r="AU24" i="43"/>
  <c r="AU24" i="41"/>
  <c r="AU24" i="40"/>
  <c r="AU5" i="43"/>
  <c r="AU5" i="41"/>
  <c r="AU5" i="40"/>
  <c r="AU9" i="43"/>
  <c r="AU9" i="41"/>
  <c r="AU9" i="40"/>
  <c r="AU13" i="43"/>
  <c r="AU13" i="41"/>
  <c r="AU13" i="40"/>
  <c r="AU17" i="43"/>
  <c r="AU17" i="41"/>
  <c r="AU17" i="40"/>
  <c r="AU21" i="43"/>
  <c r="AU21" i="41"/>
  <c r="AU21" i="40"/>
  <c r="AU25" i="43"/>
  <c r="AU25" i="41"/>
  <c r="AU25" i="40"/>
  <c r="AL10" i="43"/>
  <c r="AL10" i="41"/>
  <c r="AL10" i="40"/>
  <c r="AL6" i="43"/>
  <c r="AL6" i="41"/>
  <c r="AL6" i="40"/>
  <c r="AL22" i="43"/>
  <c r="AL22" i="41"/>
  <c r="AL22" i="40"/>
  <c r="AL4" i="43"/>
  <c r="AL4" i="41"/>
  <c r="AL4" i="40"/>
  <c r="AL12" i="43"/>
  <c r="AL12" i="41"/>
  <c r="AL12" i="40"/>
  <c r="AL20" i="43"/>
  <c r="AL20" i="41"/>
  <c r="AL20" i="40"/>
  <c r="AL28" i="43"/>
  <c r="AL28" i="41"/>
  <c r="AL28" i="40"/>
  <c r="AL7" i="43"/>
  <c r="AL7" i="41"/>
  <c r="AL7" i="40"/>
  <c r="AL11" i="43"/>
  <c r="AL11" i="41"/>
  <c r="AL11" i="40"/>
  <c r="AL15" i="43"/>
  <c r="AL15" i="41"/>
  <c r="AL15" i="40"/>
  <c r="AL19" i="43"/>
  <c r="AL19" i="41"/>
  <c r="AL19" i="40"/>
  <c r="AL23" i="43"/>
  <c r="AL23" i="41"/>
  <c r="AL23" i="40"/>
  <c r="AL27" i="43"/>
  <c r="AL27" i="41"/>
  <c r="AL27" i="40"/>
  <c r="AV11" i="43"/>
  <c r="AV11" i="41"/>
  <c r="AV11" i="40"/>
  <c r="AV19" i="43"/>
  <c r="AV19" i="41"/>
  <c r="AV19" i="40"/>
  <c r="AV27" i="43"/>
  <c r="AV27" i="41"/>
  <c r="AV27" i="40"/>
  <c r="AV9" i="43"/>
  <c r="AV9" i="41"/>
  <c r="AV9" i="40"/>
  <c r="AV17" i="43"/>
  <c r="AV17" i="41"/>
  <c r="AV17" i="40"/>
  <c r="AV25" i="43"/>
  <c r="AV25" i="41"/>
  <c r="AV25" i="40"/>
  <c r="AV6" i="43"/>
  <c r="AV6" i="41"/>
  <c r="AV6" i="40"/>
  <c r="AV10" i="43"/>
  <c r="AV10" i="41"/>
  <c r="AV10" i="40"/>
  <c r="AV14" i="43"/>
  <c r="AV14" i="41"/>
  <c r="AV14" i="40"/>
  <c r="AV18" i="43"/>
  <c r="AV18" i="41"/>
  <c r="AV18" i="40"/>
  <c r="AV22" i="43"/>
  <c r="AV22" i="41"/>
  <c r="AV22" i="40"/>
  <c r="AV26" i="43"/>
  <c r="AV26" i="41"/>
  <c r="AV26" i="40"/>
  <c r="AR11" i="43"/>
  <c r="AR11" i="41"/>
  <c r="AR11" i="40"/>
  <c r="AR7" i="43"/>
  <c r="AR7" i="41"/>
  <c r="AR7" i="40"/>
  <c r="AR23" i="43"/>
  <c r="AR23" i="41"/>
  <c r="AR23" i="40"/>
  <c r="AR5" i="43"/>
  <c r="AR5" i="41"/>
  <c r="AR5" i="40"/>
  <c r="AR13" i="43"/>
  <c r="AR13" i="41"/>
  <c r="AR13" i="40"/>
  <c r="AR21" i="43"/>
  <c r="AR21" i="41"/>
  <c r="AR21" i="40"/>
  <c r="AR4" i="43"/>
  <c r="AR4" i="41"/>
  <c r="AR4" i="40"/>
  <c r="AR8" i="43"/>
  <c r="AR8" i="41"/>
  <c r="AR8" i="40"/>
  <c r="AR12" i="43"/>
  <c r="AR12" i="41"/>
  <c r="AR12" i="40"/>
  <c r="AR16" i="43"/>
  <c r="AR16" i="41"/>
  <c r="AR16" i="40"/>
  <c r="AR20" i="43"/>
  <c r="AR20" i="41"/>
  <c r="AR20" i="40"/>
  <c r="AR24" i="43"/>
  <c r="AR24" i="41"/>
  <c r="AR24" i="40"/>
  <c r="AR28" i="43"/>
  <c r="AR28" i="41"/>
  <c r="AR28" i="40"/>
  <c r="AI19" i="43"/>
  <c r="AI19" i="41"/>
  <c r="AI19" i="40"/>
  <c r="AI7" i="43"/>
  <c r="AI7" i="41"/>
  <c r="AI7" i="40"/>
  <c r="AI23" i="43"/>
  <c r="AI23" i="41"/>
  <c r="AI23" i="40"/>
  <c r="AI9" i="43"/>
  <c r="AI9" i="41"/>
  <c r="AI9" i="40"/>
  <c r="AI17" i="43"/>
  <c r="AI17" i="41"/>
  <c r="AI17" i="40"/>
  <c r="AI25" i="43"/>
  <c r="AI25" i="41"/>
  <c r="AI25" i="40"/>
  <c r="AI6" i="43"/>
  <c r="AI6" i="41"/>
  <c r="AI6" i="40"/>
  <c r="AI10" i="43"/>
  <c r="AI10" i="41"/>
  <c r="AI10" i="40"/>
  <c r="AI14" i="43"/>
  <c r="AI14" i="41"/>
  <c r="AI14" i="40"/>
  <c r="AI18" i="43"/>
  <c r="AI18" i="41"/>
  <c r="AI18" i="40"/>
  <c r="AI22" i="43"/>
  <c r="AI22" i="41"/>
  <c r="AI22" i="40"/>
  <c r="AI26" i="43"/>
  <c r="AI26" i="41"/>
  <c r="AI26" i="40"/>
  <c r="AP6" i="43"/>
  <c r="AP6" i="41"/>
  <c r="AP6" i="40"/>
  <c r="AP14" i="43"/>
  <c r="AP14" i="41"/>
  <c r="AP14" i="40"/>
  <c r="AP25" i="43"/>
  <c r="AP25" i="41"/>
  <c r="AP25" i="40"/>
  <c r="AP8" i="43"/>
  <c r="AP8" i="41"/>
  <c r="AP8" i="40"/>
  <c r="AP16" i="43"/>
  <c r="AP16" i="41"/>
  <c r="AP16" i="40"/>
  <c r="AP5" i="43"/>
  <c r="AP5" i="41"/>
  <c r="AP5" i="40"/>
  <c r="AP9" i="43"/>
  <c r="AP9" i="41"/>
  <c r="AP9" i="40"/>
  <c r="AP13" i="43"/>
  <c r="AP13" i="41"/>
  <c r="AP13" i="40"/>
  <c r="AP17" i="43"/>
  <c r="AP17" i="41"/>
  <c r="AP17" i="40"/>
  <c r="AP21" i="43"/>
  <c r="AP21" i="41"/>
  <c r="AP21" i="40"/>
  <c r="AP27" i="43"/>
  <c r="AP27" i="41"/>
  <c r="AP27" i="40"/>
  <c r="AP24" i="43"/>
  <c r="AP24" i="41"/>
  <c r="AP24" i="40"/>
  <c r="AP28" i="43"/>
  <c r="AP28" i="41"/>
  <c r="AP28" i="40"/>
  <c r="AM15" i="43"/>
  <c r="AM15" i="41"/>
  <c r="AM15" i="40"/>
  <c r="AM11" i="43"/>
  <c r="AM11" i="41"/>
  <c r="AM11" i="40"/>
  <c r="AM27" i="43"/>
  <c r="AM27" i="41"/>
  <c r="AM27" i="40"/>
  <c r="AM9" i="43"/>
  <c r="AM9" i="41"/>
  <c r="AM9" i="40"/>
  <c r="AM17" i="43"/>
  <c r="AM17" i="41"/>
  <c r="AM17" i="40"/>
  <c r="AM25" i="43"/>
  <c r="AM25" i="41"/>
  <c r="AM25" i="40"/>
  <c r="AM6" i="43"/>
  <c r="AM6" i="41"/>
  <c r="AM6" i="40"/>
  <c r="AM10" i="43"/>
  <c r="AM10" i="41"/>
  <c r="AM10" i="40"/>
  <c r="AM14" i="43"/>
  <c r="AM14" i="41"/>
  <c r="AM14" i="40"/>
  <c r="AM18" i="43"/>
  <c r="AM18" i="41"/>
  <c r="AM18" i="40"/>
  <c r="AM22" i="43"/>
  <c r="AM22" i="41"/>
  <c r="AM22" i="40"/>
  <c r="AM26" i="43"/>
  <c r="AM26" i="41"/>
  <c r="AM26" i="40"/>
  <c r="AJ8" i="43"/>
  <c r="AJ8" i="41"/>
  <c r="AJ8" i="40"/>
  <c r="AJ24" i="43"/>
  <c r="AJ24" i="41"/>
  <c r="AJ24" i="40"/>
  <c r="AJ12" i="43"/>
  <c r="AJ12" i="41"/>
  <c r="AJ12" i="40"/>
  <c r="AJ28" i="43"/>
  <c r="AJ28" i="41"/>
  <c r="AJ28" i="40"/>
  <c r="AJ10" i="43"/>
  <c r="AJ10" i="41"/>
  <c r="AJ10" i="40"/>
  <c r="AJ18" i="43"/>
  <c r="AJ18" i="41"/>
  <c r="AJ18" i="40"/>
  <c r="AJ26" i="43"/>
  <c r="AJ26" i="41"/>
  <c r="AJ26" i="40"/>
  <c r="AJ7" i="43"/>
  <c r="AJ7" i="41"/>
  <c r="AJ7" i="40"/>
  <c r="AJ11" i="43"/>
  <c r="AJ11" i="41"/>
  <c r="AJ11" i="40"/>
  <c r="AJ15" i="43"/>
  <c r="AJ15" i="41"/>
  <c r="AJ15" i="40"/>
  <c r="AJ19" i="43"/>
  <c r="AJ19" i="41"/>
  <c r="AJ19" i="40"/>
  <c r="AJ23" i="43"/>
  <c r="AJ23" i="41"/>
  <c r="AJ23" i="40"/>
  <c r="AJ27" i="43"/>
  <c r="AJ27" i="41"/>
  <c r="AJ27" i="40"/>
  <c r="AK9" i="43"/>
  <c r="AK9" i="41"/>
  <c r="AK9" i="40"/>
  <c r="AK11" i="43"/>
  <c r="AK11" i="41"/>
  <c r="AK11" i="40"/>
  <c r="AK27" i="43"/>
  <c r="AK27" i="41"/>
  <c r="AK27" i="40"/>
  <c r="AK10" i="43"/>
  <c r="AK10" i="41"/>
  <c r="AK10" i="40"/>
  <c r="AK18" i="43"/>
  <c r="AK18" i="41"/>
  <c r="AK18" i="40"/>
  <c r="AK26" i="43"/>
  <c r="AK26" i="41"/>
  <c r="AK26" i="40"/>
  <c r="AQ10" i="43"/>
  <c r="AQ10" i="41"/>
  <c r="AQ10" i="40"/>
  <c r="AQ4" i="43"/>
  <c r="AQ4" i="41"/>
  <c r="AQ4" i="40"/>
  <c r="AQ20" i="43"/>
  <c r="AQ20" i="41"/>
  <c r="AQ20" i="40"/>
  <c r="AQ7" i="43"/>
  <c r="AQ7" i="41"/>
  <c r="AQ7" i="40"/>
  <c r="AQ15" i="43"/>
  <c r="AQ15" i="41"/>
  <c r="AQ15" i="40"/>
  <c r="AQ23" i="43"/>
  <c r="AQ23" i="41"/>
  <c r="AQ23" i="40"/>
  <c r="AQ13" i="43"/>
  <c r="AQ13" i="41"/>
  <c r="AQ13" i="40"/>
  <c r="AQ16" i="43"/>
  <c r="AQ16" i="41"/>
  <c r="AQ16" i="40"/>
  <c r="AQ14" i="43"/>
  <c r="AQ14" i="41"/>
  <c r="AQ14" i="40"/>
  <c r="AK8" i="43"/>
  <c r="AK8" i="41"/>
  <c r="AK8" i="40"/>
  <c r="AK7" i="43"/>
  <c r="AK7" i="41"/>
  <c r="AK7" i="40"/>
  <c r="AQ17" i="43"/>
  <c r="AQ17" i="41"/>
  <c r="AQ17" i="40"/>
  <c r="AQ18" i="43"/>
  <c r="AQ18" i="41"/>
  <c r="AQ18" i="40"/>
  <c r="AK4" i="43"/>
  <c r="AK4" i="41"/>
  <c r="AK4" i="40"/>
  <c r="AQ9" i="43"/>
  <c r="AQ9" i="41"/>
  <c r="AQ9" i="40"/>
  <c r="AK15" i="43"/>
  <c r="AK15" i="41"/>
  <c r="AK15" i="40"/>
  <c r="AK5" i="43"/>
  <c r="AK5" i="41"/>
  <c r="AK5" i="40"/>
  <c r="AE20" i="43"/>
  <c r="AE20" i="41"/>
  <c r="AE20" i="40"/>
  <c r="AE12" i="43"/>
  <c r="AE12" i="41"/>
  <c r="AE12" i="40"/>
  <c r="AE4" i="43"/>
  <c r="AE4" i="41"/>
  <c r="AE4" i="40"/>
  <c r="AE21" i="43"/>
  <c r="AE21" i="41"/>
  <c r="AE21" i="40"/>
  <c r="AE7" i="43"/>
  <c r="AE7" i="41"/>
  <c r="AE7" i="40"/>
  <c r="AE5" i="43"/>
  <c r="AE5" i="41"/>
  <c r="AE5" i="40"/>
  <c r="AE18" i="43"/>
  <c r="AE18" i="41"/>
  <c r="AE18" i="40"/>
  <c r="AE27" i="43"/>
  <c r="AE27" i="41"/>
  <c r="AE27" i="40"/>
  <c r="AE17" i="43"/>
  <c r="AE17" i="41"/>
  <c r="AE17" i="40"/>
  <c r="AE6" i="43"/>
  <c r="AE6" i="41"/>
  <c r="AE6" i="40"/>
  <c r="AK12" i="43"/>
  <c r="AK12" i="41"/>
  <c r="AK12" i="40"/>
  <c r="CH27" i="59"/>
  <c r="CH27" i="58" s="1"/>
  <c r="CH27" i="57" s="1"/>
  <c r="CH27" i="67" s="1"/>
  <c r="CH27" i="61"/>
  <c r="AE23" i="43"/>
  <c r="AE23" i="41"/>
  <c r="AE23" i="40"/>
  <c r="AB28" i="21"/>
  <c r="AD25" i="21"/>
  <c r="AC25" i="21"/>
  <c r="BQ8" i="21"/>
  <c r="BQ16" i="21"/>
  <c r="BQ20" i="21"/>
  <c r="BQ9" i="21"/>
  <c r="BQ17" i="21"/>
  <c r="BQ27" i="21"/>
  <c r="BQ28" i="21"/>
  <c r="BO10" i="21"/>
  <c r="BO18" i="21"/>
  <c r="BO27" i="21"/>
  <c r="BO11" i="21"/>
  <c r="BO19" i="21"/>
  <c r="BO26" i="21"/>
  <c r="AW23" i="21"/>
  <c r="AW19" i="21"/>
  <c r="AW18" i="21"/>
  <c r="AW9" i="21"/>
  <c r="AW7" i="21"/>
  <c r="AW16" i="21"/>
  <c r="AW28" i="21"/>
  <c r="BW19" i="21"/>
  <c r="BW9" i="21"/>
  <c r="BW25" i="21"/>
  <c r="BW10" i="21"/>
  <c r="BW18" i="21"/>
  <c r="BW26" i="21"/>
  <c r="BL15" i="21"/>
  <c r="BL9" i="21"/>
  <c r="BL21" i="21"/>
  <c r="BL4" i="21"/>
  <c r="BL12" i="21"/>
  <c r="BL20" i="21"/>
  <c r="BL28" i="21"/>
  <c r="BC7" i="21"/>
  <c r="BC10" i="21"/>
  <c r="BC18" i="21"/>
  <c r="BC26" i="21"/>
  <c r="BC13" i="21"/>
  <c r="BC21" i="21"/>
  <c r="BV6" i="21"/>
  <c r="BV22" i="21"/>
  <c r="BV12" i="21"/>
  <c r="BV28" i="21"/>
  <c r="BV11" i="21"/>
  <c r="BV19" i="21"/>
  <c r="BV27" i="21"/>
  <c r="BS19" i="21"/>
  <c r="BS9" i="21"/>
  <c r="BS17" i="21"/>
  <c r="BS6" i="21"/>
  <c r="BS14" i="21"/>
  <c r="BS22" i="21"/>
  <c r="BJ5" i="21"/>
  <c r="BJ13" i="21"/>
  <c r="BJ21" i="21"/>
  <c r="BJ8" i="21"/>
  <c r="BJ16" i="21"/>
  <c r="BJ27" i="21"/>
  <c r="BJ24" i="21"/>
  <c r="BD4" i="21"/>
  <c r="BD9" i="21"/>
  <c r="BD17" i="21"/>
  <c r="BD25" i="21"/>
  <c r="BD14" i="21"/>
  <c r="BD22" i="21"/>
  <c r="AY7" i="21"/>
  <c r="AY4" i="21"/>
  <c r="AY19" i="21"/>
  <c r="AY5" i="21"/>
  <c r="AY13" i="21"/>
  <c r="AY10" i="21"/>
  <c r="AY28" i="21"/>
  <c r="BN9" i="21"/>
  <c r="BN11" i="21"/>
  <c r="BN23" i="21"/>
  <c r="BN6" i="21"/>
  <c r="BN14" i="21"/>
  <c r="BN22" i="21"/>
  <c r="BG4" i="21"/>
  <c r="BG12" i="21"/>
  <c r="BG20" i="21"/>
  <c r="BG28" i="21"/>
  <c r="BG11" i="21"/>
  <c r="BG15" i="21"/>
  <c r="BG23" i="21"/>
  <c r="BP7" i="21"/>
  <c r="BP15" i="21"/>
  <c r="BP24" i="21"/>
  <c r="BP8" i="21"/>
  <c r="BP16" i="21"/>
  <c r="BP20" i="21"/>
  <c r="BP25" i="21"/>
  <c r="BM12" i="21"/>
  <c r="BM20" i="21"/>
  <c r="BM28" i="21"/>
  <c r="BM7" i="21"/>
  <c r="BM15" i="21"/>
  <c r="BM27" i="21"/>
  <c r="BB20" i="21"/>
  <c r="BB8" i="21"/>
  <c r="BB14" i="21"/>
  <c r="BB5" i="21"/>
  <c r="BB13" i="21"/>
  <c r="BB17" i="21"/>
  <c r="BB25" i="21"/>
  <c r="BH9" i="21"/>
  <c r="BH17" i="21"/>
  <c r="BH25" i="21"/>
  <c r="BH8" i="21"/>
  <c r="BH16" i="21"/>
  <c r="BH20" i="21"/>
  <c r="BH28" i="21"/>
  <c r="BK10" i="21"/>
  <c r="BK18" i="21"/>
  <c r="BK5" i="21"/>
  <c r="BK13" i="21"/>
  <c r="BK24" i="21"/>
  <c r="BK25" i="21"/>
  <c r="BT4" i="21"/>
  <c r="BT20" i="21"/>
  <c r="BT10" i="21"/>
  <c r="BT18" i="21"/>
  <c r="BT7" i="21"/>
  <c r="BT15" i="21"/>
  <c r="BT23" i="21"/>
  <c r="BA19" i="21"/>
  <c r="BA23" i="21"/>
  <c r="BA17" i="21"/>
  <c r="BA6" i="21"/>
  <c r="BA14" i="21"/>
  <c r="BA18" i="21"/>
  <c r="BA26" i="21"/>
  <c r="AX10" i="21"/>
  <c r="AX7" i="21"/>
  <c r="AX27" i="21"/>
  <c r="AX16" i="21"/>
  <c r="AX5" i="21"/>
  <c r="AX26" i="21"/>
  <c r="BE5" i="21"/>
  <c r="BE10" i="21"/>
  <c r="BE18" i="21"/>
  <c r="BE26" i="21"/>
  <c r="BE9" i="21"/>
  <c r="BE17" i="21"/>
  <c r="BE25" i="21"/>
  <c r="AB22" i="21"/>
  <c r="AB9" i="21"/>
  <c r="AB10" i="21"/>
  <c r="AB24" i="21"/>
  <c r="AB11" i="21"/>
  <c r="AB4" i="21"/>
  <c r="AF4" i="21"/>
  <c r="AF18" i="21"/>
  <c r="AF26" i="21"/>
  <c r="AF9" i="21"/>
  <c r="AF17" i="21"/>
  <c r="AF25" i="21"/>
  <c r="AC23" i="21"/>
  <c r="AC10" i="21"/>
  <c r="AC11" i="21"/>
  <c r="AC21" i="21"/>
  <c r="AC20" i="21"/>
  <c r="AD16" i="21"/>
  <c r="AD5" i="21"/>
  <c r="AD21" i="21"/>
  <c r="AD7" i="21"/>
  <c r="AG28" i="21"/>
  <c r="AB27" i="21"/>
  <c r="AB25" i="21"/>
  <c r="AD26" i="21"/>
  <c r="AD27" i="21"/>
  <c r="AC28" i="21"/>
  <c r="AC26" i="21"/>
  <c r="BQ6" i="21"/>
  <c r="BQ10" i="21"/>
  <c r="BQ14" i="21"/>
  <c r="BQ18" i="21"/>
  <c r="BQ25" i="21"/>
  <c r="BQ7" i="21"/>
  <c r="BQ11" i="21"/>
  <c r="BQ15" i="21"/>
  <c r="BQ19" i="21"/>
  <c r="BQ23" i="21"/>
  <c r="BQ22" i="21"/>
  <c r="BQ26" i="21"/>
  <c r="BO4" i="21"/>
  <c r="BO8" i="21"/>
  <c r="BO12" i="21"/>
  <c r="BO16" i="21"/>
  <c r="BO20" i="21"/>
  <c r="BO23" i="21"/>
  <c r="BO5" i="21"/>
  <c r="BO9" i="21"/>
  <c r="BO13" i="21"/>
  <c r="BO17" i="21"/>
  <c r="BO21" i="21"/>
  <c r="BO24" i="21"/>
  <c r="BO28" i="21"/>
  <c r="AW15" i="21"/>
  <c r="AW5" i="21"/>
  <c r="AW6" i="21"/>
  <c r="AW14" i="21"/>
  <c r="AW25" i="21"/>
  <c r="AW26" i="21"/>
  <c r="AW13" i="21"/>
  <c r="AW27" i="21"/>
  <c r="AW4" i="21"/>
  <c r="AW12" i="21"/>
  <c r="AW21" i="21"/>
  <c r="AW24" i="21"/>
  <c r="BW7" i="21"/>
  <c r="BW15" i="21"/>
  <c r="BW23" i="21"/>
  <c r="BW5" i="21"/>
  <c r="BW13" i="21"/>
  <c r="BW21" i="21"/>
  <c r="BW4" i="21"/>
  <c r="BW8" i="21"/>
  <c r="BW12" i="21"/>
  <c r="BW16" i="21"/>
  <c r="BW20" i="21"/>
  <c r="BW24" i="21"/>
  <c r="BW28" i="21"/>
  <c r="BL11" i="21"/>
  <c r="BL5" i="21"/>
  <c r="BL13" i="21"/>
  <c r="BL19" i="21"/>
  <c r="BL23" i="21"/>
  <c r="BL27" i="21"/>
  <c r="BL6" i="21"/>
  <c r="BL10" i="21"/>
  <c r="BL14" i="21"/>
  <c r="BL18" i="21"/>
  <c r="BL22" i="21"/>
  <c r="BL26" i="21"/>
  <c r="BC5" i="21"/>
  <c r="BC4" i="21"/>
  <c r="BC8" i="21"/>
  <c r="BC12" i="21"/>
  <c r="BC16" i="21"/>
  <c r="BC20" i="21"/>
  <c r="BC24" i="21"/>
  <c r="BC28" i="21"/>
  <c r="BC11" i="21"/>
  <c r="BC15" i="21"/>
  <c r="BC19" i="21"/>
  <c r="BC23" i="21"/>
  <c r="BC27" i="21"/>
  <c r="BV10" i="21"/>
  <c r="BV18" i="21"/>
  <c r="BV26" i="21"/>
  <c r="BV8" i="21"/>
  <c r="BV16" i="21"/>
  <c r="BV24" i="21"/>
  <c r="BV5" i="21"/>
  <c r="BV9" i="21"/>
  <c r="BV13" i="21"/>
  <c r="BV17" i="21"/>
  <c r="BV21" i="21"/>
  <c r="BV25" i="21"/>
  <c r="BS7" i="21"/>
  <c r="BS15" i="21"/>
  <c r="BS23" i="21"/>
  <c r="BS5" i="21"/>
  <c r="BS13" i="21"/>
  <c r="BS21" i="21"/>
  <c r="BS4" i="21"/>
  <c r="BS8" i="21"/>
  <c r="BS12" i="21"/>
  <c r="BS16" i="21"/>
  <c r="BS20" i="21"/>
  <c r="BS24" i="21"/>
  <c r="BS28" i="21"/>
  <c r="BJ7" i="21"/>
  <c r="BJ11" i="21"/>
  <c r="BJ15" i="21"/>
  <c r="BJ19" i="21"/>
  <c r="BJ25" i="21"/>
  <c r="BJ6" i="21"/>
  <c r="BJ10" i="21"/>
  <c r="BJ14" i="21"/>
  <c r="BJ18" i="21"/>
  <c r="BJ23" i="21"/>
  <c r="BJ22" i="21"/>
  <c r="BJ26" i="21"/>
  <c r="BD6" i="21"/>
  <c r="BD8" i="21"/>
  <c r="BD7" i="21"/>
  <c r="BD11" i="21"/>
  <c r="BD15" i="21"/>
  <c r="BD19" i="21"/>
  <c r="BD23" i="21"/>
  <c r="BD27" i="21"/>
  <c r="BD12" i="21"/>
  <c r="BD16" i="21"/>
  <c r="BD20" i="21"/>
  <c r="BD24" i="21"/>
  <c r="BD28" i="21"/>
  <c r="AY11" i="21"/>
  <c r="AY21" i="21"/>
  <c r="AY8" i="21"/>
  <c r="AY16" i="21"/>
  <c r="AY27" i="21"/>
  <c r="AY26" i="21"/>
  <c r="AY9" i="21"/>
  <c r="AY17" i="21"/>
  <c r="AY6" i="21"/>
  <c r="AY14" i="21"/>
  <c r="AY23" i="21"/>
  <c r="AY24" i="21"/>
  <c r="BN5" i="21"/>
  <c r="BN13" i="21"/>
  <c r="BN7" i="21"/>
  <c r="BN15" i="21"/>
  <c r="BN21" i="21"/>
  <c r="BN25" i="21"/>
  <c r="BN4" i="21"/>
  <c r="BN8" i="21"/>
  <c r="BN12" i="21"/>
  <c r="BN16" i="21"/>
  <c r="BN20" i="21"/>
  <c r="BN24" i="21"/>
  <c r="BN28" i="21"/>
  <c r="BG6" i="21"/>
  <c r="BG10" i="21"/>
  <c r="BG14" i="21"/>
  <c r="BG18" i="21"/>
  <c r="BG22" i="21"/>
  <c r="BG26" i="21"/>
  <c r="BG5" i="21"/>
  <c r="BG9" i="21"/>
  <c r="BG13" i="21"/>
  <c r="BG17" i="21"/>
  <c r="BG21" i="21"/>
  <c r="BG25" i="21"/>
  <c r="BP5" i="21"/>
  <c r="BP9" i="21"/>
  <c r="BP13" i="21"/>
  <c r="BP17" i="21"/>
  <c r="BP21" i="21"/>
  <c r="BP28" i="21"/>
  <c r="BP6" i="21"/>
  <c r="BP10" i="21"/>
  <c r="BP14" i="21"/>
  <c r="BP18" i="21"/>
  <c r="BP22" i="21"/>
  <c r="BP23" i="21"/>
  <c r="BP27" i="21"/>
  <c r="BM8" i="21"/>
  <c r="BM16" i="21"/>
  <c r="BM10" i="21"/>
  <c r="BM18" i="21"/>
  <c r="BM22" i="21"/>
  <c r="BM26" i="21"/>
  <c r="BM5" i="21"/>
  <c r="BM9" i="21"/>
  <c r="BM13" i="21"/>
  <c r="BM17" i="21"/>
  <c r="BM21" i="21"/>
  <c r="BM25" i="21"/>
  <c r="BB12" i="21"/>
  <c r="BB24" i="21"/>
  <c r="BB4" i="21"/>
  <c r="BB16" i="21"/>
  <c r="BB10" i="21"/>
  <c r="BB18" i="21"/>
  <c r="BB26" i="21"/>
  <c r="BB7" i="21"/>
  <c r="BB11" i="21"/>
  <c r="BB15" i="21"/>
  <c r="BB19" i="21"/>
  <c r="BB23" i="21"/>
  <c r="BB27" i="21"/>
  <c r="BH7" i="21"/>
  <c r="BH11" i="21"/>
  <c r="BH15" i="21"/>
  <c r="BH19" i="21"/>
  <c r="BH23" i="21"/>
  <c r="BH27" i="21"/>
  <c r="BH6" i="21"/>
  <c r="BH10" i="21"/>
  <c r="BH14" i="21"/>
  <c r="BH18" i="21"/>
  <c r="BH22" i="21"/>
  <c r="BH26" i="21"/>
  <c r="BK4" i="21"/>
  <c r="BK8" i="21"/>
  <c r="BK12" i="21"/>
  <c r="BK16" i="21"/>
  <c r="BK20" i="21"/>
  <c r="BK26" i="21"/>
  <c r="BK7" i="21"/>
  <c r="BK11" i="21"/>
  <c r="BK15" i="21"/>
  <c r="BK19" i="21"/>
  <c r="BK28" i="21"/>
  <c r="BK23" i="21"/>
  <c r="BK27" i="21"/>
  <c r="BT8" i="21"/>
  <c r="BT16" i="21"/>
  <c r="BT24" i="21"/>
  <c r="BT6" i="21"/>
  <c r="BT14" i="21"/>
  <c r="BT22" i="21"/>
  <c r="BT5" i="21"/>
  <c r="BT9" i="21"/>
  <c r="BT13" i="21"/>
  <c r="BT17" i="21"/>
  <c r="BT21" i="21"/>
  <c r="BT25" i="21"/>
  <c r="BA15" i="21"/>
  <c r="BA27" i="21"/>
  <c r="BA11" i="21"/>
  <c r="BA5" i="21"/>
  <c r="BA13" i="21"/>
  <c r="BA21" i="21"/>
  <c r="BA4" i="21"/>
  <c r="BA8" i="21"/>
  <c r="BA12" i="21"/>
  <c r="BA16" i="21"/>
  <c r="BA20" i="21"/>
  <c r="BA24" i="21"/>
  <c r="BA28" i="21"/>
  <c r="AX6" i="21"/>
  <c r="AX14" i="21"/>
  <c r="AX28" i="21"/>
  <c r="AX11" i="21"/>
  <c r="AX22" i="21"/>
  <c r="AX23" i="21"/>
  <c r="AX4" i="21"/>
  <c r="AX12" i="21"/>
  <c r="AX24" i="21"/>
  <c r="AX9" i="21"/>
  <c r="AX17" i="21"/>
  <c r="AX21" i="21"/>
  <c r="BE7" i="21"/>
  <c r="BE4" i="21"/>
  <c r="BE8" i="21"/>
  <c r="BE12" i="21"/>
  <c r="BE16" i="21"/>
  <c r="BE20" i="21"/>
  <c r="BE24" i="21"/>
  <c r="BE28" i="21"/>
  <c r="BE11" i="21"/>
  <c r="BE15" i="21"/>
  <c r="BE19" i="21"/>
  <c r="BE23" i="21"/>
  <c r="BE27" i="21"/>
  <c r="AB14" i="21"/>
  <c r="AB12" i="21"/>
  <c r="AB5" i="21"/>
  <c r="AB13" i="21"/>
  <c r="AB21" i="21"/>
  <c r="AB18" i="21"/>
  <c r="AB16" i="21"/>
  <c r="AB7" i="21"/>
  <c r="AB15" i="21"/>
  <c r="AB23" i="21"/>
  <c r="AF6" i="21"/>
  <c r="AF14" i="21"/>
  <c r="AF8" i="21"/>
  <c r="AF16" i="21"/>
  <c r="AF20" i="21"/>
  <c r="AF24" i="21"/>
  <c r="AF28" i="21"/>
  <c r="AF7" i="21"/>
  <c r="AF11" i="21"/>
  <c r="AF15" i="21"/>
  <c r="AF19" i="21"/>
  <c r="AF23" i="21"/>
  <c r="AF27" i="21"/>
  <c r="AC15" i="21"/>
  <c r="AC9" i="21"/>
  <c r="AC6" i="21"/>
  <c r="AC14" i="21"/>
  <c r="AC22" i="21"/>
  <c r="AC19" i="21"/>
  <c r="AC13" i="21"/>
  <c r="AC8" i="21"/>
  <c r="AC16" i="21"/>
  <c r="AC24" i="21"/>
  <c r="AD8" i="21"/>
  <c r="AD24" i="21"/>
  <c r="AD18" i="21"/>
  <c r="AD9" i="21"/>
  <c r="AD17" i="21"/>
  <c r="AD12" i="21"/>
  <c r="AD6" i="21"/>
  <c r="AD22" i="21"/>
  <c r="AD11" i="21"/>
  <c r="AD19" i="21"/>
  <c r="AD4" i="21"/>
  <c r="AG11" i="21"/>
  <c r="AG5" i="21"/>
  <c r="AG13" i="21"/>
  <c r="AG19" i="21"/>
  <c r="AG23" i="21"/>
  <c r="AG27" i="21"/>
  <c r="AG6" i="21"/>
  <c r="AG10" i="21"/>
  <c r="AG14" i="21"/>
  <c r="AG18" i="21"/>
  <c r="AG22" i="21"/>
  <c r="AG26" i="21"/>
  <c r="AT5" i="21"/>
  <c r="AT13" i="21"/>
  <c r="AT21" i="21"/>
  <c r="AT7" i="21"/>
  <c r="AT15" i="21"/>
  <c r="AT23" i="21"/>
  <c r="AT4" i="21"/>
  <c r="AT8" i="21"/>
  <c r="AT12" i="21"/>
  <c r="AT16" i="21"/>
  <c r="AT20" i="21"/>
  <c r="AT24" i="21"/>
  <c r="AT28" i="21"/>
  <c r="AN8" i="21"/>
  <c r="AN16" i="21"/>
  <c r="AN23" i="21"/>
  <c r="AN10" i="21"/>
  <c r="AN18" i="21"/>
  <c r="AN27" i="21"/>
  <c r="AN7" i="21"/>
  <c r="AN11" i="21"/>
  <c r="AN15" i="21"/>
  <c r="AN19" i="21"/>
  <c r="AN25" i="21"/>
  <c r="AN26" i="21"/>
  <c r="AO5" i="21"/>
  <c r="AO13" i="21"/>
  <c r="AO21" i="21"/>
  <c r="AO7" i="21"/>
  <c r="AO15" i="21"/>
  <c r="AO24" i="21"/>
  <c r="AO6" i="21"/>
  <c r="AO10" i="21"/>
  <c r="AO14" i="21"/>
  <c r="AO18" i="21"/>
  <c r="AO22" i="21"/>
  <c r="AO23" i="21"/>
  <c r="AO27" i="21"/>
  <c r="AH14" i="21"/>
  <c r="AH10" i="21"/>
  <c r="AH26" i="21"/>
  <c r="AH8" i="21"/>
  <c r="AH16" i="21"/>
  <c r="AH24" i="21"/>
  <c r="AH5" i="21"/>
  <c r="AH9" i="21"/>
  <c r="AH13" i="21"/>
  <c r="AH17" i="21"/>
  <c r="AH21" i="21"/>
  <c r="AH25" i="21"/>
  <c r="AU6" i="21"/>
  <c r="AU14" i="21"/>
  <c r="AU22" i="21"/>
  <c r="AU4" i="21"/>
  <c r="AU12" i="21"/>
  <c r="AU20" i="21"/>
  <c r="AU28" i="21"/>
  <c r="AU7" i="21"/>
  <c r="AU11" i="21"/>
  <c r="AU15" i="21"/>
  <c r="AU19" i="21"/>
  <c r="AU23" i="21"/>
  <c r="AU27" i="21"/>
  <c r="AL18" i="21"/>
  <c r="AL14" i="21"/>
  <c r="AL26" i="21"/>
  <c r="AL8" i="21"/>
  <c r="AL16" i="21"/>
  <c r="AL24" i="21"/>
  <c r="AL5" i="21"/>
  <c r="AL9" i="21"/>
  <c r="AL13" i="21"/>
  <c r="AL17" i="21"/>
  <c r="AL21" i="21"/>
  <c r="AL25" i="21"/>
  <c r="AV7" i="21"/>
  <c r="AV15" i="21"/>
  <c r="AV23" i="21"/>
  <c r="AV5" i="21"/>
  <c r="AV13" i="21"/>
  <c r="AV21" i="21"/>
  <c r="AV4" i="21"/>
  <c r="AV8" i="21"/>
  <c r="AV12" i="21"/>
  <c r="AV16" i="21"/>
  <c r="AV20" i="21"/>
  <c r="AV24" i="21"/>
  <c r="AV28" i="21"/>
  <c r="AR19" i="21"/>
  <c r="AR15" i="21"/>
  <c r="AR27" i="21"/>
  <c r="AR9" i="21"/>
  <c r="AR17" i="21"/>
  <c r="AR25" i="21"/>
  <c r="AR6" i="21"/>
  <c r="AR10" i="21"/>
  <c r="AR14" i="21"/>
  <c r="AR18" i="21"/>
  <c r="AR22" i="21"/>
  <c r="AR26" i="21"/>
  <c r="AI11" i="21"/>
  <c r="AI27" i="21"/>
  <c r="AI15" i="21"/>
  <c r="AI5" i="21"/>
  <c r="AI13" i="21"/>
  <c r="AI21" i="21"/>
  <c r="AI4" i="21"/>
  <c r="AI8" i="21"/>
  <c r="AI12" i="21"/>
  <c r="AI16" i="21"/>
  <c r="AI20" i="21"/>
  <c r="AI24" i="21"/>
  <c r="AI28" i="21"/>
  <c r="AP10" i="21"/>
  <c r="AP18" i="21"/>
  <c r="AP4" i="21"/>
  <c r="AP12" i="21"/>
  <c r="AP20" i="21"/>
  <c r="AP7" i="21"/>
  <c r="AP11" i="21"/>
  <c r="AP15" i="21"/>
  <c r="AP19" i="21"/>
  <c r="AP23" i="21"/>
  <c r="AP22" i="21"/>
  <c r="AP26" i="21"/>
  <c r="AM7" i="21"/>
  <c r="AM23" i="21"/>
  <c r="AM19" i="21"/>
  <c r="AM5" i="21"/>
  <c r="AM13" i="21"/>
  <c r="AM21" i="21"/>
  <c r="AM4" i="21"/>
  <c r="AM8" i="21"/>
  <c r="AM12" i="21"/>
  <c r="AM16" i="21"/>
  <c r="AM20" i="21"/>
  <c r="AM24" i="21"/>
  <c r="AM28" i="21"/>
  <c r="AJ16" i="21"/>
  <c r="AJ4" i="21"/>
  <c r="AJ20" i="21"/>
  <c r="AJ6" i="21"/>
  <c r="AJ14" i="21"/>
  <c r="AJ22" i="21"/>
  <c r="AJ5" i="21"/>
  <c r="AJ9" i="21"/>
  <c r="AJ13" i="21"/>
  <c r="AJ17" i="21"/>
  <c r="AJ21" i="21"/>
  <c r="AJ25" i="21"/>
  <c r="AK13" i="21"/>
  <c r="AK25" i="21"/>
  <c r="AK19" i="21"/>
  <c r="AK6" i="21"/>
  <c r="AK14" i="21"/>
  <c r="AK22" i="21"/>
  <c r="AQ6" i="21"/>
  <c r="AQ22" i="21"/>
  <c r="AQ12" i="21"/>
  <c r="AQ28" i="21"/>
  <c r="AQ11" i="21"/>
  <c r="AQ19" i="21"/>
  <c r="AQ27" i="21"/>
  <c r="AQ5" i="21"/>
  <c r="AQ26" i="21"/>
  <c r="AK16" i="21"/>
  <c r="AK23" i="21"/>
  <c r="AK21" i="21"/>
  <c r="AQ24" i="21"/>
  <c r="AK20" i="21"/>
  <c r="AK17" i="21"/>
  <c r="AK28" i="21"/>
  <c r="AQ8" i="21"/>
  <c r="AE24" i="21"/>
  <c r="AE16" i="21"/>
  <c r="AE8" i="21"/>
  <c r="AE25" i="21"/>
  <c r="AE15" i="21"/>
  <c r="AE13" i="21"/>
  <c r="AE26" i="21"/>
  <c r="AE10" i="21"/>
  <c r="AE19" i="21"/>
  <c r="AE22" i="21"/>
  <c r="AE11" i="21"/>
  <c r="BU30" i="63"/>
  <c r="AB26" i="21"/>
  <c r="AD28" i="21"/>
  <c r="AC27" i="21"/>
  <c r="BQ4" i="21"/>
  <c r="BQ12" i="21"/>
  <c r="BQ5" i="21"/>
  <c r="BQ13" i="21"/>
  <c r="BQ21" i="21"/>
  <c r="BQ24" i="21"/>
  <c r="BO6" i="21"/>
  <c r="BO14" i="21"/>
  <c r="BO22" i="21"/>
  <c r="BO7" i="21"/>
  <c r="BO15" i="21"/>
  <c r="BO25" i="21"/>
  <c r="AW11" i="21"/>
  <c r="AW10" i="21"/>
  <c r="AW22" i="21"/>
  <c r="AW17" i="21"/>
  <c r="AW8" i="21"/>
  <c r="AW20" i="21"/>
  <c r="BW11" i="21"/>
  <c r="BW27" i="21"/>
  <c r="BW17" i="21"/>
  <c r="BW6" i="21"/>
  <c r="BW14" i="21"/>
  <c r="BW22" i="21"/>
  <c r="BL7" i="21"/>
  <c r="BL17" i="21"/>
  <c r="BL25" i="21"/>
  <c r="BL8" i="21"/>
  <c r="BL16" i="21"/>
  <c r="BL24" i="21"/>
  <c r="BC6" i="21"/>
  <c r="BC14" i="21"/>
  <c r="BC22" i="21"/>
  <c r="BC9" i="21"/>
  <c r="BC17" i="21"/>
  <c r="BC25" i="21"/>
  <c r="BV14" i="21"/>
  <c r="BV4" i="21"/>
  <c r="BV20" i="21"/>
  <c r="BV7" i="21"/>
  <c r="BV15" i="21"/>
  <c r="BV23" i="21"/>
  <c r="BS11" i="21"/>
  <c r="BS27" i="21"/>
  <c r="BS25" i="21"/>
  <c r="BS10" i="21"/>
  <c r="BS18" i="21"/>
  <c r="BS26" i="21"/>
  <c r="BJ9" i="21"/>
  <c r="BJ17" i="21"/>
  <c r="BJ4" i="21"/>
  <c r="BJ12" i="21"/>
  <c r="BJ20" i="21"/>
  <c r="BJ28" i="21"/>
  <c r="BD5" i="21"/>
  <c r="BD13" i="21"/>
  <c r="BD21" i="21"/>
  <c r="BD10" i="21"/>
  <c r="BD18" i="21"/>
  <c r="BD26" i="21"/>
  <c r="AY15" i="21"/>
  <c r="AY12" i="21"/>
  <c r="AY22" i="21"/>
  <c r="AY25" i="21"/>
  <c r="AY18" i="21"/>
  <c r="AY20" i="21"/>
  <c r="BN17" i="21"/>
  <c r="BN19" i="21"/>
  <c r="BN27" i="21"/>
  <c r="BN10" i="21"/>
  <c r="BN18" i="21"/>
  <c r="BN26" i="21"/>
  <c r="BG8" i="21"/>
  <c r="BG16" i="21"/>
  <c r="BG24" i="21"/>
  <c r="BG7" i="21"/>
  <c r="BG19" i="21"/>
  <c r="BG27" i="21"/>
  <c r="BP11" i="21"/>
  <c r="BP19" i="21"/>
  <c r="BP4" i="21"/>
  <c r="BP12" i="21"/>
  <c r="BP26" i="21"/>
  <c r="BM4" i="21"/>
  <c r="BM6" i="21"/>
  <c r="BM14" i="21"/>
  <c r="BM24" i="21"/>
  <c r="BM11" i="21"/>
  <c r="BM19" i="21"/>
  <c r="BM23" i="21"/>
  <c r="BB28" i="21"/>
  <c r="BB6" i="21"/>
  <c r="BB22" i="21"/>
  <c r="BB9" i="21"/>
  <c r="BB21" i="21"/>
  <c r="BH5" i="21"/>
  <c r="BH13" i="21"/>
  <c r="BH21" i="21"/>
  <c r="BH4" i="21"/>
  <c r="BH12" i="21"/>
  <c r="BH24" i="21"/>
  <c r="BK6" i="21"/>
  <c r="BK14" i="21"/>
  <c r="BK22" i="21"/>
  <c r="BK9" i="21"/>
  <c r="BK17" i="21"/>
  <c r="BK21" i="21"/>
  <c r="BT12" i="21"/>
  <c r="BT28" i="21"/>
  <c r="BT26" i="21"/>
  <c r="BT11" i="21"/>
  <c r="BT19" i="21"/>
  <c r="BT27" i="21"/>
  <c r="BA7" i="21"/>
  <c r="BA9" i="21"/>
  <c r="BA25" i="21"/>
  <c r="BA10" i="21"/>
  <c r="BA22" i="21"/>
  <c r="AX18" i="21"/>
  <c r="AX20" i="21"/>
  <c r="AX15" i="21"/>
  <c r="AX19" i="21"/>
  <c r="AX8" i="21"/>
  <c r="AX13" i="21"/>
  <c r="AX25" i="21"/>
  <c r="BE6" i="21"/>
  <c r="BE14" i="21"/>
  <c r="BE22" i="21"/>
  <c r="BE13" i="21"/>
  <c r="BE21" i="21"/>
  <c r="AB6" i="21"/>
  <c r="AB20" i="21"/>
  <c r="AB17" i="21"/>
  <c r="AB8" i="21"/>
  <c r="AB19" i="21"/>
  <c r="AF10" i="21"/>
  <c r="AF12" i="21"/>
  <c r="AF22" i="21"/>
  <c r="AF5" i="21"/>
  <c r="AF13" i="21"/>
  <c r="AF21" i="21"/>
  <c r="AC7" i="21"/>
  <c r="AC17" i="21"/>
  <c r="AC18" i="21"/>
  <c r="AC5" i="21"/>
  <c r="AC12" i="21"/>
  <c r="AC4" i="21"/>
  <c r="AD10" i="21"/>
  <c r="AD13" i="21"/>
  <c r="AD20" i="21"/>
  <c r="AD14" i="21"/>
  <c r="AD15" i="21"/>
  <c r="AD23" i="21"/>
  <c r="AG7" i="21"/>
  <c r="AG15" i="21"/>
  <c r="AG9" i="21"/>
  <c r="AG17" i="21"/>
  <c r="AG21" i="21"/>
  <c r="AG25" i="21"/>
  <c r="AG4" i="21"/>
  <c r="AG8" i="21"/>
  <c r="AG12" i="21"/>
  <c r="AG16" i="21"/>
  <c r="AG20" i="21"/>
  <c r="AG24" i="21"/>
  <c r="AT9" i="21"/>
  <c r="AT17" i="21"/>
  <c r="AT25" i="21"/>
  <c r="AT11" i="21"/>
  <c r="AT19" i="21"/>
  <c r="AT27" i="21"/>
  <c r="AT6" i="21"/>
  <c r="AT10" i="21"/>
  <c r="AT14" i="21"/>
  <c r="AT18" i="21"/>
  <c r="AT22" i="21"/>
  <c r="AT26" i="21"/>
  <c r="AN4" i="21"/>
  <c r="AN12" i="21"/>
  <c r="AN20" i="21"/>
  <c r="AN6" i="21"/>
  <c r="AN14" i="21"/>
  <c r="AN22" i="21"/>
  <c r="AN5" i="21"/>
  <c r="AN9" i="21"/>
  <c r="AN13" i="21"/>
  <c r="AN17" i="21"/>
  <c r="AN21" i="21"/>
  <c r="AN24" i="21"/>
  <c r="AN28" i="21"/>
  <c r="AO9" i="21"/>
  <c r="AO17" i="21"/>
  <c r="AO28" i="21"/>
  <c r="AO11" i="21"/>
  <c r="AO19" i="21"/>
  <c r="AO4" i="21"/>
  <c r="AO8" i="21"/>
  <c r="AO12" i="21"/>
  <c r="AO16" i="21"/>
  <c r="AO20" i="21"/>
  <c r="AO26" i="21"/>
  <c r="AO25" i="21"/>
  <c r="AH6" i="21"/>
  <c r="AH22" i="21"/>
  <c r="AH18" i="21"/>
  <c r="AH4" i="21"/>
  <c r="AH12" i="21"/>
  <c r="AH20" i="21"/>
  <c r="AH28" i="21"/>
  <c r="AH7" i="21"/>
  <c r="AH11" i="21"/>
  <c r="AH15" i="21"/>
  <c r="AH19" i="21"/>
  <c r="AH23" i="21"/>
  <c r="AH27" i="21"/>
  <c r="AU10" i="21"/>
  <c r="AU18" i="21"/>
  <c r="AU26" i="21"/>
  <c r="AU8" i="21"/>
  <c r="AU16" i="21"/>
  <c r="AU24" i="21"/>
  <c r="AU5" i="21"/>
  <c r="AU9" i="21"/>
  <c r="AU13" i="21"/>
  <c r="AU17" i="21"/>
  <c r="AU21" i="21"/>
  <c r="AU25" i="21"/>
  <c r="AL10" i="21"/>
  <c r="AL6" i="21"/>
  <c r="AL22" i="21"/>
  <c r="AL4" i="21"/>
  <c r="AL12" i="21"/>
  <c r="AL20" i="21"/>
  <c r="AL28" i="21"/>
  <c r="AL7" i="21"/>
  <c r="AL11" i="21"/>
  <c r="AL15" i="21"/>
  <c r="AL19" i="21"/>
  <c r="AL23" i="21"/>
  <c r="AL27" i="21"/>
  <c r="AV11" i="21"/>
  <c r="AV19" i="21"/>
  <c r="AV27" i="21"/>
  <c r="AV9" i="21"/>
  <c r="AV17" i="21"/>
  <c r="AV25" i="21"/>
  <c r="AV6" i="21"/>
  <c r="AV10" i="21"/>
  <c r="AV14" i="21"/>
  <c r="AV18" i="21"/>
  <c r="AV22" i="21"/>
  <c r="AV26" i="21"/>
  <c r="AR11" i="21"/>
  <c r="AR7" i="21"/>
  <c r="AR23" i="21"/>
  <c r="AR5" i="21"/>
  <c r="AR13" i="21"/>
  <c r="AR21" i="21"/>
  <c r="AR4" i="21"/>
  <c r="AR8" i="21"/>
  <c r="AR12" i="21"/>
  <c r="AR16" i="21"/>
  <c r="AR20" i="21"/>
  <c r="AR24" i="21"/>
  <c r="AR28" i="21"/>
  <c r="AI19" i="21"/>
  <c r="AI7" i="21"/>
  <c r="AI23" i="21"/>
  <c r="AI9" i="21"/>
  <c r="AI17" i="21"/>
  <c r="AI25" i="21"/>
  <c r="AI6" i="21"/>
  <c r="AI10" i="21"/>
  <c r="AI14" i="21"/>
  <c r="AI18" i="21"/>
  <c r="AI22" i="21"/>
  <c r="AI26" i="21"/>
  <c r="AP6" i="21"/>
  <c r="AP14" i="21"/>
  <c r="AP25" i="21"/>
  <c r="AP8" i="21"/>
  <c r="AP16" i="21"/>
  <c r="AP5" i="21"/>
  <c r="AP9" i="21"/>
  <c r="AP13" i="21"/>
  <c r="AP17" i="21"/>
  <c r="AP21" i="21"/>
  <c r="AP27" i="21"/>
  <c r="AP24" i="21"/>
  <c r="AP28" i="21"/>
  <c r="AM15" i="21"/>
  <c r="AM11" i="21"/>
  <c r="AM27" i="21"/>
  <c r="AM9" i="21"/>
  <c r="AM17" i="21"/>
  <c r="AM25" i="21"/>
  <c r="AM6" i="21"/>
  <c r="AM10" i="21"/>
  <c r="AM14" i="21"/>
  <c r="AM18" i="21"/>
  <c r="AM22" i="21"/>
  <c r="AM26" i="21"/>
  <c r="AJ8" i="21"/>
  <c r="AJ24" i="21"/>
  <c r="AJ12" i="21"/>
  <c r="AJ28" i="21"/>
  <c r="AJ10" i="21"/>
  <c r="AJ18" i="21"/>
  <c r="AJ26" i="21"/>
  <c r="AJ7" i="21"/>
  <c r="AJ11" i="21"/>
  <c r="AJ15" i="21"/>
  <c r="AJ19" i="21"/>
  <c r="AJ23" i="21"/>
  <c r="AJ27" i="21"/>
  <c r="AK9" i="21"/>
  <c r="AK11" i="21"/>
  <c r="AK27" i="21"/>
  <c r="AK10" i="21"/>
  <c r="AK18" i="21"/>
  <c r="AK26" i="21"/>
  <c r="AQ10" i="21"/>
  <c r="AQ4" i="21"/>
  <c r="AQ20" i="21"/>
  <c r="AQ7" i="21"/>
  <c r="AQ15" i="21"/>
  <c r="AQ23" i="21"/>
  <c r="AQ13" i="21"/>
  <c r="AQ16" i="21"/>
  <c r="AQ14" i="21"/>
  <c r="AK8" i="21"/>
  <c r="AK7" i="21"/>
  <c r="AQ17" i="21"/>
  <c r="AQ18" i="21"/>
  <c r="AK4" i="21"/>
  <c r="AQ9" i="21"/>
  <c r="AK15" i="21"/>
  <c r="AK5" i="21"/>
  <c r="AE20" i="21"/>
  <c r="AE12" i="21"/>
  <c r="AE4" i="21"/>
  <c r="AE21" i="21"/>
  <c r="AE7" i="21"/>
  <c r="AE5" i="21"/>
  <c r="AE18" i="21"/>
  <c r="AE27" i="21"/>
  <c r="AE17" i="21"/>
  <c r="AE6" i="21"/>
  <c r="AK12" i="21"/>
  <c r="AE23" i="21"/>
  <c r="CI30" i="62"/>
  <c r="CE30" i="62"/>
  <c r="CA30" i="62"/>
  <c r="BY30" i="62"/>
  <c r="BR30" i="62"/>
  <c r="BF30" i="62"/>
  <c r="CF30" i="62"/>
  <c r="CH30" i="62"/>
  <c r="CG30" i="62"/>
  <c r="CD30" i="62"/>
  <c r="CC30" i="62"/>
  <c r="BZ30" i="62"/>
  <c r="CB30" i="62"/>
  <c r="BX30" i="62"/>
  <c r="BI30" i="62"/>
  <c r="AZ30" i="62"/>
  <c r="BU30" i="62"/>
  <c r="CB30" i="21"/>
  <c r="CC30" i="21"/>
  <c r="CE30" i="21"/>
  <c r="CG30" i="21"/>
  <c r="BZ30" i="21"/>
  <c r="CH30" i="21"/>
  <c r="CI30" i="21"/>
  <c r="CF30" i="21"/>
  <c r="BX30" i="21"/>
  <c r="BV30" i="18"/>
  <c r="BU25" i="50"/>
  <c r="AZ27" i="50"/>
  <c r="CI27" i="50"/>
  <c r="CE27" i="50"/>
  <c r="CH28" i="50"/>
  <c r="CC27" i="50"/>
  <c r="CA28" i="50"/>
  <c r="BY26" i="50"/>
  <c r="BY25" i="50"/>
  <c r="AQ25" i="50"/>
  <c r="BI27" i="50"/>
  <c r="BU26" i="50"/>
  <c r="CF26" i="50"/>
  <c r="CE25" i="50"/>
  <c r="CH26" i="50"/>
  <c r="CG26" i="50"/>
  <c r="CG28" i="50"/>
  <c r="CD26" i="50"/>
  <c r="CC28" i="50"/>
  <c r="CC25" i="50"/>
  <c r="CA26" i="50"/>
  <c r="CA27" i="50"/>
  <c r="BY28" i="50"/>
  <c r="BX26" i="50"/>
  <c r="CI25" i="50"/>
  <c r="BZ27" i="50"/>
  <c r="CB25" i="50"/>
  <c r="CA25" i="50"/>
  <c r="BU28" i="50"/>
  <c r="BR25" i="50"/>
  <c r="CI28" i="50"/>
  <c r="CD25" i="50"/>
  <c r="CD27" i="50"/>
  <c r="BZ26" i="50"/>
  <c r="BZ28" i="50"/>
  <c r="CB26" i="50"/>
  <c r="BX27" i="50"/>
  <c r="BX28" i="50"/>
  <c r="BU27" i="50"/>
  <c r="CF25" i="50"/>
  <c r="CF27" i="50"/>
  <c r="CE26" i="50"/>
  <c r="CE28" i="50"/>
  <c r="CG25" i="50"/>
  <c r="CG27" i="50"/>
  <c r="BZ25" i="50"/>
  <c r="CB27" i="50"/>
  <c r="CB28" i="50"/>
  <c r="BX25" i="50"/>
  <c r="AE28" i="50"/>
  <c r="CD28" i="50"/>
  <c r="CC26" i="50"/>
  <c r="BF26" i="50"/>
  <c r="BC30" i="18"/>
  <c r="AE30" i="18"/>
  <c r="AQ30" i="18"/>
  <c r="AK30" i="18"/>
  <c r="BL30" i="18"/>
  <c r="BW30" i="18"/>
  <c r="Q27" i="45"/>
  <c r="R27" i="32"/>
  <c r="Q22" i="45"/>
  <c r="R22" i="32"/>
  <c r="R5" i="32"/>
  <c r="Q5" i="45"/>
  <c r="R31" i="32"/>
  <c r="Q31" i="45"/>
  <c r="R29" i="32"/>
  <c r="Q29" i="45"/>
  <c r="R25" i="32"/>
  <c r="Q25" i="45"/>
  <c r="R23" i="32"/>
  <c r="Q23" i="45"/>
  <c r="R21" i="32"/>
  <c r="Q21" i="45"/>
  <c r="R19" i="32"/>
  <c r="Q19" i="45"/>
  <c r="R17" i="32"/>
  <c r="Q17" i="45"/>
  <c r="R15" i="32"/>
  <c r="Q15" i="45"/>
  <c r="R13" i="32"/>
  <c r="Q13" i="45"/>
  <c r="R9" i="32"/>
  <c r="Q9" i="45"/>
  <c r="R34" i="32"/>
  <c r="Q34" i="45"/>
  <c r="R32" i="32"/>
  <c r="Q32" i="45"/>
  <c r="R30" i="32"/>
  <c r="Q30" i="45"/>
  <c r="R28" i="32"/>
  <c r="Q28" i="45"/>
  <c r="R26" i="32"/>
  <c r="Q26" i="45"/>
  <c r="R24" i="32"/>
  <c r="Q24" i="45"/>
  <c r="R20" i="32"/>
  <c r="Q20" i="45"/>
  <c r="R18" i="32"/>
  <c r="Q18" i="45"/>
  <c r="R16" i="32"/>
  <c r="Q16" i="45"/>
  <c r="R14" i="32"/>
  <c r="Q14" i="45"/>
  <c r="R12" i="32"/>
  <c r="Q12" i="45"/>
  <c r="R10" i="32"/>
  <c r="Q10" i="45"/>
  <c r="R8" i="32"/>
  <c r="Q8" i="45"/>
  <c r="R6" i="32"/>
  <c r="Q6" i="45"/>
  <c r="R35" i="32"/>
  <c r="Q35" i="45"/>
  <c r="BO30" i="18"/>
  <c r="AW30" i="18"/>
  <c r="Q11" i="45"/>
  <c r="R11" i="32"/>
  <c r="AH30" i="18"/>
  <c r="AT30" i="18"/>
  <c r="P37" i="45"/>
  <c r="R3" i="32"/>
  <c r="R3" i="45" s="1"/>
  <c r="R33" i="32"/>
  <c r="R33" i="45" s="1"/>
  <c r="S7" i="32"/>
  <c r="S7" i="45" s="1"/>
  <c r="CD30" i="21"/>
  <c r="AS27" i="18"/>
  <c r="AS27" i="62" s="1"/>
  <c r="AS27" i="63" s="1"/>
  <c r="AS25" i="18"/>
  <c r="AS25" i="62" s="1"/>
  <c r="AS25" i="63" s="1"/>
  <c r="AS23" i="18"/>
  <c r="AS23" i="62" s="1"/>
  <c r="AS23" i="63" s="1"/>
  <c r="AS21" i="18"/>
  <c r="AS21" i="62" s="1"/>
  <c r="AS21" i="63" s="1"/>
  <c r="AS19" i="18"/>
  <c r="AS19" i="62" s="1"/>
  <c r="AS19" i="63" s="1"/>
  <c r="AS17" i="18"/>
  <c r="AS17" i="62" s="1"/>
  <c r="AS17" i="63" s="1"/>
  <c r="AS15" i="18"/>
  <c r="AS15" i="62" s="1"/>
  <c r="AS15" i="63" s="1"/>
  <c r="AS13" i="18"/>
  <c r="AS13" i="62" s="1"/>
  <c r="AS13" i="63" s="1"/>
  <c r="AS11" i="18"/>
  <c r="AS11" i="62" s="1"/>
  <c r="AS11" i="63" s="1"/>
  <c r="AS9" i="18"/>
  <c r="AS9" i="62" s="1"/>
  <c r="AS9" i="63" s="1"/>
  <c r="AS7" i="18"/>
  <c r="AS7" i="62" s="1"/>
  <c r="AS7" i="63" s="1"/>
  <c r="AS5" i="18"/>
  <c r="AS5" i="62" s="1"/>
  <c r="AS5" i="63" s="1"/>
  <c r="AS26" i="18"/>
  <c r="AS26" i="62" s="1"/>
  <c r="AS26" i="63" s="1"/>
  <c r="AS22" i="18"/>
  <c r="AS22" i="62" s="1"/>
  <c r="AS22" i="63" s="1"/>
  <c r="AS18" i="18"/>
  <c r="AS18" i="62" s="1"/>
  <c r="AS18" i="63" s="1"/>
  <c r="AS14" i="18"/>
  <c r="AS14" i="62" s="1"/>
  <c r="AS14" i="63" s="1"/>
  <c r="AS10" i="18"/>
  <c r="AS10" i="62" s="1"/>
  <c r="AS10" i="63" s="1"/>
  <c r="AS6" i="18"/>
  <c r="AS6" i="62" s="1"/>
  <c r="AS6" i="63" s="1"/>
  <c r="AS28" i="18"/>
  <c r="AS28" i="62" s="1"/>
  <c r="AS28" i="63" s="1"/>
  <c r="AS24" i="18"/>
  <c r="AS24" i="62" s="1"/>
  <c r="AS24" i="63" s="1"/>
  <c r="AS20" i="18"/>
  <c r="AS20" i="62" s="1"/>
  <c r="AS20" i="63" s="1"/>
  <c r="AS12" i="18"/>
  <c r="AS12" i="62" s="1"/>
  <c r="AS12" i="63" s="1"/>
  <c r="AS4" i="18"/>
  <c r="AS4" i="62" s="1"/>
  <c r="AS4" i="63" s="1"/>
  <c r="AS16" i="18"/>
  <c r="AS16" i="62" s="1"/>
  <c r="AS16" i="63" s="1"/>
  <c r="AS8" i="18"/>
  <c r="AS8" i="62" s="1"/>
  <c r="AS8" i="63" s="1"/>
  <c r="AB30" i="18"/>
  <c r="AN30" i="18"/>
  <c r="T3" i="29"/>
  <c r="U3" i="33" s="1"/>
  <c r="U37" i="33" s="1"/>
  <c r="S37" i="29"/>
  <c r="P3" i="31"/>
  <c r="O37" i="31"/>
  <c r="R4" i="32"/>
  <c r="R4" i="45" s="1"/>
  <c r="Q37" i="32"/>
  <c r="BG30" i="18"/>
  <c r="AX30" i="18"/>
  <c r="BM30" i="18"/>
  <c r="BQ30" i="18"/>
  <c r="BS30" i="18"/>
  <c r="BE30" i="18"/>
  <c r="AY30" i="18"/>
  <c r="BK30" i="18"/>
  <c r="BT30" i="18"/>
  <c r="BD30" i="18"/>
  <c r="BH30" i="18"/>
  <c r="BB30" i="18"/>
  <c r="BA30" i="18"/>
  <c r="BP30" i="18"/>
  <c r="BJ30" i="18"/>
  <c r="BN30" i="18"/>
  <c r="AV30" i="18"/>
  <c r="AU30" i="18"/>
  <c r="AO30" i="18"/>
  <c r="AP30" i="18"/>
  <c r="AR30" i="18"/>
  <c r="AL30" i="18"/>
  <c r="AM30" i="18"/>
  <c r="AI30" i="18"/>
  <c r="AJ30" i="18"/>
  <c r="AG30" i="18"/>
  <c r="AF30" i="18"/>
  <c r="AC30" i="18"/>
  <c r="AD30" i="18"/>
  <c r="AX19" i="79" l="1"/>
  <c r="AK6" i="79"/>
  <c r="AW10" i="79"/>
  <c r="AW18" i="79"/>
  <c r="AY24" i="79"/>
  <c r="AK5" i="79"/>
  <c r="AY10" i="79"/>
  <c r="AY7" i="79"/>
  <c r="AW4" i="79"/>
  <c r="AW19" i="79"/>
  <c r="AM14" i="79"/>
  <c r="AY21" i="79"/>
  <c r="AX20" i="79"/>
  <c r="AZ33" i="79"/>
  <c r="AE31" i="79"/>
  <c r="AK17" i="79"/>
  <c r="AK11" i="79"/>
  <c r="AX8" i="79"/>
  <c r="AK9" i="79"/>
  <c r="AK14" i="79"/>
  <c r="AY14" i="79"/>
  <c r="AY18" i="79"/>
  <c r="AW5" i="79"/>
  <c r="AX16" i="79"/>
  <c r="AK7" i="79"/>
  <c r="AK10" i="79"/>
  <c r="AY9" i="79"/>
  <c r="AW13" i="79"/>
  <c r="AM19" i="79"/>
  <c r="AM5" i="79"/>
  <c r="AK15" i="79"/>
  <c r="AK18" i="79"/>
  <c r="AY17" i="79"/>
  <c r="AW14" i="79"/>
  <c r="AX14" i="79"/>
  <c r="AK4" i="79"/>
  <c r="AW11" i="79"/>
  <c r="AM18" i="79"/>
  <c r="AX18" i="79"/>
  <c r="AX22" i="79"/>
  <c r="AT9" i="79"/>
  <c r="AT14" i="79"/>
  <c r="AT10" i="79"/>
  <c r="AN5" i="79"/>
  <c r="AN10" i="79"/>
  <c r="AN15" i="79"/>
  <c r="AP14" i="79"/>
  <c r="AP17" i="79"/>
  <c r="AP13" i="79"/>
  <c r="AP19" i="79"/>
  <c r="AT11" i="79"/>
  <c r="AT19" i="79"/>
  <c r="AT6" i="79"/>
  <c r="AN19" i="79"/>
  <c r="AN4" i="79"/>
  <c r="AN11" i="79"/>
  <c r="AP10" i="79"/>
  <c r="AP9" i="79"/>
  <c r="AP15" i="79"/>
  <c r="AT13" i="79"/>
  <c r="AT7" i="79"/>
  <c r="AT17" i="79"/>
  <c r="AN13" i="79"/>
  <c r="AN17" i="79"/>
  <c r="AN31" i="79" s="1"/>
  <c r="AP7" i="79"/>
  <c r="AP4" i="79"/>
  <c r="BB33" i="79"/>
  <c r="AX5" i="79"/>
  <c r="AX7" i="79"/>
  <c r="AX4" i="79"/>
  <c r="AX21" i="79"/>
  <c r="P37" i="78"/>
  <c r="BC35" i="79" s="1"/>
  <c r="P37" i="77"/>
  <c r="BD33" i="79" s="1"/>
  <c r="AX6" i="79"/>
  <c r="AX10" i="79"/>
  <c r="AX17" i="79"/>
  <c r="AX24" i="79"/>
  <c r="AW30" i="79"/>
  <c r="AV30" i="79"/>
  <c r="AJ31" i="79"/>
  <c r="AX15" i="79"/>
  <c r="AX13" i="79"/>
  <c r="AX9" i="79"/>
  <c r="AX11" i="79"/>
  <c r="S7" i="46"/>
  <c r="S7" i="76" s="1"/>
  <c r="S7" i="78"/>
  <c r="S7" i="77"/>
  <c r="Q6" i="46"/>
  <c r="Q6" i="76" s="1"/>
  <c r="Q6" i="78"/>
  <c r="Q6" i="77"/>
  <c r="Q14" i="46"/>
  <c r="Q14" i="76" s="1"/>
  <c r="Q14" i="78"/>
  <c r="Q14" i="77"/>
  <c r="Q28" i="46"/>
  <c r="Q28" i="76" s="1"/>
  <c r="Q28" i="78"/>
  <c r="Q28" i="77"/>
  <c r="Q9" i="46"/>
  <c r="Q9" i="76" s="1"/>
  <c r="Q9" i="78"/>
  <c r="Q9" i="77"/>
  <c r="Q23" i="46"/>
  <c r="Q23" i="76" s="1"/>
  <c r="Q23" i="78"/>
  <c r="Q23" i="77"/>
  <c r="Q5" i="46"/>
  <c r="Q5" i="76" s="1"/>
  <c r="Q5" i="78"/>
  <c r="Q5" i="77"/>
  <c r="BB23" i="79"/>
  <c r="BB21" i="79"/>
  <c r="BB24" i="79"/>
  <c r="BB22" i="79"/>
  <c r="R33" i="46"/>
  <c r="R33" i="76" s="1"/>
  <c r="R33" i="78"/>
  <c r="R33" i="77"/>
  <c r="Q27" i="46"/>
  <c r="Q27" i="76" s="1"/>
  <c r="Q27" i="78"/>
  <c r="Q27" i="77"/>
  <c r="P37" i="46"/>
  <c r="AV11" i="79"/>
  <c r="AV17" i="79"/>
  <c r="AV18" i="79"/>
  <c r="P37" i="76"/>
  <c r="AY30" i="79"/>
  <c r="AT30" i="79"/>
  <c r="AS30" i="79"/>
  <c r="AZ16" i="79"/>
  <c r="AZ20" i="79"/>
  <c r="AZ8" i="79"/>
  <c r="AZ12" i="79"/>
  <c r="Q24" i="46"/>
  <c r="Q24" i="76" s="1"/>
  <c r="Q24" i="78"/>
  <c r="Q24" i="77"/>
  <c r="Q19" i="46"/>
  <c r="Q19" i="76" s="1"/>
  <c r="Q19" i="78"/>
  <c r="Q19" i="77"/>
  <c r="R3" i="46"/>
  <c r="R3" i="76" s="1"/>
  <c r="R3" i="78"/>
  <c r="R3" i="77"/>
  <c r="Q35" i="46"/>
  <c r="Q35" i="76" s="1"/>
  <c r="Q35" i="78"/>
  <c r="Q35" i="77"/>
  <c r="Q8" i="46"/>
  <c r="Q8" i="76" s="1"/>
  <c r="Q8" i="78"/>
  <c r="Q8" i="77"/>
  <c r="Q12" i="46"/>
  <c r="Q12" i="76" s="1"/>
  <c r="Q12" i="78"/>
  <c r="Q12" i="77"/>
  <c r="Q16" i="46"/>
  <c r="Q16" i="76" s="1"/>
  <c r="Q16" i="78"/>
  <c r="Q16" i="77"/>
  <c r="Q20" i="46"/>
  <c r="Q20" i="76" s="1"/>
  <c r="Q20" i="78"/>
  <c r="Q20" i="77"/>
  <c r="Q26" i="46"/>
  <c r="Q26" i="76" s="1"/>
  <c r="Q26" i="78"/>
  <c r="Q26" i="77"/>
  <c r="Q30" i="46"/>
  <c r="Q30" i="76" s="1"/>
  <c r="Q30" i="78"/>
  <c r="Q30" i="77"/>
  <c r="Q34" i="46"/>
  <c r="Q34" i="76" s="1"/>
  <c r="Q34" i="78"/>
  <c r="Q34" i="77"/>
  <c r="Q13" i="46"/>
  <c r="Q13" i="76" s="1"/>
  <c r="Q13" i="78"/>
  <c r="Q13" i="77"/>
  <c r="Q17" i="46"/>
  <c r="Q17" i="76" s="1"/>
  <c r="Q17" i="78"/>
  <c r="Q17" i="77"/>
  <c r="Q21" i="46"/>
  <c r="Q21" i="76" s="1"/>
  <c r="Q21" i="78"/>
  <c r="Q21" i="77"/>
  <c r="Q25" i="46"/>
  <c r="Q25" i="76" s="1"/>
  <c r="Q25" i="78"/>
  <c r="Q25" i="77"/>
  <c r="Q31" i="46"/>
  <c r="Q31" i="76" s="1"/>
  <c r="Q31" i="78"/>
  <c r="Q31" i="77"/>
  <c r="AV4" i="79"/>
  <c r="AV9" i="79"/>
  <c r="AV13" i="79"/>
  <c r="AV15" i="79"/>
  <c r="AQ30" i="79"/>
  <c r="AR30" i="79"/>
  <c r="AU30" i="79"/>
  <c r="AX30" i="79"/>
  <c r="AZ24" i="79"/>
  <c r="AZ23" i="79"/>
  <c r="AZ21" i="79"/>
  <c r="AZ22" i="79"/>
  <c r="BA8" i="79"/>
  <c r="BA12" i="79"/>
  <c r="BA20" i="79"/>
  <c r="BA16" i="79"/>
  <c r="Q10" i="46"/>
  <c r="Q10" i="76" s="1"/>
  <c r="Q10" i="78"/>
  <c r="Q10" i="77"/>
  <c r="Q18" i="46"/>
  <c r="Q18" i="76" s="1"/>
  <c r="Q18" i="78"/>
  <c r="Q18" i="77"/>
  <c r="Q32" i="46"/>
  <c r="Q32" i="76" s="1"/>
  <c r="Q32" i="78"/>
  <c r="Q32" i="77"/>
  <c r="Q15" i="46"/>
  <c r="Q15" i="76" s="1"/>
  <c r="Q15" i="78"/>
  <c r="Q15" i="77"/>
  <c r="Q29" i="46"/>
  <c r="Q29" i="76" s="1"/>
  <c r="Q29" i="78"/>
  <c r="Q29" i="77"/>
  <c r="R4" i="46"/>
  <c r="R4" i="76" s="1"/>
  <c r="R4" i="78"/>
  <c r="R4" i="77"/>
  <c r="Q11" i="78"/>
  <c r="Q11" i="77"/>
  <c r="Q22" i="46"/>
  <c r="Q22" i="76" s="1"/>
  <c r="Q22" i="78"/>
  <c r="Q22" i="77"/>
  <c r="AV6" i="79"/>
  <c r="AV7" i="79"/>
  <c r="BA24" i="79"/>
  <c r="BA23" i="79"/>
  <c r="BA21" i="79"/>
  <c r="BA22" i="79"/>
  <c r="BB16" i="79"/>
  <c r="BB12" i="79"/>
  <c r="BB20" i="79"/>
  <c r="BB8" i="79"/>
  <c r="AO31" i="79"/>
  <c r="AM31" i="79"/>
  <c r="AR9" i="79"/>
  <c r="AR6" i="79"/>
  <c r="AR7" i="79"/>
  <c r="AR13" i="79"/>
  <c r="AR15" i="79"/>
  <c r="AR10" i="79"/>
  <c r="AR5" i="79"/>
  <c r="AR14" i="79"/>
  <c r="AR18" i="79"/>
  <c r="AR19" i="79"/>
  <c r="AR11" i="79"/>
  <c r="AR17" i="79"/>
  <c r="AR4" i="79"/>
  <c r="AH31" i="79"/>
  <c r="AU31" i="79"/>
  <c r="BA34" i="79"/>
  <c r="BB34" i="79"/>
  <c r="AZ34" i="79"/>
  <c r="AI31" i="79"/>
  <c r="AS17" i="79"/>
  <c r="AS18" i="79"/>
  <c r="AS6" i="79"/>
  <c r="AS11" i="79"/>
  <c r="AS9" i="79"/>
  <c r="AS10" i="79"/>
  <c r="AS13" i="79"/>
  <c r="AS19" i="79"/>
  <c r="AS4" i="79"/>
  <c r="AS5" i="79"/>
  <c r="AS14" i="79"/>
  <c r="AS7" i="79"/>
  <c r="AS15" i="79"/>
  <c r="AL31" i="79"/>
  <c r="AQ6" i="79"/>
  <c r="AQ18" i="79"/>
  <c r="AQ10" i="79"/>
  <c r="AQ9" i="79"/>
  <c r="AQ17" i="79"/>
  <c r="AQ4" i="79"/>
  <c r="AQ19" i="79"/>
  <c r="AQ11" i="79"/>
  <c r="AQ5" i="79"/>
  <c r="AQ7" i="79"/>
  <c r="AQ14" i="79"/>
  <c r="AQ13" i="79"/>
  <c r="AQ15" i="79"/>
  <c r="BY27" i="61"/>
  <c r="BI25" i="67"/>
  <c r="BR30" i="21"/>
  <c r="CF28" i="59"/>
  <c r="CF28" i="58" s="1"/>
  <c r="CF28" i="57" s="1"/>
  <c r="CF28" i="67" s="1"/>
  <c r="AZ30" i="21"/>
  <c r="BF30" i="21"/>
  <c r="CI26" i="61"/>
  <c r="CH25" i="61"/>
  <c r="BI25" i="61"/>
  <c r="CI26" i="59"/>
  <c r="CI26" i="58" s="1"/>
  <c r="CI26" i="57" s="1"/>
  <c r="CI26" i="67" s="1"/>
  <c r="CG25" i="61"/>
  <c r="BE28" i="50"/>
  <c r="BE28" i="61" s="1"/>
  <c r="BH26" i="50"/>
  <c r="BH26" i="59" s="1"/>
  <c r="BH26" i="58" s="1"/>
  <c r="BH26" i="57" s="1"/>
  <c r="BH26" i="67" s="1"/>
  <c r="BP28" i="50"/>
  <c r="BP28" i="61" s="1"/>
  <c r="BE25" i="50"/>
  <c r="BE25" i="61" s="1"/>
  <c r="AE27" i="50"/>
  <c r="AE27" i="59" s="1"/>
  <c r="AE27" i="58" s="1"/>
  <c r="AE27" i="57" s="1"/>
  <c r="AE27" i="67" s="1"/>
  <c r="AP25" i="50"/>
  <c r="AQ25" i="53" s="1"/>
  <c r="BN26" i="50"/>
  <c r="BN26" i="59" s="1"/>
  <c r="BN26" i="58" s="1"/>
  <c r="BN26" i="57" s="1"/>
  <c r="BN26" i="67" s="1"/>
  <c r="BE27" i="50"/>
  <c r="BE26" i="50"/>
  <c r="BE26" i="61" s="1"/>
  <c r="BI30" i="21"/>
  <c r="CH27" i="65"/>
  <c r="CH27" i="66"/>
  <c r="CH27" i="60" s="1"/>
  <c r="CH25" i="65"/>
  <c r="CH25" i="66"/>
  <c r="CH25" i="60" s="1"/>
  <c r="BI25" i="65"/>
  <c r="BI25" i="66"/>
  <c r="BY27" i="65"/>
  <c r="BY27" i="66"/>
  <c r="BY27" i="60" s="1"/>
  <c r="AT30" i="21"/>
  <c r="AM30" i="21"/>
  <c r="AS12" i="43"/>
  <c r="AS12" i="41"/>
  <c r="AS12" i="40"/>
  <c r="AS6" i="43"/>
  <c r="AS6" i="41"/>
  <c r="AS6" i="40"/>
  <c r="AS14" i="43"/>
  <c r="AS14" i="41"/>
  <c r="AS14" i="40"/>
  <c r="AS5" i="43"/>
  <c r="AS5" i="41"/>
  <c r="AS5" i="40"/>
  <c r="AS9" i="43"/>
  <c r="AS9" i="41"/>
  <c r="AS9" i="40"/>
  <c r="AS17" i="43"/>
  <c r="AS17" i="41"/>
  <c r="AS17" i="40"/>
  <c r="AS21" i="43"/>
  <c r="AS21" i="41"/>
  <c r="AS21" i="40"/>
  <c r="BF26" i="59"/>
  <c r="BF26" i="58" s="1"/>
  <c r="BF26" i="57" s="1"/>
  <c r="BF26" i="67" s="1"/>
  <c r="BF26" i="61"/>
  <c r="CC26" i="59"/>
  <c r="CC26" i="58" s="1"/>
  <c r="CC26" i="57" s="1"/>
  <c r="CC26" i="67" s="1"/>
  <c r="CC26" i="61"/>
  <c r="BX25" i="59"/>
  <c r="BX25" i="58" s="1"/>
  <c r="BX25" i="57" s="1"/>
  <c r="BX25" i="67" s="1"/>
  <c r="BX25" i="61"/>
  <c r="CB27" i="59"/>
  <c r="CB27" i="58" s="1"/>
  <c r="CB27" i="57" s="1"/>
  <c r="CB27" i="67" s="1"/>
  <c r="CB27" i="61"/>
  <c r="CE28" i="59"/>
  <c r="CE28" i="58" s="1"/>
  <c r="CE28" i="57" s="1"/>
  <c r="CE28" i="67" s="1"/>
  <c r="CE28" i="61"/>
  <c r="CF27" i="59"/>
  <c r="CF27" i="58" s="1"/>
  <c r="CF27" i="57" s="1"/>
  <c r="CF27" i="67" s="1"/>
  <c r="CF27" i="61"/>
  <c r="BR28" i="59"/>
  <c r="BR28" i="58" s="1"/>
  <c r="BR28" i="57" s="1"/>
  <c r="BR28" i="67" s="1"/>
  <c r="BR28" i="61"/>
  <c r="BI28" i="59"/>
  <c r="BI28" i="58" s="1"/>
  <c r="BI28" i="57" s="1"/>
  <c r="BI28" i="67" s="1"/>
  <c r="BI28" i="61"/>
  <c r="BZ28" i="59"/>
  <c r="BZ28" i="58" s="1"/>
  <c r="BZ28" i="57" s="1"/>
  <c r="BZ28" i="67" s="1"/>
  <c r="BZ28" i="61"/>
  <c r="CD27" i="59"/>
  <c r="CD27" i="58" s="1"/>
  <c r="CD27" i="57" s="1"/>
  <c r="CD27" i="67" s="1"/>
  <c r="CD27" i="61"/>
  <c r="CI28" i="59"/>
  <c r="CI28" i="58" s="1"/>
  <c r="CI28" i="57" s="1"/>
  <c r="CI28" i="67" s="1"/>
  <c r="CI28" i="61"/>
  <c r="BI26" i="59"/>
  <c r="BI26" i="58" s="1"/>
  <c r="BI26" i="57" s="1"/>
  <c r="BI26" i="67" s="1"/>
  <c r="BI26" i="61"/>
  <c r="CI25" i="59"/>
  <c r="CI25" i="58" s="1"/>
  <c r="CI25" i="57" s="1"/>
  <c r="CI25" i="67" s="1"/>
  <c r="CI25" i="61"/>
  <c r="BY28" i="59"/>
  <c r="BY28" i="58" s="1"/>
  <c r="BY28" i="57" s="1"/>
  <c r="BY28" i="67" s="1"/>
  <c r="BY28" i="61"/>
  <c r="CA26" i="59"/>
  <c r="CA26" i="58" s="1"/>
  <c r="CA26" i="57" s="1"/>
  <c r="CA26" i="67" s="1"/>
  <c r="CA26" i="61"/>
  <c r="CC28" i="59"/>
  <c r="CC28" i="58" s="1"/>
  <c r="CC28" i="57" s="1"/>
  <c r="CC28" i="67" s="1"/>
  <c r="CC28" i="61"/>
  <c r="CH26" i="59"/>
  <c r="CH26" i="58" s="1"/>
  <c r="CH26" i="57" s="1"/>
  <c r="CH26" i="67" s="1"/>
  <c r="CH26" i="61"/>
  <c r="CF26" i="59"/>
  <c r="CF26" i="58" s="1"/>
  <c r="CF26" i="57" s="1"/>
  <c r="CF26" i="67" s="1"/>
  <c r="CF26" i="61"/>
  <c r="BU26" i="59"/>
  <c r="BU26" i="58" s="1"/>
  <c r="BU26" i="57" s="1"/>
  <c r="BU26" i="67" s="1"/>
  <c r="BU26" i="61"/>
  <c r="BI27" i="59"/>
  <c r="BI27" i="58" s="1"/>
  <c r="BI27" i="57" s="1"/>
  <c r="BI27" i="67" s="1"/>
  <c r="BI27" i="61"/>
  <c r="BY25" i="59"/>
  <c r="BY25" i="58" s="1"/>
  <c r="BY25" i="57" s="1"/>
  <c r="BY25" i="67" s="1"/>
  <c r="BY25" i="61"/>
  <c r="CA28" i="59"/>
  <c r="CA28" i="58" s="1"/>
  <c r="CA28" i="57" s="1"/>
  <c r="CA28" i="67" s="1"/>
  <c r="CA28" i="61"/>
  <c r="CI27" i="59"/>
  <c r="CI27" i="58" s="1"/>
  <c r="CI27" i="57" s="1"/>
  <c r="CI27" i="67" s="1"/>
  <c r="CI27" i="61"/>
  <c r="BU25" i="59"/>
  <c r="BU25" i="58" s="1"/>
  <c r="BU25" i="57" s="1"/>
  <c r="BU25" i="67" s="1"/>
  <c r="BU25" i="61"/>
  <c r="AS8" i="43"/>
  <c r="AS8" i="41"/>
  <c r="AS8" i="40"/>
  <c r="AS4" i="43"/>
  <c r="AS4" i="41"/>
  <c r="AS4" i="40"/>
  <c r="AS20" i="43"/>
  <c r="AS20" i="41"/>
  <c r="AS20" i="40"/>
  <c r="AS28" i="43"/>
  <c r="AS28" i="41"/>
  <c r="AS28" i="40"/>
  <c r="AS10" i="43"/>
  <c r="AS10" i="41"/>
  <c r="AS10" i="40"/>
  <c r="AS18" i="43"/>
  <c r="AS18" i="41"/>
  <c r="AS18" i="40"/>
  <c r="AS26" i="43"/>
  <c r="AS26" i="41"/>
  <c r="AS26" i="40"/>
  <c r="AS7" i="43"/>
  <c r="AS7" i="41"/>
  <c r="AS7" i="40"/>
  <c r="AS11" i="43"/>
  <c r="AS11" i="41"/>
  <c r="AS11" i="40"/>
  <c r="AS15" i="43"/>
  <c r="AS15" i="41"/>
  <c r="AS15" i="40"/>
  <c r="AS19" i="43"/>
  <c r="AS19" i="41"/>
  <c r="AS19" i="40"/>
  <c r="AS23" i="43"/>
  <c r="AS23" i="41"/>
  <c r="AS23" i="40"/>
  <c r="AS27" i="43"/>
  <c r="AS27" i="41"/>
  <c r="AS27" i="40"/>
  <c r="BF27" i="59"/>
  <c r="BF27" i="58" s="1"/>
  <c r="BF27" i="57" s="1"/>
  <c r="BF27" i="67" s="1"/>
  <c r="BF27" i="61"/>
  <c r="AZ26" i="59"/>
  <c r="AZ26" i="58" s="1"/>
  <c r="AZ26" i="61"/>
  <c r="CD28" i="59"/>
  <c r="CD28" i="58" s="1"/>
  <c r="CD28" i="57" s="1"/>
  <c r="CD28" i="67" s="1"/>
  <c r="CD28" i="61"/>
  <c r="BR26" i="59"/>
  <c r="BR26" i="58" s="1"/>
  <c r="BR26" i="57" s="1"/>
  <c r="BR26" i="67" s="1"/>
  <c r="BR26" i="61"/>
  <c r="CB28" i="59"/>
  <c r="CB28" i="58" s="1"/>
  <c r="CB28" i="57" s="1"/>
  <c r="CB28" i="67" s="1"/>
  <c r="CB28" i="61"/>
  <c r="BZ25" i="59"/>
  <c r="BZ25" i="58" s="1"/>
  <c r="BZ25" i="57" s="1"/>
  <c r="BZ25" i="67" s="1"/>
  <c r="BZ25" i="61"/>
  <c r="CE26" i="59"/>
  <c r="CE26" i="58" s="1"/>
  <c r="CE26" i="57" s="1"/>
  <c r="CE26" i="67" s="1"/>
  <c r="CE26" i="61"/>
  <c r="CF25" i="59"/>
  <c r="CF25" i="58" s="1"/>
  <c r="CF25" i="57" s="1"/>
  <c r="CF25" i="67" s="1"/>
  <c r="CF25" i="61"/>
  <c r="BU27" i="59"/>
  <c r="BU27" i="58" s="1"/>
  <c r="BU27" i="57" s="1"/>
  <c r="BU27" i="67" s="1"/>
  <c r="BU27" i="61"/>
  <c r="BR27" i="59"/>
  <c r="BR27" i="58" s="1"/>
  <c r="BR27" i="61"/>
  <c r="BX28" i="59"/>
  <c r="BX28" i="58" s="1"/>
  <c r="BX28" i="57" s="1"/>
  <c r="BX28" i="67" s="1"/>
  <c r="BX28" i="61"/>
  <c r="CB26" i="59"/>
  <c r="CB26" i="58" s="1"/>
  <c r="CB26" i="61"/>
  <c r="BZ26" i="59"/>
  <c r="BZ26" i="58" s="1"/>
  <c r="BZ26" i="61"/>
  <c r="CD25" i="59"/>
  <c r="CD25" i="58" s="1"/>
  <c r="CD25" i="57" s="1"/>
  <c r="CD25" i="67" s="1"/>
  <c r="CD25" i="61"/>
  <c r="BR25" i="59"/>
  <c r="BR25" i="58" s="1"/>
  <c r="BR25" i="57" s="1"/>
  <c r="BR25" i="67" s="1"/>
  <c r="BR25" i="61"/>
  <c r="BU28" i="59"/>
  <c r="BU28" i="58" s="1"/>
  <c r="BU28" i="57" s="1"/>
  <c r="BU28" i="67" s="1"/>
  <c r="BU28" i="61"/>
  <c r="CA25" i="59"/>
  <c r="CA25" i="58" s="1"/>
  <c r="CA25" i="61"/>
  <c r="BZ27" i="59"/>
  <c r="BZ27" i="58" s="1"/>
  <c r="BZ27" i="57" s="1"/>
  <c r="BZ27" i="67" s="1"/>
  <c r="BZ27" i="61"/>
  <c r="BX26" i="59"/>
  <c r="BX26" i="58" s="1"/>
  <c r="BX26" i="61"/>
  <c r="CA27" i="59"/>
  <c r="CA27" i="58" s="1"/>
  <c r="CA27" i="61"/>
  <c r="CC25" i="59"/>
  <c r="CC25" i="58" s="1"/>
  <c r="CC25" i="57" s="1"/>
  <c r="CC25" i="67" s="1"/>
  <c r="CC25" i="61"/>
  <c r="CD26" i="59"/>
  <c r="CD26" i="58" s="1"/>
  <c r="CD26" i="57" s="1"/>
  <c r="CD26" i="67" s="1"/>
  <c r="CD26" i="61"/>
  <c r="CG26" i="59"/>
  <c r="CG26" i="58" s="1"/>
  <c r="CG26" i="57" s="1"/>
  <c r="CG26" i="67" s="1"/>
  <c r="CG26" i="61"/>
  <c r="CE25" i="59"/>
  <c r="CE25" i="58" s="1"/>
  <c r="CE25" i="57" s="1"/>
  <c r="CE25" i="67" s="1"/>
  <c r="CE25" i="61"/>
  <c r="BF28" i="59"/>
  <c r="BF28" i="58" s="1"/>
  <c r="BF28" i="61"/>
  <c r="AZ25" i="59"/>
  <c r="AZ25" i="58" s="1"/>
  <c r="AZ25" i="61"/>
  <c r="AQ25" i="59"/>
  <c r="AQ25" i="58" s="1"/>
  <c r="AQ25" i="57" s="1"/>
  <c r="AQ25" i="67" s="1"/>
  <c r="AQ25" i="61"/>
  <c r="BY26" i="59"/>
  <c r="BY26" i="58" s="1"/>
  <c r="BY26" i="57" s="1"/>
  <c r="BY26" i="67" s="1"/>
  <c r="BY26" i="61"/>
  <c r="CC27" i="59"/>
  <c r="CC27" i="58" s="1"/>
  <c r="CC27" i="61"/>
  <c r="CE27" i="59"/>
  <c r="CE27" i="58" s="1"/>
  <c r="CE27" i="57" s="1"/>
  <c r="CE27" i="67" s="1"/>
  <c r="CE27" i="61"/>
  <c r="AZ27" i="59"/>
  <c r="AZ27" i="58" s="1"/>
  <c r="AZ27" i="57" s="1"/>
  <c r="AZ27" i="67" s="1"/>
  <c r="AZ27" i="61"/>
  <c r="CC32" i="21"/>
  <c r="AS16" i="43"/>
  <c r="AS16" i="41"/>
  <c r="AS16" i="40"/>
  <c r="AS24" i="43"/>
  <c r="AS24" i="41"/>
  <c r="AS24" i="40"/>
  <c r="AS22" i="43"/>
  <c r="AS22" i="41"/>
  <c r="AS22" i="40"/>
  <c r="AS13" i="43"/>
  <c r="AS13" i="41"/>
  <c r="AS13" i="40"/>
  <c r="AS25" i="43"/>
  <c r="AS25" i="41"/>
  <c r="AS25" i="40"/>
  <c r="AE28" i="59"/>
  <c r="AE28" i="58" s="1"/>
  <c r="AE28" i="57" s="1"/>
  <c r="AE28" i="67" s="1"/>
  <c r="AE28" i="61"/>
  <c r="CG27" i="59"/>
  <c r="CG27" i="58" s="1"/>
  <c r="CG27" i="57" s="1"/>
  <c r="CG27" i="67" s="1"/>
  <c r="CG27" i="61"/>
  <c r="BF25" i="59"/>
  <c r="BF25" i="58" s="1"/>
  <c r="BF25" i="57" s="1"/>
  <c r="BF25" i="67" s="1"/>
  <c r="BF25" i="61"/>
  <c r="BX27" i="59"/>
  <c r="BX27" i="58" s="1"/>
  <c r="BX27" i="61"/>
  <c r="AZ28" i="59"/>
  <c r="AZ28" i="58" s="1"/>
  <c r="AZ28" i="57" s="1"/>
  <c r="AZ28" i="67" s="1"/>
  <c r="AZ28" i="61"/>
  <c r="CB25" i="59"/>
  <c r="CB25" i="58" s="1"/>
  <c r="CB25" i="61"/>
  <c r="CG28" i="59"/>
  <c r="CG28" i="58" s="1"/>
  <c r="CG28" i="57" s="1"/>
  <c r="CG28" i="67" s="1"/>
  <c r="CG28" i="61"/>
  <c r="CH28" i="59"/>
  <c r="CH28" i="58" s="1"/>
  <c r="CH28" i="57" s="1"/>
  <c r="CH28" i="67" s="1"/>
  <c r="CH28" i="61"/>
  <c r="CD30" i="63"/>
  <c r="CH30" i="63"/>
  <c r="CE30" i="63"/>
  <c r="BF30" i="63"/>
  <c r="CA30" i="63"/>
  <c r="CI30" i="63"/>
  <c r="CF30" i="63"/>
  <c r="BY30" i="63"/>
  <c r="BR30" i="63"/>
  <c r="BI30" i="63"/>
  <c r="BX30" i="63"/>
  <c r="BZ30" i="63"/>
  <c r="CC32" i="62"/>
  <c r="CF32" i="62"/>
  <c r="CI34" i="62"/>
  <c r="BZ32" i="62"/>
  <c r="AS8" i="21"/>
  <c r="AS20" i="21"/>
  <c r="AS10" i="21"/>
  <c r="AS26" i="21"/>
  <c r="AS11" i="21"/>
  <c r="AS19" i="21"/>
  <c r="AS23" i="21"/>
  <c r="AS16" i="21"/>
  <c r="AS12" i="21"/>
  <c r="AS24" i="21"/>
  <c r="AS6" i="21"/>
  <c r="AS14" i="21"/>
  <c r="AS22" i="21"/>
  <c r="AS5" i="21"/>
  <c r="AS9" i="21"/>
  <c r="AS13" i="21"/>
  <c r="AS17" i="21"/>
  <c r="AS21" i="21"/>
  <c r="AS25" i="21"/>
  <c r="AG30" i="62"/>
  <c r="AY30" i="62"/>
  <c r="BJ30" i="62"/>
  <c r="BL30" i="62"/>
  <c r="BO30" i="62"/>
  <c r="AS4" i="21"/>
  <c r="AS28" i="21"/>
  <c r="AS18" i="21"/>
  <c r="AS7" i="21"/>
  <c r="AS15" i="21"/>
  <c r="AS27" i="21"/>
  <c r="CI32" i="62"/>
  <c r="AE30" i="62"/>
  <c r="AQ30" i="62"/>
  <c r="AK30" i="62"/>
  <c r="AJ30" i="62"/>
  <c r="AM30" i="62"/>
  <c r="AP30" i="62"/>
  <c r="AI30" i="62"/>
  <c r="AR30" i="62"/>
  <c r="AV30" i="62"/>
  <c r="AL30" i="62"/>
  <c r="AU30" i="62"/>
  <c r="AH30" i="62"/>
  <c r="AO30" i="62"/>
  <c r="AN30" i="62"/>
  <c r="AT30" i="62"/>
  <c r="AX30" i="62"/>
  <c r="BT30" i="62"/>
  <c r="BM30" i="62"/>
  <c r="BN30" i="62"/>
  <c r="BS30" i="62"/>
  <c r="BV30" i="62"/>
  <c r="BC30" i="62"/>
  <c r="BQ30" i="62"/>
  <c r="AF30" i="62"/>
  <c r="BE30" i="62"/>
  <c r="BA30" i="62"/>
  <c r="BK30" i="62"/>
  <c r="BH30" i="62"/>
  <c r="BB30" i="62"/>
  <c r="BP30" i="62"/>
  <c r="BG30" i="62"/>
  <c r="BD30" i="62"/>
  <c r="BW30" i="62"/>
  <c r="AW30" i="62"/>
  <c r="AC30" i="62"/>
  <c r="AD30" i="62"/>
  <c r="CF32" i="21"/>
  <c r="AR30" i="21"/>
  <c r="BK30" i="21"/>
  <c r="BM30" i="21"/>
  <c r="CH25" i="53"/>
  <c r="CG25" i="59"/>
  <c r="CG25" i="58" s="1"/>
  <c r="AN30" i="63"/>
  <c r="BZ32" i="21"/>
  <c r="CI32" i="21"/>
  <c r="AP30" i="21"/>
  <c r="BM30" i="63"/>
  <c r="BN30" i="63"/>
  <c r="BB30" i="21"/>
  <c r="BP30" i="21"/>
  <c r="AI30" i="21"/>
  <c r="AY30" i="63"/>
  <c r="BK30" i="63"/>
  <c r="BP30" i="63"/>
  <c r="AP30" i="63"/>
  <c r="BW30" i="63"/>
  <c r="AE30" i="21"/>
  <c r="BH30" i="21"/>
  <c r="AL30" i="21"/>
  <c r="AO30" i="21"/>
  <c r="AV30" i="21"/>
  <c r="AJ30" i="21"/>
  <c r="BA30" i="21"/>
  <c r="AU30" i="21"/>
  <c r="AN30" i="21"/>
  <c r="AH30" i="21"/>
  <c r="CC26" i="53"/>
  <c r="CD28" i="53"/>
  <c r="CB28" i="53"/>
  <c r="CB27" i="53"/>
  <c r="BZ25" i="53"/>
  <c r="CG27" i="53"/>
  <c r="CE28" i="53"/>
  <c r="CE26" i="53"/>
  <c r="CF27" i="53"/>
  <c r="CF25" i="53"/>
  <c r="CD25" i="53"/>
  <c r="CB25" i="53"/>
  <c r="BZ27" i="53"/>
  <c r="CI25" i="53"/>
  <c r="CA26" i="53"/>
  <c r="CG28" i="53"/>
  <c r="CH26" i="53"/>
  <c r="CE25" i="53"/>
  <c r="CF26" i="53"/>
  <c r="CC27" i="53"/>
  <c r="CH28" i="53"/>
  <c r="CE27" i="53"/>
  <c r="CI27" i="53"/>
  <c r="BY27" i="53"/>
  <c r="CG25" i="53"/>
  <c r="CB26" i="53"/>
  <c r="BZ28" i="53"/>
  <c r="BZ26" i="53"/>
  <c r="CD27" i="53"/>
  <c r="CI28" i="53"/>
  <c r="CA25" i="53"/>
  <c r="BY28" i="53"/>
  <c r="CA27" i="53"/>
  <c r="CC25" i="53"/>
  <c r="CC28" i="53"/>
  <c r="CD26" i="53"/>
  <c r="CG26" i="53"/>
  <c r="BY25" i="53"/>
  <c r="BY26" i="53"/>
  <c r="CA28" i="53"/>
  <c r="CH27" i="53"/>
  <c r="CF28" i="53"/>
  <c r="CI26" i="53"/>
  <c r="AK30" i="21"/>
  <c r="BE30" i="21"/>
  <c r="AG26" i="50"/>
  <c r="AB23" i="50"/>
  <c r="AB16" i="50"/>
  <c r="AY27" i="50"/>
  <c r="AW26" i="50"/>
  <c r="BQ25" i="50"/>
  <c r="AD25" i="50"/>
  <c r="BD25" i="50"/>
  <c r="AW28" i="50"/>
  <c r="AC28" i="50"/>
  <c r="BN25" i="50"/>
  <c r="BV26" i="50"/>
  <c r="AB27" i="50"/>
  <c r="AB7" i="50"/>
  <c r="AB12" i="50"/>
  <c r="AX30" i="21"/>
  <c r="AX28" i="50"/>
  <c r="BL26" i="50"/>
  <c r="AW25" i="50"/>
  <c r="BQ26" i="50"/>
  <c r="AC25" i="50"/>
  <c r="AD27" i="50"/>
  <c r="AD28" i="50"/>
  <c r="BD26" i="50"/>
  <c r="BJ27" i="50"/>
  <c r="BC26" i="50"/>
  <c r="AC26" i="50"/>
  <c r="AD26" i="50"/>
  <c r="BN28" i="50"/>
  <c r="BD28" i="50"/>
  <c r="BS28" i="50"/>
  <c r="AB25" i="50"/>
  <c r="AB26" i="50"/>
  <c r="AY26" i="50"/>
  <c r="BW26" i="50"/>
  <c r="AB15" i="50"/>
  <c r="AB13" i="50"/>
  <c r="BT25" i="50"/>
  <c r="BL28" i="50"/>
  <c r="BV28" i="50"/>
  <c r="BQ27" i="50"/>
  <c r="AQ30" i="21"/>
  <c r="AE26" i="50"/>
  <c r="AK28" i="50"/>
  <c r="AQ28" i="50"/>
  <c r="AK25" i="50"/>
  <c r="AJ27" i="50"/>
  <c r="AJ26" i="50"/>
  <c r="AM26" i="50"/>
  <c r="AM25" i="50"/>
  <c r="AM27" i="50"/>
  <c r="AI25" i="50"/>
  <c r="AV26" i="50"/>
  <c r="AV25" i="50"/>
  <c r="AL27" i="50"/>
  <c r="AL28" i="50"/>
  <c r="AU26" i="50"/>
  <c r="AO25" i="50"/>
  <c r="AT26" i="50"/>
  <c r="AT27" i="50"/>
  <c r="AG28" i="50"/>
  <c r="AF25" i="50"/>
  <c r="AF26" i="50"/>
  <c r="AB4" i="50"/>
  <c r="AB11" i="50"/>
  <c r="AB8" i="50"/>
  <c r="AB17" i="50"/>
  <c r="AB20" i="50"/>
  <c r="AB6" i="50"/>
  <c r="AX25" i="50"/>
  <c r="AX27" i="50"/>
  <c r="BA25" i="50"/>
  <c r="BT26" i="50"/>
  <c r="BK25" i="50"/>
  <c r="BH25" i="50"/>
  <c r="BB25" i="50"/>
  <c r="BB28" i="50"/>
  <c r="BM27" i="50"/>
  <c r="BM28" i="50"/>
  <c r="BP26" i="50"/>
  <c r="BG27" i="50"/>
  <c r="BG28" i="50"/>
  <c r="BN27" i="50"/>
  <c r="BJ28" i="50"/>
  <c r="BS26" i="50"/>
  <c r="BS27" i="50"/>
  <c r="BO26" i="50"/>
  <c r="AK27" i="50"/>
  <c r="AJ25" i="50"/>
  <c r="AM28" i="50"/>
  <c r="AP26" i="50"/>
  <c r="AI28" i="50"/>
  <c r="AR27" i="50"/>
  <c r="AL25" i="50"/>
  <c r="AU27" i="50"/>
  <c r="AU28" i="50"/>
  <c r="AH25" i="50"/>
  <c r="AO27" i="50"/>
  <c r="AN25" i="50"/>
  <c r="AG27" i="50"/>
  <c r="AF28" i="50"/>
  <c r="AB21" i="50"/>
  <c r="BA28" i="50"/>
  <c r="BK26" i="50"/>
  <c r="BM25" i="50"/>
  <c r="BG25" i="50"/>
  <c r="BC27" i="50"/>
  <c r="BC28" i="50"/>
  <c r="AW27" i="50"/>
  <c r="AB14" i="50"/>
  <c r="BW30" i="21"/>
  <c r="BW28" i="50"/>
  <c r="AC27" i="50"/>
  <c r="AB28" i="50"/>
  <c r="BC25" i="50"/>
  <c r="BG26" i="50"/>
  <c r="BJ25" i="50"/>
  <c r="BL25" i="50"/>
  <c r="BW27" i="50"/>
  <c r="AB18" i="50"/>
  <c r="BS25" i="50"/>
  <c r="BV27" i="50"/>
  <c r="BO25" i="50"/>
  <c r="AE25" i="50"/>
  <c r="AQ26" i="50"/>
  <c r="AQ27" i="50"/>
  <c r="AJ28" i="50"/>
  <c r="AP28" i="50"/>
  <c r="AP27" i="50"/>
  <c r="AI26" i="50"/>
  <c r="AR28" i="50"/>
  <c r="AV27" i="50"/>
  <c r="AU25" i="50"/>
  <c r="AH27" i="50"/>
  <c r="AH28" i="50"/>
  <c r="AO26" i="50"/>
  <c r="AO28" i="50"/>
  <c r="AN28" i="50"/>
  <c r="AT25" i="50"/>
  <c r="AG25" i="50"/>
  <c r="AB19" i="50"/>
  <c r="AB24" i="50"/>
  <c r="AB10" i="50"/>
  <c r="AB9" i="50"/>
  <c r="AB22" i="50"/>
  <c r="AX26" i="50"/>
  <c r="BA26" i="50"/>
  <c r="BT27" i="50"/>
  <c r="BT28" i="50"/>
  <c r="BH28" i="50"/>
  <c r="BP25" i="50"/>
  <c r="AY28" i="50"/>
  <c r="AY25" i="50"/>
  <c r="BW25" i="50"/>
  <c r="BO27" i="50"/>
  <c r="BQ28" i="50"/>
  <c r="AK26" i="50"/>
  <c r="AI27" i="50"/>
  <c r="AR26" i="50"/>
  <c r="AR25" i="50"/>
  <c r="AV28" i="50"/>
  <c r="AL26" i="50"/>
  <c r="AH26" i="50"/>
  <c r="AN26" i="50"/>
  <c r="AN27" i="50"/>
  <c r="AT28" i="50"/>
  <c r="AF27" i="50"/>
  <c r="AB5" i="50"/>
  <c r="BA27" i="50"/>
  <c r="BK27" i="50"/>
  <c r="BK28" i="50"/>
  <c r="BH27" i="50"/>
  <c r="BB27" i="50"/>
  <c r="BB26" i="50"/>
  <c r="BM26" i="50"/>
  <c r="BP27" i="50"/>
  <c r="BD27" i="50"/>
  <c r="BJ26" i="50"/>
  <c r="BV25" i="50"/>
  <c r="BL27" i="50"/>
  <c r="BO28" i="50"/>
  <c r="BS30" i="21"/>
  <c r="Q37" i="45"/>
  <c r="Q11" i="46"/>
  <c r="S35" i="32"/>
  <c r="R35" i="45"/>
  <c r="S6" i="32"/>
  <c r="R6" i="45"/>
  <c r="S8" i="32"/>
  <c r="R8" i="45"/>
  <c r="S10" i="32"/>
  <c r="R10" i="45"/>
  <c r="S12" i="32"/>
  <c r="R12" i="45"/>
  <c r="S14" i="32"/>
  <c r="R14" i="45"/>
  <c r="S16" i="32"/>
  <c r="R16" i="45"/>
  <c r="S18" i="32"/>
  <c r="R18" i="45"/>
  <c r="S20" i="32"/>
  <c r="R20" i="45"/>
  <c r="S24" i="32"/>
  <c r="R24" i="45"/>
  <c r="S26" i="32"/>
  <c r="R26" i="45"/>
  <c r="S28" i="32"/>
  <c r="R28" i="45"/>
  <c r="S30" i="32"/>
  <c r="R30" i="45"/>
  <c r="S32" i="32"/>
  <c r="R32" i="45"/>
  <c r="S34" i="32"/>
  <c r="R34" i="45"/>
  <c r="S9" i="32"/>
  <c r="R9" i="45"/>
  <c r="S13" i="32"/>
  <c r="R13" i="45"/>
  <c r="S15" i="32"/>
  <c r="R15" i="45"/>
  <c r="S17" i="32"/>
  <c r="R17" i="45"/>
  <c r="S19" i="32"/>
  <c r="R19" i="45"/>
  <c r="S21" i="32"/>
  <c r="R21" i="45"/>
  <c r="S23" i="32"/>
  <c r="R23" i="45"/>
  <c r="S25" i="32"/>
  <c r="R25" i="45"/>
  <c r="S29" i="32"/>
  <c r="R29" i="45"/>
  <c r="S31" i="32"/>
  <c r="R31" i="45"/>
  <c r="S5" i="32"/>
  <c r="R5" i="45"/>
  <c r="R22" i="45"/>
  <c r="S22" i="32"/>
  <c r="R27" i="45"/>
  <c r="S27" i="32"/>
  <c r="BT30" i="21"/>
  <c r="R11" i="45"/>
  <c r="S11" i="32"/>
  <c r="S3" i="32"/>
  <c r="S3" i="45" s="1"/>
  <c r="S33" i="32"/>
  <c r="S33" i="45" s="1"/>
  <c r="T7" i="32"/>
  <c r="T7" i="45" s="1"/>
  <c r="AW30" i="21"/>
  <c r="BQ30" i="21"/>
  <c r="BC30" i="21"/>
  <c r="AY30" i="21"/>
  <c r="BG30" i="21"/>
  <c r="BJ30" i="21"/>
  <c r="AB30" i="21"/>
  <c r="BO30" i="21"/>
  <c r="BV30" i="21"/>
  <c r="BD30" i="21"/>
  <c r="BN30" i="21"/>
  <c r="AF30" i="21"/>
  <c r="AC30" i="21"/>
  <c r="AG30" i="21"/>
  <c r="AD30" i="21"/>
  <c r="BL30" i="21"/>
  <c r="AC30" i="63"/>
  <c r="AS30" i="18"/>
  <c r="U3" i="29"/>
  <c r="V3" i="33" s="1"/>
  <c r="V37" i="33" s="1"/>
  <c r="V39" i="33" s="1"/>
  <c r="I15" i="44" s="1"/>
  <c r="T37" i="29"/>
  <c r="Q3" i="31"/>
  <c r="P37" i="31"/>
  <c r="S4" i="32"/>
  <c r="S4" i="45" s="1"/>
  <c r="R37" i="32"/>
  <c r="BE35" i="79" l="1"/>
  <c r="AT31" i="79"/>
  <c r="AP31" i="79"/>
  <c r="AY31" i="79"/>
  <c r="AK31" i="79"/>
  <c r="AW31" i="79"/>
  <c r="BD35" i="79"/>
  <c r="BC33" i="79"/>
  <c r="BE33" i="79"/>
  <c r="BE24" i="79" s="1"/>
  <c r="Q37" i="77"/>
  <c r="BG33" i="79" s="1"/>
  <c r="AX31" i="79"/>
  <c r="BA30" i="79"/>
  <c r="AV31" i="79"/>
  <c r="Q37" i="78"/>
  <c r="BH35" i="79" s="1"/>
  <c r="T7" i="46"/>
  <c r="T7" i="76" s="1"/>
  <c r="T7" i="78"/>
  <c r="T7" i="77"/>
  <c r="R25" i="46"/>
  <c r="R25" i="76" s="1"/>
  <c r="R25" i="78"/>
  <c r="R25" i="77"/>
  <c r="R13" i="46"/>
  <c r="R13" i="76" s="1"/>
  <c r="R13" i="78"/>
  <c r="R13" i="77"/>
  <c r="R26" i="46"/>
  <c r="R26" i="76" s="1"/>
  <c r="R26" i="78"/>
  <c r="R26" i="77"/>
  <c r="R16" i="46"/>
  <c r="R16" i="76" s="1"/>
  <c r="R16" i="78"/>
  <c r="R16" i="77"/>
  <c r="R35" i="46"/>
  <c r="R35" i="76" s="1"/>
  <c r="R35" i="78"/>
  <c r="R35" i="77"/>
  <c r="BE23" i="79"/>
  <c r="S4" i="46"/>
  <c r="S4" i="76" s="1"/>
  <c r="S4" i="78"/>
  <c r="S4" i="77"/>
  <c r="S33" i="46"/>
  <c r="S33" i="76" s="1"/>
  <c r="S33" i="78"/>
  <c r="S33" i="77"/>
  <c r="R22" i="46"/>
  <c r="R22" i="76" s="1"/>
  <c r="R22" i="78"/>
  <c r="R22" i="77"/>
  <c r="BB30" i="79"/>
  <c r="AZ30" i="79"/>
  <c r="BD16" i="79"/>
  <c r="BD12" i="79"/>
  <c r="BD8" i="79"/>
  <c r="BD20" i="79"/>
  <c r="R11" i="46"/>
  <c r="R11" i="76" s="1"/>
  <c r="R11" i="78"/>
  <c r="R11" i="77"/>
  <c r="R21" i="46"/>
  <c r="R21" i="76" s="1"/>
  <c r="R21" i="78"/>
  <c r="R21" i="77"/>
  <c r="R34" i="46"/>
  <c r="R34" i="76" s="1"/>
  <c r="R34" i="78"/>
  <c r="R34" i="77"/>
  <c r="R20" i="46"/>
  <c r="R20" i="76" s="1"/>
  <c r="R20" i="78"/>
  <c r="R20" i="77"/>
  <c r="R8" i="46"/>
  <c r="R8" i="76" s="1"/>
  <c r="R8" i="78"/>
  <c r="R8" i="77"/>
  <c r="BF33" i="79"/>
  <c r="S3" i="46"/>
  <c r="S3" i="76" s="1"/>
  <c r="S3" i="78"/>
  <c r="S3" i="77"/>
  <c r="R29" i="46"/>
  <c r="R29" i="76" s="1"/>
  <c r="R29" i="78"/>
  <c r="R29" i="77"/>
  <c r="R19" i="46"/>
  <c r="R19" i="76" s="1"/>
  <c r="R19" i="78"/>
  <c r="R19" i="77"/>
  <c r="R9" i="46"/>
  <c r="R9" i="76" s="1"/>
  <c r="R9" i="78"/>
  <c r="R9" i="77"/>
  <c r="R32" i="46"/>
  <c r="R32" i="76" s="1"/>
  <c r="R32" i="78"/>
  <c r="R32" i="77"/>
  <c r="R28" i="46"/>
  <c r="R28" i="76" s="1"/>
  <c r="R28" i="78"/>
  <c r="R28" i="77"/>
  <c r="R24" i="46"/>
  <c r="R24" i="76" s="1"/>
  <c r="R24" i="78"/>
  <c r="R24" i="77"/>
  <c r="R18" i="46"/>
  <c r="R18" i="76" s="1"/>
  <c r="R18" i="78"/>
  <c r="R18" i="77"/>
  <c r="R14" i="46"/>
  <c r="R14" i="76" s="1"/>
  <c r="R14" i="78"/>
  <c r="R14" i="77"/>
  <c r="R10" i="46"/>
  <c r="R10" i="76" s="1"/>
  <c r="R10" i="78"/>
  <c r="R10" i="77"/>
  <c r="R6" i="46"/>
  <c r="R6" i="76" s="1"/>
  <c r="R6" i="78"/>
  <c r="R6" i="77"/>
  <c r="BC34" i="79"/>
  <c r="BD34" i="79"/>
  <c r="BE34" i="79"/>
  <c r="BE14" i="79" s="1"/>
  <c r="BD23" i="79"/>
  <c r="BD22" i="79"/>
  <c r="BD24" i="79"/>
  <c r="BD21" i="79"/>
  <c r="BE16" i="79"/>
  <c r="BE12" i="79"/>
  <c r="BE8" i="79"/>
  <c r="BE20" i="79"/>
  <c r="R31" i="46"/>
  <c r="R31" i="76" s="1"/>
  <c r="R31" i="78"/>
  <c r="R31" i="77"/>
  <c r="R17" i="46"/>
  <c r="R17" i="76" s="1"/>
  <c r="R17" i="78"/>
  <c r="R17" i="77"/>
  <c r="R30" i="46"/>
  <c r="R30" i="76" s="1"/>
  <c r="R30" i="78"/>
  <c r="R30" i="77"/>
  <c r="R12" i="46"/>
  <c r="R12" i="76" s="1"/>
  <c r="R12" i="78"/>
  <c r="R12" i="77"/>
  <c r="R5" i="46"/>
  <c r="R5" i="76" s="1"/>
  <c r="R5" i="78"/>
  <c r="R5" i="77"/>
  <c r="R23" i="46"/>
  <c r="R23" i="76" s="1"/>
  <c r="R23" i="78"/>
  <c r="R23" i="77"/>
  <c r="R15" i="46"/>
  <c r="R15" i="76" s="1"/>
  <c r="R15" i="78"/>
  <c r="R15" i="77"/>
  <c r="R27" i="46"/>
  <c r="R27" i="76" s="1"/>
  <c r="R27" i="78"/>
  <c r="R27" i="77"/>
  <c r="BE17" i="79"/>
  <c r="BE7" i="79"/>
  <c r="BC23" i="79"/>
  <c r="BC21" i="79"/>
  <c r="BC24" i="79"/>
  <c r="BC22" i="79"/>
  <c r="BC20" i="79"/>
  <c r="BC16" i="79"/>
  <c r="BC12" i="79"/>
  <c r="BC8" i="79"/>
  <c r="AS31" i="79"/>
  <c r="AR31" i="79"/>
  <c r="Q37" i="46"/>
  <c r="Q11" i="76"/>
  <c r="Q37" i="76" s="1"/>
  <c r="AQ31" i="79"/>
  <c r="BB17" i="79"/>
  <c r="BB11" i="79"/>
  <c r="BB7" i="79"/>
  <c r="BB19" i="79"/>
  <c r="BB15" i="79"/>
  <c r="BB14" i="79"/>
  <c r="BB10" i="79"/>
  <c r="BB13" i="79"/>
  <c r="BB5" i="79"/>
  <c r="BB6" i="79"/>
  <c r="BB4" i="79"/>
  <c r="BB18" i="79"/>
  <c r="BB9" i="79"/>
  <c r="BA13" i="79"/>
  <c r="BA9" i="79"/>
  <c r="BA7" i="79"/>
  <c r="BA15" i="79"/>
  <c r="BA17" i="79"/>
  <c r="BA14" i="79"/>
  <c r="BA5" i="79"/>
  <c r="BA19" i="79"/>
  <c r="BA11" i="79"/>
  <c r="BA6" i="79"/>
  <c r="BA4" i="79"/>
  <c r="BA10" i="79"/>
  <c r="BA18" i="79"/>
  <c r="AZ5" i="79"/>
  <c r="AZ6" i="79"/>
  <c r="AZ19" i="79"/>
  <c r="AZ18" i="79"/>
  <c r="AZ14" i="79"/>
  <c r="AZ17" i="79"/>
  <c r="AZ13" i="79"/>
  <c r="AZ4" i="79"/>
  <c r="AZ15" i="79"/>
  <c r="AZ11" i="79"/>
  <c r="AZ7" i="79"/>
  <c r="AZ10" i="79"/>
  <c r="AZ9" i="79"/>
  <c r="BI25" i="60"/>
  <c r="CF28" i="66"/>
  <c r="CF28" i="60" s="1"/>
  <c r="AP25" i="59"/>
  <c r="AP25" i="58" s="1"/>
  <c r="AP25" i="57" s="1"/>
  <c r="AP25" i="67" s="1"/>
  <c r="CI26" i="66"/>
  <c r="CI26" i="60" s="1"/>
  <c r="CF28" i="65"/>
  <c r="AY32" i="62"/>
  <c r="BE26" i="59"/>
  <c r="BE26" i="58" s="1"/>
  <c r="BE26" i="57" s="1"/>
  <c r="BE26" i="67" s="1"/>
  <c r="BB32" i="21"/>
  <c r="BE28" i="59"/>
  <c r="BE28" i="58" s="1"/>
  <c r="BE28" i="57" s="1"/>
  <c r="BE28" i="67" s="1"/>
  <c r="BN26" i="61"/>
  <c r="BF28" i="53"/>
  <c r="BF26" i="53"/>
  <c r="BP28" i="59"/>
  <c r="BP28" i="58" s="1"/>
  <c r="BP28" i="66" s="1"/>
  <c r="AE27" i="61"/>
  <c r="BI26" i="53"/>
  <c r="BF25" i="53"/>
  <c r="BF27" i="53"/>
  <c r="BE27" i="59"/>
  <c r="BE27" i="58" s="1"/>
  <c r="BE27" i="57" s="1"/>
  <c r="BE27" i="67" s="1"/>
  <c r="BE25" i="59"/>
  <c r="BE25" i="58" s="1"/>
  <c r="BE25" i="65" s="1"/>
  <c r="BH26" i="61"/>
  <c r="BE27" i="61"/>
  <c r="AP25" i="61"/>
  <c r="CI26" i="65"/>
  <c r="AY28" i="61"/>
  <c r="BG26" i="61"/>
  <c r="AY25" i="61"/>
  <c r="BT28" i="61"/>
  <c r="BW27" i="61"/>
  <c r="BT26" i="61"/>
  <c r="BQ27" i="61"/>
  <c r="BK32" i="21"/>
  <c r="CI34" i="21"/>
  <c r="BH26" i="65"/>
  <c r="BH26" i="66"/>
  <c r="BH26" i="60" s="1"/>
  <c r="BU25" i="65"/>
  <c r="BU25" i="66"/>
  <c r="BU25" i="60" s="1"/>
  <c r="CI27" i="65"/>
  <c r="CI27" i="66"/>
  <c r="CI27" i="60" s="1"/>
  <c r="CA28" i="65"/>
  <c r="CA28" i="66"/>
  <c r="CA28" i="60" s="1"/>
  <c r="BY25" i="65"/>
  <c r="BY25" i="66"/>
  <c r="BY25" i="60" s="1"/>
  <c r="BI27" i="65"/>
  <c r="BI27" i="66"/>
  <c r="BI27" i="60" s="1"/>
  <c r="BU26" i="65"/>
  <c r="BU26" i="66"/>
  <c r="BU26" i="60" s="1"/>
  <c r="CF26" i="65"/>
  <c r="CF26" i="66"/>
  <c r="CF26" i="60" s="1"/>
  <c r="CH26" i="65"/>
  <c r="CH26" i="66"/>
  <c r="CH26" i="60" s="1"/>
  <c r="CC28" i="65"/>
  <c r="CC28" i="66"/>
  <c r="CC28" i="60" s="1"/>
  <c r="CA26" i="65"/>
  <c r="CA26" i="66"/>
  <c r="CA26" i="60" s="1"/>
  <c r="BY28" i="65"/>
  <c r="BY28" i="66"/>
  <c r="BY28" i="60" s="1"/>
  <c r="CI25" i="65"/>
  <c r="CI25" i="66"/>
  <c r="CI25" i="60" s="1"/>
  <c r="BI26" i="65"/>
  <c r="BI26" i="66"/>
  <c r="BI26" i="60" s="1"/>
  <c r="CI28" i="65"/>
  <c r="CI28" i="66"/>
  <c r="CI28" i="60" s="1"/>
  <c r="CD27" i="65"/>
  <c r="CD27" i="66"/>
  <c r="CD27" i="60" s="1"/>
  <c r="BZ28" i="65"/>
  <c r="BZ28" i="66"/>
  <c r="BZ28" i="60" s="1"/>
  <c r="BI28" i="65"/>
  <c r="BI28" i="66"/>
  <c r="BI28" i="60" s="1"/>
  <c r="BR28" i="65"/>
  <c r="BR28" i="66"/>
  <c r="BR28" i="60" s="1"/>
  <c r="CF27" i="65"/>
  <c r="CF27" i="66"/>
  <c r="CF27" i="60" s="1"/>
  <c r="CE28" i="65"/>
  <c r="CE28" i="66"/>
  <c r="CE28" i="60" s="1"/>
  <c r="CB27" i="65"/>
  <c r="CB27" i="66"/>
  <c r="CB27" i="60" s="1"/>
  <c r="BX25" i="65"/>
  <c r="BX25" i="66"/>
  <c r="BX25" i="60" s="1"/>
  <c r="CC26" i="65"/>
  <c r="CC26" i="66"/>
  <c r="CC26" i="60" s="1"/>
  <c r="BF26" i="65"/>
  <c r="BF26" i="66"/>
  <c r="BF26" i="60" s="1"/>
  <c r="CG25" i="65"/>
  <c r="CG25" i="66"/>
  <c r="CH28" i="65"/>
  <c r="CH28" i="66"/>
  <c r="CH28" i="60" s="1"/>
  <c r="CG28" i="65"/>
  <c r="CG28" i="66"/>
  <c r="CG28" i="60" s="1"/>
  <c r="CB25" i="66"/>
  <c r="AZ28" i="65"/>
  <c r="AZ28" i="66"/>
  <c r="AZ28" i="60" s="1"/>
  <c r="BX27" i="66"/>
  <c r="BF25" i="65"/>
  <c r="BF25" i="66"/>
  <c r="BF25" i="60" s="1"/>
  <c r="CG27" i="65"/>
  <c r="CG27" i="66"/>
  <c r="CG27" i="60" s="1"/>
  <c r="AE28" i="65"/>
  <c r="AE28" i="66"/>
  <c r="AE28" i="60" s="1"/>
  <c r="AZ27" i="65"/>
  <c r="AZ27" i="66"/>
  <c r="AZ27" i="60" s="1"/>
  <c r="CE27" i="65"/>
  <c r="CE27" i="66"/>
  <c r="CE27" i="60" s="1"/>
  <c r="CC27" i="65"/>
  <c r="CC27" i="66"/>
  <c r="BY26" i="65"/>
  <c r="BY26" i="66"/>
  <c r="BY26" i="60" s="1"/>
  <c r="AQ25" i="65"/>
  <c r="AQ25" i="66"/>
  <c r="AQ25" i="60" s="1"/>
  <c r="AZ25" i="65"/>
  <c r="AZ25" i="66"/>
  <c r="BF28" i="65"/>
  <c r="BF28" i="66"/>
  <c r="CE25" i="65"/>
  <c r="CE25" i="66"/>
  <c r="CE25" i="60" s="1"/>
  <c r="CG26" i="65"/>
  <c r="CG26" i="66"/>
  <c r="CG26" i="60" s="1"/>
  <c r="CD26" i="65"/>
  <c r="CD26" i="66"/>
  <c r="CD26" i="60" s="1"/>
  <c r="CC25" i="65"/>
  <c r="CC25" i="66"/>
  <c r="CC25" i="60" s="1"/>
  <c r="CA27" i="65"/>
  <c r="CA27" i="66"/>
  <c r="BX26" i="65"/>
  <c r="BX26" i="66"/>
  <c r="BZ27" i="65"/>
  <c r="BZ27" i="66"/>
  <c r="BZ27" i="60" s="1"/>
  <c r="CA25" i="65"/>
  <c r="CA25" i="66"/>
  <c r="BU28" i="65"/>
  <c r="BU28" i="66"/>
  <c r="BU28" i="60" s="1"/>
  <c r="BR25" i="65"/>
  <c r="BR25" i="66"/>
  <c r="BR25" i="60" s="1"/>
  <c r="CD25" i="65"/>
  <c r="CD25" i="66"/>
  <c r="CD25" i="60" s="1"/>
  <c r="BZ26" i="65"/>
  <c r="BZ26" i="66"/>
  <c r="CB26" i="65"/>
  <c r="CB26" i="66"/>
  <c r="BX28" i="65"/>
  <c r="BX28" i="66"/>
  <c r="BX28" i="60" s="1"/>
  <c r="BR27" i="65"/>
  <c r="BR27" i="66"/>
  <c r="BU27" i="65"/>
  <c r="BU27" i="66"/>
  <c r="BU27" i="60" s="1"/>
  <c r="CF25" i="65"/>
  <c r="CF25" i="66"/>
  <c r="CF25" i="60" s="1"/>
  <c r="CE26" i="65"/>
  <c r="CE26" i="66"/>
  <c r="CE26" i="60" s="1"/>
  <c r="BZ25" i="65"/>
  <c r="BZ25" i="66"/>
  <c r="BZ25" i="60" s="1"/>
  <c r="CB28" i="65"/>
  <c r="CB28" i="66"/>
  <c r="CB28" i="60" s="1"/>
  <c r="BR26" i="65"/>
  <c r="BR26" i="66"/>
  <c r="BR26" i="60" s="1"/>
  <c r="CD28" i="65"/>
  <c r="CD28" i="66"/>
  <c r="CD28" i="60" s="1"/>
  <c r="AZ26" i="65"/>
  <c r="AZ26" i="66"/>
  <c r="BF27" i="65"/>
  <c r="BF27" i="66"/>
  <c r="BF27" i="60" s="1"/>
  <c r="BN26" i="65"/>
  <c r="BN26" i="66"/>
  <c r="BN26" i="60" s="1"/>
  <c r="AE27" i="65"/>
  <c r="AE27" i="66"/>
  <c r="AE27" i="60" s="1"/>
  <c r="AZ26" i="57"/>
  <c r="AZ26" i="67" s="1"/>
  <c r="AZ25" i="57"/>
  <c r="AZ25" i="67" s="1"/>
  <c r="BF28" i="57"/>
  <c r="BF28" i="67" s="1"/>
  <c r="BR27" i="57"/>
  <c r="BR27" i="67" s="1"/>
  <c r="CA27" i="57"/>
  <c r="CA27" i="67" s="1"/>
  <c r="CA25" i="57"/>
  <c r="CA25" i="67" s="1"/>
  <c r="BZ26" i="57"/>
  <c r="BZ26" i="67" s="1"/>
  <c r="CB26" i="57"/>
  <c r="CB26" i="67" s="1"/>
  <c r="CC27" i="57"/>
  <c r="CC27" i="67" s="1"/>
  <c r="BX26" i="57"/>
  <c r="BX26" i="67" s="1"/>
  <c r="BN32" i="21"/>
  <c r="AM32" i="21"/>
  <c r="AJ32" i="62"/>
  <c r="CB25" i="57"/>
  <c r="CB25" i="67" s="1"/>
  <c r="CB25" i="65"/>
  <c r="BX27" i="57"/>
  <c r="BX27" i="67" s="1"/>
  <c r="BX27" i="65"/>
  <c r="BO28" i="59"/>
  <c r="BO28" i="58" s="1"/>
  <c r="BO28" i="61"/>
  <c r="BD27" i="59"/>
  <c r="BD27" i="58" s="1"/>
  <c r="BD27" i="57" s="1"/>
  <c r="BD27" i="67" s="1"/>
  <c r="BD27" i="61"/>
  <c r="BM26" i="59"/>
  <c r="BM26" i="58" s="1"/>
  <c r="BM26" i="57" s="1"/>
  <c r="BM26" i="67" s="1"/>
  <c r="BM26" i="61"/>
  <c r="BK28" i="59"/>
  <c r="BK28" i="58" s="1"/>
  <c r="BK28" i="61"/>
  <c r="BA27" i="59"/>
  <c r="BA27" i="58" s="1"/>
  <c r="BA27" i="57" s="1"/>
  <c r="BA27" i="67" s="1"/>
  <c r="BA27" i="61"/>
  <c r="AN27" i="59"/>
  <c r="AN27" i="58" s="1"/>
  <c r="AN27" i="57" s="1"/>
  <c r="AN27" i="67" s="1"/>
  <c r="AN27" i="61"/>
  <c r="AV28" i="59"/>
  <c r="AV28" i="58" s="1"/>
  <c r="AV28" i="61"/>
  <c r="AK26" i="59"/>
  <c r="AK26" i="58" s="1"/>
  <c r="AK26" i="57" s="1"/>
  <c r="AK26" i="67" s="1"/>
  <c r="AK26" i="61"/>
  <c r="BA26" i="59"/>
  <c r="BA26" i="58" s="1"/>
  <c r="BA26" i="57" s="1"/>
  <c r="BA26" i="67" s="1"/>
  <c r="BA26" i="61"/>
  <c r="AB10" i="59"/>
  <c r="AB10" i="58" s="1"/>
  <c r="AB10" i="57" s="1"/>
  <c r="AB10" i="67" s="1"/>
  <c r="AB10" i="61"/>
  <c r="AB19" i="59"/>
  <c r="AB19" i="58" s="1"/>
  <c r="AB19" i="57" s="1"/>
  <c r="AB19" i="67" s="1"/>
  <c r="AB19" i="61"/>
  <c r="AO28" i="59"/>
  <c r="AO28" i="58" s="1"/>
  <c r="AO28" i="57" s="1"/>
  <c r="AO28" i="67" s="1"/>
  <c r="AO28" i="61"/>
  <c r="AH28" i="59"/>
  <c r="AH28" i="58" s="1"/>
  <c r="AH28" i="57" s="1"/>
  <c r="AH28" i="67" s="1"/>
  <c r="AH28" i="61"/>
  <c r="AU25" i="59"/>
  <c r="AU25" i="58" s="1"/>
  <c r="AU25" i="61"/>
  <c r="AP27" i="59"/>
  <c r="AP27" i="58" s="1"/>
  <c r="AP27" i="57" s="1"/>
  <c r="AP27" i="67" s="1"/>
  <c r="AP27" i="61"/>
  <c r="AJ28" i="59"/>
  <c r="AJ28" i="58" s="1"/>
  <c r="AJ28" i="57" s="1"/>
  <c r="AJ28" i="67" s="1"/>
  <c r="AJ28" i="61"/>
  <c r="AQ26" i="59"/>
  <c r="AQ26" i="58" s="1"/>
  <c r="AQ26" i="57" s="1"/>
  <c r="AQ26" i="67" s="1"/>
  <c r="AQ26" i="61"/>
  <c r="BO25" i="59"/>
  <c r="BO25" i="58" s="1"/>
  <c r="BO25" i="57" s="1"/>
  <c r="BO25" i="67" s="1"/>
  <c r="BO25" i="61"/>
  <c r="BS25" i="59"/>
  <c r="BS25" i="58" s="1"/>
  <c r="BS25" i="61"/>
  <c r="BJ25" i="59"/>
  <c r="BJ25" i="58" s="1"/>
  <c r="BJ25" i="61"/>
  <c r="AW27" i="59"/>
  <c r="AW27" i="58" s="1"/>
  <c r="AW27" i="61"/>
  <c r="BM25" i="59"/>
  <c r="BM25" i="58" s="1"/>
  <c r="BM25" i="61"/>
  <c r="AF28" i="59"/>
  <c r="AF28" i="58" s="1"/>
  <c r="AF28" i="57" s="1"/>
  <c r="AF28" i="67" s="1"/>
  <c r="AF28" i="61"/>
  <c r="AN25" i="59"/>
  <c r="AN25" i="58" s="1"/>
  <c r="AN25" i="57" s="1"/>
  <c r="AN25" i="67" s="1"/>
  <c r="AN25" i="61"/>
  <c r="AU27" i="59"/>
  <c r="AU27" i="58" s="1"/>
  <c r="AU27" i="61"/>
  <c r="AR27" i="59"/>
  <c r="AR27" i="58" s="1"/>
  <c r="AR27" i="57" s="1"/>
  <c r="AR27" i="67" s="1"/>
  <c r="AR27" i="61"/>
  <c r="AJ25" i="59"/>
  <c r="AJ25" i="58" s="1"/>
  <c r="AJ25" i="57" s="1"/>
  <c r="AJ25" i="67" s="1"/>
  <c r="AJ25" i="61"/>
  <c r="BO26" i="59"/>
  <c r="BO26" i="58" s="1"/>
  <c r="BO26" i="57" s="1"/>
  <c r="BO26" i="67" s="1"/>
  <c r="BO26" i="61"/>
  <c r="BN27" i="59"/>
  <c r="BN27" i="58" s="1"/>
  <c r="BN27" i="61"/>
  <c r="BG27" i="59"/>
  <c r="BG27" i="58" s="1"/>
  <c r="BG27" i="57" s="1"/>
  <c r="BG27" i="67" s="1"/>
  <c r="BG27" i="61"/>
  <c r="BB28" i="59"/>
  <c r="BB28" i="58" s="1"/>
  <c r="BB28" i="61"/>
  <c r="AX27" i="59"/>
  <c r="AX27" i="58" s="1"/>
  <c r="AX27" i="61"/>
  <c r="AB6" i="59"/>
  <c r="AB6" i="58" s="1"/>
  <c r="AB6" i="57" s="1"/>
  <c r="AB6" i="67" s="1"/>
  <c r="AB6" i="61"/>
  <c r="AB11" i="59"/>
  <c r="AB11" i="58" s="1"/>
  <c r="AB11" i="57" s="1"/>
  <c r="AB11" i="67" s="1"/>
  <c r="AB11" i="61"/>
  <c r="AG28" i="59"/>
  <c r="AG28" i="58" s="1"/>
  <c r="AG28" i="57" s="1"/>
  <c r="AG28" i="67" s="1"/>
  <c r="AG28" i="61"/>
  <c r="AU26" i="59"/>
  <c r="AU26" i="58" s="1"/>
  <c r="AU26" i="57" s="1"/>
  <c r="AU26" i="67" s="1"/>
  <c r="AU26" i="61"/>
  <c r="AL27" i="59"/>
  <c r="AL27" i="58" s="1"/>
  <c r="AL27" i="57" s="1"/>
  <c r="AL27" i="67" s="1"/>
  <c r="AL27" i="61"/>
  <c r="AM27" i="59"/>
  <c r="AM27" i="58" s="1"/>
  <c r="AM27" i="57" s="1"/>
  <c r="AM27" i="67" s="1"/>
  <c r="AM27" i="61"/>
  <c r="AM26" i="59"/>
  <c r="AM26" i="58" s="1"/>
  <c r="AM26" i="57" s="1"/>
  <c r="AM26" i="67" s="1"/>
  <c r="AM26" i="61"/>
  <c r="AQ28" i="59"/>
  <c r="AQ28" i="58" s="1"/>
  <c r="AQ28" i="57" s="1"/>
  <c r="AQ28" i="67" s="1"/>
  <c r="AQ28" i="61"/>
  <c r="AB13" i="59"/>
  <c r="AB13" i="58" s="1"/>
  <c r="AB13" i="57" s="1"/>
  <c r="AB13" i="67" s="1"/>
  <c r="AB13" i="61"/>
  <c r="BW26" i="59"/>
  <c r="BW26" i="58" s="1"/>
  <c r="BW26" i="61"/>
  <c r="AB26" i="59"/>
  <c r="AB26" i="58" s="1"/>
  <c r="AB26" i="57" s="1"/>
  <c r="AB26" i="67" s="1"/>
  <c r="AB26" i="61"/>
  <c r="BN28" i="59"/>
  <c r="BN28" i="58" s="1"/>
  <c r="BN28" i="61"/>
  <c r="AC26" i="59"/>
  <c r="AC26" i="58" s="1"/>
  <c r="AC26" i="57" s="1"/>
  <c r="AC26" i="67" s="1"/>
  <c r="AC26" i="61"/>
  <c r="AD28" i="59"/>
  <c r="AD28" i="58" s="1"/>
  <c r="AD28" i="57" s="1"/>
  <c r="AD28" i="67" s="1"/>
  <c r="AD28" i="61"/>
  <c r="AC25" i="59"/>
  <c r="AC25" i="58" s="1"/>
  <c r="AC25" i="57" s="1"/>
  <c r="AC25" i="67" s="1"/>
  <c r="AC25" i="61"/>
  <c r="AW25" i="59"/>
  <c r="AW25" i="58" s="1"/>
  <c r="AW25" i="61"/>
  <c r="AB12" i="59"/>
  <c r="AB12" i="58" s="1"/>
  <c r="AB12" i="57" s="1"/>
  <c r="AB12" i="67" s="1"/>
  <c r="AB12" i="61"/>
  <c r="AB27" i="59"/>
  <c r="AB27" i="58" s="1"/>
  <c r="AB27" i="57" s="1"/>
  <c r="AB27" i="67" s="1"/>
  <c r="AB27" i="61"/>
  <c r="BN25" i="59"/>
  <c r="BN25" i="58" s="1"/>
  <c r="BN25" i="57" s="1"/>
  <c r="BN25" i="67" s="1"/>
  <c r="BN25" i="61"/>
  <c r="AW28" i="59"/>
  <c r="AW28" i="58" s="1"/>
  <c r="AW28" i="61"/>
  <c r="AW26" i="59"/>
  <c r="AW26" i="58" s="1"/>
  <c r="AW26" i="57" s="1"/>
  <c r="AW26" i="67" s="1"/>
  <c r="AW26" i="61"/>
  <c r="AB16" i="59"/>
  <c r="AB16" i="58" s="1"/>
  <c r="AB16" i="57" s="1"/>
  <c r="AB16" i="67" s="1"/>
  <c r="AB16" i="61"/>
  <c r="AG26" i="59"/>
  <c r="AG26" i="58" s="1"/>
  <c r="AG26" i="57" s="1"/>
  <c r="AG26" i="67" s="1"/>
  <c r="AG26" i="61"/>
  <c r="BW32" i="21"/>
  <c r="BH32" i="21"/>
  <c r="BL27" i="59"/>
  <c r="BL27" i="58" s="1"/>
  <c r="BL27" i="61"/>
  <c r="BJ26" i="59"/>
  <c r="BJ26" i="58" s="1"/>
  <c r="BJ26" i="61"/>
  <c r="BP27" i="59"/>
  <c r="BP27" i="58" s="1"/>
  <c r="BP27" i="61"/>
  <c r="BB26" i="59"/>
  <c r="BB26" i="58" s="1"/>
  <c r="BB26" i="57" s="1"/>
  <c r="BB26" i="67" s="1"/>
  <c r="BB26" i="61"/>
  <c r="BH27" i="59"/>
  <c r="BH27" i="58" s="1"/>
  <c r="BH27" i="61"/>
  <c r="BK27" i="59"/>
  <c r="BK27" i="58" s="1"/>
  <c r="BK27" i="57" s="1"/>
  <c r="BK27" i="67" s="1"/>
  <c r="BK27" i="61"/>
  <c r="AB5" i="59"/>
  <c r="AB5" i="58" s="1"/>
  <c r="AB5" i="57" s="1"/>
  <c r="AB5" i="67" s="1"/>
  <c r="AB5" i="61"/>
  <c r="AT28" i="59"/>
  <c r="AT28" i="58" s="1"/>
  <c r="AT28" i="57" s="1"/>
  <c r="AT28" i="67" s="1"/>
  <c r="AT28" i="61"/>
  <c r="AN26" i="59"/>
  <c r="AN26" i="58" s="1"/>
  <c r="AN26" i="57" s="1"/>
  <c r="AN26" i="67" s="1"/>
  <c r="AN26" i="61"/>
  <c r="AL26" i="59"/>
  <c r="AL26" i="58" s="1"/>
  <c r="AL26" i="57" s="1"/>
  <c r="AL26" i="67" s="1"/>
  <c r="AL26" i="61"/>
  <c r="AR25" i="59"/>
  <c r="AR25" i="58" s="1"/>
  <c r="AR25" i="61"/>
  <c r="AI27" i="59"/>
  <c r="AI27" i="58" s="1"/>
  <c r="AI27" i="57" s="1"/>
  <c r="AI27" i="67" s="1"/>
  <c r="AI27" i="61"/>
  <c r="BQ28" i="59"/>
  <c r="BQ28" i="58" s="1"/>
  <c r="BQ28" i="57" s="1"/>
  <c r="BQ28" i="67" s="1"/>
  <c r="BQ28" i="61"/>
  <c r="BW25" i="59"/>
  <c r="BW25" i="58" s="1"/>
  <c r="BW25" i="61"/>
  <c r="BH28" i="59"/>
  <c r="BH28" i="58" s="1"/>
  <c r="BH28" i="61"/>
  <c r="BT27" i="59"/>
  <c r="BT27" i="58" s="1"/>
  <c r="BT27" i="61"/>
  <c r="AX26" i="59"/>
  <c r="AX26" i="58" s="1"/>
  <c r="AX26" i="57" s="1"/>
  <c r="AX26" i="67" s="1"/>
  <c r="AX26" i="61"/>
  <c r="AB9" i="59"/>
  <c r="AB9" i="58" s="1"/>
  <c r="AB9" i="61"/>
  <c r="AB24" i="59"/>
  <c r="AB24" i="58" s="1"/>
  <c r="AB24" i="57" s="1"/>
  <c r="AB24" i="67" s="1"/>
  <c r="AB24" i="61"/>
  <c r="AG25" i="59"/>
  <c r="AG25" i="58" s="1"/>
  <c r="AG25" i="61"/>
  <c r="AN28" i="59"/>
  <c r="AN28" i="58" s="1"/>
  <c r="AN28" i="61"/>
  <c r="AO26" i="59"/>
  <c r="AO26" i="58" s="1"/>
  <c r="AO26" i="61"/>
  <c r="AH27" i="59"/>
  <c r="AH27" i="58" s="1"/>
  <c r="AH27" i="57" s="1"/>
  <c r="AH27" i="67" s="1"/>
  <c r="AH27" i="61"/>
  <c r="AV27" i="59"/>
  <c r="AV27" i="58" s="1"/>
  <c r="AV27" i="57" s="1"/>
  <c r="AV27" i="67" s="1"/>
  <c r="AV27" i="61"/>
  <c r="AI26" i="59"/>
  <c r="AI26" i="58" s="1"/>
  <c r="AI26" i="61"/>
  <c r="AP28" i="59"/>
  <c r="AP28" i="58" s="1"/>
  <c r="AP28" i="61"/>
  <c r="AQ27" i="59"/>
  <c r="AQ27" i="58" s="1"/>
  <c r="AQ27" i="57" s="1"/>
  <c r="AQ27" i="67" s="1"/>
  <c r="AQ27" i="61"/>
  <c r="AE25" i="59"/>
  <c r="AE25" i="58" s="1"/>
  <c r="AE25" i="61"/>
  <c r="BV27" i="59"/>
  <c r="BV27" i="58" s="1"/>
  <c r="BV27" i="57" s="1"/>
  <c r="BV27" i="67" s="1"/>
  <c r="BV27" i="61"/>
  <c r="AB18" i="59"/>
  <c r="AB18" i="58" s="1"/>
  <c r="AB18" i="57" s="1"/>
  <c r="AB18" i="67" s="1"/>
  <c r="AB18" i="61"/>
  <c r="BL25" i="59"/>
  <c r="BL25" i="58" s="1"/>
  <c r="BL25" i="57" s="1"/>
  <c r="BL25" i="67" s="1"/>
  <c r="BL25" i="61"/>
  <c r="AB28" i="59"/>
  <c r="AB28" i="58" s="1"/>
  <c r="AB28" i="61"/>
  <c r="BW28" i="59"/>
  <c r="BW28" i="58" s="1"/>
  <c r="BW28" i="61"/>
  <c r="AB14" i="59"/>
  <c r="AB14" i="58" s="1"/>
  <c r="AB14" i="57" s="1"/>
  <c r="AB14" i="67" s="1"/>
  <c r="AB14" i="61"/>
  <c r="BC28" i="59"/>
  <c r="BC28" i="58" s="1"/>
  <c r="BC28" i="61"/>
  <c r="BG25" i="59"/>
  <c r="BG25" i="58" s="1"/>
  <c r="BG25" i="61"/>
  <c r="BK26" i="59"/>
  <c r="BK26" i="58" s="1"/>
  <c r="BK26" i="61"/>
  <c r="AB21" i="59"/>
  <c r="AB21" i="58" s="1"/>
  <c r="AB21" i="61"/>
  <c r="AG27" i="59"/>
  <c r="AG27" i="58" s="1"/>
  <c r="AG27" i="61"/>
  <c r="AO27" i="59"/>
  <c r="AO27" i="58" s="1"/>
  <c r="AO27" i="57" s="1"/>
  <c r="AO27" i="67" s="1"/>
  <c r="AO27" i="61"/>
  <c r="AU28" i="59"/>
  <c r="AU28" i="58" s="1"/>
  <c r="AU28" i="61"/>
  <c r="AL25" i="59"/>
  <c r="AL25" i="58" s="1"/>
  <c r="AL25" i="57" s="1"/>
  <c r="AL25" i="67" s="1"/>
  <c r="AL25" i="61"/>
  <c r="AI28" i="59"/>
  <c r="AI28" i="58" s="1"/>
  <c r="AI28" i="61"/>
  <c r="AM28" i="59"/>
  <c r="AM28" i="58" s="1"/>
  <c r="AM28" i="57" s="1"/>
  <c r="AM28" i="67" s="1"/>
  <c r="AM28" i="61"/>
  <c r="AK27" i="59"/>
  <c r="AK27" i="58" s="1"/>
  <c r="AK27" i="57" s="1"/>
  <c r="AK27" i="67" s="1"/>
  <c r="AK27" i="61"/>
  <c r="BS27" i="59"/>
  <c r="BS27" i="58" s="1"/>
  <c r="BS27" i="61"/>
  <c r="BJ28" i="59"/>
  <c r="BJ28" i="58" s="1"/>
  <c r="BJ28" i="61"/>
  <c r="BG28" i="59"/>
  <c r="BG28" i="58" s="1"/>
  <c r="BG28" i="61"/>
  <c r="BP26" i="59"/>
  <c r="BP26" i="58" s="1"/>
  <c r="BP26" i="61"/>
  <c r="BM27" i="59"/>
  <c r="BM27" i="58" s="1"/>
  <c r="BM27" i="61"/>
  <c r="BB25" i="59"/>
  <c r="BB25" i="58" s="1"/>
  <c r="BB25" i="61"/>
  <c r="BK25" i="59"/>
  <c r="BK25" i="58" s="1"/>
  <c r="BK25" i="61"/>
  <c r="BA25" i="59"/>
  <c r="BA25" i="58" s="1"/>
  <c r="BA25" i="61"/>
  <c r="AX25" i="59"/>
  <c r="AX25" i="58" s="1"/>
  <c r="AX25" i="61"/>
  <c r="AB20" i="59"/>
  <c r="AB20" i="58" s="1"/>
  <c r="AB20" i="61"/>
  <c r="AB8" i="59"/>
  <c r="AB8" i="58" s="1"/>
  <c r="AB8" i="57" s="1"/>
  <c r="AB8" i="67" s="1"/>
  <c r="AB8" i="61"/>
  <c r="AB4" i="59"/>
  <c r="AB4" i="58" s="1"/>
  <c r="AB4" i="61"/>
  <c r="AF25" i="59"/>
  <c r="AF25" i="58" s="1"/>
  <c r="AF25" i="61"/>
  <c r="AT27" i="59"/>
  <c r="AT27" i="58" s="1"/>
  <c r="AT27" i="61"/>
  <c r="AO25" i="59"/>
  <c r="AO25" i="58" s="1"/>
  <c r="AO25" i="61"/>
  <c r="AL28" i="59"/>
  <c r="AL28" i="58" s="1"/>
  <c r="AL28" i="61"/>
  <c r="AV25" i="59"/>
  <c r="AV25" i="58" s="1"/>
  <c r="AV25" i="61"/>
  <c r="AI25" i="59"/>
  <c r="AI25" i="58" s="1"/>
  <c r="AI25" i="61"/>
  <c r="AM25" i="59"/>
  <c r="AM25" i="58" s="1"/>
  <c r="AM25" i="61"/>
  <c r="AJ26" i="59"/>
  <c r="AJ26" i="58" s="1"/>
  <c r="AJ26" i="61"/>
  <c r="AK25" i="59"/>
  <c r="AK25" i="58" s="1"/>
  <c r="AK25" i="61"/>
  <c r="AK28" i="59"/>
  <c r="AK28" i="58" s="1"/>
  <c r="AK28" i="57" s="1"/>
  <c r="AK28" i="67" s="1"/>
  <c r="AK28" i="61"/>
  <c r="BV28" i="59"/>
  <c r="BV28" i="58" s="1"/>
  <c r="BV28" i="61"/>
  <c r="BT25" i="59"/>
  <c r="BT25" i="58" s="1"/>
  <c r="BT25" i="61"/>
  <c r="AB15" i="59"/>
  <c r="AB15" i="58" s="1"/>
  <c r="AB15" i="61"/>
  <c r="AY26" i="59"/>
  <c r="AY26" i="58" s="1"/>
  <c r="AY26" i="61"/>
  <c r="AB25" i="59"/>
  <c r="AB25" i="58" s="1"/>
  <c r="AB25" i="61"/>
  <c r="BD28" i="59"/>
  <c r="BD28" i="58" s="1"/>
  <c r="BD28" i="61"/>
  <c r="AD26" i="59"/>
  <c r="AD26" i="58" s="1"/>
  <c r="AD26" i="61"/>
  <c r="BC26" i="59"/>
  <c r="BC26" i="58" s="1"/>
  <c r="BC26" i="61"/>
  <c r="BD26" i="59"/>
  <c r="BD26" i="58" s="1"/>
  <c r="BD26" i="61"/>
  <c r="AD27" i="59"/>
  <c r="AD27" i="58" s="1"/>
  <c r="AD27" i="61"/>
  <c r="BQ26" i="59"/>
  <c r="BQ26" i="58" s="1"/>
  <c r="BQ26" i="61"/>
  <c r="BL26" i="59"/>
  <c r="BL26" i="58" s="1"/>
  <c r="BL26" i="61"/>
  <c r="AB7" i="59"/>
  <c r="AB7" i="58" s="1"/>
  <c r="AB7" i="61"/>
  <c r="BV26" i="59"/>
  <c r="BV26" i="58" s="1"/>
  <c r="BV26" i="61"/>
  <c r="AC28" i="59"/>
  <c r="AC28" i="58" s="1"/>
  <c r="AC28" i="61"/>
  <c r="BD25" i="59"/>
  <c r="BD25" i="58" s="1"/>
  <c r="BD25" i="61"/>
  <c r="BQ25" i="59"/>
  <c r="BQ25" i="58" s="1"/>
  <c r="BQ25" i="61"/>
  <c r="AY27" i="59"/>
  <c r="AY27" i="58" s="1"/>
  <c r="AY27" i="61"/>
  <c r="AB23" i="59"/>
  <c r="AB23" i="58" s="1"/>
  <c r="AB23" i="61"/>
  <c r="BH32" i="62"/>
  <c r="BV25" i="59"/>
  <c r="BV25" i="58" s="1"/>
  <c r="BV25" i="57" s="1"/>
  <c r="BV25" i="67" s="1"/>
  <c r="BV25" i="61"/>
  <c r="BB27" i="59"/>
  <c r="BB27" i="58" s="1"/>
  <c r="BB27" i="57" s="1"/>
  <c r="BB27" i="67" s="1"/>
  <c r="BB27" i="61"/>
  <c r="AF27" i="59"/>
  <c r="AF27" i="58" s="1"/>
  <c r="AF27" i="57" s="1"/>
  <c r="AF27" i="67" s="1"/>
  <c r="AF27" i="61"/>
  <c r="AH26" i="59"/>
  <c r="AH26" i="58" s="1"/>
  <c r="AH26" i="57" s="1"/>
  <c r="AH26" i="67" s="1"/>
  <c r="AH26" i="61"/>
  <c r="AR26" i="59"/>
  <c r="AR26" i="58" s="1"/>
  <c r="AR26" i="57" s="1"/>
  <c r="AR26" i="67" s="1"/>
  <c r="AR26" i="61"/>
  <c r="BO27" i="59"/>
  <c r="BO27" i="58" s="1"/>
  <c r="BO27" i="57" s="1"/>
  <c r="BO27" i="67" s="1"/>
  <c r="BO27" i="61"/>
  <c r="BP25" i="59"/>
  <c r="BP25" i="58" s="1"/>
  <c r="BP25" i="57" s="1"/>
  <c r="BP25" i="67" s="1"/>
  <c r="BP25" i="61"/>
  <c r="AB22" i="59"/>
  <c r="AB22" i="58" s="1"/>
  <c r="AB22" i="57" s="1"/>
  <c r="AB22" i="67" s="1"/>
  <c r="AB22" i="61"/>
  <c r="AT25" i="59"/>
  <c r="AT25" i="58" s="1"/>
  <c r="AT25" i="57" s="1"/>
  <c r="AT25" i="67" s="1"/>
  <c r="AT25" i="61"/>
  <c r="AR28" i="59"/>
  <c r="AR28" i="58" s="1"/>
  <c r="AR28" i="57" s="1"/>
  <c r="AR28" i="67" s="1"/>
  <c r="AR28" i="61"/>
  <c r="BC25" i="59"/>
  <c r="BC25" i="58" s="1"/>
  <c r="BC25" i="57" s="1"/>
  <c r="BC25" i="67" s="1"/>
  <c r="BC25" i="61"/>
  <c r="AC27" i="59"/>
  <c r="AC27" i="58" s="1"/>
  <c r="AC27" i="57" s="1"/>
  <c r="AC27" i="67" s="1"/>
  <c r="AC27" i="61"/>
  <c r="BC27" i="59"/>
  <c r="BC27" i="58" s="1"/>
  <c r="BC27" i="57" s="1"/>
  <c r="BC27" i="67" s="1"/>
  <c r="BC27" i="61"/>
  <c r="BA28" i="59"/>
  <c r="BA28" i="58" s="1"/>
  <c r="BA28" i="57" s="1"/>
  <c r="BA28" i="67" s="1"/>
  <c r="BA28" i="61"/>
  <c r="AH25" i="59"/>
  <c r="AH25" i="58" s="1"/>
  <c r="AH25" i="57" s="1"/>
  <c r="AH25" i="67" s="1"/>
  <c r="AH25" i="61"/>
  <c r="AP26" i="59"/>
  <c r="AP26" i="58" s="1"/>
  <c r="AP26" i="57" s="1"/>
  <c r="AP26" i="67" s="1"/>
  <c r="AP26" i="61"/>
  <c r="BS26" i="59"/>
  <c r="BS26" i="58" s="1"/>
  <c r="BS26" i="57" s="1"/>
  <c r="BS26" i="67" s="1"/>
  <c r="BS26" i="61"/>
  <c r="BM28" i="59"/>
  <c r="BM28" i="58" s="1"/>
  <c r="BM28" i="57" s="1"/>
  <c r="BM28" i="67" s="1"/>
  <c r="BM28" i="61"/>
  <c r="BH25" i="59"/>
  <c r="BH25" i="58" s="1"/>
  <c r="BH25" i="57" s="1"/>
  <c r="BH25" i="67" s="1"/>
  <c r="BH25" i="61"/>
  <c r="AB17" i="59"/>
  <c r="AB17" i="58" s="1"/>
  <c r="AB17" i="57" s="1"/>
  <c r="AB17" i="67" s="1"/>
  <c r="AB17" i="61"/>
  <c r="AF26" i="59"/>
  <c r="AF26" i="58" s="1"/>
  <c r="AF26" i="57" s="1"/>
  <c r="AF26" i="67" s="1"/>
  <c r="AF26" i="61"/>
  <c r="AT26" i="59"/>
  <c r="AT26" i="58" s="1"/>
  <c r="AT26" i="57" s="1"/>
  <c r="AT26" i="67" s="1"/>
  <c r="AT26" i="61"/>
  <c r="AV26" i="59"/>
  <c r="AV26" i="58" s="1"/>
  <c r="AV26" i="57" s="1"/>
  <c r="AV26" i="67" s="1"/>
  <c r="AV26" i="61"/>
  <c r="AJ27" i="59"/>
  <c r="AJ27" i="58" s="1"/>
  <c r="AJ27" i="57" s="1"/>
  <c r="AJ27" i="67" s="1"/>
  <c r="AJ27" i="61"/>
  <c r="AE26" i="59"/>
  <c r="AE26" i="58" s="1"/>
  <c r="AE26" i="57" s="1"/>
  <c r="AE26" i="67" s="1"/>
  <c r="AE26" i="61"/>
  <c r="BL28" i="59"/>
  <c r="BL28" i="58" s="1"/>
  <c r="BL28" i="57" s="1"/>
  <c r="BL28" i="67" s="1"/>
  <c r="BL28" i="61"/>
  <c r="BS28" i="59"/>
  <c r="BS28" i="58" s="1"/>
  <c r="BS28" i="57" s="1"/>
  <c r="BS28" i="67" s="1"/>
  <c r="BS28" i="61"/>
  <c r="BJ27" i="59"/>
  <c r="BJ27" i="58" s="1"/>
  <c r="BJ27" i="57" s="1"/>
  <c r="BJ27" i="67" s="1"/>
  <c r="BJ27" i="61"/>
  <c r="AX28" i="59"/>
  <c r="AX28" i="58" s="1"/>
  <c r="AX28" i="57" s="1"/>
  <c r="AX28" i="67" s="1"/>
  <c r="AX28" i="61"/>
  <c r="AD25" i="59"/>
  <c r="AD25" i="58" s="1"/>
  <c r="AD25" i="57" s="1"/>
  <c r="AD25" i="67" s="1"/>
  <c r="AD25" i="61"/>
  <c r="CF32" i="63"/>
  <c r="AD30" i="63"/>
  <c r="BT30" i="63"/>
  <c r="BB30" i="63"/>
  <c r="AF30" i="63"/>
  <c r="AM30" i="63"/>
  <c r="AO30" i="63"/>
  <c r="AL30" i="63"/>
  <c r="AJ30" i="63"/>
  <c r="BJ30" i="63"/>
  <c r="BK32" i="63" s="1"/>
  <c r="BE30" i="63"/>
  <c r="AW30" i="63"/>
  <c r="BV30" i="63"/>
  <c r="BW32" i="63" s="1"/>
  <c r="AB30" i="63"/>
  <c r="BQ30" i="63"/>
  <c r="BL30" i="63"/>
  <c r="BO30" i="63"/>
  <c r="BA30" i="63"/>
  <c r="AV32" i="21"/>
  <c r="AI30" i="63"/>
  <c r="AR30" i="63"/>
  <c r="AX30" i="63"/>
  <c r="BD30" i="63"/>
  <c r="BH30" i="63"/>
  <c r="BG30" i="63"/>
  <c r="AG30" i="63"/>
  <c r="AU30" i="63"/>
  <c r="AV30" i="63"/>
  <c r="AT30" i="63"/>
  <c r="AH30" i="63"/>
  <c r="AK30" i="63"/>
  <c r="AQ30" i="63"/>
  <c r="AE30" i="63"/>
  <c r="CB30" i="63"/>
  <c r="BZ32" i="63"/>
  <c r="AZ30" i="63"/>
  <c r="CC30" i="63"/>
  <c r="CG30" i="63"/>
  <c r="CI32" i="63" s="1"/>
  <c r="AG32" i="62"/>
  <c r="BT32" i="62"/>
  <c r="BK34" i="62"/>
  <c r="BB32" i="62"/>
  <c r="BW32" i="62"/>
  <c r="AP32" i="62"/>
  <c r="AM32" i="62"/>
  <c r="BK32" i="62"/>
  <c r="BQ32" i="62"/>
  <c r="BN32" i="62"/>
  <c r="BW34" i="62"/>
  <c r="BE32" i="62"/>
  <c r="AB30" i="62"/>
  <c r="AV32" i="62"/>
  <c r="AS30" i="62"/>
  <c r="AY34" i="62" s="1"/>
  <c r="BZ30" i="40"/>
  <c r="CG25" i="57"/>
  <c r="CG25" i="67" s="1"/>
  <c r="BI30" i="41"/>
  <c r="AJ32" i="21"/>
  <c r="BY30" i="43"/>
  <c r="BX30" i="41"/>
  <c r="AP32" i="21"/>
  <c r="CA30" i="40"/>
  <c r="CB30" i="41"/>
  <c r="AZ25" i="53"/>
  <c r="AY25" i="59"/>
  <c r="AY25" i="58" s="1"/>
  <c r="AZ28" i="53"/>
  <c r="AY28" i="59"/>
  <c r="AY28" i="58" s="1"/>
  <c r="BU28" i="53"/>
  <c r="BT28" i="59"/>
  <c r="BT28" i="58" s="1"/>
  <c r="BX27" i="53"/>
  <c r="BX27" i="54" s="1"/>
  <c r="BW27" i="59"/>
  <c r="BW27" i="58" s="1"/>
  <c r="BH26" i="53"/>
  <c r="BG26" i="59"/>
  <c r="BG26" i="58" s="1"/>
  <c r="BU26" i="53"/>
  <c r="BT26" i="59"/>
  <c r="BT26" i="58" s="1"/>
  <c r="BR27" i="53"/>
  <c r="BQ27" i="59"/>
  <c r="BQ27" i="58" s="1"/>
  <c r="CI30" i="40"/>
  <c r="BI30" i="43"/>
  <c r="CI30" i="43"/>
  <c r="CH30" i="40"/>
  <c r="AS30" i="63"/>
  <c r="BQ32" i="21"/>
  <c r="CA28" i="54"/>
  <c r="CG26" i="54"/>
  <c r="CD26" i="54"/>
  <c r="CA27" i="54"/>
  <c r="CA25" i="54"/>
  <c r="CD27" i="54"/>
  <c r="CG28" i="54"/>
  <c r="CA26" i="54"/>
  <c r="CD25" i="54"/>
  <c r="CD28" i="54"/>
  <c r="CG25" i="54"/>
  <c r="CG27" i="54"/>
  <c r="BO28" i="53"/>
  <c r="BV25" i="53"/>
  <c r="BJ26" i="53"/>
  <c r="BD27" i="53"/>
  <c r="BP27" i="53"/>
  <c r="BM26" i="53"/>
  <c r="BB26" i="53"/>
  <c r="BB27" i="53"/>
  <c r="BH27" i="53"/>
  <c r="BK28" i="53"/>
  <c r="BK27" i="53"/>
  <c r="BA27" i="53"/>
  <c r="AB5" i="53"/>
  <c r="AN27" i="53"/>
  <c r="AH26" i="53"/>
  <c r="BQ28" i="53"/>
  <c r="BO27" i="53"/>
  <c r="AB9" i="53"/>
  <c r="AB24" i="53"/>
  <c r="AG25" i="53"/>
  <c r="AO28" i="53"/>
  <c r="AO26" i="53"/>
  <c r="AH28" i="53"/>
  <c r="AU25" i="53"/>
  <c r="AV27" i="53"/>
  <c r="AR28" i="53"/>
  <c r="AI26" i="53"/>
  <c r="AP27" i="53"/>
  <c r="AP28" i="53"/>
  <c r="AJ28" i="53"/>
  <c r="AQ27" i="53"/>
  <c r="AE25" i="53"/>
  <c r="BV27" i="53"/>
  <c r="BS25" i="53"/>
  <c r="AB18" i="53"/>
  <c r="BJ25" i="53"/>
  <c r="AB28" i="53"/>
  <c r="BC28" i="53"/>
  <c r="BG25" i="53"/>
  <c r="BM25" i="53"/>
  <c r="BK26" i="53"/>
  <c r="BA28" i="53"/>
  <c r="AB21" i="53"/>
  <c r="AO27" i="53"/>
  <c r="AH25" i="53"/>
  <c r="BO26" i="53"/>
  <c r="AB20" i="53"/>
  <c r="AB8" i="53"/>
  <c r="AB4" i="53"/>
  <c r="AQ28" i="53"/>
  <c r="AE26" i="53"/>
  <c r="BT25" i="53"/>
  <c r="AB13" i="53"/>
  <c r="BW26" i="53"/>
  <c r="AY26" i="53"/>
  <c r="AB25" i="53"/>
  <c r="BJ27" i="53"/>
  <c r="BD26" i="53"/>
  <c r="AD28" i="53"/>
  <c r="AD27" i="53"/>
  <c r="AC25" i="53"/>
  <c r="BQ26" i="53"/>
  <c r="AW25" i="53"/>
  <c r="AX28" i="53"/>
  <c r="AB12" i="53"/>
  <c r="BV26" i="53"/>
  <c r="BN25" i="53"/>
  <c r="BD25" i="53"/>
  <c r="AY27" i="53"/>
  <c r="AB16" i="53"/>
  <c r="AG26" i="53"/>
  <c r="BE27" i="53"/>
  <c r="BP28" i="53"/>
  <c r="BE25" i="53"/>
  <c r="AE28" i="53"/>
  <c r="AZ27" i="53"/>
  <c r="BR28" i="53"/>
  <c r="BR26" i="53"/>
  <c r="BL27" i="53"/>
  <c r="AF27" i="53"/>
  <c r="AN26" i="53"/>
  <c r="AL26" i="53"/>
  <c r="AV28" i="53"/>
  <c r="AR25" i="53"/>
  <c r="AR26" i="53"/>
  <c r="AI27" i="53"/>
  <c r="AK26" i="53"/>
  <c r="BW25" i="53"/>
  <c r="AY25" i="53"/>
  <c r="AY28" i="53"/>
  <c r="BP25" i="53"/>
  <c r="BH28" i="53"/>
  <c r="BT28" i="53"/>
  <c r="BT27" i="53"/>
  <c r="BA26" i="53"/>
  <c r="AX26" i="53"/>
  <c r="AB22" i="53"/>
  <c r="AB10" i="53"/>
  <c r="AB19" i="53"/>
  <c r="AN28" i="53"/>
  <c r="AH27" i="53"/>
  <c r="AQ26" i="53"/>
  <c r="BO25" i="53"/>
  <c r="BW27" i="53"/>
  <c r="BL25" i="53"/>
  <c r="BG26" i="53"/>
  <c r="BC25" i="53"/>
  <c r="AC27" i="53"/>
  <c r="BW28" i="53"/>
  <c r="AB14" i="53"/>
  <c r="AW27" i="53"/>
  <c r="BC27" i="53"/>
  <c r="AF28" i="53"/>
  <c r="AG27" i="53"/>
  <c r="AN25" i="53"/>
  <c r="AU28" i="53"/>
  <c r="AU27" i="53"/>
  <c r="AL25" i="53"/>
  <c r="AR27" i="53"/>
  <c r="AI28" i="53"/>
  <c r="AP26" i="53"/>
  <c r="AM28" i="53"/>
  <c r="AJ25" i="53"/>
  <c r="AK27" i="53"/>
  <c r="BS27" i="53"/>
  <c r="BS26" i="53"/>
  <c r="BJ28" i="53"/>
  <c r="BN27" i="53"/>
  <c r="BG28" i="53"/>
  <c r="BG27" i="53"/>
  <c r="BP26" i="53"/>
  <c r="BM28" i="53"/>
  <c r="BM27" i="53"/>
  <c r="BB28" i="53"/>
  <c r="BB25" i="53"/>
  <c r="BH25" i="53"/>
  <c r="BI25" i="53"/>
  <c r="BK25" i="53"/>
  <c r="BT26" i="53"/>
  <c r="BA25" i="53"/>
  <c r="AX27" i="53"/>
  <c r="AX25" i="53"/>
  <c r="AB6" i="53"/>
  <c r="AB17" i="53"/>
  <c r="AB11" i="53"/>
  <c r="AF26" i="53"/>
  <c r="AF25" i="53"/>
  <c r="AG28" i="53"/>
  <c r="AO25" i="53"/>
  <c r="AU26" i="53"/>
  <c r="AL28" i="53"/>
  <c r="AL27" i="53"/>
  <c r="AV25" i="53"/>
  <c r="AV26" i="53"/>
  <c r="AI25" i="53"/>
  <c r="AM27" i="53"/>
  <c r="AM25" i="53"/>
  <c r="AM26" i="53"/>
  <c r="AJ26" i="53"/>
  <c r="AJ27" i="53"/>
  <c r="AK25" i="53"/>
  <c r="AK28" i="53"/>
  <c r="BQ27" i="53"/>
  <c r="BV28" i="53"/>
  <c r="BL28" i="53"/>
  <c r="AB15" i="53"/>
  <c r="AB26" i="53"/>
  <c r="BS28" i="53"/>
  <c r="BD28" i="53"/>
  <c r="BN28" i="53"/>
  <c r="AD26" i="53"/>
  <c r="AC26" i="53"/>
  <c r="BC26" i="53"/>
  <c r="BL26" i="53"/>
  <c r="AB7" i="53"/>
  <c r="AB27" i="53"/>
  <c r="AC28" i="53"/>
  <c r="AW28" i="53"/>
  <c r="AD25" i="53"/>
  <c r="BQ25" i="53"/>
  <c r="AW26" i="53"/>
  <c r="AB23" i="53"/>
  <c r="BN26" i="53"/>
  <c r="BE28" i="53"/>
  <c r="BU25" i="53"/>
  <c r="BI27" i="53"/>
  <c r="AP25" i="53"/>
  <c r="BE26" i="53"/>
  <c r="BR25" i="53"/>
  <c r="BX28" i="53"/>
  <c r="BU27" i="53"/>
  <c r="BX25" i="53"/>
  <c r="AZ26" i="53"/>
  <c r="AE27" i="53"/>
  <c r="BX26" i="53"/>
  <c r="BI28" i="53"/>
  <c r="AC5" i="50"/>
  <c r="AC9" i="50"/>
  <c r="AC24" i="50"/>
  <c r="AC18" i="50"/>
  <c r="AC21" i="50"/>
  <c r="AC20" i="50"/>
  <c r="AC8" i="50"/>
  <c r="AC13" i="50"/>
  <c r="AC12" i="50"/>
  <c r="AC16" i="50"/>
  <c r="AC22" i="50"/>
  <c r="AC10" i="50"/>
  <c r="AC19" i="50"/>
  <c r="AC14" i="50"/>
  <c r="AC6" i="50"/>
  <c r="AC17" i="50"/>
  <c r="AC11" i="50"/>
  <c r="AC15" i="50"/>
  <c r="AC7" i="50"/>
  <c r="AC23" i="50"/>
  <c r="AC4" i="50"/>
  <c r="AB30" i="50"/>
  <c r="AS28" i="50"/>
  <c r="AS27" i="50"/>
  <c r="AS26" i="50"/>
  <c r="AS25" i="50"/>
  <c r="AG32" i="21"/>
  <c r="AD32" i="21"/>
  <c r="BE32" i="21"/>
  <c r="AY32" i="21"/>
  <c r="BT32" i="21"/>
  <c r="S27" i="45"/>
  <c r="T27" i="32"/>
  <c r="S22" i="45"/>
  <c r="T22" i="32"/>
  <c r="T5" i="32"/>
  <c r="S5" i="45"/>
  <c r="T31" i="32"/>
  <c r="S31" i="45"/>
  <c r="T29" i="32"/>
  <c r="S29" i="45"/>
  <c r="T25" i="32"/>
  <c r="S25" i="45"/>
  <c r="T23" i="32"/>
  <c r="S23" i="45"/>
  <c r="T21" i="32"/>
  <c r="S21" i="45"/>
  <c r="T19" i="32"/>
  <c r="S19" i="45"/>
  <c r="T17" i="32"/>
  <c r="S17" i="45"/>
  <c r="T15" i="32"/>
  <c r="S15" i="45"/>
  <c r="T13" i="32"/>
  <c r="S13" i="45"/>
  <c r="T9" i="32"/>
  <c r="S9" i="45"/>
  <c r="T34" i="32"/>
  <c r="S34" i="45"/>
  <c r="T32" i="32"/>
  <c r="S32" i="45"/>
  <c r="T30" i="32"/>
  <c r="S30" i="45"/>
  <c r="T28" i="32"/>
  <c r="S28" i="45"/>
  <c r="T26" i="32"/>
  <c r="S26" i="45"/>
  <c r="T24" i="32"/>
  <c r="S24" i="45"/>
  <c r="T20" i="32"/>
  <c r="S20" i="45"/>
  <c r="T18" i="32"/>
  <c r="S18" i="45"/>
  <c r="T16" i="32"/>
  <c r="S16" i="45"/>
  <c r="T14" i="32"/>
  <c r="S14" i="45"/>
  <c r="T12" i="32"/>
  <c r="S12" i="45"/>
  <c r="T10" i="32"/>
  <c r="S10" i="45"/>
  <c r="T8" i="32"/>
  <c r="S8" i="45"/>
  <c r="T6" i="32"/>
  <c r="S6" i="45"/>
  <c r="T35" i="32"/>
  <c r="S35" i="45"/>
  <c r="BY30" i="40"/>
  <c r="BX30" i="40"/>
  <c r="CB30" i="40"/>
  <c r="S11" i="45"/>
  <c r="T11" i="32"/>
  <c r="R37" i="45"/>
  <c r="T3" i="32"/>
  <c r="T3" i="45" s="1"/>
  <c r="T33" i="32"/>
  <c r="T33" i="45" s="1"/>
  <c r="U7" i="32"/>
  <c r="U7" i="45" s="1"/>
  <c r="CD30" i="41"/>
  <c r="CD30" i="43"/>
  <c r="BU30" i="41"/>
  <c r="BX30" i="43"/>
  <c r="CH30" i="43"/>
  <c r="CC30" i="43"/>
  <c r="CA30" i="43"/>
  <c r="BR30" i="43"/>
  <c r="CE30" i="43"/>
  <c r="CB30" i="43"/>
  <c r="BZ30" i="43"/>
  <c r="CF30" i="43"/>
  <c r="CG30" i="43"/>
  <c r="CD30" i="40"/>
  <c r="CE30" i="40"/>
  <c r="CF30" i="40"/>
  <c r="CI30" i="41"/>
  <c r="CH30" i="41"/>
  <c r="CG30" i="40"/>
  <c r="BI30" i="40"/>
  <c r="BR30" i="41"/>
  <c r="BR30" i="40"/>
  <c r="BZ30" i="41"/>
  <c r="CE30" i="41"/>
  <c r="CF30" i="41"/>
  <c r="CC30" i="41"/>
  <c r="CG30" i="41"/>
  <c r="AS30" i="21"/>
  <c r="AS32" i="21" s="1"/>
  <c r="V3" i="29"/>
  <c r="W3" i="33" s="1"/>
  <c r="W37" i="33" s="1"/>
  <c r="U37" i="29"/>
  <c r="R3" i="31"/>
  <c r="Q37" i="31"/>
  <c r="T4" i="32"/>
  <c r="T4" i="45" s="1"/>
  <c r="S37" i="32"/>
  <c r="BE22" i="79" l="1"/>
  <c r="BE21" i="79"/>
  <c r="BG35" i="79"/>
  <c r="BE4" i="79"/>
  <c r="BH33" i="79"/>
  <c r="BE11" i="79"/>
  <c r="BE6" i="79"/>
  <c r="BF35" i="79"/>
  <c r="BF16" i="79" s="1"/>
  <c r="R37" i="77"/>
  <c r="BI33" i="79" s="1"/>
  <c r="BE15" i="79"/>
  <c r="R37" i="78"/>
  <c r="BI35" i="79" s="1"/>
  <c r="R37" i="76"/>
  <c r="BJ34" i="79" s="1"/>
  <c r="T4" i="46"/>
  <c r="T4" i="76" s="1"/>
  <c r="T4" i="78"/>
  <c r="T4" i="77"/>
  <c r="S6" i="46"/>
  <c r="S6" i="76" s="1"/>
  <c r="S6" i="78"/>
  <c r="S6" i="77"/>
  <c r="S28" i="46"/>
  <c r="S28" i="76" s="1"/>
  <c r="S28" i="78"/>
  <c r="S28" i="77"/>
  <c r="S15" i="46"/>
  <c r="S15" i="76" s="1"/>
  <c r="S15" i="78"/>
  <c r="S15" i="77"/>
  <c r="S23" i="46"/>
  <c r="S23" i="76" s="1"/>
  <c r="S23" i="78"/>
  <c r="S23" i="77"/>
  <c r="BC17" i="79"/>
  <c r="BC5" i="79"/>
  <c r="BC11" i="79"/>
  <c r="BC13" i="79"/>
  <c r="BC18" i="79"/>
  <c r="BC10" i="79"/>
  <c r="BC15" i="79"/>
  <c r="BC19" i="79"/>
  <c r="BC4" i="79"/>
  <c r="BC7" i="79"/>
  <c r="BC14" i="79"/>
  <c r="BC6" i="79"/>
  <c r="BC9" i="79"/>
  <c r="BH22" i="79"/>
  <c r="BH21" i="79"/>
  <c r="BH23" i="79"/>
  <c r="BH24" i="79"/>
  <c r="U7" i="46"/>
  <c r="U7" i="76" s="1"/>
  <c r="U7" i="78"/>
  <c r="U7" i="77"/>
  <c r="S27" i="46"/>
  <c r="S27" i="76" s="1"/>
  <c r="S27" i="78"/>
  <c r="S27" i="77"/>
  <c r="BC30" i="79"/>
  <c r="BE13" i="79"/>
  <c r="BG21" i="79"/>
  <c r="BG23" i="79"/>
  <c r="BG24" i="79"/>
  <c r="BG22" i="79"/>
  <c r="BD30" i="79"/>
  <c r="BF8" i="79"/>
  <c r="BF12" i="79"/>
  <c r="BF20" i="79"/>
  <c r="S14" i="46"/>
  <c r="S14" i="76" s="1"/>
  <c r="S14" i="78"/>
  <c r="S14" i="77"/>
  <c r="S18" i="46"/>
  <c r="S18" i="76" s="1"/>
  <c r="S18" i="78"/>
  <c r="S18" i="77"/>
  <c r="S9" i="46"/>
  <c r="S9" i="76" s="1"/>
  <c r="S9" i="78"/>
  <c r="S9" i="77"/>
  <c r="S29" i="46"/>
  <c r="S29" i="76" s="1"/>
  <c r="S29" i="78"/>
  <c r="S29" i="77"/>
  <c r="T33" i="46"/>
  <c r="T33" i="76" s="1"/>
  <c r="T33" i="78"/>
  <c r="T33" i="77"/>
  <c r="S35" i="46"/>
  <c r="S35" i="76" s="1"/>
  <c r="S35" i="78"/>
  <c r="S35" i="77"/>
  <c r="S8" i="46"/>
  <c r="S8" i="76" s="1"/>
  <c r="S8" i="78"/>
  <c r="S8" i="77"/>
  <c r="S16" i="46"/>
  <c r="S16" i="76" s="1"/>
  <c r="S16" i="78"/>
  <c r="S16" i="77"/>
  <c r="S30" i="46"/>
  <c r="S30" i="76" s="1"/>
  <c r="S30" i="78"/>
  <c r="S30" i="77"/>
  <c r="S13" i="46"/>
  <c r="S13" i="76" s="1"/>
  <c r="S13" i="78"/>
  <c r="S13" i="77"/>
  <c r="S25" i="46"/>
  <c r="S25" i="76" s="1"/>
  <c r="S25" i="78"/>
  <c r="S25" i="77"/>
  <c r="R37" i="46"/>
  <c r="BE30" i="79"/>
  <c r="BE19" i="79"/>
  <c r="BE5" i="79"/>
  <c r="BE18" i="79"/>
  <c r="BH16" i="79"/>
  <c r="BH12" i="79"/>
  <c r="BH8" i="79"/>
  <c r="BH20" i="79"/>
  <c r="S10" i="46"/>
  <c r="S10" i="76" s="1"/>
  <c r="S10" i="78"/>
  <c r="S10" i="77"/>
  <c r="S24" i="46"/>
  <c r="S24" i="76" s="1"/>
  <c r="S24" i="78"/>
  <c r="S24" i="77"/>
  <c r="S32" i="46"/>
  <c r="S32" i="76" s="1"/>
  <c r="S32" i="78"/>
  <c r="S32" i="77"/>
  <c r="S19" i="46"/>
  <c r="S19" i="76" s="1"/>
  <c r="S19" i="78"/>
  <c r="S19" i="77"/>
  <c r="S5" i="46"/>
  <c r="S5" i="76" s="1"/>
  <c r="S5" i="78"/>
  <c r="S5" i="77"/>
  <c r="S11" i="46"/>
  <c r="S11" i="76" s="1"/>
  <c r="S11" i="78"/>
  <c r="S11" i="77"/>
  <c r="S12" i="46"/>
  <c r="S12" i="76" s="1"/>
  <c r="S12" i="78"/>
  <c r="S12" i="77"/>
  <c r="S20" i="46"/>
  <c r="S20" i="76" s="1"/>
  <c r="S20" i="78"/>
  <c r="S20" i="77"/>
  <c r="S26" i="46"/>
  <c r="S26" i="76" s="1"/>
  <c r="S26" i="78"/>
  <c r="S26" i="77"/>
  <c r="S34" i="46"/>
  <c r="S34" i="76" s="1"/>
  <c r="S34" i="78"/>
  <c r="S34" i="77"/>
  <c r="S17" i="46"/>
  <c r="S17" i="76" s="1"/>
  <c r="S17" i="78"/>
  <c r="S17" i="77"/>
  <c r="S21" i="46"/>
  <c r="S21" i="76" s="1"/>
  <c r="S21" i="78"/>
  <c r="S21" i="77"/>
  <c r="S31" i="46"/>
  <c r="S31" i="76" s="1"/>
  <c r="S31" i="78"/>
  <c r="S31" i="77"/>
  <c r="T3" i="46"/>
  <c r="T3" i="76" s="1"/>
  <c r="T3" i="78"/>
  <c r="T3" i="77"/>
  <c r="S22" i="46"/>
  <c r="S22" i="76" s="1"/>
  <c r="S22" i="78"/>
  <c r="S22" i="77"/>
  <c r="BD9" i="79"/>
  <c r="BD11" i="79"/>
  <c r="BD4" i="79"/>
  <c r="BD7" i="79"/>
  <c r="BD10" i="79"/>
  <c r="BD15" i="79"/>
  <c r="BD17" i="79"/>
  <c r="BD5" i="79"/>
  <c r="BD13" i="79"/>
  <c r="BD19" i="79"/>
  <c r="BD18" i="79"/>
  <c r="BD14" i="79"/>
  <c r="BD6" i="79"/>
  <c r="BE10" i="79"/>
  <c r="BF23" i="79"/>
  <c r="BF22" i="79"/>
  <c r="BF21" i="79"/>
  <c r="BF24" i="79"/>
  <c r="BE9" i="79"/>
  <c r="BG16" i="79"/>
  <c r="BG8" i="79"/>
  <c r="BG12" i="79"/>
  <c r="BG20" i="79"/>
  <c r="BB31" i="79"/>
  <c r="BA31" i="79"/>
  <c r="BF34" i="79"/>
  <c r="BG34" i="79"/>
  <c r="BH34" i="79"/>
  <c r="AZ31" i="79"/>
  <c r="AP25" i="65"/>
  <c r="AP25" i="66"/>
  <c r="AP25" i="60" s="1"/>
  <c r="BE26" i="65"/>
  <c r="BE26" i="66"/>
  <c r="BE26" i="60" s="1"/>
  <c r="BE28" i="65"/>
  <c r="BQ32" i="63"/>
  <c r="BP28" i="65"/>
  <c r="BP28" i="57"/>
  <c r="BP28" i="67" s="1"/>
  <c r="BP28" i="60" s="1"/>
  <c r="BE25" i="66"/>
  <c r="BE28" i="66"/>
  <c r="BE28" i="60" s="1"/>
  <c r="BE27" i="66"/>
  <c r="BE27" i="60" s="1"/>
  <c r="BE25" i="57"/>
  <c r="BE25" i="67" s="1"/>
  <c r="BE27" i="65"/>
  <c r="BK34" i="21"/>
  <c r="AB30" i="61"/>
  <c r="AZ26" i="60"/>
  <c r="BZ26" i="60"/>
  <c r="AB30" i="59"/>
  <c r="CB26" i="60"/>
  <c r="CA25" i="60"/>
  <c r="BX26" i="60"/>
  <c r="CA27" i="60"/>
  <c r="CC27" i="60"/>
  <c r="BX27" i="60"/>
  <c r="CG25" i="60"/>
  <c r="CB25" i="60"/>
  <c r="BR27" i="60"/>
  <c r="BF28" i="60"/>
  <c r="AZ25" i="60"/>
  <c r="AB23" i="65"/>
  <c r="AB23" i="66"/>
  <c r="AY27" i="65"/>
  <c r="AY27" i="66"/>
  <c r="BQ25" i="65"/>
  <c r="BQ25" i="66"/>
  <c r="BD25" i="65"/>
  <c r="BD25" i="66"/>
  <c r="AC28" i="65"/>
  <c r="AC28" i="66"/>
  <c r="BV26" i="65"/>
  <c r="BV26" i="66"/>
  <c r="AB7" i="65"/>
  <c r="AB7" i="66"/>
  <c r="BL26" i="65"/>
  <c r="BL26" i="66"/>
  <c r="BQ26" i="65"/>
  <c r="BQ26" i="66"/>
  <c r="AD27" i="65"/>
  <c r="AD27" i="66"/>
  <c r="BD26" i="65"/>
  <c r="BD26" i="66"/>
  <c r="BC26" i="65"/>
  <c r="BC26" i="66"/>
  <c r="AD26" i="65"/>
  <c r="AD26" i="66"/>
  <c r="BD28" i="65"/>
  <c r="BD28" i="66"/>
  <c r="AB25" i="65"/>
  <c r="AB25" i="66"/>
  <c r="AY26" i="65"/>
  <c r="AY26" i="66"/>
  <c r="AB15" i="65"/>
  <c r="AB15" i="66"/>
  <c r="BT25" i="65"/>
  <c r="BT25" i="66"/>
  <c r="BV28" i="65"/>
  <c r="BV28" i="66"/>
  <c r="AK28" i="65"/>
  <c r="AK28" i="66"/>
  <c r="AK28" i="60" s="1"/>
  <c r="AK25" i="65"/>
  <c r="AK25" i="66"/>
  <c r="AJ26" i="65"/>
  <c r="AJ26" i="66"/>
  <c r="AM25" i="65"/>
  <c r="AM25" i="66"/>
  <c r="AI25" i="65"/>
  <c r="AI25" i="66"/>
  <c r="AV25" i="65"/>
  <c r="AV25" i="66"/>
  <c r="AL28" i="65"/>
  <c r="AL28" i="66"/>
  <c r="AO25" i="65"/>
  <c r="AO25" i="66"/>
  <c r="AT27" i="65"/>
  <c r="AT27" i="66"/>
  <c r="AF25" i="65"/>
  <c r="AF25" i="66"/>
  <c r="AB4" i="65"/>
  <c r="AB4" i="66"/>
  <c r="AB8" i="65"/>
  <c r="AB8" i="66"/>
  <c r="AB8" i="60" s="1"/>
  <c r="AB20" i="65"/>
  <c r="AB20" i="66"/>
  <c r="AX25" i="65"/>
  <c r="AX25" i="66"/>
  <c r="BA25" i="65"/>
  <c r="BA25" i="66"/>
  <c r="BK25" i="65"/>
  <c r="BK25" i="66"/>
  <c r="BB25" i="65"/>
  <c r="BB25" i="66"/>
  <c r="BM27" i="65"/>
  <c r="BM27" i="66"/>
  <c r="BP26" i="65"/>
  <c r="BP26" i="66"/>
  <c r="BG28" i="65"/>
  <c r="BG28" i="66"/>
  <c r="BJ28" i="65"/>
  <c r="BJ28" i="66"/>
  <c r="BS27" i="65"/>
  <c r="BS27" i="66"/>
  <c r="AK27" i="65"/>
  <c r="AK27" i="66"/>
  <c r="AK27" i="60" s="1"/>
  <c r="AM28" i="65"/>
  <c r="AM28" i="66"/>
  <c r="AM28" i="60" s="1"/>
  <c r="AI28" i="65"/>
  <c r="AI28" i="66"/>
  <c r="AL25" i="65"/>
  <c r="AL25" i="66"/>
  <c r="AL25" i="60" s="1"/>
  <c r="AU28" i="65"/>
  <c r="AU28" i="66"/>
  <c r="AO27" i="65"/>
  <c r="AO27" i="66"/>
  <c r="AO27" i="60" s="1"/>
  <c r="AG27" i="65"/>
  <c r="AG27" i="66"/>
  <c r="AB21" i="65"/>
  <c r="AB21" i="66"/>
  <c r="BK26" i="65"/>
  <c r="BK26" i="66"/>
  <c r="BG25" i="65"/>
  <c r="BG25" i="66"/>
  <c r="BC28" i="65"/>
  <c r="BC28" i="66"/>
  <c r="AB14" i="65"/>
  <c r="AB14" i="66"/>
  <c r="AB14" i="60" s="1"/>
  <c r="BW28" i="65"/>
  <c r="BW28" i="66"/>
  <c r="AB28" i="65"/>
  <c r="AB28" i="66"/>
  <c r="BL25" i="65"/>
  <c r="BL25" i="66"/>
  <c r="BL25" i="60" s="1"/>
  <c r="AB18" i="65"/>
  <c r="AB18" i="66"/>
  <c r="AB18" i="60" s="1"/>
  <c r="BV27" i="65"/>
  <c r="BV27" i="66"/>
  <c r="BV27" i="60" s="1"/>
  <c r="AE25" i="65"/>
  <c r="AE25" i="66"/>
  <c r="AQ27" i="65"/>
  <c r="AQ27" i="66"/>
  <c r="AQ27" i="60" s="1"/>
  <c r="AP28" i="65"/>
  <c r="AP28" i="66"/>
  <c r="AI26" i="65"/>
  <c r="AI26" i="66"/>
  <c r="AV27" i="65"/>
  <c r="AV27" i="66"/>
  <c r="AV27" i="60" s="1"/>
  <c r="AH27" i="65"/>
  <c r="AH27" i="66"/>
  <c r="AH27" i="60" s="1"/>
  <c r="AO26" i="65"/>
  <c r="AO26" i="66"/>
  <c r="AN28" i="65"/>
  <c r="AN28" i="66"/>
  <c r="AG25" i="65"/>
  <c r="AG25" i="66"/>
  <c r="AB24" i="65"/>
  <c r="AB24" i="66"/>
  <c r="AB24" i="60" s="1"/>
  <c r="AB9" i="65"/>
  <c r="AB9" i="66"/>
  <c r="AX26" i="65"/>
  <c r="AX26" i="66"/>
  <c r="AX26" i="60" s="1"/>
  <c r="BT27" i="65"/>
  <c r="BT27" i="66"/>
  <c r="BH28" i="65"/>
  <c r="BH28" i="66"/>
  <c r="BW25" i="65"/>
  <c r="BW25" i="66"/>
  <c r="BQ28" i="65"/>
  <c r="BQ28" i="66"/>
  <c r="BQ28" i="60" s="1"/>
  <c r="AI27" i="65"/>
  <c r="AI27" i="66"/>
  <c r="AI27" i="60" s="1"/>
  <c r="AR25" i="65"/>
  <c r="AR25" i="66"/>
  <c r="AL26" i="65"/>
  <c r="AL26" i="66"/>
  <c r="AL26" i="60" s="1"/>
  <c r="AN26" i="65"/>
  <c r="AN26" i="66"/>
  <c r="AN26" i="60" s="1"/>
  <c r="AT28" i="65"/>
  <c r="AT28" i="66"/>
  <c r="AT28" i="60" s="1"/>
  <c r="AB5" i="65"/>
  <c r="AB5" i="66"/>
  <c r="AB5" i="60" s="1"/>
  <c r="BK27" i="65"/>
  <c r="BK27" i="66"/>
  <c r="BK27" i="60" s="1"/>
  <c r="BH27" i="65"/>
  <c r="BH27" i="66"/>
  <c r="BB26" i="65"/>
  <c r="BB26" i="66"/>
  <c r="BB26" i="60" s="1"/>
  <c r="BP27" i="65"/>
  <c r="BP27" i="66"/>
  <c r="BJ26" i="65"/>
  <c r="BJ26" i="66"/>
  <c r="BL27" i="65"/>
  <c r="BL27" i="66"/>
  <c r="AG26" i="65"/>
  <c r="AG26" i="66"/>
  <c r="AG26" i="60" s="1"/>
  <c r="AB16" i="65"/>
  <c r="AB16" i="66"/>
  <c r="AB16" i="60" s="1"/>
  <c r="AW26" i="65"/>
  <c r="AW26" i="66"/>
  <c r="AW26" i="60" s="1"/>
  <c r="AW28" i="65"/>
  <c r="AW28" i="66"/>
  <c r="BN25" i="65"/>
  <c r="BN25" i="66"/>
  <c r="BN25" i="60" s="1"/>
  <c r="AB27" i="65"/>
  <c r="AB27" i="66"/>
  <c r="AB27" i="60" s="1"/>
  <c r="AB12" i="65"/>
  <c r="AB12" i="66"/>
  <c r="AB12" i="60" s="1"/>
  <c r="AW25" i="65"/>
  <c r="AW25" i="66"/>
  <c r="AC25" i="65"/>
  <c r="AC25" i="66"/>
  <c r="AC25" i="60" s="1"/>
  <c r="AD28" i="65"/>
  <c r="AD28" i="66"/>
  <c r="AD28" i="60" s="1"/>
  <c r="AC26" i="65"/>
  <c r="AC26" i="66"/>
  <c r="AC26" i="60" s="1"/>
  <c r="BN28" i="65"/>
  <c r="BN28" i="66"/>
  <c r="AB26" i="65"/>
  <c r="AB26" i="66"/>
  <c r="AB26" i="60" s="1"/>
  <c r="BW26" i="65"/>
  <c r="BW26" i="66"/>
  <c r="AB13" i="65"/>
  <c r="AB13" i="66"/>
  <c r="AB13" i="60" s="1"/>
  <c r="AQ28" i="65"/>
  <c r="AQ28" i="66"/>
  <c r="AQ28" i="60" s="1"/>
  <c r="AM26" i="65"/>
  <c r="AM26" i="66"/>
  <c r="AM26" i="60" s="1"/>
  <c r="AM27" i="65"/>
  <c r="AM27" i="66"/>
  <c r="AM27" i="60" s="1"/>
  <c r="AL27" i="65"/>
  <c r="AL27" i="66"/>
  <c r="AL27" i="60" s="1"/>
  <c r="AU26" i="65"/>
  <c r="AU26" i="66"/>
  <c r="AU26" i="60" s="1"/>
  <c r="AG28" i="65"/>
  <c r="AG28" i="66"/>
  <c r="AG28" i="60" s="1"/>
  <c r="AB11" i="65"/>
  <c r="AB11" i="66"/>
  <c r="AB11" i="60" s="1"/>
  <c r="AB6" i="65"/>
  <c r="AB6" i="66"/>
  <c r="AB6" i="60" s="1"/>
  <c r="AX27" i="65"/>
  <c r="AX27" i="66"/>
  <c r="BB28" i="65"/>
  <c r="BB28" i="66"/>
  <c r="BG27" i="65"/>
  <c r="BG27" i="66"/>
  <c r="BG27" i="60" s="1"/>
  <c r="BN27" i="65"/>
  <c r="BN27" i="66"/>
  <c r="BO26" i="65"/>
  <c r="BO26" i="66"/>
  <c r="BO26" i="60" s="1"/>
  <c r="AJ25" i="65"/>
  <c r="AJ25" i="66"/>
  <c r="AJ25" i="60" s="1"/>
  <c r="AR27" i="65"/>
  <c r="AR27" i="66"/>
  <c r="AR27" i="60" s="1"/>
  <c r="AU27" i="65"/>
  <c r="AU27" i="66"/>
  <c r="AN25" i="65"/>
  <c r="AN25" i="66"/>
  <c r="AN25" i="60" s="1"/>
  <c r="AF28" i="65"/>
  <c r="AF28" i="66"/>
  <c r="AF28" i="60" s="1"/>
  <c r="BM25" i="65"/>
  <c r="BM25" i="66"/>
  <c r="AW27" i="65"/>
  <c r="AW27" i="66"/>
  <c r="BJ25" i="65"/>
  <c r="BJ25" i="66"/>
  <c r="BS25" i="65"/>
  <c r="BS25" i="66"/>
  <c r="BO25" i="65"/>
  <c r="BO25" i="66"/>
  <c r="BO25" i="60" s="1"/>
  <c r="AQ26" i="65"/>
  <c r="AQ26" i="66"/>
  <c r="AQ26" i="60" s="1"/>
  <c r="AJ28" i="65"/>
  <c r="AJ28" i="66"/>
  <c r="AJ28" i="60" s="1"/>
  <c r="AP27" i="65"/>
  <c r="AP27" i="66"/>
  <c r="AP27" i="60" s="1"/>
  <c r="AU25" i="65"/>
  <c r="AU25" i="66"/>
  <c r="AH28" i="65"/>
  <c r="AH28" i="66"/>
  <c r="AH28" i="60" s="1"/>
  <c r="AO28" i="65"/>
  <c r="AO28" i="66"/>
  <c r="AO28" i="60" s="1"/>
  <c r="AB19" i="65"/>
  <c r="AB19" i="66"/>
  <c r="AB19" i="60" s="1"/>
  <c r="AB10" i="65"/>
  <c r="AB10" i="66"/>
  <c r="AB10" i="60" s="1"/>
  <c r="BA26" i="65"/>
  <c r="BA26" i="66"/>
  <c r="BA26" i="60" s="1"/>
  <c r="AK26" i="65"/>
  <c r="AK26" i="66"/>
  <c r="AK26" i="60" s="1"/>
  <c r="AV28" i="65"/>
  <c r="AV28" i="66"/>
  <c r="AN27" i="65"/>
  <c r="AN27" i="66"/>
  <c r="AN27" i="60" s="1"/>
  <c r="BA27" i="65"/>
  <c r="BA27" i="66"/>
  <c r="BA27" i="60" s="1"/>
  <c r="BK28" i="65"/>
  <c r="BK28" i="66"/>
  <c r="BM26" i="65"/>
  <c r="BM26" i="66"/>
  <c r="BM26" i="60" s="1"/>
  <c r="BD27" i="65"/>
  <c r="BD27" i="66"/>
  <c r="BD27" i="60" s="1"/>
  <c r="BO28" i="65"/>
  <c r="BO28" i="66"/>
  <c r="BQ27" i="65"/>
  <c r="BQ27" i="66"/>
  <c r="BT26" i="65"/>
  <c r="BT26" i="66"/>
  <c r="BG26" i="65"/>
  <c r="BG26" i="66"/>
  <c r="BW27" i="65"/>
  <c r="BW27" i="66"/>
  <c r="BT28" i="65"/>
  <c r="BT28" i="66"/>
  <c r="AY28" i="65"/>
  <c r="AY28" i="66"/>
  <c r="AY25" i="65"/>
  <c r="AY25" i="66"/>
  <c r="AD25" i="65"/>
  <c r="AD25" i="66"/>
  <c r="AD25" i="60" s="1"/>
  <c r="AX28" i="65"/>
  <c r="AX28" i="66"/>
  <c r="AX28" i="60" s="1"/>
  <c r="BJ27" i="65"/>
  <c r="BJ27" i="66"/>
  <c r="BJ27" i="60" s="1"/>
  <c r="BS28" i="65"/>
  <c r="BS28" i="66"/>
  <c r="BS28" i="60" s="1"/>
  <c r="BL28" i="65"/>
  <c r="BL28" i="66"/>
  <c r="BL28" i="60" s="1"/>
  <c r="AE26" i="65"/>
  <c r="AE26" i="66"/>
  <c r="AE26" i="60" s="1"/>
  <c r="AJ27" i="65"/>
  <c r="AJ27" i="66"/>
  <c r="AJ27" i="60" s="1"/>
  <c r="AV26" i="65"/>
  <c r="AV26" i="66"/>
  <c r="AV26" i="60" s="1"/>
  <c r="AT26" i="65"/>
  <c r="AT26" i="66"/>
  <c r="AT26" i="60" s="1"/>
  <c r="AF26" i="65"/>
  <c r="AF26" i="66"/>
  <c r="AF26" i="60" s="1"/>
  <c r="AB17" i="65"/>
  <c r="AB17" i="66"/>
  <c r="AB17" i="60" s="1"/>
  <c r="BH25" i="65"/>
  <c r="BH25" i="66"/>
  <c r="BH25" i="60" s="1"/>
  <c r="BM28" i="65"/>
  <c r="BM28" i="66"/>
  <c r="BM28" i="60" s="1"/>
  <c r="BS26" i="65"/>
  <c r="BS26" i="66"/>
  <c r="BS26" i="60" s="1"/>
  <c r="AP26" i="65"/>
  <c r="AP26" i="66"/>
  <c r="AP26" i="60" s="1"/>
  <c r="AH25" i="65"/>
  <c r="AH25" i="66"/>
  <c r="AH25" i="60" s="1"/>
  <c r="BA28" i="65"/>
  <c r="BA28" i="66"/>
  <c r="BA28" i="60" s="1"/>
  <c r="BC27" i="65"/>
  <c r="BC27" i="66"/>
  <c r="BC27" i="60" s="1"/>
  <c r="AC27" i="65"/>
  <c r="AC27" i="66"/>
  <c r="AC27" i="60" s="1"/>
  <c r="BC25" i="65"/>
  <c r="BC25" i="66"/>
  <c r="BC25" i="60" s="1"/>
  <c r="AR28" i="65"/>
  <c r="AR28" i="66"/>
  <c r="AR28" i="60" s="1"/>
  <c r="AT25" i="65"/>
  <c r="AT25" i="66"/>
  <c r="AT25" i="60" s="1"/>
  <c r="AB22" i="65"/>
  <c r="AB22" i="66"/>
  <c r="AB22" i="60" s="1"/>
  <c r="BP25" i="65"/>
  <c r="BP25" i="66"/>
  <c r="BP25" i="60" s="1"/>
  <c r="BO27" i="65"/>
  <c r="BO27" i="66"/>
  <c r="BO27" i="60" s="1"/>
  <c r="AR26" i="65"/>
  <c r="AR26" i="66"/>
  <c r="AR26" i="60" s="1"/>
  <c r="AH26" i="65"/>
  <c r="AH26" i="66"/>
  <c r="AH26" i="60" s="1"/>
  <c r="AF27" i="65"/>
  <c r="AF27" i="66"/>
  <c r="AF27" i="60" s="1"/>
  <c r="BB27" i="65"/>
  <c r="BB27" i="66"/>
  <c r="BB27" i="60" s="1"/>
  <c r="BV25" i="65"/>
  <c r="BV25" i="66"/>
  <c r="BV25" i="60" s="1"/>
  <c r="AB23" i="57"/>
  <c r="AB23" i="67" s="1"/>
  <c r="AC28" i="57"/>
  <c r="AC28" i="67" s="1"/>
  <c r="AD27" i="57"/>
  <c r="AD27" i="67" s="1"/>
  <c r="AB25" i="57"/>
  <c r="AB25" i="67" s="1"/>
  <c r="AO25" i="57"/>
  <c r="AO25" i="67" s="1"/>
  <c r="AX25" i="57"/>
  <c r="AX25" i="67" s="1"/>
  <c r="BB25" i="57"/>
  <c r="BB25" i="67" s="1"/>
  <c r="BG25" i="57"/>
  <c r="BG25" i="67" s="1"/>
  <c r="BK25" i="57"/>
  <c r="BK25" i="67" s="1"/>
  <c r="BJ28" i="57"/>
  <c r="BJ28" i="67" s="1"/>
  <c r="BK26" i="57"/>
  <c r="BK26" i="67" s="1"/>
  <c r="BP26" i="57"/>
  <c r="BP26" i="67" s="1"/>
  <c r="BS27" i="57"/>
  <c r="BS27" i="67" s="1"/>
  <c r="AB7" i="57"/>
  <c r="AB7" i="67" s="1"/>
  <c r="AD26" i="57"/>
  <c r="AD26" i="67" s="1"/>
  <c r="AB4" i="57"/>
  <c r="AB4" i="67" s="1"/>
  <c r="AB20" i="57"/>
  <c r="AB20" i="67" s="1"/>
  <c r="AB21" i="57"/>
  <c r="AB21" i="67" s="1"/>
  <c r="AB15" i="57"/>
  <c r="AB15" i="67" s="1"/>
  <c r="AK25" i="57"/>
  <c r="AK25" i="67" s="1"/>
  <c r="AJ26" i="57"/>
  <c r="AJ26" i="67" s="1"/>
  <c r="AM25" i="57"/>
  <c r="AM25" i="67" s="1"/>
  <c r="AI25" i="57"/>
  <c r="AI25" i="67" s="1"/>
  <c r="AL28" i="57"/>
  <c r="AL28" i="67" s="1"/>
  <c r="AF25" i="57"/>
  <c r="AF25" i="67" s="1"/>
  <c r="AI28" i="57"/>
  <c r="AI28" i="67" s="1"/>
  <c r="AG27" i="57"/>
  <c r="AG27" i="67" s="1"/>
  <c r="AB28" i="57"/>
  <c r="AB28" i="67" s="1"/>
  <c r="AE25" i="57"/>
  <c r="AE25" i="67" s="1"/>
  <c r="AI26" i="57"/>
  <c r="AI26" i="67" s="1"/>
  <c r="AG25" i="57"/>
  <c r="AG25" i="67" s="1"/>
  <c r="AB9" i="57"/>
  <c r="AB9" i="67" s="1"/>
  <c r="AP28" i="57"/>
  <c r="AP28" i="67" s="1"/>
  <c r="AO26" i="57"/>
  <c r="AO26" i="67" s="1"/>
  <c r="AN28" i="57"/>
  <c r="AN28" i="67" s="1"/>
  <c r="AU28" i="57"/>
  <c r="AU28" i="67" s="1"/>
  <c r="AR25" i="57"/>
  <c r="AR25" i="67" s="1"/>
  <c r="AW28" i="57"/>
  <c r="AW28" i="67" s="1"/>
  <c r="AW25" i="57"/>
  <c r="AW25" i="67" s="1"/>
  <c r="AV25" i="57"/>
  <c r="AV25" i="67" s="1"/>
  <c r="AT27" i="57"/>
  <c r="AT27" i="67" s="1"/>
  <c r="AX27" i="57"/>
  <c r="AX27" i="67" s="1"/>
  <c r="AU27" i="57"/>
  <c r="AU27" i="67" s="1"/>
  <c r="AW27" i="57"/>
  <c r="AW27" i="67" s="1"/>
  <c r="AU25" i="57"/>
  <c r="AU25" i="67" s="1"/>
  <c r="AV28" i="57"/>
  <c r="AV28" i="67" s="1"/>
  <c r="BA25" i="57"/>
  <c r="BA25" i="67" s="1"/>
  <c r="BB28" i="57"/>
  <c r="BB28" i="67" s="1"/>
  <c r="BG28" i="57"/>
  <c r="BG28" i="67" s="1"/>
  <c r="BH27" i="57"/>
  <c r="BH27" i="67" s="1"/>
  <c r="BC26" i="57"/>
  <c r="BC26" i="67" s="1"/>
  <c r="BC28" i="57"/>
  <c r="BC28" i="67" s="1"/>
  <c r="BH28" i="57"/>
  <c r="BH28" i="67" s="1"/>
  <c r="BM27" i="57"/>
  <c r="BM27" i="67" s="1"/>
  <c r="BN27" i="57"/>
  <c r="BN27" i="67" s="1"/>
  <c r="BJ25" i="57"/>
  <c r="BJ25" i="67" s="1"/>
  <c r="BK28" i="57"/>
  <c r="BK28" i="67" s="1"/>
  <c r="BJ26" i="57"/>
  <c r="BJ26" i="67" s="1"/>
  <c r="BN28" i="57"/>
  <c r="BN28" i="67" s="1"/>
  <c r="BM25" i="57"/>
  <c r="BM25" i="67" s="1"/>
  <c r="BL27" i="57"/>
  <c r="BL27" i="67" s="1"/>
  <c r="BS25" i="57"/>
  <c r="BS25" i="67" s="1"/>
  <c r="BP27" i="57"/>
  <c r="BP27" i="67" s="1"/>
  <c r="BO28" i="57"/>
  <c r="BO28" i="67" s="1"/>
  <c r="BW26" i="57"/>
  <c r="BW26" i="67" s="1"/>
  <c r="BW28" i="57"/>
  <c r="BW28" i="67" s="1"/>
  <c r="BT27" i="57"/>
  <c r="BT27" i="67" s="1"/>
  <c r="BW25" i="57"/>
  <c r="BW25" i="67" s="1"/>
  <c r="BD26" i="57"/>
  <c r="BD26" i="67" s="1"/>
  <c r="BQ26" i="57"/>
  <c r="BQ26" i="67" s="1"/>
  <c r="BV26" i="57"/>
  <c r="BV26" i="67" s="1"/>
  <c r="CI32" i="40"/>
  <c r="AY26" i="57"/>
  <c r="AY26" i="67" s="1"/>
  <c r="AY27" i="57"/>
  <c r="AY27" i="67" s="1"/>
  <c r="BD25" i="57"/>
  <c r="BD25" i="67" s="1"/>
  <c r="BD28" i="57"/>
  <c r="BD28" i="67" s="1"/>
  <c r="BL26" i="57"/>
  <c r="BL26" i="67" s="1"/>
  <c r="BQ25" i="57"/>
  <c r="BQ25" i="67" s="1"/>
  <c r="BV28" i="57"/>
  <c r="BV28" i="67" s="1"/>
  <c r="BT25" i="57"/>
  <c r="BT25" i="67" s="1"/>
  <c r="AG32" i="63"/>
  <c r="AM32" i="63"/>
  <c r="AV32" i="63"/>
  <c r="AC7" i="59"/>
  <c r="AC7" i="58" s="1"/>
  <c r="AC7" i="57" s="1"/>
  <c r="AC7" i="67" s="1"/>
  <c r="AC7" i="61"/>
  <c r="AC6" i="59"/>
  <c r="AC6" i="58" s="1"/>
  <c r="AC6" i="61"/>
  <c r="AC12" i="59"/>
  <c r="AC12" i="58" s="1"/>
  <c r="AC12" i="61"/>
  <c r="AC8" i="59"/>
  <c r="AC8" i="58" s="1"/>
  <c r="AC8" i="61"/>
  <c r="AC24" i="59"/>
  <c r="AC24" i="58" s="1"/>
  <c r="AC24" i="57" s="1"/>
  <c r="AC24" i="67" s="1"/>
  <c r="AC24" i="61"/>
  <c r="AC5" i="59"/>
  <c r="AC5" i="58" s="1"/>
  <c r="AC5" i="61"/>
  <c r="AS26" i="59"/>
  <c r="AS26" i="58" s="1"/>
  <c r="AS26" i="61"/>
  <c r="AS28" i="59"/>
  <c r="AS28" i="58" s="1"/>
  <c r="AS28" i="57" s="1"/>
  <c r="AS28" i="67" s="1"/>
  <c r="AS28" i="61"/>
  <c r="AC4" i="59"/>
  <c r="AC4" i="58" s="1"/>
  <c r="AC4" i="61"/>
  <c r="AC11" i="59"/>
  <c r="AC11" i="58" s="1"/>
  <c r="AC11" i="61"/>
  <c r="AC19" i="59"/>
  <c r="AC19" i="58" s="1"/>
  <c r="AC19" i="61"/>
  <c r="AC22" i="59"/>
  <c r="AC22" i="58" s="1"/>
  <c r="AC22" i="57" s="1"/>
  <c r="AC22" i="67" s="1"/>
  <c r="AC22" i="61"/>
  <c r="AC21" i="59"/>
  <c r="AC21" i="58" s="1"/>
  <c r="AC21" i="61"/>
  <c r="AS25" i="59"/>
  <c r="AS25" i="58" s="1"/>
  <c r="AS25" i="61"/>
  <c r="AS27" i="59"/>
  <c r="AS27" i="58" s="1"/>
  <c r="AS27" i="61"/>
  <c r="AC23" i="59"/>
  <c r="AC23" i="58" s="1"/>
  <c r="AC23" i="61"/>
  <c r="AC15" i="59"/>
  <c r="AC15" i="58" s="1"/>
  <c r="AC15" i="61"/>
  <c r="AC17" i="59"/>
  <c r="AC17" i="58" s="1"/>
  <c r="AC17" i="57" s="1"/>
  <c r="AC17" i="67" s="1"/>
  <c r="AC17" i="61"/>
  <c r="AC14" i="59"/>
  <c r="AC14" i="58" s="1"/>
  <c r="AC14" i="61"/>
  <c r="AC10" i="59"/>
  <c r="AC10" i="58" s="1"/>
  <c r="AC10" i="61"/>
  <c r="AC16" i="59"/>
  <c r="AC16" i="58" s="1"/>
  <c r="AC16" i="61"/>
  <c r="AC13" i="59"/>
  <c r="AC13" i="58" s="1"/>
  <c r="AC13" i="61"/>
  <c r="AC20" i="59"/>
  <c r="AC20" i="58" s="1"/>
  <c r="AC20" i="61"/>
  <c r="AC18" i="59"/>
  <c r="AC18" i="58" s="1"/>
  <c r="AC18" i="61"/>
  <c r="AC9" i="59"/>
  <c r="AC9" i="58" s="1"/>
  <c r="AC9" i="61"/>
  <c r="CC32" i="63"/>
  <c r="AY32" i="63"/>
  <c r="BH32" i="63"/>
  <c r="BN32" i="63"/>
  <c r="AY34" i="63"/>
  <c r="AP32" i="63"/>
  <c r="BB32" i="63"/>
  <c r="CI34" i="63"/>
  <c r="AS32" i="63"/>
  <c r="AJ32" i="63"/>
  <c r="BS30" i="63"/>
  <c r="BT32" i="63" s="1"/>
  <c r="AM34" i="63"/>
  <c r="AD32" i="63"/>
  <c r="BC30" i="63"/>
  <c r="BE32" i="63" s="1"/>
  <c r="AM34" i="62"/>
  <c r="AD32" i="62"/>
  <c r="AS32" i="62"/>
  <c r="CA30" i="41"/>
  <c r="CC32" i="41" s="1"/>
  <c r="BY30" i="41"/>
  <c r="CC30" i="40"/>
  <c r="CC32" i="40" s="1"/>
  <c r="BU30" i="40"/>
  <c r="AZ30" i="43"/>
  <c r="BF30" i="43"/>
  <c r="BU30" i="43"/>
  <c r="BQ27" i="57"/>
  <c r="BQ27" i="67" s="1"/>
  <c r="BT26" i="57"/>
  <c r="BT26" i="67" s="1"/>
  <c r="BW27" i="57"/>
  <c r="BW27" i="67" s="1"/>
  <c r="BT28" i="57"/>
  <c r="BT28" i="67" s="1"/>
  <c r="BG26" i="57"/>
  <c r="BG26" i="67" s="1"/>
  <c r="AY28" i="57"/>
  <c r="AY28" i="67" s="1"/>
  <c r="AY25" i="57"/>
  <c r="AY25" i="67" s="1"/>
  <c r="AM30" i="41"/>
  <c r="AQ30" i="43"/>
  <c r="BB30" i="43"/>
  <c r="BA30" i="41"/>
  <c r="BW34" i="21"/>
  <c r="BB30" i="41"/>
  <c r="AZ30" i="41"/>
  <c r="AB30" i="58"/>
  <c r="AQ30" i="41"/>
  <c r="AM34" i="21"/>
  <c r="AJ30" i="43"/>
  <c r="BG30" i="43"/>
  <c r="BE30" i="43"/>
  <c r="BI26" i="54"/>
  <c r="AE30" i="43"/>
  <c r="AI30" i="41"/>
  <c r="BI28" i="54"/>
  <c r="AE27" i="54"/>
  <c r="BX25" i="54"/>
  <c r="BX28" i="54"/>
  <c r="BI27" i="54"/>
  <c r="BL26" i="54"/>
  <c r="BC26" i="54"/>
  <c r="AB26" i="54"/>
  <c r="AK27" i="54"/>
  <c r="AN25" i="54"/>
  <c r="BC27" i="54"/>
  <c r="AW27" i="54"/>
  <c r="AK26" i="54"/>
  <c r="AN26" i="54"/>
  <c r="BR28" i="54"/>
  <c r="AE28" i="54"/>
  <c r="AW25" i="54"/>
  <c r="AB25" i="54"/>
  <c r="BO26" i="54"/>
  <c r="AH25" i="54"/>
  <c r="AE25" i="54"/>
  <c r="AH28" i="54"/>
  <c r="BO28" i="54"/>
  <c r="BF25" i="54"/>
  <c r="BF26" i="54"/>
  <c r="BF28" i="54"/>
  <c r="BF27" i="54"/>
  <c r="BR27" i="54"/>
  <c r="BU26" i="54"/>
  <c r="BU28" i="54"/>
  <c r="AZ28" i="54"/>
  <c r="AZ25" i="54"/>
  <c r="BX26" i="54"/>
  <c r="AZ26" i="54"/>
  <c r="BU27" i="54"/>
  <c r="BR25" i="54"/>
  <c r="BU25" i="54"/>
  <c r="AW26" i="54"/>
  <c r="AW28" i="54"/>
  <c r="AB27" i="54"/>
  <c r="BL28" i="54"/>
  <c r="AK28" i="54"/>
  <c r="AK25" i="54"/>
  <c r="BI25" i="54"/>
  <c r="BC25" i="54"/>
  <c r="BL25" i="54"/>
  <c r="BO25" i="54"/>
  <c r="AH27" i="54"/>
  <c r="AN28" i="54"/>
  <c r="BL27" i="54"/>
  <c r="BR26" i="54"/>
  <c r="AZ27" i="54"/>
  <c r="AE26" i="54"/>
  <c r="BC28" i="54"/>
  <c r="AB28" i="54"/>
  <c r="BO27" i="54"/>
  <c r="AH26" i="54"/>
  <c r="AN27" i="54"/>
  <c r="AS25" i="53"/>
  <c r="AS26" i="53"/>
  <c r="AQ26" i="54" s="1"/>
  <c r="AS27" i="53"/>
  <c r="AQ27" i="54" s="1"/>
  <c r="AS28" i="53"/>
  <c r="AQ28" i="54" s="1"/>
  <c r="AT28" i="53"/>
  <c r="AT26" i="53"/>
  <c r="AT25" i="53"/>
  <c r="AC4" i="53"/>
  <c r="AC23" i="53"/>
  <c r="AC7" i="53"/>
  <c r="AC15" i="53"/>
  <c r="AC11" i="53"/>
  <c r="AC17" i="53"/>
  <c r="AC6" i="53"/>
  <c r="AC14" i="53"/>
  <c r="AC19" i="53"/>
  <c r="AC10" i="53"/>
  <c r="AC22" i="53"/>
  <c r="AC16" i="53"/>
  <c r="AC12" i="53"/>
  <c r="AC13" i="53"/>
  <c r="AC8" i="53"/>
  <c r="AC20" i="53"/>
  <c r="AC21" i="53"/>
  <c r="AC18" i="53"/>
  <c r="AC24" i="53"/>
  <c r="AC9" i="53"/>
  <c r="AC5" i="53"/>
  <c r="AT27" i="53"/>
  <c r="AB30" i="53"/>
  <c r="BZ32" i="40"/>
  <c r="AY34" i="21"/>
  <c r="AD23" i="50"/>
  <c r="AD7" i="50"/>
  <c r="AD15" i="50"/>
  <c r="AD11" i="50"/>
  <c r="AD17" i="50"/>
  <c r="AD6" i="50"/>
  <c r="AD14" i="50"/>
  <c r="AD19" i="50"/>
  <c r="AD10" i="50"/>
  <c r="AD22" i="50"/>
  <c r="AD16" i="50"/>
  <c r="AD12" i="50"/>
  <c r="AD13" i="50"/>
  <c r="AD8" i="50"/>
  <c r="AD20" i="50"/>
  <c r="AD21" i="50"/>
  <c r="AD18" i="50"/>
  <c r="AD24" i="50"/>
  <c r="AD9" i="50"/>
  <c r="AD5" i="50"/>
  <c r="BE30" i="40"/>
  <c r="BE30" i="41"/>
  <c r="AD4" i="50"/>
  <c r="AC30" i="50"/>
  <c r="U35" i="32"/>
  <c r="T35" i="45"/>
  <c r="U6" i="32"/>
  <c r="T6" i="45"/>
  <c r="U8" i="32"/>
  <c r="T8" i="45"/>
  <c r="U10" i="32"/>
  <c r="T10" i="45"/>
  <c r="U12" i="32"/>
  <c r="T12" i="45"/>
  <c r="U14" i="32"/>
  <c r="T14" i="45"/>
  <c r="U16" i="32"/>
  <c r="T16" i="45"/>
  <c r="U18" i="32"/>
  <c r="T18" i="45"/>
  <c r="U20" i="32"/>
  <c r="T20" i="45"/>
  <c r="U24" i="32"/>
  <c r="T24" i="45"/>
  <c r="U26" i="32"/>
  <c r="T26" i="45"/>
  <c r="U28" i="32"/>
  <c r="T28" i="45"/>
  <c r="U30" i="32"/>
  <c r="T30" i="45"/>
  <c r="U32" i="32"/>
  <c r="T32" i="45"/>
  <c r="U34" i="32"/>
  <c r="T34" i="45"/>
  <c r="U9" i="32"/>
  <c r="T9" i="45"/>
  <c r="U13" i="32"/>
  <c r="T13" i="45"/>
  <c r="U15" i="32"/>
  <c r="T15" i="45"/>
  <c r="U17" i="32"/>
  <c r="T17" i="45"/>
  <c r="U19" i="32"/>
  <c r="T19" i="45"/>
  <c r="U21" i="32"/>
  <c r="T21" i="45"/>
  <c r="U23" i="32"/>
  <c r="T23" i="45"/>
  <c r="U25" i="32"/>
  <c r="T25" i="45"/>
  <c r="U29" i="32"/>
  <c r="T29" i="45"/>
  <c r="U31" i="32"/>
  <c r="T31" i="45"/>
  <c r="U5" i="32"/>
  <c r="T5" i="45"/>
  <c r="T22" i="45"/>
  <c r="U22" i="32"/>
  <c r="T27" i="45"/>
  <c r="U27" i="32"/>
  <c r="T11" i="45"/>
  <c r="U11" i="32"/>
  <c r="S37" i="45"/>
  <c r="U3" i="32"/>
  <c r="U3" i="45" s="1"/>
  <c r="U33" i="32"/>
  <c r="U33" i="45" s="1"/>
  <c r="V7" i="32"/>
  <c r="V7" i="45" s="1"/>
  <c r="BM30" i="40"/>
  <c r="BF30" i="41"/>
  <c r="BH30" i="40"/>
  <c r="BF30" i="40"/>
  <c r="AZ30" i="40"/>
  <c r="AH30" i="40"/>
  <c r="BT30" i="40"/>
  <c r="BP30" i="40"/>
  <c r="AI30" i="40"/>
  <c r="AT30" i="40"/>
  <c r="AJ30" i="40"/>
  <c r="CI32" i="41"/>
  <c r="BK30" i="40"/>
  <c r="AL30" i="40"/>
  <c r="AR30" i="40"/>
  <c r="AP30" i="40"/>
  <c r="AU30" i="40"/>
  <c r="AV30" i="40"/>
  <c r="AX30" i="41"/>
  <c r="CI32" i="43"/>
  <c r="AH30" i="43"/>
  <c r="AU30" i="43"/>
  <c r="AP30" i="43"/>
  <c r="CF32" i="43"/>
  <c r="AN30" i="43"/>
  <c r="AM30" i="43"/>
  <c r="AO30" i="43"/>
  <c r="BS30" i="41"/>
  <c r="BS30" i="43"/>
  <c r="BG30" i="41"/>
  <c r="AF30" i="43"/>
  <c r="BW30" i="41"/>
  <c r="BW30" i="43"/>
  <c r="CC32" i="43"/>
  <c r="CI34" i="43"/>
  <c r="J14" i="44" s="1"/>
  <c r="BZ32" i="43"/>
  <c r="AT30" i="43"/>
  <c r="BJ30" i="43"/>
  <c r="BT30" i="43"/>
  <c r="AV30" i="43"/>
  <c r="AR30" i="43"/>
  <c r="BV30" i="43"/>
  <c r="BM30" i="43"/>
  <c r="AI30" i="43"/>
  <c r="BK30" i="43"/>
  <c r="BH30" i="43"/>
  <c r="AL30" i="43"/>
  <c r="BP30" i="43"/>
  <c r="BG30" i="40"/>
  <c r="BS30" i="40"/>
  <c r="BW30" i="40"/>
  <c r="BH30" i="41"/>
  <c r="AL30" i="41"/>
  <c r="AN30" i="41"/>
  <c r="BP30" i="41"/>
  <c r="AO30" i="41"/>
  <c r="AT30" i="41"/>
  <c r="BT30" i="41"/>
  <c r="AV30" i="41"/>
  <c r="CF32" i="41"/>
  <c r="AH30" i="41"/>
  <c r="AU30" i="41"/>
  <c r="AJ30" i="41"/>
  <c r="AP30" i="41"/>
  <c r="BK30" i="41"/>
  <c r="AN30" i="40"/>
  <c r="AO30" i="40"/>
  <c r="BM30" i="41"/>
  <c r="CF32" i="40"/>
  <c r="AM30" i="40"/>
  <c r="W3" i="29"/>
  <c r="X3" i="33" s="1"/>
  <c r="X37" i="33" s="1"/>
  <c r="V37" i="29"/>
  <c r="S3" i="31"/>
  <c r="R37" i="31"/>
  <c r="U4" i="32"/>
  <c r="U4" i="45" s="1"/>
  <c r="T37" i="32"/>
  <c r="BJ33" i="79" l="1"/>
  <c r="BK35" i="79"/>
  <c r="BJ35" i="79"/>
  <c r="BJ9" i="79"/>
  <c r="BK33" i="79"/>
  <c r="BJ7" i="79"/>
  <c r="BJ4" i="79"/>
  <c r="BJ10" i="79"/>
  <c r="BK34" i="79"/>
  <c r="S37" i="78"/>
  <c r="BM35" i="79" s="1"/>
  <c r="S37" i="76"/>
  <c r="BL34" i="79" s="1"/>
  <c r="BF30" i="79"/>
  <c r="BJ5" i="79"/>
  <c r="BJ13" i="79"/>
  <c r="BJ15" i="79"/>
  <c r="BJ19" i="79"/>
  <c r="BI34" i="79"/>
  <c r="BC31" i="79"/>
  <c r="S37" i="77"/>
  <c r="BM33" i="79" s="1"/>
  <c r="BJ17" i="79"/>
  <c r="BJ11" i="79"/>
  <c r="BD31" i="79"/>
  <c r="BE31" i="79"/>
  <c r="BN35" i="79"/>
  <c r="V7" i="46"/>
  <c r="V7" i="76" s="1"/>
  <c r="V7" i="78"/>
  <c r="V7" i="77"/>
  <c r="T21" i="46"/>
  <c r="T21" i="76" s="1"/>
  <c r="T21" i="78"/>
  <c r="T21" i="77"/>
  <c r="T30" i="46"/>
  <c r="T30" i="76" s="1"/>
  <c r="T30" i="78"/>
  <c r="T30" i="77"/>
  <c r="T16" i="46"/>
  <c r="T16" i="76" s="1"/>
  <c r="T16" i="78"/>
  <c r="T16" i="77"/>
  <c r="T8" i="46"/>
  <c r="T8" i="76" s="1"/>
  <c r="T8" i="78"/>
  <c r="T8" i="77"/>
  <c r="BK21" i="79"/>
  <c r="BK22" i="79"/>
  <c r="BK23" i="79"/>
  <c r="BK24" i="79"/>
  <c r="U4" i="46"/>
  <c r="U4" i="76" s="1"/>
  <c r="U4" i="78"/>
  <c r="U4" i="77"/>
  <c r="U33" i="46"/>
  <c r="U33" i="76" s="1"/>
  <c r="U33" i="78"/>
  <c r="U33" i="77"/>
  <c r="T11" i="78"/>
  <c r="T11" i="77"/>
  <c r="T22" i="46"/>
  <c r="T22" i="76" s="1"/>
  <c r="T22" i="78"/>
  <c r="T22" i="77"/>
  <c r="BK19" i="79"/>
  <c r="BJ16" i="79"/>
  <c r="BJ20" i="79"/>
  <c r="BJ12" i="79"/>
  <c r="BJ8" i="79"/>
  <c r="BI22" i="79"/>
  <c r="BI21" i="79"/>
  <c r="BI24" i="79"/>
  <c r="BI23" i="79"/>
  <c r="T31" i="46"/>
  <c r="T31" i="76" s="1"/>
  <c r="T31" i="78"/>
  <c r="T31" i="77"/>
  <c r="T17" i="46"/>
  <c r="T17" i="76" s="1"/>
  <c r="T17" i="78"/>
  <c r="T17" i="77"/>
  <c r="T26" i="46"/>
  <c r="T26" i="76" s="1"/>
  <c r="T26" i="78"/>
  <c r="T26" i="77"/>
  <c r="T12" i="46"/>
  <c r="T12" i="76" s="1"/>
  <c r="T12" i="78"/>
  <c r="T12" i="77"/>
  <c r="U3" i="46"/>
  <c r="U3" i="76" s="1"/>
  <c r="U3" i="78"/>
  <c r="U3" i="77"/>
  <c r="T5" i="46"/>
  <c r="T5" i="76" s="1"/>
  <c r="T5" i="78"/>
  <c r="T5" i="77"/>
  <c r="T29" i="46"/>
  <c r="T29" i="76" s="1"/>
  <c r="T29" i="78"/>
  <c r="T29" i="77"/>
  <c r="T23" i="46"/>
  <c r="T23" i="76" s="1"/>
  <c r="T23" i="78"/>
  <c r="T23" i="77"/>
  <c r="T19" i="46"/>
  <c r="T19" i="76" s="1"/>
  <c r="T19" i="78"/>
  <c r="T19" i="77"/>
  <c r="T15" i="46"/>
  <c r="T15" i="76" s="1"/>
  <c r="T15" i="78"/>
  <c r="T15" i="77"/>
  <c r="T9" i="46"/>
  <c r="T9" i="76" s="1"/>
  <c r="T9" i="78"/>
  <c r="T9" i="77"/>
  <c r="T32" i="46"/>
  <c r="T32" i="76" s="1"/>
  <c r="T32" i="78"/>
  <c r="T32" i="77"/>
  <c r="T28" i="46"/>
  <c r="T28" i="76" s="1"/>
  <c r="T28" i="78"/>
  <c r="T28" i="77"/>
  <c r="T24" i="46"/>
  <c r="T24" i="76" s="1"/>
  <c r="T24" i="78"/>
  <c r="T24" i="77"/>
  <c r="T18" i="46"/>
  <c r="T18" i="76" s="1"/>
  <c r="T18" i="78"/>
  <c r="T18" i="77"/>
  <c r="T14" i="46"/>
  <c r="T14" i="76" s="1"/>
  <c r="T14" i="78"/>
  <c r="T14" i="77"/>
  <c r="T10" i="46"/>
  <c r="T10" i="76" s="1"/>
  <c r="T10" i="78"/>
  <c r="T10" i="77"/>
  <c r="T6" i="46"/>
  <c r="T6" i="76" s="1"/>
  <c r="T6" i="78"/>
  <c r="T6" i="77"/>
  <c r="S37" i="46"/>
  <c r="BK15" i="79"/>
  <c r="BG30" i="79"/>
  <c r="BH30" i="79"/>
  <c r="BI8" i="79"/>
  <c r="BI16" i="79"/>
  <c r="BI12" i="79"/>
  <c r="BI20" i="79"/>
  <c r="BJ24" i="79"/>
  <c r="BJ21" i="79"/>
  <c r="BJ23" i="79"/>
  <c r="BJ22" i="79"/>
  <c r="T25" i="46"/>
  <c r="T25" i="76" s="1"/>
  <c r="T25" i="78"/>
  <c r="T25" i="77"/>
  <c r="T13" i="46"/>
  <c r="T13" i="76" s="1"/>
  <c r="T13" i="78"/>
  <c r="T13" i="77"/>
  <c r="T34" i="46"/>
  <c r="T34" i="76" s="1"/>
  <c r="T34" i="78"/>
  <c r="T34" i="77"/>
  <c r="T20" i="46"/>
  <c r="T20" i="76" s="1"/>
  <c r="T20" i="78"/>
  <c r="T20" i="77"/>
  <c r="T35" i="46"/>
  <c r="T35" i="76" s="1"/>
  <c r="T35" i="78"/>
  <c r="T35" i="77"/>
  <c r="BK16" i="79"/>
  <c r="BK20" i="79"/>
  <c r="BK8" i="79"/>
  <c r="BK12" i="79"/>
  <c r="T27" i="46"/>
  <c r="T27" i="76" s="1"/>
  <c r="T27" i="78"/>
  <c r="T27" i="77"/>
  <c r="BM34" i="79"/>
  <c r="BN34" i="79"/>
  <c r="BG11" i="79"/>
  <c r="BG5" i="79"/>
  <c r="BG14" i="79"/>
  <c r="BG4" i="79"/>
  <c r="BG17" i="79"/>
  <c r="BG9" i="79"/>
  <c r="BG10" i="79"/>
  <c r="BG6" i="79"/>
  <c r="BG18" i="79"/>
  <c r="BG15" i="79"/>
  <c r="BG13" i="79"/>
  <c r="BG19" i="79"/>
  <c r="BG7" i="79"/>
  <c r="BF13" i="79"/>
  <c r="BF4" i="79"/>
  <c r="BF14" i="79"/>
  <c r="BF10" i="79"/>
  <c r="BF5" i="79"/>
  <c r="BF19" i="79"/>
  <c r="BF15" i="79"/>
  <c r="BF11" i="79"/>
  <c r="BF17" i="79"/>
  <c r="BF7" i="79"/>
  <c r="BF18" i="79"/>
  <c r="BF6" i="79"/>
  <c r="BF9" i="79"/>
  <c r="BH13" i="79"/>
  <c r="BH9" i="79"/>
  <c r="BH7" i="79"/>
  <c r="BH15" i="79"/>
  <c r="BH14" i="79"/>
  <c r="BH10" i="79"/>
  <c r="BH18" i="79"/>
  <c r="BH5" i="79"/>
  <c r="BH6" i="79"/>
  <c r="BH4" i="79"/>
  <c r="BH17" i="79"/>
  <c r="BH19" i="79"/>
  <c r="BH11" i="79"/>
  <c r="BE25" i="60"/>
  <c r="AC30" i="59"/>
  <c r="BK28" i="60"/>
  <c r="AU25" i="60"/>
  <c r="BT28" i="60"/>
  <c r="BT26" i="60"/>
  <c r="AU27" i="60"/>
  <c r="BN27" i="60"/>
  <c r="BW26" i="60"/>
  <c r="BN28" i="60"/>
  <c r="BL27" i="60"/>
  <c r="AB9" i="60"/>
  <c r="AB28" i="60"/>
  <c r="AB21" i="60"/>
  <c r="AB20" i="60"/>
  <c r="AB4" i="60"/>
  <c r="AB15" i="60"/>
  <c r="AB25" i="60"/>
  <c r="AD26" i="60"/>
  <c r="AD27" i="60"/>
  <c r="AB7" i="60"/>
  <c r="AC28" i="60"/>
  <c r="AB23" i="60"/>
  <c r="BW27" i="60"/>
  <c r="BG26" i="60"/>
  <c r="BQ27" i="60"/>
  <c r="BO28" i="60"/>
  <c r="AV28" i="60"/>
  <c r="BS25" i="60"/>
  <c r="BJ25" i="60"/>
  <c r="BM25" i="60"/>
  <c r="BB28" i="60"/>
  <c r="BJ26" i="60"/>
  <c r="BP27" i="60"/>
  <c r="BH27" i="60"/>
  <c r="AR25" i="60"/>
  <c r="BW25" i="60"/>
  <c r="BH28" i="60"/>
  <c r="BT27" i="60"/>
  <c r="AG25" i="60"/>
  <c r="AN28" i="60"/>
  <c r="AO26" i="60"/>
  <c r="AI26" i="60"/>
  <c r="AP28" i="60"/>
  <c r="AE25" i="60"/>
  <c r="BW28" i="60"/>
  <c r="BC28" i="60"/>
  <c r="BG25" i="60"/>
  <c r="BK26" i="60"/>
  <c r="AG27" i="60"/>
  <c r="AU28" i="60"/>
  <c r="AI28" i="60"/>
  <c r="BS27" i="60"/>
  <c r="BJ28" i="60"/>
  <c r="BG28" i="60"/>
  <c r="BP26" i="60"/>
  <c r="BM27" i="60"/>
  <c r="BB25" i="60"/>
  <c r="BK25" i="60"/>
  <c r="BA25" i="60"/>
  <c r="AF25" i="60"/>
  <c r="AT27" i="60"/>
  <c r="AO25" i="60"/>
  <c r="AL28" i="60"/>
  <c r="AV25" i="60"/>
  <c r="AI25" i="60"/>
  <c r="AM25" i="60"/>
  <c r="AJ26" i="60"/>
  <c r="AK25" i="60"/>
  <c r="BV28" i="60"/>
  <c r="BT25" i="60"/>
  <c r="BD28" i="60"/>
  <c r="BC26" i="60"/>
  <c r="BD26" i="60"/>
  <c r="BQ26" i="60"/>
  <c r="BL26" i="60"/>
  <c r="BV26" i="60"/>
  <c r="BD25" i="60"/>
  <c r="BQ25" i="60"/>
  <c r="AY25" i="60"/>
  <c r="AY28" i="60"/>
  <c r="AW27" i="60"/>
  <c r="AX27" i="60"/>
  <c r="AW25" i="60"/>
  <c r="AW28" i="60"/>
  <c r="AX25" i="60"/>
  <c r="AY26" i="60"/>
  <c r="AY27" i="60"/>
  <c r="AC9" i="65"/>
  <c r="AC9" i="66"/>
  <c r="AC18" i="65"/>
  <c r="AC18" i="66"/>
  <c r="AC20" i="65"/>
  <c r="AC20" i="66"/>
  <c r="AC13" i="65"/>
  <c r="AC13" i="66"/>
  <c r="AC16" i="65"/>
  <c r="AC16" i="66"/>
  <c r="AC10" i="65"/>
  <c r="AC10" i="66"/>
  <c r="AC14" i="65"/>
  <c r="AC14" i="66"/>
  <c r="AC17" i="65"/>
  <c r="AC17" i="66"/>
  <c r="AC17" i="60" s="1"/>
  <c r="AC15" i="65"/>
  <c r="AC15" i="66"/>
  <c r="AC23" i="65"/>
  <c r="AC23" i="66"/>
  <c r="AS27" i="65"/>
  <c r="AS27" i="66"/>
  <c r="AS25" i="65"/>
  <c r="AS25" i="66"/>
  <c r="AC21" i="65"/>
  <c r="AC21" i="66"/>
  <c r="AC22" i="65"/>
  <c r="AC22" i="66"/>
  <c r="AC22" i="60" s="1"/>
  <c r="AC19" i="65"/>
  <c r="AC19" i="66"/>
  <c r="AC11" i="65"/>
  <c r="AC11" i="66"/>
  <c r="AC4" i="65"/>
  <c r="AC4" i="66"/>
  <c r="AS28" i="65"/>
  <c r="AS28" i="66"/>
  <c r="AS28" i="60" s="1"/>
  <c r="AS26" i="65"/>
  <c r="AS26" i="66"/>
  <c r="AC5" i="65"/>
  <c r="AC5" i="66"/>
  <c r="AC24" i="65"/>
  <c r="AC24" i="66"/>
  <c r="AC24" i="60" s="1"/>
  <c r="AC8" i="65"/>
  <c r="AC8" i="66"/>
  <c r="AC12" i="65"/>
  <c r="AC12" i="66"/>
  <c r="AC6" i="65"/>
  <c r="AC6" i="66"/>
  <c r="AC7" i="65"/>
  <c r="AC7" i="66"/>
  <c r="AC7" i="60" s="1"/>
  <c r="AB30" i="66"/>
  <c r="AB30" i="67"/>
  <c r="AC8" i="57"/>
  <c r="AC8" i="67" s="1"/>
  <c r="AC6" i="57"/>
  <c r="AC6" i="67" s="1"/>
  <c r="AC13" i="57"/>
  <c r="AC13" i="67" s="1"/>
  <c r="AC23" i="57"/>
  <c r="AC23" i="67" s="1"/>
  <c r="AS26" i="57"/>
  <c r="AS26" i="67" s="1"/>
  <c r="AC18" i="57"/>
  <c r="AC18" i="67" s="1"/>
  <c r="AC10" i="57"/>
  <c r="AC10" i="67" s="1"/>
  <c r="CI34" i="40"/>
  <c r="J27" i="44" s="1"/>
  <c r="J29" i="44" s="1"/>
  <c r="CI34" i="41"/>
  <c r="J33" i="44" s="1"/>
  <c r="BZ32" i="41"/>
  <c r="AC30" i="58"/>
  <c r="AC5" i="57"/>
  <c r="AC5" i="67" s="1"/>
  <c r="AC21" i="57"/>
  <c r="AC21" i="67" s="1"/>
  <c r="AC12" i="57"/>
  <c r="AC12" i="67" s="1"/>
  <c r="AC19" i="57"/>
  <c r="AC19" i="67" s="1"/>
  <c r="AC11" i="57"/>
  <c r="AC11" i="67" s="1"/>
  <c r="AC9" i="57"/>
  <c r="AC9" i="67" s="1"/>
  <c r="AC20" i="57"/>
  <c r="AC20" i="67" s="1"/>
  <c r="AC16" i="57"/>
  <c r="AC16" i="67" s="1"/>
  <c r="AC14" i="57"/>
  <c r="AC14" i="67" s="1"/>
  <c r="AC15" i="57"/>
  <c r="AC15" i="67" s="1"/>
  <c r="AC4" i="57"/>
  <c r="AC4" i="67" s="1"/>
  <c r="AS27" i="57"/>
  <c r="AS27" i="67" s="1"/>
  <c r="AS25" i="57"/>
  <c r="AS25" i="67" s="1"/>
  <c r="AC30" i="61"/>
  <c r="AD12" i="59"/>
  <c r="AD12" i="58" s="1"/>
  <c r="AD12" i="57" s="1"/>
  <c r="AD12" i="67" s="1"/>
  <c r="AD12" i="61"/>
  <c r="AB30" i="65"/>
  <c r="AD5" i="59"/>
  <c r="AD5" i="58" s="1"/>
  <c r="AD5" i="57" s="1"/>
  <c r="AD5" i="67" s="1"/>
  <c r="AD5" i="61"/>
  <c r="AD24" i="59"/>
  <c r="AD24" i="58" s="1"/>
  <c r="AD24" i="61"/>
  <c r="AD21" i="59"/>
  <c r="AD21" i="58" s="1"/>
  <c r="AD21" i="57" s="1"/>
  <c r="AD21" i="67" s="1"/>
  <c r="AD21" i="61"/>
  <c r="AD8" i="59"/>
  <c r="AD8" i="58" s="1"/>
  <c r="AD8" i="61"/>
  <c r="AD22" i="59"/>
  <c r="AD22" i="58" s="1"/>
  <c r="AD22" i="61"/>
  <c r="AD19" i="59"/>
  <c r="AD19" i="58" s="1"/>
  <c r="AD19" i="57" s="1"/>
  <c r="AD19" i="67" s="1"/>
  <c r="AD19" i="61"/>
  <c r="AD6" i="59"/>
  <c r="AD6" i="58" s="1"/>
  <c r="AD6" i="61"/>
  <c r="AD11" i="59"/>
  <c r="AD11" i="58" s="1"/>
  <c r="AD11" i="57" s="1"/>
  <c r="AD11" i="67" s="1"/>
  <c r="AD11" i="61"/>
  <c r="AD7" i="59"/>
  <c r="AD7" i="58" s="1"/>
  <c r="AD7" i="61"/>
  <c r="AD4" i="59"/>
  <c r="AD4" i="58" s="1"/>
  <c r="AD4" i="61"/>
  <c r="AD9" i="59"/>
  <c r="AD9" i="58" s="1"/>
  <c r="AD9" i="57" s="1"/>
  <c r="AD9" i="67" s="1"/>
  <c r="AD9" i="61"/>
  <c r="AD18" i="59"/>
  <c r="AD18" i="58" s="1"/>
  <c r="AD18" i="61"/>
  <c r="AD20" i="59"/>
  <c r="AD20" i="58" s="1"/>
  <c r="AD20" i="61"/>
  <c r="AD13" i="59"/>
  <c r="AD13" i="58" s="1"/>
  <c r="AD13" i="61"/>
  <c r="AD16" i="59"/>
  <c r="AD16" i="58" s="1"/>
  <c r="AD16" i="57" s="1"/>
  <c r="AD16" i="67" s="1"/>
  <c r="AD16" i="61"/>
  <c r="AD10" i="59"/>
  <c r="AD10" i="58" s="1"/>
  <c r="AD10" i="61"/>
  <c r="AD14" i="59"/>
  <c r="AD14" i="58" s="1"/>
  <c r="AD14" i="61"/>
  <c r="AD17" i="59"/>
  <c r="AD17" i="58" s="1"/>
  <c r="AD17" i="61"/>
  <c r="AD15" i="59"/>
  <c r="AD15" i="58" s="1"/>
  <c r="AD15" i="57" s="1"/>
  <c r="AD15" i="67" s="1"/>
  <c r="AD15" i="61"/>
  <c r="AD23" i="59"/>
  <c r="AD23" i="58" s="1"/>
  <c r="AD23" i="61"/>
  <c r="BK34" i="63"/>
  <c r="BW34" i="63"/>
  <c r="AR30" i="41"/>
  <c r="AC30" i="43"/>
  <c r="AE30" i="40"/>
  <c r="BA30" i="43"/>
  <c r="BB32" i="43" s="1"/>
  <c r="BD30" i="43"/>
  <c r="BC30" i="43"/>
  <c r="AB30" i="43"/>
  <c r="BB30" i="40"/>
  <c r="BN30" i="43"/>
  <c r="AX30" i="43"/>
  <c r="BQ30" i="43"/>
  <c r="BL30" i="43"/>
  <c r="BV30" i="41"/>
  <c r="BW32" i="41" s="1"/>
  <c r="BH32" i="40"/>
  <c r="AQ30" i="40"/>
  <c r="AG30" i="43"/>
  <c r="AG32" i="43" s="1"/>
  <c r="AE30" i="41"/>
  <c r="AK30" i="40"/>
  <c r="AM32" i="40" s="1"/>
  <c r="AK30" i="43"/>
  <c r="AM32" i="43" s="1"/>
  <c r="BA30" i="40"/>
  <c r="AY30" i="43"/>
  <c r="BD30" i="41"/>
  <c r="AX30" i="40"/>
  <c r="AK30" i="41"/>
  <c r="AM32" i="41" s="1"/>
  <c r="AB30" i="57"/>
  <c r="AT27" i="54"/>
  <c r="AT28" i="54"/>
  <c r="AT25" i="54"/>
  <c r="AT26" i="54"/>
  <c r="AQ25" i="54"/>
  <c r="AD4" i="53"/>
  <c r="AB4" i="54" s="1"/>
  <c r="AB4" i="55" s="1"/>
  <c r="AB30" i="55" s="1"/>
  <c r="AC30" i="53"/>
  <c r="AD5" i="53"/>
  <c r="AB5" i="54" s="1"/>
  <c r="AD9" i="53"/>
  <c r="AB9" i="54" s="1"/>
  <c r="AZ9" i="55" s="1"/>
  <c r="AD24" i="53"/>
  <c r="AD18" i="53"/>
  <c r="AB18" i="54" s="1"/>
  <c r="AD21" i="53"/>
  <c r="AB21" i="54" s="1"/>
  <c r="AD20" i="53"/>
  <c r="AB20" i="54" s="1"/>
  <c r="AD8" i="53"/>
  <c r="AD13" i="53"/>
  <c r="AB13" i="54" s="1"/>
  <c r="AD12" i="53"/>
  <c r="AB12" i="54" s="1"/>
  <c r="AD16" i="53"/>
  <c r="AB16" i="54" s="1"/>
  <c r="AD22" i="53"/>
  <c r="AB22" i="54" s="1"/>
  <c r="AD10" i="53"/>
  <c r="AB10" i="54" s="1"/>
  <c r="AD19" i="53"/>
  <c r="AB19" i="54" s="1"/>
  <c r="BI19" i="55" s="1"/>
  <c r="D50" i="74" s="1"/>
  <c r="AD14" i="53"/>
  <c r="AB14" i="54" s="1"/>
  <c r="AD6" i="53"/>
  <c r="AD17" i="53"/>
  <c r="AB17" i="54" s="1"/>
  <c r="AD11" i="53"/>
  <c r="AB11" i="54" s="1"/>
  <c r="AD15" i="53"/>
  <c r="AD7" i="53"/>
  <c r="AD23" i="53"/>
  <c r="AB23" i="54" s="1"/>
  <c r="AC30" i="54"/>
  <c r="AE5" i="50"/>
  <c r="AE9" i="50"/>
  <c r="AE24" i="50"/>
  <c r="AE18" i="50"/>
  <c r="AE21" i="50"/>
  <c r="AE20" i="50"/>
  <c r="AE8" i="50"/>
  <c r="AE13" i="50"/>
  <c r="AE12" i="50"/>
  <c r="AE16" i="50"/>
  <c r="AE22" i="50"/>
  <c r="AE10" i="50"/>
  <c r="AE19" i="50"/>
  <c r="AE14" i="50"/>
  <c r="AE6" i="50"/>
  <c r="AE17" i="50"/>
  <c r="AE11" i="50"/>
  <c r="AE15" i="50"/>
  <c r="AE7" i="50"/>
  <c r="AE23" i="50"/>
  <c r="AE4" i="50"/>
  <c r="AD30" i="50"/>
  <c r="AD32" i="50" s="1"/>
  <c r="BC30" i="41"/>
  <c r="AY30" i="41"/>
  <c r="T37" i="45"/>
  <c r="T11" i="46"/>
  <c r="U27" i="45"/>
  <c r="V27" i="32"/>
  <c r="U22" i="45"/>
  <c r="V22" i="32"/>
  <c r="V5" i="32"/>
  <c r="U5" i="45"/>
  <c r="V31" i="32"/>
  <c r="U31" i="45"/>
  <c r="V29" i="32"/>
  <c r="U29" i="45"/>
  <c r="V25" i="32"/>
  <c r="U25" i="45"/>
  <c r="V23" i="32"/>
  <c r="U23" i="45"/>
  <c r="V21" i="32"/>
  <c r="U21" i="45"/>
  <c r="V19" i="32"/>
  <c r="U19" i="45"/>
  <c r="V17" i="32"/>
  <c r="U17" i="45"/>
  <c r="V15" i="32"/>
  <c r="U15" i="45"/>
  <c r="V13" i="32"/>
  <c r="U13" i="45"/>
  <c r="V9" i="32"/>
  <c r="U9" i="45"/>
  <c r="V34" i="32"/>
  <c r="U34" i="45"/>
  <c r="V32" i="32"/>
  <c r="U32" i="45"/>
  <c r="V30" i="32"/>
  <c r="U30" i="45"/>
  <c r="V28" i="32"/>
  <c r="U28" i="45"/>
  <c r="V26" i="32"/>
  <c r="U26" i="45"/>
  <c r="V24" i="32"/>
  <c r="U24" i="45"/>
  <c r="V20" i="32"/>
  <c r="U20" i="45"/>
  <c r="V18" i="32"/>
  <c r="U18" i="45"/>
  <c r="V16" i="32"/>
  <c r="U16" i="45"/>
  <c r="V14" i="32"/>
  <c r="U14" i="45"/>
  <c r="V12" i="32"/>
  <c r="U12" i="45"/>
  <c r="V10" i="32"/>
  <c r="U10" i="45"/>
  <c r="V8" i="32"/>
  <c r="U8" i="45"/>
  <c r="V6" i="32"/>
  <c r="U6" i="45"/>
  <c r="V35" i="32"/>
  <c r="U35" i="45"/>
  <c r="BQ30" i="41"/>
  <c r="U11" i="45"/>
  <c r="V11" i="32"/>
  <c r="V3" i="32"/>
  <c r="V3" i="45" s="1"/>
  <c r="V33" i="32"/>
  <c r="V33" i="45" s="1"/>
  <c r="W7" i="32"/>
  <c r="W7" i="45" s="1"/>
  <c r="BJ30" i="41"/>
  <c r="BK32" i="41" s="1"/>
  <c r="BT32" i="40"/>
  <c r="AF30" i="41"/>
  <c r="BN30" i="41"/>
  <c r="AV32" i="40"/>
  <c r="BV30" i="40"/>
  <c r="BW32" i="40" s="1"/>
  <c r="BO30" i="40"/>
  <c r="BL30" i="41"/>
  <c r="BH32" i="41"/>
  <c r="AG30" i="41"/>
  <c r="BJ30" i="40"/>
  <c r="BK32" i="40" s="1"/>
  <c r="AJ32" i="40"/>
  <c r="AB30" i="41"/>
  <c r="AC30" i="41"/>
  <c r="AD30" i="40"/>
  <c r="AP32" i="40"/>
  <c r="AW30" i="40"/>
  <c r="BH32" i="43"/>
  <c r="BT32" i="43"/>
  <c r="BK32" i="43"/>
  <c r="BW32" i="43"/>
  <c r="AV32" i="43"/>
  <c r="AD30" i="43"/>
  <c r="AP32" i="43"/>
  <c r="AJ32" i="43"/>
  <c r="BO30" i="43"/>
  <c r="AW30" i="43"/>
  <c r="BT32" i="41"/>
  <c r="BO30" i="41"/>
  <c r="AV32" i="41"/>
  <c r="AP32" i="41"/>
  <c r="AB30" i="40"/>
  <c r="BD30" i="40"/>
  <c r="BL30" i="40"/>
  <c r="BB32" i="41"/>
  <c r="AJ32" i="41"/>
  <c r="BN30" i="40"/>
  <c r="AC30" i="40"/>
  <c r="AY30" i="40"/>
  <c r="AF30" i="40"/>
  <c r="BQ30" i="40"/>
  <c r="BC30" i="40"/>
  <c r="AW30" i="41"/>
  <c r="AG30" i="40"/>
  <c r="AD30" i="41"/>
  <c r="X3" i="29"/>
  <c r="Y3" i="33" s="1"/>
  <c r="Y37" i="33" s="1"/>
  <c r="W37" i="29"/>
  <c r="T3" i="31"/>
  <c r="S37" i="31"/>
  <c r="V4" i="32"/>
  <c r="V4" i="45" s="1"/>
  <c r="U37" i="32"/>
  <c r="BL35" i="79" l="1"/>
  <c r="BJ18" i="79"/>
  <c r="BJ14" i="79"/>
  <c r="BJ6" i="79"/>
  <c r="BL33" i="79"/>
  <c r="BL18" i="79" s="1"/>
  <c r="BM13" i="79"/>
  <c r="BM7" i="79"/>
  <c r="BM6" i="79"/>
  <c r="BM14" i="79"/>
  <c r="BM9" i="79"/>
  <c r="BM17" i="79"/>
  <c r="BM10" i="79"/>
  <c r="BM4" i="79"/>
  <c r="BM19" i="79"/>
  <c r="BM18" i="79"/>
  <c r="BM15" i="79"/>
  <c r="BM11" i="79"/>
  <c r="BM5" i="79"/>
  <c r="BI7" i="79"/>
  <c r="BI14" i="79"/>
  <c r="BI4" i="79"/>
  <c r="BI18" i="79"/>
  <c r="BI10" i="79"/>
  <c r="BI19" i="79"/>
  <c r="BI5" i="79"/>
  <c r="BI6" i="79"/>
  <c r="BI9" i="79"/>
  <c r="BI17" i="79"/>
  <c r="BI15" i="79"/>
  <c r="BI11" i="79"/>
  <c r="BI13" i="79"/>
  <c r="BK17" i="79"/>
  <c r="BK13" i="79"/>
  <c r="BK14" i="79"/>
  <c r="BL19" i="79"/>
  <c r="BL14" i="79"/>
  <c r="BL11" i="79"/>
  <c r="BL6" i="79"/>
  <c r="BK11" i="79"/>
  <c r="BK4" i="79"/>
  <c r="T37" i="77"/>
  <c r="BQ33" i="79" s="1"/>
  <c r="BK9" i="79"/>
  <c r="BN33" i="79"/>
  <c r="BL7" i="79"/>
  <c r="BL10" i="79"/>
  <c r="BL5" i="79"/>
  <c r="BK18" i="79"/>
  <c r="BK6" i="79"/>
  <c r="T37" i="78"/>
  <c r="BO35" i="79" s="1"/>
  <c r="BL9" i="79"/>
  <c r="BK5" i="79"/>
  <c r="BK7" i="79"/>
  <c r="BK10" i="79"/>
  <c r="BO33" i="79"/>
  <c r="V33" i="46"/>
  <c r="V33" i="76" s="1"/>
  <c r="V33" i="78"/>
  <c r="V33" i="77"/>
  <c r="U27" i="46"/>
  <c r="U27" i="76" s="1"/>
  <c r="U27" i="78"/>
  <c r="U27" i="77"/>
  <c r="BN20" i="79"/>
  <c r="BN12" i="79"/>
  <c r="BN16" i="79"/>
  <c r="BN8" i="79"/>
  <c r="V4" i="46"/>
  <c r="V4" i="76" s="1"/>
  <c r="V4" i="78"/>
  <c r="V4" i="77"/>
  <c r="V3" i="46"/>
  <c r="V3" i="76" s="1"/>
  <c r="V3" i="78"/>
  <c r="V3" i="77"/>
  <c r="U35" i="46"/>
  <c r="U35" i="76" s="1"/>
  <c r="U35" i="78"/>
  <c r="U35" i="77"/>
  <c r="U8" i="46"/>
  <c r="U8" i="76" s="1"/>
  <c r="U8" i="78"/>
  <c r="U8" i="77"/>
  <c r="U12" i="46"/>
  <c r="U12" i="76" s="1"/>
  <c r="U12" i="78"/>
  <c r="U12" i="77"/>
  <c r="U16" i="46"/>
  <c r="U16" i="76" s="1"/>
  <c r="U16" i="78"/>
  <c r="U16" i="77"/>
  <c r="U20" i="46"/>
  <c r="U20" i="76" s="1"/>
  <c r="U20" i="78"/>
  <c r="U20" i="77"/>
  <c r="U26" i="46"/>
  <c r="U26" i="76" s="1"/>
  <c r="U26" i="78"/>
  <c r="U26" i="77"/>
  <c r="U30" i="46"/>
  <c r="U30" i="76" s="1"/>
  <c r="U30" i="78"/>
  <c r="U30" i="77"/>
  <c r="U34" i="46"/>
  <c r="U34" i="76" s="1"/>
  <c r="U34" i="78"/>
  <c r="U34" i="77"/>
  <c r="U13" i="46"/>
  <c r="U13" i="76" s="1"/>
  <c r="U13" i="78"/>
  <c r="U13" i="77"/>
  <c r="U17" i="46"/>
  <c r="U17" i="76" s="1"/>
  <c r="U17" i="78"/>
  <c r="U17" i="77"/>
  <c r="U21" i="46"/>
  <c r="U21" i="76" s="1"/>
  <c r="U21" i="78"/>
  <c r="U21" i="77"/>
  <c r="U25" i="46"/>
  <c r="U25" i="76" s="1"/>
  <c r="U25" i="78"/>
  <c r="U25" i="77"/>
  <c r="U31" i="46"/>
  <c r="U31" i="76" s="1"/>
  <c r="U31" i="78"/>
  <c r="U31" i="77"/>
  <c r="BK30" i="79"/>
  <c r="BJ30" i="79"/>
  <c r="BM23" i="79"/>
  <c r="BM24" i="79"/>
  <c r="BM21" i="79"/>
  <c r="BM22" i="79"/>
  <c r="U22" i="46"/>
  <c r="U22" i="76" s="1"/>
  <c r="U22" i="78"/>
  <c r="U22" i="77"/>
  <c r="BI30" i="79"/>
  <c r="BL8" i="79"/>
  <c r="BL20" i="79"/>
  <c r="BL12" i="79"/>
  <c r="BL16" i="79"/>
  <c r="BL21" i="79"/>
  <c r="BL23" i="79"/>
  <c r="BL22" i="79"/>
  <c r="BL24" i="79"/>
  <c r="W7" i="46"/>
  <c r="W7" i="76" s="1"/>
  <c r="W7" i="78"/>
  <c r="W7" i="77"/>
  <c r="U11" i="46"/>
  <c r="U11" i="76" s="1"/>
  <c r="U11" i="78"/>
  <c r="U11" i="77"/>
  <c r="U6" i="46"/>
  <c r="U6" i="76" s="1"/>
  <c r="U6" i="78"/>
  <c r="U6" i="77"/>
  <c r="U10" i="46"/>
  <c r="U10" i="76" s="1"/>
  <c r="U10" i="78"/>
  <c r="U10" i="77"/>
  <c r="U14" i="46"/>
  <c r="U14" i="76" s="1"/>
  <c r="U14" i="78"/>
  <c r="U14" i="77"/>
  <c r="U18" i="46"/>
  <c r="U18" i="76" s="1"/>
  <c r="U18" i="78"/>
  <c r="U18" i="77"/>
  <c r="U24" i="46"/>
  <c r="U24" i="76" s="1"/>
  <c r="U24" i="78"/>
  <c r="U24" i="77"/>
  <c r="U28" i="46"/>
  <c r="U28" i="76" s="1"/>
  <c r="U28" i="78"/>
  <c r="U28" i="77"/>
  <c r="U32" i="46"/>
  <c r="U32" i="76" s="1"/>
  <c r="U32" i="78"/>
  <c r="U32" i="77"/>
  <c r="U9" i="46"/>
  <c r="U9" i="76" s="1"/>
  <c r="U9" i="78"/>
  <c r="U9" i="77"/>
  <c r="U15" i="46"/>
  <c r="U15" i="76" s="1"/>
  <c r="U15" i="78"/>
  <c r="U15" i="77"/>
  <c r="U19" i="46"/>
  <c r="U19" i="76" s="1"/>
  <c r="U19" i="78"/>
  <c r="U19" i="77"/>
  <c r="U23" i="46"/>
  <c r="U23" i="76" s="1"/>
  <c r="U23" i="78"/>
  <c r="U23" i="77"/>
  <c r="U29" i="46"/>
  <c r="U29" i="76" s="1"/>
  <c r="U29" i="78"/>
  <c r="U29" i="77"/>
  <c r="U5" i="46"/>
  <c r="U5" i="76" s="1"/>
  <c r="U5" i="78"/>
  <c r="U5" i="77"/>
  <c r="BM16" i="79"/>
  <c r="BM12" i="79"/>
  <c r="BM20" i="79"/>
  <c r="BM8" i="79"/>
  <c r="BN22" i="79"/>
  <c r="BN24" i="79"/>
  <c r="BN21" i="79"/>
  <c r="BN23" i="79"/>
  <c r="BF31" i="79"/>
  <c r="T37" i="46"/>
  <c r="T11" i="76"/>
  <c r="T37" i="76" s="1"/>
  <c r="BH31" i="79"/>
  <c r="BG31" i="79"/>
  <c r="AN17" i="55"/>
  <c r="D74" i="74"/>
  <c r="X273" i="74" s="1"/>
  <c r="BL10" i="55"/>
  <c r="D9" i="56" s="1"/>
  <c r="BC18" i="55"/>
  <c r="BF14" i="55"/>
  <c r="AZ13" i="55"/>
  <c r="AK5" i="55"/>
  <c r="BN32" i="41"/>
  <c r="BB32" i="40"/>
  <c r="BN32" i="43"/>
  <c r="BE32" i="43"/>
  <c r="AC30" i="57"/>
  <c r="AB30" i="60"/>
  <c r="AC8" i="60"/>
  <c r="AS26" i="60"/>
  <c r="AC19" i="60"/>
  <c r="AC21" i="60"/>
  <c r="AC6" i="60"/>
  <c r="AC12" i="60"/>
  <c r="AC5" i="60"/>
  <c r="AC4" i="60"/>
  <c r="AC11" i="60"/>
  <c r="AS27" i="60"/>
  <c r="AC23" i="60"/>
  <c r="AC15" i="60"/>
  <c r="AC14" i="60"/>
  <c r="AC10" i="60"/>
  <c r="AC16" i="60"/>
  <c r="AC13" i="60"/>
  <c r="AC20" i="60"/>
  <c r="AC18" i="60"/>
  <c r="AC9" i="60"/>
  <c r="AS25" i="60"/>
  <c r="AD4" i="65"/>
  <c r="AD4" i="66"/>
  <c r="AD23" i="65"/>
  <c r="AD23" i="66"/>
  <c r="AD15" i="65"/>
  <c r="AD15" i="66"/>
  <c r="AD15" i="60" s="1"/>
  <c r="AD17" i="65"/>
  <c r="AD17" i="66"/>
  <c r="AD14" i="65"/>
  <c r="AD14" i="66"/>
  <c r="AD10" i="65"/>
  <c r="AD10" i="66"/>
  <c r="AD16" i="65"/>
  <c r="AD16" i="66"/>
  <c r="AD16" i="60" s="1"/>
  <c r="AD13" i="65"/>
  <c r="AD13" i="66"/>
  <c r="AD20" i="65"/>
  <c r="AD20" i="66"/>
  <c r="AD18" i="65"/>
  <c r="AD18" i="66"/>
  <c r="AD9" i="65"/>
  <c r="AD9" i="66"/>
  <c r="AD9" i="60" s="1"/>
  <c r="AD7" i="65"/>
  <c r="AD7" i="66"/>
  <c r="AD11" i="65"/>
  <c r="AD11" i="66"/>
  <c r="AD11" i="60" s="1"/>
  <c r="AD6" i="65"/>
  <c r="AD6" i="66"/>
  <c r="AD19" i="65"/>
  <c r="AD19" i="66"/>
  <c r="AD19" i="60" s="1"/>
  <c r="AD22" i="65"/>
  <c r="AD22" i="66"/>
  <c r="AD8" i="65"/>
  <c r="AD8" i="66"/>
  <c r="AD21" i="65"/>
  <c r="AD21" i="66"/>
  <c r="AD21" i="60" s="1"/>
  <c r="AD24" i="65"/>
  <c r="AD24" i="66"/>
  <c r="AD5" i="65"/>
  <c r="AD5" i="66"/>
  <c r="AD5" i="60" s="1"/>
  <c r="AC30" i="67"/>
  <c r="AD12" i="65"/>
  <c r="AD12" i="66"/>
  <c r="AD12" i="60" s="1"/>
  <c r="AC30" i="66"/>
  <c r="AD14" i="57"/>
  <c r="AD14" i="67" s="1"/>
  <c r="AD20" i="57"/>
  <c r="AD20" i="67" s="1"/>
  <c r="AD30" i="59"/>
  <c r="AD32" i="59" s="1"/>
  <c r="AD30" i="61"/>
  <c r="AD32" i="61" s="1"/>
  <c r="AM34" i="43"/>
  <c r="F14" i="44" s="1"/>
  <c r="AD7" i="57"/>
  <c r="AD7" i="67" s="1"/>
  <c r="AD6" i="57"/>
  <c r="AD6" i="67" s="1"/>
  <c r="AD22" i="57"/>
  <c r="AD22" i="67" s="1"/>
  <c r="AD8" i="57"/>
  <c r="AD8" i="67" s="1"/>
  <c r="AD24" i="57"/>
  <c r="AD24" i="67" s="1"/>
  <c r="AD23" i="57"/>
  <c r="AD23" i="67" s="1"/>
  <c r="AD17" i="57"/>
  <c r="AD17" i="67" s="1"/>
  <c r="AD10" i="57"/>
  <c r="AD10" i="67" s="1"/>
  <c r="AD13" i="57"/>
  <c r="AD13" i="67" s="1"/>
  <c r="AD18" i="57"/>
  <c r="AD18" i="67" s="1"/>
  <c r="AE23" i="59"/>
  <c r="AE23" i="58" s="1"/>
  <c r="AE23" i="57" s="1"/>
  <c r="AE23" i="67" s="1"/>
  <c r="AE23" i="61"/>
  <c r="AE15" i="59"/>
  <c r="AE15" i="58" s="1"/>
  <c r="AE15" i="57" s="1"/>
  <c r="AE15" i="67" s="1"/>
  <c r="AE15" i="61"/>
  <c r="AE17" i="59"/>
  <c r="AE17" i="58" s="1"/>
  <c r="AE17" i="57" s="1"/>
  <c r="AE17" i="67" s="1"/>
  <c r="AE17" i="61"/>
  <c r="AE14" i="59"/>
  <c r="AE14" i="58" s="1"/>
  <c r="AE14" i="57" s="1"/>
  <c r="AE14" i="67" s="1"/>
  <c r="AE14" i="61"/>
  <c r="AE10" i="59"/>
  <c r="AE10" i="58" s="1"/>
  <c r="AE10" i="57" s="1"/>
  <c r="AE10" i="67" s="1"/>
  <c r="AE10" i="61"/>
  <c r="AE16" i="59"/>
  <c r="AE16" i="58" s="1"/>
  <c r="AE16" i="57" s="1"/>
  <c r="AE16" i="67" s="1"/>
  <c r="AE16" i="61"/>
  <c r="AE13" i="59"/>
  <c r="AE13" i="58" s="1"/>
  <c r="AE13" i="57" s="1"/>
  <c r="AE13" i="67" s="1"/>
  <c r="AE13" i="61"/>
  <c r="AE20" i="59"/>
  <c r="AE20" i="58" s="1"/>
  <c r="AE20" i="57" s="1"/>
  <c r="AE20" i="67" s="1"/>
  <c r="AE20" i="61"/>
  <c r="AE18" i="59"/>
  <c r="AE18" i="58" s="1"/>
  <c r="AE18" i="57" s="1"/>
  <c r="AE18" i="67" s="1"/>
  <c r="AE18" i="61"/>
  <c r="AE9" i="59"/>
  <c r="AE9" i="58" s="1"/>
  <c r="AE9" i="57" s="1"/>
  <c r="AE9" i="67" s="1"/>
  <c r="AE9" i="61"/>
  <c r="AC30" i="65"/>
  <c r="AE4" i="59"/>
  <c r="AE4" i="58" s="1"/>
  <c r="AE4" i="61"/>
  <c r="AE7" i="59"/>
  <c r="AE7" i="58" s="1"/>
  <c r="AE7" i="61"/>
  <c r="AE11" i="59"/>
  <c r="AE11" i="58" s="1"/>
  <c r="AE11" i="57" s="1"/>
  <c r="AE11" i="67" s="1"/>
  <c r="AE11" i="61"/>
  <c r="AE6" i="59"/>
  <c r="AE6" i="58" s="1"/>
  <c r="AE6" i="61"/>
  <c r="AE19" i="59"/>
  <c r="AE19" i="58" s="1"/>
  <c r="AE19" i="57" s="1"/>
  <c r="AE19" i="67" s="1"/>
  <c r="AE19" i="61"/>
  <c r="AE22" i="59"/>
  <c r="AE22" i="58" s="1"/>
  <c r="AE22" i="61"/>
  <c r="AE12" i="59"/>
  <c r="AE12" i="58" s="1"/>
  <c r="AE12" i="57" s="1"/>
  <c r="AE12" i="67" s="1"/>
  <c r="AE12" i="61"/>
  <c r="AE8" i="59"/>
  <c r="AE8" i="58" s="1"/>
  <c r="AE8" i="61"/>
  <c r="AE21" i="59"/>
  <c r="AE21" i="58" s="1"/>
  <c r="AE21" i="57" s="1"/>
  <c r="AE21" i="67" s="1"/>
  <c r="AE21" i="61"/>
  <c r="AE24" i="59"/>
  <c r="AE24" i="58" s="1"/>
  <c r="AE24" i="61"/>
  <c r="AE5" i="59"/>
  <c r="AE5" i="58" s="1"/>
  <c r="AE5" i="61"/>
  <c r="BK34" i="43"/>
  <c r="H14" i="44" s="1"/>
  <c r="AY32" i="43"/>
  <c r="BQ32" i="40"/>
  <c r="BQ32" i="43"/>
  <c r="BE32" i="41"/>
  <c r="AS30" i="43"/>
  <c r="AS32" i="43" s="1"/>
  <c r="AD4" i="57"/>
  <c r="AD4" i="67" s="1"/>
  <c r="AD30" i="58"/>
  <c r="BX11" i="55"/>
  <c r="CD22" i="55"/>
  <c r="CD12" i="55"/>
  <c r="BX21" i="55"/>
  <c r="CD23" i="55"/>
  <c r="CD16" i="55"/>
  <c r="CD20" i="55"/>
  <c r="AB15" i="54"/>
  <c r="AB7" i="54"/>
  <c r="AQ7" i="55" s="1"/>
  <c r="AB6" i="54"/>
  <c r="AB8" i="54"/>
  <c r="AT8" i="55" s="1"/>
  <c r="AB24" i="54"/>
  <c r="AE4" i="53"/>
  <c r="AE23" i="53"/>
  <c r="AE7" i="53"/>
  <c r="AE15" i="53"/>
  <c r="AE11" i="53"/>
  <c r="AE17" i="53"/>
  <c r="AE6" i="53"/>
  <c r="AE14" i="53"/>
  <c r="AE19" i="53"/>
  <c r="AE10" i="53"/>
  <c r="AE22" i="53"/>
  <c r="AE16" i="53"/>
  <c r="AE12" i="53"/>
  <c r="AE13" i="53"/>
  <c r="AE8" i="53"/>
  <c r="AE20" i="53"/>
  <c r="AE21" i="53"/>
  <c r="AE18" i="53"/>
  <c r="AE24" i="53"/>
  <c r="AE9" i="53"/>
  <c r="AE5" i="53"/>
  <c r="AD30" i="54"/>
  <c r="AD30" i="53"/>
  <c r="AD32" i="53" s="1"/>
  <c r="AF23" i="50"/>
  <c r="AF7" i="50"/>
  <c r="AF15" i="50"/>
  <c r="AF11" i="50"/>
  <c r="AF17" i="50"/>
  <c r="AF6" i="50"/>
  <c r="AF14" i="50"/>
  <c r="AF19" i="50"/>
  <c r="AF10" i="50"/>
  <c r="AF22" i="50"/>
  <c r="AF16" i="50"/>
  <c r="AF12" i="50"/>
  <c r="AF13" i="50"/>
  <c r="AF8" i="50"/>
  <c r="AF20" i="50"/>
  <c r="AF21" i="50"/>
  <c r="AF18" i="50"/>
  <c r="AF24" i="50"/>
  <c r="AF9" i="50"/>
  <c r="AF5" i="50"/>
  <c r="AF4" i="50"/>
  <c r="AE30" i="50"/>
  <c r="BQ32" i="41"/>
  <c r="AY32" i="41"/>
  <c r="W35" i="32"/>
  <c r="V35" i="45"/>
  <c r="W6" i="32"/>
  <c r="V6" i="45"/>
  <c r="W8" i="32"/>
  <c r="V8" i="45"/>
  <c r="W10" i="32"/>
  <c r="V10" i="45"/>
  <c r="W12" i="32"/>
  <c r="V12" i="45"/>
  <c r="W14" i="32"/>
  <c r="V14" i="45"/>
  <c r="W16" i="32"/>
  <c r="V16" i="45"/>
  <c r="W18" i="32"/>
  <c r="V18" i="45"/>
  <c r="W20" i="32"/>
  <c r="V20" i="45"/>
  <c r="W24" i="32"/>
  <c r="V24" i="45"/>
  <c r="W26" i="32"/>
  <c r="V26" i="45"/>
  <c r="W28" i="32"/>
  <c r="V28" i="45"/>
  <c r="W30" i="32"/>
  <c r="V30" i="45"/>
  <c r="W32" i="32"/>
  <c r="V32" i="45"/>
  <c r="W34" i="32"/>
  <c r="V34" i="45"/>
  <c r="W9" i="32"/>
  <c r="V9" i="45"/>
  <c r="W13" i="32"/>
  <c r="V13" i="45"/>
  <c r="W15" i="32"/>
  <c r="V15" i="45"/>
  <c r="W17" i="32"/>
  <c r="V17" i="45"/>
  <c r="W19" i="32"/>
  <c r="V19" i="45"/>
  <c r="W21" i="32"/>
  <c r="V21" i="45"/>
  <c r="W23" i="32"/>
  <c r="V23" i="45"/>
  <c r="W25" i="32"/>
  <c r="V25" i="45"/>
  <c r="W29" i="32"/>
  <c r="V29" i="45"/>
  <c r="W31" i="32"/>
  <c r="V31" i="45"/>
  <c r="W5" i="32"/>
  <c r="V5" i="45"/>
  <c r="V22" i="45"/>
  <c r="W22" i="32"/>
  <c r="V27" i="45"/>
  <c r="W27" i="32"/>
  <c r="V11" i="45"/>
  <c r="W11" i="32"/>
  <c r="U37" i="45"/>
  <c r="W3" i="32"/>
  <c r="W3" i="45" s="1"/>
  <c r="W33" i="32"/>
  <c r="W33" i="45" s="1"/>
  <c r="BK34" i="41"/>
  <c r="H33" i="44" s="1"/>
  <c r="X7" i="32"/>
  <c r="X7" i="45" s="1"/>
  <c r="AD32" i="41"/>
  <c r="AG32" i="41"/>
  <c r="AY32" i="40"/>
  <c r="BW34" i="40"/>
  <c r="I27" i="44" s="1"/>
  <c r="I29" i="44" s="1"/>
  <c r="AS30" i="41"/>
  <c r="AS32" i="41" s="1"/>
  <c r="AD32" i="40"/>
  <c r="AD32" i="43"/>
  <c r="BW34" i="43"/>
  <c r="I14" i="44" s="1"/>
  <c r="AM34" i="40"/>
  <c r="F27" i="44" s="1"/>
  <c r="F29" i="44" s="1"/>
  <c r="BE32" i="40"/>
  <c r="BK34" i="40"/>
  <c r="H27" i="44" s="1"/>
  <c r="H29" i="44" s="1"/>
  <c r="AG32" i="40"/>
  <c r="AM34" i="41"/>
  <c r="F33" i="44" s="1"/>
  <c r="AS30" i="40"/>
  <c r="BW34" i="41"/>
  <c r="I33" i="44" s="1"/>
  <c r="BN32" i="40"/>
  <c r="Y3" i="29"/>
  <c r="X37" i="29"/>
  <c r="U3" i="31"/>
  <c r="T37" i="31"/>
  <c r="W4" i="32"/>
  <c r="W4" i="45" s="1"/>
  <c r="V37" i="32"/>
  <c r="BJ31" i="79" l="1"/>
  <c r="U37" i="76"/>
  <c r="BM31" i="79"/>
  <c r="BQ35" i="79"/>
  <c r="BK31" i="79"/>
  <c r="BL4" i="79"/>
  <c r="BL13" i="79"/>
  <c r="BL17" i="79"/>
  <c r="BL15" i="79"/>
  <c r="BP33" i="79"/>
  <c r="BP35" i="79"/>
  <c r="BI31" i="79"/>
  <c r="U37" i="77"/>
  <c r="BT33" i="79" s="1"/>
  <c r="BN11" i="79"/>
  <c r="BN10" i="79"/>
  <c r="BN15" i="79"/>
  <c r="BN5" i="79"/>
  <c r="BN7" i="79"/>
  <c r="BN6" i="79"/>
  <c r="BN9" i="79"/>
  <c r="BN17" i="79"/>
  <c r="BN13" i="79"/>
  <c r="BN18" i="79"/>
  <c r="BN14" i="79"/>
  <c r="BN19" i="79"/>
  <c r="BN4" i="79"/>
  <c r="U37" i="78"/>
  <c r="BR35" i="79" s="1"/>
  <c r="BR33" i="79"/>
  <c r="BS33" i="79"/>
  <c r="BS34" i="79"/>
  <c r="BS9" i="79" s="1"/>
  <c r="BR34" i="79"/>
  <c r="V11" i="78"/>
  <c r="V11" i="77"/>
  <c r="BQ21" i="79"/>
  <c r="BQ22" i="79"/>
  <c r="BQ24" i="79"/>
  <c r="BQ23" i="79"/>
  <c r="W4" i="46"/>
  <c r="W4" i="76" s="1"/>
  <c r="W4" i="78"/>
  <c r="W4" i="77"/>
  <c r="W3" i="46"/>
  <c r="W3" i="76" s="1"/>
  <c r="W3" i="78"/>
  <c r="W3" i="77"/>
  <c r="V5" i="46"/>
  <c r="V5" i="76" s="1"/>
  <c r="V5" i="78"/>
  <c r="V5" i="77"/>
  <c r="V29" i="46"/>
  <c r="V29" i="76" s="1"/>
  <c r="V29" i="78"/>
  <c r="V29" i="77"/>
  <c r="V23" i="46"/>
  <c r="V23" i="76" s="1"/>
  <c r="V23" i="78"/>
  <c r="V23" i="77"/>
  <c r="V19" i="46"/>
  <c r="V19" i="76" s="1"/>
  <c r="V19" i="78"/>
  <c r="V19" i="77"/>
  <c r="V15" i="46"/>
  <c r="V15" i="76" s="1"/>
  <c r="V15" i="78"/>
  <c r="V15" i="77"/>
  <c r="V9" i="46"/>
  <c r="V9" i="76" s="1"/>
  <c r="V9" i="78"/>
  <c r="V9" i="77"/>
  <c r="V32" i="46"/>
  <c r="V32" i="76" s="1"/>
  <c r="V32" i="78"/>
  <c r="V32" i="77"/>
  <c r="V28" i="46"/>
  <c r="V28" i="76" s="1"/>
  <c r="V28" i="78"/>
  <c r="V28" i="77"/>
  <c r="V24" i="46"/>
  <c r="V24" i="76" s="1"/>
  <c r="V24" i="78"/>
  <c r="V24" i="77"/>
  <c r="V18" i="46"/>
  <c r="V18" i="76" s="1"/>
  <c r="V18" i="78"/>
  <c r="V18" i="77"/>
  <c r="V14" i="46"/>
  <c r="V14" i="76" s="1"/>
  <c r="V14" i="78"/>
  <c r="V14" i="77"/>
  <c r="V10" i="46"/>
  <c r="V10" i="76" s="1"/>
  <c r="V10" i="78"/>
  <c r="V10" i="77"/>
  <c r="V6" i="46"/>
  <c r="V6" i="76" s="1"/>
  <c r="V6" i="78"/>
  <c r="V6" i="77"/>
  <c r="U37" i="46"/>
  <c r="BO12" i="79"/>
  <c r="BO16" i="79"/>
  <c r="BO20" i="79"/>
  <c r="BO8" i="79"/>
  <c r="W33" i="46"/>
  <c r="W33" i="76" s="1"/>
  <c r="W33" i="78"/>
  <c r="W33" i="77"/>
  <c r="BL30" i="79"/>
  <c r="BN30" i="79"/>
  <c r="BO22" i="79"/>
  <c r="BO21" i="79"/>
  <c r="BO23" i="79"/>
  <c r="BO24" i="79"/>
  <c r="BQ12" i="79"/>
  <c r="BQ8" i="79"/>
  <c r="BQ20" i="79"/>
  <c r="BQ16" i="79"/>
  <c r="V22" i="46"/>
  <c r="V22" i="76" s="1"/>
  <c r="V22" i="78"/>
  <c r="V22" i="77"/>
  <c r="X7" i="46"/>
  <c r="X7" i="76" s="1"/>
  <c r="X7" i="78"/>
  <c r="X7" i="77"/>
  <c r="V27" i="46"/>
  <c r="V27" i="76" s="1"/>
  <c r="V27" i="78"/>
  <c r="V27" i="77"/>
  <c r="V31" i="46"/>
  <c r="V31" i="76" s="1"/>
  <c r="V31" i="78"/>
  <c r="V31" i="77"/>
  <c r="V25" i="46"/>
  <c r="V25" i="76" s="1"/>
  <c r="V25" i="78"/>
  <c r="V25" i="77"/>
  <c r="V21" i="46"/>
  <c r="V21" i="76" s="1"/>
  <c r="V21" i="78"/>
  <c r="V21" i="77"/>
  <c r="V17" i="46"/>
  <c r="V17" i="76" s="1"/>
  <c r="V17" i="78"/>
  <c r="V17" i="77"/>
  <c r="V13" i="46"/>
  <c r="V13" i="76" s="1"/>
  <c r="V13" i="78"/>
  <c r="V13" i="77"/>
  <c r="V34" i="46"/>
  <c r="V34" i="76" s="1"/>
  <c r="V34" i="78"/>
  <c r="V34" i="77"/>
  <c r="V30" i="46"/>
  <c r="V30" i="76" s="1"/>
  <c r="V30" i="78"/>
  <c r="V30" i="77"/>
  <c r="V26" i="46"/>
  <c r="V26" i="76" s="1"/>
  <c r="V26" i="78"/>
  <c r="V26" i="77"/>
  <c r="V20" i="46"/>
  <c r="V20" i="76" s="1"/>
  <c r="V20" i="78"/>
  <c r="V20" i="77"/>
  <c r="V16" i="46"/>
  <c r="V16" i="76" s="1"/>
  <c r="V16" i="78"/>
  <c r="V16" i="77"/>
  <c r="V12" i="46"/>
  <c r="V12" i="76" s="1"/>
  <c r="V12" i="78"/>
  <c r="V12" i="77"/>
  <c r="V8" i="46"/>
  <c r="V8" i="76" s="1"/>
  <c r="V8" i="78"/>
  <c r="V8" i="77"/>
  <c r="V35" i="46"/>
  <c r="V35" i="76" s="1"/>
  <c r="V35" i="78"/>
  <c r="V35" i="77"/>
  <c r="BM30" i="79"/>
  <c r="BP23" i="79"/>
  <c r="BP24" i="79"/>
  <c r="BP21" i="79"/>
  <c r="BP22" i="79"/>
  <c r="BP16" i="79"/>
  <c r="BP8" i="79"/>
  <c r="BP12" i="79"/>
  <c r="BP20" i="79"/>
  <c r="BT34" i="79"/>
  <c r="BR15" i="79"/>
  <c r="BO34" i="79"/>
  <c r="BQ34" i="79"/>
  <c r="BP34" i="79"/>
  <c r="BS15" i="79"/>
  <c r="BS4" i="79"/>
  <c r="L207" i="74"/>
  <c r="P240" i="74"/>
  <c r="H174" i="74"/>
  <c r="F141" i="74"/>
  <c r="D108" i="74"/>
  <c r="D9" i="71"/>
  <c r="P9" i="71" s="1"/>
  <c r="D9" i="73"/>
  <c r="BL15" i="55"/>
  <c r="D14" i="56" s="1"/>
  <c r="D14" i="73" s="1"/>
  <c r="D79" i="74"/>
  <c r="X278" i="74" s="1"/>
  <c r="AN6" i="55"/>
  <c r="J19" i="56"/>
  <c r="J84" i="74" s="1"/>
  <c r="AD283" i="74" s="1"/>
  <c r="J22" i="56"/>
  <c r="J11" i="56"/>
  <c r="J76" i="74" s="1"/>
  <c r="AD275" i="74" s="1"/>
  <c r="J15" i="56"/>
  <c r="J80" i="74" s="1"/>
  <c r="AD279" i="74" s="1"/>
  <c r="H20" i="56"/>
  <c r="J21" i="56"/>
  <c r="H10" i="56"/>
  <c r="H75" i="74" s="1"/>
  <c r="AY34" i="43"/>
  <c r="G14" i="44" s="1"/>
  <c r="AC30" i="60"/>
  <c r="AD24" i="60"/>
  <c r="AD8" i="60"/>
  <c r="AD22" i="60"/>
  <c r="AD6" i="60"/>
  <c r="AD7" i="60"/>
  <c r="AD18" i="60"/>
  <c r="AD20" i="60"/>
  <c r="AD13" i="60"/>
  <c r="AD10" i="60"/>
  <c r="AD14" i="60"/>
  <c r="AD17" i="60"/>
  <c r="AD23" i="60"/>
  <c r="AD4" i="60"/>
  <c r="AE4" i="65"/>
  <c r="AE4" i="66"/>
  <c r="AE5" i="65"/>
  <c r="AE5" i="66"/>
  <c r="AE24" i="65"/>
  <c r="AE24" i="66"/>
  <c r="AE21" i="65"/>
  <c r="AE21" i="66"/>
  <c r="AE21" i="60" s="1"/>
  <c r="AE8" i="65"/>
  <c r="AE8" i="66"/>
  <c r="AE12" i="65"/>
  <c r="AE12" i="66"/>
  <c r="AE12" i="60" s="1"/>
  <c r="AE22" i="65"/>
  <c r="AE22" i="66"/>
  <c r="AE19" i="65"/>
  <c r="AE19" i="66"/>
  <c r="AE19" i="60" s="1"/>
  <c r="AE6" i="65"/>
  <c r="AE6" i="66"/>
  <c r="AE11" i="65"/>
  <c r="AE11" i="66"/>
  <c r="AE11" i="60" s="1"/>
  <c r="AE7" i="65"/>
  <c r="AE7" i="66"/>
  <c r="AD30" i="67"/>
  <c r="AD32" i="67" s="1"/>
  <c r="AE9" i="65"/>
  <c r="AE9" i="66"/>
  <c r="AE9" i="60" s="1"/>
  <c r="AE18" i="65"/>
  <c r="AE18" i="66"/>
  <c r="AE18" i="60" s="1"/>
  <c r="AE20" i="65"/>
  <c r="AE20" i="66"/>
  <c r="AE20" i="60" s="1"/>
  <c r="AE13" i="65"/>
  <c r="AE13" i="66"/>
  <c r="AE13" i="60" s="1"/>
  <c r="AE16" i="65"/>
  <c r="AE16" i="66"/>
  <c r="AE16" i="60" s="1"/>
  <c r="AE10" i="65"/>
  <c r="AE10" i="66"/>
  <c r="AE10" i="60" s="1"/>
  <c r="AE14" i="65"/>
  <c r="AE14" i="66"/>
  <c r="AE14" i="60" s="1"/>
  <c r="AE17" i="65"/>
  <c r="AE17" i="66"/>
  <c r="AE17" i="60" s="1"/>
  <c r="AE15" i="65"/>
  <c r="AE15" i="66"/>
  <c r="AE15" i="60" s="1"/>
  <c r="AE23" i="65"/>
  <c r="AE23" i="66"/>
  <c r="AE23" i="60" s="1"/>
  <c r="AD30" i="66"/>
  <c r="AE5" i="57"/>
  <c r="AE5" i="67" s="1"/>
  <c r="AE30" i="59"/>
  <c r="AE30" i="61"/>
  <c r="AD30" i="57"/>
  <c r="AD32" i="57" s="1"/>
  <c r="AE24" i="57"/>
  <c r="AE24" i="67" s="1"/>
  <c r="AE8" i="57"/>
  <c r="AE8" i="67" s="1"/>
  <c r="AE22" i="57"/>
  <c r="AE22" i="67" s="1"/>
  <c r="AE6" i="57"/>
  <c r="AE6" i="67" s="1"/>
  <c r="AE7" i="57"/>
  <c r="AE7" i="67" s="1"/>
  <c r="AF5" i="59"/>
  <c r="AF5" i="58" s="1"/>
  <c r="AF5" i="61"/>
  <c r="AF24" i="59"/>
  <c r="AF24" i="58" s="1"/>
  <c r="AF24" i="57" s="1"/>
  <c r="AF24" i="67" s="1"/>
  <c r="AF24" i="61"/>
  <c r="AF21" i="59"/>
  <c r="AF21" i="58" s="1"/>
  <c r="AF21" i="61"/>
  <c r="AF8" i="59"/>
  <c r="AF8" i="58" s="1"/>
  <c r="AF8" i="61"/>
  <c r="AF12" i="59"/>
  <c r="AF12" i="58" s="1"/>
  <c r="AF12" i="61"/>
  <c r="AF22" i="59"/>
  <c r="AF22" i="58" s="1"/>
  <c r="AF22" i="61"/>
  <c r="AF19" i="59"/>
  <c r="AF19" i="58" s="1"/>
  <c r="AF19" i="61"/>
  <c r="AF6" i="59"/>
  <c r="AF6" i="58" s="1"/>
  <c r="AF6" i="61"/>
  <c r="AF11" i="59"/>
  <c r="AF11" i="58" s="1"/>
  <c r="AF11" i="61"/>
  <c r="AF7" i="59"/>
  <c r="AF7" i="58" s="1"/>
  <c r="AF7" i="61"/>
  <c r="AF4" i="59"/>
  <c r="AF4" i="58" s="1"/>
  <c r="AF4" i="61"/>
  <c r="AF9" i="59"/>
  <c r="AF9" i="58" s="1"/>
  <c r="AF9" i="61"/>
  <c r="AF18" i="59"/>
  <c r="AF18" i="58" s="1"/>
  <c r="AF18" i="61"/>
  <c r="AF20" i="59"/>
  <c r="AF20" i="58" s="1"/>
  <c r="AF20" i="61"/>
  <c r="AF13" i="59"/>
  <c r="AF13" i="58" s="1"/>
  <c r="AF13" i="57" s="1"/>
  <c r="AF13" i="67" s="1"/>
  <c r="AF13" i="61"/>
  <c r="AF16" i="59"/>
  <c r="AF16" i="58" s="1"/>
  <c r="AF16" i="61"/>
  <c r="AF10" i="59"/>
  <c r="AF10" i="58" s="1"/>
  <c r="AF10" i="61"/>
  <c r="AF14" i="59"/>
  <c r="AF14" i="58" s="1"/>
  <c r="AF14" i="61"/>
  <c r="AF17" i="59"/>
  <c r="AF17" i="58" s="1"/>
  <c r="AF17" i="61"/>
  <c r="AF15" i="59"/>
  <c r="AF15" i="58" s="1"/>
  <c r="AF15" i="61"/>
  <c r="AF23" i="59"/>
  <c r="AF23" i="58" s="1"/>
  <c r="AF23" i="61"/>
  <c r="AD30" i="65"/>
  <c r="AD32" i="58"/>
  <c r="AE4" i="57"/>
  <c r="AE4" i="67" s="1"/>
  <c r="AE30" i="58"/>
  <c r="CD24" i="55"/>
  <c r="AB30" i="54"/>
  <c r="AD32" i="54" s="1"/>
  <c r="AE30" i="53"/>
  <c r="AF4" i="53"/>
  <c r="AF5" i="53"/>
  <c r="AF9" i="53"/>
  <c r="AF24" i="53"/>
  <c r="AF18" i="53"/>
  <c r="AF21" i="53"/>
  <c r="AF20" i="53"/>
  <c r="AF8" i="53"/>
  <c r="AF13" i="53"/>
  <c r="AF12" i="53"/>
  <c r="AF16" i="53"/>
  <c r="AF22" i="53"/>
  <c r="AF10" i="53"/>
  <c r="AF19" i="53"/>
  <c r="AF14" i="53"/>
  <c r="AF6" i="53"/>
  <c r="AF17" i="53"/>
  <c r="AF11" i="53"/>
  <c r="AF15" i="53"/>
  <c r="AF7" i="53"/>
  <c r="AF23" i="53"/>
  <c r="AG5" i="50"/>
  <c r="AG9" i="50"/>
  <c r="AG24" i="50"/>
  <c r="AG18" i="50"/>
  <c r="AG21" i="50"/>
  <c r="AG20" i="50"/>
  <c r="AG8" i="50"/>
  <c r="AG13" i="50"/>
  <c r="AG12" i="50"/>
  <c r="AG16" i="50"/>
  <c r="AG22" i="50"/>
  <c r="AG10" i="50"/>
  <c r="AG19" i="50"/>
  <c r="AG14" i="50"/>
  <c r="AG6" i="50"/>
  <c r="AG17" i="50"/>
  <c r="AG11" i="50"/>
  <c r="AG15" i="50"/>
  <c r="AG7" i="50"/>
  <c r="AG23" i="50"/>
  <c r="AG4" i="50"/>
  <c r="AF30" i="50"/>
  <c r="V37" i="45"/>
  <c r="V11" i="46"/>
  <c r="X5" i="32"/>
  <c r="W5" i="45"/>
  <c r="X31" i="32"/>
  <c r="W31" i="45"/>
  <c r="X29" i="32"/>
  <c r="W29" i="45"/>
  <c r="X25" i="32"/>
  <c r="W25" i="45"/>
  <c r="X23" i="32"/>
  <c r="W23" i="45"/>
  <c r="X21" i="32"/>
  <c r="W21" i="45"/>
  <c r="X19" i="32"/>
  <c r="W19" i="45"/>
  <c r="X17" i="32"/>
  <c r="W17" i="45"/>
  <c r="X15" i="32"/>
  <c r="W15" i="45"/>
  <c r="X13" i="32"/>
  <c r="W13" i="45"/>
  <c r="X9" i="32"/>
  <c r="W9" i="45"/>
  <c r="X34" i="32"/>
  <c r="W34" i="45"/>
  <c r="X32" i="32"/>
  <c r="W32" i="45"/>
  <c r="X30" i="32"/>
  <c r="W30" i="45"/>
  <c r="X28" i="32"/>
  <c r="W28" i="45"/>
  <c r="X26" i="32"/>
  <c r="W26" i="45"/>
  <c r="X24" i="32"/>
  <c r="W24" i="45"/>
  <c r="X20" i="32"/>
  <c r="W20" i="45"/>
  <c r="X18" i="32"/>
  <c r="W18" i="45"/>
  <c r="X16" i="32"/>
  <c r="W16" i="45"/>
  <c r="X14" i="32"/>
  <c r="W14" i="45"/>
  <c r="X12" i="32"/>
  <c r="W12" i="45"/>
  <c r="X10" i="32"/>
  <c r="W10" i="45"/>
  <c r="X8" i="32"/>
  <c r="W8" i="45"/>
  <c r="X6" i="32"/>
  <c r="W6" i="45"/>
  <c r="X35" i="32"/>
  <c r="W35" i="45"/>
  <c r="W27" i="45"/>
  <c r="X27" i="32"/>
  <c r="W22" i="45"/>
  <c r="X22" i="32"/>
  <c r="W11" i="45"/>
  <c r="X11" i="32"/>
  <c r="X3" i="32"/>
  <c r="X3" i="45" s="1"/>
  <c r="X33" i="32"/>
  <c r="X33" i="45" s="1"/>
  <c r="Y7" i="32"/>
  <c r="Y7" i="45" s="1"/>
  <c r="AY34" i="41"/>
  <c r="G33" i="44" s="1"/>
  <c r="AY34" i="40"/>
  <c r="G27" i="44" s="1"/>
  <c r="G29" i="44" s="1"/>
  <c r="AS32" i="40"/>
  <c r="Y37" i="29"/>
  <c r="Z3" i="33"/>
  <c r="Z37" i="33" s="1"/>
  <c r="Z39" i="33" s="1"/>
  <c r="J15" i="44" s="1"/>
  <c r="V3" i="31"/>
  <c r="U37" i="31"/>
  <c r="X4" i="32"/>
  <c r="X4" i="45" s="1"/>
  <c r="W37" i="32"/>
  <c r="BL31" i="79" l="1"/>
  <c r="BT19" i="79"/>
  <c r="BS5" i="79"/>
  <c r="BS19" i="79"/>
  <c r="BS17" i="79"/>
  <c r="BS18" i="79"/>
  <c r="BS10" i="79"/>
  <c r="BS13" i="79"/>
  <c r="BS14" i="79"/>
  <c r="BS7" i="79"/>
  <c r="BS11" i="79"/>
  <c r="BS6" i="79"/>
  <c r="BR5" i="79"/>
  <c r="BT18" i="79"/>
  <c r="BT9" i="79"/>
  <c r="BT35" i="79"/>
  <c r="BT4" i="79"/>
  <c r="BS35" i="79"/>
  <c r="BS20" i="79" s="1"/>
  <c r="BN31" i="79"/>
  <c r="BT14" i="79"/>
  <c r="BT15" i="79"/>
  <c r="BT5" i="79"/>
  <c r="BR9" i="79"/>
  <c r="BP30" i="79"/>
  <c r="V37" i="77"/>
  <c r="BW33" i="79" s="1"/>
  <c r="BR19" i="79"/>
  <c r="V37" i="78"/>
  <c r="BW35" i="79" s="1"/>
  <c r="Y7" i="46"/>
  <c r="Y7" i="76" s="1"/>
  <c r="Y7" i="78"/>
  <c r="Y7" i="77"/>
  <c r="X33" i="46"/>
  <c r="X33" i="76" s="1"/>
  <c r="X33" i="78"/>
  <c r="X33" i="77"/>
  <c r="W35" i="46"/>
  <c r="W35" i="76" s="1"/>
  <c r="W35" i="78"/>
  <c r="W35" i="77"/>
  <c r="W8" i="46"/>
  <c r="W8" i="76" s="1"/>
  <c r="W8" i="78"/>
  <c r="W8" i="77"/>
  <c r="W12" i="46"/>
  <c r="W12" i="76" s="1"/>
  <c r="W12" i="78"/>
  <c r="W12" i="77"/>
  <c r="W16" i="46"/>
  <c r="W16" i="76" s="1"/>
  <c r="W16" i="78"/>
  <c r="W16" i="77"/>
  <c r="W20" i="46"/>
  <c r="W20" i="76" s="1"/>
  <c r="W20" i="78"/>
  <c r="W20" i="77"/>
  <c r="W26" i="46"/>
  <c r="W26" i="76" s="1"/>
  <c r="W26" i="78"/>
  <c r="W26" i="77"/>
  <c r="W30" i="46"/>
  <c r="W30" i="76" s="1"/>
  <c r="W30" i="78"/>
  <c r="W30" i="77"/>
  <c r="W34" i="46"/>
  <c r="W34" i="76" s="1"/>
  <c r="W34" i="78"/>
  <c r="W34" i="77"/>
  <c r="W13" i="46"/>
  <c r="W13" i="76" s="1"/>
  <c r="W13" i="78"/>
  <c r="W13" i="77"/>
  <c r="W17" i="46"/>
  <c r="W17" i="76" s="1"/>
  <c r="W17" i="78"/>
  <c r="W17" i="77"/>
  <c r="W21" i="46"/>
  <c r="W21" i="76" s="1"/>
  <c r="W21" i="78"/>
  <c r="W21" i="77"/>
  <c r="W25" i="46"/>
  <c r="W25" i="76" s="1"/>
  <c r="W25" i="78"/>
  <c r="W25" i="77"/>
  <c r="W31" i="46"/>
  <c r="W31" i="76" s="1"/>
  <c r="W31" i="78"/>
  <c r="W31" i="77"/>
  <c r="BR13" i="79"/>
  <c r="BR18" i="79"/>
  <c r="BR4" i="79"/>
  <c r="BS24" i="79"/>
  <c r="BS22" i="79"/>
  <c r="BS21" i="79"/>
  <c r="BS23" i="79"/>
  <c r="X4" i="46"/>
  <c r="X4" i="76" s="1"/>
  <c r="X4" i="78"/>
  <c r="X4" i="77"/>
  <c r="W27" i="46"/>
  <c r="W27" i="76" s="1"/>
  <c r="W27" i="78"/>
  <c r="W27" i="77"/>
  <c r="X3" i="46"/>
  <c r="X3" i="76" s="1"/>
  <c r="X3" i="78"/>
  <c r="X3" i="77"/>
  <c r="BR11" i="79"/>
  <c r="BR6" i="79"/>
  <c r="BR7" i="79"/>
  <c r="BR17" i="79"/>
  <c r="BQ30" i="79"/>
  <c r="BO30" i="79"/>
  <c r="BR20" i="79"/>
  <c r="BR16" i="79"/>
  <c r="BR12" i="79"/>
  <c r="BR8" i="79"/>
  <c r="BR21" i="79"/>
  <c r="BR24" i="79"/>
  <c r="BR23" i="79"/>
  <c r="BR22" i="79"/>
  <c r="W11" i="46"/>
  <c r="W11" i="76" s="1"/>
  <c r="W11" i="78"/>
  <c r="W11" i="77"/>
  <c r="W22" i="46"/>
  <c r="W22" i="76" s="1"/>
  <c r="W22" i="78"/>
  <c r="W22" i="77"/>
  <c r="W6" i="46"/>
  <c r="W6" i="76" s="1"/>
  <c r="W6" i="78"/>
  <c r="W6" i="77"/>
  <c r="W10" i="46"/>
  <c r="W10" i="76" s="1"/>
  <c r="W10" i="78"/>
  <c r="W10" i="77"/>
  <c r="W14" i="46"/>
  <c r="W14" i="76" s="1"/>
  <c r="W14" i="78"/>
  <c r="W14" i="77"/>
  <c r="W18" i="46"/>
  <c r="W18" i="76" s="1"/>
  <c r="W18" i="78"/>
  <c r="W18" i="77"/>
  <c r="W24" i="46"/>
  <c r="W24" i="76" s="1"/>
  <c r="W24" i="78"/>
  <c r="W24" i="77"/>
  <c r="W28" i="46"/>
  <c r="W28" i="76" s="1"/>
  <c r="W28" i="78"/>
  <c r="W28" i="77"/>
  <c r="W32" i="46"/>
  <c r="W32" i="76" s="1"/>
  <c r="W32" i="78"/>
  <c r="W32" i="77"/>
  <c r="W9" i="46"/>
  <c r="W9" i="76" s="1"/>
  <c r="W9" i="78"/>
  <c r="W9" i="77"/>
  <c r="W15" i="46"/>
  <c r="W15" i="76" s="1"/>
  <c r="W15" i="78"/>
  <c r="W15" i="77"/>
  <c r="W19" i="46"/>
  <c r="W19" i="76" s="1"/>
  <c r="W19" i="78"/>
  <c r="W19" i="77"/>
  <c r="W23" i="46"/>
  <c r="W23" i="76" s="1"/>
  <c r="W23" i="78"/>
  <c r="W23" i="77"/>
  <c r="W29" i="46"/>
  <c r="W29" i="76" s="1"/>
  <c r="W29" i="78"/>
  <c r="W29" i="77"/>
  <c r="W5" i="46"/>
  <c r="W5" i="76" s="1"/>
  <c r="W5" i="78"/>
  <c r="W5" i="77"/>
  <c r="BR10" i="79"/>
  <c r="BR14" i="79"/>
  <c r="BT12" i="79"/>
  <c r="BT8" i="79"/>
  <c r="BT16" i="79"/>
  <c r="BT20" i="79"/>
  <c r="BT23" i="79"/>
  <c r="BT21" i="79"/>
  <c r="BT24" i="79"/>
  <c r="BT22" i="79"/>
  <c r="BT13" i="79"/>
  <c r="BT10" i="79"/>
  <c r="BT17" i="79"/>
  <c r="BT6" i="79"/>
  <c r="BT11" i="79"/>
  <c r="BT7" i="79"/>
  <c r="V37" i="46"/>
  <c r="V11" i="76"/>
  <c r="V37" i="76" s="1"/>
  <c r="BO15" i="79"/>
  <c r="BO14" i="79"/>
  <c r="BO19" i="79"/>
  <c r="BO7" i="79"/>
  <c r="BO11" i="79"/>
  <c r="BO18" i="79"/>
  <c r="BO9" i="79"/>
  <c r="BO6" i="79"/>
  <c r="BO13" i="79"/>
  <c r="BO5" i="79"/>
  <c r="BO4" i="79"/>
  <c r="BO17" i="79"/>
  <c r="BO10" i="79"/>
  <c r="BP11" i="79"/>
  <c r="BP9" i="79"/>
  <c r="BP18" i="79"/>
  <c r="BP5" i="79"/>
  <c r="BP4" i="79"/>
  <c r="BP7" i="79"/>
  <c r="BP10" i="79"/>
  <c r="BP13" i="79"/>
  <c r="BP19" i="79"/>
  <c r="BP14" i="79"/>
  <c r="BP6" i="79"/>
  <c r="BP17" i="79"/>
  <c r="BP15" i="79"/>
  <c r="BQ9" i="79"/>
  <c r="BQ13" i="79"/>
  <c r="BQ18" i="79"/>
  <c r="BQ5" i="79"/>
  <c r="BQ17" i="79"/>
  <c r="BQ14" i="79"/>
  <c r="BQ7" i="79"/>
  <c r="BQ10" i="79"/>
  <c r="BQ19" i="79"/>
  <c r="BQ15" i="79"/>
  <c r="BQ4" i="79"/>
  <c r="BQ11" i="79"/>
  <c r="BQ6" i="79"/>
  <c r="D14" i="71"/>
  <c r="P14" i="71" s="1"/>
  <c r="AB14" i="71" s="1"/>
  <c r="T241" i="74"/>
  <c r="AB274" i="74"/>
  <c r="V250" i="74"/>
  <c r="N184" i="74"/>
  <c r="V246" i="74"/>
  <c r="N180" i="74"/>
  <c r="V242" i="74"/>
  <c r="N176" i="74"/>
  <c r="L212" i="74"/>
  <c r="P245" i="74"/>
  <c r="L151" i="74"/>
  <c r="R217" i="74"/>
  <c r="L147" i="74"/>
  <c r="R213" i="74"/>
  <c r="L175" i="74"/>
  <c r="P208" i="74"/>
  <c r="L143" i="74"/>
  <c r="R209" i="74"/>
  <c r="F146" i="74"/>
  <c r="H179" i="74"/>
  <c r="J142" i="74"/>
  <c r="J114" i="74"/>
  <c r="D113" i="74"/>
  <c r="H109" i="74"/>
  <c r="J110" i="74"/>
  <c r="J118" i="74"/>
  <c r="AB9" i="71"/>
  <c r="AN9" i="71"/>
  <c r="H10" i="71"/>
  <c r="T10" i="71" s="1"/>
  <c r="H10" i="73"/>
  <c r="H20" i="71"/>
  <c r="T20" i="71" s="1"/>
  <c r="H20" i="73"/>
  <c r="J15" i="71"/>
  <c r="V15" i="71" s="1"/>
  <c r="J15" i="73"/>
  <c r="J22" i="71"/>
  <c r="V22" i="71" s="1"/>
  <c r="J22" i="73"/>
  <c r="J19" i="71"/>
  <c r="V19" i="71" s="1"/>
  <c r="J19" i="73"/>
  <c r="J21" i="71"/>
  <c r="V21" i="71" s="1"/>
  <c r="J21" i="73"/>
  <c r="J11" i="71"/>
  <c r="V11" i="71" s="1"/>
  <c r="J11" i="73"/>
  <c r="AF30" i="61"/>
  <c r="J23" i="56"/>
  <c r="AD30" i="60"/>
  <c r="AD32" i="60" s="1"/>
  <c r="AE7" i="60"/>
  <c r="AE6" i="60"/>
  <c r="AE22" i="60"/>
  <c r="AE8" i="60"/>
  <c r="AE24" i="60"/>
  <c r="AE5" i="60"/>
  <c r="AE4" i="60"/>
  <c r="AD32" i="66"/>
  <c r="AE30" i="67"/>
  <c r="AF23" i="65"/>
  <c r="AF23" i="66"/>
  <c r="AF15" i="65"/>
  <c r="AF15" i="66"/>
  <c r="AF17" i="65"/>
  <c r="AF17" i="66"/>
  <c r="AF14" i="65"/>
  <c r="AF14" i="66"/>
  <c r="AF10" i="65"/>
  <c r="AF10" i="66"/>
  <c r="AF16" i="65"/>
  <c r="AF16" i="66"/>
  <c r="AF13" i="65"/>
  <c r="AF13" i="66"/>
  <c r="AF13" i="60" s="1"/>
  <c r="AF20" i="65"/>
  <c r="AF20" i="66"/>
  <c r="AF18" i="65"/>
  <c r="AF18" i="66"/>
  <c r="AF9" i="65"/>
  <c r="AF9" i="66"/>
  <c r="AF4" i="65"/>
  <c r="AF4" i="66"/>
  <c r="AF7" i="65"/>
  <c r="AF7" i="66"/>
  <c r="AF11" i="65"/>
  <c r="AF11" i="66"/>
  <c r="AF6" i="65"/>
  <c r="AF6" i="66"/>
  <c r="AF19" i="65"/>
  <c r="AF19" i="66"/>
  <c r="AF22" i="65"/>
  <c r="AF22" i="66"/>
  <c r="AF12" i="65"/>
  <c r="AF12" i="66"/>
  <c r="AF8" i="65"/>
  <c r="AF8" i="66"/>
  <c r="AF21" i="65"/>
  <c r="AF21" i="66"/>
  <c r="AF24" i="65"/>
  <c r="AF24" i="66"/>
  <c r="AF24" i="60" s="1"/>
  <c r="AF5" i="65"/>
  <c r="AF5" i="66"/>
  <c r="AE30" i="66"/>
  <c r="AF23" i="57"/>
  <c r="AF23" i="67" s="1"/>
  <c r="AF7" i="57"/>
  <c r="AF7" i="67" s="1"/>
  <c r="AF30" i="59"/>
  <c r="AF10" i="57"/>
  <c r="AF10" i="67" s="1"/>
  <c r="AF18" i="57"/>
  <c r="AF18" i="67" s="1"/>
  <c r="AF22" i="57"/>
  <c r="AF22" i="67" s="1"/>
  <c r="AF17" i="57"/>
  <c r="AF17" i="67" s="1"/>
  <c r="AF16" i="57"/>
  <c r="AF16" i="67" s="1"/>
  <c r="AF20" i="57"/>
  <c r="AF20" i="67" s="1"/>
  <c r="AF9" i="57"/>
  <c r="AF9" i="67" s="1"/>
  <c r="AF6" i="57"/>
  <c r="AF6" i="67" s="1"/>
  <c r="AF8" i="57"/>
  <c r="AF8" i="67" s="1"/>
  <c r="AF15" i="57"/>
  <c r="AF15" i="67" s="1"/>
  <c r="AF14" i="57"/>
  <c r="AF14" i="67" s="1"/>
  <c r="AE30" i="57"/>
  <c r="AF11" i="57"/>
  <c r="AF11" i="67" s="1"/>
  <c r="AF19" i="57"/>
  <c r="AF19" i="67" s="1"/>
  <c r="AF12" i="57"/>
  <c r="AF12" i="67" s="1"/>
  <c r="AF21" i="57"/>
  <c r="AF21" i="67" s="1"/>
  <c r="AF5" i="57"/>
  <c r="AF5" i="67" s="1"/>
  <c r="AG4" i="59"/>
  <c r="AG4" i="58" s="1"/>
  <c r="AG4" i="61"/>
  <c r="AG11" i="59"/>
  <c r="AG11" i="58" s="1"/>
  <c r="AG11" i="57" s="1"/>
  <c r="AG11" i="67" s="1"/>
  <c r="AG11" i="61"/>
  <c r="AG6" i="59"/>
  <c r="AG6" i="58" s="1"/>
  <c r="AG6" i="57" s="1"/>
  <c r="AG6" i="67" s="1"/>
  <c r="AG6" i="61"/>
  <c r="AG19" i="59"/>
  <c r="AG19" i="58" s="1"/>
  <c r="AG19" i="57" s="1"/>
  <c r="AG19" i="67" s="1"/>
  <c r="AG19" i="61"/>
  <c r="AG12" i="59"/>
  <c r="AG12" i="58" s="1"/>
  <c r="AG12" i="57" s="1"/>
  <c r="AG12" i="67" s="1"/>
  <c r="AG12" i="61"/>
  <c r="AG8" i="59"/>
  <c r="AG8" i="58" s="1"/>
  <c r="AG8" i="57" s="1"/>
  <c r="AG8" i="67" s="1"/>
  <c r="AG8" i="61"/>
  <c r="AG21" i="59"/>
  <c r="AG21" i="58" s="1"/>
  <c r="AG21" i="57" s="1"/>
  <c r="AG21" i="67" s="1"/>
  <c r="AG21" i="61"/>
  <c r="AG24" i="59"/>
  <c r="AG24" i="58" s="1"/>
  <c r="AG24" i="57" s="1"/>
  <c r="AG24" i="67" s="1"/>
  <c r="AG24" i="61"/>
  <c r="AG23" i="59"/>
  <c r="AG23" i="58" s="1"/>
  <c r="AG23" i="61"/>
  <c r="AG15" i="59"/>
  <c r="AG15" i="58" s="1"/>
  <c r="AG15" i="57" s="1"/>
  <c r="AG15" i="67" s="1"/>
  <c r="AG15" i="61"/>
  <c r="AG17" i="59"/>
  <c r="AG17" i="58" s="1"/>
  <c r="AG17" i="61"/>
  <c r="AG14" i="59"/>
  <c r="AG14" i="58" s="1"/>
  <c r="AG14" i="57" s="1"/>
  <c r="AG14" i="67" s="1"/>
  <c r="AG14" i="61"/>
  <c r="AG10" i="59"/>
  <c r="AG10" i="58" s="1"/>
  <c r="AG10" i="61"/>
  <c r="AG16" i="59"/>
  <c r="AG16" i="58" s="1"/>
  <c r="AG16" i="61"/>
  <c r="AG13" i="59"/>
  <c r="AG13" i="58" s="1"/>
  <c r="AG13" i="61"/>
  <c r="AG20" i="59"/>
  <c r="AG20" i="58" s="1"/>
  <c r="AG20" i="61"/>
  <c r="AG18" i="59"/>
  <c r="AG18" i="58" s="1"/>
  <c r="AG18" i="61"/>
  <c r="AG9" i="59"/>
  <c r="AG9" i="58" s="1"/>
  <c r="AG9" i="57" s="1"/>
  <c r="AG9" i="67" s="1"/>
  <c r="AG9" i="61"/>
  <c r="AD32" i="65"/>
  <c r="AE30" i="65"/>
  <c r="AG7" i="59"/>
  <c r="AG7" i="58" s="1"/>
  <c r="AG7" i="61"/>
  <c r="AG22" i="59"/>
  <c r="AG22" i="58" s="1"/>
  <c r="AG22" i="61"/>
  <c r="AG5" i="59"/>
  <c r="AG5" i="58" s="1"/>
  <c r="AG5" i="61"/>
  <c r="AF4" i="57"/>
  <c r="AF4" i="67" s="1"/>
  <c r="AF30" i="58"/>
  <c r="AG4" i="53"/>
  <c r="AG23" i="53"/>
  <c r="AG7" i="53"/>
  <c r="AE7" i="54" s="1"/>
  <c r="AT7" i="55" s="1"/>
  <c r="AG15" i="53"/>
  <c r="AE15" i="54" s="1"/>
  <c r="BO15" i="55" s="1"/>
  <c r="E14" i="56" s="1"/>
  <c r="AG11" i="53"/>
  <c r="AG17" i="53"/>
  <c r="AG6" i="53"/>
  <c r="AE6" i="54" s="1"/>
  <c r="AG14" i="53"/>
  <c r="AE14" i="54" s="1"/>
  <c r="AG19" i="53"/>
  <c r="AG10" i="53"/>
  <c r="AG22" i="53"/>
  <c r="AE22" i="54" s="1"/>
  <c r="AG16" i="53"/>
  <c r="AE16" i="54" s="1"/>
  <c r="AG12" i="53"/>
  <c r="AG13" i="53"/>
  <c r="AG8" i="53"/>
  <c r="AE8" i="54" s="1"/>
  <c r="AW8" i="55" s="1"/>
  <c r="AG20" i="53"/>
  <c r="AE20" i="54" s="1"/>
  <c r="AG21" i="53"/>
  <c r="AG18" i="53"/>
  <c r="AG24" i="53"/>
  <c r="AE24" i="54" s="1"/>
  <c r="AG9" i="53"/>
  <c r="AE9" i="54" s="1"/>
  <c r="AG5" i="53"/>
  <c r="AF30" i="54"/>
  <c r="AF30" i="53"/>
  <c r="AH23" i="50"/>
  <c r="AH7" i="50"/>
  <c r="AH15" i="50"/>
  <c r="AH11" i="50"/>
  <c r="AH17" i="50"/>
  <c r="AH6" i="50"/>
  <c r="AH14" i="50"/>
  <c r="AH19" i="50"/>
  <c r="AH10" i="50"/>
  <c r="AH22" i="50"/>
  <c r="AH16" i="50"/>
  <c r="AH12" i="50"/>
  <c r="AH13" i="50"/>
  <c r="AH8" i="50"/>
  <c r="AH20" i="50"/>
  <c r="AH21" i="50"/>
  <c r="AH18" i="50"/>
  <c r="AH24" i="50"/>
  <c r="AH9" i="50"/>
  <c r="AH5" i="50"/>
  <c r="AH4" i="50"/>
  <c r="AG30" i="50"/>
  <c r="AG32" i="50" s="1"/>
  <c r="X22" i="45"/>
  <c r="Y22" i="32"/>
  <c r="X27" i="45"/>
  <c r="Y27" i="32"/>
  <c r="Y35" i="32"/>
  <c r="X35" i="45"/>
  <c r="Y6" i="32"/>
  <c r="X6" i="45"/>
  <c r="Y8" i="32"/>
  <c r="X8" i="45"/>
  <c r="Y10" i="32"/>
  <c r="X10" i="45"/>
  <c r="Y12" i="32"/>
  <c r="X12" i="45"/>
  <c r="Y14" i="32"/>
  <c r="X14" i="45"/>
  <c r="Y16" i="32"/>
  <c r="X16" i="45"/>
  <c r="Y18" i="32"/>
  <c r="X18" i="45"/>
  <c r="Y20" i="32"/>
  <c r="X20" i="45"/>
  <c r="Y24" i="32"/>
  <c r="X24" i="45"/>
  <c r="Y26" i="32"/>
  <c r="X26" i="45"/>
  <c r="Y28" i="32"/>
  <c r="X28" i="45"/>
  <c r="Y30" i="32"/>
  <c r="X30" i="45"/>
  <c r="Y32" i="32"/>
  <c r="X32" i="45"/>
  <c r="Y34" i="32"/>
  <c r="X34" i="45"/>
  <c r="Y9" i="32"/>
  <c r="X9" i="45"/>
  <c r="Y13" i="32"/>
  <c r="X13" i="45"/>
  <c r="Y15" i="32"/>
  <c r="X15" i="45"/>
  <c r="Y17" i="32"/>
  <c r="X17" i="45"/>
  <c r="Y19" i="32"/>
  <c r="X19" i="45"/>
  <c r="Y21" i="32"/>
  <c r="X21" i="45"/>
  <c r="Y23" i="32"/>
  <c r="X23" i="45"/>
  <c r="Y25" i="32"/>
  <c r="X25" i="45"/>
  <c r="Y29" i="32"/>
  <c r="X29" i="45"/>
  <c r="Y31" i="32"/>
  <c r="X31" i="45"/>
  <c r="Y5" i="32"/>
  <c r="X5" i="45"/>
  <c r="X11" i="45"/>
  <c r="Y11" i="32"/>
  <c r="W37" i="45"/>
  <c r="Y3" i="32"/>
  <c r="Y3" i="45" s="1"/>
  <c r="Y33" i="32"/>
  <c r="Y33" i="45" s="1"/>
  <c r="Z7" i="32"/>
  <c r="Z7" i="45" s="1"/>
  <c r="W3" i="31"/>
  <c r="V37" i="31"/>
  <c r="Y4" i="32"/>
  <c r="Y4" i="45" s="1"/>
  <c r="X37" i="32"/>
  <c r="BS8" i="79" l="1"/>
  <c r="BS12" i="79"/>
  <c r="BS16" i="79"/>
  <c r="BV35" i="79"/>
  <c r="BU33" i="79"/>
  <c r="BU35" i="79"/>
  <c r="BU20" i="79" s="1"/>
  <c r="BV33" i="79"/>
  <c r="BS31" i="79"/>
  <c r="W37" i="46"/>
  <c r="BT31" i="79"/>
  <c r="W37" i="77"/>
  <c r="BX33" i="79" s="1"/>
  <c r="W37" i="78"/>
  <c r="BX35" i="79" s="1"/>
  <c r="BR31" i="79"/>
  <c r="W37" i="76"/>
  <c r="BX34" i="79" s="1"/>
  <c r="BY33" i="79"/>
  <c r="BY35" i="79"/>
  <c r="Y3" i="46"/>
  <c r="Y3" i="76" s="1"/>
  <c r="Y3" i="78"/>
  <c r="Y3" i="77"/>
  <c r="X23" i="46"/>
  <c r="X23" i="76" s="1"/>
  <c r="X23" i="78"/>
  <c r="X23" i="77"/>
  <c r="X32" i="46"/>
  <c r="X32" i="76" s="1"/>
  <c r="X32" i="78"/>
  <c r="X32" i="77"/>
  <c r="X18" i="46"/>
  <c r="X18" i="76" s="1"/>
  <c r="X18" i="78"/>
  <c r="X18" i="77"/>
  <c r="X6" i="46"/>
  <c r="X6" i="76" s="1"/>
  <c r="X6" i="78"/>
  <c r="X6" i="77"/>
  <c r="BU12" i="79"/>
  <c r="X27" i="46"/>
  <c r="X27" i="76" s="1"/>
  <c r="X27" i="78"/>
  <c r="X27" i="77"/>
  <c r="BR30" i="79"/>
  <c r="BW21" i="79"/>
  <c r="BW24" i="79"/>
  <c r="BW22" i="79"/>
  <c r="BW23" i="79"/>
  <c r="X5" i="46"/>
  <c r="X5" i="76" s="1"/>
  <c r="X5" i="78"/>
  <c r="X5" i="77"/>
  <c r="X9" i="46"/>
  <c r="X9" i="76" s="1"/>
  <c r="X9" i="78"/>
  <c r="X9" i="77"/>
  <c r="X24" i="46"/>
  <c r="X24" i="76" s="1"/>
  <c r="X24" i="78"/>
  <c r="X24" i="77"/>
  <c r="X10" i="46"/>
  <c r="X10" i="76" s="1"/>
  <c r="X10" i="78"/>
  <c r="X10" i="77"/>
  <c r="Z7" i="46"/>
  <c r="Z7" i="76" s="1"/>
  <c r="Z7" i="78"/>
  <c r="Z7" i="77"/>
  <c r="X21" i="46"/>
  <c r="X21" i="76" s="1"/>
  <c r="X21" i="78"/>
  <c r="X21" i="77"/>
  <c r="X13" i="46"/>
  <c r="X13" i="76" s="1"/>
  <c r="X13" i="78"/>
  <c r="X13" i="77"/>
  <c r="X26" i="46"/>
  <c r="X26" i="76" s="1"/>
  <c r="X26" i="78"/>
  <c r="X26" i="77"/>
  <c r="X16" i="46"/>
  <c r="X16" i="76" s="1"/>
  <c r="X16" i="78"/>
  <c r="X16" i="77"/>
  <c r="X35" i="46"/>
  <c r="X35" i="76" s="1"/>
  <c r="X35" i="78"/>
  <c r="X35" i="77"/>
  <c r="BT30" i="79"/>
  <c r="BS30" i="79"/>
  <c r="BW8" i="79"/>
  <c r="BW12" i="79"/>
  <c r="BW20" i="79"/>
  <c r="BW16" i="79"/>
  <c r="BU22" i="79"/>
  <c r="BU21" i="79"/>
  <c r="BU24" i="79"/>
  <c r="BU23" i="79"/>
  <c r="X29" i="46"/>
  <c r="X29" i="76" s="1"/>
  <c r="X29" i="78"/>
  <c r="X29" i="77"/>
  <c r="X19" i="46"/>
  <c r="X19" i="76" s="1"/>
  <c r="X19" i="78"/>
  <c r="X19" i="77"/>
  <c r="X15" i="46"/>
  <c r="X15" i="76" s="1"/>
  <c r="X15" i="78"/>
  <c r="X15" i="77"/>
  <c r="X28" i="46"/>
  <c r="X28" i="76" s="1"/>
  <c r="X28" i="78"/>
  <c r="X28" i="77"/>
  <c r="X14" i="46"/>
  <c r="X14" i="76" s="1"/>
  <c r="X14" i="78"/>
  <c r="X14" i="77"/>
  <c r="X31" i="46"/>
  <c r="X31" i="76" s="1"/>
  <c r="X31" i="78"/>
  <c r="X31" i="77"/>
  <c r="X25" i="46"/>
  <c r="X25" i="76" s="1"/>
  <c r="X25" i="78"/>
  <c r="X25" i="77"/>
  <c r="X17" i="46"/>
  <c r="X17" i="76" s="1"/>
  <c r="X17" i="78"/>
  <c r="X17" i="77"/>
  <c r="X34" i="46"/>
  <c r="X34" i="76" s="1"/>
  <c r="X34" i="78"/>
  <c r="X34" i="77"/>
  <c r="X30" i="46"/>
  <c r="X30" i="76" s="1"/>
  <c r="X30" i="78"/>
  <c r="X30" i="77"/>
  <c r="X20" i="46"/>
  <c r="X20" i="76" s="1"/>
  <c r="X20" i="78"/>
  <c r="X20" i="77"/>
  <c r="X12" i="46"/>
  <c r="X12" i="76" s="1"/>
  <c r="X12" i="78"/>
  <c r="X12" i="77"/>
  <c r="X8" i="46"/>
  <c r="X8" i="76" s="1"/>
  <c r="X8" i="78"/>
  <c r="X8" i="77"/>
  <c r="Y4" i="46"/>
  <c r="Y4" i="76" s="1"/>
  <c r="Y4" i="78"/>
  <c r="Y4" i="77"/>
  <c r="Y33" i="46"/>
  <c r="Y33" i="76" s="1"/>
  <c r="Y33" i="78"/>
  <c r="Y33" i="77"/>
  <c r="X11" i="78"/>
  <c r="X11" i="77"/>
  <c r="X22" i="46"/>
  <c r="X22" i="76" s="1"/>
  <c r="X22" i="78"/>
  <c r="X22" i="77"/>
  <c r="BV16" i="79"/>
  <c r="BV20" i="79"/>
  <c r="BV12" i="79"/>
  <c r="BV8" i="79"/>
  <c r="BV21" i="79"/>
  <c r="BV23" i="79"/>
  <c r="BV22" i="79"/>
  <c r="BV24" i="79"/>
  <c r="BZ34" i="79"/>
  <c r="AN14" i="71"/>
  <c r="BP31" i="79"/>
  <c r="BQ31" i="79"/>
  <c r="BO31" i="79"/>
  <c r="BU34" i="79"/>
  <c r="BW34" i="79"/>
  <c r="BV34" i="79"/>
  <c r="AF10" i="71"/>
  <c r="AR10" i="71"/>
  <c r="AH11" i="71"/>
  <c r="AT11" i="71"/>
  <c r="AH21" i="71"/>
  <c r="AT21" i="71"/>
  <c r="AH19" i="71"/>
  <c r="AT19" i="71"/>
  <c r="AH22" i="71"/>
  <c r="AT22" i="71"/>
  <c r="AH15" i="71"/>
  <c r="AT15" i="71"/>
  <c r="AF20" i="71"/>
  <c r="AR20" i="71"/>
  <c r="BC9" i="55"/>
  <c r="E14" i="71"/>
  <c r="Q14" i="71" s="1"/>
  <c r="E79" i="74"/>
  <c r="AQ6" i="55"/>
  <c r="E14" i="73"/>
  <c r="BI14" i="55"/>
  <c r="D45" i="74" s="1"/>
  <c r="J23" i="71"/>
  <c r="V23" i="71" s="1"/>
  <c r="J23" i="73"/>
  <c r="AG30" i="61"/>
  <c r="AG32" i="61" s="1"/>
  <c r="AE30" i="60"/>
  <c r="AF8" i="60"/>
  <c r="AF22" i="60"/>
  <c r="AF7" i="60"/>
  <c r="AF9" i="60"/>
  <c r="AF16" i="60"/>
  <c r="AF10" i="60"/>
  <c r="AF21" i="60"/>
  <c r="AF19" i="60"/>
  <c r="AF4" i="60"/>
  <c r="AF14" i="60"/>
  <c r="AF5" i="60"/>
  <c r="AF12" i="60"/>
  <c r="AF6" i="60"/>
  <c r="AF11" i="60"/>
  <c r="AF18" i="60"/>
  <c r="AF20" i="60"/>
  <c r="AF17" i="60"/>
  <c r="AF15" i="60"/>
  <c r="AF23" i="60"/>
  <c r="AG5" i="65"/>
  <c r="AG5" i="66"/>
  <c r="AG22" i="65"/>
  <c r="AG22" i="66"/>
  <c r="AG7" i="65"/>
  <c r="AG7" i="66"/>
  <c r="AG9" i="65"/>
  <c r="AG9" i="66"/>
  <c r="AG9" i="60" s="1"/>
  <c r="AG18" i="65"/>
  <c r="AG18" i="66"/>
  <c r="AG20" i="65"/>
  <c r="AG20" i="66"/>
  <c r="AG13" i="65"/>
  <c r="AG13" i="66"/>
  <c r="AG16" i="65"/>
  <c r="AG16" i="66"/>
  <c r="AG10" i="65"/>
  <c r="AG10" i="66"/>
  <c r="AG14" i="65"/>
  <c r="AG14" i="66"/>
  <c r="AG14" i="60" s="1"/>
  <c r="AG17" i="65"/>
  <c r="AG17" i="66"/>
  <c r="AG15" i="65"/>
  <c r="AG15" i="66"/>
  <c r="AG15" i="60" s="1"/>
  <c r="AG23" i="65"/>
  <c r="AG23" i="66"/>
  <c r="AG24" i="65"/>
  <c r="AG24" i="66"/>
  <c r="AG24" i="60" s="1"/>
  <c r="AG21" i="65"/>
  <c r="AG21" i="66"/>
  <c r="AG21" i="60" s="1"/>
  <c r="AG8" i="65"/>
  <c r="AG8" i="66"/>
  <c r="AG8" i="60" s="1"/>
  <c r="AG12" i="65"/>
  <c r="AG12" i="66"/>
  <c r="AG12" i="60" s="1"/>
  <c r="AG19" i="65"/>
  <c r="AG19" i="66"/>
  <c r="AG19" i="60" s="1"/>
  <c r="AG6" i="65"/>
  <c r="AG6" i="66"/>
  <c r="AG6" i="60" s="1"/>
  <c r="AG11" i="65"/>
  <c r="AG11" i="66"/>
  <c r="AG11" i="60" s="1"/>
  <c r="AF30" i="66"/>
  <c r="AG4" i="65"/>
  <c r="AG4" i="66"/>
  <c r="AF30" i="67"/>
  <c r="AG16" i="57"/>
  <c r="AG16" i="67" s="1"/>
  <c r="AG20" i="57"/>
  <c r="AG20" i="67" s="1"/>
  <c r="AG10" i="57"/>
  <c r="AG10" i="67" s="1"/>
  <c r="AG17" i="57"/>
  <c r="AG17" i="67" s="1"/>
  <c r="AG23" i="57"/>
  <c r="AG23" i="67" s="1"/>
  <c r="AG18" i="57"/>
  <c r="AG18" i="67" s="1"/>
  <c r="AG13" i="57"/>
  <c r="AG13" i="67" s="1"/>
  <c r="AF30" i="57"/>
  <c r="AG22" i="57"/>
  <c r="AG22" i="67" s="1"/>
  <c r="AG7" i="57"/>
  <c r="AG7" i="67" s="1"/>
  <c r="AH24" i="59"/>
  <c r="AH24" i="58" s="1"/>
  <c r="AH24" i="57" s="1"/>
  <c r="AH24" i="67" s="1"/>
  <c r="AH24" i="61"/>
  <c r="AH12" i="59"/>
  <c r="AH12" i="58" s="1"/>
  <c r="AH12" i="61"/>
  <c r="AH7" i="59"/>
  <c r="AH7" i="58" s="1"/>
  <c r="AH7" i="61"/>
  <c r="AH5" i="59"/>
  <c r="AH5" i="58" s="1"/>
  <c r="AH5" i="61"/>
  <c r="AH21" i="59"/>
  <c r="AH21" i="58" s="1"/>
  <c r="AH21" i="61"/>
  <c r="AH8" i="59"/>
  <c r="AH8" i="58" s="1"/>
  <c r="AH8" i="61"/>
  <c r="AH22" i="59"/>
  <c r="AH22" i="58" s="1"/>
  <c r="AH22" i="61"/>
  <c r="AH19" i="59"/>
  <c r="AH19" i="58" s="1"/>
  <c r="AH19" i="61"/>
  <c r="AH6" i="59"/>
  <c r="AH6" i="58" s="1"/>
  <c r="AH6" i="61"/>
  <c r="AH11" i="59"/>
  <c r="AH11" i="58" s="1"/>
  <c r="AH11" i="61"/>
  <c r="AH4" i="59"/>
  <c r="AH4" i="61"/>
  <c r="AH9" i="59"/>
  <c r="AH9" i="58" s="1"/>
  <c r="AH9" i="57" s="1"/>
  <c r="AH9" i="67" s="1"/>
  <c r="AH9" i="61"/>
  <c r="AH18" i="59"/>
  <c r="AH18" i="58" s="1"/>
  <c r="AH18" i="61"/>
  <c r="AH20" i="59"/>
  <c r="AH20" i="58" s="1"/>
  <c r="AH20" i="61"/>
  <c r="AH13" i="59"/>
  <c r="AH13" i="58" s="1"/>
  <c r="AH13" i="61"/>
  <c r="AH16" i="59"/>
  <c r="AH16" i="58" s="1"/>
  <c r="AH16" i="61"/>
  <c r="AH10" i="59"/>
  <c r="AH10" i="58" s="1"/>
  <c r="AH10" i="61"/>
  <c r="AH14" i="59"/>
  <c r="AH14" i="58" s="1"/>
  <c r="AH14" i="61"/>
  <c r="AH17" i="59"/>
  <c r="AH17" i="58" s="1"/>
  <c r="AH17" i="61"/>
  <c r="AH15" i="59"/>
  <c r="AH15" i="58" s="1"/>
  <c r="AH15" i="61"/>
  <c r="AH23" i="59"/>
  <c r="AH23" i="58" s="1"/>
  <c r="AH23" i="61"/>
  <c r="AG30" i="59"/>
  <c r="AG32" i="59" s="1"/>
  <c r="AG5" i="57"/>
  <c r="AG5" i="67" s="1"/>
  <c r="AF30" i="65"/>
  <c r="AG4" i="57"/>
  <c r="AG4" i="67" s="1"/>
  <c r="AG30" i="58"/>
  <c r="CG24" i="55"/>
  <c r="CG22" i="55"/>
  <c r="CG20" i="55"/>
  <c r="CG16" i="55"/>
  <c r="AE5" i="54"/>
  <c r="AE21" i="54"/>
  <c r="AE12" i="54"/>
  <c r="AE19" i="54"/>
  <c r="AE11" i="54"/>
  <c r="AE4" i="54"/>
  <c r="AE18" i="54"/>
  <c r="AE13" i="54"/>
  <c r="AE10" i="54"/>
  <c r="AE17" i="54"/>
  <c r="AQ17" i="55" s="1"/>
  <c r="AE23" i="54"/>
  <c r="AG30" i="54"/>
  <c r="AH4" i="53"/>
  <c r="AH5" i="53"/>
  <c r="AH9" i="53"/>
  <c r="AH24" i="53"/>
  <c r="AH18" i="53"/>
  <c r="AH21" i="53"/>
  <c r="AH20" i="53"/>
  <c r="AH8" i="53"/>
  <c r="AH13" i="53"/>
  <c r="AH12" i="53"/>
  <c r="AH16" i="53"/>
  <c r="AH22" i="53"/>
  <c r="AH10" i="53"/>
  <c r="AH19" i="53"/>
  <c r="AH14" i="53"/>
  <c r="AH6" i="53"/>
  <c r="AH17" i="53"/>
  <c r="AH11" i="53"/>
  <c r="AH15" i="53"/>
  <c r="AH7" i="53"/>
  <c r="AH23" i="53"/>
  <c r="AG30" i="53"/>
  <c r="AG32" i="53" s="1"/>
  <c r="AI5" i="50"/>
  <c r="AI9" i="50"/>
  <c r="AI24" i="50"/>
  <c r="AI18" i="50"/>
  <c r="AI21" i="50"/>
  <c r="AI20" i="50"/>
  <c r="AI8" i="50"/>
  <c r="AI13" i="50"/>
  <c r="AI12" i="50"/>
  <c r="AI16" i="50"/>
  <c r="AI22" i="50"/>
  <c r="AI10" i="50"/>
  <c r="AI19" i="50"/>
  <c r="AI14" i="50"/>
  <c r="AI6" i="50"/>
  <c r="AI17" i="50"/>
  <c r="AI11" i="50"/>
  <c r="AI15" i="50"/>
  <c r="AI7" i="50"/>
  <c r="AI23" i="50"/>
  <c r="AI4" i="50"/>
  <c r="AH30" i="50"/>
  <c r="X37" i="45"/>
  <c r="X11" i="46"/>
  <c r="Z5" i="32"/>
  <c r="Z5" i="45" s="1"/>
  <c r="Y5" i="45"/>
  <c r="Z31" i="32"/>
  <c r="Z31" i="45" s="1"/>
  <c r="Y31" i="45"/>
  <c r="Z29" i="32"/>
  <c r="Z29" i="45" s="1"/>
  <c r="Y29" i="45"/>
  <c r="Z25" i="32"/>
  <c r="Z25" i="45" s="1"/>
  <c r="Y25" i="45"/>
  <c r="Z23" i="32"/>
  <c r="Z23" i="45" s="1"/>
  <c r="Y23" i="45"/>
  <c r="Z21" i="32"/>
  <c r="Z21" i="45" s="1"/>
  <c r="Y21" i="45"/>
  <c r="Z19" i="32"/>
  <c r="Z19" i="45" s="1"/>
  <c r="Y19" i="45"/>
  <c r="Z17" i="32"/>
  <c r="Z17" i="45" s="1"/>
  <c r="Y17" i="45"/>
  <c r="Z15" i="32"/>
  <c r="Z15" i="45" s="1"/>
  <c r="Y15" i="45"/>
  <c r="Z13" i="32"/>
  <c r="Z13" i="45" s="1"/>
  <c r="Y13" i="45"/>
  <c r="Z9" i="32"/>
  <c r="Z9" i="45" s="1"/>
  <c r="Y9" i="45"/>
  <c r="Z34" i="32"/>
  <c r="Z34" i="45" s="1"/>
  <c r="Y34" i="45"/>
  <c r="Z32" i="32"/>
  <c r="Z32" i="45" s="1"/>
  <c r="Y32" i="45"/>
  <c r="Z30" i="32"/>
  <c r="Z30" i="45" s="1"/>
  <c r="Y30" i="45"/>
  <c r="Z28" i="32"/>
  <c r="Z28" i="45" s="1"/>
  <c r="Y28" i="45"/>
  <c r="Z26" i="32"/>
  <c r="Z26" i="45" s="1"/>
  <c r="Y26" i="45"/>
  <c r="Z24" i="32"/>
  <c r="Z24" i="45" s="1"/>
  <c r="Y24" i="45"/>
  <c r="Z20" i="32"/>
  <c r="Z20" i="45" s="1"/>
  <c r="Y20" i="45"/>
  <c r="Z18" i="32"/>
  <c r="Z18" i="45" s="1"/>
  <c r="Y18" i="45"/>
  <c r="Z16" i="32"/>
  <c r="Z16" i="45" s="1"/>
  <c r="Y16" i="45"/>
  <c r="Z14" i="32"/>
  <c r="Z14" i="45" s="1"/>
  <c r="Y14" i="45"/>
  <c r="Z12" i="32"/>
  <c r="Z12" i="45" s="1"/>
  <c r="Y12" i="45"/>
  <c r="Z10" i="32"/>
  <c r="Z10" i="45" s="1"/>
  <c r="Y10" i="45"/>
  <c r="Z8" i="32"/>
  <c r="Z8" i="45" s="1"/>
  <c r="Y8" i="45"/>
  <c r="Z6" i="32"/>
  <c r="Z6" i="45" s="1"/>
  <c r="Y6" i="45"/>
  <c r="Z35" i="32"/>
  <c r="Z35" i="45" s="1"/>
  <c r="Y35" i="45"/>
  <c r="Y27" i="45"/>
  <c r="Z27" i="32"/>
  <c r="Z27" i="45" s="1"/>
  <c r="Y22" i="45"/>
  <c r="Z22" i="32"/>
  <c r="Z22" i="45" s="1"/>
  <c r="Y11" i="45"/>
  <c r="Z11" i="32"/>
  <c r="Z11" i="45" s="1"/>
  <c r="Z3" i="32"/>
  <c r="Z3" i="45" s="1"/>
  <c r="Z33" i="32"/>
  <c r="Z33" i="45" s="1"/>
  <c r="X3" i="31"/>
  <c r="W37" i="31"/>
  <c r="Z4" i="32"/>
  <c r="Z4" i="45" s="1"/>
  <c r="Y37" i="32"/>
  <c r="BU16" i="79" l="1"/>
  <c r="BU8" i="79"/>
  <c r="BZ33" i="79"/>
  <c r="BZ7" i="79" s="1"/>
  <c r="BY34" i="79"/>
  <c r="BY19" i="79" s="1"/>
  <c r="BX19" i="79"/>
  <c r="BX5" i="79"/>
  <c r="BX11" i="79"/>
  <c r="BX13" i="79"/>
  <c r="BX18" i="79"/>
  <c r="BX4" i="79"/>
  <c r="BX14" i="79"/>
  <c r="BX6" i="79"/>
  <c r="BX9" i="79"/>
  <c r="BX10" i="79"/>
  <c r="BX7" i="79"/>
  <c r="BX15" i="79"/>
  <c r="BX17" i="79"/>
  <c r="BZ4" i="79"/>
  <c r="BY10" i="79"/>
  <c r="BZ35" i="79"/>
  <c r="BY11" i="79"/>
  <c r="BY9" i="79"/>
  <c r="X37" i="78"/>
  <c r="CB35" i="79" s="1"/>
  <c r="X37" i="77"/>
  <c r="CB33" i="79" s="1"/>
  <c r="Y6" i="46"/>
  <c r="Y6" i="76" s="1"/>
  <c r="Y6" i="78"/>
  <c r="Y6" i="77"/>
  <c r="Y18" i="46"/>
  <c r="Y18" i="76" s="1"/>
  <c r="Y18" i="78"/>
  <c r="Y18" i="77"/>
  <c r="Y32" i="46"/>
  <c r="Y32" i="76" s="1"/>
  <c r="Y32" i="78"/>
  <c r="Y32" i="77"/>
  <c r="Y15" i="46"/>
  <c r="Y15" i="76" s="1"/>
  <c r="Y15" i="78"/>
  <c r="Y15" i="77"/>
  <c r="Y29" i="46"/>
  <c r="Y29" i="76" s="1"/>
  <c r="Y29" i="78"/>
  <c r="Y29" i="77"/>
  <c r="BZ24" i="79"/>
  <c r="BZ21" i="79"/>
  <c r="BZ23" i="79"/>
  <c r="BZ22" i="79"/>
  <c r="Y11" i="78"/>
  <c r="Y11" i="77"/>
  <c r="Y27" i="46"/>
  <c r="Y27" i="76" s="1"/>
  <c r="Y27" i="78"/>
  <c r="Y27" i="77"/>
  <c r="Z6" i="78"/>
  <c r="Z6" i="77"/>
  <c r="Z10" i="78"/>
  <c r="Z10" i="77"/>
  <c r="Z14" i="78"/>
  <c r="Z14" i="77"/>
  <c r="Z18" i="78"/>
  <c r="Z18" i="77"/>
  <c r="Z24" i="78"/>
  <c r="Z24" i="77"/>
  <c r="Z28" i="78"/>
  <c r="Z28" i="77"/>
  <c r="Z32" i="78"/>
  <c r="Z32" i="77"/>
  <c r="Z9" i="78"/>
  <c r="Z9" i="77"/>
  <c r="Z15" i="78"/>
  <c r="Z15" i="77"/>
  <c r="Z19" i="78"/>
  <c r="Z19" i="77"/>
  <c r="Z23" i="78"/>
  <c r="Z23" i="77"/>
  <c r="Z29" i="78"/>
  <c r="Z29" i="77"/>
  <c r="Z5" i="78"/>
  <c r="Z5" i="77"/>
  <c r="BZ18" i="79"/>
  <c r="BW30" i="79"/>
  <c r="BU30" i="79"/>
  <c r="BX8" i="79"/>
  <c r="BX20" i="79"/>
  <c r="BX12" i="79"/>
  <c r="BX16" i="79"/>
  <c r="BX23" i="79"/>
  <c r="BX22" i="79"/>
  <c r="BX24" i="79"/>
  <c r="BX21" i="79"/>
  <c r="Z27" i="78"/>
  <c r="Z27" i="77"/>
  <c r="Y14" i="46"/>
  <c r="Y14" i="76" s="1"/>
  <c r="Y14" i="78"/>
  <c r="Y14" i="77"/>
  <c r="Y28" i="46"/>
  <c r="Y28" i="76" s="1"/>
  <c r="Y28" i="78"/>
  <c r="Y28" i="77"/>
  <c r="Y19" i="46"/>
  <c r="Y19" i="76" s="1"/>
  <c r="Y19" i="78"/>
  <c r="Y19" i="77"/>
  <c r="Y5" i="46"/>
  <c r="Y5" i="76" s="1"/>
  <c r="Y5" i="78"/>
  <c r="Y5" i="77"/>
  <c r="Z33" i="46"/>
  <c r="Z33" i="76" s="1"/>
  <c r="Z33" i="78"/>
  <c r="Z33" i="77"/>
  <c r="Y8" i="46"/>
  <c r="Y8" i="76" s="1"/>
  <c r="Y8" i="78"/>
  <c r="Y8" i="77"/>
  <c r="Y20" i="46"/>
  <c r="Y20" i="76" s="1"/>
  <c r="Y20" i="78"/>
  <c r="Y20" i="77"/>
  <c r="Y13" i="46"/>
  <c r="Y13" i="76" s="1"/>
  <c r="Y13" i="78"/>
  <c r="Y13" i="77"/>
  <c r="Y25" i="46"/>
  <c r="Y25" i="76" s="1"/>
  <c r="Y25" i="78"/>
  <c r="Y25" i="77"/>
  <c r="BY12" i="79"/>
  <c r="BY8" i="79"/>
  <c r="BY16" i="79"/>
  <c r="BY20" i="79"/>
  <c r="Z11" i="78"/>
  <c r="Z11" i="77"/>
  <c r="Y10" i="46"/>
  <c r="Y10" i="76" s="1"/>
  <c r="Y10" i="78"/>
  <c r="Y10" i="77"/>
  <c r="Y24" i="46"/>
  <c r="Y24" i="76" s="1"/>
  <c r="Y24" i="78"/>
  <c r="Y24" i="77"/>
  <c r="Y9" i="46"/>
  <c r="Y9" i="76" s="1"/>
  <c r="Y9" i="78"/>
  <c r="Y9" i="77"/>
  <c r="Y23" i="46"/>
  <c r="Y23" i="76" s="1"/>
  <c r="Y23" i="78"/>
  <c r="Y23" i="77"/>
  <c r="BZ20" i="79"/>
  <c r="BZ16" i="79"/>
  <c r="BZ8" i="79"/>
  <c r="BZ12" i="79"/>
  <c r="Z22" i="78"/>
  <c r="Z22" i="77"/>
  <c r="Y35" i="46"/>
  <c r="Y35" i="76" s="1"/>
  <c r="Y35" i="78"/>
  <c r="Y35" i="77"/>
  <c r="Y12" i="46"/>
  <c r="Y12" i="76" s="1"/>
  <c r="Y12" i="78"/>
  <c r="Y12" i="77"/>
  <c r="Y16" i="46"/>
  <c r="Y16" i="76" s="1"/>
  <c r="Y16" i="78"/>
  <c r="Y16" i="77"/>
  <c r="Y26" i="46"/>
  <c r="Y26" i="76" s="1"/>
  <c r="Y26" i="78"/>
  <c r="Y26" i="77"/>
  <c r="Y30" i="46"/>
  <c r="Y30" i="76" s="1"/>
  <c r="Y30" i="78"/>
  <c r="Y30" i="77"/>
  <c r="Y34" i="46"/>
  <c r="Y34" i="76" s="1"/>
  <c r="Y34" i="78"/>
  <c r="Y34" i="77"/>
  <c r="Y17" i="46"/>
  <c r="Y17" i="76" s="1"/>
  <c r="Y17" i="78"/>
  <c r="Y17" i="77"/>
  <c r="Y21" i="46"/>
  <c r="Y21" i="76" s="1"/>
  <c r="Y21" i="78"/>
  <c r="Y21" i="77"/>
  <c r="Y31" i="46"/>
  <c r="Y31" i="76" s="1"/>
  <c r="Y31" i="78"/>
  <c r="Y31" i="77"/>
  <c r="Z4" i="46"/>
  <c r="Z4" i="76" s="1"/>
  <c r="Z4" i="78"/>
  <c r="Z4" i="77"/>
  <c r="Z3" i="46"/>
  <c r="Z3" i="76" s="1"/>
  <c r="Z3" i="78"/>
  <c r="Z3" i="77"/>
  <c r="Y22" i="46"/>
  <c r="Y22" i="76" s="1"/>
  <c r="Y22" i="78"/>
  <c r="Y22" i="77"/>
  <c r="Z35" i="78"/>
  <c r="Z35" i="77"/>
  <c r="Z8" i="78"/>
  <c r="Z8" i="77"/>
  <c r="Z12" i="78"/>
  <c r="Z12" i="77"/>
  <c r="Z16" i="78"/>
  <c r="Z16" i="77"/>
  <c r="Z20" i="78"/>
  <c r="Z20" i="77"/>
  <c r="Z26" i="78"/>
  <c r="Z26" i="77"/>
  <c r="Z30" i="78"/>
  <c r="Z30" i="77"/>
  <c r="Z34" i="78"/>
  <c r="Z34" i="77"/>
  <c r="Z13" i="78"/>
  <c r="Z13" i="77"/>
  <c r="Z17" i="78"/>
  <c r="Z17" i="77"/>
  <c r="Z21" i="78"/>
  <c r="Z21" i="77"/>
  <c r="Z25" i="78"/>
  <c r="Z25" i="77"/>
  <c r="Z31" i="78"/>
  <c r="Z31" i="77"/>
  <c r="BZ13" i="79"/>
  <c r="BV30" i="79"/>
  <c r="BY23" i="79"/>
  <c r="BY22" i="79"/>
  <c r="BY24" i="79"/>
  <c r="BY21" i="79"/>
  <c r="BZ9" i="79"/>
  <c r="BZ10" i="79"/>
  <c r="BZ19" i="79"/>
  <c r="BZ15" i="79"/>
  <c r="BZ17" i="79"/>
  <c r="BZ11" i="79"/>
  <c r="BZ14" i="79"/>
  <c r="BZ5" i="79"/>
  <c r="BZ6" i="79"/>
  <c r="BU10" i="79"/>
  <c r="BU7" i="79"/>
  <c r="BU18" i="79"/>
  <c r="BU19" i="79"/>
  <c r="BU13" i="79"/>
  <c r="BU5" i="79"/>
  <c r="BU6" i="79"/>
  <c r="BU9" i="79"/>
  <c r="BU11" i="79"/>
  <c r="BU17" i="79"/>
  <c r="BU15" i="79"/>
  <c r="BU4" i="79"/>
  <c r="BU14" i="79"/>
  <c r="BV15" i="79"/>
  <c r="BV10" i="79"/>
  <c r="BV14" i="79"/>
  <c r="BV6" i="79"/>
  <c r="BV5" i="79"/>
  <c r="BV19" i="79"/>
  <c r="BV4" i="79"/>
  <c r="BV13" i="79"/>
  <c r="BV9" i="79"/>
  <c r="BV18" i="79"/>
  <c r="BV7" i="79"/>
  <c r="BV17" i="79"/>
  <c r="BV11" i="79"/>
  <c r="X37" i="46"/>
  <c r="X11" i="76"/>
  <c r="X37" i="76" s="1"/>
  <c r="BW10" i="79"/>
  <c r="BW5" i="79"/>
  <c r="BW14" i="79"/>
  <c r="BW18" i="79"/>
  <c r="BW19" i="79"/>
  <c r="BW15" i="79"/>
  <c r="BW7" i="79"/>
  <c r="BW4" i="79"/>
  <c r="BW9" i="79"/>
  <c r="BW11" i="79"/>
  <c r="BW13" i="79"/>
  <c r="BW17" i="79"/>
  <c r="BW6" i="79"/>
  <c r="Q245" i="74"/>
  <c r="Y278" i="74"/>
  <c r="G146" i="74"/>
  <c r="M212" i="74"/>
  <c r="AE4" i="55"/>
  <c r="AE30" i="55" s="1"/>
  <c r="I179" i="74"/>
  <c r="E113" i="74"/>
  <c r="AH23" i="71"/>
  <c r="AT23" i="71"/>
  <c r="AC14" i="71"/>
  <c r="AO14" i="71"/>
  <c r="BO10" i="55"/>
  <c r="E9" i="56" s="1"/>
  <c r="BL19" i="55"/>
  <c r="D18" i="56" s="1"/>
  <c r="D18" i="73" s="1"/>
  <c r="D83" i="74"/>
  <c r="X282" i="74" s="1"/>
  <c r="BF18" i="55"/>
  <c r="BC13" i="55"/>
  <c r="AN5" i="55"/>
  <c r="AH30" i="61"/>
  <c r="K15" i="56"/>
  <c r="K80" i="74" s="1"/>
  <c r="AE279" i="74" s="1"/>
  <c r="K21" i="56"/>
  <c r="K23" i="56"/>
  <c r="K19" i="56"/>
  <c r="K84" i="74" s="1"/>
  <c r="AE283" i="74" s="1"/>
  <c r="AF30" i="60"/>
  <c r="AG30" i="66"/>
  <c r="AG32" i="66" s="1"/>
  <c r="AG4" i="60"/>
  <c r="AG23" i="60"/>
  <c r="AG17" i="60"/>
  <c r="AG10" i="60"/>
  <c r="AG16" i="60"/>
  <c r="AG13" i="60"/>
  <c r="AG20" i="60"/>
  <c r="AG18" i="60"/>
  <c r="AG7" i="60"/>
  <c r="AG22" i="60"/>
  <c r="AG5" i="60"/>
  <c r="AG30" i="67"/>
  <c r="AG32" i="67" s="1"/>
  <c r="AH23" i="66"/>
  <c r="AH15" i="65"/>
  <c r="AH15" i="66"/>
  <c r="AH17" i="66"/>
  <c r="AH14" i="65"/>
  <c r="AH14" i="66"/>
  <c r="AH10" i="66"/>
  <c r="AH16" i="65"/>
  <c r="AH16" i="66"/>
  <c r="AH13" i="66"/>
  <c r="AH20" i="65"/>
  <c r="AH20" i="66"/>
  <c r="AH18" i="66"/>
  <c r="AH9" i="65"/>
  <c r="AH9" i="66"/>
  <c r="AH9" i="60" s="1"/>
  <c r="AH11" i="65"/>
  <c r="AH11" i="66"/>
  <c r="AH6" i="66"/>
  <c r="AH19" i="65"/>
  <c r="AH19" i="66"/>
  <c r="AH22" i="65"/>
  <c r="AH22" i="66"/>
  <c r="AH8" i="65"/>
  <c r="AH8" i="66"/>
  <c r="AH21" i="65"/>
  <c r="AH21" i="66"/>
  <c r="AH5" i="65"/>
  <c r="AH5" i="66"/>
  <c r="AH7" i="65"/>
  <c r="AH7" i="66"/>
  <c r="AH12" i="65"/>
  <c r="AH12" i="66"/>
  <c r="AH24" i="65"/>
  <c r="AH24" i="66"/>
  <c r="AH24" i="60" s="1"/>
  <c r="AH22" i="57"/>
  <c r="AH22" i="67" s="1"/>
  <c r="AH15" i="57"/>
  <c r="AH15" i="67" s="1"/>
  <c r="AH11" i="57"/>
  <c r="AH11" i="67" s="1"/>
  <c r="AH8" i="57"/>
  <c r="AH8" i="67" s="1"/>
  <c r="AH16" i="57"/>
  <c r="AH16" i="67" s="1"/>
  <c r="AG30" i="57"/>
  <c r="AG32" i="57" s="1"/>
  <c r="AH23" i="57"/>
  <c r="AH23" i="67" s="1"/>
  <c r="AH23" i="65"/>
  <c r="AH17" i="57"/>
  <c r="AH17" i="67" s="1"/>
  <c r="AH17" i="65"/>
  <c r="AH10" i="57"/>
  <c r="AH10" i="67" s="1"/>
  <c r="AH10" i="65"/>
  <c r="AH13" i="57"/>
  <c r="AH13" i="67" s="1"/>
  <c r="AH13" i="65"/>
  <c r="AH18" i="57"/>
  <c r="AH18" i="67" s="1"/>
  <c r="AH18" i="65"/>
  <c r="AH30" i="59"/>
  <c r="AH6" i="57"/>
  <c r="AH6" i="67" s="1"/>
  <c r="AH6" i="65"/>
  <c r="AH4" i="58"/>
  <c r="AH4" i="57" s="1"/>
  <c r="AH4" i="67" s="1"/>
  <c r="AH14" i="57"/>
  <c r="AH14" i="67" s="1"/>
  <c r="AH20" i="57"/>
  <c r="AH20" i="67" s="1"/>
  <c r="AH7" i="57"/>
  <c r="AH7" i="67" s="1"/>
  <c r="AH19" i="57"/>
  <c r="AH19" i="67" s="1"/>
  <c r="AH12" i="57"/>
  <c r="AH12" i="67" s="1"/>
  <c r="AH21" i="57"/>
  <c r="AH21" i="67" s="1"/>
  <c r="AH5" i="57"/>
  <c r="AH5" i="67" s="1"/>
  <c r="AI4" i="59"/>
  <c r="AI4" i="58" s="1"/>
  <c r="AI4" i="61"/>
  <c r="AI7" i="59"/>
  <c r="AI7" i="58" s="1"/>
  <c r="AI7" i="57" s="1"/>
  <c r="AI7" i="67" s="1"/>
  <c r="AI7" i="61"/>
  <c r="AI11" i="59"/>
  <c r="AI11" i="58" s="1"/>
  <c r="AI11" i="57" s="1"/>
  <c r="AI11" i="67" s="1"/>
  <c r="AI11" i="61"/>
  <c r="AI6" i="59"/>
  <c r="AI6" i="58" s="1"/>
  <c r="AI6" i="61"/>
  <c r="AI19" i="59"/>
  <c r="AI19" i="58" s="1"/>
  <c r="AI19" i="57" s="1"/>
  <c r="AI19" i="67" s="1"/>
  <c r="AI19" i="61"/>
  <c r="AI22" i="59"/>
  <c r="AI22" i="58" s="1"/>
  <c r="AI22" i="61"/>
  <c r="AI12" i="59"/>
  <c r="AI12" i="58" s="1"/>
  <c r="AI12" i="57" s="1"/>
  <c r="AI12" i="67" s="1"/>
  <c r="AI12" i="61"/>
  <c r="AI21" i="59"/>
  <c r="AI21" i="58" s="1"/>
  <c r="AI21" i="61"/>
  <c r="AI24" i="59"/>
  <c r="AI24" i="58" s="1"/>
  <c r="AI24" i="61"/>
  <c r="AI5" i="59"/>
  <c r="AI5" i="58" s="1"/>
  <c r="AI5" i="61"/>
  <c r="AI23" i="59"/>
  <c r="AI23" i="58" s="1"/>
  <c r="AI23" i="61"/>
  <c r="AI15" i="59"/>
  <c r="AI15" i="58" s="1"/>
  <c r="AI15" i="57" s="1"/>
  <c r="AI15" i="67" s="1"/>
  <c r="AI15" i="61"/>
  <c r="AI17" i="59"/>
  <c r="AI17" i="58" s="1"/>
  <c r="AI17" i="61"/>
  <c r="AI14" i="59"/>
  <c r="AI14" i="58" s="1"/>
  <c r="AI14" i="61"/>
  <c r="AI10" i="59"/>
  <c r="AI10" i="58" s="1"/>
  <c r="AI10" i="61"/>
  <c r="AI16" i="59"/>
  <c r="AI16" i="58" s="1"/>
  <c r="AI16" i="61"/>
  <c r="AI13" i="59"/>
  <c r="AI13" i="58" s="1"/>
  <c r="AI13" i="61"/>
  <c r="AI20" i="59"/>
  <c r="AI20" i="58" s="1"/>
  <c r="AI20" i="61"/>
  <c r="AI18" i="59"/>
  <c r="AI18" i="58" s="1"/>
  <c r="AI18" i="61"/>
  <c r="AI9" i="59"/>
  <c r="AI9" i="58" s="1"/>
  <c r="AI9" i="61"/>
  <c r="AI8" i="59"/>
  <c r="AI8" i="58" s="1"/>
  <c r="AI8" i="61"/>
  <c r="AG30" i="65"/>
  <c r="AG32" i="65" s="1"/>
  <c r="AG32" i="58"/>
  <c r="AH30" i="58"/>
  <c r="CA21" i="55"/>
  <c r="CG23" i="55"/>
  <c r="CA11" i="55"/>
  <c r="CG12" i="55"/>
  <c r="AE30" i="54"/>
  <c r="AG32" i="54" s="1"/>
  <c r="AI4" i="53"/>
  <c r="AI23" i="53"/>
  <c r="AI7" i="53"/>
  <c r="AI15" i="53"/>
  <c r="AI11" i="53"/>
  <c r="AI17" i="53"/>
  <c r="AI6" i="53"/>
  <c r="AI14" i="53"/>
  <c r="AI19" i="53"/>
  <c r="AI10" i="53"/>
  <c r="AI22" i="53"/>
  <c r="AI16" i="53"/>
  <c r="AI12" i="53"/>
  <c r="AI13" i="53"/>
  <c r="AI8" i="53"/>
  <c r="AI20" i="53"/>
  <c r="AI21" i="53"/>
  <c r="AI18" i="53"/>
  <c r="AI24" i="53"/>
  <c r="AI9" i="53"/>
  <c r="AI5" i="53"/>
  <c r="AH30" i="53"/>
  <c r="AJ23" i="50"/>
  <c r="AJ7" i="50"/>
  <c r="AJ15" i="50"/>
  <c r="AJ11" i="50"/>
  <c r="AJ17" i="50"/>
  <c r="AJ6" i="50"/>
  <c r="AJ14" i="50"/>
  <c r="AJ19" i="50"/>
  <c r="AJ10" i="50"/>
  <c r="AJ22" i="50"/>
  <c r="AJ16" i="50"/>
  <c r="AJ12" i="50"/>
  <c r="AJ13" i="50"/>
  <c r="AJ8" i="50"/>
  <c r="AJ20" i="50"/>
  <c r="AJ21" i="50"/>
  <c r="AJ18" i="50"/>
  <c r="AJ24" i="50"/>
  <c r="AJ9" i="50"/>
  <c r="AJ5" i="50"/>
  <c r="Z35" i="46"/>
  <c r="Z35" i="76" s="1"/>
  <c r="Z18" i="46"/>
  <c r="Z18" i="76" s="1"/>
  <c r="Z20" i="46"/>
  <c r="Z20" i="76" s="1"/>
  <c r="Z24" i="46"/>
  <c r="Z26" i="46"/>
  <c r="Z28" i="46"/>
  <c r="Z28" i="76" s="1"/>
  <c r="Z32" i="46"/>
  <c r="Z32" i="76" s="1"/>
  <c r="Z34" i="46"/>
  <c r="Z34" i="76" s="1"/>
  <c r="Z15" i="46"/>
  <c r="Z21" i="46"/>
  <c r="Z23" i="46"/>
  <c r="Z23" i="76" s="1"/>
  <c r="Z25" i="46"/>
  <c r="Z8" i="46"/>
  <c r="Z8" i="76" s="1"/>
  <c r="Z10" i="46"/>
  <c r="Z14" i="46"/>
  <c r="AJ4" i="50"/>
  <c r="AI30" i="50"/>
  <c r="Z19" i="46"/>
  <c r="Z13" i="46"/>
  <c r="Z30" i="46"/>
  <c r="Z30" i="76" s="1"/>
  <c r="Z17" i="46"/>
  <c r="Z16" i="46"/>
  <c r="Z12" i="46"/>
  <c r="Z9" i="46"/>
  <c r="Z9" i="76" s="1"/>
  <c r="Z6" i="46"/>
  <c r="Z6" i="76" s="1"/>
  <c r="Z29" i="46"/>
  <c r="Z29" i="76" s="1"/>
  <c r="Z31" i="46"/>
  <c r="Z31" i="76" s="1"/>
  <c r="Z5" i="46"/>
  <c r="Z5" i="76" s="1"/>
  <c r="Y37" i="45"/>
  <c r="Y11" i="46"/>
  <c r="Z11" i="46"/>
  <c r="Z22" i="46"/>
  <c r="Z27" i="46"/>
  <c r="Z37" i="45"/>
  <c r="Z37" i="32"/>
  <c r="Y3" i="31"/>
  <c r="Y37" i="31" s="1"/>
  <c r="X37" i="31"/>
  <c r="Z21" i="76" l="1"/>
  <c r="Z19" i="76"/>
  <c r="Z12" i="76"/>
  <c r="BY14" i="79"/>
  <c r="BY4" i="79"/>
  <c r="BY18" i="79"/>
  <c r="BY17" i="79"/>
  <c r="BY6" i="79"/>
  <c r="BY7" i="79"/>
  <c r="BZ31" i="79"/>
  <c r="CA33" i="79"/>
  <c r="CA21" i="79" s="1"/>
  <c r="CA35" i="79"/>
  <c r="CC35" i="79"/>
  <c r="BY5" i="79"/>
  <c r="BY15" i="79"/>
  <c r="BY13" i="79"/>
  <c r="CC33" i="79"/>
  <c r="CC24" i="79" s="1"/>
  <c r="Z26" i="76"/>
  <c r="Z22" i="76"/>
  <c r="Z25" i="76"/>
  <c r="Z24" i="76"/>
  <c r="Y37" i="78"/>
  <c r="CF35" i="79" s="1"/>
  <c r="Z14" i="76"/>
  <c r="Y37" i="77"/>
  <c r="CD33" i="79" s="1"/>
  <c r="BX31" i="79"/>
  <c r="Z13" i="76"/>
  <c r="BZ30" i="79"/>
  <c r="CA8" i="79"/>
  <c r="CA12" i="79"/>
  <c r="CA20" i="79"/>
  <c r="CA16" i="79"/>
  <c r="Z16" i="76"/>
  <c r="Z10" i="76"/>
  <c r="Z37" i="77"/>
  <c r="Z37" i="78"/>
  <c r="BX30" i="79"/>
  <c r="CA23" i="79"/>
  <c r="CA24" i="79"/>
  <c r="CA22" i="79"/>
  <c r="CC16" i="79"/>
  <c r="CC12" i="79"/>
  <c r="CC20" i="79"/>
  <c r="CC8" i="79"/>
  <c r="Z27" i="76"/>
  <c r="Z17" i="76"/>
  <c r="Z15" i="76"/>
  <c r="BY30" i="79"/>
  <c r="CB21" i="79"/>
  <c r="CB24" i="79"/>
  <c r="CB23" i="79"/>
  <c r="CB22" i="79"/>
  <c r="CB8" i="79"/>
  <c r="CB12" i="79"/>
  <c r="CB16" i="79"/>
  <c r="CB20" i="79"/>
  <c r="BW31" i="79"/>
  <c r="Z11" i="76"/>
  <c r="BV31" i="79"/>
  <c r="CB34" i="79"/>
  <c r="CA34" i="79"/>
  <c r="CC34" i="79"/>
  <c r="Y37" i="46"/>
  <c r="Y11" i="76"/>
  <c r="Y37" i="76" s="1"/>
  <c r="BU31" i="79"/>
  <c r="D18" i="71"/>
  <c r="P18" i="71" s="1"/>
  <c r="W250" i="74"/>
  <c r="O184" i="74"/>
  <c r="W246" i="74"/>
  <c r="O180" i="74"/>
  <c r="L216" i="74"/>
  <c r="P249" i="74"/>
  <c r="M151" i="74"/>
  <c r="S217" i="74"/>
  <c r="M147" i="74"/>
  <c r="S213" i="74"/>
  <c r="F150" i="74"/>
  <c r="H183" i="74"/>
  <c r="K118" i="74"/>
  <c r="K114" i="74"/>
  <c r="D117" i="74"/>
  <c r="AB18" i="71"/>
  <c r="AN18" i="71"/>
  <c r="E74" i="74"/>
  <c r="Y273" i="74" s="1"/>
  <c r="E9" i="71"/>
  <c r="Q9" i="71" s="1"/>
  <c r="E9" i="73"/>
  <c r="K21" i="71"/>
  <c r="W21" i="71" s="1"/>
  <c r="K21" i="73"/>
  <c r="K19" i="71"/>
  <c r="W19" i="71" s="1"/>
  <c r="K19" i="73"/>
  <c r="K23" i="71"/>
  <c r="W23" i="71" s="1"/>
  <c r="K23" i="73"/>
  <c r="K15" i="71"/>
  <c r="W15" i="71" s="1"/>
  <c r="K15" i="73"/>
  <c r="I10" i="56"/>
  <c r="I75" i="74" s="1"/>
  <c r="I20" i="56"/>
  <c r="K11" i="56"/>
  <c r="K76" i="74" s="1"/>
  <c r="AE275" i="74" s="1"/>
  <c r="K22" i="56"/>
  <c r="AG30" i="60"/>
  <c r="AG32" i="60" s="1"/>
  <c r="AH22" i="60"/>
  <c r="AH11" i="60"/>
  <c r="AH18" i="60"/>
  <c r="AH16" i="60"/>
  <c r="AH10" i="60"/>
  <c r="AH15" i="60"/>
  <c r="AH23" i="60"/>
  <c r="AH12" i="60"/>
  <c r="AH7" i="60"/>
  <c r="AH5" i="60"/>
  <c r="AH21" i="60"/>
  <c r="AH8" i="60"/>
  <c r="AH19" i="60"/>
  <c r="AH6" i="60"/>
  <c r="AH20" i="60"/>
  <c r="AH13" i="60"/>
  <c r="AH14" i="60"/>
  <c r="AH17" i="60"/>
  <c r="AI4" i="65"/>
  <c r="AI4" i="66"/>
  <c r="AI8" i="65"/>
  <c r="AI8" i="66"/>
  <c r="AI9" i="65"/>
  <c r="AI9" i="66"/>
  <c r="AI18" i="66"/>
  <c r="AI20" i="65"/>
  <c r="AI20" i="66"/>
  <c r="AI13" i="66"/>
  <c r="AI16" i="65"/>
  <c r="AI16" i="66"/>
  <c r="AI10" i="66"/>
  <c r="AI14" i="65"/>
  <c r="AI14" i="66"/>
  <c r="AI17" i="66"/>
  <c r="AI15" i="65"/>
  <c r="AI15" i="66"/>
  <c r="AI15" i="60" s="1"/>
  <c r="AI23" i="65"/>
  <c r="AI23" i="66"/>
  <c r="AI5" i="65"/>
  <c r="AI5" i="66"/>
  <c r="AI24" i="65"/>
  <c r="AI24" i="66"/>
  <c r="AI21" i="65"/>
  <c r="AI21" i="66"/>
  <c r="AI12" i="65"/>
  <c r="AI12" i="66"/>
  <c r="AI12" i="60" s="1"/>
  <c r="AI22" i="65"/>
  <c r="AI22" i="66"/>
  <c r="AI19" i="65"/>
  <c r="AI19" i="66"/>
  <c r="AI19" i="60" s="1"/>
  <c r="AI6" i="65"/>
  <c r="AI6" i="66"/>
  <c r="AI11" i="65"/>
  <c r="AI11" i="66"/>
  <c r="AI11" i="60" s="1"/>
  <c r="AI7" i="65"/>
  <c r="AI7" i="66"/>
  <c r="AI7" i="60" s="1"/>
  <c r="AH4" i="65"/>
  <c r="AH30" i="65" s="1"/>
  <c r="AH30" i="67"/>
  <c r="AH4" i="66"/>
  <c r="AI9" i="57"/>
  <c r="AI9" i="67" s="1"/>
  <c r="AI24" i="57"/>
  <c r="AI24" i="67" s="1"/>
  <c r="AI16" i="57"/>
  <c r="AI16" i="67" s="1"/>
  <c r="AI5" i="57"/>
  <c r="AI5" i="67" s="1"/>
  <c r="AI21" i="57"/>
  <c r="AI21" i="67" s="1"/>
  <c r="AI22" i="57"/>
  <c r="AI22" i="67" s="1"/>
  <c r="AI6" i="57"/>
  <c r="AI6" i="67" s="1"/>
  <c r="AI20" i="57"/>
  <c r="AI20" i="67" s="1"/>
  <c r="AI14" i="57"/>
  <c r="AI14" i="67" s="1"/>
  <c r="AI23" i="57"/>
  <c r="AI23" i="67" s="1"/>
  <c r="AI8" i="57"/>
  <c r="AI8" i="67" s="1"/>
  <c r="AI30" i="61"/>
  <c r="AH30" i="57"/>
  <c r="AI18" i="57"/>
  <c r="AI18" i="67" s="1"/>
  <c r="AI18" i="65"/>
  <c r="AI13" i="57"/>
  <c r="AI13" i="67" s="1"/>
  <c r="AI13" i="65"/>
  <c r="AI10" i="57"/>
  <c r="AI10" i="67" s="1"/>
  <c r="AI10" i="65"/>
  <c r="AI17" i="57"/>
  <c r="AI17" i="67" s="1"/>
  <c r="AI17" i="65"/>
  <c r="AJ5" i="59"/>
  <c r="AJ5" i="58" s="1"/>
  <c r="AJ5" i="57" s="1"/>
  <c r="AJ5" i="67" s="1"/>
  <c r="AJ5" i="61"/>
  <c r="AJ21" i="59"/>
  <c r="AJ21" i="58" s="1"/>
  <c r="AJ21" i="57" s="1"/>
  <c r="AJ21" i="67" s="1"/>
  <c r="AJ21" i="61"/>
  <c r="AJ12" i="59"/>
  <c r="AJ12" i="58" s="1"/>
  <c r="AJ12" i="57" s="1"/>
  <c r="AJ12" i="67" s="1"/>
  <c r="AJ12" i="61"/>
  <c r="AJ19" i="59"/>
  <c r="AJ19" i="58" s="1"/>
  <c r="AJ19" i="57" s="1"/>
  <c r="AJ19" i="67" s="1"/>
  <c r="AJ19" i="61"/>
  <c r="AJ11" i="59"/>
  <c r="AJ11" i="58" s="1"/>
  <c r="AJ11" i="61"/>
  <c r="AJ9" i="59"/>
  <c r="AJ9" i="58" s="1"/>
  <c r="AJ9" i="57" s="1"/>
  <c r="AJ9" i="67" s="1"/>
  <c r="AJ9" i="61"/>
  <c r="AJ18" i="59"/>
  <c r="AJ18" i="58" s="1"/>
  <c r="AJ18" i="61"/>
  <c r="AJ20" i="59"/>
  <c r="AJ20" i="58" s="1"/>
  <c r="AJ20" i="57" s="1"/>
  <c r="AJ20" i="67" s="1"/>
  <c r="AJ20" i="61"/>
  <c r="AJ13" i="59"/>
  <c r="AJ13" i="58" s="1"/>
  <c r="AJ13" i="61"/>
  <c r="AJ16" i="59"/>
  <c r="AJ16" i="58" s="1"/>
  <c r="AJ16" i="57" s="1"/>
  <c r="AJ16" i="67" s="1"/>
  <c r="AJ16" i="61"/>
  <c r="AJ10" i="59"/>
  <c r="AJ10" i="58" s="1"/>
  <c r="AJ10" i="61"/>
  <c r="AJ14" i="59"/>
  <c r="AJ14" i="58" s="1"/>
  <c r="AJ14" i="61"/>
  <c r="AJ17" i="59"/>
  <c r="AJ17" i="58" s="1"/>
  <c r="AJ17" i="61"/>
  <c r="AJ15" i="59"/>
  <c r="AJ15" i="58" s="1"/>
  <c r="AJ15" i="57" s="1"/>
  <c r="AJ15" i="67" s="1"/>
  <c r="AJ15" i="61"/>
  <c r="AJ23" i="59"/>
  <c r="AJ23" i="58" s="1"/>
  <c r="AJ23" i="61"/>
  <c r="AI30" i="59"/>
  <c r="AJ4" i="59"/>
  <c r="AJ4" i="58" s="1"/>
  <c r="AJ4" i="61"/>
  <c r="AJ24" i="59"/>
  <c r="AJ24" i="58" s="1"/>
  <c r="AJ24" i="61"/>
  <c r="AJ8" i="59"/>
  <c r="AJ8" i="58" s="1"/>
  <c r="AJ8" i="61"/>
  <c r="AJ22" i="59"/>
  <c r="AJ22" i="58" s="1"/>
  <c r="AJ22" i="61"/>
  <c r="AJ6" i="59"/>
  <c r="AJ6" i="58" s="1"/>
  <c r="AJ6" i="61"/>
  <c r="AJ7" i="59"/>
  <c r="AJ7" i="58" s="1"/>
  <c r="AJ7" i="61"/>
  <c r="AI4" i="57"/>
  <c r="AI4" i="67" s="1"/>
  <c r="AI30" i="58"/>
  <c r="AJ4" i="53"/>
  <c r="AH4" i="54" s="1"/>
  <c r="AH4" i="55" s="1"/>
  <c r="AH30" i="55" s="1"/>
  <c r="AJ5" i="53"/>
  <c r="AJ9" i="53"/>
  <c r="AH9" i="54" s="1"/>
  <c r="BF9" i="55" s="1"/>
  <c r="AJ24" i="53"/>
  <c r="AJ18" i="53"/>
  <c r="AH18" i="54" s="1"/>
  <c r="BI18" i="55" s="1"/>
  <c r="D49" i="74" s="1"/>
  <c r="AJ21" i="53"/>
  <c r="AJ20" i="53"/>
  <c r="AH20" i="54" s="1"/>
  <c r="AJ8" i="53"/>
  <c r="AJ13" i="53"/>
  <c r="AH13" i="54" s="1"/>
  <c r="AJ12" i="53"/>
  <c r="AJ16" i="53"/>
  <c r="AH16" i="54" s="1"/>
  <c r="AJ22" i="53"/>
  <c r="AH22" i="54" s="1"/>
  <c r="AJ10" i="53"/>
  <c r="AH10" i="54" s="1"/>
  <c r="BR10" i="55" s="1"/>
  <c r="F9" i="56" s="1"/>
  <c r="AJ19" i="53"/>
  <c r="AJ14" i="53"/>
  <c r="AH14" i="54" s="1"/>
  <c r="AJ6" i="53"/>
  <c r="AJ17" i="53"/>
  <c r="AH17" i="54" s="1"/>
  <c r="AT17" i="55" s="1"/>
  <c r="AJ11" i="53"/>
  <c r="AJ15" i="53"/>
  <c r="AH15" i="54" s="1"/>
  <c r="BR15" i="55" s="1"/>
  <c r="F14" i="56" s="1"/>
  <c r="F79" i="74" s="1"/>
  <c r="Z278" i="74" s="1"/>
  <c r="AJ7" i="53"/>
  <c r="AH7" i="54" s="1"/>
  <c r="AW7" i="55" s="1"/>
  <c r="AJ23" i="53"/>
  <c r="AH23" i="54" s="1"/>
  <c r="AI30" i="54"/>
  <c r="AI30" i="53"/>
  <c r="AK5" i="50"/>
  <c r="AK9" i="50"/>
  <c r="AK24" i="50"/>
  <c r="AK18" i="50"/>
  <c r="AK21" i="50"/>
  <c r="AK20" i="50"/>
  <c r="AK8" i="50"/>
  <c r="AK13" i="50"/>
  <c r="AK12" i="50"/>
  <c r="AK16" i="50"/>
  <c r="AK22" i="50"/>
  <c r="AK10" i="50"/>
  <c r="AK19" i="50"/>
  <c r="AK14" i="50"/>
  <c r="AK6" i="50"/>
  <c r="AK17" i="50"/>
  <c r="AK11" i="50"/>
  <c r="AK15" i="50"/>
  <c r="AK7" i="50"/>
  <c r="AK23" i="50"/>
  <c r="AK4" i="50"/>
  <c r="AJ30" i="50"/>
  <c r="AJ32" i="50" s="1"/>
  <c r="Z37" i="46"/>
  <c r="CC21" i="79" l="1"/>
  <c r="CE35" i="79"/>
  <c r="CD35" i="79"/>
  <c r="CC22" i="79"/>
  <c r="CC23" i="79"/>
  <c r="BY31" i="79"/>
  <c r="CF33" i="79"/>
  <c r="CF24" i="79" s="1"/>
  <c r="CE33" i="79"/>
  <c r="CE24" i="79" s="1"/>
  <c r="CC30" i="79"/>
  <c r="CH35" i="79"/>
  <c r="CG35" i="79"/>
  <c r="CI35" i="79"/>
  <c r="CD12" i="79"/>
  <c r="CD8" i="79"/>
  <c r="CD20" i="79"/>
  <c r="CD16" i="79"/>
  <c r="Z37" i="76"/>
  <c r="CI34" i="79" s="1"/>
  <c r="CH33" i="79"/>
  <c r="CG33" i="79"/>
  <c r="CI33" i="79"/>
  <c r="CA30" i="79"/>
  <c r="CF12" i="79"/>
  <c r="CF20" i="79"/>
  <c r="CF16" i="79"/>
  <c r="CF8" i="79"/>
  <c r="CB30" i="79"/>
  <c r="CE12" i="79"/>
  <c r="CE8" i="79"/>
  <c r="CE20" i="79"/>
  <c r="CE16" i="79"/>
  <c r="CD24" i="79"/>
  <c r="CD23" i="79"/>
  <c r="CD21" i="79"/>
  <c r="CD22" i="79"/>
  <c r="CC19" i="79"/>
  <c r="CC13" i="79"/>
  <c r="CC6" i="79"/>
  <c r="CC18" i="79"/>
  <c r="CC9" i="79"/>
  <c r="CC17" i="79"/>
  <c r="CC14" i="79"/>
  <c r="CC10" i="79"/>
  <c r="CC15" i="79"/>
  <c r="CC5" i="79"/>
  <c r="CC4" i="79"/>
  <c r="CC11" i="79"/>
  <c r="CC7" i="79"/>
  <c r="CA10" i="79"/>
  <c r="CA19" i="79"/>
  <c r="CA14" i="79"/>
  <c r="CA18" i="79"/>
  <c r="CA17" i="79"/>
  <c r="CA9" i="79"/>
  <c r="CA7" i="79"/>
  <c r="CA4" i="79"/>
  <c r="CA15" i="79"/>
  <c r="CA13" i="79"/>
  <c r="CA5" i="79"/>
  <c r="CA6" i="79"/>
  <c r="CA11" i="79"/>
  <c r="CD34" i="79"/>
  <c r="CF34" i="79"/>
  <c r="CE34" i="79"/>
  <c r="CB17" i="79"/>
  <c r="CB6" i="79"/>
  <c r="CB19" i="79"/>
  <c r="CB14" i="79"/>
  <c r="CB13" i="79"/>
  <c r="CB9" i="79"/>
  <c r="CB5" i="79"/>
  <c r="CB18" i="79"/>
  <c r="CB15" i="79"/>
  <c r="CB11" i="79"/>
  <c r="CB10" i="79"/>
  <c r="CB4" i="79"/>
  <c r="CB7" i="79"/>
  <c r="U241" i="74"/>
  <c r="AC274" i="74"/>
  <c r="W242" i="74"/>
  <c r="O176" i="74"/>
  <c r="H146" i="74"/>
  <c r="R245" i="74"/>
  <c r="M207" i="74"/>
  <c r="Q240" i="74"/>
  <c r="N212" i="74"/>
  <c r="M143" i="74"/>
  <c r="S209" i="74"/>
  <c r="M175" i="74"/>
  <c r="Q208" i="74"/>
  <c r="I174" i="74"/>
  <c r="J179" i="74"/>
  <c r="K142" i="74"/>
  <c r="G141" i="74"/>
  <c r="F113" i="74"/>
  <c r="K110" i="74"/>
  <c r="I109" i="74"/>
  <c r="E108" i="74"/>
  <c r="AI15" i="71"/>
  <c r="AU15" i="71"/>
  <c r="AI23" i="71"/>
  <c r="AU23" i="71"/>
  <c r="AI19" i="71"/>
  <c r="AU19" i="71"/>
  <c r="AI21" i="71"/>
  <c r="AU21" i="71"/>
  <c r="AC9" i="71"/>
  <c r="AO9" i="71"/>
  <c r="F74" i="74"/>
  <c r="Z273" i="74" s="1"/>
  <c r="F9" i="73"/>
  <c r="F9" i="71"/>
  <c r="R9" i="71" s="1"/>
  <c r="BL14" i="55"/>
  <c r="D13" i="56" s="1"/>
  <c r="D13" i="73" s="1"/>
  <c r="D78" i="74"/>
  <c r="X277" i="74" s="1"/>
  <c r="F14" i="71"/>
  <c r="R14" i="71" s="1"/>
  <c r="F14" i="73"/>
  <c r="BF13" i="55"/>
  <c r="I20" i="71"/>
  <c r="U20" i="71" s="1"/>
  <c r="I20" i="73"/>
  <c r="I10" i="71"/>
  <c r="U10" i="71" s="1"/>
  <c r="I10" i="73"/>
  <c r="K22" i="71"/>
  <c r="W22" i="71" s="1"/>
  <c r="K22" i="73"/>
  <c r="K11" i="71"/>
  <c r="W11" i="71" s="1"/>
  <c r="K11" i="73"/>
  <c r="AI22" i="60"/>
  <c r="AI24" i="60"/>
  <c r="AI5" i="60"/>
  <c r="AI23" i="60"/>
  <c r="AJ30" i="61"/>
  <c r="AJ32" i="61" s="1"/>
  <c r="AH30" i="66"/>
  <c r="AH4" i="60"/>
  <c r="AH30" i="60" s="1"/>
  <c r="AI14" i="60"/>
  <c r="AI10" i="60"/>
  <c r="AI20" i="60"/>
  <c r="AI18" i="60"/>
  <c r="AI6" i="60"/>
  <c r="AI21" i="60"/>
  <c r="AI17" i="60"/>
  <c r="AI16" i="60"/>
  <c r="AI13" i="60"/>
  <c r="AI9" i="60"/>
  <c r="AI8" i="60"/>
  <c r="AI4" i="60"/>
  <c r="AJ4" i="65"/>
  <c r="AJ4" i="66"/>
  <c r="AJ7" i="66"/>
  <c r="AJ6" i="66"/>
  <c r="AJ22" i="66"/>
  <c r="AJ8" i="66"/>
  <c r="AJ24" i="66"/>
  <c r="AI30" i="67"/>
  <c r="AJ23" i="65"/>
  <c r="AJ23" i="66"/>
  <c r="AJ15" i="65"/>
  <c r="AJ15" i="66"/>
  <c r="AJ15" i="60" s="1"/>
  <c r="AJ17" i="65"/>
  <c r="AJ17" i="66"/>
  <c r="AJ14" i="65"/>
  <c r="AJ14" i="66"/>
  <c r="AJ10" i="65"/>
  <c r="AJ10" i="66"/>
  <c r="AJ16" i="65"/>
  <c r="AJ16" i="66"/>
  <c r="AJ16" i="60" s="1"/>
  <c r="AJ13" i="65"/>
  <c r="AJ13" i="66"/>
  <c r="AJ20" i="65"/>
  <c r="AJ20" i="66"/>
  <c r="AJ20" i="60" s="1"/>
  <c r="AJ18" i="65"/>
  <c r="AJ18" i="66"/>
  <c r="AJ9" i="65"/>
  <c r="AJ9" i="66"/>
  <c r="AJ9" i="60" s="1"/>
  <c r="AJ11" i="65"/>
  <c r="AJ11" i="66"/>
  <c r="AJ19" i="65"/>
  <c r="AJ19" i="66"/>
  <c r="AJ19" i="60" s="1"/>
  <c r="AJ12" i="65"/>
  <c r="AJ12" i="66"/>
  <c r="AJ12" i="60" s="1"/>
  <c r="AJ21" i="65"/>
  <c r="AJ21" i="66"/>
  <c r="AJ21" i="60" s="1"/>
  <c r="AJ5" i="65"/>
  <c r="AJ5" i="66"/>
  <c r="AJ5" i="60" s="1"/>
  <c r="AI30" i="66"/>
  <c r="AJ14" i="57"/>
  <c r="AJ14" i="67" s="1"/>
  <c r="AJ13" i="57"/>
  <c r="AJ13" i="67" s="1"/>
  <c r="AJ18" i="57"/>
  <c r="AJ18" i="67" s="1"/>
  <c r="AJ11" i="57"/>
  <c r="AJ11" i="67" s="1"/>
  <c r="AI30" i="57"/>
  <c r="AJ23" i="57"/>
  <c r="AJ23" i="67" s="1"/>
  <c r="AJ17" i="57"/>
  <c r="AJ17" i="67" s="1"/>
  <c r="AJ10" i="57"/>
  <c r="AJ10" i="67" s="1"/>
  <c r="AJ7" i="57"/>
  <c r="AJ7" i="67" s="1"/>
  <c r="AJ7" i="65"/>
  <c r="AJ6" i="57"/>
  <c r="AJ6" i="67" s="1"/>
  <c r="AJ6" i="65"/>
  <c r="AJ22" i="57"/>
  <c r="AJ22" i="67" s="1"/>
  <c r="AJ22" i="65"/>
  <c r="AJ8" i="57"/>
  <c r="AJ8" i="67" s="1"/>
  <c r="AJ8" i="65"/>
  <c r="AJ24" i="57"/>
  <c r="AJ24" i="67" s="1"/>
  <c r="AJ24" i="65"/>
  <c r="AK15" i="59"/>
  <c r="AK15" i="58" s="1"/>
  <c r="AK15" i="61"/>
  <c r="AK17" i="59"/>
  <c r="AK17" i="58" s="1"/>
  <c r="AK17" i="57" s="1"/>
  <c r="AK17" i="67" s="1"/>
  <c r="AK17" i="61"/>
  <c r="AK14" i="59"/>
  <c r="AK14" i="58" s="1"/>
  <c r="AK14" i="61"/>
  <c r="AK10" i="59"/>
  <c r="AK10" i="58" s="1"/>
  <c r="AK10" i="61"/>
  <c r="AK16" i="59"/>
  <c r="AK16" i="58" s="1"/>
  <c r="AK16" i="61"/>
  <c r="AK13" i="59"/>
  <c r="AK13" i="58" s="1"/>
  <c r="AK13" i="57" s="1"/>
  <c r="AK13" i="67" s="1"/>
  <c r="AK13" i="61"/>
  <c r="AK18" i="59"/>
  <c r="AK18" i="58" s="1"/>
  <c r="AK18" i="61"/>
  <c r="AK9" i="59"/>
  <c r="AK9" i="58" s="1"/>
  <c r="AK9" i="61"/>
  <c r="AK4" i="59"/>
  <c r="AK4" i="58" s="1"/>
  <c r="AK4" i="61"/>
  <c r="AK7" i="59"/>
  <c r="AK7" i="58" s="1"/>
  <c r="AK7" i="61"/>
  <c r="AK11" i="59"/>
  <c r="AK11" i="58" s="1"/>
  <c r="AK11" i="61"/>
  <c r="AK6" i="59"/>
  <c r="AK6" i="58" s="1"/>
  <c r="AK6" i="61"/>
  <c r="AK19" i="59"/>
  <c r="AK19" i="58" s="1"/>
  <c r="AK19" i="61"/>
  <c r="AK22" i="59"/>
  <c r="AK22" i="58" s="1"/>
  <c r="AK22" i="61"/>
  <c r="AK12" i="59"/>
  <c r="AK12" i="58" s="1"/>
  <c r="AK12" i="61"/>
  <c r="AK8" i="59"/>
  <c r="AK8" i="58" s="1"/>
  <c r="AK8" i="61"/>
  <c r="AK21" i="59"/>
  <c r="AK21" i="58" s="1"/>
  <c r="AK21" i="61"/>
  <c r="AK24" i="59"/>
  <c r="AK24" i="58" s="1"/>
  <c r="AK24" i="61"/>
  <c r="AK5" i="59"/>
  <c r="AK5" i="58" s="1"/>
  <c r="AK5" i="61"/>
  <c r="AJ30" i="59"/>
  <c r="AJ32" i="59" s="1"/>
  <c r="AI30" i="65"/>
  <c r="AK23" i="59"/>
  <c r="AK23" i="58" s="1"/>
  <c r="AK23" i="57" s="1"/>
  <c r="AK23" i="67" s="1"/>
  <c r="AK23" i="61"/>
  <c r="AK20" i="59"/>
  <c r="AK20" i="58" s="1"/>
  <c r="AK20" i="61"/>
  <c r="AJ4" i="57"/>
  <c r="AJ4" i="67" s="1"/>
  <c r="AJ30" i="58"/>
  <c r="AJ32" i="58" s="1"/>
  <c r="CJ23" i="55"/>
  <c r="CJ16" i="55"/>
  <c r="CJ20" i="55"/>
  <c r="CJ22" i="55"/>
  <c r="AH11" i="54"/>
  <c r="AH19" i="54"/>
  <c r="BO19" i="55" s="1"/>
  <c r="E18" i="56" s="1"/>
  <c r="E83" i="74" s="1"/>
  <c r="AH12" i="54"/>
  <c r="AH21" i="54"/>
  <c r="AH5" i="54"/>
  <c r="AH6" i="54"/>
  <c r="D70" i="74" s="1"/>
  <c r="AH8" i="54"/>
  <c r="AZ8" i="55" s="1"/>
  <c r="AH24" i="54"/>
  <c r="AK7" i="53"/>
  <c r="AK17" i="53"/>
  <c r="AK10" i="53"/>
  <c r="AK12" i="53"/>
  <c r="AK8" i="53"/>
  <c r="AK21" i="53"/>
  <c r="AK24" i="53"/>
  <c r="AK9" i="53"/>
  <c r="AK5" i="53"/>
  <c r="AJ30" i="54"/>
  <c r="AK4" i="53"/>
  <c r="AK23" i="53"/>
  <c r="AK15" i="53"/>
  <c r="AK11" i="53"/>
  <c r="AK6" i="53"/>
  <c r="AK14" i="53"/>
  <c r="AK19" i="53"/>
  <c r="AK22" i="53"/>
  <c r="AK16" i="53"/>
  <c r="AK13" i="53"/>
  <c r="AK20" i="53"/>
  <c r="AK18" i="53"/>
  <c r="AJ30" i="53"/>
  <c r="AJ32" i="53" s="1"/>
  <c r="AL23" i="50"/>
  <c r="AL7" i="50"/>
  <c r="AL15" i="50"/>
  <c r="AL11" i="50"/>
  <c r="AL17" i="50"/>
  <c r="AL6" i="50"/>
  <c r="AL14" i="50"/>
  <c r="AL19" i="50"/>
  <c r="AL10" i="50"/>
  <c r="AL22" i="50"/>
  <c r="AL16" i="50"/>
  <c r="AL12" i="50"/>
  <c r="AL13" i="50"/>
  <c r="AL8" i="50"/>
  <c r="AL20" i="50"/>
  <c r="AL21" i="50"/>
  <c r="AL18" i="50"/>
  <c r="AL24" i="50"/>
  <c r="AL9" i="50"/>
  <c r="AL5" i="50"/>
  <c r="AL4" i="50"/>
  <c r="AK30" i="50"/>
  <c r="CE22" i="79" l="1"/>
  <c r="CE23" i="79"/>
  <c r="CF21" i="79"/>
  <c r="CF23" i="79"/>
  <c r="CE30" i="79"/>
  <c r="CE21" i="79"/>
  <c r="CF22" i="79"/>
  <c r="CG34" i="79"/>
  <c r="CG18" i="79" s="1"/>
  <c r="CI6" i="79"/>
  <c r="CI17" i="79"/>
  <c r="CI5" i="79"/>
  <c r="CI9" i="79"/>
  <c r="CI7" i="79"/>
  <c r="CI13" i="79"/>
  <c r="CI19" i="79"/>
  <c r="CI10" i="79"/>
  <c r="CH34" i="79"/>
  <c r="CI21" i="79"/>
  <c r="CI24" i="79"/>
  <c r="CI22" i="79"/>
  <c r="CI23" i="79"/>
  <c r="CI12" i="79"/>
  <c r="CI8" i="79"/>
  <c r="CI20" i="79"/>
  <c r="CI16" i="79"/>
  <c r="CF30" i="79"/>
  <c r="CG23" i="79"/>
  <c r="CG21" i="79"/>
  <c r="CG24" i="79"/>
  <c r="CG22" i="79"/>
  <c r="CD30" i="79"/>
  <c r="CG16" i="79"/>
  <c r="CG12" i="79"/>
  <c r="CG8" i="79"/>
  <c r="CG20" i="79"/>
  <c r="CG6" i="79"/>
  <c r="CH22" i="79"/>
  <c r="CH23" i="79"/>
  <c r="CH24" i="79"/>
  <c r="CH21" i="79"/>
  <c r="CH12" i="79"/>
  <c r="CH8" i="79"/>
  <c r="CH20" i="79"/>
  <c r="CH16" i="79"/>
  <c r="CG9" i="79"/>
  <c r="CG11" i="79"/>
  <c r="CG15" i="79"/>
  <c r="CI11" i="79"/>
  <c r="CI14" i="79"/>
  <c r="CI15" i="79"/>
  <c r="CG14" i="79"/>
  <c r="CG7" i="79"/>
  <c r="CI18" i="79"/>
  <c r="CI31" i="79" s="1"/>
  <c r="CI4" i="79"/>
  <c r="CE14" i="79"/>
  <c r="CE10" i="79"/>
  <c r="CE6" i="79"/>
  <c r="CE5" i="79"/>
  <c r="CE7" i="79"/>
  <c r="CE4" i="79"/>
  <c r="CE15" i="79"/>
  <c r="CE11" i="79"/>
  <c r="CE18" i="79"/>
  <c r="CE9" i="79"/>
  <c r="CE19" i="79"/>
  <c r="CE17" i="79"/>
  <c r="CE13" i="79"/>
  <c r="CA31" i="79"/>
  <c r="CB31" i="79"/>
  <c r="CF7" i="79"/>
  <c r="CF14" i="79"/>
  <c r="CF19" i="79"/>
  <c r="CF9" i="79"/>
  <c r="CF13" i="79"/>
  <c r="CF4" i="79"/>
  <c r="CF17" i="79"/>
  <c r="CF11" i="79"/>
  <c r="CF10" i="79"/>
  <c r="CF15" i="79"/>
  <c r="CF5" i="79"/>
  <c r="CF18" i="79"/>
  <c r="CF6" i="79"/>
  <c r="CC31" i="79"/>
  <c r="CD13" i="79"/>
  <c r="CD5" i="79"/>
  <c r="CD15" i="79"/>
  <c r="CD19" i="79"/>
  <c r="CD9" i="79"/>
  <c r="CD18" i="79"/>
  <c r="CD11" i="79"/>
  <c r="CD17" i="79"/>
  <c r="CD4" i="79"/>
  <c r="CD14" i="79"/>
  <c r="CD10" i="79"/>
  <c r="CD7" i="79"/>
  <c r="CD6" i="79"/>
  <c r="X269" i="74"/>
  <c r="K203" i="74"/>
  <c r="Q249" i="74"/>
  <c r="Y282" i="74"/>
  <c r="N207" i="74"/>
  <c r="P236" i="74"/>
  <c r="L211" i="74"/>
  <c r="P244" i="74"/>
  <c r="R240" i="74"/>
  <c r="G150" i="74"/>
  <c r="M216" i="74"/>
  <c r="H170" i="74"/>
  <c r="J174" i="74"/>
  <c r="I183" i="74"/>
  <c r="F145" i="74"/>
  <c r="H178" i="74"/>
  <c r="F137" i="74"/>
  <c r="D104" i="74"/>
  <c r="H141" i="74"/>
  <c r="E117" i="74"/>
  <c r="F108" i="74"/>
  <c r="D112" i="74"/>
  <c r="AI11" i="71"/>
  <c r="AU11" i="71"/>
  <c r="AI22" i="71"/>
  <c r="AU22" i="71"/>
  <c r="AG10" i="71"/>
  <c r="AS10" i="71"/>
  <c r="AG20" i="71"/>
  <c r="AS20" i="71"/>
  <c r="AD14" i="71"/>
  <c r="AP14" i="71"/>
  <c r="AD9" i="71"/>
  <c r="AP9" i="71"/>
  <c r="D13" i="71"/>
  <c r="P13" i="71" s="1"/>
  <c r="E18" i="71"/>
  <c r="Q18" i="71" s="1"/>
  <c r="E18" i="73"/>
  <c r="AT6" i="55"/>
  <c r="AQ5" i="55"/>
  <c r="L15" i="56"/>
  <c r="L80" i="74" s="1"/>
  <c r="L19" i="56"/>
  <c r="L84" i="74" s="1"/>
  <c r="L21" i="56"/>
  <c r="L22" i="56"/>
  <c r="AK30" i="61"/>
  <c r="AI30" i="60"/>
  <c r="AJ11" i="60"/>
  <c r="AJ18" i="60"/>
  <c r="AJ13" i="60"/>
  <c r="AJ10" i="60"/>
  <c r="AJ14" i="60"/>
  <c r="AJ17" i="60"/>
  <c r="AJ23" i="60"/>
  <c r="AJ8" i="60"/>
  <c r="AJ6" i="60"/>
  <c r="AJ4" i="60"/>
  <c r="AJ24" i="60"/>
  <c r="AJ22" i="60"/>
  <c r="AJ7" i="60"/>
  <c r="AK20" i="66"/>
  <c r="AK23" i="65"/>
  <c r="AK23" i="66"/>
  <c r="AK23" i="60" s="1"/>
  <c r="AK5" i="65"/>
  <c r="AK5" i="66"/>
  <c r="AK24" i="65"/>
  <c r="AK24" i="66"/>
  <c r="AK21" i="65"/>
  <c r="AK21" i="66"/>
  <c r="AK8" i="65"/>
  <c r="AK8" i="66"/>
  <c r="AK12" i="65"/>
  <c r="AK12" i="66"/>
  <c r="AK22" i="65"/>
  <c r="AK22" i="66"/>
  <c r="AK19" i="65"/>
  <c r="AK19" i="66"/>
  <c r="AK6" i="65"/>
  <c r="AK6" i="66"/>
  <c r="AK11" i="65"/>
  <c r="AK11" i="66"/>
  <c r="AK7" i="65"/>
  <c r="AK7" i="66"/>
  <c r="AK4" i="65"/>
  <c r="AK4" i="66"/>
  <c r="AK9" i="65"/>
  <c r="AK9" i="66"/>
  <c r="AK18" i="65"/>
  <c r="AK18" i="66"/>
  <c r="AK13" i="65"/>
  <c r="AK13" i="66"/>
  <c r="AK13" i="60" s="1"/>
  <c r="AK16" i="65"/>
  <c r="AK16" i="66"/>
  <c r="AK10" i="65"/>
  <c r="AK10" i="66"/>
  <c r="AK14" i="65"/>
  <c r="AK14" i="66"/>
  <c r="AK17" i="65"/>
  <c r="AK17" i="66"/>
  <c r="AK17" i="60" s="1"/>
  <c r="AK15" i="65"/>
  <c r="AK15" i="66"/>
  <c r="AJ30" i="67"/>
  <c r="AJ32" i="67" s="1"/>
  <c r="AK5" i="57"/>
  <c r="AK5" i="67" s="1"/>
  <c r="AJ30" i="66"/>
  <c r="AJ32" i="66" s="1"/>
  <c r="AK11" i="57"/>
  <c r="AK11" i="67" s="1"/>
  <c r="AK12" i="57"/>
  <c r="AK12" i="67" s="1"/>
  <c r="AK9" i="57"/>
  <c r="AK9" i="67" s="1"/>
  <c r="AK10" i="57"/>
  <c r="AK10" i="67" s="1"/>
  <c r="AK15" i="57"/>
  <c r="AK15" i="67" s="1"/>
  <c r="AK30" i="59"/>
  <c r="AK21" i="57"/>
  <c r="AK21" i="67" s="1"/>
  <c r="AK19" i="57"/>
  <c r="AK19" i="67" s="1"/>
  <c r="AJ30" i="57"/>
  <c r="AJ32" i="57" s="1"/>
  <c r="AK24" i="57"/>
  <c r="AK24" i="67" s="1"/>
  <c r="AK8" i="57"/>
  <c r="AK8" i="67" s="1"/>
  <c r="AK22" i="57"/>
  <c r="AK22" i="67" s="1"/>
  <c r="AK6" i="57"/>
  <c r="AK6" i="67" s="1"/>
  <c r="AK7" i="57"/>
  <c r="AK7" i="67" s="1"/>
  <c r="AK18" i="57"/>
  <c r="AK18" i="67" s="1"/>
  <c r="AK16" i="57"/>
  <c r="AK16" i="67" s="1"/>
  <c r="AK14" i="57"/>
  <c r="AK14" i="67" s="1"/>
  <c r="AK20" i="57"/>
  <c r="AK20" i="67" s="1"/>
  <c r="AK20" i="65"/>
  <c r="AL9" i="59"/>
  <c r="AL9" i="58" s="1"/>
  <c r="AL9" i="57" s="1"/>
  <c r="AL9" i="67" s="1"/>
  <c r="AL9" i="61"/>
  <c r="AL20" i="59"/>
  <c r="AL20" i="58" s="1"/>
  <c r="AL20" i="61"/>
  <c r="AL10" i="59"/>
  <c r="AL10" i="58" s="1"/>
  <c r="AL10" i="61"/>
  <c r="AL17" i="59"/>
  <c r="AL17" i="58" s="1"/>
  <c r="AL17" i="61"/>
  <c r="AL15" i="59"/>
  <c r="AL15" i="58" s="1"/>
  <c r="AL15" i="57" s="1"/>
  <c r="AL15" i="67" s="1"/>
  <c r="AL15" i="61"/>
  <c r="AL5" i="59"/>
  <c r="AL5" i="58" s="1"/>
  <c r="AL5" i="61"/>
  <c r="AL24" i="59"/>
  <c r="AL24" i="58" s="1"/>
  <c r="AL24" i="57" s="1"/>
  <c r="AL24" i="67" s="1"/>
  <c r="AL24" i="61"/>
  <c r="AL21" i="59"/>
  <c r="AL21" i="58" s="1"/>
  <c r="AL21" i="61"/>
  <c r="AL8" i="59"/>
  <c r="AL8" i="58" s="1"/>
  <c r="AL8" i="57" s="1"/>
  <c r="AL8" i="67" s="1"/>
  <c r="AL8" i="61"/>
  <c r="AL12" i="59"/>
  <c r="AL12" i="58" s="1"/>
  <c r="AL12" i="61"/>
  <c r="AL22" i="59"/>
  <c r="AL22" i="58" s="1"/>
  <c r="AL22" i="61"/>
  <c r="AL19" i="59"/>
  <c r="AL19" i="58" s="1"/>
  <c r="AL19" i="61"/>
  <c r="AL6" i="59"/>
  <c r="AL6" i="58" s="1"/>
  <c r="AL6" i="57" s="1"/>
  <c r="AL6" i="67" s="1"/>
  <c r="AL6" i="61"/>
  <c r="AL11" i="59"/>
  <c r="AL11" i="58" s="1"/>
  <c r="AL11" i="61"/>
  <c r="AL7" i="59"/>
  <c r="AL7" i="58" s="1"/>
  <c r="AL7" i="61"/>
  <c r="AL4" i="59"/>
  <c r="AL4" i="58" s="1"/>
  <c r="AL4" i="61"/>
  <c r="AL18" i="59"/>
  <c r="AL18" i="58" s="1"/>
  <c r="AL18" i="61"/>
  <c r="AL13" i="59"/>
  <c r="AL13" i="58" s="1"/>
  <c r="AL13" i="61"/>
  <c r="AL16" i="59"/>
  <c r="AL16" i="58" s="1"/>
  <c r="AL16" i="57" s="1"/>
  <c r="AL16" i="67" s="1"/>
  <c r="AL16" i="61"/>
  <c r="AL14" i="59"/>
  <c r="AL14" i="58" s="1"/>
  <c r="AL14" i="57" s="1"/>
  <c r="AL14" i="67" s="1"/>
  <c r="AL14" i="61"/>
  <c r="AL23" i="59"/>
  <c r="AL23" i="58" s="1"/>
  <c r="AL23" i="61"/>
  <c r="AJ30" i="65"/>
  <c r="AJ32" i="65" s="1"/>
  <c r="AK4" i="57"/>
  <c r="AK4" i="67" s="1"/>
  <c r="AK30" i="58"/>
  <c r="CJ12" i="55"/>
  <c r="CD11" i="55"/>
  <c r="CJ24" i="55"/>
  <c r="CD21" i="55"/>
  <c r="AH30" i="54"/>
  <c r="AJ32" i="54" s="1"/>
  <c r="AL4" i="53"/>
  <c r="AL5" i="53"/>
  <c r="AL9" i="53"/>
  <c r="AL24" i="53"/>
  <c r="AL18" i="53"/>
  <c r="AL21" i="53"/>
  <c r="AL20" i="53"/>
  <c r="AL8" i="53"/>
  <c r="AL13" i="53"/>
  <c r="AL12" i="53"/>
  <c r="AL16" i="53"/>
  <c r="AL22" i="53"/>
  <c r="AL10" i="53"/>
  <c r="AL19" i="53"/>
  <c r="AL14" i="53"/>
  <c r="AL6" i="53"/>
  <c r="AL17" i="53"/>
  <c r="AL11" i="53"/>
  <c r="AL15" i="53"/>
  <c r="AL7" i="53"/>
  <c r="AL23" i="53"/>
  <c r="AK30" i="53"/>
  <c r="AM5" i="50"/>
  <c r="AM9" i="50"/>
  <c r="AM24" i="50"/>
  <c r="AM18" i="50"/>
  <c r="AM21" i="50"/>
  <c r="AM20" i="50"/>
  <c r="AM8" i="50"/>
  <c r="AM13" i="50"/>
  <c r="AM12" i="50"/>
  <c r="AM16" i="50"/>
  <c r="AM22" i="50"/>
  <c r="AM10" i="50"/>
  <c r="AM19" i="50"/>
  <c r="AM14" i="50"/>
  <c r="AM6" i="50"/>
  <c r="AM17" i="50"/>
  <c r="AM11" i="50"/>
  <c r="AM15" i="50"/>
  <c r="AM7" i="50"/>
  <c r="AM23" i="50"/>
  <c r="AM4" i="50"/>
  <c r="AL30" i="50"/>
  <c r="CG19" i="79" l="1"/>
  <c r="CG13" i="79"/>
  <c r="CG17" i="79"/>
  <c r="CG5" i="79"/>
  <c r="CG4" i="79"/>
  <c r="CG10" i="79"/>
  <c r="CH5" i="79"/>
  <c r="CH9" i="79"/>
  <c r="CH17" i="79"/>
  <c r="CH19" i="79"/>
  <c r="CH7" i="79"/>
  <c r="CH13" i="79"/>
  <c r="CH15" i="79"/>
  <c r="CH6" i="79"/>
  <c r="CH11" i="79"/>
  <c r="CH10" i="79"/>
  <c r="CH4" i="79"/>
  <c r="CH14" i="79"/>
  <c r="CH18" i="79"/>
  <c r="CH30" i="79"/>
  <c r="CG30" i="79"/>
  <c r="CI30" i="79"/>
  <c r="CE31" i="79"/>
  <c r="CD31" i="79"/>
  <c r="CF31" i="79"/>
  <c r="X250" i="74"/>
  <c r="P184" i="74"/>
  <c r="X246" i="74"/>
  <c r="P180" i="74"/>
  <c r="N151" i="74"/>
  <c r="T217" i="74"/>
  <c r="N147" i="74"/>
  <c r="T213" i="74"/>
  <c r="L114" i="74"/>
  <c r="L118" i="74"/>
  <c r="AB13" i="71"/>
  <c r="AN13" i="71"/>
  <c r="AC18" i="71"/>
  <c r="AO18" i="71"/>
  <c r="L21" i="73"/>
  <c r="L22" i="73"/>
  <c r="L19" i="73"/>
  <c r="L15" i="73"/>
  <c r="J10" i="56"/>
  <c r="J75" i="74" s="1"/>
  <c r="J20" i="56"/>
  <c r="L23" i="56"/>
  <c r="L11" i="56"/>
  <c r="L76" i="74" s="1"/>
  <c r="AM36" i="50"/>
  <c r="AL30" i="61"/>
  <c r="AJ30" i="60"/>
  <c r="AJ32" i="60" s="1"/>
  <c r="AK15" i="60"/>
  <c r="AK14" i="60"/>
  <c r="AK10" i="60"/>
  <c r="AK16" i="60"/>
  <c r="AK18" i="60"/>
  <c r="AK9" i="60"/>
  <c r="AK4" i="60"/>
  <c r="AK7" i="60"/>
  <c r="AK11" i="60"/>
  <c r="AK6" i="60"/>
  <c r="AK19" i="60"/>
  <c r="AK22" i="60"/>
  <c r="AK12" i="60"/>
  <c r="AK8" i="60"/>
  <c r="AK21" i="60"/>
  <c r="AK24" i="60"/>
  <c r="AK5" i="60"/>
  <c r="AK20" i="60"/>
  <c r="AL30" i="59"/>
  <c r="AK30" i="67"/>
  <c r="AL23" i="65"/>
  <c r="AL23" i="66"/>
  <c r="AL14" i="65"/>
  <c r="AL14" i="66"/>
  <c r="AL14" i="60" s="1"/>
  <c r="AL16" i="65"/>
  <c r="AL16" i="66"/>
  <c r="AL16" i="60" s="1"/>
  <c r="AL13" i="65"/>
  <c r="AL13" i="66"/>
  <c r="AL18" i="65"/>
  <c r="AL18" i="66"/>
  <c r="AL4" i="65"/>
  <c r="AL4" i="66"/>
  <c r="AL7" i="65"/>
  <c r="AL7" i="66"/>
  <c r="AL11" i="65"/>
  <c r="AL11" i="66"/>
  <c r="AL6" i="65"/>
  <c r="AL6" i="66"/>
  <c r="AL6" i="60" s="1"/>
  <c r="AL19" i="65"/>
  <c r="AL19" i="66"/>
  <c r="AL22" i="65"/>
  <c r="AL22" i="66"/>
  <c r="AL12" i="65"/>
  <c r="AL12" i="66"/>
  <c r="AL8" i="65"/>
  <c r="AL8" i="66"/>
  <c r="AL8" i="60" s="1"/>
  <c r="AL21" i="65"/>
  <c r="AL21" i="66"/>
  <c r="AL24" i="65"/>
  <c r="AL24" i="66"/>
  <c r="AL24" i="60" s="1"/>
  <c r="AL5" i="65"/>
  <c r="AL5" i="66"/>
  <c r="AL15" i="65"/>
  <c r="AL15" i="66"/>
  <c r="AL15" i="60" s="1"/>
  <c r="AL17" i="65"/>
  <c r="AL17" i="66"/>
  <c r="AL10" i="65"/>
  <c r="AL10" i="66"/>
  <c r="AL20" i="65"/>
  <c r="AL20" i="66"/>
  <c r="AL9" i="65"/>
  <c r="AL9" i="66"/>
  <c r="AL9" i="60" s="1"/>
  <c r="AK30" i="66"/>
  <c r="AL7" i="57"/>
  <c r="AL7" i="67" s="1"/>
  <c r="AL22" i="57"/>
  <c r="AL22" i="67" s="1"/>
  <c r="AL21" i="57"/>
  <c r="AL21" i="67" s="1"/>
  <c r="AL5" i="57"/>
  <c r="AL5" i="67" s="1"/>
  <c r="AL17" i="57"/>
  <c r="AL17" i="67" s="1"/>
  <c r="AL10" i="57"/>
  <c r="AL10" i="67" s="1"/>
  <c r="AL20" i="57"/>
  <c r="AL20" i="67" s="1"/>
  <c r="AL11" i="57"/>
  <c r="AL11" i="67" s="1"/>
  <c r="AL19" i="57"/>
  <c r="AL19" i="67" s="1"/>
  <c r="AL12" i="57"/>
  <c r="AL12" i="67" s="1"/>
  <c r="AK30" i="57"/>
  <c r="AL23" i="57"/>
  <c r="AL23" i="67" s="1"/>
  <c r="AL13" i="57"/>
  <c r="AL13" i="67" s="1"/>
  <c r="AL18" i="57"/>
  <c r="AL18" i="67" s="1"/>
  <c r="AM15" i="59"/>
  <c r="AM15" i="58" s="1"/>
  <c r="AM15" i="57" s="1"/>
  <c r="AM15" i="67" s="1"/>
  <c r="AM15" i="61"/>
  <c r="AM14" i="59"/>
  <c r="AM14" i="58" s="1"/>
  <c r="AM14" i="57" s="1"/>
  <c r="AM14" i="67" s="1"/>
  <c r="AM14" i="61"/>
  <c r="AM20" i="59"/>
  <c r="AM20" i="58" s="1"/>
  <c r="AM20" i="57" s="1"/>
  <c r="AM20" i="67" s="1"/>
  <c r="AM20" i="61"/>
  <c r="AM4" i="59"/>
  <c r="AM4" i="58" s="1"/>
  <c r="AM4" i="61"/>
  <c r="AM7" i="59"/>
  <c r="AM7" i="58" s="1"/>
  <c r="AM7" i="57" s="1"/>
  <c r="AM7" i="67" s="1"/>
  <c r="AM7" i="61"/>
  <c r="AM11" i="59"/>
  <c r="AM11" i="58" s="1"/>
  <c r="AM11" i="61"/>
  <c r="AM6" i="59"/>
  <c r="AM6" i="58" s="1"/>
  <c r="AM6" i="57" s="1"/>
  <c r="AM6" i="67" s="1"/>
  <c r="AM6" i="61"/>
  <c r="AM19" i="59"/>
  <c r="AM19" i="58" s="1"/>
  <c r="AM19" i="61"/>
  <c r="AM22" i="59"/>
  <c r="AM22" i="58" s="1"/>
  <c r="AM22" i="57" s="1"/>
  <c r="AM22" i="67" s="1"/>
  <c r="AM22" i="61"/>
  <c r="AM12" i="59"/>
  <c r="AM12" i="58" s="1"/>
  <c r="AM12" i="61"/>
  <c r="AM8" i="59"/>
  <c r="AM8" i="58" s="1"/>
  <c r="AM8" i="57" s="1"/>
  <c r="AM8" i="67" s="1"/>
  <c r="AM8" i="61"/>
  <c r="AM21" i="59"/>
  <c r="AM21" i="58" s="1"/>
  <c r="AM21" i="61"/>
  <c r="AM24" i="59"/>
  <c r="AM24" i="58" s="1"/>
  <c r="AM24" i="57" s="1"/>
  <c r="AM24" i="67" s="1"/>
  <c r="AM24" i="61"/>
  <c r="AM5" i="59"/>
  <c r="AM5" i="58" s="1"/>
  <c r="AM5" i="61"/>
  <c r="AM23" i="59"/>
  <c r="AM23" i="58" s="1"/>
  <c r="AM23" i="61"/>
  <c r="AM17" i="59"/>
  <c r="AM17" i="58" s="1"/>
  <c r="AM17" i="61"/>
  <c r="AM10" i="59"/>
  <c r="AM10" i="58" s="1"/>
  <c r="AM10" i="61"/>
  <c r="AM16" i="59"/>
  <c r="AM16" i="58" s="1"/>
  <c r="AM16" i="61"/>
  <c r="AM13" i="59"/>
  <c r="AM13" i="58" s="1"/>
  <c r="AM13" i="61"/>
  <c r="AM18" i="59"/>
  <c r="AM18" i="58" s="1"/>
  <c r="AM18" i="61"/>
  <c r="AM9" i="59"/>
  <c r="AM9" i="58" s="1"/>
  <c r="AM9" i="61"/>
  <c r="AK30" i="65"/>
  <c r="AL4" i="57"/>
  <c r="AL4" i="67" s="1"/>
  <c r="AL30" i="58"/>
  <c r="AM4" i="53"/>
  <c r="AK4" i="54" s="1"/>
  <c r="AK4" i="55" s="1"/>
  <c r="AK30" i="55" s="1"/>
  <c r="AL30" i="54"/>
  <c r="AM23" i="53"/>
  <c r="AK23" i="54" s="1"/>
  <c r="AM7" i="53"/>
  <c r="AK7" i="54" s="1"/>
  <c r="AZ7" i="55" s="1"/>
  <c r="AM15" i="53"/>
  <c r="AK15" i="54" s="1"/>
  <c r="BU15" i="55" s="1"/>
  <c r="G14" i="56" s="1"/>
  <c r="G79" i="74" s="1"/>
  <c r="AA278" i="74" s="1"/>
  <c r="AM11" i="53"/>
  <c r="AK11" i="54" s="1"/>
  <c r="AM17" i="53"/>
  <c r="AK17" i="54" s="1"/>
  <c r="AW17" i="55" s="1"/>
  <c r="AM6" i="53"/>
  <c r="AK6" i="54" s="1"/>
  <c r="AM14" i="53"/>
  <c r="AK14" i="54" s="1"/>
  <c r="BO14" i="55" s="1"/>
  <c r="E13" i="56" s="1"/>
  <c r="E78" i="74" s="1"/>
  <c r="AM19" i="53"/>
  <c r="AK19" i="54" s="1"/>
  <c r="BR19" i="55" s="1"/>
  <c r="F18" i="56" s="1"/>
  <c r="AM10" i="53"/>
  <c r="AK10" i="54" s="1"/>
  <c r="BU10" i="55" s="1"/>
  <c r="G9" i="56" s="1"/>
  <c r="AM22" i="53"/>
  <c r="AK22" i="54" s="1"/>
  <c r="AM16" i="53"/>
  <c r="AK16" i="54" s="1"/>
  <c r="AM12" i="53"/>
  <c r="AK12" i="54" s="1"/>
  <c r="AM13" i="53"/>
  <c r="AK13" i="54" s="1"/>
  <c r="AM8" i="53"/>
  <c r="AK8" i="54" s="1"/>
  <c r="BC8" i="55" s="1"/>
  <c r="AM20" i="53"/>
  <c r="AK20" i="54" s="1"/>
  <c r="AM21" i="53"/>
  <c r="AK21" i="54" s="1"/>
  <c r="AM18" i="53"/>
  <c r="AK18" i="54" s="1"/>
  <c r="AM24" i="53"/>
  <c r="AK24" i="54" s="1"/>
  <c r="AM9" i="53"/>
  <c r="AK9" i="54" s="1"/>
  <c r="BI9" i="55" s="1"/>
  <c r="AM5" i="53"/>
  <c r="AK5" i="54" s="1"/>
  <c r="AL30" i="53"/>
  <c r="AN23" i="50"/>
  <c r="AN7" i="50"/>
  <c r="AN15" i="50"/>
  <c r="AN11" i="50"/>
  <c r="AN17" i="50"/>
  <c r="AN6" i="50"/>
  <c r="AN14" i="50"/>
  <c r="AN19" i="50"/>
  <c r="AN10" i="50"/>
  <c r="AN22" i="50"/>
  <c r="AN16" i="50"/>
  <c r="AN12" i="50"/>
  <c r="AN13" i="50"/>
  <c r="AN8" i="50"/>
  <c r="AN20" i="50"/>
  <c r="AN21" i="50"/>
  <c r="AN18" i="50"/>
  <c r="AN24" i="50"/>
  <c r="AN9" i="50"/>
  <c r="AN5" i="50"/>
  <c r="AN4" i="50"/>
  <c r="AM30" i="50"/>
  <c r="AM32" i="50" s="1"/>
  <c r="AM34" i="50" s="1"/>
  <c r="F7" i="44" s="1"/>
  <c r="CG31" i="79" l="1"/>
  <c r="CH31" i="79"/>
  <c r="M211" i="74"/>
  <c r="Y277" i="74"/>
  <c r="V241" i="74"/>
  <c r="AD274" i="74"/>
  <c r="X242" i="74"/>
  <c r="P176" i="74"/>
  <c r="O212" i="74"/>
  <c r="S245" i="74"/>
  <c r="Q244" i="74"/>
  <c r="N175" i="74"/>
  <c r="R208" i="74"/>
  <c r="N143" i="74"/>
  <c r="T209" i="74"/>
  <c r="G145" i="74"/>
  <c r="I146" i="74"/>
  <c r="K179" i="74"/>
  <c r="I178" i="74"/>
  <c r="L142" i="74"/>
  <c r="E112" i="74"/>
  <c r="G113" i="74"/>
  <c r="L110" i="74"/>
  <c r="J109" i="74"/>
  <c r="D40" i="74"/>
  <c r="G74" i="74"/>
  <c r="AA273" i="74" s="1"/>
  <c r="G9" i="73"/>
  <c r="G9" i="71"/>
  <c r="S9" i="71" s="1"/>
  <c r="F18" i="71"/>
  <c r="R18" i="71" s="1"/>
  <c r="F83" i="74"/>
  <c r="Z282" i="74" s="1"/>
  <c r="BL18" i="55"/>
  <c r="D17" i="56" s="1"/>
  <c r="D17" i="73" s="1"/>
  <c r="D82" i="74"/>
  <c r="X281" i="74" s="1"/>
  <c r="F18" i="73"/>
  <c r="G14" i="71"/>
  <c r="S14" i="71" s="1"/>
  <c r="G14" i="73"/>
  <c r="E13" i="71"/>
  <c r="Q13" i="71" s="1"/>
  <c r="E13" i="73"/>
  <c r="BI13" i="55"/>
  <c r="D44" i="74" s="1"/>
  <c r="L11" i="73"/>
  <c r="L23" i="73"/>
  <c r="J20" i="71"/>
  <c r="J20" i="73"/>
  <c r="J10" i="71"/>
  <c r="V10" i="71" s="1"/>
  <c r="J10" i="73"/>
  <c r="V20" i="71"/>
  <c r="AW6" i="55"/>
  <c r="AT5" i="55"/>
  <c r="AM30" i="61"/>
  <c r="AM32" i="61" s="1"/>
  <c r="AM34" i="61" s="1"/>
  <c r="F8" i="44" s="1"/>
  <c r="AK30" i="60"/>
  <c r="AL10" i="60"/>
  <c r="AL5" i="60"/>
  <c r="AL12" i="60"/>
  <c r="AL22" i="60"/>
  <c r="AL11" i="60"/>
  <c r="AL13" i="60"/>
  <c r="AL23" i="60"/>
  <c r="AL20" i="60"/>
  <c r="AL17" i="60"/>
  <c r="AL21" i="60"/>
  <c r="AL19" i="60"/>
  <c r="AL7" i="60"/>
  <c r="AL4" i="60"/>
  <c r="AL18" i="60"/>
  <c r="AM4" i="65"/>
  <c r="AM4" i="66"/>
  <c r="AM9" i="65"/>
  <c r="AM9" i="66"/>
  <c r="AM18" i="65"/>
  <c r="AM18" i="66"/>
  <c r="AM13" i="65"/>
  <c r="AM13" i="66"/>
  <c r="AM16" i="65"/>
  <c r="AM16" i="66"/>
  <c r="AM10" i="65"/>
  <c r="AM10" i="66"/>
  <c r="AM17" i="65"/>
  <c r="AM17" i="66"/>
  <c r="AM23" i="65"/>
  <c r="AM23" i="66"/>
  <c r="AM5" i="65"/>
  <c r="AM5" i="66"/>
  <c r="AM24" i="65"/>
  <c r="AM24" i="66"/>
  <c r="AM24" i="60" s="1"/>
  <c r="AM21" i="65"/>
  <c r="AM21" i="66"/>
  <c r="AM8" i="65"/>
  <c r="AM8" i="66"/>
  <c r="AM8" i="60" s="1"/>
  <c r="AM12" i="65"/>
  <c r="AM12" i="66"/>
  <c r="AM22" i="65"/>
  <c r="AM22" i="66"/>
  <c r="AM22" i="60" s="1"/>
  <c r="AM19" i="65"/>
  <c r="AM19" i="66"/>
  <c r="AM6" i="65"/>
  <c r="AM6" i="66"/>
  <c r="AM6" i="60" s="1"/>
  <c r="AM11" i="65"/>
  <c r="AM11" i="66"/>
  <c r="AM7" i="65"/>
  <c r="AM7" i="66"/>
  <c r="AM7" i="60" s="1"/>
  <c r="AM20" i="65"/>
  <c r="AM20" i="66"/>
  <c r="AM20" i="60" s="1"/>
  <c r="AM14" i="65"/>
  <c r="AM14" i="66"/>
  <c r="AM14" i="60" s="1"/>
  <c r="AM15" i="65"/>
  <c r="AM15" i="66"/>
  <c r="AM15" i="60" s="1"/>
  <c r="AL30" i="66"/>
  <c r="AL30" i="67"/>
  <c r="AM10" i="57"/>
  <c r="AM10" i="67" s="1"/>
  <c r="AM17" i="57"/>
  <c r="AM17" i="67" s="1"/>
  <c r="AM23" i="57"/>
  <c r="AM23" i="67" s="1"/>
  <c r="AM18" i="57"/>
  <c r="AM18" i="67" s="1"/>
  <c r="AM13" i="57"/>
  <c r="AM13" i="67" s="1"/>
  <c r="AM5" i="57"/>
  <c r="AM5" i="67" s="1"/>
  <c r="AM21" i="57"/>
  <c r="AM21" i="67" s="1"/>
  <c r="AM12" i="57"/>
  <c r="AM12" i="67" s="1"/>
  <c r="AM19" i="57"/>
  <c r="AM19" i="67" s="1"/>
  <c r="AM11" i="57"/>
  <c r="AM11" i="67" s="1"/>
  <c r="AM30" i="59"/>
  <c r="AM32" i="59" s="1"/>
  <c r="AM9" i="57"/>
  <c r="AM9" i="67" s="1"/>
  <c r="AM16" i="57"/>
  <c r="AM16" i="67" s="1"/>
  <c r="AL30" i="57"/>
  <c r="AN9" i="59"/>
  <c r="AN9" i="58" s="1"/>
  <c r="AN9" i="57" s="1"/>
  <c r="AN9" i="67" s="1"/>
  <c r="AN9" i="61"/>
  <c r="AN5" i="59"/>
  <c r="AN5" i="58" s="1"/>
  <c r="AN5" i="57" s="1"/>
  <c r="AN5" i="67" s="1"/>
  <c r="AN5" i="61"/>
  <c r="AN24" i="59"/>
  <c r="AN24" i="58" s="1"/>
  <c r="AN24" i="57" s="1"/>
  <c r="AN24" i="67" s="1"/>
  <c r="AN24" i="61"/>
  <c r="AN21" i="59"/>
  <c r="AN21" i="58" s="1"/>
  <c r="AN21" i="57" s="1"/>
  <c r="AN21" i="67" s="1"/>
  <c r="AN21" i="61"/>
  <c r="AN8" i="59"/>
  <c r="AN8" i="58" s="1"/>
  <c r="AN8" i="57" s="1"/>
  <c r="AN8" i="67" s="1"/>
  <c r="AN8" i="61"/>
  <c r="AN12" i="59"/>
  <c r="AN12" i="58" s="1"/>
  <c r="AN12" i="57" s="1"/>
  <c r="AN12" i="67" s="1"/>
  <c r="AN12" i="61"/>
  <c r="AN22" i="59"/>
  <c r="AN22" i="58" s="1"/>
  <c r="AN22" i="57" s="1"/>
  <c r="AN22" i="67" s="1"/>
  <c r="AN22" i="61"/>
  <c r="AN19" i="59"/>
  <c r="AN19" i="58" s="1"/>
  <c r="AN19" i="57" s="1"/>
  <c r="AN19" i="67" s="1"/>
  <c r="AN19" i="61"/>
  <c r="AN6" i="59"/>
  <c r="AN6" i="58" s="1"/>
  <c r="AN6" i="57" s="1"/>
  <c r="AN6" i="67" s="1"/>
  <c r="AN6" i="61"/>
  <c r="AN11" i="59"/>
  <c r="AN11" i="58" s="1"/>
  <c r="AN11" i="61"/>
  <c r="AN7" i="59"/>
  <c r="AN7" i="58" s="1"/>
  <c r="AN7" i="57" s="1"/>
  <c r="AN7" i="67" s="1"/>
  <c r="AN7" i="61"/>
  <c r="AL30" i="65"/>
  <c r="AN4" i="59"/>
  <c r="AN4" i="58" s="1"/>
  <c r="AN4" i="61"/>
  <c r="AN18" i="59"/>
  <c r="AN18" i="58" s="1"/>
  <c r="AN18" i="57" s="1"/>
  <c r="AN18" i="67" s="1"/>
  <c r="AN18" i="61"/>
  <c r="AN20" i="59"/>
  <c r="AN20" i="58" s="1"/>
  <c r="AN20" i="57" s="1"/>
  <c r="AN20" i="67" s="1"/>
  <c r="AN20" i="61"/>
  <c r="AN13" i="59"/>
  <c r="AN13" i="58" s="1"/>
  <c r="AN13" i="57" s="1"/>
  <c r="AN13" i="67" s="1"/>
  <c r="AN13" i="61"/>
  <c r="AN16" i="59"/>
  <c r="AN16" i="58" s="1"/>
  <c r="AN16" i="57" s="1"/>
  <c r="AN16" i="67" s="1"/>
  <c r="AN16" i="61"/>
  <c r="AN10" i="59"/>
  <c r="AN10" i="58" s="1"/>
  <c r="AN10" i="57" s="1"/>
  <c r="AN10" i="67" s="1"/>
  <c r="AN10" i="61"/>
  <c r="AN14" i="59"/>
  <c r="AN14" i="58" s="1"/>
  <c r="AN14" i="57" s="1"/>
  <c r="AN14" i="67" s="1"/>
  <c r="AN14" i="61"/>
  <c r="AN17" i="59"/>
  <c r="AN17" i="58" s="1"/>
  <c r="AN17" i="57" s="1"/>
  <c r="AN17" i="67" s="1"/>
  <c r="AN17" i="61"/>
  <c r="AN15" i="59"/>
  <c r="AN15" i="58" s="1"/>
  <c r="AN15" i="57" s="1"/>
  <c r="AN15" i="67" s="1"/>
  <c r="AN15" i="61"/>
  <c r="AN23" i="59"/>
  <c r="AN23" i="58" s="1"/>
  <c r="AN23" i="57" s="1"/>
  <c r="AN23" i="67" s="1"/>
  <c r="AN23" i="61"/>
  <c r="AM4" i="57"/>
  <c r="AM4" i="67" s="1"/>
  <c r="AM30" i="58"/>
  <c r="CM20" i="55"/>
  <c r="CM16" i="55"/>
  <c r="CM23" i="55"/>
  <c r="CM24" i="55"/>
  <c r="CG21" i="55"/>
  <c r="CM12" i="55"/>
  <c r="CM22" i="55"/>
  <c r="CG11" i="55"/>
  <c r="AK30" i="54"/>
  <c r="AN5" i="53"/>
  <c r="AN24" i="53"/>
  <c r="AM30" i="54"/>
  <c r="AN4" i="53"/>
  <c r="AN9" i="53"/>
  <c r="AN18" i="53"/>
  <c r="AN21" i="53"/>
  <c r="AN20" i="53"/>
  <c r="AN8" i="53"/>
  <c r="AN13" i="53"/>
  <c r="AN12" i="53"/>
  <c r="AN16" i="53"/>
  <c r="AN22" i="53"/>
  <c r="AN10" i="53"/>
  <c r="AN19" i="53"/>
  <c r="AN14" i="53"/>
  <c r="AN6" i="53"/>
  <c r="AN17" i="53"/>
  <c r="AN11" i="53"/>
  <c r="AN15" i="53"/>
  <c r="AN7" i="53"/>
  <c r="AN23" i="53"/>
  <c r="AM30" i="53"/>
  <c r="AM32" i="53" s="1"/>
  <c r="AM34" i="53" s="1"/>
  <c r="AO5" i="50"/>
  <c r="AO9" i="50"/>
  <c r="AO24" i="50"/>
  <c r="AO18" i="50"/>
  <c r="AO21" i="50"/>
  <c r="AO20" i="50"/>
  <c r="AO8" i="50"/>
  <c r="AO13" i="50"/>
  <c r="AO12" i="50"/>
  <c r="AO16" i="50"/>
  <c r="AO22" i="50"/>
  <c r="AO10" i="50"/>
  <c r="AO19" i="50"/>
  <c r="AO14" i="50"/>
  <c r="AO6" i="50"/>
  <c r="AO17" i="50"/>
  <c r="AO11" i="50"/>
  <c r="AO15" i="50"/>
  <c r="AO7" i="50"/>
  <c r="AO23" i="50"/>
  <c r="AO4" i="50"/>
  <c r="AN30" i="50"/>
  <c r="L215" i="74" l="1"/>
  <c r="P248" i="74"/>
  <c r="N216" i="74"/>
  <c r="R249" i="74"/>
  <c r="O207" i="74"/>
  <c r="S240" i="74"/>
  <c r="K174" i="74"/>
  <c r="F149" i="74"/>
  <c r="H182" i="74"/>
  <c r="H150" i="74"/>
  <c r="J183" i="74"/>
  <c r="I141" i="74"/>
  <c r="D116" i="74"/>
  <c r="F117" i="74"/>
  <c r="G108" i="74"/>
  <c r="AH20" i="71"/>
  <c r="AT20" i="71"/>
  <c r="AH10" i="71"/>
  <c r="AT10" i="71"/>
  <c r="AE9" i="71"/>
  <c r="AQ9" i="71"/>
  <c r="AC13" i="71"/>
  <c r="AO13" i="71"/>
  <c r="AE14" i="71"/>
  <c r="AQ14" i="71"/>
  <c r="AD18" i="71"/>
  <c r="AP18" i="71"/>
  <c r="D17" i="71"/>
  <c r="P17" i="71" s="1"/>
  <c r="M21" i="56"/>
  <c r="M23" i="56"/>
  <c r="K10" i="56"/>
  <c r="K75" i="74" s="1"/>
  <c r="AE274" i="74" s="1"/>
  <c r="M11" i="56"/>
  <c r="M76" i="74" s="1"/>
  <c r="Q176" i="74" s="1"/>
  <c r="K20" i="56"/>
  <c r="M22" i="56"/>
  <c r="M15" i="56"/>
  <c r="M80" i="74" s="1"/>
  <c r="M19" i="56"/>
  <c r="M84" i="74" s="1"/>
  <c r="AL30" i="60"/>
  <c r="AM34" i="59"/>
  <c r="AN30" i="59"/>
  <c r="AM11" i="60"/>
  <c r="AM19" i="60"/>
  <c r="AM12" i="60"/>
  <c r="AM21" i="60"/>
  <c r="AM5" i="60"/>
  <c r="AM23" i="60"/>
  <c r="AM17" i="60"/>
  <c r="AM10" i="60"/>
  <c r="AM16" i="60"/>
  <c r="AM13" i="60"/>
  <c r="AM18" i="60"/>
  <c r="AM9" i="60"/>
  <c r="AM4" i="60"/>
  <c r="AN23" i="65"/>
  <c r="AN23" i="66"/>
  <c r="AN23" i="60" s="1"/>
  <c r="AN15" i="65"/>
  <c r="AN15" i="66"/>
  <c r="AN15" i="60" s="1"/>
  <c r="AN17" i="65"/>
  <c r="AN17" i="66"/>
  <c r="AN17" i="60" s="1"/>
  <c r="AN14" i="65"/>
  <c r="AN14" i="66"/>
  <c r="AN14" i="60" s="1"/>
  <c r="AN10" i="65"/>
  <c r="AN10" i="66"/>
  <c r="AN10" i="60" s="1"/>
  <c r="AN16" i="65"/>
  <c r="AN16" i="66"/>
  <c r="AN16" i="60" s="1"/>
  <c r="AN13" i="65"/>
  <c r="AN13" i="66"/>
  <c r="AN13" i="60" s="1"/>
  <c r="AN20" i="65"/>
  <c r="AN20" i="66"/>
  <c r="AN20" i="60" s="1"/>
  <c r="AN18" i="65"/>
  <c r="AN18" i="66"/>
  <c r="AN18" i="60" s="1"/>
  <c r="AM30" i="67"/>
  <c r="AM34" i="67" s="1"/>
  <c r="AN4" i="65"/>
  <c r="AN4" i="66"/>
  <c r="AN7" i="65"/>
  <c r="AN7" i="66"/>
  <c r="AN7" i="60" s="1"/>
  <c r="AN11" i="65"/>
  <c r="AN11" i="66"/>
  <c r="AN6" i="65"/>
  <c r="AN6" i="66"/>
  <c r="AN6" i="60" s="1"/>
  <c r="AN19" i="65"/>
  <c r="AN19" i="66"/>
  <c r="AN19" i="60" s="1"/>
  <c r="AN22" i="65"/>
  <c r="AN22" i="66"/>
  <c r="AN22" i="60" s="1"/>
  <c r="AN12" i="65"/>
  <c r="AN12" i="66"/>
  <c r="AN12" i="60" s="1"/>
  <c r="AN8" i="65"/>
  <c r="AN8" i="66"/>
  <c r="AN8" i="60" s="1"/>
  <c r="AN21" i="65"/>
  <c r="AN21" i="66"/>
  <c r="AN21" i="60" s="1"/>
  <c r="AN24" i="65"/>
  <c r="AN24" i="66"/>
  <c r="AN24" i="60" s="1"/>
  <c r="AN5" i="65"/>
  <c r="AN5" i="66"/>
  <c r="AN5" i="60" s="1"/>
  <c r="AN9" i="65"/>
  <c r="AN9" i="66"/>
  <c r="AN9" i="60" s="1"/>
  <c r="AM30" i="66"/>
  <c r="AM34" i="66" s="1"/>
  <c r="AN11" i="57"/>
  <c r="AN11" i="67" s="1"/>
  <c r="AN30" i="61"/>
  <c r="AM30" i="57"/>
  <c r="AM34" i="57" s="1"/>
  <c r="AO4" i="59"/>
  <c r="AO4" i="58" s="1"/>
  <c r="AO4" i="61"/>
  <c r="AO11" i="59"/>
  <c r="AO11" i="58" s="1"/>
  <c r="AO11" i="57" s="1"/>
  <c r="AO11" i="67" s="1"/>
  <c r="AO11" i="61"/>
  <c r="AO19" i="59"/>
  <c r="AO19" i="58" s="1"/>
  <c r="AO19" i="57" s="1"/>
  <c r="AO19" i="67" s="1"/>
  <c r="AO19" i="61"/>
  <c r="AO22" i="59"/>
  <c r="AO22" i="58" s="1"/>
  <c r="AO22" i="57" s="1"/>
  <c r="AO22" i="67" s="1"/>
  <c r="AO22" i="61"/>
  <c r="AO8" i="59"/>
  <c r="AO8" i="58" s="1"/>
  <c r="AO8" i="57" s="1"/>
  <c r="AO8" i="67" s="1"/>
  <c r="AO8" i="61"/>
  <c r="AO21" i="59"/>
  <c r="AO21" i="58" s="1"/>
  <c r="AO21" i="57" s="1"/>
  <c r="AO21" i="67" s="1"/>
  <c r="AO21" i="61"/>
  <c r="AO24" i="59"/>
  <c r="AO24" i="58" s="1"/>
  <c r="AO24" i="61"/>
  <c r="AO23" i="59"/>
  <c r="AO23" i="58" s="1"/>
  <c r="AO23" i="57" s="1"/>
  <c r="AO23" i="67" s="1"/>
  <c r="AO23" i="61"/>
  <c r="AO15" i="59"/>
  <c r="AO15" i="58" s="1"/>
  <c r="AO15" i="61"/>
  <c r="AO17" i="59"/>
  <c r="AO17" i="58" s="1"/>
  <c r="AO17" i="61"/>
  <c r="AO14" i="59"/>
  <c r="AO14" i="58" s="1"/>
  <c r="AO14" i="61"/>
  <c r="AO10" i="59"/>
  <c r="AO10" i="58" s="1"/>
  <c r="AO10" i="57" s="1"/>
  <c r="AO10" i="67" s="1"/>
  <c r="AO10" i="61"/>
  <c r="AO16" i="59"/>
  <c r="AO16" i="58" s="1"/>
  <c r="AO16" i="61"/>
  <c r="AO13" i="59"/>
  <c r="AO13" i="58" s="1"/>
  <c r="AO13" i="61"/>
  <c r="AO20" i="59"/>
  <c r="AO20" i="58" s="1"/>
  <c r="AO20" i="61"/>
  <c r="AO18" i="59"/>
  <c r="AO18" i="58" s="1"/>
  <c r="AO18" i="61"/>
  <c r="AO9" i="59"/>
  <c r="AO9" i="58" s="1"/>
  <c r="AO9" i="61"/>
  <c r="AO7" i="59"/>
  <c r="AO7" i="58" s="1"/>
  <c r="AO7" i="61"/>
  <c r="AO6" i="59"/>
  <c r="AO6" i="58" s="1"/>
  <c r="AO6" i="61"/>
  <c r="AO12" i="59"/>
  <c r="AO12" i="58" s="1"/>
  <c r="AO12" i="61"/>
  <c r="AO5" i="59"/>
  <c r="AO5" i="58" s="1"/>
  <c r="AO5" i="61"/>
  <c r="AM30" i="65"/>
  <c r="AN4" i="57"/>
  <c r="AN4" i="67" s="1"/>
  <c r="AN30" i="58"/>
  <c r="AM34" i="58"/>
  <c r="AM32" i="58"/>
  <c r="AM32" i="54"/>
  <c r="AM34" i="54" s="1"/>
  <c r="AO4" i="53"/>
  <c r="AO23" i="53"/>
  <c r="AO7" i="53"/>
  <c r="AO15" i="53"/>
  <c r="AO11" i="53"/>
  <c r="AO17" i="53"/>
  <c r="AO6" i="53"/>
  <c r="AO14" i="53"/>
  <c r="AO19" i="53"/>
  <c r="AO10" i="53"/>
  <c r="AO22" i="53"/>
  <c r="AO16" i="53"/>
  <c r="AO12" i="53"/>
  <c r="AO13" i="53"/>
  <c r="AO8" i="53"/>
  <c r="AO20" i="53"/>
  <c r="AO21" i="53"/>
  <c r="AO18" i="53"/>
  <c r="AO24" i="53"/>
  <c r="AO9" i="53"/>
  <c r="AO5" i="53"/>
  <c r="AN30" i="53"/>
  <c r="AP23" i="50"/>
  <c r="AP7" i="50"/>
  <c r="AP15" i="50"/>
  <c r="AP11" i="50"/>
  <c r="AP17" i="50"/>
  <c r="AP6" i="50"/>
  <c r="AP14" i="50"/>
  <c r="AP19" i="50"/>
  <c r="AP10" i="50"/>
  <c r="AP22" i="50"/>
  <c r="AP16" i="50"/>
  <c r="AP12" i="50"/>
  <c r="AP13" i="50"/>
  <c r="AP8" i="50"/>
  <c r="AP20" i="50"/>
  <c r="AP21" i="50"/>
  <c r="AP18" i="50"/>
  <c r="AP24" i="50"/>
  <c r="AP9" i="50"/>
  <c r="AP5" i="50"/>
  <c r="AP4" i="50"/>
  <c r="AO30" i="50"/>
  <c r="Y250" i="74" l="1"/>
  <c r="Q184" i="74"/>
  <c r="Y246" i="74"/>
  <c r="Q180" i="74"/>
  <c r="O175" i="74"/>
  <c r="W241" i="74"/>
  <c r="O143" i="74"/>
  <c r="Y242" i="74"/>
  <c r="O151" i="74"/>
  <c r="U217" i="74"/>
  <c r="O147" i="74"/>
  <c r="U213" i="74"/>
  <c r="U209" i="74"/>
  <c r="S208" i="74"/>
  <c r="M142" i="74"/>
  <c r="M110" i="74"/>
  <c r="K109" i="74"/>
  <c r="M114" i="74"/>
  <c r="M118" i="74"/>
  <c r="AB17" i="71"/>
  <c r="AN17" i="71"/>
  <c r="M19" i="73"/>
  <c r="M15" i="73"/>
  <c r="M22" i="73"/>
  <c r="M11" i="73"/>
  <c r="M21" i="73"/>
  <c r="M23" i="73"/>
  <c r="K10" i="71"/>
  <c r="W10" i="71" s="1"/>
  <c r="K10" i="73"/>
  <c r="K20" i="71"/>
  <c r="W20" i="71" s="1"/>
  <c r="K20" i="73"/>
  <c r="AO30" i="61"/>
  <c r="AM30" i="60"/>
  <c r="AM34" i="60" s="1"/>
  <c r="AM32" i="57"/>
  <c r="F34" i="44"/>
  <c r="F37" i="44" s="1"/>
  <c r="AN11" i="60"/>
  <c r="AN4" i="60"/>
  <c r="AO5" i="65"/>
  <c r="AO5" i="66"/>
  <c r="AO12" i="65"/>
  <c r="AO12" i="66"/>
  <c r="AO6" i="65"/>
  <c r="AO6" i="66"/>
  <c r="AO7" i="65"/>
  <c r="AO7" i="66"/>
  <c r="AO9" i="65"/>
  <c r="AO9" i="66"/>
  <c r="AO18" i="65"/>
  <c r="AO18" i="66"/>
  <c r="AO20" i="65"/>
  <c r="AO20" i="66"/>
  <c r="AO13" i="65"/>
  <c r="AO13" i="66"/>
  <c r="AO16" i="65"/>
  <c r="AO16" i="66"/>
  <c r="AO10" i="65"/>
  <c r="AO10" i="66"/>
  <c r="AO10" i="60" s="1"/>
  <c r="AO14" i="65"/>
  <c r="AO14" i="66"/>
  <c r="AO17" i="65"/>
  <c r="AO17" i="66"/>
  <c r="AO15" i="65"/>
  <c r="AO15" i="66"/>
  <c r="AO23" i="65"/>
  <c r="AO23" i="66"/>
  <c r="AO23" i="60" s="1"/>
  <c r="AO24" i="65"/>
  <c r="AO24" i="66"/>
  <c r="AO21" i="65"/>
  <c r="AO21" i="66"/>
  <c r="AO21" i="60" s="1"/>
  <c r="AO8" i="65"/>
  <c r="AO8" i="66"/>
  <c r="AO8" i="60" s="1"/>
  <c r="AO22" i="65"/>
  <c r="AO22" i="66"/>
  <c r="AO22" i="60" s="1"/>
  <c r="AO19" i="65"/>
  <c r="AO19" i="66"/>
  <c r="AO19" i="60" s="1"/>
  <c r="AO11" i="65"/>
  <c r="AO11" i="66"/>
  <c r="AO11" i="60" s="1"/>
  <c r="AN30" i="67"/>
  <c r="AM32" i="67"/>
  <c r="AO4" i="65"/>
  <c r="AO4" i="66"/>
  <c r="AN30" i="66"/>
  <c r="AM32" i="66"/>
  <c r="AO13" i="57"/>
  <c r="AO13" i="67" s="1"/>
  <c r="AO17" i="57"/>
  <c r="AO17" i="67" s="1"/>
  <c r="AO30" i="59"/>
  <c r="AO24" i="57"/>
  <c r="AO24" i="67" s="1"/>
  <c r="AO18" i="57"/>
  <c r="AO18" i="67" s="1"/>
  <c r="AO16" i="57"/>
  <c r="AO16" i="67" s="1"/>
  <c r="AO14" i="57"/>
  <c r="AO14" i="67" s="1"/>
  <c r="AO15" i="57"/>
  <c r="AO15" i="67" s="1"/>
  <c r="AO5" i="57"/>
  <c r="AO5" i="67" s="1"/>
  <c r="AO12" i="57"/>
  <c r="AO12" i="67" s="1"/>
  <c r="AO9" i="57"/>
  <c r="AO9" i="67" s="1"/>
  <c r="AO20" i="57"/>
  <c r="AO20" i="67" s="1"/>
  <c r="AN30" i="57"/>
  <c r="AO6" i="57"/>
  <c r="AO6" i="67" s="1"/>
  <c r="AO7" i="57"/>
  <c r="AO7" i="67" s="1"/>
  <c r="AP5" i="59"/>
  <c r="AP5" i="58" s="1"/>
  <c r="AP5" i="57" s="1"/>
  <c r="AP5" i="67" s="1"/>
  <c r="AP5" i="61"/>
  <c r="AP21" i="59"/>
  <c r="AP21" i="58" s="1"/>
  <c r="AP21" i="57" s="1"/>
  <c r="AP21" i="67" s="1"/>
  <c r="AP21" i="61"/>
  <c r="AP12" i="59"/>
  <c r="AP12" i="58" s="1"/>
  <c r="AP12" i="57" s="1"/>
  <c r="AP12" i="67" s="1"/>
  <c r="AP12" i="61"/>
  <c r="AP19" i="59"/>
  <c r="AP19" i="58" s="1"/>
  <c r="AP19" i="57" s="1"/>
  <c r="AP19" i="67" s="1"/>
  <c r="AP19" i="61"/>
  <c r="AP11" i="59"/>
  <c r="AP11" i="58" s="1"/>
  <c r="AP11" i="57" s="1"/>
  <c r="AP11" i="67" s="1"/>
  <c r="AP11" i="61"/>
  <c r="AP4" i="59"/>
  <c r="AP4" i="58" s="1"/>
  <c r="AP4" i="61"/>
  <c r="AP9" i="59"/>
  <c r="AP9" i="58" s="1"/>
  <c r="AP9" i="57" s="1"/>
  <c r="AP9" i="67" s="1"/>
  <c r="AP9" i="61"/>
  <c r="AP18" i="59"/>
  <c r="AP18" i="58" s="1"/>
  <c r="AP18" i="57" s="1"/>
  <c r="AP18" i="67" s="1"/>
  <c r="AP18" i="61"/>
  <c r="AP20" i="59"/>
  <c r="AP20" i="58" s="1"/>
  <c r="AP20" i="57" s="1"/>
  <c r="AP20" i="67" s="1"/>
  <c r="AP20" i="61"/>
  <c r="AP13" i="59"/>
  <c r="AP13" i="58" s="1"/>
  <c r="AP13" i="57" s="1"/>
  <c r="AP13" i="67" s="1"/>
  <c r="AP13" i="61"/>
  <c r="AP16" i="59"/>
  <c r="AP16" i="58" s="1"/>
  <c r="AP16" i="57" s="1"/>
  <c r="AP16" i="67" s="1"/>
  <c r="AP16" i="61"/>
  <c r="AP10" i="59"/>
  <c r="AP10" i="58" s="1"/>
  <c r="AP10" i="61"/>
  <c r="AP14" i="59"/>
  <c r="AP14" i="58" s="1"/>
  <c r="AP14" i="61"/>
  <c r="AP17" i="59"/>
  <c r="AP17" i="58" s="1"/>
  <c r="AP17" i="61"/>
  <c r="AP15" i="59"/>
  <c r="AP15" i="58" s="1"/>
  <c r="AP15" i="57" s="1"/>
  <c r="AP15" i="67" s="1"/>
  <c r="AP15" i="61"/>
  <c r="AP23" i="59"/>
  <c r="AP23" i="58" s="1"/>
  <c r="AP23" i="61"/>
  <c r="AP24" i="59"/>
  <c r="AP24" i="58" s="1"/>
  <c r="AP24" i="61"/>
  <c r="AP8" i="59"/>
  <c r="AP8" i="58" s="1"/>
  <c r="AP8" i="61"/>
  <c r="AP22" i="59"/>
  <c r="AP22" i="58" s="1"/>
  <c r="AP22" i="61"/>
  <c r="AP6" i="59"/>
  <c r="AP6" i="58" s="1"/>
  <c r="AP6" i="61"/>
  <c r="AP7" i="59"/>
  <c r="AP7" i="58" s="1"/>
  <c r="AP7" i="61"/>
  <c r="AM34" i="65"/>
  <c r="AM32" i="65"/>
  <c r="AN30" i="65"/>
  <c r="AO4" i="57"/>
  <c r="AO4" i="67" s="1"/>
  <c r="AO30" i="58"/>
  <c r="AP5" i="53"/>
  <c r="AN5" i="54" s="1"/>
  <c r="AP24" i="53"/>
  <c r="AN24" i="54" s="1"/>
  <c r="AP18" i="53"/>
  <c r="AP20" i="53"/>
  <c r="AP8" i="53"/>
  <c r="AN8" i="54" s="1"/>
  <c r="BF8" i="55" s="1"/>
  <c r="AP12" i="53"/>
  <c r="AP16" i="53"/>
  <c r="AP10" i="53"/>
  <c r="AP19" i="53"/>
  <c r="AN19" i="54" s="1"/>
  <c r="BU19" i="55" s="1"/>
  <c r="G18" i="56" s="1"/>
  <c r="G83" i="74" s="1"/>
  <c r="AP6" i="53"/>
  <c r="AP11" i="53"/>
  <c r="AN11" i="54" s="1"/>
  <c r="AP4" i="53"/>
  <c r="AO30" i="54"/>
  <c r="AP9" i="53"/>
  <c r="AP21" i="53"/>
  <c r="AP13" i="53"/>
  <c r="AP22" i="53"/>
  <c r="AP14" i="53"/>
  <c r="AP17" i="53"/>
  <c r="AP15" i="53"/>
  <c r="AP7" i="53"/>
  <c r="AN7" i="54" s="1"/>
  <c r="BC7" i="55" s="1"/>
  <c r="AP23" i="53"/>
  <c r="AO30" i="53"/>
  <c r="AQ5" i="50"/>
  <c r="AQ9" i="50"/>
  <c r="AQ24" i="50"/>
  <c r="AQ18" i="50"/>
  <c r="AQ21" i="50"/>
  <c r="AQ20" i="50"/>
  <c r="AQ8" i="50"/>
  <c r="AQ13" i="50"/>
  <c r="AQ12" i="50"/>
  <c r="AQ16" i="50"/>
  <c r="AQ22" i="50"/>
  <c r="AQ10" i="50"/>
  <c r="AQ19" i="50"/>
  <c r="AQ14" i="50"/>
  <c r="AQ6" i="50"/>
  <c r="AQ17" i="50"/>
  <c r="AQ11" i="50"/>
  <c r="AQ15" i="50"/>
  <c r="AQ7" i="50"/>
  <c r="AQ23" i="50"/>
  <c r="AQ4" i="50"/>
  <c r="AP30" i="50"/>
  <c r="AP32" i="50" s="1"/>
  <c r="S249" i="74" l="1"/>
  <c r="AA282" i="74"/>
  <c r="I150" i="74"/>
  <c r="O216" i="74"/>
  <c r="K183" i="74"/>
  <c r="G117" i="74"/>
  <c r="AI20" i="71"/>
  <c r="AU20" i="71"/>
  <c r="AI10" i="71"/>
  <c r="AU10" i="71"/>
  <c r="G18" i="71"/>
  <c r="S18" i="71" s="1"/>
  <c r="G18" i="73"/>
  <c r="AW5" i="55"/>
  <c r="F41" i="44"/>
  <c r="AN30" i="60"/>
  <c r="AM32" i="60"/>
  <c r="AP30" i="61"/>
  <c r="AP32" i="61" s="1"/>
  <c r="AO30" i="66"/>
  <c r="AO4" i="60"/>
  <c r="AO24" i="60"/>
  <c r="AO15" i="60"/>
  <c r="AO17" i="60"/>
  <c r="AO14" i="60"/>
  <c r="AO16" i="60"/>
  <c r="AO13" i="60"/>
  <c r="AO20" i="60"/>
  <c r="AO18" i="60"/>
  <c r="AO9" i="60"/>
  <c r="AO7" i="60"/>
  <c r="AO6" i="60"/>
  <c r="AO12" i="60"/>
  <c r="AO5" i="60"/>
  <c r="AP4" i="65"/>
  <c r="AP4" i="66"/>
  <c r="AO30" i="67"/>
  <c r="AP7" i="65"/>
  <c r="AP7" i="66"/>
  <c r="AP6" i="65"/>
  <c r="AP6" i="66"/>
  <c r="AP22" i="65"/>
  <c r="AP22" i="66"/>
  <c r="AP8" i="65"/>
  <c r="AP8" i="66"/>
  <c r="AP24" i="65"/>
  <c r="AP24" i="66"/>
  <c r="AP23" i="65"/>
  <c r="AP23" i="66"/>
  <c r="AP15" i="65"/>
  <c r="AP15" i="66"/>
  <c r="AP15" i="60" s="1"/>
  <c r="AP17" i="65"/>
  <c r="AP17" i="66"/>
  <c r="AP14" i="65"/>
  <c r="AP14" i="66"/>
  <c r="AP10" i="65"/>
  <c r="AP10" i="66"/>
  <c r="AP16" i="65"/>
  <c r="AP16" i="66"/>
  <c r="AP16" i="60" s="1"/>
  <c r="AP13" i="65"/>
  <c r="AP13" i="66"/>
  <c r="AP13" i="60" s="1"/>
  <c r="AP20" i="65"/>
  <c r="AP20" i="66"/>
  <c r="AP20" i="60" s="1"/>
  <c r="AP18" i="65"/>
  <c r="AP18" i="66"/>
  <c r="AP18" i="60" s="1"/>
  <c r="AP9" i="65"/>
  <c r="AP9" i="66"/>
  <c r="AP9" i="60" s="1"/>
  <c r="AP11" i="65"/>
  <c r="AP11" i="66"/>
  <c r="AP11" i="60" s="1"/>
  <c r="AP19" i="65"/>
  <c r="AP19" i="66"/>
  <c r="AP19" i="60" s="1"/>
  <c r="AP12" i="65"/>
  <c r="AP12" i="66"/>
  <c r="AP12" i="60" s="1"/>
  <c r="AP21" i="65"/>
  <c r="AP21" i="66"/>
  <c r="AP21" i="60" s="1"/>
  <c r="AP5" i="65"/>
  <c r="AP5" i="66"/>
  <c r="AP5" i="60" s="1"/>
  <c r="AP14" i="57"/>
  <c r="AP14" i="67" s="1"/>
  <c r="AP23" i="57"/>
  <c r="AP23" i="67" s="1"/>
  <c r="AP17" i="57"/>
  <c r="AP17" i="67" s="1"/>
  <c r="AP10" i="57"/>
  <c r="AP10" i="67" s="1"/>
  <c r="AP30" i="59"/>
  <c r="AP32" i="59" s="1"/>
  <c r="AO30" i="57"/>
  <c r="AP7" i="57"/>
  <c r="AP7" i="67" s="1"/>
  <c r="AP6" i="57"/>
  <c r="AP6" i="67" s="1"/>
  <c r="AP22" i="57"/>
  <c r="AP22" i="67" s="1"/>
  <c r="AP8" i="57"/>
  <c r="AP8" i="67" s="1"/>
  <c r="AP24" i="57"/>
  <c r="AP24" i="67" s="1"/>
  <c r="AQ23" i="59"/>
  <c r="AQ23" i="58" s="1"/>
  <c r="AQ23" i="57" s="1"/>
  <c r="AQ23" i="67" s="1"/>
  <c r="AQ23" i="61"/>
  <c r="AQ17" i="59"/>
  <c r="AQ17" i="58" s="1"/>
  <c r="AQ17" i="57" s="1"/>
  <c r="AQ17" i="67" s="1"/>
  <c r="AQ17" i="61"/>
  <c r="AQ14" i="59"/>
  <c r="AQ14" i="58" s="1"/>
  <c r="AQ14" i="57" s="1"/>
  <c r="AQ14" i="67" s="1"/>
  <c r="AQ14" i="61"/>
  <c r="AQ16" i="59"/>
  <c r="AQ16" i="58" s="1"/>
  <c r="AQ16" i="57" s="1"/>
  <c r="AQ16" i="67" s="1"/>
  <c r="AQ16" i="61"/>
  <c r="AQ13" i="59"/>
  <c r="AQ13" i="58" s="1"/>
  <c r="AQ13" i="61"/>
  <c r="AQ18" i="59"/>
  <c r="AQ18" i="58" s="1"/>
  <c r="AQ18" i="61"/>
  <c r="AQ9" i="59"/>
  <c r="AQ9" i="58" s="1"/>
  <c r="AQ9" i="57" s="1"/>
  <c r="AQ9" i="67" s="1"/>
  <c r="AQ9" i="61"/>
  <c r="AQ4" i="59"/>
  <c r="AQ4" i="58" s="1"/>
  <c r="AQ4" i="61"/>
  <c r="AQ7" i="59"/>
  <c r="AQ7" i="58" s="1"/>
  <c r="AQ7" i="61"/>
  <c r="AQ11" i="59"/>
  <c r="AQ11" i="58" s="1"/>
  <c r="AQ11" i="61"/>
  <c r="AQ6" i="59"/>
  <c r="AQ6" i="58" s="1"/>
  <c r="AQ6" i="61"/>
  <c r="AQ19" i="59"/>
  <c r="AQ19" i="58" s="1"/>
  <c r="AQ19" i="61"/>
  <c r="AQ22" i="59"/>
  <c r="AQ22" i="58" s="1"/>
  <c r="AQ22" i="61"/>
  <c r="AQ12" i="59"/>
  <c r="AQ12" i="58" s="1"/>
  <c r="AQ12" i="61"/>
  <c r="AQ8" i="59"/>
  <c r="AQ8" i="58" s="1"/>
  <c r="AQ8" i="61"/>
  <c r="AQ21" i="59"/>
  <c r="AQ21" i="58" s="1"/>
  <c r="AQ21" i="61"/>
  <c r="AQ24" i="59"/>
  <c r="AQ24" i="58" s="1"/>
  <c r="AQ24" i="61"/>
  <c r="AQ5" i="59"/>
  <c r="AQ5" i="58" s="1"/>
  <c r="AQ5" i="61"/>
  <c r="AQ15" i="59"/>
  <c r="AQ15" i="58" s="1"/>
  <c r="AQ15" i="61"/>
  <c r="AQ10" i="59"/>
  <c r="AQ10" i="58" s="1"/>
  <c r="AQ10" i="61"/>
  <c r="AQ20" i="59"/>
  <c r="AQ20" i="58" s="1"/>
  <c r="AQ20" i="61"/>
  <c r="AO30" i="65"/>
  <c r="AP4" i="57"/>
  <c r="AP4" i="67" s="1"/>
  <c r="AP30" i="58"/>
  <c r="AP32" i="58" s="1"/>
  <c r="CP24" i="55"/>
  <c r="CJ11" i="55"/>
  <c r="AN6" i="54"/>
  <c r="AN22" i="54"/>
  <c r="AN21" i="54"/>
  <c r="AN23" i="54"/>
  <c r="AN15" i="54"/>
  <c r="BX15" i="55" s="1"/>
  <c r="H14" i="56" s="1"/>
  <c r="H79" i="74" s="1"/>
  <c r="AB278" i="74" s="1"/>
  <c r="AN13" i="54"/>
  <c r="AN4" i="54"/>
  <c r="AN4" i="55" s="1"/>
  <c r="AN30" i="55" s="1"/>
  <c r="AN12" i="54"/>
  <c r="AN10" i="54"/>
  <c r="BX10" i="55" s="1"/>
  <c r="H9" i="56" s="1"/>
  <c r="AN20" i="54"/>
  <c r="AN9" i="54"/>
  <c r="AN14" i="54"/>
  <c r="BR14" i="55" s="1"/>
  <c r="F13" i="56" s="1"/>
  <c r="F78" i="74" s="1"/>
  <c r="Z277" i="74" s="1"/>
  <c r="AN17" i="54"/>
  <c r="AN16" i="54"/>
  <c r="AN18" i="54"/>
  <c r="BO18" i="55" s="1"/>
  <c r="E17" i="56" s="1"/>
  <c r="E82" i="74" s="1"/>
  <c r="Y281" i="74" s="1"/>
  <c r="AQ23" i="53"/>
  <c r="AQ15" i="53"/>
  <c r="AQ11" i="53"/>
  <c r="AQ6" i="53"/>
  <c r="AQ19" i="53"/>
  <c r="AQ22" i="53"/>
  <c r="AQ4" i="53"/>
  <c r="AP30" i="54"/>
  <c r="AQ7" i="53"/>
  <c r="AQ17" i="53"/>
  <c r="AQ14" i="53"/>
  <c r="AQ10" i="53"/>
  <c r="AQ16" i="53"/>
  <c r="AQ12" i="53"/>
  <c r="AQ13" i="53"/>
  <c r="AQ8" i="53"/>
  <c r="AQ20" i="53"/>
  <c r="AQ21" i="53"/>
  <c r="AQ18" i="53"/>
  <c r="AQ24" i="53"/>
  <c r="AQ9" i="53"/>
  <c r="AQ5" i="53"/>
  <c r="AP30" i="53"/>
  <c r="AP32" i="53" s="1"/>
  <c r="AR23" i="50"/>
  <c r="AR7" i="50"/>
  <c r="AR15" i="50"/>
  <c r="AR11" i="50"/>
  <c r="AR17" i="50"/>
  <c r="AR6" i="50"/>
  <c r="AR14" i="50"/>
  <c r="AR19" i="50"/>
  <c r="AR10" i="50"/>
  <c r="AR22" i="50"/>
  <c r="AR16" i="50"/>
  <c r="AR12" i="50"/>
  <c r="AR13" i="50"/>
  <c r="AR8" i="50"/>
  <c r="AR20" i="50"/>
  <c r="AR21" i="50"/>
  <c r="AR18" i="50"/>
  <c r="AR24" i="50"/>
  <c r="AR9" i="50"/>
  <c r="AR5" i="50"/>
  <c r="AR4" i="50"/>
  <c r="AQ30" i="50"/>
  <c r="M215" i="74" l="1"/>
  <c r="Q248" i="74"/>
  <c r="P212" i="74"/>
  <c r="T245" i="74"/>
  <c r="N211" i="74"/>
  <c r="R244" i="74"/>
  <c r="AZ17" i="55"/>
  <c r="G149" i="74"/>
  <c r="I182" i="74"/>
  <c r="H145" i="74"/>
  <c r="J178" i="74"/>
  <c r="J146" i="74"/>
  <c r="L179" i="74"/>
  <c r="F112" i="74"/>
  <c r="E116" i="74"/>
  <c r="H113" i="74"/>
  <c r="AE18" i="71"/>
  <c r="AQ18" i="71"/>
  <c r="D73" i="74"/>
  <c r="BL9" i="55"/>
  <c r="D8" i="56" s="1"/>
  <c r="H74" i="74"/>
  <c r="AB273" i="74" s="1"/>
  <c r="H9" i="71"/>
  <c r="T9" i="71" s="1"/>
  <c r="H9" i="73"/>
  <c r="BL13" i="55"/>
  <c r="D12" i="56" s="1"/>
  <c r="D77" i="74"/>
  <c r="X276" i="74" s="1"/>
  <c r="E17" i="71"/>
  <c r="Q17" i="71" s="1"/>
  <c r="E17" i="73"/>
  <c r="H14" i="73"/>
  <c r="H14" i="71"/>
  <c r="T14" i="71" s="1"/>
  <c r="F13" i="71"/>
  <c r="R13" i="71" s="1"/>
  <c r="F13" i="73"/>
  <c r="AZ6" i="55"/>
  <c r="L10" i="56"/>
  <c r="L75" i="74" s="1"/>
  <c r="X241" i="74" s="1"/>
  <c r="N23" i="56"/>
  <c r="F44" i="44"/>
  <c r="AO30" i="60"/>
  <c r="AQ30" i="61"/>
  <c r="AP10" i="60"/>
  <c r="AP14" i="60"/>
  <c r="AP17" i="60"/>
  <c r="AP23" i="60"/>
  <c r="AP24" i="60"/>
  <c r="AP8" i="60"/>
  <c r="AP22" i="60"/>
  <c r="AP6" i="60"/>
  <c r="AP7" i="60"/>
  <c r="AP4" i="60"/>
  <c r="AQ20" i="65"/>
  <c r="AQ20" i="66"/>
  <c r="AQ10" i="65"/>
  <c r="AQ10" i="66"/>
  <c r="AQ15" i="65"/>
  <c r="AQ15" i="66"/>
  <c r="AQ5" i="65"/>
  <c r="AQ5" i="66"/>
  <c r="AQ24" i="65"/>
  <c r="AQ24" i="66"/>
  <c r="AQ21" i="65"/>
  <c r="AQ21" i="66"/>
  <c r="AQ8" i="65"/>
  <c r="AQ8" i="66"/>
  <c r="AQ12" i="65"/>
  <c r="AQ12" i="66"/>
  <c r="AQ22" i="65"/>
  <c r="AQ22" i="66"/>
  <c r="AQ19" i="65"/>
  <c r="AQ19" i="66"/>
  <c r="AQ6" i="65"/>
  <c r="AQ6" i="66"/>
  <c r="AQ11" i="65"/>
  <c r="AQ11" i="66"/>
  <c r="AQ7" i="65"/>
  <c r="AQ7" i="66"/>
  <c r="AQ4" i="65"/>
  <c r="AQ4" i="66"/>
  <c r="AQ9" i="65"/>
  <c r="AQ9" i="66"/>
  <c r="AQ9" i="60" s="1"/>
  <c r="AQ18" i="65"/>
  <c r="AQ18" i="66"/>
  <c r="AQ13" i="65"/>
  <c r="AQ13" i="66"/>
  <c r="AQ16" i="65"/>
  <c r="AQ16" i="66"/>
  <c r="AQ16" i="60" s="1"/>
  <c r="AQ14" i="65"/>
  <c r="AQ14" i="66"/>
  <c r="AQ14" i="60" s="1"/>
  <c r="AQ17" i="65"/>
  <c r="AQ17" i="66"/>
  <c r="AQ17" i="60" s="1"/>
  <c r="AQ23" i="65"/>
  <c r="AQ23" i="66"/>
  <c r="AQ23" i="60" s="1"/>
  <c r="AP30" i="67"/>
  <c r="AP30" i="66"/>
  <c r="AP32" i="66" s="1"/>
  <c r="AQ21" i="57"/>
  <c r="AQ21" i="67" s="1"/>
  <c r="AQ19" i="57"/>
  <c r="AQ19" i="67" s="1"/>
  <c r="AQ30" i="59"/>
  <c r="AQ5" i="57"/>
  <c r="AQ5" i="67" s="1"/>
  <c r="AQ12" i="57"/>
  <c r="AQ12" i="67" s="1"/>
  <c r="AQ11" i="57"/>
  <c r="AQ11" i="67" s="1"/>
  <c r="AQ20" i="57"/>
  <c r="AQ20" i="67" s="1"/>
  <c r="AQ15" i="57"/>
  <c r="AQ15" i="67" s="1"/>
  <c r="AQ24" i="57"/>
  <c r="AQ24" i="67" s="1"/>
  <c r="AQ8" i="57"/>
  <c r="AQ8" i="67" s="1"/>
  <c r="AQ22" i="57"/>
  <c r="AQ22" i="67" s="1"/>
  <c r="AQ6" i="57"/>
  <c r="AQ6" i="67" s="1"/>
  <c r="AQ7" i="57"/>
  <c r="AQ7" i="67" s="1"/>
  <c r="AQ18" i="57"/>
  <c r="AQ18" i="67" s="1"/>
  <c r="AQ13" i="57"/>
  <c r="AQ13" i="67" s="1"/>
  <c r="AQ10" i="57"/>
  <c r="AQ10" i="67" s="1"/>
  <c r="AP30" i="57"/>
  <c r="AP32" i="57" s="1"/>
  <c r="AR9" i="59"/>
  <c r="AR9" i="58" s="1"/>
  <c r="AR9" i="57" s="1"/>
  <c r="AR9" i="67" s="1"/>
  <c r="AR9" i="61"/>
  <c r="AR18" i="59"/>
  <c r="AR18" i="58" s="1"/>
  <c r="AR18" i="57" s="1"/>
  <c r="AR18" i="67" s="1"/>
  <c r="AR18" i="61"/>
  <c r="AR13" i="59"/>
  <c r="AR13" i="58" s="1"/>
  <c r="AR13" i="57" s="1"/>
  <c r="AR13" i="67" s="1"/>
  <c r="AR13" i="61"/>
  <c r="AR10" i="59"/>
  <c r="AR10" i="58" s="1"/>
  <c r="AR10" i="57" s="1"/>
  <c r="AR10" i="67" s="1"/>
  <c r="AR10" i="61"/>
  <c r="AR14" i="59"/>
  <c r="AR14" i="58" s="1"/>
  <c r="AR14" i="57" s="1"/>
  <c r="AR14" i="67" s="1"/>
  <c r="AR14" i="61"/>
  <c r="AR17" i="59"/>
  <c r="AR17" i="58" s="1"/>
  <c r="AR17" i="57" s="1"/>
  <c r="AR17" i="67" s="1"/>
  <c r="AR17" i="61"/>
  <c r="AR23" i="59"/>
  <c r="AR23" i="58" s="1"/>
  <c r="AR23" i="57" s="1"/>
  <c r="AR23" i="67" s="1"/>
  <c r="AR23" i="61"/>
  <c r="AR5" i="59"/>
  <c r="AR5" i="58" s="1"/>
  <c r="AR5" i="61"/>
  <c r="AR24" i="59"/>
  <c r="AR24" i="58" s="1"/>
  <c r="AR24" i="61"/>
  <c r="AR21" i="59"/>
  <c r="AR21" i="58" s="1"/>
  <c r="AR21" i="61"/>
  <c r="AR8" i="59"/>
  <c r="AR8" i="58" s="1"/>
  <c r="AR8" i="57" s="1"/>
  <c r="AR8" i="67" s="1"/>
  <c r="AR8" i="61"/>
  <c r="AR12" i="59"/>
  <c r="AR12" i="58" s="1"/>
  <c r="AR12" i="61"/>
  <c r="AR22" i="59"/>
  <c r="AR22" i="58" s="1"/>
  <c r="AR22" i="61"/>
  <c r="AR19" i="59"/>
  <c r="AR19" i="58" s="1"/>
  <c r="AR19" i="61"/>
  <c r="AR6" i="59"/>
  <c r="AR6" i="58" s="1"/>
  <c r="AR6" i="61"/>
  <c r="AR11" i="59"/>
  <c r="AR11" i="58" s="1"/>
  <c r="AR11" i="61"/>
  <c r="AR7" i="59"/>
  <c r="AR7" i="58" s="1"/>
  <c r="AR7" i="61"/>
  <c r="AP30" i="65"/>
  <c r="AP32" i="65" s="1"/>
  <c r="AR4" i="59"/>
  <c r="AR4" i="58" s="1"/>
  <c r="AR4" i="61"/>
  <c r="AR20" i="59"/>
  <c r="AR20" i="58" s="1"/>
  <c r="AR20" i="57" s="1"/>
  <c r="AR20" i="67" s="1"/>
  <c r="AR20" i="61"/>
  <c r="AR16" i="59"/>
  <c r="AR16" i="58" s="1"/>
  <c r="AR16" i="57" s="1"/>
  <c r="AR16" i="67" s="1"/>
  <c r="AR16" i="61"/>
  <c r="AR15" i="59"/>
  <c r="AR15" i="58" s="1"/>
  <c r="AR15" i="57" s="1"/>
  <c r="AR15" i="67" s="1"/>
  <c r="AR15" i="61"/>
  <c r="AQ4" i="57"/>
  <c r="AQ4" i="67" s="1"/>
  <c r="AQ30" i="58"/>
  <c r="CP23" i="55"/>
  <c r="CP22" i="55"/>
  <c r="CP16" i="55"/>
  <c r="CP20" i="55"/>
  <c r="CP12" i="55"/>
  <c r="CJ21" i="55"/>
  <c r="AN30" i="54"/>
  <c r="AP32" i="54" s="1"/>
  <c r="AR5" i="53"/>
  <c r="AR9" i="53"/>
  <c r="AR24" i="53"/>
  <c r="AR18" i="53"/>
  <c r="AR21" i="53"/>
  <c r="AR20" i="53"/>
  <c r="AR8" i="53"/>
  <c r="AR13" i="53"/>
  <c r="AR12" i="53"/>
  <c r="AR16" i="53"/>
  <c r="AR22" i="53"/>
  <c r="AR10" i="53"/>
  <c r="AR19" i="53"/>
  <c r="AR14" i="53"/>
  <c r="AR6" i="53"/>
  <c r="AR17" i="53"/>
  <c r="AR11" i="53"/>
  <c r="AR15" i="53"/>
  <c r="AR7" i="53"/>
  <c r="AR23" i="53"/>
  <c r="AQ30" i="53"/>
  <c r="AR30" i="54"/>
  <c r="AR4" i="53"/>
  <c r="AS5" i="50"/>
  <c r="AS9" i="50"/>
  <c r="AS24" i="50"/>
  <c r="AS18" i="50"/>
  <c r="AS21" i="50"/>
  <c r="AS20" i="50"/>
  <c r="AS8" i="50"/>
  <c r="AS13" i="50"/>
  <c r="AS12" i="50"/>
  <c r="AS16" i="50"/>
  <c r="AS22" i="50"/>
  <c r="AS10" i="50"/>
  <c r="AS19" i="50"/>
  <c r="AS14" i="50"/>
  <c r="AS6" i="50"/>
  <c r="AS17" i="50"/>
  <c r="AS11" i="50"/>
  <c r="AS15" i="50"/>
  <c r="AS7" i="50"/>
  <c r="AS23" i="50"/>
  <c r="AS4" i="50"/>
  <c r="AR30" i="50"/>
  <c r="P239" i="74" l="1"/>
  <c r="P10" i="74" s="1"/>
  <c r="X272" i="74"/>
  <c r="L210" i="74"/>
  <c r="L16" i="74" s="1"/>
  <c r="P243" i="74"/>
  <c r="P15" i="74" s="1"/>
  <c r="P207" i="74"/>
  <c r="T240" i="74"/>
  <c r="P175" i="74"/>
  <c r="T208" i="74"/>
  <c r="L206" i="74"/>
  <c r="L11" i="74" s="1"/>
  <c r="F260" i="74"/>
  <c r="L174" i="74"/>
  <c r="H173" i="74"/>
  <c r="H12" i="74" s="1"/>
  <c r="F144" i="74"/>
  <c r="F18" i="74" s="1"/>
  <c r="H177" i="74"/>
  <c r="H17" i="74" s="1"/>
  <c r="N142" i="74"/>
  <c r="J141" i="74"/>
  <c r="F140" i="74"/>
  <c r="F13" i="74" s="1"/>
  <c r="L109" i="74"/>
  <c r="D111" i="74"/>
  <c r="D19" i="74" s="1"/>
  <c r="H108" i="74"/>
  <c r="D107" i="74"/>
  <c r="D14" i="74" s="1"/>
  <c r="AD13" i="71"/>
  <c r="AP13" i="71"/>
  <c r="AC17" i="71"/>
  <c r="AO17" i="71"/>
  <c r="AF9" i="71"/>
  <c r="AR9" i="71"/>
  <c r="AF14" i="71"/>
  <c r="AR14" i="71"/>
  <c r="N23" i="73"/>
  <c r="L10" i="73"/>
  <c r="D8" i="71"/>
  <c r="P8" i="71" s="1"/>
  <c r="D8" i="73"/>
  <c r="D12" i="71"/>
  <c r="D12" i="73"/>
  <c r="P12" i="71"/>
  <c r="N11" i="56"/>
  <c r="N76" i="74" s="1"/>
  <c r="L20" i="56"/>
  <c r="N19" i="56"/>
  <c r="N84" i="74" s="1"/>
  <c r="N15" i="56"/>
  <c r="N80" i="74" s="1"/>
  <c r="N22" i="56"/>
  <c r="N21" i="56"/>
  <c r="AP30" i="60"/>
  <c r="AP32" i="60" s="1"/>
  <c r="AQ13" i="60"/>
  <c r="AQ18" i="60"/>
  <c r="AQ4" i="60"/>
  <c r="AQ7" i="60"/>
  <c r="AQ11" i="60"/>
  <c r="AQ6" i="60"/>
  <c r="AQ19" i="60"/>
  <c r="AQ22" i="60"/>
  <c r="AQ12" i="60"/>
  <c r="AQ8" i="60"/>
  <c r="AQ21" i="60"/>
  <c r="AQ24" i="60"/>
  <c r="AQ5" i="60"/>
  <c r="AQ15" i="60"/>
  <c r="AQ10" i="60"/>
  <c r="AQ20" i="60"/>
  <c r="AR4" i="65"/>
  <c r="AR4" i="66"/>
  <c r="AR7" i="65"/>
  <c r="AR7" i="66"/>
  <c r="AR11" i="65"/>
  <c r="AR11" i="66"/>
  <c r="AR6" i="65"/>
  <c r="AR6" i="66"/>
  <c r="AR19" i="65"/>
  <c r="AR19" i="66"/>
  <c r="AR22" i="65"/>
  <c r="AR22" i="66"/>
  <c r="AR12" i="65"/>
  <c r="AR12" i="66"/>
  <c r="AR8" i="65"/>
  <c r="AR8" i="66"/>
  <c r="AR8" i="60" s="1"/>
  <c r="AR21" i="65"/>
  <c r="AR21" i="66"/>
  <c r="AR24" i="65"/>
  <c r="AR24" i="66"/>
  <c r="AR5" i="65"/>
  <c r="AR5" i="66"/>
  <c r="AR23" i="65"/>
  <c r="AR23" i="66"/>
  <c r="AR23" i="60" s="1"/>
  <c r="AR17" i="65"/>
  <c r="AR17" i="66"/>
  <c r="AR17" i="60" s="1"/>
  <c r="AR14" i="65"/>
  <c r="AR14" i="66"/>
  <c r="AR14" i="60" s="1"/>
  <c r="AR10" i="65"/>
  <c r="AR10" i="66"/>
  <c r="AR10" i="60" s="1"/>
  <c r="AR13" i="65"/>
  <c r="AR13" i="66"/>
  <c r="AR13" i="60" s="1"/>
  <c r="AR18" i="65"/>
  <c r="AR18" i="66"/>
  <c r="AR18" i="60" s="1"/>
  <c r="AR9" i="65"/>
  <c r="AR9" i="66"/>
  <c r="AR9" i="60" s="1"/>
  <c r="AP32" i="67"/>
  <c r="AQ30" i="66"/>
  <c r="AR15" i="65"/>
  <c r="AR15" i="66"/>
  <c r="AR15" i="60" s="1"/>
  <c r="AR16" i="65"/>
  <c r="AR16" i="66"/>
  <c r="AR16" i="60" s="1"/>
  <c r="AR20" i="65"/>
  <c r="AR20" i="66"/>
  <c r="AR20" i="60" s="1"/>
  <c r="AQ30" i="67"/>
  <c r="AR24" i="57"/>
  <c r="AR24" i="67" s="1"/>
  <c r="AR6" i="57"/>
  <c r="AR6" i="67" s="1"/>
  <c r="AR21" i="57"/>
  <c r="AR21" i="67" s="1"/>
  <c r="AR5" i="57"/>
  <c r="AR5" i="67" s="1"/>
  <c r="AR30" i="59"/>
  <c r="AR7" i="57"/>
  <c r="AR7" i="67" s="1"/>
  <c r="AR22" i="57"/>
  <c r="AR22" i="67" s="1"/>
  <c r="AR30" i="61"/>
  <c r="AQ30" i="57"/>
  <c r="AR11" i="57"/>
  <c r="AR11" i="67" s="1"/>
  <c r="AR19" i="57"/>
  <c r="AR19" i="67" s="1"/>
  <c r="AR12" i="57"/>
  <c r="AR12" i="67" s="1"/>
  <c r="AS23" i="59"/>
  <c r="AS23" i="58" s="1"/>
  <c r="AS23" i="61"/>
  <c r="AS17" i="59"/>
  <c r="AS17" i="58" s="1"/>
  <c r="AS17" i="61"/>
  <c r="AS14" i="59"/>
  <c r="AS14" i="58" s="1"/>
  <c r="AS14" i="57" s="1"/>
  <c r="AS14" i="67" s="1"/>
  <c r="AS14" i="61"/>
  <c r="AS16" i="59"/>
  <c r="AS16" i="58" s="1"/>
  <c r="AS16" i="61"/>
  <c r="AS13" i="59"/>
  <c r="AS13" i="58" s="1"/>
  <c r="AS13" i="61"/>
  <c r="AS20" i="59"/>
  <c r="AS20" i="58" s="1"/>
  <c r="AS20" i="57" s="1"/>
  <c r="AS20" i="67" s="1"/>
  <c r="AS20" i="61"/>
  <c r="AS9" i="59"/>
  <c r="AS9" i="58" s="1"/>
  <c r="AS9" i="57" s="1"/>
  <c r="AS9" i="67" s="1"/>
  <c r="AS9" i="61"/>
  <c r="AS4" i="59"/>
  <c r="AS4" i="58" s="1"/>
  <c r="AS4" i="61"/>
  <c r="AS7" i="59"/>
  <c r="AS7" i="58" s="1"/>
  <c r="AS7" i="61"/>
  <c r="AS11" i="59"/>
  <c r="AS11" i="58" s="1"/>
  <c r="AS11" i="61"/>
  <c r="AS6" i="59"/>
  <c r="AS6" i="58" s="1"/>
  <c r="AS6" i="61"/>
  <c r="AS19" i="59"/>
  <c r="AS19" i="58" s="1"/>
  <c r="AS19" i="61"/>
  <c r="AS22" i="59"/>
  <c r="AS22" i="58" s="1"/>
  <c r="AS22" i="61"/>
  <c r="AS12" i="59"/>
  <c r="AS12" i="58" s="1"/>
  <c r="AS12" i="61"/>
  <c r="AS8" i="59"/>
  <c r="AS8" i="58" s="1"/>
  <c r="AS8" i="61"/>
  <c r="AS21" i="59"/>
  <c r="AS21" i="58" s="1"/>
  <c r="AS21" i="61"/>
  <c r="AS24" i="59"/>
  <c r="AS24" i="58" s="1"/>
  <c r="AS24" i="61"/>
  <c r="AS5" i="59"/>
  <c r="AS5" i="58" s="1"/>
  <c r="AS5" i="61"/>
  <c r="AQ30" i="65"/>
  <c r="AS15" i="59"/>
  <c r="AS15" i="58" s="1"/>
  <c r="AS15" i="57" s="1"/>
  <c r="AS15" i="67" s="1"/>
  <c r="AS15" i="61"/>
  <c r="AS10" i="59"/>
  <c r="AS10" i="58" s="1"/>
  <c r="AS10" i="57" s="1"/>
  <c r="AS10" i="67" s="1"/>
  <c r="AS10" i="61"/>
  <c r="AS18" i="59"/>
  <c r="AS18" i="58" s="1"/>
  <c r="AS18" i="57" s="1"/>
  <c r="AS18" i="67" s="1"/>
  <c r="AS18" i="61"/>
  <c r="AR4" i="57"/>
  <c r="AR4" i="67" s="1"/>
  <c r="AR30" i="58"/>
  <c r="AR30" i="53"/>
  <c r="AS23" i="53"/>
  <c r="AQ23" i="54" s="1"/>
  <c r="AS15" i="53"/>
  <c r="AQ15" i="54" s="1"/>
  <c r="CA15" i="55" s="1"/>
  <c r="I14" i="56" s="1"/>
  <c r="I79" i="74" s="1"/>
  <c r="AS11" i="53"/>
  <c r="AQ11" i="54" s="1"/>
  <c r="AS6" i="53"/>
  <c r="AS14" i="53"/>
  <c r="AQ14" i="54" s="1"/>
  <c r="BU14" i="55" s="1"/>
  <c r="G13" i="56" s="1"/>
  <c r="G78" i="74" s="1"/>
  <c r="AS19" i="53"/>
  <c r="AQ19" i="54" s="1"/>
  <c r="BX19" i="55" s="1"/>
  <c r="H18" i="56" s="1"/>
  <c r="H83" i="74" s="1"/>
  <c r="AB282" i="74" s="1"/>
  <c r="AS10" i="53"/>
  <c r="AS22" i="53"/>
  <c r="AQ22" i="54" s="1"/>
  <c r="AS16" i="53"/>
  <c r="AQ16" i="54" s="1"/>
  <c r="AS12" i="53"/>
  <c r="AQ12" i="54" s="1"/>
  <c r="AS13" i="53"/>
  <c r="AQ13" i="54" s="1"/>
  <c r="BO13" i="55" s="1"/>
  <c r="AS8" i="53"/>
  <c r="AS20" i="53"/>
  <c r="AQ20" i="54" s="1"/>
  <c r="AS21" i="53"/>
  <c r="AS18" i="53"/>
  <c r="AQ18" i="54" s="1"/>
  <c r="BR18" i="55" s="1"/>
  <c r="F17" i="56" s="1"/>
  <c r="F82" i="74" s="1"/>
  <c r="AS24" i="53"/>
  <c r="AS9" i="53"/>
  <c r="AQ9" i="54" s="1"/>
  <c r="BO9" i="55" s="1"/>
  <c r="AS5" i="53"/>
  <c r="AS4" i="53"/>
  <c r="AS7" i="53"/>
  <c r="AS17" i="53"/>
  <c r="AQ17" i="54" s="1"/>
  <c r="BC17" i="55" s="1"/>
  <c r="AT23" i="50"/>
  <c r="AT7" i="50"/>
  <c r="AT15" i="50"/>
  <c r="AT11" i="50"/>
  <c r="AT17" i="50"/>
  <c r="AT6" i="50"/>
  <c r="AT14" i="50"/>
  <c r="AT19" i="50"/>
  <c r="AT10" i="50"/>
  <c r="AT22" i="50"/>
  <c r="AT16" i="50"/>
  <c r="AT12" i="50"/>
  <c r="AT13" i="50"/>
  <c r="AT8" i="50"/>
  <c r="AT20" i="50"/>
  <c r="AT21" i="50"/>
  <c r="AT18" i="50"/>
  <c r="AT24" i="50"/>
  <c r="AT9" i="50"/>
  <c r="AT5" i="50"/>
  <c r="AT4" i="50"/>
  <c r="AS30" i="50"/>
  <c r="AS32" i="50" s="1"/>
  <c r="N215" i="74" l="1"/>
  <c r="Z281" i="74"/>
  <c r="O211" i="74"/>
  <c r="AA277" i="74"/>
  <c r="U245" i="74"/>
  <c r="AC278" i="74"/>
  <c r="Z250" i="74"/>
  <c r="R184" i="74"/>
  <c r="Z246" i="74"/>
  <c r="R180" i="74"/>
  <c r="Z242" i="74"/>
  <c r="R176" i="74"/>
  <c r="P216" i="74"/>
  <c r="T249" i="74"/>
  <c r="R248" i="74"/>
  <c r="S244" i="74"/>
  <c r="P151" i="74"/>
  <c r="V217" i="74"/>
  <c r="K146" i="74"/>
  <c r="Q212" i="74"/>
  <c r="P147" i="74"/>
  <c r="V213" i="74"/>
  <c r="P143" i="74"/>
  <c r="V209" i="74"/>
  <c r="H149" i="74"/>
  <c r="I145" i="74"/>
  <c r="J150" i="74"/>
  <c r="L183" i="74"/>
  <c r="J182" i="74"/>
  <c r="K178" i="74"/>
  <c r="M179" i="74"/>
  <c r="F116" i="74"/>
  <c r="I113" i="74"/>
  <c r="G112" i="74"/>
  <c r="N114" i="74"/>
  <c r="H117" i="74"/>
  <c r="N118" i="74"/>
  <c r="N110" i="74"/>
  <c r="AB12" i="71"/>
  <c r="AN12" i="71"/>
  <c r="AB8" i="71"/>
  <c r="AN8" i="71"/>
  <c r="H18" i="71"/>
  <c r="T18" i="71" s="1"/>
  <c r="H18" i="73"/>
  <c r="F17" i="71"/>
  <c r="R17" i="71" s="1"/>
  <c r="F17" i="73"/>
  <c r="I14" i="71"/>
  <c r="U14" i="71" s="1"/>
  <c r="I14" i="73"/>
  <c r="G13" i="71"/>
  <c r="S13" i="71" s="1"/>
  <c r="G13" i="73"/>
  <c r="N15" i="73"/>
  <c r="L20" i="73"/>
  <c r="N11" i="73"/>
  <c r="N21" i="73"/>
  <c r="N22" i="73"/>
  <c r="N19" i="73"/>
  <c r="E8" i="56"/>
  <c r="E12" i="56"/>
  <c r="E77" i="74" s="1"/>
  <c r="AQ30" i="60"/>
  <c r="AR5" i="60"/>
  <c r="AR24" i="60"/>
  <c r="AR21" i="60"/>
  <c r="AR12" i="60"/>
  <c r="AR22" i="60"/>
  <c r="AR19" i="60"/>
  <c r="AR6" i="60"/>
  <c r="AR11" i="60"/>
  <c r="AR7" i="60"/>
  <c r="AR4" i="60"/>
  <c r="AS21" i="65"/>
  <c r="AS21" i="66"/>
  <c r="AS18" i="65"/>
  <c r="AS18" i="66"/>
  <c r="AS18" i="60" s="1"/>
  <c r="AS10" i="65"/>
  <c r="AS10" i="66"/>
  <c r="AS10" i="60" s="1"/>
  <c r="AS15" i="65"/>
  <c r="AS15" i="66"/>
  <c r="AS15" i="60" s="1"/>
  <c r="AR30" i="67"/>
  <c r="AS5" i="65"/>
  <c r="AS5" i="66"/>
  <c r="AS24" i="65"/>
  <c r="AS24" i="66"/>
  <c r="AS8" i="65"/>
  <c r="AS8" i="66"/>
  <c r="AS12" i="65"/>
  <c r="AS12" i="66"/>
  <c r="AS22" i="65"/>
  <c r="AS22" i="66"/>
  <c r="AS19" i="65"/>
  <c r="AS19" i="66"/>
  <c r="AS6" i="65"/>
  <c r="AS6" i="66"/>
  <c r="AS11" i="65"/>
  <c r="AS11" i="66"/>
  <c r="AS7" i="65"/>
  <c r="AS7" i="66"/>
  <c r="AS4" i="65"/>
  <c r="AS4" i="66"/>
  <c r="AS9" i="65"/>
  <c r="AS9" i="66"/>
  <c r="AS9" i="60" s="1"/>
  <c r="AS20" i="65"/>
  <c r="AS20" i="66"/>
  <c r="AS20" i="60" s="1"/>
  <c r="AS13" i="65"/>
  <c r="AS13" i="66"/>
  <c r="AS16" i="65"/>
  <c r="AS16" i="66"/>
  <c r="AS14" i="65"/>
  <c r="AS14" i="66"/>
  <c r="AS14" i="60" s="1"/>
  <c r="AS17" i="65"/>
  <c r="AS17" i="66"/>
  <c r="AS23" i="65"/>
  <c r="AS23" i="66"/>
  <c r="AR30" i="66"/>
  <c r="AS16" i="57"/>
  <c r="AS16" i="67" s="1"/>
  <c r="AS19" i="57"/>
  <c r="AS19" i="67" s="1"/>
  <c r="AS30" i="61"/>
  <c r="AS32" i="61" s="1"/>
  <c r="AS21" i="57"/>
  <c r="AS21" i="67" s="1"/>
  <c r="AR30" i="57"/>
  <c r="AS5" i="57"/>
  <c r="AS5" i="67" s="1"/>
  <c r="AS12" i="57"/>
  <c r="AS12" i="67" s="1"/>
  <c r="AS11" i="57"/>
  <c r="AS11" i="67" s="1"/>
  <c r="AS30" i="59"/>
  <c r="AS32" i="59" s="1"/>
  <c r="AT9" i="59"/>
  <c r="AT9" i="58" s="1"/>
  <c r="AT9" i="57" s="1"/>
  <c r="AT9" i="67" s="1"/>
  <c r="AT9" i="61"/>
  <c r="AT18" i="59"/>
  <c r="AT18" i="58" s="1"/>
  <c r="AT18" i="57" s="1"/>
  <c r="AT18" i="67" s="1"/>
  <c r="AT18" i="61"/>
  <c r="AT20" i="59"/>
  <c r="AT20" i="58" s="1"/>
  <c r="AT20" i="57" s="1"/>
  <c r="AT20" i="67" s="1"/>
  <c r="AT20" i="61"/>
  <c r="AT16" i="59"/>
  <c r="AT16" i="58" s="1"/>
  <c r="AT16" i="57" s="1"/>
  <c r="AT16" i="67" s="1"/>
  <c r="AT16" i="61"/>
  <c r="AT10" i="59"/>
  <c r="AT10" i="58" s="1"/>
  <c r="AT10" i="57" s="1"/>
  <c r="AT10" i="67" s="1"/>
  <c r="AT10" i="61"/>
  <c r="AT14" i="59"/>
  <c r="AT14" i="58" s="1"/>
  <c r="AT14" i="57" s="1"/>
  <c r="AT14" i="67" s="1"/>
  <c r="AT14" i="61"/>
  <c r="AT17" i="59"/>
  <c r="AT17" i="58" s="1"/>
  <c r="AT17" i="57" s="1"/>
  <c r="AT17" i="67" s="1"/>
  <c r="AT17" i="61"/>
  <c r="AT15" i="59"/>
  <c r="AT15" i="58" s="1"/>
  <c r="AT15" i="57" s="1"/>
  <c r="AT15" i="67" s="1"/>
  <c r="AT15" i="61"/>
  <c r="AT5" i="59"/>
  <c r="AT5" i="58" s="1"/>
  <c r="AT5" i="61"/>
  <c r="AT24" i="59"/>
  <c r="AT24" i="58" s="1"/>
  <c r="AT24" i="57" s="1"/>
  <c r="AT24" i="67" s="1"/>
  <c r="AT24" i="61"/>
  <c r="AT21" i="59"/>
  <c r="AT21" i="58" s="1"/>
  <c r="AT21" i="61"/>
  <c r="AT8" i="59"/>
  <c r="AT8" i="58" s="1"/>
  <c r="AT8" i="57" s="1"/>
  <c r="AT8" i="67" s="1"/>
  <c r="AT8" i="61"/>
  <c r="AT12" i="59"/>
  <c r="AT12" i="58" s="1"/>
  <c r="AT12" i="61"/>
  <c r="AT22" i="59"/>
  <c r="AT22" i="58" s="1"/>
  <c r="AT22" i="61"/>
  <c r="AT19" i="59"/>
  <c r="AT19" i="58" s="1"/>
  <c r="AT19" i="61"/>
  <c r="AT6" i="59"/>
  <c r="AT6" i="58" s="1"/>
  <c r="AT6" i="61"/>
  <c r="AT11" i="59"/>
  <c r="AT11" i="58" s="1"/>
  <c r="AT11" i="61"/>
  <c r="AT7" i="59"/>
  <c r="AT7" i="58" s="1"/>
  <c r="AT7" i="61"/>
  <c r="AS13" i="57"/>
  <c r="AS13" i="67" s="1"/>
  <c r="AS17" i="57"/>
  <c r="AS17" i="67" s="1"/>
  <c r="AS23" i="57"/>
  <c r="AS23" i="67" s="1"/>
  <c r="AS24" i="57"/>
  <c r="AS24" i="67" s="1"/>
  <c r="AS8" i="57"/>
  <c r="AS8" i="67" s="1"/>
  <c r="AS22" i="57"/>
  <c r="AS22" i="67" s="1"/>
  <c r="AS6" i="57"/>
  <c r="AS6" i="67" s="1"/>
  <c r="AS7" i="57"/>
  <c r="AS7" i="67" s="1"/>
  <c r="AR30" i="65"/>
  <c r="AT4" i="59"/>
  <c r="AT4" i="58" s="1"/>
  <c r="AT4" i="61"/>
  <c r="AT13" i="59"/>
  <c r="AT13" i="58" s="1"/>
  <c r="AT13" i="57" s="1"/>
  <c r="AT13" i="67" s="1"/>
  <c r="AT13" i="61"/>
  <c r="AT23" i="59"/>
  <c r="AT23" i="58" s="1"/>
  <c r="AT23" i="57" s="1"/>
  <c r="AT23" i="67" s="1"/>
  <c r="AT23" i="61"/>
  <c r="AS4" i="57"/>
  <c r="AS4" i="67" s="1"/>
  <c r="AS30" i="58"/>
  <c r="AS32" i="58" s="1"/>
  <c r="CS20" i="55"/>
  <c r="CS16" i="55"/>
  <c r="CM11" i="55"/>
  <c r="CS23" i="55"/>
  <c r="CS12" i="55"/>
  <c r="CS22" i="55"/>
  <c r="AQ24" i="54"/>
  <c r="AQ8" i="54"/>
  <c r="BI8" i="55" s="1"/>
  <c r="D39" i="74" s="1"/>
  <c r="AQ10" i="54"/>
  <c r="CA10" i="55" s="1"/>
  <c r="I9" i="56" s="1"/>
  <c r="AQ7" i="54"/>
  <c r="BF7" i="55" s="1"/>
  <c r="AQ6" i="54"/>
  <c r="AQ4" i="54"/>
  <c r="AQ4" i="55" s="1"/>
  <c r="AQ30" i="55" s="1"/>
  <c r="AQ5" i="54"/>
  <c r="AQ21" i="54"/>
  <c r="AT4" i="53"/>
  <c r="AT5" i="53"/>
  <c r="AT9" i="53"/>
  <c r="AT24" i="53"/>
  <c r="AT18" i="53"/>
  <c r="AT21" i="53"/>
  <c r="AT20" i="53"/>
  <c r="AT8" i="53"/>
  <c r="AT13" i="53"/>
  <c r="AT12" i="53"/>
  <c r="AT16" i="53"/>
  <c r="AT22" i="53"/>
  <c r="AT10" i="53"/>
  <c r="AT19" i="53"/>
  <c r="AT14" i="53"/>
  <c r="AT6" i="53"/>
  <c r="AT17" i="53"/>
  <c r="AT11" i="53"/>
  <c r="AT15" i="53"/>
  <c r="AT7" i="53"/>
  <c r="AT23" i="53"/>
  <c r="AS30" i="53"/>
  <c r="AS32" i="53" s="1"/>
  <c r="AS30" i="54"/>
  <c r="AU5" i="50"/>
  <c r="AU9" i="50"/>
  <c r="AU24" i="50"/>
  <c r="AU18" i="50"/>
  <c r="AU21" i="50"/>
  <c r="AU20" i="50"/>
  <c r="AU8" i="50"/>
  <c r="AU13" i="50"/>
  <c r="AU12" i="50"/>
  <c r="AU16" i="50"/>
  <c r="AU22" i="50"/>
  <c r="AU10" i="50"/>
  <c r="AU19" i="50"/>
  <c r="AU14" i="50"/>
  <c r="AU6" i="50"/>
  <c r="AU17" i="50"/>
  <c r="AU11" i="50"/>
  <c r="AU15" i="50"/>
  <c r="AU7" i="50"/>
  <c r="AU23" i="50"/>
  <c r="AU4" i="50"/>
  <c r="AT30" i="50"/>
  <c r="Q243" i="74" l="1"/>
  <c r="Q15" i="74" s="1"/>
  <c r="Y276" i="74"/>
  <c r="M210" i="74"/>
  <c r="M16" i="74" s="1"/>
  <c r="G144" i="74"/>
  <c r="G18" i="74" s="1"/>
  <c r="I177" i="74"/>
  <c r="I17" i="74" s="1"/>
  <c r="E111" i="74"/>
  <c r="E19" i="74" s="1"/>
  <c r="AE13" i="71"/>
  <c r="AQ13" i="71"/>
  <c r="AG14" i="71"/>
  <c r="AS14" i="71"/>
  <c r="AD17" i="71"/>
  <c r="AP17" i="71"/>
  <c r="AF18" i="71"/>
  <c r="AR18" i="71"/>
  <c r="I74" i="74"/>
  <c r="AC273" i="74" s="1"/>
  <c r="I9" i="71"/>
  <c r="U9" i="71" s="1"/>
  <c r="I9" i="73"/>
  <c r="E73" i="74"/>
  <c r="E12" i="71"/>
  <c r="Q12" i="71" s="1"/>
  <c r="E12" i="73"/>
  <c r="E8" i="71"/>
  <c r="Q8" i="71" s="1"/>
  <c r="E8" i="73"/>
  <c r="BC6" i="55"/>
  <c r="AZ5" i="55"/>
  <c r="M10" i="56"/>
  <c r="M75" i="74" s="1"/>
  <c r="Y241" i="74" s="1"/>
  <c r="O15" i="56"/>
  <c r="O80" i="74" s="1"/>
  <c r="S180" i="74" s="1"/>
  <c r="O21" i="56"/>
  <c r="O22" i="56"/>
  <c r="O19" i="56"/>
  <c r="O84" i="74" s="1"/>
  <c r="S184" i="74" s="1"/>
  <c r="O11" i="56"/>
  <c r="O76" i="74" s="1"/>
  <c r="S176" i="74" s="1"/>
  <c r="AS17" i="60"/>
  <c r="AS7" i="60"/>
  <c r="AS19" i="60"/>
  <c r="AS22" i="60"/>
  <c r="AS12" i="60"/>
  <c r="AS24" i="60"/>
  <c r="AR30" i="60"/>
  <c r="AS23" i="60"/>
  <c r="AS13" i="60"/>
  <c r="AS11" i="60"/>
  <c r="AS5" i="60"/>
  <c r="AS21" i="60"/>
  <c r="AS16" i="60"/>
  <c r="AS4" i="60"/>
  <c r="AS6" i="60"/>
  <c r="AS8" i="60"/>
  <c r="AT11" i="65"/>
  <c r="AT11" i="66"/>
  <c r="AT6" i="65"/>
  <c r="AT6" i="66"/>
  <c r="AT22" i="65"/>
  <c r="AT22" i="66"/>
  <c r="AT12" i="65"/>
  <c r="AT12" i="66"/>
  <c r="AT21" i="65"/>
  <c r="AT21" i="66"/>
  <c r="AT4" i="65"/>
  <c r="AT4" i="66"/>
  <c r="AT23" i="65"/>
  <c r="AT23" i="66"/>
  <c r="AT23" i="60" s="1"/>
  <c r="AT13" i="65"/>
  <c r="AT13" i="66"/>
  <c r="AT13" i="60" s="1"/>
  <c r="AS30" i="66"/>
  <c r="AT7" i="65"/>
  <c r="AT7" i="66"/>
  <c r="AT19" i="65"/>
  <c r="AT19" i="66"/>
  <c r="AT8" i="65"/>
  <c r="AT8" i="66"/>
  <c r="AT8" i="60" s="1"/>
  <c r="AT24" i="65"/>
  <c r="AT24" i="66"/>
  <c r="AT24" i="60" s="1"/>
  <c r="AT5" i="65"/>
  <c r="AT5" i="66"/>
  <c r="AT15" i="65"/>
  <c r="AT15" i="66"/>
  <c r="AT15" i="60" s="1"/>
  <c r="AT17" i="65"/>
  <c r="AT17" i="66"/>
  <c r="AT17" i="60" s="1"/>
  <c r="AT14" i="65"/>
  <c r="AT14" i="66"/>
  <c r="AT14" i="60" s="1"/>
  <c r="AT10" i="65"/>
  <c r="AT10" i="66"/>
  <c r="AT10" i="60" s="1"/>
  <c r="AT16" i="65"/>
  <c r="AT16" i="66"/>
  <c r="AT16" i="60" s="1"/>
  <c r="AT20" i="65"/>
  <c r="AT20" i="66"/>
  <c r="AT20" i="60" s="1"/>
  <c r="AT18" i="65"/>
  <c r="AT18" i="66"/>
  <c r="AT18" i="60" s="1"/>
  <c r="AT9" i="65"/>
  <c r="AT9" i="66"/>
  <c r="AT9" i="60" s="1"/>
  <c r="AS30" i="67"/>
  <c r="AS32" i="67" s="1"/>
  <c r="AT30" i="59"/>
  <c r="AT7" i="57"/>
  <c r="AT7" i="67" s="1"/>
  <c r="AT22" i="57"/>
  <c r="AT22" i="67" s="1"/>
  <c r="AT21" i="57"/>
  <c r="AT21" i="67" s="1"/>
  <c r="AT5" i="57"/>
  <c r="AT5" i="67" s="1"/>
  <c r="AT6" i="57"/>
  <c r="AT6" i="67" s="1"/>
  <c r="AT12" i="57"/>
  <c r="AT12" i="67" s="1"/>
  <c r="AT11" i="57"/>
  <c r="AT11" i="67" s="1"/>
  <c r="AT19" i="57"/>
  <c r="AT19" i="67" s="1"/>
  <c r="AT30" i="61"/>
  <c r="AS30" i="57"/>
  <c r="AS32" i="57" s="1"/>
  <c r="AU15" i="59"/>
  <c r="AU15" i="58" s="1"/>
  <c r="AU15" i="57" s="1"/>
  <c r="AU15" i="67" s="1"/>
  <c r="AU15" i="61"/>
  <c r="AU14" i="59"/>
  <c r="AU14" i="58" s="1"/>
  <c r="AU14" i="57" s="1"/>
  <c r="AU14" i="67" s="1"/>
  <c r="AU14" i="61"/>
  <c r="AU16" i="59"/>
  <c r="AU16" i="58" s="1"/>
  <c r="AU16" i="57" s="1"/>
  <c r="AU16" i="67" s="1"/>
  <c r="AU16" i="61"/>
  <c r="AU13" i="59"/>
  <c r="AU13" i="58" s="1"/>
  <c r="AU13" i="57" s="1"/>
  <c r="AU13" i="67" s="1"/>
  <c r="AU13" i="61"/>
  <c r="AU20" i="59"/>
  <c r="AU20" i="58" s="1"/>
  <c r="AU20" i="61"/>
  <c r="AU9" i="59"/>
  <c r="AU9" i="58" s="1"/>
  <c r="AU9" i="57" s="1"/>
  <c r="AU9" i="67" s="1"/>
  <c r="AU9" i="61"/>
  <c r="AU4" i="59"/>
  <c r="AU4" i="58" s="1"/>
  <c r="AU4" i="61"/>
  <c r="AU7" i="59"/>
  <c r="AU7" i="58" s="1"/>
  <c r="AU7" i="57" s="1"/>
  <c r="AU7" i="67" s="1"/>
  <c r="AU7" i="61"/>
  <c r="AU11" i="59"/>
  <c r="AU11" i="58" s="1"/>
  <c r="AU11" i="61"/>
  <c r="AU6" i="59"/>
  <c r="AU6" i="58" s="1"/>
  <c r="AU6" i="61"/>
  <c r="AU19" i="59"/>
  <c r="AU19" i="58" s="1"/>
  <c r="AU19" i="61"/>
  <c r="AU22" i="59"/>
  <c r="AU22" i="58" s="1"/>
  <c r="AU22" i="61"/>
  <c r="AU12" i="59"/>
  <c r="AU12" i="58" s="1"/>
  <c r="AU12" i="61"/>
  <c r="AU8" i="59"/>
  <c r="AU8" i="58" s="1"/>
  <c r="AU8" i="61"/>
  <c r="AU21" i="59"/>
  <c r="AU21" i="58" s="1"/>
  <c r="AU21" i="61"/>
  <c r="AU24" i="59"/>
  <c r="AU24" i="58" s="1"/>
  <c r="AU24" i="61"/>
  <c r="AU5" i="59"/>
  <c r="AU5" i="58" s="1"/>
  <c r="AU5" i="61"/>
  <c r="AU23" i="59"/>
  <c r="AU23" i="58" s="1"/>
  <c r="AU23" i="61"/>
  <c r="AU17" i="59"/>
  <c r="AU17" i="58" s="1"/>
  <c r="AU17" i="61"/>
  <c r="AU10" i="59"/>
  <c r="AU10" i="58" s="1"/>
  <c r="AU10" i="61"/>
  <c r="AU18" i="59"/>
  <c r="AU18" i="58" s="1"/>
  <c r="AU18" i="61"/>
  <c r="AS30" i="65"/>
  <c r="AS32" i="65" s="1"/>
  <c r="AT4" i="57"/>
  <c r="AT4" i="67" s="1"/>
  <c r="AT30" i="58"/>
  <c r="CS24" i="55"/>
  <c r="CM21" i="55"/>
  <c r="AQ30" i="54"/>
  <c r="AS32" i="54" s="1"/>
  <c r="AU7" i="53"/>
  <c r="AU15" i="53"/>
  <c r="AU11" i="53"/>
  <c r="AU17" i="53"/>
  <c r="AU6" i="53"/>
  <c r="AU14" i="53"/>
  <c r="AU19" i="53"/>
  <c r="AU10" i="53"/>
  <c r="AU22" i="53"/>
  <c r="AU16" i="53"/>
  <c r="AU12" i="53"/>
  <c r="AU13" i="53"/>
  <c r="AU8" i="53"/>
  <c r="AU20" i="53"/>
  <c r="AU21" i="53"/>
  <c r="AU18" i="53"/>
  <c r="AU24" i="53"/>
  <c r="AU9" i="53"/>
  <c r="AU5" i="53"/>
  <c r="AU23" i="53"/>
  <c r="AU30" i="54"/>
  <c r="AU4" i="53"/>
  <c r="AT30" i="53"/>
  <c r="AV23" i="50"/>
  <c r="AV7" i="50"/>
  <c r="AV15" i="50"/>
  <c r="AV11" i="50"/>
  <c r="AV17" i="50"/>
  <c r="AV6" i="50"/>
  <c r="AV14" i="50"/>
  <c r="AV19" i="50"/>
  <c r="AV10" i="50"/>
  <c r="AV22" i="50"/>
  <c r="AV16" i="50"/>
  <c r="AV12" i="50"/>
  <c r="AV13" i="50"/>
  <c r="AV8" i="50"/>
  <c r="AV20" i="50"/>
  <c r="AV21" i="50"/>
  <c r="AV18" i="50"/>
  <c r="AV24" i="50"/>
  <c r="AV9" i="50"/>
  <c r="AV5" i="50"/>
  <c r="AV4" i="50"/>
  <c r="AU30" i="50"/>
  <c r="Q239" i="74" l="1"/>
  <c r="Q10" i="74" s="1"/>
  <c r="Y272" i="74"/>
  <c r="Q151" i="74"/>
  <c r="AA250" i="74"/>
  <c r="Q147" i="74"/>
  <c r="AA246" i="74"/>
  <c r="Q143" i="74"/>
  <c r="AA242" i="74"/>
  <c r="Q207" i="74"/>
  <c r="U240" i="74"/>
  <c r="W217" i="74"/>
  <c r="W213" i="74"/>
  <c r="Q175" i="74"/>
  <c r="U208" i="74"/>
  <c r="M206" i="74"/>
  <c r="M11" i="74" s="1"/>
  <c r="W209" i="74"/>
  <c r="G260" i="74"/>
  <c r="G262" i="74" s="1"/>
  <c r="I173" i="74"/>
  <c r="I12" i="74" s="1"/>
  <c r="M174" i="74"/>
  <c r="O142" i="74"/>
  <c r="G140" i="74"/>
  <c r="G13" i="74" s="1"/>
  <c r="K141" i="74"/>
  <c r="F194" i="74"/>
  <c r="O118" i="74"/>
  <c r="O114" i="74"/>
  <c r="O110" i="74"/>
  <c r="M109" i="74"/>
  <c r="E107" i="74"/>
  <c r="E14" i="74" s="1"/>
  <c r="I108" i="74"/>
  <c r="D161" i="74"/>
  <c r="AG9" i="71"/>
  <c r="AS9" i="71"/>
  <c r="AC8" i="71"/>
  <c r="AO8" i="71"/>
  <c r="AC12" i="71"/>
  <c r="AO12" i="71"/>
  <c r="O19" i="73"/>
  <c r="O22" i="73"/>
  <c r="M10" i="73"/>
  <c r="O11" i="73"/>
  <c r="O21" i="73"/>
  <c r="O15" i="73"/>
  <c r="M20" i="56"/>
  <c r="O23" i="56"/>
  <c r="AU30" i="61"/>
  <c r="AS30" i="60"/>
  <c r="AS32" i="60" s="1"/>
  <c r="AT5" i="60"/>
  <c r="AT19" i="60"/>
  <c r="AT7" i="60"/>
  <c r="AT4" i="60"/>
  <c r="AT21" i="60"/>
  <c r="AT12" i="60"/>
  <c r="AT22" i="60"/>
  <c r="AT6" i="60"/>
  <c r="AT11" i="60"/>
  <c r="AU17" i="65"/>
  <c r="AU17" i="66"/>
  <c r="AU5" i="65"/>
  <c r="AU5" i="66"/>
  <c r="AU21" i="65"/>
  <c r="AU21" i="66"/>
  <c r="AU19" i="65"/>
  <c r="AU19" i="66"/>
  <c r="AS32" i="66"/>
  <c r="AT30" i="67"/>
  <c r="AU18" i="65"/>
  <c r="AU18" i="66"/>
  <c r="AU10" i="65"/>
  <c r="AU10" i="66"/>
  <c r="AU23" i="65"/>
  <c r="AU23" i="66"/>
  <c r="AU24" i="65"/>
  <c r="AU24" i="66"/>
  <c r="AU8" i="65"/>
  <c r="AU8" i="66"/>
  <c r="AU12" i="65"/>
  <c r="AU12" i="66"/>
  <c r="AU22" i="65"/>
  <c r="AU22" i="66"/>
  <c r="AU6" i="65"/>
  <c r="AU6" i="66"/>
  <c r="AU11" i="65"/>
  <c r="AU11" i="66"/>
  <c r="AU7" i="65"/>
  <c r="AU7" i="66"/>
  <c r="AU7" i="60" s="1"/>
  <c r="AU4" i="65"/>
  <c r="AU4" i="66"/>
  <c r="AU9" i="65"/>
  <c r="AU9" i="66"/>
  <c r="AU9" i="60" s="1"/>
  <c r="AU20" i="65"/>
  <c r="AU20" i="66"/>
  <c r="AU13" i="65"/>
  <c r="AU13" i="66"/>
  <c r="AU13" i="60" s="1"/>
  <c r="AU16" i="65"/>
  <c r="AU16" i="66"/>
  <c r="AU16" i="60" s="1"/>
  <c r="AU14" i="65"/>
  <c r="AU14" i="66"/>
  <c r="AU14" i="60" s="1"/>
  <c r="AU15" i="65"/>
  <c r="AU15" i="66"/>
  <c r="AU15" i="60" s="1"/>
  <c r="AT30" i="66"/>
  <c r="AU22" i="57"/>
  <c r="AU22" i="67" s="1"/>
  <c r="AU20" i="57"/>
  <c r="AU20" i="67" s="1"/>
  <c r="AU6" i="57"/>
  <c r="AU6" i="67" s="1"/>
  <c r="AU24" i="57"/>
  <c r="AU24" i="67" s="1"/>
  <c r="AU18" i="57"/>
  <c r="AU18" i="67" s="1"/>
  <c r="AU10" i="57"/>
  <c r="AU10" i="67" s="1"/>
  <c r="AU17" i="57"/>
  <c r="AU17" i="67" s="1"/>
  <c r="AU23" i="57"/>
  <c r="AU23" i="67" s="1"/>
  <c r="AU8" i="57"/>
  <c r="AU8" i="67" s="1"/>
  <c r="AU30" i="59"/>
  <c r="AU5" i="57"/>
  <c r="AU5" i="67" s="1"/>
  <c r="AU21" i="57"/>
  <c r="AU21" i="67" s="1"/>
  <c r="AU12" i="57"/>
  <c r="AU12" i="67" s="1"/>
  <c r="AU19" i="57"/>
  <c r="AU19" i="67" s="1"/>
  <c r="AU11" i="57"/>
  <c r="AU11" i="67" s="1"/>
  <c r="AT30" i="57"/>
  <c r="AV21" i="59"/>
  <c r="AV21" i="58" s="1"/>
  <c r="AV21" i="57" s="1"/>
  <c r="AV21" i="67" s="1"/>
  <c r="AV21" i="61"/>
  <c r="AV22" i="59"/>
  <c r="AV22" i="58" s="1"/>
  <c r="AV22" i="57" s="1"/>
  <c r="AV22" i="67" s="1"/>
  <c r="AV22" i="61"/>
  <c r="AV6" i="59"/>
  <c r="AV6" i="58" s="1"/>
  <c r="AV6" i="57" s="1"/>
  <c r="AV6" i="67" s="1"/>
  <c r="AV6" i="61"/>
  <c r="AV11" i="59"/>
  <c r="AV11" i="58" s="1"/>
  <c r="AV11" i="57" s="1"/>
  <c r="AV11" i="67" s="1"/>
  <c r="AV11" i="61"/>
  <c r="AV7" i="59"/>
  <c r="AV7" i="58" s="1"/>
  <c r="AV7" i="57" s="1"/>
  <c r="AV7" i="67" s="1"/>
  <c r="AV7" i="61"/>
  <c r="AV5" i="59"/>
  <c r="AV5" i="58" s="1"/>
  <c r="AV5" i="61"/>
  <c r="AV24" i="59"/>
  <c r="AV24" i="58" s="1"/>
  <c r="AV24" i="61"/>
  <c r="AV8" i="59"/>
  <c r="AV8" i="58" s="1"/>
  <c r="AV8" i="61"/>
  <c r="AV12" i="59"/>
  <c r="AV12" i="58" s="1"/>
  <c r="AV12" i="61"/>
  <c r="AV19" i="59"/>
  <c r="AV19" i="58" s="1"/>
  <c r="AV19" i="57" s="1"/>
  <c r="AV19" i="67" s="1"/>
  <c r="AV19" i="61"/>
  <c r="AV4" i="59"/>
  <c r="AV4" i="58" s="1"/>
  <c r="AV4" i="61"/>
  <c r="AV9" i="59"/>
  <c r="AV9" i="58" s="1"/>
  <c r="AV9" i="57" s="1"/>
  <c r="AV9" i="67" s="1"/>
  <c r="AV9" i="61"/>
  <c r="AV18" i="59"/>
  <c r="AV18" i="58" s="1"/>
  <c r="AV18" i="61"/>
  <c r="AV20" i="59"/>
  <c r="AV20" i="58" s="1"/>
  <c r="AV20" i="57" s="1"/>
  <c r="AV20" i="67" s="1"/>
  <c r="AV20" i="61"/>
  <c r="AV13" i="59"/>
  <c r="AV13" i="58" s="1"/>
  <c r="AV13" i="61"/>
  <c r="AV16" i="59"/>
  <c r="AV16" i="58" s="1"/>
  <c r="AV16" i="61"/>
  <c r="AV10" i="59"/>
  <c r="AV10" i="58" s="1"/>
  <c r="AV10" i="61"/>
  <c r="AV14" i="59"/>
  <c r="AV14" i="58" s="1"/>
  <c r="AV14" i="61"/>
  <c r="AV17" i="59"/>
  <c r="AV17" i="58" s="1"/>
  <c r="AV17" i="61"/>
  <c r="AV15" i="59"/>
  <c r="AV15" i="58" s="1"/>
  <c r="AV15" i="61"/>
  <c r="AV23" i="59"/>
  <c r="AV23" i="58" s="1"/>
  <c r="AV23" i="61"/>
  <c r="AT30" i="65"/>
  <c r="AU4" i="57"/>
  <c r="AU4" i="67" s="1"/>
  <c r="AU30" i="58"/>
  <c r="AV4" i="53"/>
  <c r="AV5" i="53"/>
  <c r="AT5" i="54" s="1"/>
  <c r="AV9" i="53"/>
  <c r="AT9" i="54" s="1"/>
  <c r="BR9" i="55" s="1"/>
  <c r="AV24" i="53"/>
  <c r="AT24" i="54" s="1"/>
  <c r="AV18" i="53"/>
  <c r="AV21" i="53"/>
  <c r="AT21" i="54" s="1"/>
  <c r="AV20" i="53"/>
  <c r="AT20" i="54" s="1"/>
  <c r="AV8" i="53"/>
  <c r="AT8" i="54" s="1"/>
  <c r="BL8" i="55" s="1"/>
  <c r="AV13" i="53"/>
  <c r="AV12" i="53"/>
  <c r="AT12" i="54" s="1"/>
  <c r="AV16" i="53"/>
  <c r="AT16" i="54" s="1"/>
  <c r="AV22" i="53"/>
  <c r="AT22" i="54" s="1"/>
  <c r="AV10" i="53"/>
  <c r="AV19" i="53"/>
  <c r="AT19" i="54" s="1"/>
  <c r="CA19" i="55" s="1"/>
  <c r="I18" i="56" s="1"/>
  <c r="I83" i="74" s="1"/>
  <c r="AC282" i="74" s="1"/>
  <c r="AV14" i="53"/>
  <c r="AT14" i="54" s="1"/>
  <c r="BX14" i="55" s="1"/>
  <c r="H13" i="56" s="1"/>
  <c r="H78" i="74" s="1"/>
  <c r="AB277" i="74" s="1"/>
  <c r="AV6" i="53"/>
  <c r="AT6" i="54" s="1"/>
  <c r="AV17" i="53"/>
  <c r="AV11" i="53"/>
  <c r="AT11" i="54" s="1"/>
  <c r="AV15" i="53"/>
  <c r="AT15" i="54" s="1"/>
  <c r="CD15" i="55" s="1"/>
  <c r="J14" i="56" s="1"/>
  <c r="J79" i="74" s="1"/>
  <c r="AD278" i="74" s="1"/>
  <c r="AV7" i="53"/>
  <c r="AT7" i="54" s="1"/>
  <c r="BI7" i="55" s="1"/>
  <c r="AV23" i="53"/>
  <c r="AU30" i="53"/>
  <c r="AW5" i="50"/>
  <c r="AW9" i="50"/>
  <c r="AW24" i="50"/>
  <c r="AW18" i="50"/>
  <c r="AW21" i="50"/>
  <c r="AW20" i="50"/>
  <c r="AW8" i="50"/>
  <c r="AW13" i="50"/>
  <c r="AW12" i="50"/>
  <c r="AW16" i="50"/>
  <c r="AW22" i="50"/>
  <c r="AW10" i="50"/>
  <c r="AW19" i="50"/>
  <c r="AW14" i="50"/>
  <c r="AW6" i="50"/>
  <c r="AW17" i="50"/>
  <c r="AW11" i="50"/>
  <c r="AW15" i="50"/>
  <c r="AW7" i="50"/>
  <c r="AW23" i="50"/>
  <c r="AW4" i="50"/>
  <c r="AV30" i="50"/>
  <c r="AV32" i="50" s="1"/>
  <c r="Q216" i="74" l="1"/>
  <c r="U249" i="74"/>
  <c r="R212" i="74"/>
  <c r="V245" i="74"/>
  <c r="P211" i="74"/>
  <c r="T244" i="74"/>
  <c r="K150" i="74"/>
  <c r="M183" i="74"/>
  <c r="L146" i="74"/>
  <c r="N179" i="74"/>
  <c r="J145" i="74"/>
  <c r="L178" i="74"/>
  <c r="I117" i="74"/>
  <c r="J113" i="74"/>
  <c r="H112" i="74"/>
  <c r="I18" i="73"/>
  <c r="I18" i="71"/>
  <c r="U18" i="71" s="1"/>
  <c r="J14" i="71"/>
  <c r="V14" i="71" s="1"/>
  <c r="J14" i="73"/>
  <c r="H13" i="71"/>
  <c r="T13" i="71" s="1"/>
  <c r="H13" i="73"/>
  <c r="M20" i="73"/>
  <c r="O23" i="73"/>
  <c r="D7" i="56"/>
  <c r="BF6" i="55"/>
  <c r="BC5" i="55"/>
  <c r="F8" i="56"/>
  <c r="F73" i="74" s="1"/>
  <c r="Z272" i="74" s="1"/>
  <c r="AU30" i="65"/>
  <c r="AT30" i="60"/>
  <c r="AV30" i="61"/>
  <c r="AV32" i="61" s="1"/>
  <c r="AU20" i="60"/>
  <c r="AU4" i="60"/>
  <c r="AU11" i="60"/>
  <c r="AU6" i="60"/>
  <c r="AU22" i="60"/>
  <c r="AU12" i="60"/>
  <c r="AU8" i="60"/>
  <c r="AU24" i="60"/>
  <c r="AU23" i="60"/>
  <c r="AU10" i="60"/>
  <c r="AU18" i="60"/>
  <c r="AU19" i="60"/>
  <c r="AU21" i="60"/>
  <c r="AU5" i="60"/>
  <c r="AU17" i="60"/>
  <c r="AV4" i="65"/>
  <c r="AV4" i="66"/>
  <c r="AV23" i="65"/>
  <c r="AV23" i="66"/>
  <c r="AV15" i="65"/>
  <c r="AV15" i="66"/>
  <c r="AV14" i="65"/>
  <c r="AV14" i="66"/>
  <c r="AV16" i="65"/>
  <c r="AV16" i="66"/>
  <c r="AU30" i="66"/>
  <c r="AV17" i="65"/>
  <c r="AV17" i="66"/>
  <c r="AV10" i="65"/>
  <c r="AV10" i="66"/>
  <c r="AV13" i="65"/>
  <c r="AV13" i="66"/>
  <c r="AV20" i="65"/>
  <c r="AV20" i="66"/>
  <c r="AV20" i="60" s="1"/>
  <c r="AV18" i="65"/>
  <c r="AV18" i="66"/>
  <c r="AV9" i="65"/>
  <c r="AV9" i="66"/>
  <c r="AV9" i="60" s="1"/>
  <c r="AV19" i="65"/>
  <c r="AV19" i="66"/>
  <c r="AV19" i="60" s="1"/>
  <c r="AV12" i="66"/>
  <c r="AV8" i="66"/>
  <c r="AV24" i="66"/>
  <c r="AV5" i="65"/>
  <c r="AV5" i="66"/>
  <c r="AV7" i="65"/>
  <c r="AV7" i="66"/>
  <c r="AV7" i="60" s="1"/>
  <c r="AV11" i="65"/>
  <c r="AV11" i="66"/>
  <c r="AV11" i="60" s="1"/>
  <c r="AV6" i="65"/>
  <c r="AV6" i="66"/>
  <c r="AV6" i="60" s="1"/>
  <c r="AV22" i="65"/>
  <c r="AV22" i="66"/>
  <c r="AV22" i="60" s="1"/>
  <c r="AV21" i="65"/>
  <c r="AV21" i="66"/>
  <c r="AV21" i="60" s="1"/>
  <c r="AU30" i="67"/>
  <c r="AV14" i="57"/>
  <c r="AV14" i="67" s="1"/>
  <c r="AV18" i="57"/>
  <c r="AV18" i="67" s="1"/>
  <c r="AV5" i="57"/>
  <c r="AV5" i="67" s="1"/>
  <c r="AV15" i="57"/>
  <c r="AV15" i="67" s="1"/>
  <c r="AV16" i="57"/>
  <c r="AV16" i="67" s="1"/>
  <c r="AV30" i="59"/>
  <c r="AV32" i="59" s="1"/>
  <c r="AV23" i="57"/>
  <c r="AV23" i="67" s="1"/>
  <c r="AV17" i="57"/>
  <c r="AV17" i="67" s="1"/>
  <c r="AV10" i="57"/>
  <c r="AV10" i="67" s="1"/>
  <c r="AV13" i="57"/>
  <c r="AV13" i="67" s="1"/>
  <c r="AV12" i="57"/>
  <c r="AV12" i="67" s="1"/>
  <c r="AV12" i="65"/>
  <c r="AV8" i="57"/>
  <c r="AV8" i="67" s="1"/>
  <c r="AV8" i="65"/>
  <c r="AV24" i="57"/>
  <c r="AV24" i="67" s="1"/>
  <c r="AV24" i="65"/>
  <c r="AU30" i="57"/>
  <c r="AW23" i="59"/>
  <c r="AW23" i="58" s="1"/>
  <c r="AW23" i="57" s="1"/>
  <c r="AW23" i="67" s="1"/>
  <c r="AW23" i="61"/>
  <c r="AW17" i="59"/>
  <c r="AW17" i="58" s="1"/>
  <c r="AW17" i="57" s="1"/>
  <c r="AW17" i="67" s="1"/>
  <c r="AW17" i="61"/>
  <c r="AW10" i="59"/>
  <c r="AW10" i="58" s="1"/>
  <c r="AW10" i="57" s="1"/>
  <c r="AW10" i="67" s="1"/>
  <c r="AW10" i="61"/>
  <c r="AW16" i="59"/>
  <c r="AW16" i="58" s="1"/>
  <c r="AW16" i="61"/>
  <c r="AW4" i="59"/>
  <c r="AW4" i="58" s="1"/>
  <c r="AW4" i="61"/>
  <c r="AW7" i="59"/>
  <c r="AW7" i="58" s="1"/>
  <c r="AW7" i="61"/>
  <c r="AW11" i="59"/>
  <c r="AW11" i="58" s="1"/>
  <c r="AW11" i="61"/>
  <c r="AW6" i="59"/>
  <c r="AW6" i="58" s="1"/>
  <c r="AW6" i="61"/>
  <c r="AW19" i="59"/>
  <c r="AW19" i="58" s="1"/>
  <c r="AW19" i="61"/>
  <c r="AW22" i="59"/>
  <c r="AW22" i="58" s="1"/>
  <c r="AW22" i="61"/>
  <c r="AW12" i="59"/>
  <c r="AW12" i="58" s="1"/>
  <c r="AW12" i="57" s="1"/>
  <c r="AW12" i="67" s="1"/>
  <c r="AW12" i="61"/>
  <c r="AW8" i="59"/>
  <c r="AW8" i="58" s="1"/>
  <c r="AW8" i="61"/>
  <c r="AW21" i="59"/>
  <c r="AW21" i="58" s="1"/>
  <c r="AW21" i="61"/>
  <c r="AW24" i="59"/>
  <c r="AW24" i="58" s="1"/>
  <c r="AW24" i="61"/>
  <c r="AW5" i="59"/>
  <c r="AW5" i="58" s="1"/>
  <c r="AW5" i="61"/>
  <c r="AW15" i="59"/>
  <c r="AW15" i="58" s="1"/>
  <c r="AW15" i="57" s="1"/>
  <c r="AW15" i="67" s="1"/>
  <c r="AW15" i="61"/>
  <c r="AW14" i="59"/>
  <c r="AW14" i="58" s="1"/>
  <c r="AW14" i="61"/>
  <c r="AW13" i="59"/>
  <c r="AW13" i="58" s="1"/>
  <c r="AW13" i="61"/>
  <c r="AW20" i="59"/>
  <c r="AW20" i="58" s="1"/>
  <c r="AW20" i="61"/>
  <c r="AW18" i="59"/>
  <c r="AW18" i="58" s="1"/>
  <c r="AW18" i="61"/>
  <c r="AW9" i="59"/>
  <c r="AW9" i="58" s="1"/>
  <c r="AW9" i="61"/>
  <c r="AV4" i="57"/>
  <c r="AV4" i="67" s="1"/>
  <c r="AV30" i="58"/>
  <c r="AV32" i="58" s="1"/>
  <c r="CP11" i="55"/>
  <c r="CV16" i="55"/>
  <c r="CV20" i="55"/>
  <c r="CV22" i="55"/>
  <c r="CV12" i="55"/>
  <c r="CP21" i="55"/>
  <c r="CV24" i="55"/>
  <c r="AT23" i="54"/>
  <c r="AT17" i="54"/>
  <c r="AT10" i="54"/>
  <c r="CD10" i="55" s="1"/>
  <c r="J9" i="56" s="1"/>
  <c r="AT13" i="54"/>
  <c r="BR13" i="55" s="1"/>
  <c r="AT18" i="54"/>
  <c r="BU18" i="55" s="1"/>
  <c r="G17" i="56" s="1"/>
  <c r="G82" i="74" s="1"/>
  <c r="AA281" i="74" s="1"/>
  <c r="AT4" i="54"/>
  <c r="AW7" i="53"/>
  <c r="AW11" i="53"/>
  <c r="AW17" i="53"/>
  <c r="AW6" i="53"/>
  <c r="AW14" i="53"/>
  <c r="AW19" i="53"/>
  <c r="AW10" i="53"/>
  <c r="AW22" i="53"/>
  <c r="AW16" i="53"/>
  <c r="AW12" i="53"/>
  <c r="AW13" i="53"/>
  <c r="AW8" i="53"/>
  <c r="AW20" i="53"/>
  <c r="AW21" i="53"/>
  <c r="AW18" i="53"/>
  <c r="AW24" i="53"/>
  <c r="AW9" i="53"/>
  <c r="AW5" i="53"/>
  <c r="AV30" i="54"/>
  <c r="AW23" i="53"/>
  <c r="AW15" i="53"/>
  <c r="AW4" i="53"/>
  <c r="AV30" i="53"/>
  <c r="AV32" i="53" s="1"/>
  <c r="AX23" i="50"/>
  <c r="AX7" i="50"/>
  <c r="AX15" i="50"/>
  <c r="AX11" i="50"/>
  <c r="AX17" i="50"/>
  <c r="AX6" i="50"/>
  <c r="AX14" i="50"/>
  <c r="AX19" i="50"/>
  <c r="AX10" i="50"/>
  <c r="AX22" i="50"/>
  <c r="AX16" i="50"/>
  <c r="AX12" i="50"/>
  <c r="AX13" i="50"/>
  <c r="AX8" i="50"/>
  <c r="AX20" i="50"/>
  <c r="AX21" i="50"/>
  <c r="AX18" i="50"/>
  <c r="AX24" i="50"/>
  <c r="AX9" i="50"/>
  <c r="AX5" i="50"/>
  <c r="AX4" i="50"/>
  <c r="AW30" i="50"/>
  <c r="O215" i="74" l="1"/>
  <c r="S248" i="74"/>
  <c r="R239" i="74"/>
  <c r="R10" i="74" s="1"/>
  <c r="N206" i="74"/>
  <c r="N11" i="74" s="1"/>
  <c r="AT4" i="55"/>
  <c r="AT30" i="55" s="1"/>
  <c r="BF17" i="55"/>
  <c r="H140" i="74"/>
  <c r="H13" i="74" s="1"/>
  <c r="I149" i="74"/>
  <c r="K182" i="74"/>
  <c r="J173" i="74"/>
  <c r="J12" i="74" s="1"/>
  <c r="G116" i="74"/>
  <c r="F107" i="74"/>
  <c r="F14" i="74" s="1"/>
  <c r="AG18" i="71"/>
  <c r="AS18" i="71"/>
  <c r="AF13" i="71"/>
  <c r="AR13" i="71"/>
  <c r="AH14" i="71"/>
  <c r="AT14" i="71"/>
  <c r="J74" i="74"/>
  <c r="AD273" i="74" s="1"/>
  <c r="J9" i="73"/>
  <c r="J9" i="71"/>
  <c r="V9" i="71" s="1"/>
  <c r="G17" i="73"/>
  <c r="G17" i="71"/>
  <c r="S17" i="71" s="1"/>
  <c r="F8" i="71"/>
  <c r="R8" i="71" s="1"/>
  <c r="F8" i="73"/>
  <c r="D7" i="71"/>
  <c r="P7" i="71" s="1"/>
  <c r="D7" i="73"/>
  <c r="AW30" i="61"/>
  <c r="N20" i="56"/>
  <c r="P11" i="56"/>
  <c r="P76" i="74" s="1"/>
  <c r="P19" i="56"/>
  <c r="P84" i="74" s="1"/>
  <c r="F12" i="56"/>
  <c r="F77" i="74" s="1"/>
  <c r="Z276" i="74" s="1"/>
  <c r="P23" i="56"/>
  <c r="P21" i="56"/>
  <c r="P15" i="56"/>
  <c r="P80" i="74" s="1"/>
  <c r="N10" i="56"/>
  <c r="N75" i="74" s="1"/>
  <c r="Z241" i="74" s="1"/>
  <c r="AU30" i="60"/>
  <c r="AV8" i="60"/>
  <c r="AV5" i="60"/>
  <c r="AV24" i="60"/>
  <c r="AV12" i="60"/>
  <c r="AV16" i="60"/>
  <c r="AV14" i="60"/>
  <c r="AV15" i="60"/>
  <c r="AV23" i="60"/>
  <c r="AV4" i="60"/>
  <c r="AV18" i="60"/>
  <c r="AV13" i="60"/>
  <c r="AV10" i="60"/>
  <c r="AV17" i="60"/>
  <c r="AW9" i="65"/>
  <c r="AW9" i="66"/>
  <c r="AW18" i="65"/>
  <c r="AW18" i="66"/>
  <c r="AW20" i="65"/>
  <c r="AW20" i="66"/>
  <c r="AW13" i="65"/>
  <c r="AW13" i="66"/>
  <c r="AW14" i="65"/>
  <c r="AW14" i="66"/>
  <c r="AW15" i="65"/>
  <c r="AW15" i="66"/>
  <c r="AW15" i="60" s="1"/>
  <c r="AW5" i="65"/>
  <c r="AW5" i="66"/>
  <c r="AW24" i="65"/>
  <c r="AW24" i="66"/>
  <c r="AW21" i="65"/>
  <c r="AW21" i="66"/>
  <c r="AW8" i="65"/>
  <c r="AW8" i="66"/>
  <c r="AW12" i="65"/>
  <c r="AW12" i="66"/>
  <c r="AW12" i="60" s="1"/>
  <c r="AW22" i="65"/>
  <c r="AW22" i="66"/>
  <c r="AW19" i="65"/>
  <c r="AW19" i="66"/>
  <c r="AW6" i="65"/>
  <c r="AW6" i="66"/>
  <c r="AW11" i="65"/>
  <c r="AW11" i="66"/>
  <c r="AW7" i="65"/>
  <c r="AW7" i="66"/>
  <c r="AW4" i="65"/>
  <c r="AW4" i="66"/>
  <c r="AW16" i="65"/>
  <c r="AW16" i="66"/>
  <c r="AW10" i="65"/>
  <c r="AW10" i="66"/>
  <c r="AW10" i="60" s="1"/>
  <c r="AW17" i="65"/>
  <c r="AW17" i="66"/>
  <c r="AW17" i="60" s="1"/>
  <c r="AW23" i="65"/>
  <c r="AW23" i="66"/>
  <c r="AW23" i="60" s="1"/>
  <c r="AV30" i="67"/>
  <c r="AV32" i="67" s="1"/>
  <c r="AV30" i="66"/>
  <c r="AW11" i="57"/>
  <c r="AW11" i="67" s="1"/>
  <c r="AW21" i="57"/>
  <c r="AW21" i="67" s="1"/>
  <c r="AW19" i="57"/>
  <c r="AW19" i="67" s="1"/>
  <c r="AW16" i="57"/>
  <c r="AW16" i="67" s="1"/>
  <c r="AW9" i="57"/>
  <c r="AW9" i="67" s="1"/>
  <c r="AW20" i="57"/>
  <c r="AW20" i="67" s="1"/>
  <c r="AW18" i="57"/>
  <c r="AW18" i="67" s="1"/>
  <c r="AW13" i="57"/>
  <c r="AW13" i="67" s="1"/>
  <c r="AW5" i="57"/>
  <c r="AW5" i="67" s="1"/>
  <c r="AW14" i="57"/>
  <c r="AW14" i="67" s="1"/>
  <c r="AV30" i="57"/>
  <c r="AV32" i="57" s="1"/>
  <c r="AW30" i="59"/>
  <c r="AW24" i="57"/>
  <c r="AW24" i="67" s="1"/>
  <c r="AW8" i="57"/>
  <c r="AW8" i="67" s="1"/>
  <c r="AW22" i="57"/>
  <c r="AW22" i="67" s="1"/>
  <c r="AW6" i="57"/>
  <c r="AW6" i="67" s="1"/>
  <c r="AW7" i="57"/>
  <c r="AW7" i="67" s="1"/>
  <c r="AX5" i="59"/>
  <c r="AX5" i="58" s="1"/>
  <c r="AX5" i="57" s="1"/>
  <c r="AX5" i="67" s="1"/>
  <c r="AX5" i="61"/>
  <c r="AX24" i="59"/>
  <c r="AX24" i="58" s="1"/>
  <c r="AX24" i="61"/>
  <c r="AX21" i="59"/>
  <c r="AX21" i="58" s="1"/>
  <c r="AX21" i="61"/>
  <c r="AX8" i="59"/>
  <c r="AX8" i="58" s="1"/>
  <c r="AX8" i="61"/>
  <c r="AX12" i="59"/>
  <c r="AX12" i="58" s="1"/>
  <c r="AX12" i="57" s="1"/>
  <c r="AX12" i="67" s="1"/>
  <c r="AX12" i="61"/>
  <c r="AX22" i="59"/>
  <c r="AX22" i="58" s="1"/>
  <c r="AX22" i="61"/>
  <c r="AX19" i="59"/>
  <c r="AX19" i="58" s="1"/>
  <c r="AX19" i="61"/>
  <c r="AX6" i="59"/>
  <c r="AX6" i="58" s="1"/>
  <c r="AX6" i="61"/>
  <c r="AX11" i="59"/>
  <c r="AX11" i="58" s="1"/>
  <c r="AX11" i="57" s="1"/>
  <c r="AX11" i="67" s="1"/>
  <c r="AX11" i="61"/>
  <c r="AX7" i="59"/>
  <c r="AX7" i="58" s="1"/>
  <c r="AX7" i="61"/>
  <c r="AV30" i="65"/>
  <c r="AV32" i="65" s="1"/>
  <c r="AX4" i="59"/>
  <c r="AX4" i="58" s="1"/>
  <c r="AX4" i="61"/>
  <c r="AX9" i="59"/>
  <c r="AX9" i="58" s="1"/>
  <c r="AX9" i="57" s="1"/>
  <c r="AX9" i="67" s="1"/>
  <c r="AX9" i="61"/>
  <c r="AX18" i="59"/>
  <c r="AX18" i="58" s="1"/>
  <c r="AX18" i="57" s="1"/>
  <c r="AX18" i="67" s="1"/>
  <c r="AX18" i="61"/>
  <c r="AX20" i="59"/>
  <c r="AX20" i="58" s="1"/>
  <c r="AX20" i="61"/>
  <c r="AX13" i="59"/>
  <c r="AX13" i="58" s="1"/>
  <c r="AX13" i="61"/>
  <c r="AX16" i="59"/>
  <c r="AX16" i="58" s="1"/>
  <c r="AX16" i="57" s="1"/>
  <c r="AX16" i="67" s="1"/>
  <c r="AX16" i="61"/>
  <c r="AX10" i="59"/>
  <c r="AX10" i="58" s="1"/>
  <c r="AX10" i="61"/>
  <c r="AX14" i="59"/>
  <c r="AX14" i="58" s="1"/>
  <c r="AX14" i="57" s="1"/>
  <c r="AX14" i="67" s="1"/>
  <c r="AX14" i="61"/>
  <c r="AX17" i="59"/>
  <c r="AX17" i="58" s="1"/>
  <c r="AX17" i="57" s="1"/>
  <c r="AX17" i="67" s="1"/>
  <c r="AX17" i="61"/>
  <c r="AX15" i="59"/>
  <c r="AX15" i="58" s="1"/>
  <c r="AX15" i="61"/>
  <c r="AX23" i="59"/>
  <c r="AX23" i="58" s="1"/>
  <c r="AX23" i="57" s="1"/>
  <c r="AX23" i="67" s="1"/>
  <c r="AX23" i="61"/>
  <c r="AW4" i="57"/>
  <c r="AW4" i="67" s="1"/>
  <c r="AW30" i="58"/>
  <c r="CV23" i="55"/>
  <c r="AT30" i="54"/>
  <c r="AV32" i="54" s="1"/>
  <c r="AX5" i="53"/>
  <c r="AX24" i="53"/>
  <c r="AX21" i="53"/>
  <c r="AX8" i="53"/>
  <c r="AX12" i="53"/>
  <c r="AX16" i="53"/>
  <c r="AX10" i="53"/>
  <c r="AX14" i="53"/>
  <c r="AX17" i="53"/>
  <c r="AX15" i="53"/>
  <c r="AX4" i="53"/>
  <c r="AW30" i="53"/>
  <c r="AX9" i="53"/>
  <c r="AX18" i="53"/>
  <c r="AX20" i="53"/>
  <c r="AX13" i="53"/>
  <c r="AX22" i="53"/>
  <c r="AX19" i="53"/>
  <c r="AX6" i="53"/>
  <c r="AX11" i="53"/>
  <c r="AX7" i="53"/>
  <c r="AX23" i="53"/>
  <c r="AY5" i="50"/>
  <c r="AY9" i="50"/>
  <c r="AY24" i="50"/>
  <c r="AY18" i="50"/>
  <c r="AY21" i="50"/>
  <c r="AY20" i="50"/>
  <c r="AY8" i="50"/>
  <c r="AY13" i="50"/>
  <c r="AY12" i="50"/>
  <c r="AY16" i="50"/>
  <c r="AY22" i="50"/>
  <c r="AY10" i="50"/>
  <c r="AY19" i="50"/>
  <c r="AY14" i="50"/>
  <c r="AY6" i="50"/>
  <c r="AY17" i="50"/>
  <c r="AY11" i="50"/>
  <c r="AY15" i="50"/>
  <c r="AY7" i="50"/>
  <c r="AY23" i="50"/>
  <c r="AY4" i="50"/>
  <c r="AX30" i="50"/>
  <c r="AB250" i="74" l="1"/>
  <c r="T184" i="74"/>
  <c r="AB246" i="74"/>
  <c r="T180" i="74"/>
  <c r="AB242" i="74"/>
  <c r="T176" i="74"/>
  <c r="N210" i="74"/>
  <c r="N16" i="74" s="1"/>
  <c r="R243" i="74"/>
  <c r="R15" i="74" s="1"/>
  <c r="R207" i="74"/>
  <c r="V240" i="74"/>
  <c r="R151" i="74"/>
  <c r="X217" i="74"/>
  <c r="R147" i="74"/>
  <c r="X213" i="74"/>
  <c r="R175" i="74"/>
  <c r="V208" i="74"/>
  <c r="R143" i="74"/>
  <c r="X209" i="74"/>
  <c r="H260" i="74"/>
  <c r="N174" i="74"/>
  <c r="H144" i="74"/>
  <c r="H18" i="74" s="1"/>
  <c r="J177" i="74"/>
  <c r="J17" i="74" s="1"/>
  <c r="L141" i="74"/>
  <c r="P142" i="74"/>
  <c r="N109" i="74"/>
  <c r="F111" i="74"/>
  <c r="F19" i="74" s="1"/>
  <c r="P110" i="74"/>
  <c r="P114" i="74"/>
  <c r="P118" i="74"/>
  <c r="J108" i="74"/>
  <c r="AB7" i="71"/>
  <c r="AN7" i="71"/>
  <c r="AD8" i="71"/>
  <c r="AP8" i="71"/>
  <c r="AE17" i="71"/>
  <c r="AQ17" i="71"/>
  <c r="AH9" i="71"/>
  <c r="AT9" i="71"/>
  <c r="P21" i="73"/>
  <c r="P11" i="73"/>
  <c r="N10" i="73"/>
  <c r="P15" i="73"/>
  <c r="P23" i="73"/>
  <c r="P19" i="73"/>
  <c r="N20" i="73"/>
  <c r="F12" i="71"/>
  <c r="R12" i="71" s="1"/>
  <c r="F12" i="73"/>
  <c r="P22" i="56"/>
  <c r="AY36" i="50"/>
  <c r="AV30" i="60"/>
  <c r="AV32" i="60" s="1"/>
  <c r="AW11" i="60"/>
  <c r="AW6" i="60"/>
  <c r="AW19" i="60"/>
  <c r="AW8" i="60"/>
  <c r="AW5" i="60"/>
  <c r="AW18" i="60"/>
  <c r="AW9" i="60"/>
  <c r="AW16" i="60"/>
  <c r="AW4" i="60"/>
  <c r="AW7" i="60"/>
  <c r="AW22" i="60"/>
  <c r="AW21" i="60"/>
  <c r="AW24" i="60"/>
  <c r="AW14" i="60"/>
  <c r="AW13" i="60"/>
  <c r="AW20" i="60"/>
  <c r="AX7" i="65"/>
  <c r="AX7" i="66"/>
  <c r="AX11" i="65"/>
  <c r="AX11" i="66"/>
  <c r="AX11" i="60" s="1"/>
  <c r="AX19" i="65"/>
  <c r="AX19" i="66"/>
  <c r="AX22" i="65"/>
  <c r="AX22" i="66"/>
  <c r="AX12" i="65"/>
  <c r="AX12" i="66"/>
  <c r="AX12" i="60" s="1"/>
  <c r="AX21" i="65"/>
  <c r="AX21" i="66"/>
  <c r="AX5" i="65"/>
  <c r="AX5" i="66"/>
  <c r="AX5" i="60" s="1"/>
  <c r="AX19" i="57"/>
  <c r="AX19" i="67" s="1"/>
  <c r="AX21" i="57"/>
  <c r="AX21" i="67" s="1"/>
  <c r="AX23" i="65"/>
  <c r="AX23" i="66"/>
  <c r="AX23" i="60" s="1"/>
  <c r="AX15" i="65"/>
  <c r="AX15" i="66"/>
  <c r="AX17" i="65"/>
  <c r="AX17" i="66"/>
  <c r="AX17" i="60" s="1"/>
  <c r="AX14" i="65"/>
  <c r="AX14" i="66"/>
  <c r="AX14" i="60" s="1"/>
  <c r="AX10" i="65"/>
  <c r="AX10" i="66"/>
  <c r="AX16" i="65"/>
  <c r="AX16" i="66"/>
  <c r="AX16" i="60" s="1"/>
  <c r="AX13" i="65"/>
  <c r="AX13" i="66"/>
  <c r="AX20" i="65"/>
  <c r="AX20" i="66"/>
  <c r="AX18" i="65"/>
  <c r="AX18" i="66"/>
  <c r="AX18" i="60" s="1"/>
  <c r="AX9" i="65"/>
  <c r="AX9" i="66"/>
  <c r="AX9" i="60" s="1"/>
  <c r="AV32" i="66"/>
  <c r="AW30" i="66"/>
  <c r="AX4" i="65"/>
  <c r="AX4" i="66"/>
  <c r="AX6" i="65"/>
  <c r="AX6" i="66"/>
  <c r="AX8" i="65"/>
  <c r="AX8" i="66"/>
  <c r="AX24" i="65"/>
  <c r="AX24" i="66"/>
  <c r="AW30" i="67"/>
  <c r="AX15" i="57"/>
  <c r="AX15" i="67" s="1"/>
  <c r="AX13" i="57"/>
  <c r="AX13" i="67" s="1"/>
  <c r="AX10" i="57"/>
  <c r="AX10" i="67" s="1"/>
  <c r="AX20" i="57"/>
  <c r="AX20" i="67" s="1"/>
  <c r="AX30" i="59"/>
  <c r="AX7" i="57"/>
  <c r="AX7" i="67" s="1"/>
  <c r="AX6" i="57"/>
  <c r="AX6" i="67" s="1"/>
  <c r="AX22" i="57"/>
  <c r="AX22" i="67" s="1"/>
  <c r="AX8" i="57"/>
  <c r="AX8" i="67" s="1"/>
  <c r="AX24" i="57"/>
  <c r="AX24" i="67" s="1"/>
  <c r="AW30" i="57"/>
  <c r="AX30" i="61"/>
  <c r="AY23" i="59"/>
  <c r="AY23" i="58" s="1"/>
  <c r="AY23" i="57" s="1"/>
  <c r="AY23" i="67" s="1"/>
  <c r="AY23" i="61"/>
  <c r="AY17" i="59"/>
  <c r="AY17" i="58" s="1"/>
  <c r="AY17" i="57" s="1"/>
  <c r="AY17" i="67" s="1"/>
  <c r="AY17" i="61"/>
  <c r="AY10" i="59"/>
  <c r="AY10" i="58" s="1"/>
  <c r="AY10" i="57" s="1"/>
  <c r="AY10" i="67" s="1"/>
  <c r="AY10" i="61"/>
  <c r="AY13" i="59"/>
  <c r="AY13" i="58" s="1"/>
  <c r="AY13" i="57" s="1"/>
  <c r="AY13" i="67" s="1"/>
  <c r="AY13" i="61"/>
  <c r="AY20" i="59"/>
  <c r="AY20" i="58" s="1"/>
  <c r="AY20" i="57" s="1"/>
  <c r="AY20" i="67" s="1"/>
  <c r="AY20" i="61"/>
  <c r="AY18" i="59"/>
  <c r="AY18" i="58" s="1"/>
  <c r="AY18" i="57" s="1"/>
  <c r="AY18" i="67" s="1"/>
  <c r="AY18" i="61"/>
  <c r="AY4" i="59"/>
  <c r="AY4" i="58" s="1"/>
  <c r="AY4" i="61"/>
  <c r="AY7" i="59"/>
  <c r="AY7" i="58" s="1"/>
  <c r="AY7" i="61"/>
  <c r="AY11" i="59"/>
  <c r="AY11" i="58" s="1"/>
  <c r="AY11" i="57" s="1"/>
  <c r="AY11" i="67" s="1"/>
  <c r="AY11" i="61"/>
  <c r="AY6" i="59"/>
  <c r="AY6" i="58" s="1"/>
  <c r="AY6" i="61"/>
  <c r="AY19" i="59"/>
  <c r="AY19" i="58" s="1"/>
  <c r="AY19" i="61"/>
  <c r="AY22" i="59"/>
  <c r="AY22" i="58" s="1"/>
  <c r="AY22" i="57" s="1"/>
  <c r="AY22" i="67" s="1"/>
  <c r="AY22" i="61"/>
  <c r="AY12" i="59"/>
  <c r="AY12" i="58" s="1"/>
  <c r="AY12" i="61"/>
  <c r="AY8" i="59"/>
  <c r="AY8" i="58" s="1"/>
  <c r="AY8" i="57" s="1"/>
  <c r="AY8" i="67" s="1"/>
  <c r="AY8" i="61"/>
  <c r="AY21" i="59"/>
  <c r="AY21" i="58" s="1"/>
  <c r="AY21" i="61"/>
  <c r="AY24" i="59"/>
  <c r="AY24" i="58" s="1"/>
  <c r="AY24" i="61"/>
  <c r="AY5" i="59"/>
  <c r="AY5" i="58" s="1"/>
  <c r="AY5" i="61"/>
  <c r="AW30" i="65"/>
  <c r="AY15" i="59"/>
  <c r="AY15" i="58" s="1"/>
  <c r="AY15" i="57" s="1"/>
  <c r="AY15" i="67" s="1"/>
  <c r="AY15" i="61"/>
  <c r="AY14" i="59"/>
  <c r="AY14" i="58" s="1"/>
  <c r="AY14" i="57" s="1"/>
  <c r="AY14" i="67" s="1"/>
  <c r="AY14" i="61"/>
  <c r="AY16" i="59"/>
  <c r="AY16" i="58" s="1"/>
  <c r="AY16" i="57" s="1"/>
  <c r="AY16" i="67" s="1"/>
  <c r="AY16" i="61"/>
  <c r="AY9" i="59"/>
  <c r="AY9" i="58" s="1"/>
  <c r="AY9" i="57" s="1"/>
  <c r="AY9" i="67" s="1"/>
  <c r="AY9" i="61"/>
  <c r="AX4" i="57"/>
  <c r="AX4" i="67" s="1"/>
  <c r="AX30" i="58"/>
  <c r="AY4" i="53"/>
  <c r="AW4" i="54" s="1"/>
  <c r="AX30" i="54"/>
  <c r="AY23" i="53"/>
  <c r="AW23" i="54" s="1"/>
  <c r="AY7" i="53"/>
  <c r="AW7" i="54" s="1"/>
  <c r="BL7" i="55" s="1"/>
  <c r="AY15" i="53"/>
  <c r="AW15" i="54" s="1"/>
  <c r="CG15" i="55" s="1"/>
  <c r="K14" i="56" s="1"/>
  <c r="K79" i="74" s="1"/>
  <c r="AE278" i="74" s="1"/>
  <c r="AY11" i="53"/>
  <c r="AW11" i="54" s="1"/>
  <c r="AY17" i="53"/>
  <c r="AW17" i="54" s="1"/>
  <c r="AY6" i="53"/>
  <c r="AW6" i="54" s="1"/>
  <c r="AY14" i="53"/>
  <c r="AW14" i="54" s="1"/>
  <c r="CA14" i="55" s="1"/>
  <c r="I13" i="56" s="1"/>
  <c r="I78" i="74" s="1"/>
  <c r="AC277" i="74" s="1"/>
  <c r="AY19" i="53"/>
  <c r="AW19" i="54" s="1"/>
  <c r="CD19" i="55" s="1"/>
  <c r="J18" i="56" s="1"/>
  <c r="J83" i="74" s="1"/>
  <c r="AD282" i="74" s="1"/>
  <c r="AY10" i="53"/>
  <c r="AW10" i="54" s="1"/>
  <c r="CG10" i="55" s="1"/>
  <c r="K9" i="56" s="1"/>
  <c r="AY22" i="53"/>
  <c r="AY16" i="53"/>
  <c r="AY12" i="53"/>
  <c r="AW12" i="54" s="1"/>
  <c r="AY13" i="53"/>
  <c r="AW13" i="54" s="1"/>
  <c r="BU13" i="55" s="1"/>
  <c r="AY8" i="53"/>
  <c r="AW8" i="54" s="1"/>
  <c r="BO8" i="55" s="1"/>
  <c r="AY20" i="53"/>
  <c r="AW20" i="54" s="1"/>
  <c r="AY21" i="53"/>
  <c r="AW21" i="54" s="1"/>
  <c r="AY18" i="53"/>
  <c r="AW18" i="54" s="1"/>
  <c r="BX18" i="55" s="1"/>
  <c r="H17" i="56" s="1"/>
  <c r="H82" i="74" s="1"/>
  <c r="AY24" i="53"/>
  <c r="AY9" i="53"/>
  <c r="AY5" i="53"/>
  <c r="AW5" i="54" s="1"/>
  <c r="AX30" i="53"/>
  <c r="AZ23" i="50"/>
  <c r="AZ15" i="50"/>
  <c r="AZ17" i="50"/>
  <c r="AZ14" i="50"/>
  <c r="AZ10" i="50"/>
  <c r="AZ13" i="50"/>
  <c r="AZ7" i="50"/>
  <c r="AZ11" i="50"/>
  <c r="AZ6" i="50"/>
  <c r="AZ19" i="50"/>
  <c r="AZ22" i="50"/>
  <c r="AZ16" i="50"/>
  <c r="AZ12" i="50"/>
  <c r="AZ8" i="50"/>
  <c r="AZ20" i="50"/>
  <c r="AZ21" i="50"/>
  <c r="AZ18" i="50"/>
  <c r="AZ24" i="50"/>
  <c r="AZ9" i="50"/>
  <c r="AZ5" i="50"/>
  <c r="AZ4" i="50"/>
  <c r="AY30" i="50"/>
  <c r="AY32" i="50" s="1"/>
  <c r="AY34" i="50" s="1"/>
  <c r="G7" i="44" s="1"/>
  <c r="BF5" i="55" l="1"/>
  <c r="D69" i="74"/>
  <c r="P215" i="74"/>
  <c r="AB281" i="74"/>
  <c r="R216" i="74"/>
  <c r="V249" i="74"/>
  <c r="T248" i="74"/>
  <c r="Q211" i="74"/>
  <c r="U244" i="74"/>
  <c r="S212" i="74"/>
  <c r="W245" i="74"/>
  <c r="AW4" i="55"/>
  <c r="BI17" i="55"/>
  <c r="J149" i="74"/>
  <c r="L150" i="74"/>
  <c r="N183" i="74"/>
  <c r="L182" i="74"/>
  <c r="K145" i="74"/>
  <c r="M178" i="74"/>
  <c r="M146" i="74"/>
  <c r="O179" i="74"/>
  <c r="H116" i="74"/>
  <c r="I112" i="74"/>
  <c r="K113" i="74"/>
  <c r="J117" i="74"/>
  <c r="AD12" i="71"/>
  <c r="AP12" i="71"/>
  <c r="K74" i="74"/>
  <c r="K9" i="71"/>
  <c r="W9" i="71" s="1"/>
  <c r="K9" i="73"/>
  <c r="J18" i="71"/>
  <c r="V18" i="71" s="1"/>
  <c r="J18" i="73"/>
  <c r="H17" i="71"/>
  <c r="T17" i="71" s="1"/>
  <c r="H17" i="73"/>
  <c r="K14" i="71"/>
  <c r="W14" i="71" s="1"/>
  <c r="K14" i="73"/>
  <c r="I13" i="71"/>
  <c r="U13" i="71" s="1"/>
  <c r="I13" i="73"/>
  <c r="P22" i="73"/>
  <c r="E7" i="56"/>
  <c r="E72" i="74" s="1"/>
  <c r="D6" i="56"/>
  <c r="BI6" i="55"/>
  <c r="G12" i="56"/>
  <c r="AW30" i="60"/>
  <c r="AX24" i="60"/>
  <c r="AX20" i="60"/>
  <c r="AX13" i="60"/>
  <c r="AX19" i="60"/>
  <c r="AY30" i="61"/>
  <c r="AY32" i="61" s="1"/>
  <c r="AY34" i="61" s="1"/>
  <c r="G8" i="44" s="1"/>
  <c r="AX8" i="60"/>
  <c r="AX6" i="60"/>
  <c r="AX4" i="60"/>
  <c r="AX10" i="60"/>
  <c r="AX15" i="60"/>
  <c r="AX21" i="60"/>
  <c r="AX22" i="60"/>
  <c r="AX7" i="60"/>
  <c r="AY4" i="65"/>
  <c r="AY4" i="66"/>
  <c r="AY5" i="65"/>
  <c r="AY5" i="66"/>
  <c r="AY24" i="65"/>
  <c r="AY24" i="66"/>
  <c r="AY8" i="65"/>
  <c r="AY8" i="66"/>
  <c r="AY8" i="60" s="1"/>
  <c r="AY12" i="65"/>
  <c r="AY12" i="66"/>
  <c r="AY19" i="65"/>
  <c r="AY19" i="66"/>
  <c r="AY6" i="65"/>
  <c r="AY6" i="66"/>
  <c r="AY7" i="65"/>
  <c r="AY7" i="66"/>
  <c r="AY18" i="65"/>
  <c r="AY18" i="66"/>
  <c r="AY18" i="60" s="1"/>
  <c r="AY24" i="57"/>
  <c r="AY24" i="67" s="1"/>
  <c r="AY12" i="57"/>
  <c r="AY12" i="67" s="1"/>
  <c r="AY6" i="57"/>
  <c r="AY6" i="67" s="1"/>
  <c r="AY7" i="57"/>
  <c r="AY7" i="67" s="1"/>
  <c r="AY9" i="65"/>
  <c r="AY9" i="66"/>
  <c r="AY9" i="60" s="1"/>
  <c r="AY16" i="65"/>
  <c r="AY16" i="66"/>
  <c r="AY16" i="60" s="1"/>
  <c r="AY14" i="65"/>
  <c r="AY14" i="66"/>
  <c r="AY14" i="60" s="1"/>
  <c r="AY15" i="65"/>
  <c r="AY15" i="66"/>
  <c r="AY15" i="60" s="1"/>
  <c r="AX30" i="67"/>
  <c r="AY21" i="65"/>
  <c r="AY21" i="66"/>
  <c r="AY22" i="65"/>
  <c r="AY22" i="66"/>
  <c r="AY22" i="60" s="1"/>
  <c r="AY11" i="65"/>
  <c r="AY11" i="66"/>
  <c r="AY11" i="60" s="1"/>
  <c r="AY20" i="65"/>
  <c r="AY20" i="66"/>
  <c r="AY20" i="60" s="1"/>
  <c r="AY13" i="65"/>
  <c r="AY13" i="66"/>
  <c r="AY13" i="60" s="1"/>
  <c r="AY10" i="65"/>
  <c r="AY10" i="66"/>
  <c r="AY10" i="60" s="1"/>
  <c r="AY17" i="65"/>
  <c r="AY17" i="66"/>
  <c r="AY17" i="60" s="1"/>
  <c r="AY23" i="65"/>
  <c r="AY23" i="66"/>
  <c r="AY23" i="60" s="1"/>
  <c r="AX30" i="66"/>
  <c r="AX30" i="57"/>
  <c r="AY30" i="59"/>
  <c r="AY32" i="59" s="1"/>
  <c r="AY5" i="57"/>
  <c r="AY5" i="67" s="1"/>
  <c r="AY21" i="57"/>
  <c r="AY21" i="67" s="1"/>
  <c r="AY19" i="57"/>
  <c r="AY19" i="67" s="1"/>
  <c r="AZ4" i="59"/>
  <c r="AZ4" i="58" s="1"/>
  <c r="AZ4" i="61"/>
  <c r="AZ18" i="59"/>
  <c r="AZ18" i="58" s="1"/>
  <c r="AZ18" i="57" s="1"/>
  <c r="AZ18" i="67" s="1"/>
  <c r="AZ18" i="61"/>
  <c r="AZ12" i="59"/>
  <c r="AZ12" i="58" s="1"/>
  <c r="AZ12" i="57" s="1"/>
  <c r="AZ12" i="67" s="1"/>
  <c r="AZ12" i="61"/>
  <c r="AZ6" i="59"/>
  <c r="AZ6" i="58" s="1"/>
  <c r="AZ6" i="57" s="1"/>
  <c r="AZ6" i="67" s="1"/>
  <c r="AZ6" i="61"/>
  <c r="AZ10" i="59"/>
  <c r="AZ10" i="58" s="1"/>
  <c r="AZ10" i="57" s="1"/>
  <c r="AZ10" i="67" s="1"/>
  <c r="AZ10" i="61"/>
  <c r="AZ17" i="59"/>
  <c r="AZ17" i="58" s="1"/>
  <c r="AZ17" i="61"/>
  <c r="AZ5" i="59"/>
  <c r="AZ5" i="58" s="1"/>
  <c r="AZ5" i="61"/>
  <c r="AZ24" i="59"/>
  <c r="AZ24" i="58" s="1"/>
  <c r="AZ24" i="61"/>
  <c r="AZ21" i="59"/>
  <c r="AZ21" i="58" s="1"/>
  <c r="AZ21" i="57" s="1"/>
  <c r="AZ21" i="67" s="1"/>
  <c r="AZ21" i="61"/>
  <c r="AZ8" i="59"/>
  <c r="AZ8" i="58" s="1"/>
  <c r="AZ8" i="61"/>
  <c r="AZ16" i="59"/>
  <c r="AZ16" i="58" s="1"/>
  <c r="AZ16" i="61"/>
  <c r="AZ19" i="59"/>
  <c r="AZ19" i="58" s="1"/>
  <c r="AZ19" i="61"/>
  <c r="AZ11" i="59"/>
  <c r="AZ11" i="58" s="1"/>
  <c r="AZ11" i="61"/>
  <c r="AZ13" i="59"/>
  <c r="AZ13" i="58" s="1"/>
  <c r="AZ13" i="61"/>
  <c r="AZ14" i="59"/>
  <c r="AZ14" i="58" s="1"/>
  <c r="AZ14" i="61"/>
  <c r="AZ15" i="59"/>
  <c r="AZ15" i="58" s="1"/>
  <c r="AZ15" i="61"/>
  <c r="AZ9" i="59"/>
  <c r="AZ9" i="58" s="1"/>
  <c r="AZ9" i="61"/>
  <c r="AZ20" i="59"/>
  <c r="AZ20" i="58" s="1"/>
  <c r="AZ20" i="61"/>
  <c r="AZ22" i="59"/>
  <c r="AZ22" i="58" s="1"/>
  <c r="AZ22" i="61"/>
  <c r="AZ7" i="59"/>
  <c r="AZ7" i="58" s="1"/>
  <c r="AZ7" i="61"/>
  <c r="AZ23" i="59"/>
  <c r="AZ23" i="58" s="1"/>
  <c r="AZ23" i="61"/>
  <c r="AX30" i="65"/>
  <c r="AY4" i="57"/>
  <c r="AY4" i="67" s="1"/>
  <c r="AY30" i="58"/>
  <c r="CS21" i="55"/>
  <c r="CY12" i="55"/>
  <c r="CS11" i="55"/>
  <c r="CY20" i="55"/>
  <c r="CY23" i="55"/>
  <c r="AW24" i="54"/>
  <c r="AW16" i="54"/>
  <c r="AW9" i="54"/>
  <c r="BU9" i="55" s="1"/>
  <c r="AW22" i="54"/>
  <c r="AZ5" i="53"/>
  <c r="AZ24" i="53"/>
  <c r="AZ4" i="53"/>
  <c r="AY30" i="54"/>
  <c r="AZ9" i="53"/>
  <c r="AZ18" i="53"/>
  <c r="AZ21" i="53"/>
  <c r="AZ20" i="53"/>
  <c r="AZ8" i="53"/>
  <c r="AZ12" i="53"/>
  <c r="AZ16" i="53"/>
  <c r="AZ22" i="53"/>
  <c r="AZ19" i="53"/>
  <c r="AZ6" i="53"/>
  <c r="AZ11" i="53"/>
  <c r="AZ7" i="53"/>
  <c r="AZ13" i="53"/>
  <c r="AZ10" i="53"/>
  <c r="AZ14" i="53"/>
  <c r="AZ17" i="53"/>
  <c r="AZ15" i="53"/>
  <c r="AZ23" i="53"/>
  <c r="AY30" i="53"/>
  <c r="AY32" i="53" s="1"/>
  <c r="AY34" i="53" s="1"/>
  <c r="BA13" i="50"/>
  <c r="BA10" i="50"/>
  <c r="BA14" i="50"/>
  <c r="BA17" i="50"/>
  <c r="BA15" i="50"/>
  <c r="BA23" i="50"/>
  <c r="BA5" i="50"/>
  <c r="BA9" i="50"/>
  <c r="BA24" i="50"/>
  <c r="BA18" i="50"/>
  <c r="BA21" i="50"/>
  <c r="BA20" i="50"/>
  <c r="BA8" i="50"/>
  <c r="BA12" i="50"/>
  <c r="BA16" i="50"/>
  <c r="BA22" i="50"/>
  <c r="BA19" i="50"/>
  <c r="BA6" i="50"/>
  <c r="BA11" i="50"/>
  <c r="BA7" i="50"/>
  <c r="BA4" i="50"/>
  <c r="AZ30" i="50"/>
  <c r="P235" i="74" l="1"/>
  <c r="H169" i="74"/>
  <c r="F136" i="74"/>
  <c r="K202" i="74"/>
  <c r="D103" i="74"/>
  <c r="X268" i="74"/>
  <c r="Y271" i="74"/>
  <c r="L205" i="74"/>
  <c r="W240" i="74"/>
  <c r="AE273" i="74"/>
  <c r="I172" i="74"/>
  <c r="Q238" i="74"/>
  <c r="O174" i="74"/>
  <c r="S207" i="74"/>
  <c r="D48" i="74"/>
  <c r="M141" i="74"/>
  <c r="G139" i="74"/>
  <c r="K108" i="74"/>
  <c r="E106" i="74"/>
  <c r="AF17" i="71"/>
  <c r="AR17" i="71"/>
  <c r="AH18" i="71"/>
  <c r="AT18" i="71"/>
  <c r="AI9" i="71"/>
  <c r="AU9" i="71"/>
  <c r="AG13" i="71"/>
  <c r="AS13" i="71"/>
  <c r="AI14" i="71"/>
  <c r="AU14" i="71"/>
  <c r="G77" i="74"/>
  <c r="AA276" i="74" s="1"/>
  <c r="G12" i="71"/>
  <c r="S12" i="71" s="1"/>
  <c r="G12" i="73"/>
  <c r="E7" i="71"/>
  <c r="Q7" i="71" s="1"/>
  <c r="E7" i="73"/>
  <c r="D6" i="71"/>
  <c r="P6" i="71" s="1"/>
  <c r="D6" i="73"/>
  <c r="AY34" i="59"/>
  <c r="AZ30" i="61"/>
  <c r="Q22" i="56"/>
  <c r="Q19" i="56"/>
  <c r="Q84" i="74" s="1"/>
  <c r="O20" i="56"/>
  <c r="G8" i="56"/>
  <c r="G73" i="74" s="1"/>
  <c r="O10" i="56"/>
  <c r="O75" i="74" s="1"/>
  <c r="AA241" i="74" s="1"/>
  <c r="Q11" i="56"/>
  <c r="Q76" i="74" s="1"/>
  <c r="AX30" i="60"/>
  <c r="AY6" i="60"/>
  <c r="AY24" i="60"/>
  <c r="AY4" i="60"/>
  <c r="AY21" i="60"/>
  <c r="AY7" i="60"/>
  <c r="AY19" i="60"/>
  <c r="AY12" i="60"/>
  <c r="AY5" i="60"/>
  <c r="AZ23" i="65"/>
  <c r="AZ23" i="66"/>
  <c r="AZ7" i="65"/>
  <c r="AZ7" i="66"/>
  <c r="AZ22" i="65"/>
  <c r="AZ22" i="66"/>
  <c r="AZ20" i="65"/>
  <c r="AZ20" i="66"/>
  <c r="AZ9" i="65"/>
  <c r="AZ9" i="66"/>
  <c r="AZ15" i="65"/>
  <c r="AZ15" i="66"/>
  <c r="AZ14" i="65"/>
  <c r="AZ14" i="66"/>
  <c r="AZ13" i="65"/>
  <c r="AZ13" i="66"/>
  <c r="AZ11" i="65"/>
  <c r="AZ11" i="66"/>
  <c r="AZ19" i="65"/>
  <c r="AZ19" i="66"/>
  <c r="AZ16" i="65"/>
  <c r="AZ16" i="66"/>
  <c r="AZ8" i="65"/>
  <c r="AZ8" i="66"/>
  <c r="AZ21" i="65"/>
  <c r="AZ21" i="66"/>
  <c r="AZ21" i="60" s="1"/>
  <c r="AZ24" i="65"/>
  <c r="AZ24" i="66"/>
  <c r="AZ5" i="65"/>
  <c r="AZ5" i="66"/>
  <c r="AZ17" i="65"/>
  <c r="AZ17" i="66"/>
  <c r="AZ10" i="65"/>
  <c r="AZ10" i="66"/>
  <c r="AZ10" i="60" s="1"/>
  <c r="AZ6" i="65"/>
  <c r="AZ6" i="66"/>
  <c r="AZ6" i="60" s="1"/>
  <c r="AZ12" i="65"/>
  <c r="AZ12" i="66"/>
  <c r="AZ12" i="60" s="1"/>
  <c r="AZ18" i="65"/>
  <c r="AZ18" i="66"/>
  <c r="AZ18" i="60" s="1"/>
  <c r="AZ4" i="65"/>
  <c r="AZ4" i="66"/>
  <c r="AY30" i="67"/>
  <c r="AY30" i="66"/>
  <c r="AY32" i="66" s="1"/>
  <c r="AZ8" i="57"/>
  <c r="AZ8" i="67" s="1"/>
  <c r="AZ30" i="59"/>
  <c r="AZ14" i="57"/>
  <c r="AZ14" i="67" s="1"/>
  <c r="AZ15" i="57"/>
  <c r="AZ15" i="67" s="1"/>
  <c r="AZ23" i="57"/>
  <c r="AZ23" i="67" s="1"/>
  <c r="AZ19" i="57"/>
  <c r="AZ19" i="67" s="1"/>
  <c r="AY30" i="57"/>
  <c r="AY34" i="57" s="1"/>
  <c r="AZ11" i="57"/>
  <c r="AZ11" i="67" s="1"/>
  <c r="AZ24" i="57"/>
  <c r="AZ24" i="67" s="1"/>
  <c r="AZ17" i="57"/>
  <c r="AZ17" i="67" s="1"/>
  <c r="AZ7" i="57"/>
  <c r="AZ7" i="67" s="1"/>
  <c r="AZ22" i="57"/>
  <c r="AZ22" i="67" s="1"/>
  <c r="AZ20" i="57"/>
  <c r="AZ20" i="67" s="1"/>
  <c r="AZ9" i="57"/>
  <c r="AZ9" i="67" s="1"/>
  <c r="AZ13" i="57"/>
  <c r="AZ13" i="67" s="1"/>
  <c r="AZ16" i="57"/>
  <c r="AZ16" i="67" s="1"/>
  <c r="AZ5" i="57"/>
  <c r="AZ5" i="67" s="1"/>
  <c r="BA11" i="59"/>
  <c r="BA11" i="58" s="1"/>
  <c r="BA11" i="57" s="1"/>
  <c r="BA11" i="67" s="1"/>
  <c r="BA11" i="61"/>
  <c r="BA16" i="59"/>
  <c r="BA16" i="58" s="1"/>
  <c r="BA16" i="57" s="1"/>
  <c r="BA16" i="67" s="1"/>
  <c r="BA16" i="61"/>
  <c r="BA8" i="59"/>
  <c r="BA8" i="58" s="1"/>
  <c r="BA8" i="57" s="1"/>
  <c r="BA8" i="67" s="1"/>
  <c r="BA8" i="61"/>
  <c r="BA24" i="59"/>
  <c r="BA24" i="58" s="1"/>
  <c r="BA24" i="57" s="1"/>
  <c r="BA24" i="67" s="1"/>
  <c r="BA24" i="61"/>
  <c r="BA5" i="59"/>
  <c r="BA5" i="58" s="1"/>
  <c r="BA5" i="61"/>
  <c r="BA14" i="59"/>
  <c r="BA14" i="58" s="1"/>
  <c r="BA14" i="61"/>
  <c r="BA13" i="59"/>
  <c r="BA13" i="58" s="1"/>
  <c r="BA13" i="57" s="1"/>
  <c r="BA13" i="67" s="1"/>
  <c r="BA13" i="61"/>
  <c r="BA7" i="59"/>
  <c r="BA7" i="58" s="1"/>
  <c r="BA7" i="61"/>
  <c r="BA6" i="59"/>
  <c r="BA6" i="58" s="1"/>
  <c r="BA6" i="61"/>
  <c r="BA22" i="59"/>
  <c r="BA22" i="58" s="1"/>
  <c r="BA22" i="61"/>
  <c r="BA12" i="59"/>
  <c r="BA12" i="58" s="1"/>
  <c r="BA12" i="61"/>
  <c r="BA20" i="59"/>
  <c r="BA20" i="58" s="1"/>
  <c r="BA20" i="61"/>
  <c r="BA18" i="59"/>
  <c r="BA18" i="58" s="1"/>
  <c r="BA18" i="61"/>
  <c r="BA9" i="59"/>
  <c r="BA9" i="58" s="1"/>
  <c r="BA9" i="61"/>
  <c r="BA23" i="59"/>
  <c r="BA23" i="58" s="1"/>
  <c r="BA23" i="61"/>
  <c r="BA17" i="59"/>
  <c r="BA17" i="58" s="1"/>
  <c r="BA17" i="57" s="1"/>
  <c r="BA17" i="67" s="1"/>
  <c r="BA17" i="61"/>
  <c r="BA10" i="59"/>
  <c r="BA10" i="58" s="1"/>
  <c r="BA10" i="61"/>
  <c r="BA4" i="59"/>
  <c r="BA4" i="58" s="1"/>
  <c r="BA4" i="61"/>
  <c r="BA19" i="59"/>
  <c r="BA19" i="58" s="1"/>
  <c r="BA19" i="61"/>
  <c r="BA21" i="59"/>
  <c r="BA21" i="58" s="1"/>
  <c r="BA21" i="61"/>
  <c r="BA15" i="59"/>
  <c r="BA15" i="58" s="1"/>
  <c r="BA15" i="61"/>
  <c r="AY30" i="65"/>
  <c r="AZ4" i="57"/>
  <c r="AZ4" i="67" s="1"/>
  <c r="AZ30" i="58"/>
  <c r="AY32" i="58"/>
  <c r="AY34" i="58"/>
  <c r="CY22" i="55"/>
  <c r="CY16" i="55"/>
  <c r="CY24" i="55"/>
  <c r="AW30" i="54"/>
  <c r="AY32" i="54" s="1"/>
  <c r="AY34" i="54" s="1"/>
  <c r="BA11" i="53"/>
  <c r="BA19" i="53"/>
  <c r="BA16" i="53"/>
  <c r="BA4" i="53"/>
  <c r="BA12" i="53"/>
  <c r="BA18" i="53"/>
  <c r="BA23" i="53"/>
  <c r="BA10" i="53"/>
  <c r="BA13" i="53"/>
  <c r="BA7" i="53"/>
  <c r="BA6" i="53"/>
  <c r="BA22" i="53"/>
  <c r="BA8" i="53"/>
  <c r="BA20" i="53"/>
  <c r="BA21" i="53"/>
  <c r="BA24" i="53"/>
  <c r="BA9" i="53"/>
  <c r="BA5" i="53"/>
  <c r="BA15" i="53"/>
  <c r="BA17" i="53"/>
  <c r="BA14" i="53"/>
  <c r="AZ30" i="53"/>
  <c r="BB12" i="50"/>
  <c r="BB18" i="50"/>
  <c r="BB23" i="50"/>
  <c r="BB10" i="50"/>
  <c r="BB13" i="50"/>
  <c r="BB7" i="50"/>
  <c r="BB11" i="50"/>
  <c r="BB6" i="50"/>
  <c r="BB19" i="50"/>
  <c r="BB22" i="50"/>
  <c r="BB16" i="50"/>
  <c r="BB8" i="50"/>
  <c r="BB20" i="50"/>
  <c r="BB21" i="50"/>
  <c r="BB24" i="50"/>
  <c r="BB9" i="50"/>
  <c r="BB5" i="50"/>
  <c r="BB15" i="50"/>
  <c r="BB17" i="50"/>
  <c r="BB14" i="50"/>
  <c r="BB4" i="50"/>
  <c r="BA30" i="50"/>
  <c r="S239" i="74" l="1"/>
  <c r="S10" i="74" s="1"/>
  <c r="AA272" i="74"/>
  <c r="AC250" i="74"/>
  <c r="U184" i="74"/>
  <c r="AC242" i="74"/>
  <c r="U176" i="74"/>
  <c r="O210" i="74"/>
  <c r="O16" i="74" s="1"/>
  <c r="S243" i="74"/>
  <c r="S15" i="74" s="1"/>
  <c r="S151" i="74"/>
  <c r="Y217" i="74"/>
  <c r="S143" i="74"/>
  <c r="Y209" i="74"/>
  <c r="O206" i="74"/>
  <c r="O11" i="74" s="1"/>
  <c r="S175" i="74"/>
  <c r="W208" i="74"/>
  <c r="I260" i="74"/>
  <c r="K173" i="74"/>
  <c r="K12" i="74" s="1"/>
  <c r="I144" i="74"/>
  <c r="I18" i="74" s="1"/>
  <c r="K177" i="74"/>
  <c r="K17" i="74" s="1"/>
  <c r="I140" i="74"/>
  <c r="I13" i="74" s="1"/>
  <c r="Q142" i="74"/>
  <c r="Q110" i="74"/>
  <c r="Q118" i="74"/>
  <c r="O109" i="74"/>
  <c r="G111" i="74"/>
  <c r="G19" i="74" s="1"/>
  <c r="G107" i="74"/>
  <c r="G14" i="74" s="1"/>
  <c r="AB6" i="71"/>
  <c r="AN6" i="71"/>
  <c r="AC7" i="71"/>
  <c r="AO7" i="71"/>
  <c r="AE12" i="71"/>
  <c r="AQ12" i="71"/>
  <c r="O20" i="73"/>
  <c r="Q11" i="73"/>
  <c r="O10" i="73"/>
  <c r="Q19" i="73"/>
  <c r="Q22" i="73"/>
  <c r="G8" i="71"/>
  <c r="S8" i="71" s="1"/>
  <c r="G8" i="73"/>
  <c r="BA30" i="61"/>
  <c r="Q15" i="56"/>
  <c r="Q80" i="74" s="1"/>
  <c r="Q23" i="56"/>
  <c r="Q21" i="56"/>
  <c r="AY30" i="60"/>
  <c r="AY34" i="60" s="1"/>
  <c r="AY32" i="57"/>
  <c r="AZ30" i="67"/>
  <c r="AZ4" i="60"/>
  <c r="AZ17" i="60"/>
  <c r="AZ5" i="60"/>
  <c r="AZ24" i="60"/>
  <c r="AZ8" i="60"/>
  <c r="AZ16" i="60"/>
  <c r="AZ19" i="60"/>
  <c r="AZ11" i="60"/>
  <c r="AZ13" i="60"/>
  <c r="AZ14" i="60"/>
  <c r="AZ15" i="60"/>
  <c r="AZ9" i="60"/>
  <c r="AZ20" i="60"/>
  <c r="AZ22" i="60"/>
  <c r="AZ7" i="60"/>
  <c r="AZ23" i="60"/>
  <c r="AZ30" i="66"/>
  <c r="BA15" i="65"/>
  <c r="BA15" i="66"/>
  <c r="BA21" i="65"/>
  <c r="BA21" i="66"/>
  <c r="BA19" i="65"/>
  <c r="BA19" i="66"/>
  <c r="BA4" i="65"/>
  <c r="BA4" i="66"/>
  <c r="BA10" i="65"/>
  <c r="BA10" i="66"/>
  <c r="BA17" i="65"/>
  <c r="BA17" i="66"/>
  <c r="BA17" i="60" s="1"/>
  <c r="BA23" i="65"/>
  <c r="BA23" i="66"/>
  <c r="BA9" i="65"/>
  <c r="BA9" i="66"/>
  <c r="BA18" i="65"/>
  <c r="BA18" i="66"/>
  <c r="BA20" i="65"/>
  <c r="BA20" i="66"/>
  <c r="BA12" i="65"/>
  <c r="BA12" i="66"/>
  <c r="BA22" i="65"/>
  <c r="BA22" i="66"/>
  <c r="BA6" i="65"/>
  <c r="BA6" i="66"/>
  <c r="BA7" i="65"/>
  <c r="BA7" i="66"/>
  <c r="BA13" i="65"/>
  <c r="BA13" i="66"/>
  <c r="BA13" i="60" s="1"/>
  <c r="BA14" i="65"/>
  <c r="BA14" i="66"/>
  <c r="BA5" i="65"/>
  <c r="BA5" i="66"/>
  <c r="BA24" i="65"/>
  <c r="BA24" i="66"/>
  <c r="BA24" i="60" s="1"/>
  <c r="BA8" i="65"/>
  <c r="BA8" i="66"/>
  <c r="BA8" i="60" s="1"/>
  <c r="BA16" i="65"/>
  <c r="BA16" i="66"/>
  <c r="BA16" i="60" s="1"/>
  <c r="BA11" i="65"/>
  <c r="BA11" i="66"/>
  <c r="BA11" i="60" s="1"/>
  <c r="AY34" i="67"/>
  <c r="AY32" i="67"/>
  <c r="AY34" i="66"/>
  <c r="BA7" i="57"/>
  <c r="BA7" i="67" s="1"/>
  <c r="BA15" i="57"/>
  <c r="BA15" i="67" s="1"/>
  <c r="BA20" i="57"/>
  <c r="BA20" i="67" s="1"/>
  <c r="BA30" i="59"/>
  <c r="BA14" i="57"/>
  <c r="BA14" i="67" s="1"/>
  <c r="BA5" i="57"/>
  <c r="BA5" i="67" s="1"/>
  <c r="BA9" i="57"/>
  <c r="BA9" i="67" s="1"/>
  <c r="BA22" i="57"/>
  <c r="BA22" i="67" s="1"/>
  <c r="BA23" i="57"/>
  <c r="BA23" i="67" s="1"/>
  <c r="BA18" i="57"/>
  <c r="BA18" i="67" s="1"/>
  <c r="BA12" i="57"/>
  <c r="BA12" i="67" s="1"/>
  <c r="BA6" i="57"/>
  <c r="BA6" i="67" s="1"/>
  <c r="BA19" i="57"/>
  <c r="BA19" i="67" s="1"/>
  <c r="BA10" i="57"/>
  <c r="BA10" i="67" s="1"/>
  <c r="AZ30" i="57"/>
  <c r="BA21" i="57"/>
  <c r="BA21" i="67" s="1"/>
  <c r="BB17" i="59"/>
  <c r="BB17" i="58" s="1"/>
  <c r="BB17" i="57" s="1"/>
  <c r="BB17" i="67" s="1"/>
  <c r="BB17" i="61"/>
  <c r="BB24" i="59"/>
  <c r="BB24" i="58" s="1"/>
  <c r="BB24" i="61"/>
  <c r="BB14" i="59"/>
  <c r="BB14" i="58" s="1"/>
  <c r="BB14" i="57" s="1"/>
  <c r="BB14" i="67" s="1"/>
  <c r="BB14" i="61"/>
  <c r="BB15" i="59"/>
  <c r="BB15" i="58" s="1"/>
  <c r="BB15" i="61"/>
  <c r="BB9" i="59"/>
  <c r="BB9" i="58" s="1"/>
  <c r="BB9" i="57" s="1"/>
  <c r="BB9" i="67" s="1"/>
  <c r="BB9" i="61"/>
  <c r="BB21" i="59"/>
  <c r="BB21" i="58" s="1"/>
  <c r="BB21" i="61"/>
  <c r="BB8" i="59"/>
  <c r="BB8" i="58" s="1"/>
  <c r="BB8" i="61"/>
  <c r="BB22" i="59"/>
  <c r="BB22" i="58" s="1"/>
  <c r="BB22" i="61"/>
  <c r="BB6" i="59"/>
  <c r="BB6" i="58" s="1"/>
  <c r="BB6" i="61"/>
  <c r="BB7" i="59"/>
  <c r="BB7" i="58" s="1"/>
  <c r="BB7" i="61"/>
  <c r="BB10" i="59"/>
  <c r="BB10" i="58" s="1"/>
  <c r="BB10" i="61"/>
  <c r="BB18" i="59"/>
  <c r="BB18" i="58" s="1"/>
  <c r="BB18" i="61"/>
  <c r="BB4" i="59"/>
  <c r="BB4" i="58" s="1"/>
  <c r="BB4" i="61"/>
  <c r="BB5" i="59"/>
  <c r="BB5" i="58" s="1"/>
  <c r="BB5" i="61"/>
  <c r="BB20" i="59"/>
  <c r="BB20" i="58" s="1"/>
  <c r="BB20" i="61"/>
  <c r="BB16" i="59"/>
  <c r="BB16" i="58" s="1"/>
  <c r="BB16" i="61"/>
  <c r="BB19" i="59"/>
  <c r="BB19" i="58" s="1"/>
  <c r="BB19" i="61"/>
  <c r="BB11" i="59"/>
  <c r="BB11" i="58" s="1"/>
  <c r="BB11" i="61"/>
  <c r="BB13" i="59"/>
  <c r="BB13" i="58" s="1"/>
  <c r="BB13" i="61"/>
  <c r="BB23" i="59"/>
  <c r="BB23" i="58" s="1"/>
  <c r="BB23" i="61"/>
  <c r="BB12" i="59"/>
  <c r="BB12" i="58" s="1"/>
  <c r="BB12" i="61"/>
  <c r="AY34" i="65"/>
  <c r="AY32" i="65"/>
  <c r="AZ30" i="65"/>
  <c r="BA4" i="57"/>
  <c r="BA4" i="67" s="1"/>
  <c r="BA30" i="58"/>
  <c r="BB14" i="53"/>
  <c r="AZ14" i="54" s="1"/>
  <c r="CD14" i="55" s="1"/>
  <c r="J13" i="56" s="1"/>
  <c r="J78" i="74" s="1"/>
  <c r="AD277" i="74" s="1"/>
  <c r="BB4" i="53"/>
  <c r="BB17" i="53"/>
  <c r="AZ17" i="54" s="1"/>
  <c r="BB15" i="53"/>
  <c r="AZ15" i="54" s="1"/>
  <c r="CJ15" i="55" s="1"/>
  <c r="L14" i="56" s="1"/>
  <c r="BB9" i="53"/>
  <c r="BB24" i="53"/>
  <c r="AZ24" i="54" s="1"/>
  <c r="BB8" i="53"/>
  <c r="BB7" i="53"/>
  <c r="AZ7" i="54" s="1"/>
  <c r="BO7" i="55" s="1"/>
  <c r="BA30" i="54"/>
  <c r="BB5" i="53"/>
  <c r="AZ5" i="54" s="1"/>
  <c r="BB21" i="53"/>
  <c r="BB20" i="53"/>
  <c r="AZ20" i="54" s="1"/>
  <c r="BB16" i="53"/>
  <c r="BB22" i="53"/>
  <c r="AZ22" i="54" s="1"/>
  <c r="BB19" i="53"/>
  <c r="BB6" i="53"/>
  <c r="BB11" i="53"/>
  <c r="BB13" i="53"/>
  <c r="AZ13" i="54" s="1"/>
  <c r="BX13" i="55" s="1"/>
  <c r="BB10" i="53"/>
  <c r="BB23" i="53"/>
  <c r="BB18" i="53"/>
  <c r="BB12" i="53"/>
  <c r="AZ12" i="54" s="1"/>
  <c r="BA30" i="53"/>
  <c r="BC17" i="50"/>
  <c r="BC15" i="50"/>
  <c r="BC9" i="50"/>
  <c r="BC24" i="50"/>
  <c r="BC8" i="50"/>
  <c r="BC7" i="50"/>
  <c r="BC14" i="50"/>
  <c r="BC5" i="50"/>
  <c r="BC21" i="50"/>
  <c r="BC20" i="50"/>
  <c r="BC16" i="50"/>
  <c r="BC22" i="50"/>
  <c r="BC19" i="50"/>
  <c r="BC6" i="50"/>
  <c r="BC11" i="50"/>
  <c r="BC13" i="50"/>
  <c r="BC10" i="50"/>
  <c r="BC23" i="50"/>
  <c r="BC18" i="50"/>
  <c r="BC12" i="50"/>
  <c r="BC4" i="50"/>
  <c r="BB30" i="50"/>
  <c r="BB32" i="50" s="1"/>
  <c r="AC246" i="74" l="1"/>
  <c r="U180" i="74"/>
  <c r="R211" i="74"/>
  <c r="V244" i="74"/>
  <c r="S147" i="74"/>
  <c r="Y213" i="74"/>
  <c r="D81" i="74"/>
  <c r="BL17" i="55"/>
  <c r="D16" i="56" s="1"/>
  <c r="L145" i="74"/>
  <c r="N178" i="74"/>
  <c r="J112" i="74"/>
  <c r="Q114" i="74"/>
  <c r="AE8" i="71"/>
  <c r="AQ8" i="71"/>
  <c r="L14" i="73"/>
  <c r="L79" i="74"/>
  <c r="J13" i="73"/>
  <c r="J13" i="71"/>
  <c r="V13" i="71" s="1"/>
  <c r="Q23" i="73"/>
  <c r="Q21" i="73"/>
  <c r="Q15" i="73"/>
  <c r="G34" i="44"/>
  <c r="G37" i="44" s="1"/>
  <c r="AY32" i="60"/>
  <c r="E6" i="56"/>
  <c r="E71" i="74" s="1"/>
  <c r="BI5" i="55"/>
  <c r="H12" i="56"/>
  <c r="H77" i="74" s="1"/>
  <c r="AZ30" i="60"/>
  <c r="BA5" i="60"/>
  <c r="BA14" i="60"/>
  <c r="BA7" i="60"/>
  <c r="BA6" i="60"/>
  <c r="BA22" i="60"/>
  <c r="BA12" i="60"/>
  <c r="BA20" i="60"/>
  <c r="BA18" i="60"/>
  <c r="BA9" i="60"/>
  <c r="BA23" i="60"/>
  <c r="BA10" i="60"/>
  <c r="BA4" i="60"/>
  <c r="BA19" i="60"/>
  <c r="BA21" i="60"/>
  <c r="BA15" i="60"/>
  <c r="BB30" i="61"/>
  <c r="BB32" i="61" s="1"/>
  <c r="BB12" i="65"/>
  <c r="BB12" i="66"/>
  <c r="BB23" i="65"/>
  <c r="BB23" i="66"/>
  <c r="BB13" i="65"/>
  <c r="BB13" i="66"/>
  <c r="BB11" i="65"/>
  <c r="BB11" i="66"/>
  <c r="BB19" i="65"/>
  <c r="BB19" i="66"/>
  <c r="BB16" i="65"/>
  <c r="BB16" i="66"/>
  <c r="BB20" i="65"/>
  <c r="BB20" i="66"/>
  <c r="BB5" i="65"/>
  <c r="BB5" i="66"/>
  <c r="BB4" i="65"/>
  <c r="BB4" i="66"/>
  <c r="BB18" i="65"/>
  <c r="BB18" i="66"/>
  <c r="BB10" i="65"/>
  <c r="BB10" i="66"/>
  <c r="BB7" i="65"/>
  <c r="BB7" i="66"/>
  <c r="BB6" i="65"/>
  <c r="BB6" i="66"/>
  <c r="BB22" i="65"/>
  <c r="BB22" i="66"/>
  <c r="BB8" i="65"/>
  <c r="BB8" i="66"/>
  <c r="BB21" i="65"/>
  <c r="BB21" i="66"/>
  <c r="BB9" i="65"/>
  <c r="BB9" i="66"/>
  <c r="BB9" i="60" s="1"/>
  <c r="BB15" i="65"/>
  <c r="BB15" i="66"/>
  <c r="BB14" i="65"/>
  <c r="BB14" i="66"/>
  <c r="BB14" i="60" s="1"/>
  <c r="BB24" i="65"/>
  <c r="BB24" i="66"/>
  <c r="BB17" i="65"/>
  <c r="BB17" i="66"/>
  <c r="BB17" i="60" s="1"/>
  <c r="BA30" i="67"/>
  <c r="BA30" i="66"/>
  <c r="BB16" i="57"/>
  <c r="BB16" i="67" s="1"/>
  <c r="BB10" i="57"/>
  <c r="BB10" i="67" s="1"/>
  <c r="BB23" i="57"/>
  <c r="BB23" i="67" s="1"/>
  <c r="BB8" i="57"/>
  <c r="BB8" i="67" s="1"/>
  <c r="BB11" i="57"/>
  <c r="BB11" i="67" s="1"/>
  <c r="BB6" i="57"/>
  <c r="BB6" i="67" s="1"/>
  <c r="BB5" i="57"/>
  <c r="BB5" i="67" s="1"/>
  <c r="BB30" i="59"/>
  <c r="BB32" i="59" s="1"/>
  <c r="BB12" i="57"/>
  <c r="BB12" i="67" s="1"/>
  <c r="BB13" i="57"/>
  <c r="BB13" i="67" s="1"/>
  <c r="BB19" i="57"/>
  <c r="BB19" i="67" s="1"/>
  <c r="BB24" i="57"/>
  <c r="BB24" i="67" s="1"/>
  <c r="BB18" i="57"/>
  <c r="BB18" i="67" s="1"/>
  <c r="BB7" i="57"/>
  <c r="BB7" i="67" s="1"/>
  <c r="BB22" i="57"/>
  <c r="BB22" i="67" s="1"/>
  <c r="BB21" i="57"/>
  <c r="BB21" i="67" s="1"/>
  <c r="BB15" i="57"/>
  <c r="BB15" i="67" s="1"/>
  <c r="BB20" i="57"/>
  <c r="BB20" i="67" s="1"/>
  <c r="BA30" i="57"/>
  <c r="BC23" i="59"/>
  <c r="BC23" i="58" s="1"/>
  <c r="BC23" i="57" s="1"/>
  <c r="BC23" i="67" s="1"/>
  <c r="BC23" i="61"/>
  <c r="BC6" i="59"/>
  <c r="BC6" i="58" s="1"/>
  <c r="BC6" i="57" s="1"/>
  <c r="BC6" i="67" s="1"/>
  <c r="BC6" i="61"/>
  <c r="BC20" i="59"/>
  <c r="BC20" i="58" s="1"/>
  <c r="BC20" i="57" s="1"/>
  <c r="BC20" i="67" s="1"/>
  <c r="BC20" i="61"/>
  <c r="BC5" i="59"/>
  <c r="BC5" i="58" s="1"/>
  <c r="BC5" i="57" s="1"/>
  <c r="BC5" i="67" s="1"/>
  <c r="BC5" i="61"/>
  <c r="BC7" i="59"/>
  <c r="BC7" i="58" s="1"/>
  <c r="BC7" i="57" s="1"/>
  <c r="BC7" i="67" s="1"/>
  <c r="BC7" i="61"/>
  <c r="BC24" i="59"/>
  <c r="BC24" i="58" s="1"/>
  <c r="BC24" i="61"/>
  <c r="BC4" i="59"/>
  <c r="BC4" i="58" s="1"/>
  <c r="BC4" i="61"/>
  <c r="BC18" i="59"/>
  <c r="BC18" i="58" s="1"/>
  <c r="BC18" i="61"/>
  <c r="BC10" i="59"/>
  <c r="BC10" i="58" s="1"/>
  <c r="BC10" i="61"/>
  <c r="BC11" i="59"/>
  <c r="BC11" i="58" s="1"/>
  <c r="BC11" i="61"/>
  <c r="BC19" i="59"/>
  <c r="BC19" i="58" s="1"/>
  <c r="BC19" i="61"/>
  <c r="BC16" i="59"/>
  <c r="BC16" i="58" s="1"/>
  <c r="BC16" i="61"/>
  <c r="BC21" i="59"/>
  <c r="BC21" i="58" s="1"/>
  <c r="BC21" i="61"/>
  <c r="BC14" i="59"/>
  <c r="BC14" i="58" s="1"/>
  <c r="BC14" i="61"/>
  <c r="BC8" i="59"/>
  <c r="BC8" i="58" s="1"/>
  <c r="BC8" i="61"/>
  <c r="BC9" i="59"/>
  <c r="BC9" i="58" s="1"/>
  <c r="BC9" i="61"/>
  <c r="BC17" i="59"/>
  <c r="BC17" i="58" s="1"/>
  <c r="BC17" i="61"/>
  <c r="BC12" i="59"/>
  <c r="BC12" i="58" s="1"/>
  <c r="BC12" i="57" s="1"/>
  <c r="BC12" i="67" s="1"/>
  <c r="BC12" i="61"/>
  <c r="BC13" i="59"/>
  <c r="BC13" i="58" s="1"/>
  <c r="BC13" i="61"/>
  <c r="BC22" i="59"/>
  <c r="BC22" i="58" s="1"/>
  <c r="BC22" i="61"/>
  <c r="BC15" i="59"/>
  <c r="BC15" i="58" s="1"/>
  <c r="BC15" i="61"/>
  <c r="BA30" i="65"/>
  <c r="BB4" i="57"/>
  <c r="BB4" i="67" s="1"/>
  <c r="BB30" i="58"/>
  <c r="BB32" i="58" s="1"/>
  <c r="DB22" i="55"/>
  <c r="DB24" i="55"/>
  <c r="DB12" i="55"/>
  <c r="DB20" i="55"/>
  <c r="AZ19" i="54"/>
  <c r="CG19" i="55" s="1"/>
  <c r="K18" i="56" s="1"/>
  <c r="K83" i="74" s="1"/>
  <c r="AE282" i="74" s="1"/>
  <c r="AZ23" i="54"/>
  <c r="AZ11" i="54"/>
  <c r="AZ4" i="54"/>
  <c r="AZ10" i="54"/>
  <c r="CJ10" i="55" s="1"/>
  <c r="L9" i="56" s="1"/>
  <c r="AZ6" i="54"/>
  <c r="AZ21" i="54"/>
  <c r="AZ16" i="54"/>
  <c r="AZ18" i="54"/>
  <c r="CA18" i="55" s="1"/>
  <c r="I17" i="56" s="1"/>
  <c r="I82" i="74" s="1"/>
  <c r="AC281" i="74" s="1"/>
  <c r="AZ8" i="54"/>
  <c r="BR8" i="55" s="1"/>
  <c r="AZ9" i="54"/>
  <c r="BX9" i="55" s="1"/>
  <c r="BC18" i="53"/>
  <c r="BC11" i="53"/>
  <c r="BC6" i="53"/>
  <c r="BC19" i="53"/>
  <c r="BC16" i="53"/>
  <c r="BC20" i="53"/>
  <c r="BC21" i="53"/>
  <c r="BC5" i="53"/>
  <c r="BC14" i="53"/>
  <c r="BC8" i="53"/>
  <c r="BC24" i="53"/>
  <c r="BC9" i="53"/>
  <c r="BC15" i="53"/>
  <c r="BC17" i="53"/>
  <c r="BB30" i="54"/>
  <c r="BC4" i="53"/>
  <c r="BC12" i="53"/>
  <c r="BC23" i="53"/>
  <c r="BC10" i="53"/>
  <c r="BC13" i="53"/>
  <c r="BC22" i="53"/>
  <c r="BC7" i="53"/>
  <c r="BB30" i="53"/>
  <c r="BB32" i="53" s="1"/>
  <c r="BD12" i="50"/>
  <c r="BD23" i="50"/>
  <c r="BD10" i="50"/>
  <c r="BD13" i="50"/>
  <c r="BD22" i="50"/>
  <c r="BD7" i="50"/>
  <c r="BD18" i="50"/>
  <c r="BD11" i="50"/>
  <c r="BD6" i="50"/>
  <c r="BD19" i="50"/>
  <c r="BD16" i="50"/>
  <c r="BD20" i="50"/>
  <c r="BD21" i="50"/>
  <c r="BD5" i="50"/>
  <c r="BD14" i="50"/>
  <c r="BD8" i="50"/>
  <c r="BD24" i="50"/>
  <c r="BD9" i="50"/>
  <c r="BD15" i="50"/>
  <c r="BD17" i="50"/>
  <c r="BD4" i="50"/>
  <c r="BC30" i="50"/>
  <c r="Y270" i="74" l="1"/>
  <c r="L204" i="74"/>
  <c r="T243" i="74"/>
  <c r="T15" i="74" s="1"/>
  <c r="AB276" i="74"/>
  <c r="P247" i="74"/>
  <c r="P20" i="74" s="1"/>
  <c r="X280" i="74"/>
  <c r="Q215" i="74"/>
  <c r="U248" i="74"/>
  <c r="S216" i="74"/>
  <c r="W249" i="74"/>
  <c r="L214" i="74"/>
  <c r="L21" i="74" s="1"/>
  <c r="T212" i="74"/>
  <c r="X245" i="74"/>
  <c r="Q237" i="74"/>
  <c r="P210" i="74"/>
  <c r="P16" i="74" s="1"/>
  <c r="I171" i="74"/>
  <c r="AZ4" i="55"/>
  <c r="AZ30" i="55" s="1"/>
  <c r="D16" i="71"/>
  <c r="P16" i="71" s="1"/>
  <c r="D16" i="73"/>
  <c r="H181" i="74"/>
  <c r="H22" i="74" s="1"/>
  <c r="D115" i="74"/>
  <c r="D24" i="74" s="1"/>
  <c r="F148" i="74"/>
  <c r="F23" i="74" s="1"/>
  <c r="J144" i="74"/>
  <c r="J18" i="74" s="1"/>
  <c r="K149" i="74"/>
  <c r="M182" i="74"/>
  <c r="M150" i="74"/>
  <c r="O183" i="74"/>
  <c r="N146" i="74"/>
  <c r="P179" i="74"/>
  <c r="L177" i="74"/>
  <c r="L17" i="74" s="1"/>
  <c r="G138" i="74"/>
  <c r="H111" i="74"/>
  <c r="H19" i="74" s="1"/>
  <c r="L113" i="74"/>
  <c r="I116" i="74"/>
  <c r="K117" i="74"/>
  <c r="E105" i="74"/>
  <c r="AH13" i="71"/>
  <c r="AT13" i="71"/>
  <c r="L74" i="74"/>
  <c r="L9" i="73"/>
  <c r="K18" i="71"/>
  <c r="W18" i="71" s="1"/>
  <c r="K18" i="73"/>
  <c r="I17" i="71"/>
  <c r="U17" i="71" s="1"/>
  <c r="I17" i="73"/>
  <c r="H12" i="71"/>
  <c r="T12" i="71" s="1"/>
  <c r="H12" i="73"/>
  <c r="E6" i="71"/>
  <c r="Q6" i="71" s="1"/>
  <c r="E6" i="73"/>
  <c r="G41" i="44"/>
  <c r="F7" i="56"/>
  <c r="F72" i="74" s="1"/>
  <c r="BL6" i="55"/>
  <c r="R19" i="56"/>
  <c r="R84" i="74" s="1"/>
  <c r="R11" i="56"/>
  <c r="R76" i="74" s="1"/>
  <c r="R21" i="56"/>
  <c r="H8" i="56"/>
  <c r="H73" i="74" s="1"/>
  <c r="R23" i="56"/>
  <c r="BA30" i="60"/>
  <c r="BC30" i="61"/>
  <c r="BB15" i="60"/>
  <c r="BB24" i="60"/>
  <c r="BB21" i="60"/>
  <c r="BB8" i="60"/>
  <c r="BB22" i="60"/>
  <c r="BB6" i="60"/>
  <c r="BB7" i="60"/>
  <c r="BB10" i="60"/>
  <c r="BB18" i="60"/>
  <c r="BB4" i="60"/>
  <c r="BB5" i="60"/>
  <c r="BB20" i="60"/>
  <c r="BB16" i="60"/>
  <c r="BB19" i="60"/>
  <c r="BB11" i="60"/>
  <c r="BB13" i="60"/>
  <c r="BB23" i="60"/>
  <c r="BB12" i="60"/>
  <c r="BC4" i="65"/>
  <c r="BC4" i="66"/>
  <c r="BC15" i="65"/>
  <c r="BC15" i="66"/>
  <c r="BC22" i="65"/>
  <c r="BC22" i="66"/>
  <c r="BC13" i="65"/>
  <c r="BC13" i="66"/>
  <c r="BC12" i="65"/>
  <c r="BC12" i="66"/>
  <c r="BC12" i="60" s="1"/>
  <c r="BC17" i="65"/>
  <c r="BC17" i="66"/>
  <c r="BC9" i="65"/>
  <c r="BC9" i="66"/>
  <c r="BC8" i="65"/>
  <c r="BC8" i="66"/>
  <c r="BC14" i="65"/>
  <c r="BC14" i="66"/>
  <c r="BC21" i="65"/>
  <c r="BC21" i="66"/>
  <c r="BC16" i="65"/>
  <c r="BC16" i="66"/>
  <c r="BC19" i="65"/>
  <c r="BC19" i="66"/>
  <c r="BC11" i="65"/>
  <c r="BC11" i="66"/>
  <c r="BC10" i="65"/>
  <c r="BC10" i="66"/>
  <c r="BC18" i="65"/>
  <c r="BC18" i="66"/>
  <c r="BC24" i="65"/>
  <c r="BC24" i="66"/>
  <c r="BC7" i="65"/>
  <c r="BC7" i="66"/>
  <c r="BC7" i="60" s="1"/>
  <c r="BC5" i="65"/>
  <c r="BC5" i="66"/>
  <c r="BC5" i="60" s="1"/>
  <c r="BC20" i="65"/>
  <c r="BC20" i="66"/>
  <c r="BC20" i="60" s="1"/>
  <c r="BC6" i="65"/>
  <c r="BC6" i="66"/>
  <c r="BC6" i="60" s="1"/>
  <c r="BC23" i="65"/>
  <c r="BC23" i="66"/>
  <c r="BC23" i="60" s="1"/>
  <c r="BB30" i="67"/>
  <c r="BB32" i="67" s="1"/>
  <c r="BB30" i="66"/>
  <c r="BC24" i="57"/>
  <c r="BC24" i="67" s="1"/>
  <c r="BC10" i="57"/>
  <c r="BC10" i="67" s="1"/>
  <c r="BC14" i="57"/>
  <c r="BC14" i="67" s="1"/>
  <c r="BC18" i="57"/>
  <c r="BC18" i="67" s="1"/>
  <c r="BC19" i="57"/>
  <c r="BC19" i="67" s="1"/>
  <c r="BC9" i="57"/>
  <c r="BC9" i="67" s="1"/>
  <c r="BC16" i="57"/>
  <c r="BC16" i="67" s="1"/>
  <c r="BC11" i="57"/>
  <c r="BC11" i="67" s="1"/>
  <c r="BC30" i="59"/>
  <c r="BC15" i="57"/>
  <c r="BC15" i="67" s="1"/>
  <c r="BC22" i="57"/>
  <c r="BC22" i="67" s="1"/>
  <c r="BC17" i="57"/>
  <c r="BC17" i="67" s="1"/>
  <c r="BC8" i="57"/>
  <c r="BC8" i="67" s="1"/>
  <c r="BC21" i="57"/>
  <c r="BC21" i="67" s="1"/>
  <c r="BC13" i="57"/>
  <c r="BC13" i="67" s="1"/>
  <c r="BB30" i="57"/>
  <c r="BB32" i="57" s="1"/>
  <c r="BD15" i="59"/>
  <c r="BD15" i="58" s="1"/>
  <c r="BD15" i="57" s="1"/>
  <c r="BD15" i="67" s="1"/>
  <c r="BD15" i="61"/>
  <c r="BD14" i="59"/>
  <c r="BD14" i="58" s="1"/>
  <c r="BD14" i="57" s="1"/>
  <c r="BD14" i="67" s="1"/>
  <c r="BD14" i="61"/>
  <c r="BD16" i="59"/>
  <c r="BD16" i="58" s="1"/>
  <c r="BD16" i="57" s="1"/>
  <c r="BD16" i="67" s="1"/>
  <c r="BD16" i="61"/>
  <c r="BD18" i="59"/>
  <c r="BD18" i="58" s="1"/>
  <c r="BD18" i="57" s="1"/>
  <c r="BD18" i="67" s="1"/>
  <c r="BD18" i="61"/>
  <c r="BD17" i="59"/>
  <c r="BD17" i="58" s="1"/>
  <c r="BD17" i="57" s="1"/>
  <c r="BD17" i="67" s="1"/>
  <c r="BD17" i="61"/>
  <c r="BD9" i="59"/>
  <c r="BD9" i="58" s="1"/>
  <c r="BD9" i="57" s="1"/>
  <c r="BD9" i="67" s="1"/>
  <c r="BD9" i="61"/>
  <c r="BD8" i="59"/>
  <c r="BD8" i="58" s="1"/>
  <c r="BD8" i="57" s="1"/>
  <c r="BD8" i="67" s="1"/>
  <c r="BD8" i="61"/>
  <c r="BD5" i="59"/>
  <c r="BD5" i="58" s="1"/>
  <c r="BD5" i="57" s="1"/>
  <c r="BD5" i="67" s="1"/>
  <c r="BD5" i="61"/>
  <c r="BD20" i="59"/>
  <c r="BD20" i="58" s="1"/>
  <c r="BD20" i="61"/>
  <c r="BD19" i="59"/>
  <c r="BD19" i="58" s="1"/>
  <c r="BD19" i="57" s="1"/>
  <c r="BD19" i="67" s="1"/>
  <c r="BD19" i="61"/>
  <c r="BD11" i="59"/>
  <c r="BD11" i="58" s="1"/>
  <c r="BD11" i="61"/>
  <c r="BD7" i="59"/>
  <c r="BD7" i="58" s="1"/>
  <c r="BD7" i="61"/>
  <c r="BD13" i="59"/>
  <c r="BD13" i="58" s="1"/>
  <c r="BD13" i="61"/>
  <c r="BD23" i="59"/>
  <c r="BD23" i="58" s="1"/>
  <c r="BD23" i="61"/>
  <c r="BD4" i="59"/>
  <c r="BD4" i="58" s="1"/>
  <c r="BD4" i="61"/>
  <c r="BD24" i="59"/>
  <c r="BD24" i="58" s="1"/>
  <c r="BD24" i="61"/>
  <c r="BD21" i="59"/>
  <c r="BD21" i="58" s="1"/>
  <c r="BD21" i="61"/>
  <c r="BD6" i="59"/>
  <c r="BD6" i="58" s="1"/>
  <c r="BD6" i="61"/>
  <c r="BD22" i="59"/>
  <c r="BD22" i="58" s="1"/>
  <c r="BD22" i="61"/>
  <c r="BD10" i="59"/>
  <c r="BD10" i="58" s="1"/>
  <c r="BD10" i="61"/>
  <c r="BD12" i="59"/>
  <c r="BD12" i="58" s="1"/>
  <c r="BD12" i="61"/>
  <c r="BB30" i="65"/>
  <c r="BB32" i="65" s="1"/>
  <c r="BC4" i="57"/>
  <c r="BC4" i="67" s="1"/>
  <c r="BC30" i="58"/>
  <c r="CV21" i="55"/>
  <c r="DB23" i="55"/>
  <c r="DB16" i="55"/>
  <c r="CV11" i="55"/>
  <c r="AZ30" i="54"/>
  <c r="BB32" i="54" s="1"/>
  <c r="BD9" i="53"/>
  <c r="BD5" i="53"/>
  <c r="BD20" i="53"/>
  <c r="BD16" i="53"/>
  <c r="BD19" i="53"/>
  <c r="BD11" i="53"/>
  <c r="BD18" i="53"/>
  <c r="BD7" i="53"/>
  <c r="BD22" i="53"/>
  <c r="BD13" i="53"/>
  <c r="BD10" i="53"/>
  <c r="BD23" i="53"/>
  <c r="BD12" i="53"/>
  <c r="BD15" i="53"/>
  <c r="BD24" i="53"/>
  <c r="BD4" i="53"/>
  <c r="BD17" i="53"/>
  <c r="BD8" i="53"/>
  <c r="BD14" i="53"/>
  <c r="BD21" i="53"/>
  <c r="BD6" i="53"/>
  <c r="BC30" i="53"/>
  <c r="BE6" i="50"/>
  <c r="BE17" i="50"/>
  <c r="BE8" i="50"/>
  <c r="BE14" i="50"/>
  <c r="BE21" i="50"/>
  <c r="BE15" i="50"/>
  <c r="BE9" i="50"/>
  <c r="BE24" i="50"/>
  <c r="BE5" i="50"/>
  <c r="BE20" i="50"/>
  <c r="BE16" i="50"/>
  <c r="BE19" i="50"/>
  <c r="BE11" i="50"/>
  <c r="BE18" i="50"/>
  <c r="BE7" i="50"/>
  <c r="BE22" i="50"/>
  <c r="BE13" i="50"/>
  <c r="BE10" i="50"/>
  <c r="BE23" i="50"/>
  <c r="BE12" i="50"/>
  <c r="BE4" i="50"/>
  <c r="BD30" i="50"/>
  <c r="Z271" i="74" l="1"/>
  <c r="M205" i="74"/>
  <c r="T239" i="74"/>
  <c r="T10" i="74" s="1"/>
  <c r="AB272" i="74"/>
  <c r="J172" i="74"/>
  <c r="AD250" i="74"/>
  <c r="V184" i="74"/>
  <c r="AD242" i="74"/>
  <c r="V176" i="74"/>
  <c r="T207" i="74"/>
  <c r="X240" i="74"/>
  <c r="R238" i="74"/>
  <c r="T151" i="74"/>
  <c r="Z217" i="74"/>
  <c r="P206" i="74"/>
  <c r="P11" i="74" s="1"/>
  <c r="T143" i="74"/>
  <c r="Z209" i="74"/>
  <c r="AB16" i="71"/>
  <c r="AN16" i="71"/>
  <c r="T293" i="74"/>
  <c r="J260" i="74"/>
  <c r="P174" i="74"/>
  <c r="L173" i="74"/>
  <c r="L12" i="74" s="1"/>
  <c r="J140" i="74"/>
  <c r="J13" i="74" s="1"/>
  <c r="N141" i="74"/>
  <c r="H139" i="74"/>
  <c r="R110" i="74"/>
  <c r="R118" i="74"/>
  <c r="L108" i="74"/>
  <c r="H107" i="74"/>
  <c r="H14" i="74" s="1"/>
  <c r="F106" i="74"/>
  <c r="AC6" i="71"/>
  <c r="AO6" i="71"/>
  <c r="AF12" i="71"/>
  <c r="AR12" i="71"/>
  <c r="AG17" i="71"/>
  <c r="AS17" i="71"/>
  <c r="AI18" i="71"/>
  <c r="AU18" i="71"/>
  <c r="G44" i="44"/>
  <c r="R23" i="73"/>
  <c r="R11" i="73"/>
  <c r="R19" i="73"/>
  <c r="R21" i="73"/>
  <c r="H8" i="71"/>
  <c r="T8" i="71" s="1"/>
  <c r="H8" i="73"/>
  <c r="F7" i="71"/>
  <c r="R7" i="71" s="1"/>
  <c r="F7" i="73"/>
  <c r="D5" i="56"/>
  <c r="R15" i="56"/>
  <c r="R80" i="74" s="1"/>
  <c r="R22" i="56"/>
  <c r="P10" i="56"/>
  <c r="P75" i="74" s="1"/>
  <c r="AB241" i="74" s="1"/>
  <c r="P20" i="56"/>
  <c r="BD30" i="61"/>
  <c r="BB30" i="60"/>
  <c r="BB32" i="60" s="1"/>
  <c r="BC24" i="60"/>
  <c r="BC19" i="60"/>
  <c r="BC16" i="60"/>
  <c r="BC14" i="60"/>
  <c r="BC18" i="60"/>
  <c r="BC10" i="60"/>
  <c r="BC11" i="60"/>
  <c r="BC21" i="60"/>
  <c r="BC8" i="60"/>
  <c r="BC9" i="60"/>
  <c r="BC17" i="60"/>
  <c r="BC13" i="60"/>
  <c r="BC22" i="60"/>
  <c r="BC15" i="60"/>
  <c r="BC4" i="60"/>
  <c r="BD12" i="65"/>
  <c r="BD12" i="66"/>
  <c r="BD10" i="65"/>
  <c r="BD10" i="66"/>
  <c r="BD22" i="65"/>
  <c r="BD22" i="66"/>
  <c r="BD6" i="65"/>
  <c r="BD6" i="66"/>
  <c r="BD21" i="65"/>
  <c r="BD21" i="66"/>
  <c r="BD24" i="65"/>
  <c r="BD24" i="66"/>
  <c r="BD4" i="65"/>
  <c r="BD4" i="66"/>
  <c r="BD23" i="65"/>
  <c r="BD23" i="66"/>
  <c r="BD13" i="65"/>
  <c r="BD13" i="66"/>
  <c r="BD7" i="65"/>
  <c r="BD7" i="66"/>
  <c r="BD11" i="65"/>
  <c r="BD11" i="66"/>
  <c r="BD19" i="65"/>
  <c r="BD19" i="66"/>
  <c r="BD19" i="60" s="1"/>
  <c r="BD20" i="65"/>
  <c r="BD20" i="66"/>
  <c r="BD5" i="65"/>
  <c r="BD5" i="66"/>
  <c r="BD5" i="60" s="1"/>
  <c r="BD8" i="65"/>
  <c r="BD8" i="66"/>
  <c r="BD8" i="60" s="1"/>
  <c r="BD9" i="65"/>
  <c r="BD9" i="66"/>
  <c r="BD9" i="60" s="1"/>
  <c r="BD17" i="65"/>
  <c r="BD17" i="66"/>
  <c r="BD17" i="60" s="1"/>
  <c r="BD18" i="65"/>
  <c r="BD18" i="66"/>
  <c r="BD18" i="60" s="1"/>
  <c r="BD16" i="65"/>
  <c r="BD16" i="66"/>
  <c r="BD16" i="60" s="1"/>
  <c r="BD14" i="65"/>
  <c r="BD14" i="66"/>
  <c r="BD14" i="60" s="1"/>
  <c r="BD15" i="65"/>
  <c r="BD15" i="66"/>
  <c r="BD15" i="60" s="1"/>
  <c r="BC30" i="66"/>
  <c r="BC30" i="67"/>
  <c r="BB32" i="66"/>
  <c r="BD30" i="59"/>
  <c r="BD23" i="57"/>
  <c r="BD23" i="67" s="1"/>
  <c r="BD10" i="57"/>
  <c r="BD10" i="67" s="1"/>
  <c r="BD7" i="57"/>
  <c r="BD7" i="67" s="1"/>
  <c r="BD22" i="57"/>
  <c r="BD22" i="67" s="1"/>
  <c r="BD6" i="57"/>
  <c r="BD6" i="67" s="1"/>
  <c r="BD21" i="57"/>
  <c r="BD21" i="67" s="1"/>
  <c r="BD24" i="57"/>
  <c r="BD24" i="67" s="1"/>
  <c r="BD11" i="57"/>
  <c r="BD11" i="67" s="1"/>
  <c r="BD13" i="57"/>
  <c r="BD13" i="67" s="1"/>
  <c r="BD20" i="57"/>
  <c r="BD20" i="67" s="1"/>
  <c r="BD12" i="57"/>
  <c r="BD12" i="67" s="1"/>
  <c r="BC30" i="57"/>
  <c r="BE23" i="59"/>
  <c r="BE23" i="58" s="1"/>
  <c r="BE23" i="57" s="1"/>
  <c r="BE23" i="67" s="1"/>
  <c r="BE23" i="61"/>
  <c r="BE13" i="59"/>
  <c r="BE13" i="58" s="1"/>
  <c r="BE13" i="61"/>
  <c r="BE7" i="59"/>
  <c r="BE7" i="58" s="1"/>
  <c r="BE7" i="57" s="1"/>
  <c r="BE7" i="67" s="1"/>
  <c r="BE7" i="61"/>
  <c r="BE11" i="59"/>
  <c r="BE11" i="58" s="1"/>
  <c r="BE11" i="61"/>
  <c r="BE16" i="59"/>
  <c r="BE16" i="58" s="1"/>
  <c r="BE16" i="57" s="1"/>
  <c r="BE16" i="67" s="1"/>
  <c r="BE16" i="61"/>
  <c r="BE5" i="59"/>
  <c r="BE5" i="58" s="1"/>
  <c r="BE5" i="61"/>
  <c r="BE9" i="59"/>
  <c r="BE9" i="58" s="1"/>
  <c r="BE9" i="57" s="1"/>
  <c r="BE9" i="67" s="1"/>
  <c r="BE9" i="61"/>
  <c r="BE21" i="59"/>
  <c r="BE21" i="58" s="1"/>
  <c r="BE21" i="57" s="1"/>
  <c r="BE21" i="67" s="1"/>
  <c r="BE21" i="61"/>
  <c r="BE8" i="59"/>
  <c r="BE8" i="58" s="1"/>
  <c r="BE8" i="61"/>
  <c r="BE6" i="59"/>
  <c r="BE6" i="58" s="1"/>
  <c r="BE6" i="57" s="1"/>
  <c r="BE6" i="67" s="1"/>
  <c r="BE6" i="61"/>
  <c r="BC30" i="65"/>
  <c r="BE4" i="59"/>
  <c r="BE4" i="58" s="1"/>
  <c r="BE4" i="61"/>
  <c r="BE12" i="59"/>
  <c r="BE12" i="58" s="1"/>
  <c r="BE12" i="57" s="1"/>
  <c r="BE12" i="67" s="1"/>
  <c r="BE12" i="61"/>
  <c r="BE10" i="59"/>
  <c r="BE10" i="58" s="1"/>
  <c r="BE10" i="61"/>
  <c r="BE22" i="59"/>
  <c r="BE22" i="58" s="1"/>
  <c r="BE22" i="57" s="1"/>
  <c r="BE22" i="67" s="1"/>
  <c r="BE22" i="61"/>
  <c r="BE18" i="59"/>
  <c r="BE18" i="58" s="1"/>
  <c r="BE18" i="61"/>
  <c r="BE19" i="59"/>
  <c r="BE19" i="58" s="1"/>
  <c r="BE19" i="57" s="1"/>
  <c r="BE19" i="67" s="1"/>
  <c r="BE19" i="61"/>
  <c r="BE20" i="59"/>
  <c r="BE20" i="58" s="1"/>
  <c r="BE20" i="61"/>
  <c r="BE24" i="59"/>
  <c r="BE24" i="58" s="1"/>
  <c r="BE24" i="57" s="1"/>
  <c r="BE24" i="67" s="1"/>
  <c r="BE24" i="61"/>
  <c r="BE15" i="59"/>
  <c r="BE15" i="58" s="1"/>
  <c r="BE15" i="61"/>
  <c r="BE14" i="59"/>
  <c r="BE14" i="58" s="1"/>
  <c r="BE14" i="57" s="1"/>
  <c r="BE14" i="67" s="1"/>
  <c r="BE14" i="61"/>
  <c r="BE17" i="59"/>
  <c r="BE17" i="58" s="1"/>
  <c r="BE17" i="61"/>
  <c r="BD4" i="57"/>
  <c r="BD4" i="67" s="1"/>
  <c r="BD30" i="58"/>
  <c r="BE22" i="53"/>
  <c r="BC22" i="54" s="1"/>
  <c r="BE18" i="53"/>
  <c r="BC18" i="54" s="1"/>
  <c r="CD18" i="55" s="1"/>
  <c r="J17" i="56" s="1"/>
  <c r="J82" i="74" s="1"/>
  <c r="BE11" i="53"/>
  <c r="BC11" i="54" s="1"/>
  <c r="BE20" i="53"/>
  <c r="BC20" i="54" s="1"/>
  <c r="BE24" i="53"/>
  <c r="BC24" i="54" s="1"/>
  <c r="BE15" i="53"/>
  <c r="BE8" i="53"/>
  <c r="BC8" i="54" s="1"/>
  <c r="BD30" i="54"/>
  <c r="BE12" i="53"/>
  <c r="BC12" i="54" s="1"/>
  <c r="BE4" i="53"/>
  <c r="BE23" i="53"/>
  <c r="BE10" i="53"/>
  <c r="BC10" i="54" s="1"/>
  <c r="CM10" i="55" s="1"/>
  <c r="M9" i="56" s="1"/>
  <c r="BE13" i="53"/>
  <c r="BE7" i="53"/>
  <c r="BE19" i="53"/>
  <c r="BE16" i="53"/>
  <c r="BC16" i="54" s="1"/>
  <c r="BE5" i="53"/>
  <c r="BC5" i="54" s="1"/>
  <c r="BE9" i="53"/>
  <c r="BC9" i="54" s="1"/>
  <c r="CA9" i="55" s="1"/>
  <c r="BE21" i="53"/>
  <c r="BC21" i="54" s="1"/>
  <c r="BE14" i="53"/>
  <c r="BC14" i="54" s="1"/>
  <c r="CG14" i="55" s="1"/>
  <c r="K13" i="56" s="1"/>
  <c r="K78" i="74" s="1"/>
  <c r="AE277" i="74" s="1"/>
  <c r="BE17" i="53"/>
  <c r="BE6" i="53"/>
  <c r="BC6" i="54" s="1"/>
  <c r="BD30" i="53"/>
  <c r="BF12" i="50"/>
  <c r="BF22" i="50"/>
  <c r="BF18" i="50"/>
  <c r="BF11" i="50"/>
  <c r="BF20" i="50"/>
  <c r="BF24" i="50"/>
  <c r="BF15" i="50"/>
  <c r="BF8" i="50"/>
  <c r="BF23" i="50"/>
  <c r="BF10" i="50"/>
  <c r="BF13" i="50"/>
  <c r="BF7" i="50"/>
  <c r="BF19" i="50"/>
  <c r="BF16" i="50"/>
  <c r="BF5" i="50"/>
  <c r="BF9" i="50"/>
  <c r="BF21" i="50"/>
  <c r="BF14" i="50"/>
  <c r="BF17" i="50"/>
  <c r="BF6" i="50"/>
  <c r="BF4" i="50"/>
  <c r="BE30" i="50"/>
  <c r="BE32" i="50" s="1"/>
  <c r="BU8" i="55" l="1"/>
  <c r="DB8" i="55"/>
  <c r="R7" i="56" s="1"/>
  <c r="R72" i="74" s="1"/>
  <c r="R215" i="74"/>
  <c r="AD281" i="74"/>
  <c r="AD246" i="74"/>
  <c r="V180" i="74"/>
  <c r="V248" i="74"/>
  <c r="S211" i="74"/>
  <c r="W244" i="74"/>
  <c r="T147" i="74"/>
  <c r="Z213" i="74"/>
  <c r="T175" i="74"/>
  <c r="X208" i="74"/>
  <c r="L149" i="74"/>
  <c r="N182" i="74"/>
  <c r="M145" i="74"/>
  <c r="O178" i="74"/>
  <c r="R142" i="74"/>
  <c r="J116" i="74"/>
  <c r="K112" i="74"/>
  <c r="P109" i="74"/>
  <c r="R114" i="74"/>
  <c r="AD7" i="71"/>
  <c r="AP7" i="71"/>
  <c r="AF8" i="71"/>
  <c r="AR8" i="71"/>
  <c r="M74" i="74"/>
  <c r="Y240" i="74" s="1"/>
  <c r="M9" i="73"/>
  <c r="J17" i="71"/>
  <c r="V17" i="71" s="1"/>
  <c r="J17" i="73"/>
  <c r="K13" i="71"/>
  <c r="W13" i="71" s="1"/>
  <c r="K13" i="73"/>
  <c r="R22" i="73"/>
  <c r="P20" i="73"/>
  <c r="P10" i="73"/>
  <c r="R15" i="73"/>
  <c r="D5" i="71"/>
  <c r="P5" i="71" s="1"/>
  <c r="D5" i="73"/>
  <c r="G7" i="56"/>
  <c r="G72" i="74" s="1"/>
  <c r="BO6" i="55"/>
  <c r="BL5" i="55"/>
  <c r="I8" i="56"/>
  <c r="BC30" i="60"/>
  <c r="BD7" i="60"/>
  <c r="BD23" i="60"/>
  <c r="BD20" i="60"/>
  <c r="BD11" i="60"/>
  <c r="BD13" i="60"/>
  <c r="BD4" i="60"/>
  <c r="BD24" i="60"/>
  <c r="BD21" i="60"/>
  <c r="BD6" i="60"/>
  <c r="BD22" i="60"/>
  <c r="BD10" i="60"/>
  <c r="BD12" i="60"/>
  <c r="BE4" i="65"/>
  <c r="BE4" i="66"/>
  <c r="BE6" i="65"/>
  <c r="BE6" i="66"/>
  <c r="BE6" i="60" s="1"/>
  <c r="BE8" i="65"/>
  <c r="BE8" i="66"/>
  <c r="BE9" i="65"/>
  <c r="BE9" i="66"/>
  <c r="BE9" i="60" s="1"/>
  <c r="BE5" i="65"/>
  <c r="BE5" i="66"/>
  <c r="BE11" i="65"/>
  <c r="BE11" i="66"/>
  <c r="BE13" i="65"/>
  <c r="BE13" i="66"/>
  <c r="BE8" i="57"/>
  <c r="BE8" i="67" s="1"/>
  <c r="BE5" i="57"/>
  <c r="BE5" i="67" s="1"/>
  <c r="BE11" i="57"/>
  <c r="BE11" i="67" s="1"/>
  <c r="BE13" i="57"/>
  <c r="BE13" i="67" s="1"/>
  <c r="BE17" i="66"/>
  <c r="BE14" i="65"/>
  <c r="BE14" i="66"/>
  <c r="BE14" i="60" s="1"/>
  <c r="BE15" i="66"/>
  <c r="BE24" i="65"/>
  <c r="BE24" i="66"/>
  <c r="BE24" i="60" s="1"/>
  <c r="BE20" i="66"/>
  <c r="BE19" i="65"/>
  <c r="BE19" i="66"/>
  <c r="BE19" i="60" s="1"/>
  <c r="BE18" i="66"/>
  <c r="BE22" i="65"/>
  <c r="BE22" i="66"/>
  <c r="BE22" i="60" s="1"/>
  <c r="BE10" i="66"/>
  <c r="BE12" i="65"/>
  <c r="BE12" i="66"/>
  <c r="BE12" i="60" s="1"/>
  <c r="BD30" i="67"/>
  <c r="BE21" i="65"/>
  <c r="BE21" i="66"/>
  <c r="BE21" i="60" s="1"/>
  <c r="BE16" i="65"/>
  <c r="BE16" i="66"/>
  <c r="BE16" i="60" s="1"/>
  <c r="BE7" i="65"/>
  <c r="BE7" i="66"/>
  <c r="BE7" i="60" s="1"/>
  <c r="BE23" i="65"/>
  <c r="BE23" i="66"/>
  <c r="BE23" i="60" s="1"/>
  <c r="BD30" i="66"/>
  <c r="BE30" i="61"/>
  <c r="BE32" i="61" s="1"/>
  <c r="BD30" i="57"/>
  <c r="BE17" i="57"/>
  <c r="BE17" i="67" s="1"/>
  <c r="BE17" i="65"/>
  <c r="BE15" i="57"/>
  <c r="BE15" i="67" s="1"/>
  <c r="BE15" i="65"/>
  <c r="BE20" i="57"/>
  <c r="BE20" i="67" s="1"/>
  <c r="BE20" i="65"/>
  <c r="BE18" i="57"/>
  <c r="BE18" i="67" s="1"/>
  <c r="BE18" i="65"/>
  <c r="BE10" i="57"/>
  <c r="BE10" i="67" s="1"/>
  <c r="BE10" i="65"/>
  <c r="BF14" i="59"/>
  <c r="BF14" i="58" s="1"/>
  <c r="BF14" i="57" s="1"/>
  <c r="BF14" i="67" s="1"/>
  <c r="BF14" i="61"/>
  <c r="BF16" i="59"/>
  <c r="BF16" i="58" s="1"/>
  <c r="BF16" i="57" s="1"/>
  <c r="BF16" i="67" s="1"/>
  <c r="BF16" i="61"/>
  <c r="BF7" i="59"/>
  <c r="BF7" i="58" s="1"/>
  <c r="BF7" i="57" s="1"/>
  <c r="BF7" i="67" s="1"/>
  <c r="BF7" i="61"/>
  <c r="BF8" i="59"/>
  <c r="BF8" i="58" s="1"/>
  <c r="BF8" i="57" s="1"/>
  <c r="BF8" i="67" s="1"/>
  <c r="BF8" i="61"/>
  <c r="BF24" i="59"/>
  <c r="BF24" i="58" s="1"/>
  <c r="BF24" i="57" s="1"/>
  <c r="BF24" i="67" s="1"/>
  <c r="BF24" i="61"/>
  <c r="BF22" i="59"/>
  <c r="BF22" i="58" s="1"/>
  <c r="BF22" i="57" s="1"/>
  <c r="BF22" i="67" s="1"/>
  <c r="BF22" i="61"/>
  <c r="BF4" i="59"/>
  <c r="BF4" i="58" s="1"/>
  <c r="BF4" i="61"/>
  <c r="BF17" i="59"/>
  <c r="BF17" i="58" s="1"/>
  <c r="BF17" i="61"/>
  <c r="BF21" i="59"/>
  <c r="BF21" i="58" s="1"/>
  <c r="BF21" i="57" s="1"/>
  <c r="BF21" i="67" s="1"/>
  <c r="BF21" i="61"/>
  <c r="BF5" i="59"/>
  <c r="BF5" i="58" s="1"/>
  <c r="BF5" i="57" s="1"/>
  <c r="BF5" i="67" s="1"/>
  <c r="BF5" i="61"/>
  <c r="BF19" i="59"/>
  <c r="BF19" i="58" s="1"/>
  <c r="BF19" i="61"/>
  <c r="BF13" i="59"/>
  <c r="BF13" i="58" s="1"/>
  <c r="BF13" i="61"/>
  <c r="BF23" i="59"/>
  <c r="BF23" i="58" s="1"/>
  <c r="BF23" i="61"/>
  <c r="BF15" i="59"/>
  <c r="BF15" i="58" s="1"/>
  <c r="BF15" i="61"/>
  <c r="BF20" i="59"/>
  <c r="BF20" i="58" s="1"/>
  <c r="BF20" i="61"/>
  <c r="BF18" i="59"/>
  <c r="BF18" i="58" s="1"/>
  <c r="BF18" i="61"/>
  <c r="BF12" i="59"/>
  <c r="BF12" i="58" s="1"/>
  <c r="BF12" i="61"/>
  <c r="BE30" i="59"/>
  <c r="BE32" i="59" s="1"/>
  <c r="BF6" i="59"/>
  <c r="BF6" i="58" s="1"/>
  <c r="BF6" i="61"/>
  <c r="BF9" i="59"/>
  <c r="BF9" i="58" s="1"/>
  <c r="BF9" i="57" s="1"/>
  <c r="BF9" i="67" s="1"/>
  <c r="BF9" i="61"/>
  <c r="BF10" i="59"/>
  <c r="BF10" i="58" s="1"/>
  <c r="BF10" i="57" s="1"/>
  <c r="BF10" i="67" s="1"/>
  <c r="BF10" i="61"/>
  <c r="BF11" i="59"/>
  <c r="BF11" i="58" s="1"/>
  <c r="BF11" i="61"/>
  <c r="BD30" i="65"/>
  <c r="BE4" i="57"/>
  <c r="BE4" i="67" s="1"/>
  <c r="BE30" i="58"/>
  <c r="BE32" i="58" s="1"/>
  <c r="DE16" i="55"/>
  <c r="DE12" i="55"/>
  <c r="DE24" i="55"/>
  <c r="CY11" i="55"/>
  <c r="CY21" i="55"/>
  <c r="DE20" i="55"/>
  <c r="DE22" i="55"/>
  <c r="BC15" i="54"/>
  <c r="CM15" i="55" s="1"/>
  <c r="M14" i="56" s="1"/>
  <c r="BC19" i="54"/>
  <c r="CJ19" i="55" s="1"/>
  <c r="L18" i="56" s="1"/>
  <c r="BC13" i="54"/>
  <c r="CA13" i="55" s="1"/>
  <c r="BC17" i="54"/>
  <c r="BO17" i="55" s="1"/>
  <c r="E16" i="56" s="1"/>
  <c r="BC4" i="54"/>
  <c r="BC7" i="54"/>
  <c r="BR7" i="55" s="1"/>
  <c r="BC23" i="54"/>
  <c r="BF17" i="53"/>
  <c r="BF14" i="53"/>
  <c r="BF21" i="53"/>
  <c r="BF9" i="53"/>
  <c r="BF5" i="53"/>
  <c r="BF16" i="53"/>
  <c r="BF19" i="53"/>
  <c r="BF7" i="53"/>
  <c r="BF13" i="53"/>
  <c r="BF10" i="53"/>
  <c r="BF23" i="53"/>
  <c r="BF8" i="53"/>
  <c r="BF15" i="53"/>
  <c r="BF24" i="53"/>
  <c r="BE30" i="54"/>
  <c r="BF6" i="53"/>
  <c r="BF4" i="53"/>
  <c r="BF20" i="53"/>
  <c r="BF11" i="53"/>
  <c r="BF18" i="53"/>
  <c r="BF22" i="53"/>
  <c r="BF12" i="53"/>
  <c r="BE30" i="53"/>
  <c r="BE32" i="53" s="1"/>
  <c r="BG20" i="50"/>
  <c r="BG11" i="50"/>
  <c r="BG18" i="50"/>
  <c r="BG22" i="50"/>
  <c r="BG12" i="50"/>
  <c r="BG6" i="50"/>
  <c r="BG17" i="50"/>
  <c r="BG14" i="50"/>
  <c r="BG21" i="50"/>
  <c r="BG9" i="50"/>
  <c r="BG5" i="50"/>
  <c r="BG16" i="50"/>
  <c r="BG19" i="50"/>
  <c r="BG7" i="50"/>
  <c r="BG13" i="50"/>
  <c r="BG10" i="50"/>
  <c r="BG23" i="50"/>
  <c r="BG8" i="50"/>
  <c r="BG15" i="50"/>
  <c r="BG24" i="50"/>
  <c r="BG4" i="50"/>
  <c r="BF30" i="50"/>
  <c r="AA271" i="74" l="1"/>
  <c r="N205" i="74"/>
  <c r="K172" i="74"/>
  <c r="S238" i="74"/>
  <c r="Q174" i="74"/>
  <c r="U207" i="74"/>
  <c r="I139" i="74"/>
  <c r="BC4" i="55"/>
  <c r="BC30" i="55" s="1"/>
  <c r="E81" i="74"/>
  <c r="E16" i="71"/>
  <c r="Q16" i="71" s="1"/>
  <c r="E16" i="73"/>
  <c r="O141" i="74"/>
  <c r="M108" i="74"/>
  <c r="G106" i="74"/>
  <c r="AB5" i="71"/>
  <c r="AN5" i="71"/>
  <c r="AI13" i="71"/>
  <c r="AU13" i="71"/>
  <c r="AH17" i="71"/>
  <c r="AT17" i="71"/>
  <c r="M14" i="73"/>
  <c r="M79" i="74"/>
  <c r="L18" i="73"/>
  <c r="L83" i="74"/>
  <c r="I73" i="74"/>
  <c r="I8" i="71"/>
  <c r="U8" i="71" s="1"/>
  <c r="I8" i="73"/>
  <c r="G7" i="71"/>
  <c r="S7" i="71" s="1"/>
  <c r="G7" i="73"/>
  <c r="F6" i="56"/>
  <c r="F71" i="74" s="1"/>
  <c r="E5" i="56"/>
  <c r="E70" i="74" s="1"/>
  <c r="D4" i="56"/>
  <c r="S21" i="56"/>
  <c r="S19" i="56"/>
  <c r="S84" i="74" s="1"/>
  <c r="Q10" i="56"/>
  <c r="Q75" i="74" s="1"/>
  <c r="I12" i="56"/>
  <c r="I77" i="74" s="1"/>
  <c r="AC276" i="74" s="1"/>
  <c r="Q20" i="56"/>
  <c r="S23" i="56"/>
  <c r="S11" i="56"/>
  <c r="S76" i="74" s="1"/>
  <c r="S15" i="56"/>
  <c r="S80" i="74" s="1"/>
  <c r="W180" i="74" s="1"/>
  <c r="BD30" i="60"/>
  <c r="BF30" i="61"/>
  <c r="BE18" i="60"/>
  <c r="BE15" i="60"/>
  <c r="BE13" i="60"/>
  <c r="BE11" i="60"/>
  <c r="BE5" i="60"/>
  <c r="BE8" i="60"/>
  <c r="BE4" i="60"/>
  <c r="BE10" i="60"/>
  <c r="BE20" i="60"/>
  <c r="BE17" i="60"/>
  <c r="BF11" i="65"/>
  <c r="BF11" i="66"/>
  <c r="BF10" i="65"/>
  <c r="BF10" i="66"/>
  <c r="BF10" i="60" s="1"/>
  <c r="BF6" i="65"/>
  <c r="BF6" i="66"/>
  <c r="BF11" i="57"/>
  <c r="BF11" i="67" s="1"/>
  <c r="BF6" i="57"/>
  <c r="BF6" i="67" s="1"/>
  <c r="BF12" i="65"/>
  <c r="BF12" i="66"/>
  <c r="BF18" i="65"/>
  <c r="BF18" i="66"/>
  <c r="BF20" i="65"/>
  <c r="BF20" i="66"/>
  <c r="BF15" i="65"/>
  <c r="BF15" i="66"/>
  <c r="BF23" i="65"/>
  <c r="BF23" i="66"/>
  <c r="BF13" i="65"/>
  <c r="BF13" i="66"/>
  <c r="BF19" i="65"/>
  <c r="BF19" i="66"/>
  <c r="BF5" i="65"/>
  <c r="BF5" i="66"/>
  <c r="BF5" i="60" s="1"/>
  <c r="BF21" i="65"/>
  <c r="BF21" i="66"/>
  <c r="BF21" i="60" s="1"/>
  <c r="BF17" i="65"/>
  <c r="BF17" i="66"/>
  <c r="BF22" i="65"/>
  <c r="BF22" i="66"/>
  <c r="BF22" i="60" s="1"/>
  <c r="BF24" i="65"/>
  <c r="BF24" i="66"/>
  <c r="BF24" i="60" s="1"/>
  <c r="BF8" i="65"/>
  <c r="BF8" i="66"/>
  <c r="BF8" i="60" s="1"/>
  <c r="BF7" i="65"/>
  <c r="BF7" i="66"/>
  <c r="BF7" i="60" s="1"/>
  <c r="BF16" i="65"/>
  <c r="BF16" i="66"/>
  <c r="BF16" i="60" s="1"/>
  <c r="BF14" i="65"/>
  <c r="BF14" i="66"/>
  <c r="BF14" i="60" s="1"/>
  <c r="BE30" i="67"/>
  <c r="BF4" i="65"/>
  <c r="BF4" i="66"/>
  <c r="BF9" i="65"/>
  <c r="BF9" i="66"/>
  <c r="BF9" i="60" s="1"/>
  <c r="BE30" i="66"/>
  <c r="BE32" i="66" s="1"/>
  <c r="BF30" i="59"/>
  <c r="BF20" i="57"/>
  <c r="BF20" i="67" s="1"/>
  <c r="BF15" i="57"/>
  <c r="BF15" i="67" s="1"/>
  <c r="BF17" i="57"/>
  <c r="BF17" i="67" s="1"/>
  <c r="BF12" i="57"/>
  <c r="BF12" i="67" s="1"/>
  <c r="BF13" i="57"/>
  <c r="BF13" i="67" s="1"/>
  <c r="BF18" i="57"/>
  <c r="BF18" i="67" s="1"/>
  <c r="BF23" i="57"/>
  <c r="BF23" i="67" s="1"/>
  <c r="BF19" i="57"/>
  <c r="BF19" i="67" s="1"/>
  <c r="BE30" i="57"/>
  <c r="BE32" i="57" s="1"/>
  <c r="BG24" i="59"/>
  <c r="BG24" i="58" s="1"/>
  <c r="BG24" i="57" s="1"/>
  <c r="BG24" i="67" s="1"/>
  <c r="BG24" i="61"/>
  <c r="BG10" i="59"/>
  <c r="BG10" i="58" s="1"/>
  <c r="BG10" i="57" s="1"/>
  <c r="BG10" i="67" s="1"/>
  <c r="BG10" i="61"/>
  <c r="BG16" i="59"/>
  <c r="BG16" i="58" s="1"/>
  <c r="BG16" i="57" s="1"/>
  <c r="BG16" i="67" s="1"/>
  <c r="BG16" i="61"/>
  <c r="BG14" i="59"/>
  <c r="BG14" i="58" s="1"/>
  <c r="BG14" i="57" s="1"/>
  <c r="BG14" i="67" s="1"/>
  <c r="BG14" i="61"/>
  <c r="BG22" i="59"/>
  <c r="BG22" i="58" s="1"/>
  <c r="BG22" i="61"/>
  <c r="BG4" i="59"/>
  <c r="BG4" i="58" s="1"/>
  <c r="BG4" i="61"/>
  <c r="BG15" i="59"/>
  <c r="BG15" i="58" s="1"/>
  <c r="BG15" i="57" s="1"/>
  <c r="BG15" i="67" s="1"/>
  <c r="BG15" i="61"/>
  <c r="BG23" i="59"/>
  <c r="BG23" i="58" s="1"/>
  <c r="BG23" i="61"/>
  <c r="BG13" i="59"/>
  <c r="BG13" i="58" s="1"/>
  <c r="BG13" i="57" s="1"/>
  <c r="BG13" i="67" s="1"/>
  <c r="BG13" i="61"/>
  <c r="BG19" i="59"/>
  <c r="BG19" i="58" s="1"/>
  <c r="BG19" i="57" s="1"/>
  <c r="BG19" i="67" s="1"/>
  <c r="BG19" i="61"/>
  <c r="BG5" i="59"/>
  <c r="BG5" i="58" s="1"/>
  <c r="BG5" i="57" s="1"/>
  <c r="BG5" i="67" s="1"/>
  <c r="BG5" i="61"/>
  <c r="BG21" i="59"/>
  <c r="BG21" i="58" s="1"/>
  <c r="BG21" i="57" s="1"/>
  <c r="BG21" i="67" s="1"/>
  <c r="BG21" i="61"/>
  <c r="BG17" i="59"/>
  <c r="BG17" i="58" s="1"/>
  <c r="BG17" i="57" s="1"/>
  <c r="BG17" i="67" s="1"/>
  <c r="BG17" i="61"/>
  <c r="BG12" i="59"/>
  <c r="BG12" i="58" s="1"/>
  <c r="BG12" i="61"/>
  <c r="BG18" i="59"/>
  <c r="BG18" i="58" s="1"/>
  <c r="BG18" i="57" s="1"/>
  <c r="BG18" i="67" s="1"/>
  <c r="BG18" i="61"/>
  <c r="BG20" i="59"/>
  <c r="BG20" i="58" s="1"/>
  <c r="BG20" i="61"/>
  <c r="BG8" i="59"/>
  <c r="BG8" i="58" s="1"/>
  <c r="BG8" i="61"/>
  <c r="BG7" i="59"/>
  <c r="BG7" i="58" s="1"/>
  <c r="BG7" i="57" s="1"/>
  <c r="BG7" i="67" s="1"/>
  <c r="BG7" i="61"/>
  <c r="BG9" i="59"/>
  <c r="BG9" i="58" s="1"/>
  <c r="BG9" i="61"/>
  <c r="BG6" i="59"/>
  <c r="BG6" i="58" s="1"/>
  <c r="BG6" i="61"/>
  <c r="BG11" i="59"/>
  <c r="BG11" i="58" s="1"/>
  <c r="BG11" i="61"/>
  <c r="BE30" i="65"/>
  <c r="BE32" i="65" s="1"/>
  <c r="BF4" i="57"/>
  <c r="BF4" i="67" s="1"/>
  <c r="BF30" i="58"/>
  <c r="DE23" i="55"/>
  <c r="BC30" i="54"/>
  <c r="BE32" i="54" s="1"/>
  <c r="BG24" i="53"/>
  <c r="BG8" i="53"/>
  <c r="BG10" i="53"/>
  <c r="BG7" i="53"/>
  <c r="BG16" i="53"/>
  <c r="BG5" i="53"/>
  <c r="BG9" i="53"/>
  <c r="BG21" i="53"/>
  <c r="BG14" i="53"/>
  <c r="BG17" i="53"/>
  <c r="BG6" i="53"/>
  <c r="BG12" i="53"/>
  <c r="BG22" i="53"/>
  <c r="BG18" i="53"/>
  <c r="BG11" i="53"/>
  <c r="BG20" i="53"/>
  <c r="BG15" i="53"/>
  <c r="BG23" i="53"/>
  <c r="BG13" i="53"/>
  <c r="BG4" i="53"/>
  <c r="BG19" i="53"/>
  <c r="BF30" i="53"/>
  <c r="BH24" i="50"/>
  <c r="BH15" i="50"/>
  <c r="BH8" i="50"/>
  <c r="BH23" i="50"/>
  <c r="BH10" i="50"/>
  <c r="BH13" i="50"/>
  <c r="BH7" i="50"/>
  <c r="BH16" i="50"/>
  <c r="BH5" i="50"/>
  <c r="BH9" i="50"/>
  <c r="BH21" i="50"/>
  <c r="BH14" i="50"/>
  <c r="BH17" i="50"/>
  <c r="BH6" i="50"/>
  <c r="BH12" i="50"/>
  <c r="BH22" i="50"/>
  <c r="BH18" i="50"/>
  <c r="BH11" i="50"/>
  <c r="BH20" i="50"/>
  <c r="BH19" i="50"/>
  <c r="BH4" i="50"/>
  <c r="BG30" i="50"/>
  <c r="Z270" i="74" l="1"/>
  <c r="M204" i="74"/>
  <c r="Y269" i="74"/>
  <c r="L203" i="74"/>
  <c r="U239" i="74"/>
  <c r="U10" i="74" s="1"/>
  <c r="AC272" i="74"/>
  <c r="Q247" i="74"/>
  <c r="Q20" i="74" s="1"/>
  <c r="Y280" i="74"/>
  <c r="AE250" i="74"/>
  <c r="W184" i="74"/>
  <c r="AE242" i="74"/>
  <c r="W176" i="74"/>
  <c r="Q236" i="74"/>
  <c r="T216" i="74"/>
  <c r="X249" i="74"/>
  <c r="M214" i="74"/>
  <c r="M21" i="74" s="1"/>
  <c r="U147" i="74"/>
  <c r="AE246" i="74"/>
  <c r="Q210" i="74"/>
  <c r="Q16" i="74" s="1"/>
  <c r="U243" i="74"/>
  <c r="U15" i="74" s="1"/>
  <c r="U212" i="74"/>
  <c r="Y245" i="74"/>
  <c r="U175" i="74"/>
  <c r="AC241" i="74"/>
  <c r="R237" i="74"/>
  <c r="U151" i="74"/>
  <c r="AA217" i="74"/>
  <c r="AA213" i="74"/>
  <c r="U143" i="74"/>
  <c r="AA209" i="74"/>
  <c r="Q206" i="74"/>
  <c r="Q11" i="74" s="1"/>
  <c r="Y208" i="74"/>
  <c r="I170" i="74"/>
  <c r="J171" i="74"/>
  <c r="G148" i="74"/>
  <c r="G23" i="74" s="1"/>
  <c r="I181" i="74"/>
  <c r="I22" i="74" s="1"/>
  <c r="E115" i="74"/>
  <c r="E24" i="74" s="1"/>
  <c r="AC16" i="71"/>
  <c r="AO16" i="71"/>
  <c r="K260" i="74"/>
  <c r="K262" i="74" s="1"/>
  <c r="M173" i="74"/>
  <c r="M12" i="74" s="1"/>
  <c r="N150" i="74"/>
  <c r="P183" i="74"/>
  <c r="O146" i="74"/>
  <c r="Q179" i="74"/>
  <c r="K144" i="74"/>
  <c r="K18" i="74" s="1"/>
  <c r="M177" i="74"/>
  <c r="M17" i="74" s="1"/>
  <c r="S142" i="74"/>
  <c r="K140" i="74"/>
  <c r="K13" i="74" s="1"/>
  <c r="G137" i="74"/>
  <c r="H138" i="74"/>
  <c r="S114" i="74"/>
  <c r="Q109" i="74"/>
  <c r="I111" i="74"/>
  <c r="I19" i="74" s="1"/>
  <c r="S110" i="74"/>
  <c r="S118" i="74"/>
  <c r="L117" i="74"/>
  <c r="M113" i="74"/>
  <c r="E104" i="74"/>
  <c r="F105" i="74"/>
  <c r="I107" i="74"/>
  <c r="I14" i="74" s="1"/>
  <c r="AE7" i="71"/>
  <c r="AQ7" i="71"/>
  <c r="AG8" i="71"/>
  <c r="AS8" i="71"/>
  <c r="S11" i="73"/>
  <c r="Q20" i="73"/>
  <c r="S19" i="73"/>
  <c r="S15" i="73"/>
  <c r="S23" i="73"/>
  <c r="Q10" i="73"/>
  <c r="S21" i="73"/>
  <c r="I12" i="71"/>
  <c r="U12" i="71" s="1"/>
  <c r="I12" i="73"/>
  <c r="E5" i="71"/>
  <c r="Q5" i="71" s="1"/>
  <c r="E5" i="73"/>
  <c r="F6" i="71"/>
  <c r="R6" i="71" s="1"/>
  <c r="F6" i="73"/>
  <c r="D4" i="71"/>
  <c r="P4" i="71" s="1"/>
  <c r="D4" i="73"/>
  <c r="BG30" i="61"/>
  <c r="S22" i="56"/>
  <c r="BE30" i="60"/>
  <c r="BE32" i="60" s="1"/>
  <c r="BF11" i="60"/>
  <c r="BF30" i="66"/>
  <c r="BF4" i="60"/>
  <c r="BF17" i="60"/>
  <c r="BF19" i="60"/>
  <c r="BF13" i="60"/>
  <c r="BF23" i="60"/>
  <c r="BF15" i="60"/>
  <c r="BF20" i="60"/>
  <c r="BF18" i="60"/>
  <c r="BF12" i="60"/>
  <c r="BF6" i="60"/>
  <c r="BG11" i="65"/>
  <c r="BG11" i="66"/>
  <c r="BG9" i="65"/>
  <c r="BG9" i="66"/>
  <c r="BG7" i="65"/>
  <c r="BG7" i="66"/>
  <c r="BG7" i="60" s="1"/>
  <c r="BG20" i="65"/>
  <c r="BG20" i="66"/>
  <c r="BG12" i="65"/>
  <c r="BG12" i="66"/>
  <c r="BG17" i="65"/>
  <c r="BG17" i="66"/>
  <c r="BG17" i="60" s="1"/>
  <c r="BG5" i="65"/>
  <c r="BG5" i="66"/>
  <c r="BG5" i="60" s="1"/>
  <c r="BG13" i="65"/>
  <c r="BG13" i="66"/>
  <c r="BG13" i="60" s="1"/>
  <c r="BG23" i="65"/>
  <c r="BG23" i="66"/>
  <c r="BG22" i="65"/>
  <c r="BG22" i="66"/>
  <c r="BG16" i="65"/>
  <c r="BG16" i="66"/>
  <c r="BG16" i="60" s="1"/>
  <c r="BG22" i="57"/>
  <c r="BG22" i="67" s="1"/>
  <c r="BG23" i="57"/>
  <c r="BG23" i="67" s="1"/>
  <c r="BF30" i="67"/>
  <c r="BG4" i="65"/>
  <c r="BG4" i="66"/>
  <c r="BG6" i="65"/>
  <c r="BG6" i="66"/>
  <c r="BG8" i="65"/>
  <c r="BG8" i="66"/>
  <c r="BG18" i="65"/>
  <c r="BG18" i="66"/>
  <c r="BG18" i="60" s="1"/>
  <c r="BG21" i="65"/>
  <c r="BG21" i="66"/>
  <c r="BG21" i="60" s="1"/>
  <c r="BG19" i="65"/>
  <c r="BG19" i="66"/>
  <c r="BG19" i="60" s="1"/>
  <c r="BG15" i="65"/>
  <c r="BG15" i="66"/>
  <c r="BG15" i="60" s="1"/>
  <c r="BG14" i="65"/>
  <c r="BG14" i="66"/>
  <c r="BG14" i="60" s="1"/>
  <c r="BG10" i="65"/>
  <c r="BG10" i="66"/>
  <c r="BG10" i="60" s="1"/>
  <c r="BG24" i="65"/>
  <c r="BG24" i="66"/>
  <c r="BG24" i="60" s="1"/>
  <c r="BE32" i="67"/>
  <c r="BG20" i="57"/>
  <c r="BG20" i="67" s="1"/>
  <c r="BG12" i="57"/>
  <c r="BG12" i="67" s="1"/>
  <c r="BG6" i="57"/>
  <c r="BG6" i="67" s="1"/>
  <c r="BG9" i="57"/>
  <c r="BG9" i="67" s="1"/>
  <c r="BG30" i="59"/>
  <c r="BG11" i="57"/>
  <c r="BG11" i="67" s="1"/>
  <c r="BG8" i="57"/>
  <c r="BG8" i="67" s="1"/>
  <c r="BF30" i="57"/>
  <c r="BH11" i="59"/>
  <c r="BH11" i="58" s="1"/>
  <c r="BH11" i="57" s="1"/>
  <c r="BH11" i="67" s="1"/>
  <c r="BH11" i="61"/>
  <c r="BH6" i="59"/>
  <c r="BH6" i="58" s="1"/>
  <c r="BH6" i="57" s="1"/>
  <c r="BH6" i="67" s="1"/>
  <c r="BH6" i="61"/>
  <c r="BH13" i="59"/>
  <c r="BH13" i="58" s="1"/>
  <c r="BH13" i="57" s="1"/>
  <c r="BH13" i="67" s="1"/>
  <c r="BH13" i="61"/>
  <c r="BF30" i="65"/>
  <c r="BH19" i="59"/>
  <c r="BH19" i="58" s="1"/>
  <c r="BH19" i="57" s="1"/>
  <c r="BH19" i="67" s="1"/>
  <c r="BH19" i="61"/>
  <c r="BH22" i="59"/>
  <c r="BH22" i="58" s="1"/>
  <c r="BH22" i="57" s="1"/>
  <c r="BH22" i="67" s="1"/>
  <c r="BH22" i="61"/>
  <c r="BH14" i="59"/>
  <c r="BH14" i="58" s="1"/>
  <c r="BH14" i="57" s="1"/>
  <c r="BH14" i="67" s="1"/>
  <c r="BH14" i="61"/>
  <c r="BH9" i="59"/>
  <c r="BH9" i="58" s="1"/>
  <c r="BH9" i="57" s="1"/>
  <c r="BH9" i="67" s="1"/>
  <c r="BH9" i="61"/>
  <c r="BH16" i="59"/>
  <c r="BH16" i="58" s="1"/>
  <c r="BH16" i="61"/>
  <c r="BH23" i="59"/>
  <c r="BH23" i="58" s="1"/>
  <c r="BH23" i="57" s="1"/>
  <c r="BH23" i="67" s="1"/>
  <c r="BH23" i="61"/>
  <c r="BH15" i="59"/>
  <c r="BH15" i="58" s="1"/>
  <c r="BH15" i="61"/>
  <c r="BH4" i="59"/>
  <c r="BH4" i="58" s="1"/>
  <c r="BH4" i="61"/>
  <c r="BH20" i="59"/>
  <c r="BH20" i="58" s="1"/>
  <c r="BH20" i="61"/>
  <c r="BH18" i="59"/>
  <c r="BH18" i="58" s="1"/>
  <c r="BH18" i="61"/>
  <c r="BH12" i="59"/>
  <c r="BH12" i="58" s="1"/>
  <c r="BH12" i="57" s="1"/>
  <c r="BH12" i="67" s="1"/>
  <c r="BH12" i="61"/>
  <c r="BH17" i="59"/>
  <c r="BH17" i="58" s="1"/>
  <c r="BH17" i="61"/>
  <c r="BH21" i="59"/>
  <c r="BH21" i="58" s="1"/>
  <c r="BH21" i="61"/>
  <c r="BH5" i="59"/>
  <c r="BH5" i="58" s="1"/>
  <c r="BH5" i="61"/>
  <c r="BH7" i="59"/>
  <c r="BH7" i="58" s="1"/>
  <c r="BH7" i="61"/>
  <c r="BH10" i="59"/>
  <c r="BH10" i="58" s="1"/>
  <c r="BH10" i="61"/>
  <c r="BH8" i="59"/>
  <c r="BH8" i="58" s="1"/>
  <c r="BH8" i="61"/>
  <c r="BH24" i="59"/>
  <c r="BH24" i="58" s="1"/>
  <c r="BH24" i="61"/>
  <c r="BG4" i="57"/>
  <c r="BG4" i="67" s="1"/>
  <c r="BG30" i="58"/>
  <c r="BH20" i="53"/>
  <c r="BF20" i="54" s="1"/>
  <c r="BH11" i="53"/>
  <c r="BH18" i="53"/>
  <c r="BF18" i="54" s="1"/>
  <c r="CG18" i="55" s="1"/>
  <c r="K17" i="56" s="1"/>
  <c r="K82" i="74" s="1"/>
  <c r="AE281" i="74" s="1"/>
  <c r="BH22" i="53"/>
  <c r="BF22" i="54" s="1"/>
  <c r="BH17" i="53"/>
  <c r="BH9" i="53"/>
  <c r="BH5" i="53"/>
  <c r="BF5" i="54" s="1"/>
  <c r="BH16" i="53"/>
  <c r="BF16" i="54" s="1"/>
  <c r="BH7" i="53"/>
  <c r="BH13" i="53"/>
  <c r="BF13" i="54" s="1"/>
  <c r="CD13" i="55" s="1"/>
  <c r="BH10" i="53"/>
  <c r="BH23" i="53"/>
  <c r="BF23" i="54" s="1"/>
  <c r="BH8" i="53"/>
  <c r="BF8" i="54" s="1"/>
  <c r="BH24" i="53"/>
  <c r="BF24" i="54" s="1"/>
  <c r="BG30" i="54"/>
  <c r="BH19" i="53"/>
  <c r="BH4" i="53"/>
  <c r="BF4" i="54" s="1"/>
  <c r="BH12" i="53"/>
  <c r="BH6" i="53"/>
  <c r="BH14" i="53"/>
  <c r="BH21" i="53"/>
  <c r="BH15" i="53"/>
  <c r="BG30" i="53"/>
  <c r="BI20" i="50"/>
  <c r="BI11" i="50"/>
  <c r="BI18" i="50"/>
  <c r="BI22" i="50"/>
  <c r="BI17" i="50"/>
  <c r="BI9" i="50"/>
  <c r="BI5" i="50"/>
  <c r="BI16" i="50"/>
  <c r="BI7" i="50"/>
  <c r="BI13" i="50"/>
  <c r="BI10" i="50"/>
  <c r="BI23" i="50"/>
  <c r="BI8" i="50"/>
  <c r="BI24" i="50"/>
  <c r="BI19" i="50"/>
  <c r="BI12" i="50"/>
  <c r="BI6" i="50"/>
  <c r="BI14" i="50"/>
  <c r="BI21" i="50"/>
  <c r="BI15" i="50"/>
  <c r="BI4" i="50"/>
  <c r="BH30" i="50"/>
  <c r="BH32" i="50" s="1"/>
  <c r="BX8" i="55" l="1"/>
  <c r="H7" i="56" s="1"/>
  <c r="H72" i="74" s="1"/>
  <c r="DE8" i="55"/>
  <c r="S7" i="56" s="1"/>
  <c r="S72" i="74" s="1"/>
  <c r="S215" i="74"/>
  <c r="W248" i="74"/>
  <c r="BF4" i="55"/>
  <c r="BF30" i="55" s="1"/>
  <c r="M149" i="74"/>
  <c r="O182" i="74"/>
  <c r="K116" i="74"/>
  <c r="AB4" i="71"/>
  <c r="AN4" i="71"/>
  <c r="AD6" i="71"/>
  <c r="AP6" i="71"/>
  <c r="AC5" i="71"/>
  <c r="AO5" i="71"/>
  <c r="AG12" i="71"/>
  <c r="AS12" i="71"/>
  <c r="K17" i="71"/>
  <c r="W17" i="71" s="1"/>
  <c r="K17" i="73"/>
  <c r="S22" i="73"/>
  <c r="BO5" i="55"/>
  <c r="AW30" i="55"/>
  <c r="J12" i="56"/>
  <c r="BF30" i="60"/>
  <c r="BG22" i="60"/>
  <c r="BG8" i="60"/>
  <c r="BG6" i="60"/>
  <c r="BG4" i="60"/>
  <c r="BG23" i="60"/>
  <c r="BG12" i="60"/>
  <c r="BG20" i="60"/>
  <c r="BG9" i="60"/>
  <c r="BG11" i="60"/>
  <c r="BH24" i="65"/>
  <c r="BH24" i="66"/>
  <c r="BH8" i="65"/>
  <c r="BH8" i="66"/>
  <c r="BH10" i="65"/>
  <c r="BH10" i="66"/>
  <c r="BH7" i="65"/>
  <c r="BH7" i="66"/>
  <c r="BH5" i="65"/>
  <c r="BH5" i="66"/>
  <c r="BH21" i="65"/>
  <c r="BH21" i="66"/>
  <c r="BH17" i="65"/>
  <c r="BH17" i="66"/>
  <c r="BH12" i="65"/>
  <c r="BH12" i="66"/>
  <c r="BH12" i="60" s="1"/>
  <c r="BH18" i="65"/>
  <c r="BH18" i="66"/>
  <c r="BH20" i="65"/>
  <c r="BH20" i="66"/>
  <c r="BH4" i="65"/>
  <c r="BH4" i="66"/>
  <c r="BH15" i="65"/>
  <c r="BH15" i="66"/>
  <c r="BH23" i="65"/>
  <c r="BH23" i="66"/>
  <c r="BH23" i="60" s="1"/>
  <c r="BH16" i="65"/>
  <c r="BH16" i="66"/>
  <c r="BH9" i="65"/>
  <c r="BH9" i="66"/>
  <c r="BH9" i="60" s="1"/>
  <c r="BH14" i="65"/>
  <c r="BH14" i="66"/>
  <c r="BH14" i="60" s="1"/>
  <c r="BH22" i="65"/>
  <c r="BH22" i="66"/>
  <c r="BH22" i="60" s="1"/>
  <c r="BH19" i="65"/>
  <c r="BH19" i="66"/>
  <c r="BH19" i="60" s="1"/>
  <c r="BG30" i="66"/>
  <c r="BH13" i="65"/>
  <c r="BH13" i="66"/>
  <c r="BH13" i="60" s="1"/>
  <c r="BH6" i="65"/>
  <c r="BH6" i="66"/>
  <c r="BH6" i="60" s="1"/>
  <c r="BH11" i="65"/>
  <c r="BH11" i="66"/>
  <c r="BH11" i="60" s="1"/>
  <c r="BG30" i="67"/>
  <c r="BH7" i="57"/>
  <c r="BH7" i="67" s="1"/>
  <c r="BH20" i="57"/>
  <c r="BH20" i="67" s="1"/>
  <c r="BH16" i="57"/>
  <c r="BH16" i="67" s="1"/>
  <c r="BH30" i="59"/>
  <c r="BH32" i="59" s="1"/>
  <c r="BH21" i="57"/>
  <c r="BH21" i="67" s="1"/>
  <c r="BH8" i="57"/>
  <c r="BH8" i="67" s="1"/>
  <c r="BG30" i="57"/>
  <c r="BH24" i="57"/>
  <c r="BH24" i="67" s="1"/>
  <c r="BH10" i="57"/>
  <c r="BH10" i="67" s="1"/>
  <c r="BH5" i="57"/>
  <c r="BH5" i="67" s="1"/>
  <c r="BH17" i="57"/>
  <c r="BH17" i="67" s="1"/>
  <c r="BH18" i="57"/>
  <c r="BH18" i="67" s="1"/>
  <c r="BH15" i="57"/>
  <c r="BH15" i="67" s="1"/>
  <c r="BH30" i="61"/>
  <c r="BH32" i="61" s="1"/>
  <c r="BI4" i="59"/>
  <c r="BI4" i="58" s="1"/>
  <c r="BI4" i="61"/>
  <c r="BI6" i="59"/>
  <c r="BI6" i="58" s="1"/>
  <c r="BI6" i="61"/>
  <c r="BI8" i="59"/>
  <c r="BI8" i="58" s="1"/>
  <c r="BI8" i="61"/>
  <c r="BI15" i="59"/>
  <c r="BI15" i="58" s="1"/>
  <c r="BI15" i="57" s="1"/>
  <c r="BI15" i="67" s="1"/>
  <c r="BI15" i="61"/>
  <c r="BI14" i="59"/>
  <c r="BI14" i="58" s="1"/>
  <c r="BI14" i="61"/>
  <c r="BI12" i="59"/>
  <c r="BI12" i="58" s="1"/>
  <c r="BI12" i="61"/>
  <c r="BI24" i="59"/>
  <c r="BI24" i="58" s="1"/>
  <c r="BI24" i="61"/>
  <c r="BI23" i="59"/>
  <c r="BI23" i="58" s="1"/>
  <c r="BI23" i="61"/>
  <c r="BI13" i="59"/>
  <c r="BI13" i="58" s="1"/>
  <c r="BI13" i="61"/>
  <c r="BI16" i="59"/>
  <c r="BI16" i="58" s="1"/>
  <c r="BI16" i="61"/>
  <c r="BI9" i="59"/>
  <c r="BI9" i="58" s="1"/>
  <c r="BI9" i="61"/>
  <c r="BI22" i="59"/>
  <c r="BI22" i="58" s="1"/>
  <c r="BI22" i="57" s="1"/>
  <c r="BI22" i="67" s="1"/>
  <c r="BI22" i="61"/>
  <c r="BI11" i="59"/>
  <c r="BI11" i="58" s="1"/>
  <c r="BI11" i="61"/>
  <c r="BI21" i="59"/>
  <c r="BI21" i="58" s="1"/>
  <c r="BI21" i="57" s="1"/>
  <c r="BI21" i="67" s="1"/>
  <c r="BI21" i="61"/>
  <c r="BI19" i="59"/>
  <c r="BI19" i="58" s="1"/>
  <c r="BI19" i="61"/>
  <c r="BI10" i="59"/>
  <c r="BI10" i="58" s="1"/>
  <c r="BI10" i="61"/>
  <c r="BI7" i="59"/>
  <c r="BI7" i="58" s="1"/>
  <c r="BI7" i="61"/>
  <c r="BI5" i="59"/>
  <c r="BI5" i="58" s="1"/>
  <c r="BI5" i="61"/>
  <c r="BI17" i="59"/>
  <c r="BI17" i="58" s="1"/>
  <c r="BI17" i="61"/>
  <c r="BI18" i="59"/>
  <c r="BI18" i="58" s="1"/>
  <c r="BI18" i="61"/>
  <c r="BI20" i="59"/>
  <c r="BI20" i="58" s="1"/>
  <c r="BI20" i="61"/>
  <c r="BG30" i="65"/>
  <c r="BH4" i="57"/>
  <c r="BH4" i="67" s="1"/>
  <c r="BH30" i="58"/>
  <c r="BH32" i="58" s="1"/>
  <c r="DH24" i="55"/>
  <c r="DH23" i="55"/>
  <c r="DH16" i="55"/>
  <c r="DH20" i="55"/>
  <c r="DH22" i="55"/>
  <c r="BF15" i="54"/>
  <c r="CP15" i="55" s="1"/>
  <c r="N14" i="56" s="1"/>
  <c r="BF17" i="54"/>
  <c r="BR17" i="55" s="1"/>
  <c r="F16" i="56" s="1"/>
  <c r="BF14" i="54"/>
  <c r="CJ14" i="55" s="1"/>
  <c r="L13" i="56" s="1"/>
  <c r="BF19" i="54"/>
  <c r="CM19" i="55" s="1"/>
  <c r="M18" i="56" s="1"/>
  <c r="BF21" i="54"/>
  <c r="BF11" i="54"/>
  <c r="BF6" i="54"/>
  <c r="BF7" i="54"/>
  <c r="BF12" i="54"/>
  <c r="BF10" i="54"/>
  <c r="CP10" i="55" s="1"/>
  <c r="N9" i="56" s="1"/>
  <c r="BF9" i="54"/>
  <c r="CD9" i="55" s="1"/>
  <c r="BI15" i="53"/>
  <c r="BI21" i="53"/>
  <c r="BI14" i="53"/>
  <c r="BI6" i="53"/>
  <c r="BI12" i="53"/>
  <c r="BI19" i="53"/>
  <c r="BI24" i="53"/>
  <c r="BI8" i="53"/>
  <c r="BI23" i="53"/>
  <c r="BI10" i="53"/>
  <c r="BI13" i="53"/>
  <c r="BI7" i="53"/>
  <c r="BI16" i="53"/>
  <c r="BI5" i="53"/>
  <c r="BI9" i="53"/>
  <c r="BI17" i="53"/>
  <c r="BI22" i="53"/>
  <c r="BI18" i="53"/>
  <c r="BI11" i="53"/>
  <c r="BI20" i="53"/>
  <c r="BH30" i="53"/>
  <c r="BH32" i="53" s="1"/>
  <c r="BI4" i="53"/>
  <c r="BH30" i="54"/>
  <c r="BJ15" i="50"/>
  <c r="BJ21" i="50"/>
  <c r="BJ14" i="50"/>
  <c r="BJ6" i="50"/>
  <c r="BJ12" i="50"/>
  <c r="BJ19" i="50"/>
  <c r="BJ24" i="50"/>
  <c r="BJ8" i="50"/>
  <c r="BJ23" i="50"/>
  <c r="BJ10" i="50"/>
  <c r="BJ13" i="50"/>
  <c r="BJ7" i="50"/>
  <c r="BJ16" i="50"/>
  <c r="BJ5" i="50"/>
  <c r="BJ9" i="50"/>
  <c r="BJ17" i="50"/>
  <c r="BJ22" i="50"/>
  <c r="BJ18" i="50"/>
  <c r="BJ11" i="50"/>
  <c r="BJ20" i="50"/>
  <c r="BJ4" i="50"/>
  <c r="BI30" i="50"/>
  <c r="AB271" i="74" l="1"/>
  <c r="O205" i="74"/>
  <c r="L172" i="74"/>
  <c r="T238" i="74"/>
  <c r="F81" i="74"/>
  <c r="F16" i="71"/>
  <c r="R16" i="71" s="1"/>
  <c r="F16" i="73"/>
  <c r="J139" i="74"/>
  <c r="H106" i="74"/>
  <c r="BU7" i="55"/>
  <c r="G6" i="56" s="1"/>
  <c r="G71" i="74" s="1"/>
  <c r="AI17" i="71"/>
  <c r="AU17" i="71"/>
  <c r="N74" i="74"/>
  <c r="N9" i="73"/>
  <c r="M18" i="73"/>
  <c r="M83" i="74"/>
  <c r="J77" i="74"/>
  <c r="AD276" i="74" s="1"/>
  <c r="L13" i="73"/>
  <c r="L78" i="74"/>
  <c r="N14" i="73"/>
  <c r="N79" i="74"/>
  <c r="J12" i="71"/>
  <c r="V12" i="71" s="1"/>
  <c r="J12" i="73"/>
  <c r="H7" i="71"/>
  <c r="T7" i="71" s="1"/>
  <c r="H7" i="73"/>
  <c r="BI30" i="61"/>
  <c r="BR6" i="55"/>
  <c r="E4" i="56"/>
  <c r="T19" i="56"/>
  <c r="T84" i="74" s="1"/>
  <c r="X184" i="74" s="1"/>
  <c r="T15" i="56"/>
  <c r="T80" i="74" s="1"/>
  <c r="X180" i="74" s="1"/>
  <c r="T23" i="56"/>
  <c r="J8" i="56"/>
  <c r="J73" i="74" s="1"/>
  <c r="T22" i="56"/>
  <c r="T21" i="56"/>
  <c r="BG30" i="60"/>
  <c r="BH16" i="60"/>
  <c r="BH15" i="60"/>
  <c r="BH4" i="60"/>
  <c r="BH20" i="60"/>
  <c r="BH18" i="60"/>
  <c r="BH17" i="60"/>
  <c r="BH21" i="60"/>
  <c r="BH5" i="60"/>
  <c r="BH7" i="60"/>
  <c r="BH10" i="60"/>
  <c r="BH8" i="60"/>
  <c r="BH24" i="60"/>
  <c r="BI20" i="66"/>
  <c r="BI18" i="65"/>
  <c r="BI18" i="66"/>
  <c r="BI17" i="66"/>
  <c r="BI5" i="65"/>
  <c r="BI5" i="66"/>
  <c r="BI7" i="66"/>
  <c r="BI10" i="65"/>
  <c r="BI10" i="66"/>
  <c r="BI19" i="66"/>
  <c r="BI21" i="65"/>
  <c r="BI21" i="66"/>
  <c r="BI21" i="60" s="1"/>
  <c r="BI11" i="65"/>
  <c r="BI11" i="66"/>
  <c r="BI22" i="65"/>
  <c r="BI22" i="66"/>
  <c r="BI22" i="60" s="1"/>
  <c r="BI9" i="65"/>
  <c r="BI9" i="66"/>
  <c r="BI16" i="65"/>
  <c r="BI16" i="66"/>
  <c r="BI13" i="65"/>
  <c r="BI13" i="66"/>
  <c r="BI23" i="65"/>
  <c r="BI23" i="66"/>
  <c r="BI24" i="65"/>
  <c r="BI24" i="66"/>
  <c r="BI12" i="65"/>
  <c r="BI12" i="66"/>
  <c r="BI14" i="65"/>
  <c r="BI14" i="66"/>
  <c r="BI15" i="65"/>
  <c r="BI15" i="66"/>
  <c r="BI15" i="60" s="1"/>
  <c r="BI8" i="65"/>
  <c r="BI8" i="66"/>
  <c r="BI6" i="65"/>
  <c r="BI6" i="66"/>
  <c r="BH30" i="67"/>
  <c r="BH32" i="67" s="1"/>
  <c r="BI4" i="65"/>
  <c r="BI4" i="66"/>
  <c r="BH30" i="66"/>
  <c r="BH32" i="66" s="1"/>
  <c r="BI23" i="57"/>
  <c r="BI23" i="67" s="1"/>
  <c r="BI5" i="57"/>
  <c r="BI5" i="67" s="1"/>
  <c r="BI16" i="57"/>
  <c r="BI16" i="67" s="1"/>
  <c r="BI12" i="57"/>
  <c r="BI12" i="67" s="1"/>
  <c r="BI6" i="57"/>
  <c r="BI6" i="67" s="1"/>
  <c r="BI8" i="57"/>
  <c r="BI8" i="67" s="1"/>
  <c r="BI30" i="59"/>
  <c r="BI11" i="57"/>
  <c r="BI11" i="67" s="1"/>
  <c r="BI9" i="57"/>
  <c r="BI9" i="67" s="1"/>
  <c r="BI13" i="57"/>
  <c r="BI13" i="67" s="1"/>
  <c r="BI24" i="57"/>
  <c r="BI24" i="67" s="1"/>
  <c r="BI14" i="57"/>
  <c r="BI14" i="67" s="1"/>
  <c r="BI10" i="57"/>
  <c r="BI10" i="67" s="1"/>
  <c r="BI18" i="57"/>
  <c r="BI18" i="67" s="1"/>
  <c r="BI20" i="57"/>
  <c r="BI20" i="67" s="1"/>
  <c r="BI20" i="65"/>
  <c r="BI17" i="57"/>
  <c r="BI17" i="67" s="1"/>
  <c r="BI17" i="65"/>
  <c r="BI7" i="57"/>
  <c r="BI7" i="67" s="1"/>
  <c r="BI7" i="65"/>
  <c r="BI19" i="57"/>
  <c r="BI19" i="67" s="1"/>
  <c r="BI19" i="65"/>
  <c r="BH30" i="57"/>
  <c r="BH32" i="57" s="1"/>
  <c r="BJ20" i="59"/>
  <c r="BJ20" i="58" s="1"/>
  <c r="BJ20" i="57" s="1"/>
  <c r="BJ20" i="67" s="1"/>
  <c r="BJ20" i="61"/>
  <c r="BJ17" i="59"/>
  <c r="BJ17" i="58" s="1"/>
  <c r="BJ17" i="61"/>
  <c r="BJ5" i="59"/>
  <c r="BJ5" i="58" s="1"/>
  <c r="BJ5" i="61"/>
  <c r="BJ7" i="59"/>
  <c r="BJ7" i="58" s="1"/>
  <c r="BJ7" i="57" s="1"/>
  <c r="BJ7" i="67" s="1"/>
  <c r="BJ7" i="61"/>
  <c r="BJ8" i="59"/>
  <c r="BJ8" i="58" s="1"/>
  <c r="BJ8" i="61"/>
  <c r="BJ19" i="59"/>
  <c r="BJ19" i="58" s="1"/>
  <c r="BJ19" i="61"/>
  <c r="BJ6" i="59"/>
  <c r="BJ6" i="58" s="1"/>
  <c r="BJ6" i="61"/>
  <c r="BJ21" i="59"/>
  <c r="BJ21" i="58" s="1"/>
  <c r="BJ21" i="61"/>
  <c r="BJ4" i="59"/>
  <c r="BJ4" i="58" s="1"/>
  <c r="BJ4" i="61"/>
  <c r="BJ11" i="59"/>
  <c r="BJ11" i="58" s="1"/>
  <c r="BJ11" i="61"/>
  <c r="BJ22" i="59"/>
  <c r="BJ22" i="58" s="1"/>
  <c r="BJ22" i="61"/>
  <c r="BJ9" i="59"/>
  <c r="BJ9" i="58" s="1"/>
  <c r="BJ9" i="57" s="1"/>
  <c r="BJ9" i="67" s="1"/>
  <c r="BJ9" i="61"/>
  <c r="BJ16" i="59"/>
  <c r="BJ16" i="58" s="1"/>
  <c r="BJ16" i="61"/>
  <c r="BJ13" i="59"/>
  <c r="BJ13" i="58" s="1"/>
  <c r="BJ13" i="61"/>
  <c r="BJ23" i="59"/>
  <c r="BJ23" i="58" s="1"/>
  <c r="BJ23" i="61"/>
  <c r="BJ24" i="59"/>
  <c r="BJ24" i="58" s="1"/>
  <c r="BJ24" i="61"/>
  <c r="BJ12" i="59"/>
  <c r="BJ12" i="58" s="1"/>
  <c r="BJ12" i="61"/>
  <c r="BJ14" i="59"/>
  <c r="BJ14" i="58" s="1"/>
  <c r="BJ14" i="61"/>
  <c r="BJ15" i="59"/>
  <c r="BJ15" i="58" s="1"/>
  <c r="BJ15" i="61"/>
  <c r="BJ18" i="59"/>
  <c r="BJ18" i="58" s="1"/>
  <c r="BJ18" i="61"/>
  <c r="BJ10" i="59"/>
  <c r="BJ10" i="58" s="1"/>
  <c r="BJ10" i="61"/>
  <c r="BH30" i="65"/>
  <c r="BH32" i="65" s="1"/>
  <c r="BI4" i="57"/>
  <c r="BI4" i="67" s="1"/>
  <c r="BI30" i="58"/>
  <c r="DH12" i="55"/>
  <c r="DB21" i="55"/>
  <c r="DB11" i="55"/>
  <c r="BF30" i="54"/>
  <c r="BH32" i="54" s="1"/>
  <c r="BI30" i="53"/>
  <c r="BJ20" i="53"/>
  <c r="BJ18" i="53"/>
  <c r="BJ17" i="53"/>
  <c r="BJ9" i="53"/>
  <c r="BJ16" i="53"/>
  <c r="BJ7" i="53"/>
  <c r="BJ10" i="53"/>
  <c r="BJ23" i="53"/>
  <c r="BJ24" i="53"/>
  <c r="BJ12" i="53"/>
  <c r="BJ14" i="53"/>
  <c r="BJ21" i="53"/>
  <c r="BJ4" i="53"/>
  <c r="BJ11" i="53"/>
  <c r="BJ22" i="53"/>
  <c r="BJ5" i="53"/>
  <c r="BJ13" i="53"/>
  <c r="BJ8" i="53"/>
  <c r="BJ19" i="53"/>
  <c r="BJ6" i="53"/>
  <c r="BJ15" i="53"/>
  <c r="BK20" i="50"/>
  <c r="BK11" i="50"/>
  <c r="BK18" i="50"/>
  <c r="BK22" i="50"/>
  <c r="BK17" i="50"/>
  <c r="BK9" i="50"/>
  <c r="BK5" i="50"/>
  <c r="BK16" i="50"/>
  <c r="BK7" i="50"/>
  <c r="BK13" i="50"/>
  <c r="BK10" i="50"/>
  <c r="BK23" i="50"/>
  <c r="BK8" i="50"/>
  <c r="BK24" i="50"/>
  <c r="BK19" i="50"/>
  <c r="BK12" i="50"/>
  <c r="BK6" i="50"/>
  <c r="BK14" i="50"/>
  <c r="BK21" i="50"/>
  <c r="BK15" i="50"/>
  <c r="BK4" i="50"/>
  <c r="BJ30" i="50"/>
  <c r="AA270" i="74" l="1"/>
  <c r="N204" i="74"/>
  <c r="R247" i="74"/>
  <c r="R20" i="74" s="1"/>
  <c r="Z280" i="74"/>
  <c r="V239" i="74"/>
  <c r="V10" i="74" s="1"/>
  <c r="AD272" i="74"/>
  <c r="U216" i="74"/>
  <c r="Y249" i="74"/>
  <c r="N214" i="74"/>
  <c r="N21" i="74" s="1"/>
  <c r="V212" i="74"/>
  <c r="Z245" i="74"/>
  <c r="T211" i="74"/>
  <c r="X244" i="74"/>
  <c r="R210" i="74"/>
  <c r="R16" i="74" s="1"/>
  <c r="V243" i="74"/>
  <c r="V15" i="74" s="1"/>
  <c r="V207" i="74"/>
  <c r="Z240" i="74"/>
  <c r="S237" i="74"/>
  <c r="V151" i="74"/>
  <c r="AB217" i="74"/>
  <c r="V147" i="74"/>
  <c r="AB213" i="74"/>
  <c r="R206" i="74"/>
  <c r="R11" i="74" s="1"/>
  <c r="K171" i="74"/>
  <c r="J181" i="74"/>
  <c r="J22" i="74" s="1"/>
  <c r="F115" i="74"/>
  <c r="F24" i="74" s="1"/>
  <c r="H148" i="74"/>
  <c r="H23" i="74" s="1"/>
  <c r="AD16" i="71"/>
  <c r="AP16" i="71"/>
  <c r="L260" i="74"/>
  <c r="R174" i="74"/>
  <c r="N173" i="74"/>
  <c r="N12" i="74" s="1"/>
  <c r="O150" i="74"/>
  <c r="Q183" i="74"/>
  <c r="P146" i="74"/>
  <c r="R179" i="74"/>
  <c r="N145" i="74"/>
  <c r="P178" i="74"/>
  <c r="L144" i="74"/>
  <c r="L18" i="74" s="1"/>
  <c r="N177" i="74"/>
  <c r="N17" i="74" s="1"/>
  <c r="P141" i="74"/>
  <c r="L140" i="74"/>
  <c r="L13" i="74" s="1"/>
  <c r="I138" i="74"/>
  <c r="T114" i="74"/>
  <c r="N113" i="74"/>
  <c r="L112" i="74"/>
  <c r="J111" i="74"/>
  <c r="J19" i="74" s="1"/>
  <c r="M117" i="74"/>
  <c r="T118" i="74"/>
  <c r="N108" i="74"/>
  <c r="J107" i="74"/>
  <c r="J14" i="74" s="1"/>
  <c r="G105" i="74"/>
  <c r="AF7" i="71"/>
  <c r="AR7" i="71"/>
  <c r="AH12" i="71"/>
  <c r="AT12" i="71"/>
  <c r="E69" i="74"/>
  <c r="T22" i="73"/>
  <c r="T23" i="73"/>
  <c r="T19" i="73"/>
  <c r="T21" i="73"/>
  <c r="T15" i="73"/>
  <c r="E4" i="71"/>
  <c r="Q4" i="71" s="1"/>
  <c r="E4" i="73"/>
  <c r="G6" i="71"/>
  <c r="S6" i="71" s="1"/>
  <c r="G6" i="73"/>
  <c r="J8" i="71"/>
  <c r="V8" i="71" s="1"/>
  <c r="J8" i="73"/>
  <c r="F5" i="56"/>
  <c r="F70" i="74" s="1"/>
  <c r="R10" i="56"/>
  <c r="R75" i="74" s="1"/>
  <c r="AD241" i="74" s="1"/>
  <c r="R20" i="56"/>
  <c r="T11" i="56"/>
  <c r="T76" i="74" s="1"/>
  <c r="X176" i="74" s="1"/>
  <c r="BK36" i="50"/>
  <c r="BJ30" i="61"/>
  <c r="BH30" i="60"/>
  <c r="BH32" i="60" s="1"/>
  <c r="BI6" i="60"/>
  <c r="BI8" i="60"/>
  <c r="BI14" i="60"/>
  <c r="BI12" i="60"/>
  <c r="BI24" i="60"/>
  <c r="BI23" i="60"/>
  <c r="BI13" i="60"/>
  <c r="BI16" i="60"/>
  <c r="BI9" i="60"/>
  <c r="BI11" i="60"/>
  <c r="BI19" i="60"/>
  <c r="BI5" i="60"/>
  <c r="BI17" i="60"/>
  <c r="BI30" i="66"/>
  <c r="BI4" i="60"/>
  <c r="BI10" i="60"/>
  <c r="BI7" i="60"/>
  <c r="BI18" i="60"/>
  <c r="BI20" i="60"/>
  <c r="BJ10" i="65"/>
  <c r="BJ10" i="66"/>
  <c r="BJ18" i="65"/>
  <c r="BJ18" i="66"/>
  <c r="BJ15" i="65"/>
  <c r="BJ15" i="66"/>
  <c r="BJ14" i="65"/>
  <c r="BJ14" i="66"/>
  <c r="BJ12" i="65"/>
  <c r="BJ12" i="66"/>
  <c r="BJ24" i="65"/>
  <c r="BJ24" i="66"/>
  <c r="BJ23" i="65"/>
  <c r="BJ23" i="66"/>
  <c r="BJ13" i="65"/>
  <c r="BJ13" i="66"/>
  <c r="BJ16" i="65"/>
  <c r="BJ16" i="66"/>
  <c r="BJ9" i="65"/>
  <c r="BJ9" i="66"/>
  <c r="BJ9" i="60" s="1"/>
  <c r="BJ22" i="65"/>
  <c r="BJ22" i="66"/>
  <c r="BJ11" i="65"/>
  <c r="BJ11" i="66"/>
  <c r="BJ4" i="65"/>
  <c r="BJ4" i="66"/>
  <c r="BJ21" i="65"/>
  <c r="BJ21" i="66"/>
  <c r="BJ6" i="65"/>
  <c r="BJ6" i="66"/>
  <c r="BJ19" i="65"/>
  <c r="BJ19" i="66"/>
  <c r="BJ8" i="65"/>
  <c r="BJ8" i="66"/>
  <c r="BJ7" i="65"/>
  <c r="BJ7" i="66"/>
  <c r="BJ7" i="60" s="1"/>
  <c r="BJ5" i="65"/>
  <c r="BJ5" i="66"/>
  <c r="BJ17" i="65"/>
  <c r="BJ17" i="66"/>
  <c r="BJ20" i="65"/>
  <c r="BJ20" i="66"/>
  <c r="BJ20" i="60" s="1"/>
  <c r="BI30" i="67"/>
  <c r="BJ11" i="57"/>
  <c r="BJ11" i="67" s="1"/>
  <c r="BJ30" i="59"/>
  <c r="BJ8" i="57"/>
  <c r="BJ8" i="67" s="1"/>
  <c r="BJ17" i="57"/>
  <c r="BJ17" i="67" s="1"/>
  <c r="BJ12" i="57"/>
  <c r="BJ12" i="67" s="1"/>
  <c r="BJ14" i="57"/>
  <c r="BJ14" i="67" s="1"/>
  <c r="BJ6" i="57"/>
  <c r="BJ6" i="67" s="1"/>
  <c r="BJ23" i="57"/>
  <c r="BJ23" i="67" s="1"/>
  <c r="BI30" i="57"/>
  <c r="BJ16" i="57"/>
  <c r="BJ16" i="67" s="1"/>
  <c r="BJ21" i="57"/>
  <c r="BJ21" i="67" s="1"/>
  <c r="BJ19" i="57"/>
  <c r="BJ19" i="67" s="1"/>
  <c r="BJ10" i="57"/>
  <c r="BJ10" i="67" s="1"/>
  <c r="BJ5" i="57"/>
  <c r="BJ5" i="67" s="1"/>
  <c r="BJ18" i="57"/>
  <c r="BJ18" i="67" s="1"/>
  <c r="BJ15" i="57"/>
  <c r="BJ15" i="67" s="1"/>
  <c r="BJ24" i="57"/>
  <c r="BJ24" i="67" s="1"/>
  <c r="BJ13" i="57"/>
  <c r="BJ13" i="67" s="1"/>
  <c r="BJ22" i="57"/>
  <c r="BJ22" i="67" s="1"/>
  <c r="BK14" i="59"/>
  <c r="BK14" i="58" s="1"/>
  <c r="BK14" i="61"/>
  <c r="BK24" i="59"/>
  <c r="BK24" i="58" s="1"/>
  <c r="BK24" i="61"/>
  <c r="BK23" i="59"/>
  <c r="BK23" i="58" s="1"/>
  <c r="BK23" i="57" s="1"/>
  <c r="BK23" i="67" s="1"/>
  <c r="BK23" i="61"/>
  <c r="BK16" i="59"/>
  <c r="BK16" i="58" s="1"/>
  <c r="BK16" i="57" s="1"/>
  <c r="BK16" i="67" s="1"/>
  <c r="BK16" i="61"/>
  <c r="BK9" i="59"/>
  <c r="BK9" i="58" s="1"/>
  <c r="BK9" i="61"/>
  <c r="BK11" i="59"/>
  <c r="BK11" i="58" s="1"/>
  <c r="BK11" i="61"/>
  <c r="BK4" i="59"/>
  <c r="BK4" i="58" s="1"/>
  <c r="BK4" i="61"/>
  <c r="BK21" i="59"/>
  <c r="BK21" i="58" s="1"/>
  <c r="BK21" i="57" s="1"/>
  <c r="BK21" i="67" s="1"/>
  <c r="BK21" i="61"/>
  <c r="BK6" i="59"/>
  <c r="BK6" i="58" s="1"/>
  <c r="BK6" i="61"/>
  <c r="BK19" i="59"/>
  <c r="BK19" i="58" s="1"/>
  <c r="BK19" i="61"/>
  <c r="BK8" i="59"/>
  <c r="BK8" i="58" s="1"/>
  <c r="BK8" i="57" s="1"/>
  <c r="BK8" i="67" s="1"/>
  <c r="BK8" i="61"/>
  <c r="BK10" i="59"/>
  <c r="BK10" i="58" s="1"/>
  <c r="BK10" i="61"/>
  <c r="BK7" i="59"/>
  <c r="BK7" i="58" s="1"/>
  <c r="BK7" i="57" s="1"/>
  <c r="BK7" i="67" s="1"/>
  <c r="BK7" i="61"/>
  <c r="BK5" i="59"/>
  <c r="BK5" i="58" s="1"/>
  <c r="BK5" i="61"/>
  <c r="BK17" i="59"/>
  <c r="BK17" i="58" s="1"/>
  <c r="BK17" i="61"/>
  <c r="BK18" i="59"/>
  <c r="BK18" i="58" s="1"/>
  <c r="BK18" i="61"/>
  <c r="BK20" i="59"/>
  <c r="BK20" i="58" s="1"/>
  <c r="BK20" i="61"/>
  <c r="BK15" i="59"/>
  <c r="BK15" i="58" s="1"/>
  <c r="BK15" i="57" s="1"/>
  <c r="BK15" i="67" s="1"/>
  <c r="BK15" i="61"/>
  <c r="BK12" i="59"/>
  <c r="BK12" i="58" s="1"/>
  <c r="BK12" i="61"/>
  <c r="BK13" i="59"/>
  <c r="BK13" i="58" s="1"/>
  <c r="BK13" i="61"/>
  <c r="BK22" i="59"/>
  <c r="BK22" i="58" s="1"/>
  <c r="BK22" i="61"/>
  <c r="BI30" i="65"/>
  <c r="BJ4" i="57"/>
  <c r="BJ4" i="67" s="1"/>
  <c r="BJ30" i="58"/>
  <c r="BK4" i="53"/>
  <c r="BI4" i="54" s="1"/>
  <c r="BK21" i="53"/>
  <c r="BI21" i="54" s="1"/>
  <c r="BK14" i="53"/>
  <c r="BK6" i="53"/>
  <c r="BI6" i="54" s="1"/>
  <c r="BK12" i="53"/>
  <c r="BK19" i="53"/>
  <c r="BI19" i="54" s="1"/>
  <c r="CP19" i="55" s="1"/>
  <c r="N18" i="56" s="1"/>
  <c r="BK24" i="53"/>
  <c r="BK8" i="53"/>
  <c r="BI8" i="54" s="1"/>
  <c r="BK23" i="53"/>
  <c r="BK13" i="53"/>
  <c r="BK7" i="53"/>
  <c r="BI7" i="54" s="1"/>
  <c r="CY7" i="55" s="1"/>
  <c r="Q6" i="56" s="1"/>
  <c r="Q71" i="74" s="1"/>
  <c r="BK5" i="53"/>
  <c r="BI5" i="54" s="1"/>
  <c r="BK17" i="53"/>
  <c r="BI17" i="54" s="1"/>
  <c r="BU17" i="55" s="1"/>
  <c r="G16" i="56" s="1"/>
  <c r="BK22" i="53"/>
  <c r="BK18" i="53"/>
  <c r="BK20" i="53"/>
  <c r="BI20" i="54" s="1"/>
  <c r="BJ30" i="54"/>
  <c r="BK15" i="53"/>
  <c r="BI15" i="54" s="1"/>
  <c r="CS15" i="55" s="1"/>
  <c r="O14" i="56" s="1"/>
  <c r="BK10" i="53"/>
  <c r="BI10" i="54" s="1"/>
  <c r="CS10" i="55" s="1"/>
  <c r="O9" i="56" s="1"/>
  <c r="BK16" i="53"/>
  <c r="BK9" i="53"/>
  <c r="BK11" i="53"/>
  <c r="BI11" i="54" s="1"/>
  <c r="BJ30" i="53"/>
  <c r="BL21" i="50"/>
  <c r="BL14" i="50"/>
  <c r="BL6" i="50"/>
  <c r="BL12" i="50"/>
  <c r="BL19" i="50"/>
  <c r="BL24" i="50"/>
  <c r="BL8" i="50"/>
  <c r="BL23" i="50"/>
  <c r="BL13" i="50"/>
  <c r="BL7" i="50"/>
  <c r="BL5" i="50"/>
  <c r="BL17" i="50"/>
  <c r="BL22" i="50"/>
  <c r="BL18" i="50"/>
  <c r="BL20" i="50"/>
  <c r="BL15" i="50"/>
  <c r="BL10" i="50"/>
  <c r="BL16" i="50"/>
  <c r="BL9" i="50"/>
  <c r="BL11" i="50"/>
  <c r="BL4" i="50"/>
  <c r="BK30" i="50"/>
  <c r="BK32" i="50" s="1"/>
  <c r="BK34" i="50" s="1"/>
  <c r="H7" i="44" s="1"/>
  <c r="Y268" i="74" l="1"/>
  <c r="L202" i="74"/>
  <c r="Z269" i="74"/>
  <c r="M203" i="74"/>
  <c r="CA8" i="55"/>
  <c r="DH8" i="55"/>
  <c r="T7" i="56" s="1"/>
  <c r="T72" i="74" s="1"/>
  <c r="Q235" i="74"/>
  <c r="R236" i="74"/>
  <c r="V143" i="74"/>
  <c r="AB209" i="74"/>
  <c r="V175" i="74"/>
  <c r="Z208" i="74"/>
  <c r="I169" i="74"/>
  <c r="J170" i="74"/>
  <c r="BI4" i="55"/>
  <c r="BI30" i="55" s="1"/>
  <c r="G81" i="74"/>
  <c r="S247" i="74" s="1"/>
  <c r="S20" i="74" s="1"/>
  <c r="G16" i="73"/>
  <c r="G16" i="71"/>
  <c r="S16" i="71" s="1"/>
  <c r="T142" i="74"/>
  <c r="H137" i="74"/>
  <c r="G136" i="74"/>
  <c r="T110" i="74"/>
  <c r="R109" i="74"/>
  <c r="E103" i="74"/>
  <c r="F104" i="74"/>
  <c r="BX7" i="55"/>
  <c r="H6" i="56" s="1"/>
  <c r="H71" i="74" s="1"/>
  <c r="AE6" i="71"/>
  <c r="AQ6" i="71"/>
  <c r="AH8" i="71"/>
  <c r="AT8" i="71"/>
  <c r="AC4" i="71"/>
  <c r="AO4" i="71"/>
  <c r="O74" i="74"/>
  <c r="AA240" i="74" s="1"/>
  <c r="O9" i="73"/>
  <c r="N18" i="73"/>
  <c r="N83" i="74"/>
  <c r="Z249" i="74" s="1"/>
  <c r="O14" i="73"/>
  <c r="O79" i="74"/>
  <c r="AA245" i="74" s="1"/>
  <c r="T11" i="73"/>
  <c r="R20" i="73"/>
  <c r="R10" i="73"/>
  <c r="F5" i="71"/>
  <c r="R5" i="71" s="1"/>
  <c r="F5" i="73"/>
  <c r="BJ30" i="65"/>
  <c r="I7" i="56"/>
  <c r="I72" i="74" s="1"/>
  <c r="BU6" i="55"/>
  <c r="BR5" i="55"/>
  <c r="BJ17" i="60"/>
  <c r="BI30" i="60"/>
  <c r="BJ21" i="60"/>
  <c r="BJ5" i="60"/>
  <c r="BJ8" i="60"/>
  <c r="BJ19" i="60"/>
  <c r="BJ6" i="60"/>
  <c r="BJ4" i="60"/>
  <c r="BJ11" i="60"/>
  <c r="BJ22" i="60"/>
  <c r="BJ16" i="60"/>
  <c r="BJ13" i="60"/>
  <c r="BJ23" i="60"/>
  <c r="BJ24" i="60"/>
  <c r="BJ12" i="60"/>
  <c r="BJ14" i="60"/>
  <c r="BJ15" i="60"/>
  <c r="BJ18" i="60"/>
  <c r="BJ10" i="60"/>
  <c r="BK4" i="65"/>
  <c r="BK4" i="66"/>
  <c r="BK20" i="65"/>
  <c r="BK20" i="66"/>
  <c r="BK18" i="65"/>
  <c r="BK18" i="66"/>
  <c r="BK17" i="65"/>
  <c r="BK17" i="66"/>
  <c r="BK5" i="65"/>
  <c r="BK5" i="66"/>
  <c r="BK7" i="65"/>
  <c r="BK7" i="66"/>
  <c r="BK7" i="60" s="1"/>
  <c r="BK10" i="65"/>
  <c r="BK10" i="66"/>
  <c r="BK8" i="65"/>
  <c r="BK8" i="66"/>
  <c r="BK8" i="60" s="1"/>
  <c r="BK19" i="65"/>
  <c r="BK19" i="66"/>
  <c r="BK6" i="65"/>
  <c r="BK6" i="66"/>
  <c r="BK21" i="65"/>
  <c r="BK21" i="66"/>
  <c r="BK21" i="60" s="1"/>
  <c r="BK11" i="65"/>
  <c r="BK11" i="66"/>
  <c r="BK9" i="65"/>
  <c r="BK9" i="66"/>
  <c r="BK16" i="65"/>
  <c r="BK16" i="66"/>
  <c r="BK16" i="60" s="1"/>
  <c r="BK23" i="65"/>
  <c r="BK23" i="66"/>
  <c r="BK23" i="60" s="1"/>
  <c r="BK24" i="65"/>
  <c r="BK24" i="66"/>
  <c r="BK14" i="65"/>
  <c r="BK14" i="66"/>
  <c r="BJ30" i="67"/>
  <c r="BK22" i="65"/>
  <c r="BK22" i="66"/>
  <c r="BK13" i="65"/>
  <c r="BK13" i="66"/>
  <c r="BK12" i="65"/>
  <c r="BK12" i="66"/>
  <c r="BK15" i="65"/>
  <c r="BK15" i="66"/>
  <c r="BK15" i="60" s="1"/>
  <c r="BJ30" i="66"/>
  <c r="BK19" i="57"/>
  <c r="BK19" i="67" s="1"/>
  <c r="BK17" i="57"/>
  <c r="BK17" i="67" s="1"/>
  <c r="BK30" i="61"/>
  <c r="BK32" i="61" s="1"/>
  <c r="BK34" i="61" s="1"/>
  <c r="H8" i="44" s="1"/>
  <c r="BK22" i="57"/>
  <c r="BK22" i="67" s="1"/>
  <c r="BK13" i="57"/>
  <c r="BK13" i="67" s="1"/>
  <c r="BK12" i="57"/>
  <c r="BK12" i="67" s="1"/>
  <c r="BK30" i="59"/>
  <c r="BK34" i="59" s="1"/>
  <c r="BJ30" i="57"/>
  <c r="BK18" i="57"/>
  <c r="BK18" i="67" s="1"/>
  <c r="BK11" i="57"/>
  <c r="BK11" i="67" s="1"/>
  <c r="BK9" i="57"/>
  <c r="BK9" i="67" s="1"/>
  <c r="BK24" i="57"/>
  <c r="BK24" i="67" s="1"/>
  <c r="BK14" i="57"/>
  <c r="BK14" i="67" s="1"/>
  <c r="BK20" i="57"/>
  <c r="BK20" i="67" s="1"/>
  <c r="BK5" i="57"/>
  <c r="BK5" i="67" s="1"/>
  <c r="BK10" i="57"/>
  <c r="BK10" i="67" s="1"/>
  <c r="BK6" i="57"/>
  <c r="BK6" i="67" s="1"/>
  <c r="BL4" i="59"/>
  <c r="BL4" i="58" s="1"/>
  <c r="BL4" i="61"/>
  <c r="BL9" i="59"/>
  <c r="BL9" i="58" s="1"/>
  <c r="BL9" i="57" s="1"/>
  <c r="BL9" i="67" s="1"/>
  <c r="BL9" i="61"/>
  <c r="BL20" i="59"/>
  <c r="BL20" i="58" s="1"/>
  <c r="BL20" i="57" s="1"/>
  <c r="BL20" i="67" s="1"/>
  <c r="BL20" i="61"/>
  <c r="BL5" i="59"/>
  <c r="BL5" i="58" s="1"/>
  <c r="BL5" i="57" s="1"/>
  <c r="BL5" i="67" s="1"/>
  <c r="BL5" i="61"/>
  <c r="BL13" i="59"/>
  <c r="BL13" i="58" s="1"/>
  <c r="BL13" i="57" s="1"/>
  <c r="BL13" i="67" s="1"/>
  <c r="BL13" i="61"/>
  <c r="BL8" i="59"/>
  <c r="BL8" i="58" s="1"/>
  <c r="BL8" i="57" s="1"/>
  <c r="BL8" i="67" s="1"/>
  <c r="BL8" i="61"/>
  <c r="BL19" i="59"/>
  <c r="BL19" i="58" s="1"/>
  <c r="BL19" i="57" s="1"/>
  <c r="BL19" i="67" s="1"/>
  <c r="BL19" i="61"/>
  <c r="BL21" i="59"/>
  <c r="BL21" i="58" s="1"/>
  <c r="BL21" i="57" s="1"/>
  <c r="BL21" i="67" s="1"/>
  <c r="BL21" i="61"/>
  <c r="BL11" i="59"/>
  <c r="BL11" i="58" s="1"/>
  <c r="BL11" i="57" s="1"/>
  <c r="BL11" i="67" s="1"/>
  <c r="BL11" i="61"/>
  <c r="BL16" i="59"/>
  <c r="BL16" i="58" s="1"/>
  <c r="BL16" i="61"/>
  <c r="BL15" i="59"/>
  <c r="BL15" i="58" s="1"/>
  <c r="BL15" i="57" s="1"/>
  <c r="BL15" i="67" s="1"/>
  <c r="BL15" i="61"/>
  <c r="BL18" i="59"/>
  <c r="BL18" i="58" s="1"/>
  <c r="BL18" i="61"/>
  <c r="BL17" i="59"/>
  <c r="BL17" i="58" s="1"/>
  <c r="BL17" i="61"/>
  <c r="BL7" i="59"/>
  <c r="BL7" i="58" s="1"/>
  <c r="BL7" i="61"/>
  <c r="BL23" i="59"/>
  <c r="BL23" i="58" s="1"/>
  <c r="BL23" i="61"/>
  <c r="BL24" i="59"/>
  <c r="BL24" i="58" s="1"/>
  <c r="BL24" i="61"/>
  <c r="BL12" i="59"/>
  <c r="BL12" i="58" s="1"/>
  <c r="BL12" i="61"/>
  <c r="BL14" i="59"/>
  <c r="BL14" i="58" s="1"/>
  <c r="BL14" i="61"/>
  <c r="BL10" i="59"/>
  <c r="BL10" i="58" s="1"/>
  <c r="BL10" i="57" s="1"/>
  <c r="BL10" i="67" s="1"/>
  <c r="BL10" i="61"/>
  <c r="BL22" i="59"/>
  <c r="BL22" i="58" s="1"/>
  <c r="BL22" i="61"/>
  <c r="BL6" i="59"/>
  <c r="BL6" i="58" s="1"/>
  <c r="BL6" i="57" s="1"/>
  <c r="BL6" i="67" s="1"/>
  <c r="BL6" i="61"/>
  <c r="BK4" i="57"/>
  <c r="BK4" i="67" s="1"/>
  <c r="BK30" i="58"/>
  <c r="BK34" i="58" s="1"/>
  <c r="DE11" i="55"/>
  <c r="DK20" i="55"/>
  <c r="DE21" i="55"/>
  <c r="BI22" i="54"/>
  <c r="BI13" i="54"/>
  <c r="CG13" i="55" s="1"/>
  <c r="BI12" i="54"/>
  <c r="BI18" i="54"/>
  <c r="CJ18" i="55" s="1"/>
  <c r="L17" i="56" s="1"/>
  <c r="BI16" i="54"/>
  <c r="BI14" i="54"/>
  <c r="CM14" i="55" s="1"/>
  <c r="M13" i="56" s="1"/>
  <c r="BI9" i="54"/>
  <c r="CG9" i="55" s="1"/>
  <c r="BI23" i="54"/>
  <c r="BI24" i="54"/>
  <c r="BL11" i="53"/>
  <c r="BL16" i="53"/>
  <c r="BL4" i="53"/>
  <c r="BL18" i="53"/>
  <c r="BL8" i="53"/>
  <c r="BL21" i="53"/>
  <c r="BK30" i="54"/>
  <c r="BL9" i="53"/>
  <c r="BL10" i="53"/>
  <c r="BL15" i="53"/>
  <c r="BL20" i="53"/>
  <c r="BL22" i="53"/>
  <c r="BL17" i="53"/>
  <c r="BL5" i="53"/>
  <c r="BL7" i="53"/>
  <c r="BL13" i="53"/>
  <c r="BL23" i="53"/>
  <c r="BL24" i="53"/>
  <c r="BL19" i="53"/>
  <c r="BL12" i="53"/>
  <c r="BL6" i="53"/>
  <c r="BL14" i="53"/>
  <c r="BK30" i="53"/>
  <c r="BK32" i="53" s="1"/>
  <c r="BK34" i="53" s="1"/>
  <c r="BM9" i="50"/>
  <c r="BM18" i="50"/>
  <c r="BM8" i="50"/>
  <c r="BM21" i="50"/>
  <c r="BM11" i="50"/>
  <c r="BM16" i="50"/>
  <c r="BM10" i="50"/>
  <c r="BM15" i="50"/>
  <c r="BM20" i="50"/>
  <c r="BM22" i="50"/>
  <c r="BM17" i="50"/>
  <c r="BM5" i="50"/>
  <c r="BM7" i="50"/>
  <c r="BM13" i="50"/>
  <c r="BM23" i="50"/>
  <c r="BM24" i="50"/>
  <c r="BM19" i="50"/>
  <c r="BM12" i="50"/>
  <c r="BM6" i="50"/>
  <c r="BM14" i="50"/>
  <c r="BM4" i="50"/>
  <c r="BL30" i="50"/>
  <c r="AC271" i="74" l="1"/>
  <c r="P205" i="74"/>
  <c r="AB270" i="74"/>
  <c r="O204" i="74"/>
  <c r="AA280" i="74"/>
  <c r="M172" i="74"/>
  <c r="O214" i="74"/>
  <c r="O21" i="74" s="1"/>
  <c r="U238" i="74"/>
  <c r="T237" i="74"/>
  <c r="P150" i="74"/>
  <c r="V216" i="74"/>
  <c r="Q146" i="74"/>
  <c r="W212" i="74"/>
  <c r="S174" i="74"/>
  <c r="W207" i="74"/>
  <c r="L171" i="74"/>
  <c r="AQ16" i="71"/>
  <c r="AE16" i="71"/>
  <c r="I148" i="74"/>
  <c r="I23" i="74" s="1"/>
  <c r="K181" i="74"/>
  <c r="K22" i="74" s="1"/>
  <c r="G115" i="74"/>
  <c r="G24" i="74" s="1"/>
  <c r="R183" i="74"/>
  <c r="S179" i="74"/>
  <c r="Q141" i="74"/>
  <c r="J138" i="74"/>
  <c r="K139" i="74"/>
  <c r="E161" i="74"/>
  <c r="N117" i="74"/>
  <c r="O113" i="74"/>
  <c r="O108" i="74"/>
  <c r="I106" i="74"/>
  <c r="H105" i="74"/>
  <c r="AD5" i="71"/>
  <c r="AP5" i="71"/>
  <c r="M13" i="73"/>
  <c r="M78" i="74"/>
  <c r="L17" i="73"/>
  <c r="L82" i="74"/>
  <c r="E61" i="74"/>
  <c r="H6" i="71"/>
  <c r="T6" i="71" s="1"/>
  <c r="H6" i="73"/>
  <c r="I7" i="71"/>
  <c r="U7" i="71" s="1"/>
  <c r="I7" i="73"/>
  <c r="G5" i="56"/>
  <c r="G70" i="74" s="1"/>
  <c r="F4" i="56"/>
  <c r="F69" i="74" s="1"/>
  <c r="K12" i="56"/>
  <c r="K77" i="74" s="1"/>
  <c r="AE276" i="74" s="1"/>
  <c r="S20" i="56"/>
  <c r="S10" i="56"/>
  <c r="S75" i="74" s="1"/>
  <c r="K8" i="56"/>
  <c r="K73" i="74" s="1"/>
  <c r="U19" i="56"/>
  <c r="U84" i="74" s="1"/>
  <c r="Y184" i="74" s="1"/>
  <c r="BK32" i="59"/>
  <c r="BK30" i="65"/>
  <c r="BK34" i="65" s="1"/>
  <c r="BJ30" i="60"/>
  <c r="BL30" i="61"/>
  <c r="BK14" i="60"/>
  <c r="BK24" i="60"/>
  <c r="BK9" i="60"/>
  <c r="BK11" i="60"/>
  <c r="BK6" i="60"/>
  <c r="BK19" i="60"/>
  <c r="BK10" i="60"/>
  <c r="BK5" i="60"/>
  <c r="BK17" i="60"/>
  <c r="BK18" i="60"/>
  <c r="BK20" i="60"/>
  <c r="BK4" i="60"/>
  <c r="BK12" i="60"/>
  <c r="BK13" i="60"/>
  <c r="BK22" i="60"/>
  <c r="BL4" i="65"/>
  <c r="BL4" i="66"/>
  <c r="BL6" i="65"/>
  <c r="BL6" i="66"/>
  <c r="BL6" i="60" s="1"/>
  <c r="BL22" i="66"/>
  <c r="BL10" i="65"/>
  <c r="BL10" i="66"/>
  <c r="BL10" i="60" s="1"/>
  <c r="BK30" i="67"/>
  <c r="BK34" i="67" s="1"/>
  <c r="BL14" i="65"/>
  <c r="BL14" i="66"/>
  <c r="BL12" i="65"/>
  <c r="BL12" i="66"/>
  <c r="BL24" i="65"/>
  <c r="BL24" i="66"/>
  <c r="BL23" i="65"/>
  <c r="BL23" i="66"/>
  <c r="BL7" i="65"/>
  <c r="BL7" i="66"/>
  <c r="BL17" i="65"/>
  <c r="BL17" i="66"/>
  <c r="BL18" i="65"/>
  <c r="BL18" i="66"/>
  <c r="BL15" i="65"/>
  <c r="BL15" i="66"/>
  <c r="BL15" i="60" s="1"/>
  <c r="BL16" i="65"/>
  <c r="BL16" i="66"/>
  <c r="BL11" i="65"/>
  <c r="BL11" i="66"/>
  <c r="BL11" i="60" s="1"/>
  <c r="BL21" i="65"/>
  <c r="BL21" i="66"/>
  <c r="BL21" i="60" s="1"/>
  <c r="BL19" i="65"/>
  <c r="BL19" i="66"/>
  <c r="BL19" i="60" s="1"/>
  <c r="BL8" i="65"/>
  <c r="BL8" i="66"/>
  <c r="BL8" i="60" s="1"/>
  <c r="BL13" i="65"/>
  <c r="BL13" i="66"/>
  <c r="BL13" i="60" s="1"/>
  <c r="BL5" i="65"/>
  <c r="BL5" i="66"/>
  <c r="BL5" i="60" s="1"/>
  <c r="BL20" i="65"/>
  <c r="BL20" i="66"/>
  <c r="BL20" i="60" s="1"/>
  <c r="BL9" i="65"/>
  <c r="BL9" i="66"/>
  <c r="BL9" i="60" s="1"/>
  <c r="BK30" i="66"/>
  <c r="BK34" i="66" s="1"/>
  <c r="BL23" i="57"/>
  <c r="BL23" i="67" s="1"/>
  <c r="BL30" i="59"/>
  <c r="BL17" i="57"/>
  <c r="BL17" i="67" s="1"/>
  <c r="BL12" i="57"/>
  <c r="BL12" i="67" s="1"/>
  <c r="BL14" i="57"/>
  <c r="BL14" i="67" s="1"/>
  <c r="BL24" i="57"/>
  <c r="BL24" i="67" s="1"/>
  <c r="BL7" i="57"/>
  <c r="BL7" i="67" s="1"/>
  <c r="BL18" i="57"/>
  <c r="BL18" i="67" s="1"/>
  <c r="BL16" i="57"/>
  <c r="BL16" i="67" s="1"/>
  <c r="BK30" i="57"/>
  <c r="BK34" i="57" s="1"/>
  <c r="BL22" i="57"/>
  <c r="BL22" i="67" s="1"/>
  <c r="BL22" i="65"/>
  <c r="BM12" i="59"/>
  <c r="BM12" i="58" s="1"/>
  <c r="BM12" i="57" s="1"/>
  <c r="BM12" i="67" s="1"/>
  <c r="BM12" i="61"/>
  <c r="BM13" i="59"/>
  <c r="BM13" i="58" s="1"/>
  <c r="BM13" i="57" s="1"/>
  <c r="BM13" i="67" s="1"/>
  <c r="BM13" i="61"/>
  <c r="BM22" i="59"/>
  <c r="BM22" i="58" s="1"/>
  <c r="BM22" i="57" s="1"/>
  <c r="BM22" i="67" s="1"/>
  <c r="BM22" i="61"/>
  <c r="BM16" i="59"/>
  <c r="BM16" i="58" s="1"/>
  <c r="BM16" i="57" s="1"/>
  <c r="BM16" i="67" s="1"/>
  <c r="BM16" i="61"/>
  <c r="BM4" i="59"/>
  <c r="BM4" i="58" s="1"/>
  <c r="BM4" i="61"/>
  <c r="BM6" i="59"/>
  <c r="BM6" i="58" s="1"/>
  <c r="BM6" i="57" s="1"/>
  <c r="BM6" i="67" s="1"/>
  <c r="BM6" i="61"/>
  <c r="BM19" i="59"/>
  <c r="BM19" i="58" s="1"/>
  <c r="BM19" i="61"/>
  <c r="BM23" i="59"/>
  <c r="BM23" i="58" s="1"/>
  <c r="BM23" i="61"/>
  <c r="BM7" i="59"/>
  <c r="BM7" i="58" s="1"/>
  <c r="BM7" i="57" s="1"/>
  <c r="BM7" i="67" s="1"/>
  <c r="BM7" i="61"/>
  <c r="BM17" i="59"/>
  <c r="BM17" i="58" s="1"/>
  <c r="BM17" i="61"/>
  <c r="BM20" i="59"/>
  <c r="BM20" i="58" s="1"/>
  <c r="BM20" i="61"/>
  <c r="BM10" i="59"/>
  <c r="BM10" i="58" s="1"/>
  <c r="BM10" i="61"/>
  <c r="BM11" i="59"/>
  <c r="BM11" i="58" s="1"/>
  <c r="BM11" i="61"/>
  <c r="BM8" i="59"/>
  <c r="BM8" i="58" s="1"/>
  <c r="BM8" i="61"/>
  <c r="BM9" i="59"/>
  <c r="BM9" i="58" s="1"/>
  <c r="BM9" i="57" s="1"/>
  <c r="BM9" i="67" s="1"/>
  <c r="BM9" i="61"/>
  <c r="BM14" i="59"/>
  <c r="BM14" i="58" s="1"/>
  <c r="BM14" i="61"/>
  <c r="BM24" i="59"/>
  <c r="BM24" i="58" s="1"/>
  <c r="BM24" i="61"/>
  <c r="BM5" i="59"/>
  <c r="BM5" i="58" s="1"/>
  <c r="BM5" i="57" s="1"/>
  <c r="BM5" i="67" s="1"/>
  <c r="BM5" i="61"/>
  <c r="BM15" i="59"/>
  <c r="BM15" i="58" s="1"/>
  <c r="BM15" i="61"/>
  <c r="BM21" i="59"/>
  <c r="BM21" i="58" s="1"/>
  <c r="BM21" i="61"/>
  <c r="BM18" i="59"/>
  <c r="BM18" i="58" s="1"/>
  <c r="BM18" i="61"/>
  <c r="BK32" i="58"/>
  <c r="BL4" i="57"/>
  <c r="BL4" i="67" s="1"/>
  <c r="BL30" i="58"/>
  <c r="DK23" i="55"/>
  <c r="DK24" i="55"/>
  <c r="DK16" i="55"/>
  <c r="DK12" i="55"/>
  <c r="DK22" i="55"/>
  <c r="BI30" i="54"/>
  <c r="BK32" i="54" s="1"/>
  <c r="BK34" i="54" s="1"/>
  <c r="BM4" i="53"/>
  <c r="BM6" i="53"/>
  <c r="BM24" i="53"/>
  <c r="BM7" i="53"/>
  <c r="BM14" i="53"/>
  <c r="BM12" i="53"/>
  <c r="BM19" i="53"/>
  <c r="BM23" i="53"/>
  <c r="BM13" i="53"/>
  <c r="BM5" i="53"/>
  <c r="BM17" i="53"/>
  <c r="BM22" i="53"/>
  <c r="BM20" i="53"/>
  <c r="BM15" i="53"/>
  <c r="BM10" i="53"/>
  <c r="BM16" i="53"/>
  <c r="BM11" i="53"/>
  <c r="BM21" i="53"/>
  <c r="BM8" i="53"/>
  <c r="BM18" i="53"/>
  <c r="BM9" i="53"/>
  <c r="BL30" i="53"/>
  <c r="BN14" i="50"/>
  <c r="BN6" i="50"/>
  <c r="BN12" i="50"/>
  <c r="BN19" i="50"/>
  <c r="BN24" i="50"/>
  <c r="BN23" i="50"/>
  <c r="BN13" i="50"/>
  <c r="BN7" i="50"/>
  <c r="BN5" i="50"/>
  <c r="BN17" i="50"/>
  <c r="BN22" i="50"/>
  <c r="BN20" i="50"/>
  <c r="BN15" i="50"/>
  <c r="BN10" i="50"/>
  <c r="BN16" i="50"/>
  <c r="BN11" i="50"/>
  <c r="BN21" i="50"/>
  <c r="BN8" i="50"/>
  <c r="BN18" i="50"/>
  <c r="BN9" i="50"/>
  <c r="BN4" i="50"/>
  <c r="BM30" i="50"/>
  <c r="AA269" i="74" l="1"/>
  <c r="N203" i="74"/>
  <c r="Z268" i="74"/>
  <c r="M202" i="74"/>
  <c r="W239" i="74"/>
  <c r="W10" i="74" s="1"/>
  <c r="AE272" i="74"/>
  <c r="R235" i="74"/>
  <c r="S236" i="74"/>
  <c r="T215" i="74"/>
  <c r="X248" i="74"/>
  <c r="S210" i="74"/>
  <c r="S16" i="74" s="1"/>
  <c r="W243" i="74"/>
  <c r="W15" i="74" s="1"/>
  <c r="U211" i="74"/>
  <c r="Y244" i="74"/>
  <c r="W175" i="74"/>
  <c r="AE241" i="74"/>
  <c r="W151" i="74"/>
  <c r="AC217" i="74"/>
  <c r="S206" i="74"/>
  <c r="S11" i="74" s="1"/>
  <c r="AA208" i="74"/>
  <c r="D61" i="74"/>
  <c r="J169" i="74"/>
  <c r="K170" i="74"/>
  <c r="U293" i="74"/>
  <c r="M260" i="74"/>
  <c r="O173" i="74"/>
  <c r="O12" i="74" s="1"/>
  <c r="N149" i="74"/>
  <c r="P182" i="74"/>
  <c r="O145" i="74"/>
  <c r="Q178" i="74"/>
  <c r="M144" i="74"/>
  <c r="M18" i="74" s="1"/>
  <c r="O177" i="74"/>
  <c r="O17" i="74" s="1"/>
  <c r="U142" i="74"/>
  <c r="H136" i="74"/>
  <c r="I137" i="74"/>
  <c r="M140" i="74"/>
  <c r="M13" i="74" s="1"/>
  <c r="G194" i="74"/>
  <c r="G196" i="74" s="1"/>
  <c r="S109" i="74"/>
  <c r="U118" i="74"/>
  <c r="L116" i="74"/>
  <c r="M112" i="74"/>
  <c r="K111" i="74"/>
  <c r="K19" i="74" s="1"/>
  <c r="K107" i="74"/>
  <c r="K14" i="74" s="1"/>
  <c r="G104" i="74"/>
  <c r="F103" i="74"/>
  <c r="AG7" i="71"/>
  <c r="AS7" i="71"/>
  <c r="AF6" i="71"/>
  <c r="AR6" i="71"/>
  <c r="U19" i="73"/>
  <c r="S20" i="73"/>
  <c r="S10" i="73"/>
  <c r="K12" i="71"/>
  <c r="K12" i="73"/>
  <c r="G5" i="71"/>
  <c r="S5" i="71" s="1"/>
  <c r="G5" i="73"/>
  <c r="K8" i="71"/>
  <c r="W8" i="71" s="1"/>
  <c r="K8" i="73"/>
  <c r="F4" i="71"/>
  <c r="R4" i="71" s="1"/>
  <c r="F4" i="73"/>
  <c r="W12" i="71"/>
  <c r="U11" i="56"/>
  <c r="U76" i="74" s="1"/>
  <c r="Y176" i="74" s="1"/>
  <c r="U23" i="56"/>
  <c r="U21" i="56"/>
  <c r="U15" i="56"/>
  <c r="U80" i="74" s="1"/>
  <c r="Y180" i="74" s="1"/>
  <c r="U22" i="56"/>
  <c r="H34" i="44"/>
  <c r="H37" i="44" s="1"/>
  <c r="BK32" i="65"/>
  <c r="BM30" i="61"/>
  <c r="BK30" i="60"/>
  <c r="BK34" i="60" s="1"/>
  <c r="BK32" i="57"/>
  <c r="BL22" i="60"/>
  <c r="BL16" i="60"/>
  <c r="BL18" i="60"/>
  <c r="BL17" i="60"/>
  <c r="BL7" i="60"/>
  <c r="BL23" i="60"/>
  <c r="BL24" i="60"/>
  <c r="BL12" i="60"/>
  <c r="BL14" i="60"/>
  <c r="BL4" i="60"/>
  <c r="BL30" i="66"/>
  <c r="BM4" i="65"/>
  <c r="BM4" i="66"/>
  <c r="BM18" i="65"/>
  <c r="BM18" i="66"/>
  <c r="BM21" i="65"/>
  <c r="BM21" i="66"/>
  <c r="BM15" i="65"/>
  <c r="BM15" i="66"/>
  <c r="BM5" i="65"/>
  <c r="BM5" i="66"/>
  <c r="BM5" i="60" s="1"/>
  <c r="BM24" i="65"/>
  <c r="BM24" i="66"/>
  <c r="BM14" i="65"/>
  <c r="BM14" i="66"/>
  <c r="BM9" i="65"/>
  <c r="BM9" i="66"/>
  <c r="BM9" i="60" s="1"/>
  <c r="BM8" i="65"/>
  <c r="BM8" i="66"/>
  <c r="BM11" i="65"/>
  <c r="BM11" i="66"/>
  <c r="BM10" i="65"/>
  <c r="BM10" i="66"/>
  <c r="BM20" i="65"/>
  <c r="BM20" i="66"/>
  <c r="BM17" i="65"/>
  <c r="BM17" i="66"/>
  <c r="BM7" i="65"/>
  <c r="BM7" i="66"/>
  <c r="BM7" i="60" s="1"/>
  <c r="BM23" i="65"/>
  <c r="BM23" i="66"/>
  <c r="BM19" i="65"/>
  <c r="BM19" i="66"/>
  <c r="BM6" i="65"/>
  <c r="BM6" i="66"/>
  <c r="BM6" i="60" s="1"/>
  <c r="BM16" i="65"/>
  <c r="BM16" i="66"/>
  <c r="BM16" i="60" s="1"/>
  <c r="BM22" i="65"/>
  <c r="BM22" i="66"/>
  <c r="BM22" i="60" s="1"/>
  <c r="BM13" i="65"/>
  <c r="BM13" i="66"/>
  <c r="BM13" i="60" s="1"/>
  <c r="BM12" i="65"/>
  <c r="BM12" i="66"/>
  <c r="BM12" i="60" s="1"/>
  <c r="BK32" i="66"/>
  <c r="BL30" i="67"/>
  <c r="BK32" i="67"/>
  <c r="BM20" i="57"/>
  <c r="BM20" i="67" s="1"/>
  <c r="BM19" i="57"/>
  <c r="BM19" i="67" s="1"/>
  <c r="BM21" i="57"/>
  <c r="BM21" i="67" s="1"/>
  <c r="BM15" i="57"/>
  <c r="BM15" i="67" s="1"/>
  <c r="BM30" i="59"/>
  <c r="BM11" i="57"/>
  <c r="BM11" i="67" s="1"/>
  <c r="BM14" i="57"/>
  <c r="BM14" i="67" s="1"/>
  <c r="BL30" i="57"/>
  <c r="BM18" i="57"/>
  <c r="BM18" i="67" s="1"/>
  <c r="BM8" i="57"/>
  <c r="BM8" i="67" s="1"/>
  <c r="BM10" i="57"/>
  <c r="BM10" i="67" s="1"/>
  <c r="BM17" i="57"/>
  <c r="BM17" i="67" s="1"/>
  <c r="BM23" i="57"/>
  <c r="BM23" i="67" s="1"/>
  <c r="BM24" i="57"/>
  <c r="BM24" i="67" s="1"/>
  <c r="BN18" i="59"/>
  <c r="BN18" i="58" s="1"/>
  <c r="BN18" i="57" s="1"/>
  <c r="BN18" i="67" s="1"/>
  <c r="BN18" i="61"/>
  <c r="BN16" i="59"/>
  <c r="BN16" i="58" s="1"/>
  <c r="BN16" i="57" s="1"/>
  <c r="BN16" i="67" s="1"/>
  <c r="BN16" i="61"/>
  <c r="BN15" i="59"/>
  <c r="BN15" i="58" s="1"/>
  <c r="BN15" i="57" s="1"/>
  <c r="BN15" i="67" s="1"/>
  <c r="BN15" i="61"/>
  <c r="BN5" i="59"/>
  <c r="BN5" i="58" s="1"/>
  <c r="BN5" i="57" s="1"/>
  <c r="BN5" i="67" s="1"/>
  <c r="BN5" i="61"/>
  <c r="BN13" i="59"/>
  <c r="BN13" i="58" s="1"/>
  <c r="BN13" i="57" s="1"/>
  <c r="BN13" i="67" s="1"/>
  <c r="BN13" i="61"/>
  <c r="BN24" i="59"/>
  <c r="BN24" i="58" s="1"/>
  <c r="BN24" i="57" s="1"/>
  <c r="BN24" i="67" s="1"/>
  <c r="BN24" i="61"/>
  <c r="BN14" i="59"/>
  <c r="BN14" i="58" s="1"/>
  <c r="BN14" i="57" s="1"/>
  <c r="BN14" i="67" s="1"/>
  <c r="BN14" i="61"/>
  <c r="BN9" i="59"/>
  <c r="BN9" i="58" s="1"/>
  <c r="BN9" i="57" s="1"/>
  <c r="BN9" i="67" s="1"/>
  <c r="BN9" i="61"/>
  <c r="BN8" i="59"/>
  <c r="BN8" i="58" s="1"/>
  <c r="BN8" i="57" s="1"/>
  <c r="BN8" i="67" s="1"/>
  <c r="BN8" i="61"/>
  <c r="BN11" i="59"/>
  <c r="BN11" i="58" s="1"/>
  <c r="BN11" i="61"/>
  <c r="BN10" i="59"/>
  <c r="BN10" i="58" s="1"/>
  <c r="BN10" i="57" s="1"/>
  <c r="BN10" i="67" s="1"/>
  <c r="BN10" i="61"/>
  <c r="BN20" i="59"/>
  <c r="BN20" i="58" s="1"/>
  <c r="BN20" i="61"/>
  <c r="BN17" i="59"/>
  <c r="BN17" i="58" s="1"/>
  <c r="BN17" i="57" s="1"/>
  <c r="BN17" i="67" s="1"/>
  <c r="BN17" i="61"/>
  <c r="BN7" i="59"/>
  <c r="BN7" i="58" s="1"/>
  <c r="BN7" i="61"/>
  <c r="BN23" i="59"/>
  <c r="BN23" i="58" s="1"/>
  <c r="BN23" i="61"/>
  <c r="BN19" i="59"/>
  <c r="BN19" i="58" s="1"/>
  <c r="BN19" i="61"/>
  <c r="BN6" i="59"/>
  <c r="BN6" i="58" s="1"/>
  <c r="BN6" i="61"/>
  <c r="BN4" i="59"/>
  <c r="BN4" i="58" s="1"/>
  <c r="BN4" i="61"/>
  <c r="BN21" i="59"/>
  <c r="BN21" i="58" s="1"/>
  <c r="BN21" i="61"/>
  <c r="BN22" i="59"/>
  <c r="BN22" i="58" s="1"/>
  <c r="BN22" i="61"/>
  <c r="BN12" i="59"/>
  <c r="BN12" i="58" s="1"/>
  <c r="BN12" i="61"/>
  <c r="BL30" i="65"/>
  <c r="BM4" i="57"/>
  <c r="BM4" i="67" s="1"/>
  <c r="BM30" i="58"/>
  <c r="BN9" i="53"/>
  <c r="BN18" i="53"/>
  <c r="BN21" i="53"/>
  <c r="BL21" i="54" s="1"/>
  <c r="BN16" i="53"/>
  <c r="BL16" i="54" s="1"/>
  <c r="BN15" i="53"/>
  <c r="BL15" i="54" s="1"/>
  <c r="CV15" i="55" s="1"/>
  <c r="P14" i="56" s="1"/>
  <c r="BN20" i="53"/>
  <c r="BL20" i="54" s="1"/>
  <c r="BN17" i="53"/>
  <c r="BN4" i="53"/>
  <c r="BL4" i="54" s="1"/>
  <c r="BM30" i="54"/>
  <c r="BN8" i="53"/>
  <c r="BL8" i="54" s="1"/>
  <c r="BN11" i="53"/>
  <c r="BL11" i="54" s="1"/>
  <c r="BN10" i="53"/>
  <c r="BN22" i="53"/>
  <c r="BN5" i="53"/>
  <c r="BL5" i="54" s="1"/>
  <c r="BN7" i="53"/>
  <c r="BL7" i="54" s="1"/>
  <c r="DB7" i="55" s="1"/>
  <c r="R6" i="56" s="1"/>
  <c r="R71" i="74" s="1"/>
  <c r="BN13" i="53"/>
  <c r="BN23" i="53"/>
  <c r="BN24" i="53"/>
  <c r="BN19" i="53"/>
  <c r="BN12" i="53"/>
  <c r="BN6" i="53"/>
  <c r="BN14" i="53"/>
  <c r="BL14" i="54" s="1"/>
  <c r="CP14" i="55" s="1"/>
  <c r="N13" i="56" s="1"/>
  <c r="BM30" i="53"/>
  <c r="BO9" i="50"/>
  <c r="BO8" i="50"/>
  <c r="BO16" i="50"/>
  <c r="BO22" i="50"/>
  <c r="BO18" i="50"/>
  <c r="BO21" i="50"/>
  <c r="BO11" i="50"/>
  <c r="BO10" i="50"/>
  <c r="BO15" i="50"/>
  <c r="BO20" i="50"/>
  <c r="BO17" i="50"/>
  <c r="BO5" i="50"/>
  <c r="BO7" i="50"/>
  <c r="BO13" i="50"/>
  <c r="BO23" i="50"/>
  <c r="BO24" i="50"/>
  <c r="BO19" i="50"/>
  <c r="BO12" i="50"/>
  <c r="BO6" i="50"/>
  <c r="BO14" i="50"/>
  <c r="BO4" i="50"/>
  <c r="BN30" i="50"/>
  <c r="BN32" i="50" s="1"/>
  <c r="CD8" i="55" l="1"/>
  <c r="DK8" i="55"/>
  <c r="U7" i="56" s="1"/>
  <c r="U72" i="74" s="1"/>
  <c r="W147" i="74"/>
  <c r="AC213" i="74"/>
  <c r="W143" i="74"/>
  <c r="AC209" i="74"/>
  <c r="D68" i="74"/>
  <c r="BL4" i="55"/>
  <c r="U114" i="74"/>
  <c r="U110" i="74"/>
  <c r="CA7" i="55"/>
  <c r="I6" i="56" s="1"/>
  <c r="I71" i="74" s="1"/>
  <c r="AI12" i="71"/>
  <c r="AU12" i="71"/>
  <c r="AD4" i="71"/>
  <c r="AP4" i="71"/>
  <c r="AI8" i="71"/>
  <c r="AU8" i="71"/>
  <c r="AE5" i="71"/>
  <c r="AQ5" i="71"/>
  <c r="N13" i="73"/>
  <c r="N78" i="74"/>
  <c r="V211" i="74" s="1"/>
  <c r="P14" i="73"/>
  <c r="P79" i="74"/>
  <c r="U22" i="73"/>
  <c r="U15" i="73"/>
  <c r="U23" i="73"/>
  <c r="U21" i="73"/>
  <c r="U11" i="73"/>
  <c r="J7" i="56"/>
  <c r="J72" i="74" s="1"/>
  <c r="BU5" i="55"/>
  <c r="H41" i="44"/>
  <c r="BK32" i="60"/>
  <c r="BL30" i="60"/>
  <c r="BM19" i="60"/>
  <c r="BN30" i="61"/>
  <c r="BN32" i="61" s="1"/>
  <c r="BM23" i="60"/>
  <c r="BM17" i="60"/>
  <c r="BM20" i="60"/>
  <c r="BM10" i="60"/>
  <c r="BM11" i="60"/>
  <c r="BM8" i="60"/>
  <c r="BM14" i="60"/>
  <c r="BM24" i="60"/>
  <c r="BM15" i="60"/>
  <c r="BM21" i="60"/>
  <c r="BM18" i="60"/>
  <c r="BM4" i="60"/>
  <c r="BM30" i="66"/>
  <c r="BN12" i="65"/>
  <c r="BN12" i="66"/>
  <c r="BN22" i="65"/>
  <c r="BN22" i="66"/>
  <c r="BN21" i="65"/>
  <c r="BN21" i="66"/>
  <c r="BN4" i="65"/>
  <c r="BN4" i="66"/>
  <c r="BN6" i="65"/>
  <c r="BN6" i="66"/>
  <c r="BN19" i="65"/>
  <c r="BN19" i="66"/>
  <c r="BN23" i="65"/>
  <c r="BN23" i="66"/>
  <c r="BN7" i="65"/>
  <c r="BN7" i="66"/>
  <c r="BN17" i="65"/>
  <c r="BN17" i="66"/>
  <c r="BN17" i="60" s="1"/>
  <c r="BN20" i="65"/>
  <c r="BN20" i="66"/>
  <c r="BN10" i="65"/>
  <c r="BN10" i="66"/>
  <c r="BN10" i="60" s="1"/>
  <c r="BN11" i="65"/>
  <c r="BN11" i="66"/>
  <c r="BN8" i="65"/>
  <c r="BN8" i="66"/>
  <c r="BN8" i="60" s="1"/>
  <c r="BN9" i="65"/>
  <c r="BN9" i="66"/>
  <c r="BN9" i="60" s="1"/>
  <c r="BN14" i="65"/>
  <c r="BN14" i="66"/>
  <c r="BN14" i="60" s="1"/>
  <c r="BN24" i="65"/>
  <c r="BN24" i="66"/>
  <c r="BN24" i="60" s="1"/>
  <c r="BN13" i="65"/>
  <c r="BN13" i="66"/>
  <c r="BN13" i="60" s="1"/>
  <c r="BN5" i="65"/>
  <c r="BN5" i="66"/>
  <c r="BN5" i="60" s="1"/>
  <c r="BN15" i="65"/>
  <c r="BN15" i="66"/>
  <c r="BN15" i="60" s="1"/>
  <c r="BN16" i="65"/>
  <c r="BN16" i="66"/>
  <c r="BN16" i="60" s="1"/>
  <c r="BN18" i="65"/>
  <c r="BN18" i="66"/>
  <c r="BN18" i="60" s="1"/>
  <c r="BM30" i="67"/>
  <c r="BN12" i="57"/>
  <c r="BN12" i="67" s="1"/>
  <c r="BN6" i="57"/>
  <c r="BN6" i="67" s="1"/>
  <c r="BN20" i="57"/>
  <c r="BN20" i="67" s="1"/>
  <c r="BN11" i="57"/>
  <c r="BN11" i="67" s="1"/>
  <c r="BN30" i="59"/>
  <c r="BN32" i="59" s="1"/>
  <c r="BN23" i="57"/>
  <c r="BN23" i="67" s="1"/>
  <c r="BN19" i="57"/>
  <c r="BN19" i="67" s="1"/>
  <c r="BN7" i="57"/>
  <c r="BN7" i="67" s="1"/>
  <c r="BN22" i="57"/>
  <c r="BN22" i="67" s="1"/>
  <c r="BN21" i="57"/>
  <c r="BN21" i="67" s="1"/>
  <c r="BM30" i="57"/>
  <c r="BO12" i="59"/>
  <c r="BO12" i="58" s="1"/>
  <c r="BO12" i="57" s="1"/>
  <c r="BO12" i="67" s="1"/>
  <c r="BO12" i="61"/>
  <c r="BO13" i="59"/>
  <c r="BO13" i="58" s="1"/>
  <c r="BO13" i="57" s="1"/>
  <c r="BO13" i="67" s="1"/>
  <c r="BO13" i="61"/>
  <c r="BO20" i="59"/>
  <c r="BO20" i="58" s="1"/>
  <c r="BO20" i="57" s="1"/>
  <c r="BO20" i="67" s="1"/>
  <c r="BO20" i="61"/>
  <c r="BO21" i="59"/>
  <c r="BO21" i="58" s="1"/>
  <c r="BO21" i="57" s="1"/>
  <c r="BO21" i="67" s="1"/>
  <c r="BO21" i="61"/>
  <c r="BO4" i="59"/>
  <c r="BO4" i="58" s="1"/>
  <c r="BO4" i="61"/>
  <c r="BO6" i="59"/>
  <c r="BO6" i="58" s="1"/>
  <c r="BO6" i="57" s="1"/>
  <c r="BO6" i="67" s="1"/>
  <c r="BO6" i="61"/>
  <c r="BO19" i="59"/>
  <c r="BO19" i="58" s="1"/>
  <c r="BO19" i="57" s="1"/>
  <c r="BO19" i="67" s="1"/>
  <c r="BO19" i="61"/>
  <c r="BO23" i="59"/>
  <c r="BO23" i="58" s="1"/>
  <c r="BO23" i="61"/>
  <c r="BO7" i="59"/>
  <c r="BO7" i="58" s="1"/>
  <c r="BO7" i="61"/>
  <c r="BO17" i="59"/>
  <c r="BO17" i="58" s="1"/>
  <c r="BO17" i="61"/>
  <c r="BO15" i="59"/>
  <c r="BO15" i="58" s="1"/>
  <c r="BO15" i="61"/>
  <c r="BO11" i="59"/>
  <c r="BO11" i="58" s="1"/>
  <c r="BO11" i="61"/>
  <c r="BO18" i="59"/>
  <c r="BO18" i="58" s="1"/>
  <c r="BO18" i="61"/>
  <c r="BO16" i="59"/>
  <c r="BO16" i="58" s="1"/>
  <c r="BO16" i="61"/>
  <c r="BO9" i="59"/>
  <c r="BO9" i="58" s="1"/>
  <c r="BO9" i="61"/>
  <c r="BO14" i="59"/>
  <c r="BO14" i="58" s="1"/>
  <c r="BO14" i="61"/>
  <c r="BO24" i="59"/>
  <c r="BO24" i="58" s="1"/>
  <c r="BO24" i="61"/>
  <c r="BO5" i="59"/>
  <c r="BO5" i="58" s="1"/>
  <c r="BO5" i="61"/>
  <c r="BO10" i="59"/>
  <c r="BO10" i="58" s="1"/>
  <c r="BO10" i="61"/>
  <c r="BO22" i="59"/>
  <c r="BO22" i="58" s="1"/>
  <c r="BO22" i="61"/>
  <c r="BO8" i="59"/>
  <c r="BO8" i="58" s="1"/>
  <c r="BO8" i="61"/>
  <c r="BM30" i="65"/>
  <c r="BN4" i="57"/>
  <c r="BN4" i="67" s="1"/>
  <c r="BN30" i="58"/>
  <c r="BN32" i="58" s="1"/>
  <c r="DH21" i="55"/>
  <c r="DN20" i="55"/>
  <c r="DN16" i="55"/>
  <c r="DH11" i="55"/>
  <c r="BL12" i="54"/>
  <c r="BL13" i="54"/>
  <c r="CJ13" i="55" s="1"/>
  <c r="BL22" i="54"/>
  <c r="BL9" i="54"/>
  <c r="CJ9" i="55" s="1"/>
  <c r="BL18" i="54"/>
  <c r="CM18" i="55" s="1"/>
  <c r="M17" i="56" s="1"/>
  <c r="BL6" i="54"/>
  <c r="BL23" i="54"/>
  <c r="BL17" i="54"/>
  <c r="BX17" i="55" s="1"/>
  <c r="H16" i="56" s="1"/>
  <c r="BL10" i="54"/>
  <c r="CV10" i="55" s="1"/>
  <c r="P9" i="56" s="1"/>
  <c r="BL24" i="54"/>
  <c r="BL19" i="54"/>
  <c r="CS19" i="55" s="1"/>
  <c r="O18" i="56" s="1"/>
  <c r="BO6" i="53"/>
  <c r="BO19" i="53"/>
  <c r="BO13" i="53"/>
  <c r="BO5" i="53"/>
  <c r="BO11" i="53"/>
  <c r="BO8" i="53"/>
  <c r="BO9" i="53"/>
  <c r="BN30" i="54"/>
  <c r="BO12" i="53"/>
  <c r="BO24" i="53"/>
  <c r="BO23" i="53"/>
  <c r="BO7" i="53"/>
  <c r="BO17" i="53"/>
  <c r="BO10" i="53"/>
  <c r="BO18" i="53"/>
  <c r="BO16" i="53"/>
  <c r="BO4" i="53"/>
  <c r="BO14" i="53"/>
  <c r="BO20" i="53"/>
  <c r="BO15" i="53"/>
  <c r="BO21" i="53"/>
  <c r="BO22" i="53"/>
  <c r="BN30" i="53"/>
  <c r="BN32" i="53" s="1"/>
  <c r="BP6" i="50"/>
  <c r="BP12" i="50"/>
  <c r="BP19" i="50"/>
  <c r="BP24" i="50"/>
  <c r="BP14" i="50"/>
  <c r="BP20" i="50"/>
  <c r="BP15" i="50"/>
  <c r="BP21" i="50"/>
  <c r="BP22" i="50"/>
  <c r="BP23" i="50"/>
  <c r="BP13" i="50"/>
  <c r="BP7" i="50"/>
  <c r="BP5" i="50"/>
  <c r="BP17" i="50"/>
  <c r="BP10" i="50"/>
  <c r="BP11" i="50"/>
  <c r="BP18" i="50"/>
  <c r="BP16" i="50"/>
  <c r="BP8" i="50"/>
  <c r="BP9" i="50"/>
  <c r="BP4" i="50"/>
  <c r="BO30" i="50"/>
  <c r="AC270" i="74" l="1"/>
  <c r="P204" i="74"/>
  <c r="AD271" i="74"/>
  <c r="Q205" i="74"/>
  <c r="X267" i="74"/>
  <c r="X4" i="74" s="1"/>
  <c r="K201" i="74"/>
  <c r="N172" i="74"/>
  <c r="P234" i="74"/>
  <c r="P5" i="74" s="1"/>
  <c r="X212" i="74"/>
  <c r="AB245" i="74"/>
  <c r="Z244" i="74"/>
  <c r="V238" i="74"/>
  <c r="U237" i="74"/>
  <c r="M171" i="74"/>
  <c r="H168" i="74"/>
  <c r="H7" i="74" s="1"/>
  <c r="F135" i="74"/>
  <c r="F8" i="74" s="1"/>
  <c r="D102" i="74"/>
  <c r="D94" i="74"/>
  <c r="BL30" i="55"/>
  <c r="D3" i="56"/>
  <c r="H81" i="74"/>
  <c r="H16" i="73"/>
  <c r="H16" i="71"/>
  <c r="T16" i="71" s="1"/>
  <c r="P145" i="74"/>
  <c r="R146" i="74"/>
  <c r="T179" i="74"/>
  <c r="R178" i="74"/>
  <c r="K138" i="74"/>
  <c r="L139" i="74"/>
  <c r="N112" i="74"/>
  <c r="P113" i="74"/>
  <c r="I105" i="74"/>
  <c r="J106" i="74"/>
  <c r="F61" i="74"/>
  <c r="P74" i="74"/>
  <c r="P9" i="73"/>
  <c r="O18" i="73"/>
  <c r="O83" i="74"/>
  <c r="M17" i="73"/>
  <c r="M82" i="74"/>
  <c r="I6" i="71"/>
  <c r="U6" i="71" s="1"/>
  <c r="I6" i="73"/>
  <c r="J7" i="71"/>
  <c r="V7" i="71" s="1"/>
  <c r="J7" i="73"/>
  <c r="BO30" i="61"/>
  <c r="BX6" i="55"/>
  <c r="G4" i="56"/>
  <c r="G69" i="74" s="1"/>
  <c r="V19" i="56"/>
  <c r="V84" i="74" s="1"/>
  <c r="Z184" i="74" s="1"/>
  <c r="L8" i="56"/>
  <c r="L73" i="74" s="1"/>
  <c r="X239" i="74" s="1"/>
  <c r="X10" i="74" s="1"/>
  <c r="L12" i="56"/>
  <c r="L77" i="74" s="1"/>
  <c r="T10" i="56"/>
  <c r="T75" i="74" s="1"/>
  <c r="V15" i="56"/>
  <c r="V80" i="74" s="1"/>
  <c r="T20" i="56"/>
  <c r="H44" i="44"/>
  <c r="BM30" i="60"/>
  <c r="BN11" i="60"/>
  <c r="BN20" i="60"/>
  <c r="BN7" i="60"/>
  <c r="BN23" i="60"/>
  <c r="BN19" i="60"/>
  <c r="BN6" i="60"/>
  <c r="BN4" i="60"/>
  <c r="BN21" i="60"/>
  <c r="BN22" i="60"/>
  <c r="BN12" i="60"/>
  <c r="BO4" i="65"/>
  <c r="BO4" i="66"/>
  <c r="BO8" i="65"/>
  <c r="BO8" i="66"/>
  <c r="BO22" i="65"/>
  <c r="BO22" i="66"/>
  <c r="BO10" i="65"/>
  <c r="BO10" i="66"/>
  <c r="BO5" i="65"/>
  <c r="BO5" i="66"/>
  <c r="BO24" i="65"/>
  <c r="BO24" i="66"/>
  <c r="BO14" i="65"/>
  <c r="BO14" i="66"/>
  <c r="BO9" i="65"/>
  <c r="BO9" i="66"/>
  <c r="BO16" i="65"/>
  <c r="BO16" i="66"/>
  <c r="BO18" i="65"/>
  <c r="BO18" i="66"/>
  <c r="BO11" i="65"/>
  <c r="BO11" i="66"/>
  <c r="BO15" i="65"/>
  <c r="BO15" i="66"/>
  <c r="BO17" i="65"/>
  <c r="BO17" i="66"/>
  <c r="BO7" i="65"/>
  <c r="BO7" i="66"/>
  <c r="BO23" i="65"/>
  <c r="BO23" i="66"/>
  <c r="BO19" i="65"/>
  <c r="BO19" i="66"/>
  <c r="BO19" i="60" s="1"/>
  <c r="BO6" i="65"/>
  <c r="BO6" i="66"/>
  <c r="BO6" i="60" s="1"/>
  <c r="BO21" i="65"/>
  <c r="BO21" i="66"/>
  <c r="BO21" i="60" s="1"/>
  <c r="BO20" i="65"/>
  <c r="BO20" i="66"/>
  <c r="BO20" i="60" s="1"/>
  <c r="BO13" i="65"/>
  <c r="BO13" i="66"/>
  <c r="BO13" i="60" s="1"/>
  <c r="BO12" i="65"/>
  <c r="BO12" i="66"/>
  <c r="BO12" i="60" s="1"/>
  <c r="BN30" i="67"/>
  <c r="BN32" i="67" s="1"/>
  <c r="BN30" i="66"/>
  <c r="BO9" i="57"/>
  <c r="BO9" i="67" s="1"/>
  <c r="BO17" i="57"/>
  <c r="BO17" i="67" s="1"/>
  <c r="BO7" i="57"/>
  <c r="BO7" i="67" s="1"/>
  <c r="BO8" i="57"/>
  <c r="BO8" i="67" s="1"/>
  <c r="BO11" i="57"/>
  <c r="BO11" i="67" s="1"/>
  <c r="BO23" i="57"/>
  <c r="BO23" i="67" s="1"/>
  <c r="BO30" i="59"/>
  <c r="BO16" i="57"/>
  <c r="BO16" i="67" s="1"/>
  <c r="BO22" i="57"/>
  <c r="BO22" i="67" s="1"/>
  <c r="BO10" i="57"/>
  <c r="BO10" i="67" s="1"/>
  <c r="BO5" i="57"/>
  <c r="BO5" i="67" s="1"/>
  <c r="BO24" i="57"/>
  <c r="BO24" i="67" s="1"/>
  <c r="BO14" i="57"/>
  <c r="BO14" i="67" s="1"/>
  <c r="BO18" i="57"/>
  <c r="BO18" i="67" s="1"/>
  <c r="BO15" i="57"/>
  <c r="BO15" i="67" s="1"/>
  <c r="BN30" i="57"/>
  <c r="BN32" i="57" s="1"/>
  <c r="BP4" i="59"/>
  <c r="BP4" i="58" s="1"/>
  <c r="BP4" i="61"/>
  <c r="BP18" i="59"/>
  <c r="BP18" i="58" s="1"/>
  <c r="BP18" i="57" s="1"/>
  <c r="BP18" i="67" s="1"/>
  <c r="BP18" i="61"/>
  <c r="BP5" i="59"/>
  <c r="BP5" i="58" s="1"/>
  <c r="BP5" i="57" s="1"/>
  <c r="BP5" i="67" s="1"/>
  <c r="BP5" i="61"/>
  <c r="BP22" i="59"/>
  <c r="BP22" i="58" s="1"/>
  <c r="BP22" i="57" s="1"/>
  <c r="BP22" i="67" s="1"/>
  <c r="BP22" i="61"/>
  <c r="BP14" i="59"/>
  <c r="BP14" i="58" s="1"/>
  <c r="BP14" i="57" s="1"/>
  <c r="BP14" i="67" s="1"/>
  <c r="BP14" i="61"/>
  <c r="BP19" i="59"/>
  <c r="BP19" i="58" s="1"/>
  <c r="BP19" i="57" s="1"/>
  <c r="BP19" i="67" s="1"/>
  <c r="BP19" i="61"/>
  <c r="BP9" i="59"/>
  <c r="BP9" i="58" s="1"/>
  <c r="BP9" i="57" s="1"/>
  <c r="BP9" i="67" s="1"/>
  <c r="BP9" i="61"/>
  <c r="BP16" i="59"/>
  <c r="BP16" i="58" s="1"/>
  <c r="BP16" i="57" s="1"/>
  <c r="BP16" i="67" s="1"/>
  <c r="BP16" i="61"/>
  <c r="BP11" i="59"/>
  <c r="BP11" i="58" s="1"/>
  <c r="BP11" i="57" s="1"/>
  <c r="BP11" i="67" s="1"/>
  <c r="BP11" i="61"/>
  <c r="BP17" i="59"/>
  <c r="BP17" i="58" s="1"/>
  <c r="BP17" i="57" s="1"/>
  <c r="BP17" i="67" s="1"/>
  <c r="BP17" i="61"/>
  <c r="BP7" i="59"/>
  <c r="BP7" i="58" s="1"/>
  <c r="BP7" i="61"/>
  <c r="BP23" i="59"/>
  <c r="BP23" i="58" s="1"/>
  <c r="BP23" i="61"/>
  <c r="BP21" i="59"/>
  <c r="BP21" i="58" s="1"/>
  <c r="BP21" i="61"/>
  <c r="BP20" i="59"/>
  <c r="BP20" i="58" s="1"/>
  <c r="BP20" i="57" s="1"/>
  <c r="BP20" i="67" s="1"/>
  <c r="BP20" i="61"/>
  <c r="BP24" i="59"/>
  <c r="BP24" i="58" s="1"/>
  <c r="BP24" i="61"/>
  <c r="BP12" i="59"/>
  <c r="BP12" i="58" s="1"/>
  <c r="BP12" i="61"/>
  <c r="BP8" i="59"/>
  <c r="BP8" i="58" s="1"/>
  <c r="BP8" i="57" s="1"/>
  <c r="BP8" i="67" s="1"/>
  <c r="BP8" i="61"/>
  <c r="BP10" i="59"/>
  <c r="BP10" i="58" s="1"/>
  <c r="BP10" i="57" s="1"/>
  <c r="BP10" i="67" s="1"/>
  <c r="BP10" i="61"/>
  <c r="BP13" i="59"/>
  <c r="BP13" i="58" s="1"/>
  <c r="BP13" i="61"/>
  <c r="BP15" i="59"/>
  <c r="BP15" i="58" s="1"/>
  <c r="BP15" i="61"/>
  <c r="BP6" i="59"/>
  <c r="BP6" i="58" s="1"/>
  <c r="BP6" i="61"/>
  <c r="BN30" i="65"/>
  <c r="BN32" i="65" s="1"/>
  <c r="BO4" i="57"/>
  <c r="BO4" i="67" s="1"/>
  <c r="BO30" i="58"/>
  <c r="DN24" i="55"/>
  <c r="DN23" i="55"/>
  <c r="DN22" i="55"/>
  <c r="DN12" i="55"/>
  <c r="BL30" i="54"/>
  <c r="BN32" i="54" s="1"/>
  <c r="BP18" i="53"/>
  <c r="BP5" i="53"/>
  <c r="BP7" i="53"/>
  <c r="BP13" i="53"/>
  <c r="BP23" i="53"/>
  <c r="BP21" i="53"/>
  <c r="BP20" i="53"/>
  <c r="BP14" i="53"/>
  <c r="BP24" i="53"/>
  <c r="BP4" i="53"/>
  <c r="BP9" i="53"/>
  <c r="BP8" i="53"/>
  <c r="BP16" i="53"/>
  <c r="BP11" i="53"/>
  <c r="BP10" i="53"/>
  <c r="BP17" i="53"/>
  <c r="BP22" i="53"/>
  <c r="BP15" i="53"/>
  <c r="BP19" i="53"/>
  <c r="BP12" i="53"/>
  <c r="BP6" i="53"/>
  <c r="BO30" i="53"/>
  <c r="BQ9" i="50"/>
  <c r="BQ8" i="50"/>
  <c r="BQ16" i="50"/>
  <c r="BQ11" i="50"/>
  <c r="BQ10" i="50"/>
  <c r="BQ17" i="50"/>
  <c r="BQ22" i="50"/>
  <c r="BQ15" i="50"/>
  <c r="BQ24" i="50"/>
  <c r="BQ18" i="50"/>
  <c r="BQ5" i="50"/>
  <c r="BQ7" i="50"/>
  <c r="BQ13" i="50"/>
  <c r="BQ23" i="50"/>
  <c r="BQ21" i="50"/>
  <c r="BQ20" i="50"/>
  <c r="BQ14" i="50"/>
  <c r="BQ19" i="50"/>
  <c r="BQ12" i="50"/>
  <c r="BQ6" i="50"/>
  <c r="BQ4" i="50"/>
  <c r="BP30" i="50"/>
  <c r="AA268" i="74" l="1"/>
  <c r="N202" i="74"/>
  <c r="K6" i="74"/>
  <c r="K227" i="74"/>
  <c r="K229" i="74" s="1"/>
  <c r="D128" i="74"/>
  <c r="D9" i="74"/>
  <c r="D34" i="74" s="1"/>
  <c r="T247" i="74"/>
  <c r="T20" i="74" s="1"/>
  <c r="AB280" i="74"/>
  <c r="X147" i="74"/>
  <c r="Z180" i="74"/>
  <c r="S235" i="74"/>
  <c r="U215" i="74"/>
  <c r="Y248" i="74"/>
  <c r="W216" i="74"/>
  <c r="AA249" i="74"/>
  <c r="P214" i="74"/>
  <c r="P21" i="74" s="1"/>
  <c r="T210" i="74"/>
  <c r="T16" i="74" s="1"/>
  <c r="X243" i="74"/>
  <c r="X15" i="74" s="1"/>
  <c r="X207" i="74"/>
  <c r="AB240" i="74"/>
  <c r="X151" i="74"/>
  <c r="AD217" i="74"/>
  <c r="H194" i="74"/>
  <c r="AD213" i="74"/>
  <c r="X175" i="74"/>
  <c r="AB208" i="74"/>
  <c r="T206" i="74"/>
  <c r="T11" i="74" s="1"/>
  <c r="F161" i="74"/>
  <c r="K169" i="74"/>
  <c r="D3" i="73"/>
  <c r="D29" i="73" s="1"/>
  <c r="D3" i="71"/>
  <c r="D29" i="56"/>
  <c r="AF16" i="71"/>
  <c r="AR16" i="71"/>
  <c r="J148" i="74"/>
  <c r="J23" i="74" s="1"/>
  <c r="L181" i="74"/>
  <c r="L22" i="74" s="1"/>
  <c r="H115" i="74"/>
  <c r="H24" i="74" s="1"/>
  <c r="N260" i="74"/>
  <c r="P173" i="74"/>
  <c r="P12" i="74" s="1"/>
  <c r="T174" i="74"/>
  <c r="O149" i="74"/>
  <c r="Q182" i="74"/>
  <c r="Q150" i="74"/>
  <c r="S183" i="74"/>
  <c r="N144" i="74"/>
  <c r="N18" i="74" s="1"/>
  <c r="P177" i="74"/>
  <c r="P17" i="74" s="1"/>
  <c r="V142" i="74"/>
  <c r="N140" i="74"/>
  <c r="N13" i="74" s="1"/>
  <c r="R141" i="74"/>
  <c r="I136" i="74"/>
  <c r="V114" i="74"/>
  <c r="L111" i="74"/>
  <c r="L19" i="74" s="1"/>
  <c r="V118" i="74"/>
  <c r="P108" i="74"/>
  <c r="T109" i="74"/>
  <c r="M116" i="74"/>
  <c r="O117" i="74"/>
  <c r="L107" i="74"/>
  <c r="L14" i="74" s="1"/>
  <c r="G103" i="74"/>
  <c r="AH7" i="71"/>
  <c r="AT7" i="71"/>
  <c r="AG6" i="71"/>
  <c r="AS6" i="71"/>
  <c r="T10" i="73"/>
  <c r="L8" i="73"/>
  <c r="T20" i="73"/>
  <c r="V15" i="73"/>
  <c r="L12" i="73"/>
  <c r="V19" i="73"/>
  <c r="G4" i="71"/>
  <c r="S4" i="71" s="1"/>
  <c r="G4" i="73"/>
  <c r="H5" i="56"/>
  <c r="H70" i="74" s="1"/>
  <c r="BP30" i="61"/>
  <c r="V21" i="56"/>
  <c r="V23" i="56"/>
  <c r="V11" i="56"/>
  <c r="V76" i="74" s="1"/>
  <c r="Z176" i="74" s="1"/>
  <c r="V22" i="56"/>
  <c r="BN30" i="60"/>
  <c r="BN32" i="60" s="1"/>
  <c r="BO7" i="60"/>
  <c r="BO11" i="60"/>
  <c r="BO23" i="60"/>
  <c r="BO17" i="60"/>
  <c r="BO15" i="60"/>
  <c r="BO18" i="60"/>
  <c r="BO16" i="60"/>
  <c r="BO9" i="60"/>
  <c r="BO14" i="60"/>
  <c r="BO24" i="60"/>
  <c r="BO5" i="60"/>
  <c r="BO10" i="60"/>
  <c r="BO22" i="60"/>
  <c r="BO8" i="60"/>
  <c r="BO4" i="60"/>
  <c r="BP6" i="65"/>
  <c r="BP6" i="66"/>
  <c r="BP15" i="65"/>
  <c r="BP15" i="66"/>
  <c r="BP13" i="65"/>
  <c r="BP13" i="66"/>
  <c r="BP10" i="65"/>
  <c r="BP10" i="66"/>
  <c r="BP10" i="60" s="1"/>
  <c r="BP8" i="65"/>
  <c r="BP8" i="66"/>
  <c r="BP8" i="60" s="1"/>
  <c r="BP12" i="65"/>
  <c r="BP12" i="66"/>
  <c r="BP24" i="65"/>
  <c r="BP24" i="66"/>
  <c r="BP20" i="65"/>
  <c r="BP20" i="66"/>
  <c r="BP20" i="60" s="1"/>
  <c r="BP21" i="65"/>
  <c r="BP21" i="66"/>
  <c r="BP23" i="65"/>
  <c r="BP23" i="66"/>
  <c r="BP7" i="65"/>
  <c r="BP7" i="66"/>
  <c r="BP17" i="65"/>
  <c r="BP17" i="66"/>
  <c r="BP17" i="60" s="1"/>
  <c r="BP11" i="65"/>
  <c r="BP11" i="66"/>
  <c r="BP11" i="60" s="1"/>
  <c r="BP16" i="65"/>
  <c r="BP16" i="66"/>
  <c r="BP16" i="60" s="1"/>
  <c r="BP9" i="65"/>
  <c r="BP9" i="66"/>
  <c r="BP9" i="60" s="1"/>
  <c r="BP19" i="65"/>
  <c r="BP19" i="66"/>
  <c r="BP19" i="60" s="1"/>
  <c r="BP14" i="65"/>
  <c r="BP14" i="66"/>
  <c r="BP14" i="60" s="1"/>
  <c r="BP22" i="65"/>
  <c r="BP22" i="66"/>
  <c r="BP22" i="60" s="1"/>
  <c r="BP5" i="65"/>
  <c r="BP5" i="66"/>
  <c r="BP5" i="60" s="1"/>
  <c r="BP18" i="65"/>
  <c r="BP18" i="66"/>
  <c r="BP18" i="60" s="1"/>
  <c r="BO30" i="67"/>
  <c r="BN32" i="66"/>
  <c r="BP4" i="65"/>
  <c r="BP4" i="66"/>
  <c r="BO30" i="66"/>
  <c r="BP12" i="57"/>
  <c r="BP12" i="67" s="1"/>
  <c r="BP23" i="57"/>
  <c r="BP23" i="67" s="1"/>
  <c r="BP24" i="57"/>
  <c r="BP24" i="67" s="1"/>
  <c r="BP21" i="57"/>
  <c r="BP21" i="67" s="1"/>
  <c r="BP7" i="57"/>
  <c r="BP7" i="67" s="1"/>
  <c r="BO30" i="57"/>
  <c r="BP30" i="59"/>
  <c r="BP6" i="57"/>
  <c r="BP6" i="67" s="1"/>
  <c r="BP15" i="57"/>
  <c r="BP15" i="67" s="1"/>
  <c r="BP13" i="57"/>
  <c r="BP13" i="67" s="1"/>
  <c r="BQ6" i="59"/>
  <c r="BQ6" i="58" s="1"/>
  <c r="BQ6" i="57" s="1"/>
  <c r="BQ6" i="67" s="1"/>
  <c r="BQ6" i="61"/>
  <c r="BQ7" i="59"/>
  <c r="BQ7" i="58" s="1"/>
  <c r="BQ7" i="57" s="1"/>
  <c r="BQ7" i="67" s="1"/>
  <c r="BQ7" i="61"/>
  <c r="BQ8" i="59"/>
  <c r="BQ8" i="58" s="1"/>
  <c r="BQ8" i="57" s="1"/>
  <c r="BQ8" i="67" s="1"/>
  <c r="BQ8" i="61"/>
  <c r="BO30" i="65"/>
  <c r="BQ19" i="59"/>
  <c r="BQ19" i="58" s="1"/>
  <c r="BQ19" i="57" s="1"/>
  <c r="BQ19" i="67" s="1"/>
  <c r="BQ19" i="61"/>
  <c r="BQ20" i="59"/>
  <c r="BQ20" i="58" s="1"/>
  <c r="BQ20" i="57" s="1"/>
  <c r="BQ20" i="67" s="1"/>
  <c r="BQ20" i="61"/>
  <c r="BQ23" i="59"/>
  <c r="BQ23" i="58" s="1"/>
  <c r="BQ23" i="57" s="1"/>
  <c r="BQ23" i="67" s="1"/>
  <c r="BQ23" i="61"/>
  <c r="BQ18" i="59"/>
  <c r="BQ18" i="58" s="1"/>
  <c r="BQ18" i="57" s="1"/>
  <c r="BQ18" i="67" s="1"/>
  <c r="BQ18" i="61"/>
  <c r="BQ15" i="59"/>
  <c r="BQ15" i="58" s="1"/>
  <c r="BQ15" i="57" s="1"/>
  <c r="BQ15" i="67" s="1"/>
  <c r="BQ15" i="61"/>
  <c r="BQ17" i="59"/>
  <c r="BQ17" i="58" s="1"/>
  <c r="BQ17" i="57" s="1"/>
  <c r="BQ17" i="67" s="1"/>
  <c r="BQ17" i="61"/>
  <c r="BQ11" i="59"/>
  <c r="BQ11" i="58" s="1"/>
  <c r="BQ11" i="57" s="1"/>
  <c r="BQ11" i="67" s="1"/>
  <c r="BQ11" i="61"/>
  <c r="BQ4" i="59"/>
  <c r="BQ4" i="58" s="1"/>
  <c r="BQ4" i="61"/>
  <c r="BQ12" i="59"/>
  <c r="BQ12" i="58" s="1"/>
  <c r="BQ12" i="57" s="1"/>
  <c r="BQ12" i="67" s="1"/>
  <c r="BQ12" i="61"/>
  <c r="BQ14" i="59"/>
  <c r="BQ14" i="58" s="1"/>
  <c r="BQ14" i="61"/>
  <c r="BQ21" i="59"/>
  <c r="BQ21" i="58" s="1"/>
  <c r="BQ21" i="57" s="1"/>
  <c r="BQ21" i="67" s="1"/>
  <c r="BQ21" i="61"/>
  <c r="BQ13" i="59"/>
  <c r="BQ13" i="58" s="1"/>
  <c r="BQ13" i="61"/>
  <c r="BQ5" i="59"/>
  <c r="BQ5" i="58" s="1"/>
  <c r="BQ5" i="61"/>
  <c r="BQ24" i="59"/>
  <c r="BQ24" i="58" s="1"/>
  <c r="BQ24" i="61"/>
  <c r="BQ22" i="59"/>
  <c r="BQ22" i="58" s="1"/>
  <c r="BQ22" i="61"/>
  <c r="BQ10" i="59"/>
  <c r="BQ10" i="58" s="1"/>
  <c r="BQ10" i="61"/>
  <c r="BQ16" i="59"/>
  <c r="BQ16" i="58" s="1"/>
  <c r="BQ16" i="61"/>
  <c r="BQ9" i="59"/>
  <c r="BQ9" i="58" s="1"/>
  <c r="BQ9" i="61"/>
  <c r="BP4" i="57"/>
  <c r="BP4" i="67" s="1"/>
  <c r="BP30" i="58"/>
  <c r="BQ6" i="53"/>
  <c r="BQ19" i="53"/>
  <c r="BO19" i="54" s="1"/>
  <c r="CV19" i="55" s="1"/>
  <c r="P18" i="56" s="1"/>
  <c r="BQ20" i="53"/>
  <c r="BQ21" i="53"/>
  <c r="BO21" i="54" s="1"/>
  <c r="BQ23" i="53"/>
  <c r="BO23" i="54" s="1"/>
  <c r="BQ13" i="53"/>
  <c r="BO13" i="54" s="1"/>
  <c r="CM13" i="55" s="1"/>
  <c r="BQ7" i="53"/>
  <c r="BQ5" i="53"/>
  <c r="BO5" i="54" s="1"/>
  <c r="BQ18" i="53"/>
  <c r="BQ24" i="53"/>
  <c r="BQ15" i="53"/>
  <c r="BO15" i="54" s="1"/>
  <c r="CY15" i="55" s="1"/>
  <c r="Q14" i="56" s="1"/>
  <c r="BQ22" i="53"/>
  <c r="BQ17" i="53"/>
  <c r="BQ10" i="53"/>
  <c r="BO10" i="54" s="1"/>
  <c r="CY10" i="55" s="1"/>
  <c r="Q9" i="56" s="1"/>
  <c r="BQ11" i="53"/>
  <c r="BQ16" i="53"/>
  <c r="BQ8" i="53"/>
  <c r="BO8" i="54" s="1"/>
  <c r="BQ9" i="53"/>
  <c r="BO9" i="54" s="1"/>
  <c r="CM9" i="55" s="1"/>
  <c r="BP30" i="54"/>
  <c r="BQ12" i="53"/>
  <c r="BQ14" i="53"/>
  <c r="BQ4" i="53"/>
  <c r="BP30" i="53"/>
  <c r="BR6" i="50"/>
  <c r="BR12" i="50"/>
  <c r="BR19" i="50"/>
  <c r="BR14" i="50"/>
  <c r="BR20" i="50"/>
  <c r="BR21" i="50"/>
  <c r="BR23" i="50"/>
  <c r="BR13" i="50"/>
  <c r="BR7" i="50"/>
  <c r="BR5" i="50"/>
  <c r="BR18" i="50"/>
  <c r="BR24" i="50"/>
  <c r="BR15" i="50"/>
  <c r="BR22" i="50"/>
  <c r="BR17" i="50"/>
  <c r="BR10" i="50"/>
  <c r="BR11" i="50"/>
  <c r="BR16" i="50"/>
  <c r="BR8" i="50"/>
  <c r="BR9" i="50"/>
  <c r="BR4" i="50"/>
  <c r="BQ30" i="50"/>
  <c r="BQ32" i="50" s="1"/>
  <c r="AB269" i="74" l="1"/>
  <c r="O203" i="74"/>
  <c r="CG8" i="55"/>
  <c r="DN8" i="55"/>
  <c r="V7" i="56" s="1"/>
  <c r="V72" i="74" s="1"/>
  <c r="T236" i="74"/>
  <c r="X143" i="74"/>
  <c r="AD209" i="74"/>
  <c r="L170" i="74"/>
  <c r="P3" i="71"/>
  <c r="D29" i="71"/>
  <c r="V293" i="74"/>
  <c r="J137" i="74"/>
  <c r="V110" i="74"/>
  <c r="H104" i="74"/>
  <c r="AE4" i="71"/>
  <c r="AQ4" i="71"/>
  <c r="Q74" i="74"/>
  <c r="AC240" i="74" s="1"/>
  <c r="Q9" i="73"/>
  <c r="Q14" i="73"/>
  <c r="Q79" i="74"/>
  <c r="P18" i="73"/>
  <c r="P83" i="74"/>
  <c r="AB249" i="74" s="1"/>
  <c r="V22" i="73"/>
  <c r="V23" i="73"/>
  <c r="V21" i="73"/>
  <c r="V11" i="73"/>
  <c r="H5" i="71"/>
  <c r="T5" i="71" s="1"/>
  <c r="H5" i="73"/>
  <c r="K7" i="56"/>
  <c r="K72" i="74" s="1"/>
  <c r="BX5" i="55"/>
  <c r="M8" i="56"/>
  <c r="M12" i="56"/>
  <c r="BO30" i="60"/>
  <c r="BQ30" i="61"/>
  <c r="BQ32" i="61" s="1"/>
  <c r="BP30" i="66"/>
  <c r="BP4" i="60"/>
  <c r="BP7" i="60"/>
  <c r="BP23" i="60"/>
  <c r="BP21" i="60"/>
  <c r="BP24" i="60"/>
  <c r="BP12" i="60"/>
  <c r="BP13" i="60"/>
  <c r="BP15" i="60"/>
  <c r="BP6" i="60"/>
  <c r="BQ4" i="65"/>
  <c r="BQ4" i="66"/>
  <c r="BQ16" i="66"/>
  <c r="BQ8" i="65"/>
  <c r="BQ8" i="66"/>
  <c r="BQ8" i="60" s="1"/>
  <c r="BQ7" i="65"/>
  <c r="BQ7" i="66"/>
  <c r="BQ7" i="60" s="1"/>
  <c r="BQ6" i="65"/>
  <c r="BQ6" i="66"/>
  <c r="BQ6" i="60" s="1"/>
  <c r="BP30" i="67"/>
  <c r="BQ9" i="66"/>
  <c r="BQ10" i="65"/>
  <c r="BQ10" i="66"/>
  <c r="BQ22" i="65"/>
  <c r="BQ22" i="66"/>
  <c r="BQ24" i="66"/>
  <c r="BQ5" i="65"/>
  <c r="BQ5" i="66"/>
  <c r="BQ13" i="65"/>
  <c r="BQ13" i="66"/>
  <c r="BQ21" i="65"/>
  <c r="BQ21" i="66"/>
  <c r="BQ21" i="60" s="1"/>
  <c r="BQ14" i="66"/>
  <c r="BQ12" i="65"/>
  <c r="BQ12" i="66"/>
  <c r="BQ12" i="60" s="1"/>
  <c r="BQ11" i="65"/>
  <c r="BQ11" i="66"/>
  <c r="BQ11" i="60" s="1"/>
  <c r="BQ17" i="65"/>
  <c r="BQ17" i="66"/>
  <c r="BQ17" i="60" s="1"/>
  <c r="BQ15" i="65"/>
  <c r="BQ15" i="66"/>
  <c r="BQ15" i="60" s="1"/>
  <c r="BQ18" i="65"/>
  <c r="BQ18" i="66"/>
  <c r="BQ18" i="60" s="1"/>
  <c r="BQ23" i="65"/>
  <c r="BQ23" i="66"/>
  <c r="BQ23" i="60" s="1"/>
  <c r="BQ20" i="65"/>
  <c r="BQ20" i="66"/>
  <c r="BQ20" i="60" s="1"/>
  <c r="BQ19" i="65"/>
  <c r="BQ19" i="66"/>
  <c r="BQ19" i="60" s="1"/>
  <c r="BQ5" i="57"/>
  <c r="BQ5" i="67" s="1"/>
  <c r="BQ10" i="57"/>
  <c r="BQ10" i="67" s="1"/>
  <c r="BQ22" i="57"/>
  <c r="BQ22" i="67" s="1"/>
  <c r="BQ13" i="57"/>
  <c r="BQ13" i="67" s="1"/>
  <c r="BP30" i="57"/>
  <c r="BQ9" i="57"/>
  <c r="BQ9" i="67" s="1"/>
  <c r="BQ9" i="65"/>
  <c r="BQ16" i="57"/>
  <c r="BQ16" i="67" s="1"/>
  <c r="BQ16" i="65"/>
  <c r="BQ24" i="57"/>
  <c r="BQ24" i="67" s="1"/>
  <c r="BQ24" i="65"/>
  <c r="BQ14" i="57"/>
  <c r="BQ14" i="67" s="1"/>
  <c r="BQ14" i="65"/>
  <c r="BR4" i="59"/>
  <c r="BR4" i="58" s="1"/>
  <c r="BR4" i="61"/>
  <c r="BR8" i="59"/>
  <c r="BR8" i="58" s="1"/>
  <c r="BR8" i="57" s="1"/>
  <c r="BR8" i="67" s="1"/>
  <c r="BR8" i="61"/>
  <c r="BR11" i="59"/>
  <c r="BR11" i="58" s="1"/>
  <c r="BR11" i="57" s="1"/>
  <c r="BR11" i="67" s="1"/>
  <c r="BR11" i="61"/>
  <c r="BR17" i="59"/>
  <c r="BR17" i="58" s="1"/>
  <c r="BR17" i="57" s="1"/>
  <c r="BR17" i="67" s="1"/>
  <c r="BR17" i="61"/>
  <c r="BR15" i="59"/>
  <c r="BR15" i="58" s="1"/>
  <c r="BR15" i="57" s="1"/>
  <c r="BR15" i="67" s="1"/>
  <c r="BR15" i="61"/>
  <c r="BR18" i="59"/>
  <c r="BR18" i="58" s="1"/>
  <c r="BR18" i="57" s="1"/>
  <c r="BR18" i="67" s="1"/>
  <c r="BR18" i="61"/>
  <c r="BR7" i="59"/>
  <c r="BR7" i="58" s="1"/>
  <c r="BR7" i="57" s="1"/>
  <c r="BR7" i="67" s="1"/>
  <c r="BR7" i="61"/>
  <c r="BR23" i="59"/>
  <c r="BR23" i="58" s="1"/>
  <c r="BR23" i="57" s="1"/>
  <c r="BR23" i="67" s="1"/>
  <c r="BR23" i="61"/>
  <c r="BR20" i="59"/>
  <c r="BR20" i="58" s="1"/>
  <c r="BR20" i="57" s="1"/>
  <c r="BR20" i="67" s="1"/>
  <c r="BR20" i="61"/>
  <c r="BR19" i="59"/>
  <c r="BR19" i="58" s="1"/>
  <c r="BR19" i="57" s="1"/>
  <c r="BR19" i="67" s="1"/>
  <c r="BR19" i="61"/>
  <c r="BR6" i="59"/>
  <c r="BR6" i="58" s="1"/>
  <c r="BR6" i="57" s="1"/>
  <c r="BR6" i="67" s="1"/>
  <c r="BR6" i="61"/>
  <c r="BQ30" i="59"/>
  <c r="BQ32" i="59" s="1"/>
  <c r="BR9" i="59"/>
  <c r="BR9" i="58" s="1"/>
  <c r="BR9" i="57" s="1"/>
  <c r="BR9" i="67" s="1"/>
  <c r="BR9" i="61"/>
  <c r="BR16" i="59"/>
  <c r="BR16" i="58" s="1"/>
  <c r="BR16" i="57" s="1"/>
  <c r="BR16" i="67" s="1"/>
  <c r="BR16" i="61"/>
  <c r="BR10" i="59"/>
  <c r="BR10" i="58" s="1"/>
  <c r="BR10" i="61"/>
  <c r="BR22" i="59"/>
  <c r="BR22" i="58" s="1"/>
  <c r="BR22" i="61"/>
  <c r="BR24" i="59"/>
  <c r="BR24" i="58" s="1"/>
  <c r="BR24" i="61"/>
  <c r="BR5" i="59"/>
  <c r="BR5" i="58" s="1"/>
  <c r="BR5" i="57" s="1"/>
  <c r="BR5" i="67" s="1"/>
  <c r="BR5" i="61"/>
  <c r="BR13" i="59"/>
  <c r="BR13" i="58" s="1"/>
  <c r="BR13" i="57" s="1"/>
  <c r="BR13" i="67" s="1"/>
  <c r="BR13" i="61"/>
  <c r="BR21" i="59"/>
  <c r="BR21" i="58" s="1"/>
  <c r="BR21" i="61"/>
  <c r="BR14" i="59"/>
  <c r="BR14" i="58" s="1"/>
  <c r="BR14" i="61"/>
  <c r="BR12" i="59"/>
  <c r="BR12" i="58" s="1"/>
  <c r="BR12" i="61"/>
  <c r="BP30" i="65"/>
  <c r="BQ4" i="57"/>
  <c r="BQ4" i="67" s="1"/>
  <c r="BQ30" i="58"/>
  <c r="BQ32" i="58" s="1"/>
  <c r="DK21" i="55"/>
  <c r="DQ23" i="55"/>
  <c r="BQ30" i="53"/>
  <c r="BQ32" i="53" s="1"/>
  <c r="BO22" i="54"/>
  <c r="BO14" i="54"/>
  <c r="CS14" i="55" s="1"/>
  <c r="O13" i="56" s="1"/>
  <c r="BO17" i="54"/>
  <c r="CA17" i="55" s="1"/>
  <c r="I16" i="56" s="1"/>
  <c r="BO12" i="54"/>
  <c r="BO11" i="54"/>
  <c r="BO6" i="54"/>
  <c r="BO20" i="54"/>
  <c r="BO16" i="54"/>
  <c r="BO7" i="54"/>
  <c r="DE7" i="55" s="1"/>
  <c r="S6" i="56" s="1"/>
  <c r="S71" i="74" s="1"/>
  <c r="BO18" i="54"/>
  <c r="CP18" i="55" s="1"/>
  <c r="N17" i="56" s="1"/>
  <c r="BO4" i="54"/>
  <c r="BO4" i="55" s="1"/>
  <c r="BO24" i="54"/>
  <c r="BR4" i="53"/>
  <c r="BR8" i="53"/>
  <c r="BR10" i="53"/>
  <c r="BR18" i="53"/>
  <c r="BR7" i="53"/>
  <c r="BR16" i="53"/>
  <c r="BR17" i="53"/>
  <c r="BR15" i="53"/>
  <c r="BR24" i="53"/>
  <c r="BR5" i="53"/>
  <c r="BR23" i="53"/>
  <c r="BQ30" i="54"/>
  <c r="BR9" i="53"/>
  <c r="BR11" i="53"/>
  <c r="BR22" i="53"/>
  <c r="BR13" i="53"/>
  <c r="BR21" i="53"/>
  <c r="BR20" i="53"/>
  <c r="BR14" i="53"/>
  <c r="BR19" i="53"/>
  <c r="BR12" i="53"/>
  <c r="BR6" i="53"/>
  <c r="BS9" i="50"/>
  <c r="BS8" i="50"/>
  <c r="BS11" i="50"/>
  <c r="BS10" i="50"/>
  <c r="BS22" i="50"/>
  <c r="BS18" i="50"/>
  <c r="BS7" i="50"/>
  <c r="BS13" i="50"/>
  <c r="BS21" i="50"/>
  <c r="BS20" i="50"/>
  <c r="BS14" i="50"/>
  <c r="BS19" i="50"/>
  <c r="BS12" i="50"/>
  <c r="BS6" i="50"/>
  <c r="BS16" i="50"/>
  <c r="BS17" i="50"/>
  <c r="BS15" i="50"/>
  <c r="BS24" i="50"/>
  <c r="BS5" i="50"/>
  <c r="BS23" i="50"/>
  <c r="BS4" i="50"/>
  <c r="BR30" i="50"/>
  <c r="AE271" i="74" l="1"/>
  <c r="R205" i="74"/>
  <c r="O172" i="74"/>
  <c r="Y212" i="74"/>
  <c r="AC245" i="74"/>
  <c r="W238" i="74"/>
  <c r="R150" i="74"/>
  <c r="X216" i="74"/>
  <c r="U174" i="74"/>
  <c r="Y207" i="74"/>
  <c r="BO30" i="55"/>
  <c r="E3" i="56"/>
  <c r="AN3" i="71"/>
  <c r="AN29" i="71" s="1"/>
  <c r="AB3" i="71"/>
  <c r="AB29" i="71" s="1"/>
  <c r="P29" i="71"/>
  <c r="I81" i="74"/>
  <c r="I16" i="73"/>
  <c r="I16" i="71"/>
  <c r="U16" i="71" s="1"/>
  <c r="T183" i="74"/>
  <c r="S146" i="74"/>
  <c r="U179" i="74"/>
  <c r="S141" i="74"/>
  <c r="M139" i="74"/>
  <c r="P117" i="74"/>
  <c r="Q108" i="74"/>
  <c r="Q113" i="74"/>
  <c r="K106" i="74"/>
  <c r="CD7" i="55"/>
  <c r="J6" i="56" s="1"/>
  <c r="J71" i="74" s="1"/>
  <c r="AF5" i="71"/>
  <c r="AR5" i="71"/>
  <c r="N17" i="73"/>
  <c r="N82" i="74"/>
  <c r="O13" i="73"/>
  <c r="O78" i="74"/>
  <c r="M73" i="74"/>
  <c r="Y239" i="74" s="1"/>
  <c r="Y10" i="74" s="1"/>
  <c r="M77" i="74"/>
  <c r="M8" i="73"/>
  <c r="M12" i="73"/>
  <c r="K7" i="71"/>
  <c r="W7" i="71" s="1"/>
  <c r="K7" i="73"/>
  <c r="CA6" i="55"/>
  <c r="H4" i="56"/>
  <c r="H69" i="74" s="1"/>
  <c r="W22" i="56"/>
  <c r="U20" i="56"/>
  <c r="BQ30" i="65"/>
  <c r="BQ32" i="65" s="1"/>
  <c r="BP30" i="60"/>
  <c r="BQ13" i="60"/>
  <c r="BQ5" i="60"/>
  <c r="BQ24" i="60"/>
  <c r="BQ4" i="60"/>
  <c r="BQ14" i="60"/>
  <c r="BQ22" i="60"/>
  <c r="BQ10" i="60"/>
  <c r="BQ9" i="60"/>
  <c r="BQ16" i="60"/>
  <c r="BR12" i="65"/>
  <c r="BR12" i="66"/>
  <c r="BR14" i="65"/>
  <c r="BR14" i="66"/>
  <c r="BR13" i="65"/>
  <c r="BR13" i="66"/>
  <c r="BR13" i="60" s="1"/>
  <c r="BR5" i="65"/>
  <c r="BR5" i="66"/>
  <c r="BR5" i="60" s="1"/>
  <c r="BR24" i="65"/>
  <c r="BR24" i="66"/>
  <c r="BR22" i="65"/>
  <c r="BR22" i="66"/>
  <c r="BR10" i="65"/>
  <c r="BR10" i="66"/>
  <c r="BR9" i="65"/>
  <c r="BR9" i="66"/>
  <c r="BR9" i="60" s="1"/>
  <c r="BR30" i="59"/>
  <c r="BR12" i="57"/>
  <c r="BR12" i="67" s="1"/>
  <c r="BR22" i="57"/>
  <c r="BR22" i="67" s="1"/>
  <c r="BR14" i="57"/>
  <c r="BR14" i="67" s="1"/>
  <c r="BR10" i="57"/>
  <c r="BR10" i="67" s="1"/>
  <c r="BR6" i="65"/>
  <c r="BR6" i="66"/>
  <c r="BR6" i="60" s="1"/>
  <c r="BR19" i="65"/>
  <c r="BR19" i="66"/>
  <c r="BR19" i="60" s="1"/>
  <c r="BR20" i="65"/>
  <c r="BR20" i="66"/>
  <c r="BR20" i="60" s="1"/>
  <c r="BR23" i="65"/>
  <c r="BR23" i="66"/>
  <c r="BR23" i="60" s="1"/>
  <c r="BR7" i="65"/>
  <c r="BR7" i="66"/>
  <c r="BR7" i="60" s="1"/>
  <c r="BR18" i="65"/>
  <c r="BR18" i="66"/>
  <c r="BR18" i="60" s="1"/>
  <c r="BR15" i="65"/>
  <c r="BR15" i="66"/>
  <c r="BR15" i="60" s="1"/>
  <c r="BR17" i="65"/>
  <c r="BR17" i="66"/>
  <c r="BR17" i="60" s="1"/>
  <c r="BR11" i="65"/>
  <c r="BR11" i="66"/>
  <c r="BR11" i="60" s="1"/>
  <c r="BR8" i="65"/>
  <c r="BR8" i="66"/>
  <c r="BR8" i="60" s="1"/>
  <c r="BQ30" i="67"/>
  <c r="BQ32" i="67" s="1"/>
  <c r="BR4" i="65"/>
  <c r="BR4" i="66"/>
  <c r="BR21" i="65"/>
  <c r="BR21" i="66"/>
  <c r="BR16" i="65"/>
  <c r="BR16" i="66"/>
  <c r="BR16" i="60" s="1"/>
  <c r="BQ30" i="66"/>
  <c r="BQ32" i="66" s="1"/>
  <c r="BR30" i="61"/>
  <c r="BR21" i="57"/>
  <c r="BR21" i="67" s="1"/>
  <c r="BR24" i="57"/>
  <c r="BR24" i="67" s="1"/>
  <c r="BQ30" i="57"/>
  <c r="BQ32" i="57" s="1"/>
  <c r="BS4" i="59"/>
  <c r="BS4" i="58" s="1"/>
  <c r="BS4" i="61"/>
  <c r="BS15" i="59"/>
  <c r="BS15" i="58" s="1"/>
  <c r="BS15" i="61"/>
  <c r="BS12" i="59"/>
  <c r="BS12" i="58" s="1"/>
  <c r="BS12" i="57" s="1"/>
  <c r="BS12" i="67" s="1"/>
  <c r="BS12" i="61"/>
  <c r="BS21" i="59"/>
  <c r="BS21" i="58" s="1"/>
  <c r="BS21" i="61"/>
  <c r="BS7" i="59"/>
  <c r="BS7" i="58" s="1"/>
  <c r="BS7" i="57" s="1"/>
  <c r="BS7" i="67" s="1"/>
  <c r="BS7" i="61"/>
  <c r="BS22" i="59"/>
  <c r="BS22" i="58" s="1"/>
  <c r="BS22" i="61"/>
  <c r="BS9" i="59"/>
  <c r="BS9" i="58" s="1"/>
  <c r="BS9" i="57" s="1"/>
  <c r="BS9" i="67" s="1"/>
  <c r="BS9" i="61"/>
  <c r="BS23" i="59"/>
  <c r="BS23" i="58" s="1"/>
  <c r="BS23" i="61"/>
  <c r="BS24" i="59"/>
  <c r="BS24" i="58" s="1"/>
  <c r="BS24" i="61"/>
  <c r="BS17" i="59"/>
  <c r="BS17" i="58" s="1"/>
  <c r="BS17" i="61"/>
  <c r="BS6" i="59"/>
  <c r="BS6" i="58" s="1"/>
  <c r="BS6" i="61"/>
  <c r="BS19" i="59"/>
  <c r="BS19" i="58" s="1"/>
  <c r="BS19" i="57" s="1"/>
  <c r="BS19" i="67" s="1"/>
  <c r="BS19" i="61"/>
  <c r="BS20" i="59"/>
  <c r="BS20" i="58" s="1"/>
  <c r="BS20" i="57" s="1"/>
  <c r="BS20" i="67" s="1"/>
  <c r="BS20" i="61"/>
  <c r="BS13" i="59"/>
  <c r="BS13" i="58" s="1"/>
  <c r="BS13" i="61"/>
  <c r="BS18" i="59"/>
  <c r="BS18" i="58" s="1"/>
  <c r="BS18" i="61"/>
  <c r="BS10" i="59"/>
  <c r="BS10" i="58" s="1"/>
  <c r="BS10" i="61"/>
  <c r="BS8" i="59"/>
  <c r="BS8" i="58" s="1"/>
  <c r="BS8" i="61"/>
  <c r="BS5" i="59"/>
  <c r="BS5" i="58" s="1"/>
  <c r="BS5" i="61"/>
  <c r="BS16" i="59"/>
  <c r="BS16" i="58" s="1"/>
  <c r="BS16" i="61"/>
  <c r="BS14" i="59"/>
  <c r="BS14" i="58" s="1"/>
  <c r="BS14" i="61"/>
  <c r="BS11" i="59"/>
  <c r="BS11" i="58" s="1"/>
  <c r="BS11" i="61"/>
  <c r="BR4" i="57"/>
  <c r="BR4" i="67" s="1"/>
  <c r="BR30" i="58"/>
  <c r="DQ20" i="55"/>
  <c r="DK11" i="55"/>
  <c r="DQ22" i="55"/>
  <c r="DQ24" i="55"/>
  <c r="DQ16" i="55"/>
  <c r="DQ12" i="55"/>
  <c r="BO30" i="54"/>
  <c r="BQ32" i="54" s="1"/>
  <c r="BS23" i="53"/>
  <c r="BS24" i="53"/>
  <c r="BS15" i="53"/>
  <c r="BS16" i="53"/>
  <c r="BS12" i="53"/>
  <c r="BS14" i="53"/>
  <c r="BS21" i="53"/>
  <c r="BS4" i="53"/>
  <c r="BR30" i="53"/>
  <c r="BS5" i="53"/>
  <c r="BS17" i="53"/>
  <c r="BS6" i="53"/>
  <c r="BS19" i="53"/>
  <c r="BS20" i="53"/>
  <c r="BS13" i="53"/>
  <c r="BS7" i="53"/>
  <c r="BS18" i="53"/>
  <c r="BS22" i="53"/>
  <c r="BS10" i="53"/>
  <c r="BS11" i="53"/>
  <c r="BS8" i="53"/>
  <c r="BS9" i="53"/>
  <c r="BT23" i="50"/>
  <c r="BT24" i="50"/>
  <c r="BT16" i="50"/>
  <c r="BT5" i="50"/>
  <c r="BT15" i="50"/>
  <c r="BT17" i="50"/>
  <c r="BT6" i="50"/>
  <c r="BT12" i="50"/>
  <c r="BT19" i="50"/>
  <c r="BT14" i="50"/>
  <c r="BT20" i="50"/>
  <c r="BT21" i="50"/>
  <c r="BT13" i="50"/>
  <c r="BT7" i="50"/>
  <c r="BT18" i="50"/>
  <c r="BT22" i="50"/>
  <c r="BT10" i="50"/>
  <c r="BT11" i="50"/>
  <c r="BT8" i="50"/>
  <c r="BT9" i="50"/>
  <c r="BT4" i="50"/>
  <c r="BS30" i="50"/>
  <c r="AB268" i="74" l="1"/>
  <c r="O202" i="74"/>
  <c r="AD270" i="74"/>
  <c r="Q204" i="74"/>
  <c r="U247" i="74"/>
  <c r="U20" i="74" s="1"/>
  <c r="AC280" i="74"/>
  <c r="T235" i="74"/>
  <c r="V215" i="74"/>
  <c r="Z248" i="74"/>
  <c r="Q214" i="74"/>
  <c r="Q21" i="74" s="1"/>
  <c r="U210" i="74"/>
  <c r="U16" i="74" s="1"/>
  <c r="Y243" i="74"/>
  <c r="Y15" i="74" s="1"/>
  <c r="W211" i="74"/>
  <c r="AA244" i="74"/>
  <c r="V237" i="74"/>
  <c r="U206" i="74"/>
  <c r="U11" i="74" s="1"/>
  <c r="L169" i="74"/>
  <c r="N171" i="74"/>
  <c r="E68" i="74"/>
  <c r="E3" i="73"/>
  <c r="E29" i="73" s="1"/>
  <c r="E3" i="71"/>
  <c r="E29" i="56"/>
  <c r="AS16" i="71"/>
  <c r="AG16" i="71"/>
  <c r="K148" i="74"/>
  <c r="K23" i="74" s="1"/>
  <c r="M181" i="74"/>
  <c r="M22" i="74" s="1"/>
  <c r="I115" i="74"/>
  <c r="I24" i="74" s="1"/>
  <c r="O260" i="74"/>
  <c r="O262" i="74" s="1"/>
  <c r="Q173" i="74"/>
  <c r="Q12" i="74" s="1"/>
  <c r="P149" i="74"/>
  <c r="R182" i="74"/>
  <c r="O144" i="74"/>
  <c r="O18" i="74" s="1"/>
  <c r="Q177" i="74"/>
  <c r="Q17" i="74" s="1"/>
  <c r="Q145" i="74"/>
  <c r="S178" i="74"/>
  <c r="O140" i="74"/>
  <c r="O13" i="74" s="1"/>
  <c r="J136" i="74"/>
  <c r="L138" i="74"/>
  <c r="M111" i="74"/>
  <c r="M19" i="74" s="1"/>
  <c r="O112" i="74"/>
  <c r="N116" i="74"/>
  <c r="H103" i="74"/>
  <c r="J105" i="74"/>
  <c r="M107" i="74"/>
  <c r="M14" i="74" s="1"/>
  <c r="AI7" i="71"/>
  <c r="AU7" i="71"/>
  <c r="G61" i="74"/>
  <c r="G63" i="74" s="1"/>
  <c r="U20" i="73"/>
  <c r="W22" i="73"/>
  <c r="J6" i="71"/>
  <c r="V6" i="71" s="1"/>
  <c r="J6" i="73"/>
  <c r="H4" i="71"/>
  <c r="T4" i="71" s="1"/>
  <c r="H4" i="73"/>
  <c r="I5" i="56"/>
  <c r="I70" i="74" s="1"/>
  <c r="BS30" i="61"/>
  <c r="W11" i="56"/>
  <c r="W76" i="74" s="1"/>
  <c r="AA176" i="74" s="1"/>
  <c r="W15" i="56"/>
  <c r="W80" i="74" s="1"/>
  <c r="AA180" i="74" s="1"/>
  <c r="W23" i="56"/>
  <c r="U10" i="56"/>
  <c r="U75" i="74" s="1"/>
  <c r="W21" i="56"/>
  <c r="W19" i="56"/>
  <c r="W84" i="74" s="1"/>
  <c r="AA184" i="74" s="1"/>
  <c r="BR10" i="60"/>
  <c r="BR22" i="60"/>
  <c r="BR21" i="60"/>
  <c r="BQ30" i="60"/>
  <c r="BQ32" i="60" s="1"/>
  <c r="BR4" i="60"/>
  <c r="BR24" i="60"/>
  <c r="BR14" i="60"/>
  <c r="BR12" i="60"/>
  <c r="BR30" i="67"/>
  <c r="BS4" i="65"/>
  <c r="BS4" i="66"/>
  <c r="BS11" i="65"/>
  <c r="BS11" i="66"/>
  <c r="BS14" i="65"/>
  <c r="BS14" i="66"/>
  <c r="BS16" i="65"/>
  <c r="BS16" i="66"/>
  <c r="BS5" i="65"/>
  <c r="BS5" i="66"/>
  <c r="BS8" i="65"/>
  <c r="BS8" i="66"/>
  <c r="BS10" i="65"/>
  <c r="BS10" i="66"/>
  <c r="BS18" i="65"/>
  <c r="BS18" i="66"/>
  <c r="BS13" i="65"/>
  <c r="BS13" i="66"/>
  <c r="BS20" i="65"/>
  <c r="BS20" i="66"/>
  <c r="BS20" i="60" s="1"/>
  <c r="BS19" i="65"/>
  <c r="BS19" i="66"/>
  <c r="BS19" i="60" s="1"/>
  <c r="BS6" i="65"/>
  <c r="BS6" i="66"/>
  <c r="BS17" i="65"/>
  <c r="BS17" i="66"/>
  <c r="BS24" i="65"/>
  <c r="BS24" i="66"/>
  <c r="BS23" i="65"/>
  <c r="BS23" i="66"/>
  <c r="BS9" i="65"/>
  <c r="BS9" i="66"/>
  <c r="BS9" i="60" s="1"/>
  <c r="BS22" i="65"/>
  <c r="BS22" i="66"/>
  <c r="BS7" i="65"/>
  <c r="BS7" i="66"/>
  <c r="BS7" i="60" s="1"/>
  <c r="BS21" i="65"/>
  <c r="BS21" i="66"/>
  <c r="BS12" i="65"/>
  <c r="BS12" i="66"/>
  <c r="BS12" i="60" s="1"/>
  <c r="BS15" i="65"/>
  <c r="BS15" i="66"/>
  <c r="BR30" i="66"/>
  <c r="BS24" i="57"/>
  <c r="BS24" i="67" s="1"/>
  <c r="BS10" i="57"/>
  <c r="BS10" i="67" s="1"/>
  <c r="BS17" i="57"/>
  <c r="BS17" i="67" s="1"/>
  <c r="BS22" i="57"/>
  <c r="BS22" i="67" s="1"/>
  <c r="BS21" i="57"/>
  <c r="BS21" i="67" s="1"/>
  <c r="BS15" i="57"/>
  <c r="BS15" i="67" s="1"/>
  <c r="BS6" i="57"/>
  <c r="BS6" i="67" s="1"/>
  <c r="BS23" i="57"/>
  <c r="BS23" i="67" s="1"/>
  <c r="BS11" i="57"/>
  <c r="BS11" i="67" s="1"/>
  <c r="BS14" i="57"/>
  <c r="BS14" i="67" s="1"/>
  <c r="BS16" i="57"/>
  <c r="BS16" i="67" s="1"/>
  <c r="BS5" i="57"/>
  <c r="BS5" i="67" s="1"/>
  <c r="BS18" i="57"/>
  <c r="BS18" i="67" s="1"/>
  <c r="BS30" i="59"/>
  <c r="BS8" i="57"/>
  <c r="BS8" i="67" s="1"/>
  <c r="BS13" i="57"/>
  <c r="BS13" i="67" s="1"/>
  <c r="BR30" i="57"/>
  <c r="BT11" i="59"/>
  <c r="BT11" i="58" s="1"/>
  <c r="BT11" i="61"/>
  <c r="BT7" i="59"/>
  <c r="BT7" i="58" s="1"/>
  <c r="BT7" i="57" s="1"/>
  <c r="BT7" i="67" s="1"/>
  <c r="BT7" i="61"/>
  <c r="BT21" i="59"/>
  <c r="BT21" i="58" s="1"/>
  <c r="BT21" i="61"/>
  <c r="BT12" i="59"/>
  <c r="BT12" i="58" s="1"/>
  <c r="BT12" i="57" s="1"/>
  <c r="BT12" i="67" s="1"/>
  <c r="BT12" i="61"/>
  <c r="BT17" i="59"/>
  <c r="BT17" i="58" s="1"/>
  <c r="BT17" i="61"/>
  <c r="BT5" i="59"/>
  <c r="BT5" i="58" s="1"/>
  <c r="BT5" i="57" s="1"/>
  <c r="BT5" i="67" s="1"/>
  <c r="BT5" i="61"/>
  <c r="BT4" i="59"/>
  <c r="BT4" i="58" s="1"/>
  <c r="BT4" i="61"/>
  <c r="BT8" i="59"/>
  <c r="BT8" i="58" s="1"/>
  <c r="BT8" i="61"/>
  <c r="BT10" i="59"/>
  <c r="BT10" i="58" s="1"/>
  <c r="BT10" i="61"/>
  <c r="BT18" i="59"/>
  <c r="BT18" i="58" s="1"/>
  <c r="BT18" i="57" s="1"/>
  <c r="BT18" i="67" s="1"/>
  <c r="BT18" i="61"/>
  <c r="BT13" i="59"/>
  <c r="BT13" i="58" s="1"/>
  <c r="BT13" i="61"/>
  <c r="BT20" i="59"/>
  <c r="BT20" i="58" s="1"/>
  <c r="BT20" i="61"/>
  <c r="BT19" i="59"/>
  <c r="BT19" i="58" s="1"/>
  <c r="BT19" i="61"/>
  <c r="BT6" i="59"/>
  <c r="BT6" i="58" s="1"/>
  <c r="BT6" i="61"/>
  <c r="BT15" i="59"/>
  <c r="BT15" i="58" s="1"/>
  <c r="BT15" i="61"/>
  <c r="BT16" i="59"/>
  <c r="BT16" i="58" s="1"/>
  <c r="BT16" i="61"/>
  <c r="BT23" i="59"/>
  <c r="BT23" i="58" s="1"/>
  <c r="BT23" i="61"/>
  <c r="BT9" i="59"/>
  <c r="BT9" i="58" s="1"/>
  <c r="BT9" i="61"/>
  <c r="BT22" i="59"/>
  <c r="BT22" i="58" s="1"/>
  <c r="BT22" i="61"/>
  <c r="BT14" i="59"/>
  <c r="BT14" i="58" s="1"/>
  <c r="BT14" i="61"/>
  <c r="BT24" i="59"/>
  <c r="BT24" i="58" s="1"/>
  <c r="BT24" i="61"/>
  <c r="BR30" i="65"/>
  <c r="BS4" i="57"/>
  <c r="BS4" i="67" s="1"/>
  <c r="BS30" i="58"/>
  <c r="BT4" i="53"/>
  <c r="BT9" i="53"/>
  <c r="BR9" i="54" s="1"/>
  <c r="CP9" i="55" s="1"/>
  <c r="BT8" i="53"/>
  <c r="BT11" i="53"/>
  <c r="BT10" i="53"/>
  <c r="BT22" i="53"/>
  <c r="BR22" i="54" s="1"/>
  <c r="BT18" i="53"/>
  <c r="BR18" i="54" s="1"/>
  <c r="CS18" i="55" s="1"/>
  <c r="O17" i="56" s="1"/>
  <c r="BT7" i="53"/>
  <c r="BR7" i="54" s="1"/>
  <c r="DH7" i="55" s="1"/>
  <c r="T6" i="56" s="1"/>
  <c r="T71" i="74" s="1"/>
  <c r="BT20" i="53"/>
  <c r="BT14" i="53"/>
  <c r="BR14" i="54" s="1"/>
  <c r="CV14" i="55" s="1"/>
  <c r="P13" i="56" s="1"/>
  <c r="BT19" i="53"/>
  <c r="BR19" i="54" s="1"/>
  <c r="CY19" i="55" s="1"/>
  <c r="Q18" i="56" s="1"/>
  <c r="BT12" i="53"/>
  <c r="BT15" i="53"/>
  <c r="BR15" i="54" s="1"/>
  <c r="DB15" i="55" s="1"/>
  <c r="R14" i="56" s="1"/>
  <c r="BT13" i="53"/>
  <c r="BR13" i="54" s="1"/>
  <c r="CP13" i="55" s="1"/>
  <c r="BT21" i="53"/>
  <c r="BT6" i="53"/>
  <c r="BT17" i="53"/>
  <c r="BT5" i="53"/>
  <c r="BR5" i="54" s="1"/>
  <c r="BT16" i="53"/>
  <c r="BT24" i="53"/>
  <c r="BR24" i="54" s="1"/>
  <c r="BS30" i="53"/>
  <c r="BT23" i="53"/>
  <c r="BS30" i="54"/>
  <c r="BU9" i="50"/>
  <c r="BU8" i="50"/>
  <c r="BU11" i="50"/>
  <c r="BU10" i="50"/>
  <c r="BU22" i="50"/>
  <c r="BU18" i="50"/>
  <c r="BU7" i="50"/>
  <c r="BU20" i="50"/>
  <c r="BU14" i="50"/>
  <c r="BU19" i="50"/>
  <c r="BU12" i="50"/>
  <c r="BU15" i="50"/>
  <c r="BU23" i="50"/>
  <c r="BU13" i="50"/>
  <c r="BU21" i="50"/>
  <c r="BU6" i="50"/>
  <c r="BU17" i="50"/>
  <c r="BU5" i="50"/>
  <c r="BU16" i="50"/>
  <c r="BU24" i="50"/>
  <c r="BU4" i="50"/>
  <c r="BT30" i="50"/>
  <c r="BT32" i="50" s="1"/>
  <c r="AC269" i="74" l="1"/>
  <c r="P203" i="74"/>
  <c r="Y267" i="74"/>
  <c r="Y4" i="74" s="1"/>
  <c r="L201" i="74"/>
  <c r="U236" i="74"/>
  <c r="Q234" i="74"/>
  <c r="Q5" i="74" s="1"/>
  <c r="Y151" i="74"/>
  <c r="AE217" i="74"/>
  <c r="Y147" i="74"/>
  <c r="AE213" i="74"/>
  <c r="Y143" i="74"/>
  <c r="AE209" i="74"/>
  <c r="Y175" i="74"/>
  <c r="AC208" i="74"/>
  <c r="M170" i="74"/>
  <c r="I168" i="74"/>
  <c r="I7" i="74" s="1"/>
  <c r="Q3" i="71"/>
  <c r="E29" i="71"/>
  <c r="G135" i="74"/>
  <c r="G8" i="74" s="1"/>
  <c r="E102" i="74"/>
  <c r="E94" i="74"/>
  <c r="W142" i="74"/>
  <c r="K137" i="74"/>
  <c r="W118" i="74"/>
  <c r="U109" i="74"/>
  <c r="W114" i="74"/>
  <c r="W110" i="74"/>
  <c r="I104" i="74"/>
  <c r="CG7" i="55"/>
  <c r="K6" i="56" s="1"/>
  <c r="K71" i="74" s="1"/>
  <c r="AF4" i="71"/>
  <c r="AR4" i="71"/>
  <c r="AH6" i="71"/>
  <c r="AT6" i="71"/>
  <c r="R14" i="73"/>
  <c r="R79" i="74"/>
  <c r="Q18" i="73"/>
  <c r="Q83" i="74"/>
  <c r="O17" i="73"/>
  <c r="O82" i="74"/>
  <c r="W215" i="74" s="1"/>
  <c r="P13" i="73"/>
  <c r="P78" i="74"/>
  <c r="X211" i="74" s="1"/>
  <c r="W21" i="73"/>
  <c r="W23" i="73"/>
  <c r="W11" i="73"/>
  <c r="W19" i="73"/>
  <c r="U10" i="73"/>
  <c r="W15" i="73"/>
  <c r="I5" i="71"/>
  <c r="U5" i="71" s="1"/>
  <c r="I5" i="73"/>
  <c r="CA5" i="55"/>
  <c r="BT30" i="61"/>
  <c r="BT32" i="61" s="1"/>
  <c r="N12" i="56"/>
  <c r="N77" i="74" s="1"/>
  <c r="Z243" i="74" s="1"/>
  <c r="Z15" i="74" s="1"/>
  <c r="N8" i="56"/>
  <c r="N73" i="74" s="1"/>
  <c r="BS15" i="60"/>
  <c r="BS22" i="60"/>
  <c r="BR30" i="60"/>
  <c r="BS23" i="60"/>
  <c r="BS21" i="60"/>
  <c r="BS24" i="60"/>
  <c r="BS17" i="60"/>
  <c r="BS6" i="60"/>
  <c r="BS13" i="60"/>
  <c r="BS18" i="60"/>
  <c r="BS10" i="60"/>
  <c r="BS8" i="60"/>
  <c r="BS5" i="60"/>
  <c r="BS16" i="60"/>
  <c r="BS14" i="60"/>
  <c r="BS11" i="60"/>
  <c r="BS4" i="60"/>
  <c r="BT4" i="65"/>
  <c r="BT4" i="66"/>
  <c r="BT24" i="65"/>
  <c r="BT24" i="66"/>
  <c r="BT9" i="65"/>
  <c r="BT9" i="66"/>
  <c r="BT16" i="65"/>
  <c r="BT16" i="66"/>
  <c r="BT6" i="65"/>
  <c r="BT6" i="66"/>
  <c r="BT13" i="65"/>
  <c r="BT13" i="66"/>
  <c r="BT10" i="65"/>
  <c r="BT10" i="66"/>
  <c r="BT17" i="65"/>
  <c r="BT17" i="66"/>
  <c r="BT21" i="65"/>
  <c r="BT21" i="66"/>
  <c r="BT7" i="65"/>
  <c r="BT7" i="66"/>
  <c r="BT7" i="60" s="1"/>
  <c r="BS30" i="66"/>
  <c r="BT14" i="65"/>
  <c r="BT14" i="66"/>
  <c r="BT22" i="66"/>
  <c r="BT23" i="65"/>
  <c r="BT23" i="66"/>
  <c r="BT15" i="65"/>
  <c r="BT15" i="66"/>
  <c r="BT19" i="65"/>
  <c r="BT19" i="66"/>
  <c r="BT20" i="65"/>
  <c r="BT20" i="66"/>
  <c r="BT18" i="65"/>
  <c r="BT18" i="66"/>
  <c r="BT18" i="60" s="1"/>
  <c r="BT8" i="65"/>
  <c r="BT8" i="66"/>
  <c r="BT5" i="65"/>
  <c r="BT5" i="66"/>
  <c r="BT5" i="60" s="1"/>
  <c r="BT12" i="65"/>
  <c r="BT12" i="66"/>
  <c r="BT12" i="60" s="1"/>
  <c r="BT11" i="65"/>
  <c r="BT11" i="66"/>
  <c r="BT17" i="57"/>
  <c r="BT17" i="67" s="1"/>
  <c r="BT21" i="57"/>
  <c r="BT21" i="67" s="1"/>
  <c r="BT11" i="57"/>
  <c r="BT11" i="67" s="1"/>
  <c r="BS30" i="67"/>
  <c r="BT10" i="57"/>
  <c r="BT10" i="67" s="1"/>
  <c r="BT20" i="57"/>
  <c r="BT20" i="67" s="1"/>
  <c r="BT15" i="57"/>
  <c r="BT15" i="67" s="1"/>
  <c r="BT24" i="57"/>
  <c r="BT24" i="67" s="1"/>
  <c r="BT14" i="57"/>
  <c r="BT14" i="67" s="1"/>
  <c r="BT9" i="57"/>
  <c r="BT9" i="67" s="1"/>
  <c r="BT19" i="57"/>
  <c r="BT19" i="67" s="1"/>
  <c r="BS30" i="57"/>
  <c r="BT30" i="59"/>
  <c r="BT32" i="59" s="1"/>
  <c r="BT16" i="57"/>
  <c r="BT16" i="67" s="1"/>
  <c r="BT23" i="57"/>
  <c r="BT23" i="67" s="1"/>
  <c r="BT6" i="57"/>
  <c r="BT6" i="67" s="1"/>
  <c r="BT13" i="57"/>
  <c r="BT13" i="67" s="1"/>
  <c r="BT8" i="57"/>
  <c r="BT8" i="67" s="1"/>
  <c r="BT22" i="57"/>
  <c r="BT22" i="67" s="1"/>
  <c r="BT22" i="65"/>
  <c r="BU16" i="59"/>
  <c r="BU16" i="58" s="1"/>
  <c r="BU16" i="61"/>
  <c r="BU17" i="59"/>
  <c r="BU17" i="58" s="1"/>
  <c r="BU17" i="57" s="1"/>
  <c r="BU17" i="67" s="1"/>
  <c r="BU17" i="61"/>
  <c r="BU23" i="59"/>
  <c r="BU23" i="58" s="1"/>
  <c r="BU23" i="61"/>
  <c r="BU14" i="59"/>
  <c r="BU14" i="58" s="1"/>
  <c r="BU14" i="61"/>
  <c r="BU7" i="59"/>
  <c r="BU7" i="58" s="1"/>
  <c r="BU7" i="57" s="1"/>
  <c r="BU7" i="67" s="1"/>
  <c r="BU7" i="61"/>
  <c r="BU22" i="59"/>
  <c r="BU22" i="58" s="1"/>
  <c r="BU22" i="61"/>
  <c r="BU9" i="59"/>
  <c r="BU9" i="58" s="1"/>
  <c r="BU9" i="61"/>
  <c r="BU24" i="59"/>
  <c r="BU24" i="58" s="1"/>
  <c r="BU24" i="57" s="1"/>
  <c r="BU24" i="67" s="1"/>
  <c r="BU24" i="61"/>
  <c r="BU5" i="59"/>
  <c r="BU5" i="58" s="1"/>
  <c r="BU5" i="61"/>
  <c r="BU6" i="59"/>
  <c r="BU6" i="58" s="1"/>
  <c r="BU6" i="61"/>
  <c r="BU13" i="59"/>
  <c r="BU13" i="58" s="1"/>
  <c r="BU13" i="61"/>
  <c r="BU15" i="59"/>
  <c r="BU15" i="58" s="1"/>
  <c r="BU15" i="61"/>
  <c r="BU19" i="59"/>
  <c r="BU19" i="58" s="1"/>
  <c r="BU19" i="61"/>
  <c r="BU20" i="59"/>
  <c r="BU20" i="58" s="1"/>
  <c r="BU20" i="61"/>
  <c r="BU18" i="59"/>
  <c r="BU18" i="58" s="1"/>
  <c r="BU18" i="61"/>
  <c r="BU10" i="59"/>
  <c r="BU10" i="58" s="1"/>
  <c r="BU10" i="61"/>
  <c r="BU8" i="59"/>
  <c r="BU8" i="58" s="1"/>
  <c r="BU8" i="61"/>
  <c r="BU4" i="59"/>
  <c r="BU4" i="61"/>
  <c r="BU21" i="59"/>
  <c r="BU21" i="58" s="1"/>
  <c r="BU21" i="61"/>
  <c r="BU12" i="59"/>
  <c r="BU12" i="58" s="1"/>
  <c r="BU12" i="61"/>
  <c r="BU11" i="59"/>
  <c r="BU11" i="58" s="1"/>
  <c r="BU11" i="61"/>
  <c r="BS30" i="65"/>
  <c r="BT4" i="57"/>
  <c r="BT4" i="67" s="1"/>
  <c r="BT30" i="58"/>
  <c r="BT32" i="58" s="1"/>
  <c r="DT24" i="55"/>
  <c r="DT22" i="55"/>
  <c r="BR6" i="54"/>
  <c r="BR20" i="54"/>
  <c r="BR11" i="54"/>
  <c r="BR16" i="54"/>
  <c r="BR23" i="54"/>
  <c r="BR12" i="54"/>
  <c r="BR4" i="54"/>
  <c r="BR4" i="55" s="1"/>
  <c r="BR8" i="54"/>
  <c r="BR21" i="54"/>
  <c r="BR17" i="54"/>
  <c r="CD17" i="55" s="1"/>
  <c r="J16" i="56" s="1"/>
  <c r="BR10" i="54"/>
  <c r="DB10" i="55" s="1"/>
  <c r="R9" i="56" s="1"/>
  <c r="BU4" i="53"/>
  <c r="BU5" i="53"/>
  <c r="BU17" i="53"/>
  <c r="BU6" i="53"/>
  <c r="BU21" i="53"/>
  <c r="BU23" i="53"/>
  <c r="BU15" i="53"/>
  <c r="BU12" i="53"/>
  <c r="BU19" i="53"/>
  <c r="BU14" i="53"/>
  <c r="BU20" i="53"/>
  <c r="BU7" i="53"/>
  <c r="BU22" i="53"/>
  <c r="BU10" i="53"/>
  <c r="BU11" i="53"/>
  <c r="BU9" i="53"/>
  <c r="BU16" i="53"/>
  <c r="BU8" i="53"/>
  <c r="BT30" i="54"/>
  <c r="BU24" i="53"/>
  <c r="BU13" i="53"/>
  <c r="BU18" i="53"/>
  <c r="BT30" i="53"/>
  <c r="BT32" i="53" s="1"/>
  <c r="BV24" i="50"/>
  <c r="BV5" i="50"/>
  <c r="BV17" i="50"/>
  <c r="BV6" i="50"/>
  <c r="BV21" i="50"/>
  <c r="BV13" i="50"/>
  <c r="BV23" i="50"/>
  <c r="BV15" i="50"/>
  <c r="BV12" i="50"/>
  <c r="BV19" i="50"/>
  <c r="BV14" i="50"/>
  <c r="BV20" i="50"/>
  <c r="BV7" i="50"/>
  <c r="BV18" i="50"/>
  <c r="BV22" i="50"/>
  <c r="BV10" i="50"/>
  <c r="BV11" i="50"/>
  <c r="BV9" i="50"/>
  <c r="BV16" i="50"/>
  <c r="BV8" i="50"/>
  <c r="BV4" i="50"/>
  <c r="BU30" i="50"/>
  <c r="L6" i="74" l="1"/>
  <c r="L227" i="74"/>
  <c r="AE270" i="74"/>
  <c r="R204" i="74"/>
  <c r="CJ8" i="55"/>
  <c r="L7" i="56" s="1"/>
  <c r="L72" i="74" s="1"/>
  <c r="DQ8" i="55"/>
  <c r="W7" i="56" s="1"/>
  <c r="W72" i="74" s="1"/>
  <c r="E128" i="74"/>
  <c r="E9" i="74"/>
  <c r="E34" i="74" s="1"/>
  <c r="Y216" i="74"/>
  <c r="AC249" i="74"/>
  <c r="AA248" i="74"/>
  <c r="Z212" i="74"/>
  <c r="AD245" i="74"/>
  <c r="AB244" i="74"/>
  <c r="Z239" i="74"/>
  <c r="Z10" i="74" s="1"/>
  <c r="W237" i="74"/>
  <c r="V210" i="74"/>
  <c r="V16" i="74" s="1"/>
  <c r="V206" i="74"/>
  <c r="V11" i="74" s="1"/>
  <c r="O171" i="74"/>
  <c r="I194" i="74"/>
  <c r="G161" i="74"/>
  <c r="G163" i="74" s="1"/>
  <c r="F3" i="56"/>
  <c r="BR30" i="55"/>
  <c r="AO3" i="71"/>
  <c r="AO29" i="71" s="1"/>
  <c r="Q29" i="71"/>
  <c r="AC3" i="71"/>
  <c r="AC29" i="71" s="1"/>
  <c r="J81" i="74"/>
  <c r="J16" i="71"/>
  <c r="V16" i="71" s="1"/>
  <c r="J16" i="73"/>
  <c r="W293" i="74"/>
  <c r="W295" i="74" s="1"/>
  <c r="R173" i="74"/>
  <c r="R12" i="74" s="1"/>
  <c r="Q149" i="74"/>
  <c r="P144" i="74"/>
  <c r="P18" i="74" s="1"/>
  <c r="R145" i="74"/>
  <c r="S150" i="74"/>
  <c r="U183" i="74"/>
  <c r="S182" i="74"/>
  <c r="T146" i="74"/>
  <c r="V179" i="74"/>
  <c r="R177" i="74"/>
  <c r="R17" i="74" s="1"/>
  <c r="T178" i="74"/>
  <c r="CV6" i="55"/>
  <c r="P5" i="56" s="1"/>
  <c r="P70" i="74" s="1"/>
  <c r="P140" i="74"/>
  <c r="P13" i="74" s="1"/>
  <c r="M138" i="74"/>
  <c r="O116" i="74"/>
  <c r="N111" i="74"/>
  <c r="N19" i="74" s="1"/>
  <c r="P112" i="74"/>
  <c r="Q117" i="74"/>
  <c r="R113" i="74"/>
  <c r="N107" i="74"/>
  <c r="N14" i="74" s="1"/>
  <c r="K105" i="74"/>
  <c r="AG5" i="71"/>
  <c r="AS5" i="71"/>
  <c r="R74" i="74"/>
  <c r="R9" i="73"/>
  <c r="N12" i="73"/>
  <c r="N8" i="73"/>
  <c r="K6" i="71"/>
  <c r="W6" i="71" s="1"/>
  <c r="K6" i="73"/>
  <c r="CD6" i="55"/>
  <c r="I4" i="56"/>
  <c r="I69" i="74" s="1"/>
  <c r="BU30" i="61"/>
  <c r="X21" i="56"/>
  <c r="X23" i="56"/>
  <c r="BS30" i="60"/>
  <c r="BT11" i="60"/>
  <c r="BT14" i="60"/>
  <c r="BT8" i="60"/>
  <c r="BT20" i="60"/>
  <c r="BT19" i="60"/>
  <c r="BT15" i="60"/>
  <c r="BT23" i="60"/>
  <c r="BT22" i="60"/>
  <c r="BT21" i="60"/>
  <c r="BT17" i="60"/>
  <c r="BT10" i="60"/>
  <c r="BT13" i="60"/>
  <c r="BT6" i="60"/>
  <c r="BT16" i="60"/>
  <c r="BT9" i="60"/>
  <c r="BT24" i="60"/>
  <c r="BT4" i="60"/>
  <c r="BT30" i="67"/>
  <c r="BT32" i="67" s="1"/>
  <c r="BU11" i="65"/>
  <c r="BU11" i="66"/>
  <c r="BU12" i="65"/>
  <c r="BU12" i="66"/>
  <c r="BU21" i="65"/>
  <c r="BU21" i="66"/>
  <c r="BU8" i="65"/>
  <c r="BU8" i="66"/>
  <c r="BU10" i="65"/>
  <c r="BU10" i="66"/>
  <c r="BU18" i="65"/>
  <c r="BU18" i="66"/>
  <c r="BU20" i="65"/>
  <c r="BU20" i="66"/>
  <c r="BU19" i="65"/>
  <c r="BU19" i="66"/>
  <c r="BU15" i="65"/>
  <c r="BU15" i="66"/>
  <c r="BU13" i="65"/>
  <c r="BU13" i="66"/>
  <c r="BU6" i="65"/>
  <c r="BU6" i="66"/>
  <c r="BU5" i="65"/>
  <c r="BU5" i="66"/>
  <c r="BU24" i="65"/>
  <c r="BU24" i="66"/>
  <c r="BU24" i="60" s="1"/>
  <c r="BU9" i="65"/>
  <c r="BU9" i="66"/>
  <c r="BU22" i="65"/>
  <c r="BU22" i="66"/>
  <c r="BU7" i="65"/>
  <c r="BU7" i="66"/>
  <c r="BU7" i="60" s="1"/>
  <c r="BU14" i="65"/>
  <c r="BU14" i="66"/>
  <c r="BU23" i="65"/>
  <c r="BU23" i="66"/>
  <c r="BU17" i="65"/>
  <c r="BU17" i="66"/>
  <c r="BU17" i="60" s="1"/>
  <c r="BU16" i="65"/>
  <c r="BU16" i="66"/>
  <c r="BT30" i="66"/>
  <c r="BT32" i="66" s="1"/>
  <c r="BU9" i="57"/>
  <c r="BU9" i="67" s="1"/>
  <c r="BU23" i="57"/>
  <c r="BU23" i="67" s="1"/>
  <c r="BU16" i="57"/>
  <c r="BU16" i="67" s="1"/>
  <c r="BU19" i="57"/>
  <c r="BU19" i="67" s="1"/>
  <c r="BU20" i="57"/>
  <c r="BU20" i="67" s="1"/>
  <c r="BU30" i="59"/>
  <c r="BU4" i="58"/>
  <c r="BU4" i="57" s="1"/>
  <c r="BU4" i="67" s="1"/>
  <c r="BU6" i="57"/>
  <c r="BU6" i="67" s="1"/>
  <c r="BU22" i="57"/>
  <c r="BU22" i="67" s="1"/>
  <c r="BU14" i="57"/>
  <c r="BU14" i="67" s="1"/>
  <c r="BU8" i="57"/>
  <c r="BU8" i="67" s="1"/>
  <c r="BU13" i="57"/>
  <c r="BU13" i="67" s="1"/>
  <c r="BU10" i="57"/>
  <c r="BU10" i="67" s="1"/>
  <c r="BU11" i="57"/>
  <c r="BU11" i="67" s="1"/>
  <c r="BU12" i="57"/>
  <c r="BU12" i="67" s="1"/>
  <c r="BU21" i="57"/>
  <c r="BU21" i="67" s="1"/>
  <c r="BU18" i="57"/>
  <c r="BU18" i="67" s="1"/>
  <c r="BU15" i="57"/>
  <c r="BU15" i="67" s="1"/>
  <c r="BU5" i="57"/>
  <c r="BU5" i="67" s="1"/>
  <c r="BT30" i="57"/>
  <c r="BT32" i="57" s="1"/>
  <c r="BV22" i="59"/>
  <c r="BV22" i="58" s="1"/>
  <c r="BV22" i="61"/>
  <c r="BV17" i="59"/>
  <c r="BV17" i="58" s="1"/>
  <c r="BV17" i="61"/>
  <c r="BV4" i="59"/>
  <c r="BV4" i="58" s="1"/>
  <c r="BV4" i="61"/>
  <c r="BV16" i="59"/>
  <c r="BV16" i="58" s="1"/>
  <c r="BV16" i="57" s="1"/>
  <c r="BV16" i="67" s="1"/>
  <c r="BV16" i="61"/>
  <c r="BV11" i="59"/>
  <c r="BV11" i="58" s="1"/>
  <c r="BV11" i="61"/>
  <c r="BV7" i="59"/>
  <c r="BV7" i="58" s="1"/>
  <c r="BV7" i="57" s="1"/>
  <c r="BV7" i="67" s="1"/>
  <c r="BV7" i="61"/>
  <c r="BV14" i="59"/>
  <c r="BV14" i="58" s="1"/>
  <c r="BV14" i="61"/>
  <c r="BV12" i="59"/>
  <c r="BV12" i="58" s="1"/>
  <c r="BV12" i="57" s="1"/>
  <c r="BV12" i="67" s="1"/>
  <c r="BV12" i="61"/>
  <c r="BV23" i="59"/>
  <c r="BV23" i="58" s="1"/>
  <c r="BV23" i="61"/>
  <c r="BV21" i="59"/>
  <c r="BV21" i="58" s="1"/>
  <c r="BV21" i="61"/>
  <c r="BV24" i="59"/>
  <c r="BV24" i="58" s="1"/>
  <c r="BV24" i="61"/>
  <c r="BV8" i="59"/>
  <c r="BV8" i="58" s="1"/>
  <c r="BV8" i="61"/>
  <c r="BV9" i="59"/>
  <c r="BV9" i="58" s="1"/>
  <c r="BV9" i="61"/>
  <c r="BV10" i="59"/>
  <c r="BV10" i="58" s="1"/>
  <c r="BV10" i="61"/>
  <c r="BV18" i="59"/>
  <c r="BV18" i="58" s="1"/>
  <c r="BV18" i="57" s="1"/>
  <c r="BV18" i="67" s="1"/>
  <c r="BV18" i="61"/>
  <c r="BV20" i="59"/>
  <c r="BV20" i="58" s="1"/>
  <c r="BV20" i="61"/>
  <c r="BV19" i="59"/>
  <c r="BV19" i="58" s="1"/>
  <c r="BV19" i="61"/>
  <c r="BV15" i="59"/>
  <c r="BV15" i="58" s="1"/>
  <c r="BV15" i="61"/>
  <c r="BV13" i="59"/>
  <c r="BV13" i="58" s="1"/>
  <c r="BV13" i="61"/>
  <c r="BV6" i="59"/>
  <c r="BV6" i="58" s="1"/>
  <c r="BV6" i="61"/>
  <c r="BV5" i="59"/>
  <c r="BV5" i="58" s="1"/>
  <c r="BV5" i="61"/>
  <c r="BT30" i="65"/>
  <c r="BT32" i="65" s="1"/>
  <c r="DN21" i="55"/>
  <c r="DT23" i="55"/>
  <c r="DT20" i="55"/>
  <c r="DT12" i="55"/>
  <c r="DT16" i="55"/>
  <c r="DN11" i="55"/>
  <c r="BR30" i="54"/>
  <c r="BT32" i="54" s="1"/>
  <c r="BV8" i="53"/>
  <c r="BV16" i="53"/>
  <c r="BV9" i="53"/>
  <c r="BV10" i="53"/>
  <c r="BV22" i="53"/>
  <c r="BV18" i="53"/>
  <c r="BV7" i="53"/>
  <c r="BV20" i="53"/>
  <c r="BV14" i="53"/>
  <c r="BV19" i="53"/>
  <c r="BV12" i="53"/>
  <c r="BV23" i="53"/>
  <c r="BV13" i="53"/>
  <c r="BV21" i="53"/>
  <c r="BV6" i="53"/>
  <c r="BV17" i="53"/>
  <c r="BV5" i="53"/>
  <c r="BV24" i="53"/>
  <c r="BV4" i="53"/>
  <c r="BV11" i="53"/>
  <c r="BV15" i="53"/>
  <c r="BU30" i="53"/>
  <c r="BW8" i="50"/>
  <c r="BW16" i="50"/>
  <c r="BW9" i="50"/>
  <c r="BW11" i="50"/>
  <c r="BW10" i="50"/>
  <c r="BW22" i="50"/>
  <c r="BW18" i="50"/>
  <c r="BW7" i="50"/>
  <c r="BW20" i="50"/>
  <c r="BW14" i="50"/>
  <c r="BW19" i="50"/>
  <c r="BW12" i="50"/>
  <c r="BW15" i="50"/>
  <c r="BW23" i="50"/>
  <c r="BW13" i="50"/>
  <c r="BW21" i="50"/>
  <c r="BW6" i="50"/>
  <c r="BW17" i="50"/>
  <c r="BW5" i="50"/>
  <c r="BW24" i="50"/>
  <c r="BW4" i="50"/>
  <c r="BV30" i="50"/>
  <c r="AC268" i="74" l="1"/>
  <c r="P202" i="74"/>
  <c r="P172" i="74"/>
  <c r="S205" i="74"/>
  <c r="V247" i="74"/>
  <c r="V20" i="74" s="1"/>
  <c r="AD280" i="74"/>
  <c r="U235" i="74"/>
  <c r="R214" i="74"/>
  <c r="R21" i="74" s="1"/>
  <c r="Z207" i="74"/>
  <c r="AD240" i="74"/>
  <c r="X238" i="74"/>
  <c r="M169" i="74"/>
  <c r="F68" i="74"/>
  <c r="F3" i="73"/>
  <c r="F29" i="73" s="1"/>
  <c r="F29" i="56"/>
  <c r="F3" i="71"/>
  <c r="AH16" i="71"/>
  <c r="AT16" i="71"/>
  <c r="L148" i="74"/>
  <c r="L23" i="74" s="1"/>
  <c r="N181" i="74"/>
  <c r="N22" i="74" s="1"/>
  <c r="J115" i="74"/>
  <c r="J24" i="74" s="1"/>
  <c r="P260" i="74"/>
  <c r="V174" i="74"/>
  <c r="T141" i="74"/>
  <c r="K136" i="74"/>
  <c r="N139" i="74"/>
  <c r="R108" i="74"/>
  <c r="I103" i="74"/>
  <c r="L106" i="74"/>
  <c r="AI6" i="71"/>
  <c r="AU6" i="71"/>
  <c r="H61" i="74"/>
  <c r="X23" i="73"/>
  <c r="X21" i="73"/>
  <c r="L7" i="73"/>
  <c r="I4" i="71"/>
  <c r="U4" i="71" s="1"/>
  <c r="I4" i="73"/>
  <c r="BV30" i="61"/>
  <c r="J5" i="56"/>
  <c r="J70" i="74" s="1"/>
  <c r="V10" i="56"/>
  <c r="V75" i="74" s="1"/>
  <c r="X11" i="56"/>
  <c r="X76" i="74" s="1"/>
  <c r="X15" i="56"/>
  <c r="X80" i="74" s="1"/>
  <c r="X22" i="56"/>
  <c r="V20" i="56"/>
  <c r="X19" i="56"/>
  <c r="X84" i="74" s="1"/>
  <c r="BW36" i="50"/>
  <c r="BT30" i="60"/>
  <c r="BT32" i="60" s="1"/>
  <c r="BU23" i="60"/>
  <c r="BU14" i="60"/>
  <c r="BU16" i="60"/>
  <c r="BU22" i="60"/>
  <c r="BU9" i="60"/>
  <c r="BU5" i="60"/>
  <c r="BU6" i="60"/>
  <c r="BU13" i="60"/>
  <c r="BU15" i="60"/>
  <c r="BU19" i="60"/>
  <c r="BU20" i="60"/>
  <c r="BU18" i="60"/>
  <c r="BU10" i="60"/>
  <c r="BU8" i="60"/>
  <c r="BU21" i="60"/>
  <c r="BU12" i="60"/>
  <c r="BU11" i="60"/>
  <c r="BV4" i="65"/>
  <c r="BV4" i="66"/>
  <c r="BV6" i="65"/>
  <c r="BV6" i="66"/>
  <c r="BV15" i="65"/>
  <c r="BV15" i="66"/>
  <c r="BV19" i="65"/>
  <c r="BV19" i="66"/>
  <c r="BV20" i="65"/>
  <c r="BV20" i="66"/>
  <c r="BV18" i="65"/>
  <c r="BV18" i="66"/>
  <c r="BV18" i="60" s="1"/>
  <c r="BV10" i="65"/>
  <c r="BV10" i="66"/>
  <c r="BV9" i="65"/>
  <c r="BV9" i="66"/>
  <c r="BV8" i="65"/>
  <c r="BV8" i="66"/>
  <c r="BV24" i="65"/>
  <c r="BV24" i="66"/>
  <c r="BV21" i="65"/>
  <c r="BV21" i="66"/>
  <c r="BV23" i="65"/>
  <c r="BV23" i="66"/>
  <c r="BV12" i="65"/>
  <c r="BV12" i="66"/>
  <c r="BV12" i="60" s="1"/>
  <c r="BV14" i="65"/>
  <c r="BV14" i="66"/>
  <c r="BV7" i="65"/>
  <c r="BV7" i="66"/>
  <c r="BV7" i="60" s="1"/>
  <c r="BV11" i="65"/>
  <c r="BV11" i="66"/>
  <c r="BV16" i="65"/>
  <c r="BV16" i="66"/>
  <c r="BV16" i="60" s="1"/>
  <c r="BV17" i="65"/>
  <c r="BV17" i="66"/>
  <c r="BV22" i="65"/>
  <c r="BV22" i="66"/>
  <c r="BV5" i="65"/>
  <c r="BV5" i="66"/>
  <c r="BV13" i="65"/>
  <c r="BV13" i="66"/>
  <c r="BV11" i="57"/>
  <c r="BV11" i="67" s="1"/>
  <c r="BV17" i="57"/>
  <c r="BV17" i="67" s="1"/>
  <c r="BV22" i="57"/>
  <c r="BV22" i="67" s="1"/>
  <c r="BU4" i="65"/>
  <c r="BU30" i="65" s="1"/>
  <c r="BU30" i="67"/>
  <c r="BU4" i="66"/>
  <c r="BV5" i="57"/>
  <c r="BV5" i="67" s="1"/>
  <c r="BU30" i="58"/>
  <c r="BV19" i="57"/>
  <c r="BV19" i="67" s="1"/>
  <c r="BV9" i="57"/>
  <c r="BV9" i="67" s="1"/>
  <c r="BV23" i="57"/>
  <c r="BV23" i="67" s="1"/>
  <c r="BV24" i="57"/>
  <c r="BV24" i="67" s="1"/>
  <c r="BV13" i="57"/>
  <c r="BV13" i="67" s="1"/>
  <c r="BV20" i="57"/>
  <c r="BV20" i="67" s="1"/>
  <c r="BV10" i="57"/>
  <c r="BV10" i="67" s="1"/>
  <c r="BV8" i="57"/>
  <c r="BV8" i="67" s="1"/>
  <c r="BV21" i="57"/>
  <c r="BV21" i="67" s="1"/>
  <c r="BV14" i="57"/>
  <c r="BV14" i="67" s="1"/>
  <c r="BV30" i="59"/>
  <c r="BV6" i="57"/>
  <c r="BV6" i="67" s="1"/>
  <c r="BV15" i="57"/>
  <c r="BV15" i="67" s="1"/>
  <c r="BU30" i="57"/>
  <c r="BW5" i="59"/>
  <c r="BW5" i="58" s="1"/>
  <c r="BW5" i="57" s="1"/>
  <c r="BW5" i="67" s="1"/>
  <c r="BW5" i="61"/>
  <c r="BW6" i="59"/>
  <c r="BW6" i="58" s="1"/>
  <c r="BW6" i="57" s="1"/>
  <c r="BW6" i="67" s="1"/>
  <c r="BW6" i="61"/>
  <c r="BW15" i="59"/>
  <c r="BW15" i="58" s="1"/>
  <c r="BW15" i="57" s="1"/>
  <c r="BW15" i="67" s="1"/>
  <c r="BW15" i="61"/>
  <c r="BW20" i="59"/>
  <c r="BW20" i="58" s="1"/>
  <c r="BW20" i="57" s="1"/>
  <c r="BW20" i="67" s="1"/>
  <c r="BW20" i="61"/>
  <c r="BW18" i="59"/>
  <c r="BW18" i="58" s="1"/>
  <c r="BW18" i="57" s="1"/>
  <c r="BW18" i="67" s="1"/>
  <c r="BW18" i="61"/>
  <c r="BW10" i="59"/>
  <c r="BW10" i="58" s="1"/>
  <c r="BW10" i="57" s="1"/>
  <c r="BW10" i="67" s="1"/>
  <c r="BW10" i="61"/>
  <c r="BW8" i="59"/>
  <c r="BW8" i="58" s="1"/>
  <c r="BW8" i="61"/>
  <c r="BW24" i="59"/>
  <c r="BW24" i="58" s="1"/>
  <c r="BW24" i="57" s="1"/>
  <c r="BW24" i="67" s="1"/>
  <c r="BW24" i="61"/>
  <c r="BW17" i="59"/>
  <c r="BW17" i="58" s="1"/>
  <c r="BW17" i="61"/>
  <c r="BW21" i="59"/>
  <c r="BW21" i="58" s="1"/>
  <c r="BW21" i="61"/>
  <c r="BW23" i="59"/>
  <c r="BW23" i="58" s="1"/>
  <c r="BW23" i="61"/>
  <c r="BW12" i="59"/>
  <c r="BW12" i="58" s="1"/>
  <c r="BW12" i="61"/>
  <c r="BW14" i="59"/>
  <c r="BW14" i="58" s="1"/>
  <c r="BW14" i="61"/>
  <c r="BW7" i="59"/>
  <c r="BW7" i="58" s="1"/>
  <c r="BW7" i="57" s="1"/>
  <c r="BW7" i="67" s="1"/>
  <c r="BW7" i="61"/>
  <c r="BW22" i="59"/>
  <c r="BW22" i="58" s="1"/>
  <c r="BW22" i="61"/>
  <c r="BW11" i="59"/>
  <c r="BW11" i="58" s="1"/>
  <c r="BW11" i="61"/>
  <c r="BW16" i="59"/>
  <c r="BW16" i="58" s="1"/>
  <c r="BW16" i="57" s="1"/>
  <c r="BW16" i="67" s="1"/>
  <c r="BW16" i="61"/>
  <c r="BW4" i="59"/>
  <c r="BW4" i="58" s="1"/>
  <c r="BW4" i="61"/>
  <c r="BW13" i="59"/>
  <c r="BW13" i="58" s="1"/>
  <c r="BW13" i="61"/>
  <c r="BW19" i="59"/>
  <c r="BW19" i="58" s="1"/>
  <c r="BW19" i="61"/>
  <c r="BW9" i="59"/>
  <c r="BW9" i="58" s="1"/>
  <c r="BW9" i="61"/>
  <c r="BV4" i="57"/>
  <c r="BV4" i="67" s="1"/>
  <c r="BV30" i="58"/>
  <c r="BV30" i="53"/>
  <c r="BW4" i="53"/>
  <c r="BU4" i="54" s="1"/>
  <c r="BU4" i="55" s="1"/>
  <c r="BW24" i="53"/>
  <c r="BU24" i="54" s="1"/>
  <c r="BW6" i="53"/>
  <c r="BU6" i="54" s="1"/>
  <c r="BW13" i="53"/>
  <c r="BU13" i="54" s="1"/>
  <c r="CS13" i="55" s="1"/>
  <c r="BW15" i="53"/>
  <c r="BW12" i="53"/>
  <c r="BU12" i="54" s="1"/>
  <c r="BW19" i="53"/>
  <c r="BW7" i="53"/>
  <c r="BU7" i="54" s="1"/>
  <c r="DK7" i="55" s="1"/>
  <c r="U6" i="56" s="1"/>
  <c r="U71" i="74" s="1"/>
  <c r="BW18" i="53"/>
  <c r="BU18" i="54" s="1"/>
  <c r="CV18" i="55" s="1"/>
  <c r="P17" i="56" s="1"/>
  <c r="BW22" i="53"/>
  <c r="BU22" i="54" s="1"/>
  <c r="BW10" i="53"/>
  <c r="BU10" i="54" s="1"/>
  <c r="DE10" i="55" s="1"/>
  <c r="S9" i="56" s="1"/>
  <c r="BW16" i="53"/>
  <c r="BW8" i="53"/>
  <c r="BU8" i="54" s="1"/>
  <c r="BW5" i="53"/>
  <c r="BU5" i="54" s="1"/>
  <c r="BW21" i="53"/>
  <c r="BW23" i="53"/>
  <c r="BU23" i="54" s="1"/>
  <c r="BW14" i="53"/>
  <c r="BU14" i="54" s="1"/>
  <c r="CY14" i="55" s="1"/>
  <c r="Q13" i="56" s="1"/>
  <c r="BW20" i="53"/>
  <c r="BU20" i="54" s="1"/>
  <c r="BW11" i="53"/>
  <c r="BV30" i="54"/>
  <c r="BW17" i="53"/>
  <c r="BU17" i="54" s="1"/>
  <c r="CG17" i="55" s="1"/>
  <c r="K16" i="56" s="1"/>
  <c r="BW9" i="53"/>
  <c r="BU9" i="54" s="1"/>
  <c r="CS9" i="55" s="1"/>
  <c r="BX5" i="50"/>
  <c r="BX21" i="50"/>
  <c r="BX23" i="50"/>
  <c r="BX14" i="50"/>
  <c r="BX20" i="50"/>
  <c r="BX11" i="50"/>
  <c r="BX24" i="50"/>
  <c r="BX17" i="50"/>
  <c r="BX6" i="50"/>
  <c r="BX13" i="50"/>
  <c r="BX15" i="50"/>
  <c r="BX12" i="50"/>
  <c r="BX19" i="50"/>
  <c r="BX7" i="50"/>
  <c r="BX18" i="50"/>
  <c r="BX22" i="50"/>
  <c r="BX10" i="50"/>
  <c r="BX9" i="50"/>
  <c r="BX16" i="50"/>
  <c r="BX8" i="50"/>
  <c r="BX4" i="50"/>
  <c r="BW30" i="50"/>
  <c r="BW32" i="50" s="1"/>
  <c r="BW34" i="50" s="1"/>
  <c r="I7" i="44" s="1"/>
  <c r="AD269" i="74" l="1"/>
  <c r="Q203" i="74"/>
  <c r="Z267" i="74"/>
  <c r="Z4" i="74" s="1"/>
  <c r="M201" i="74"/>
  <c r="CM8" i="55"/>
  <c r="DT8" i="55"/>
  <c r="X7" i="56" s="1"/>
  <c r="X72" i="74" s="1"/>
  <c r="Z151" i="74"/>
  <c r="AB184" i="74"/>
  <c r="Z147" i="74"/>
  <c r="AB180" i="74"/>
  <c r="Z143" i="74"/>
  <c r="AB176" i="74"/>
  <c r="V236" i="74"/>
  <c r="R234" i="74"/>
  <c r="R5" i="74" s="1"/>
  <c r="Z175" i="74"/>
  <c r="AD208" i="74"/>
  <c r="N170" i="74"/>
  <c r="J168" i="74"/>
  <c r="J7" i="74" s="1"/>
  <c r="R3" i="71"/>
  <c r="F29" i="71"/>
  <c r="BU30" i="55"/>
  <c r="G3" i="56"/>
  <c r="H135" i="74"/>
  <c r="H8" i="74" s="1"/>
  <c r="F102" i="74"/>
  <c r="F94" i="74"/>
  <c r="K81" i="74"/>
  <c r="W247" i="74" s="1"/>
  <c r="W20" i="74" s="1"/>
  <c r="K16" i="71"/>
  <c r="W16" i="71" s="1"/>
  <c r="K16" i="73"/>
  <c r="CY6" i="55"/>
  <c r="Q5" i="56" s="1"/>
  <c r="Q70" i="74" s="1"/>
  <c r="X142" i="74"/>
  <c r="L137" i="74"/>
  <c r="X110" i="74"/>
  <c r="X118" i="74"/>
  <c r="X114" i="74"/>
  <c r="V109" i="74"/>
  <c r="J104" i="74"/>
  <c r="CJ7" i="55"/>
  <c r="L6" i="56" s="1"/>
  <c r="L71" i="74" s="1"/>
  <c r="S204" i="74" s="1"/>
  <c r="AG4" i="71"/>
  <c r="AS4" i="71"/>
  <c r="S74" i="74"/>
  <c r="AE240" i="74" s="1"/>
  <c r="S9" i="73"/>
  <c r="Q13" i="73"/>
  <c r="Q78" i="74"/>
  <c r="P17" i="73"/>
  <c r="P82" i="74"/>
  <c r="V20" i="73"/>
  <c r="V10" i="73"/>
  <c r="X19" i="73"/>
  <c r="X22" i="73"/>
  <c r="X15" i="73"/>
  <c r="X11" i="73"/>
  <c r="J5" i="71"/>
  <c r="V5" i="71" s="1"/>
  <c r="J5" i="73"/>
  <c r="M7" i="56"/>
  <c r="M72" i="74" s="1"/>
  <c r="T205" i="74" s="1"/>
  <c r="CG6" i="55"/>
  <c r="CD5" i="55"/>
  <c r="BV30" i="65"/>
  <c r="O8" i="56"/>
  <c r="O73" i="74" s="1"/>
  <c r="AA239" i="74" s="1"/>
  <c r="AA10" i="74" s="1"/>
  <c r="O12" i="56"/>
  <c r="O77" i="74" s="1"/>
  <c r="BV13" i="60"/>
  <c r="BV5" i="60"/>
  <c r="BV22" i="60"/>
  <c r="BV11" i="60"/>
  <c r="BV23" i="60"/>
  <c r="BU30" i="66"/>
  <c r="BU4" i="60"/>
  <c r="BU30" i="60" s="1"/>
  <c r="BV17" i="60"/>
  <c r="BV14" i="60"/>
  <c r="BV21" i="60"/>
  <c r="BV24" i="60"/>
  <c r="BV8" i="60"/>
  <c r="BV9" i="60"/>
  <c r="BV10" i="60"/>
  <c r="BV20" i="60"/>
  <c r="BV19" i="60"/>
  <c r="BV15" i="60"/>
  <c r="BV6" i="60"/>
  <c r="BV4" i="60"/>
  <c r="BW11" i="65"/>
  <c r="BW11" i="66"/>
  <c r="BW7" i="65"/>
  <c r="BW7" i="66"/>
  <c r="BW7" i="60" s="1"/>
  <c r="BW12" i="65"/>
  <c r="BW12" i="66"/>
  <c r="BW21" i="65"/>
  <c r="BW21" i="66"/>
  <c r="BW8" i="65"/>
  <c r="BW8" i="66"/>
  <c r="BW4" i="65"/>
  <c r="BW4" i="66"/>
  <c r="BW21" i="57"/>
  <c r="BW21" i="67" s="1"/>
  <c r="BW8" i="57"/>
  <c r="BW8" i="67" s="1"/>
  <c r="BW9" i="65"/>
  <c r="BW9" i="66"/>
  <c r="BW19" i="65"/>
  <c r="BW19" i="66"/>
  <c r="BW13" i="65"/>
  <c r="BW13" i="66"/>
  <c r="BV30" i="67"/>
  <c r="BW16" i="65"/>
  <c r="BW16" i="66"/>
  <c r="BW16" i="60" s="1"/>
  <c r="BW22" i="65"/>
  <c r="BW22" i="66"/>
  <c r="BW14" i="65"/>
  <c r="BW14" i="66"/>
  <c r="BW23" i="65"/>
  <c r="BW23" i="66"/>
  <c r="BW17" i="65"/>
  <c r="BW17" i="66"/>
  <c r="BW24" i="65"/>
  <c r="BW24" i="66"/>
  <c r="BW24" i="60" s="1"/>
  <c r="BW10" i="65"/>
  <c r="BW10" i="66"/>
  <c r="BW10" i="60" s="1"/>
  <c r="BW18" i="65"/>
  <c r="BW18" i="66"/>
  <c r="BW18" i="60" s="1"/>
  <c r="BW20" i="65"/>
  <c r="BW20" i="66"/>
  <c r="BW20" i="60" s="1"/>
  <c r="BW15" i="65"/>
  <c r="BW15" i="66"/>
  <c r="BW15" i="60" s="1"/>
  <c r="BW6" i="65"/>
  <c r="BW6" i="66"/>
  <c r="BW6" i="60" s="1"/>
  <c r="BW5" i="65"/>
  <c r="BW5" i="66"/>
  <c r="BW5" i="60" s="1"/>
  <c r="BV30" i="66"/>
  <c r="BW30" i="59"/>
  <c r="BW34" i="59" s="1"/>
  <c r="BW30" i="61"/>
  <c r="BW32" i="61" s="1"/>
  <c r="BW34" i="61" s="1"/>
  <c r="I8" i="44" s="1"/>
  <c r="BW9" i="57"/>
  <c r="BW9" i="67" s="1"/>
  <c r="BW19" i="57"/>
  <c r="BW19" i="67" s="1"/>
  <c r="BW13" i="57"/>
  <c r="BW13" i="67" s="1"/>
  <c r="BW11" i="57"/>
  <c r="BW11" i="67" s="1"/>
  <c r="BW23" i="57"/>
  <c r="BW23" i="67" s="1"/>
  <c r="BW14" i="57"/>
  <c r="BW14" i="67" s="1"/>
  <c r="BW22" i="57"/>
  <c r="BW22" i="67" s="1"/>
  <c r="BW12" i="57"/>
  <c r="BW12" i="67" s="1"/>
  <c r="BW17" i="57"/>
  <c r="BW17" i="67" s="1"/>
  <c r="BV30" i="57"/>
  <c r="BX4" i="59"/>
  <c r="BX4" i="58" s="1"/>
  <c r="BX4" i="61"/>
  <c r="BX10" i="59"/>
  <c r="BX10" i="58" s="1"/>
  <c r="BX10" i="57" s="1"/>
  <c r="BX10" i="67" s="1"/>
  <c r="BX10" i="61"/>
  <c r="BX18" i="59"/>
  <c r="BX18" i="58" s="1"/>
  <c r="BX18" i="61"/>
  <c r="BX15" i="59"/>
  <c r="BX15" i="58" s="1"/>
  <c r="BX15" i="61"/>
  <c r="BX20" i="59"/>
  <c r="BX20" i="58" s="1"/>
  <c r="BX20" i="61"/>
  <c r="BX8" i="59"/>
  <c r="BX8" i="58" s="1"/>
  <c r="BX8" i="61"/>
  <c r="BX9" i="59"/>
  <c r="BX9" i="58" s="1"/>
  <c r="BX9" i="57" s="1"/>
  <c r="BX9" i="67" s="1"/>
  <c r="BX9" i="61"/>
  <c r="BX22" i="59"/>
  <c r="BX22" i="58" s="1"/>
  <c r="BX22" i="61"/>
  <c r="BX7" i="59"/>
  <c r="BX7" i="58" s="1"/>
  <c r="BX7" i="61"/>
  <c r="BX12" i="59"/>
  <c r="BX12" i="58" s="1"/>
  <c r="BX12" i="57" s="1"/>
  <c r="BX12" i="67" s="1"/>
  <c r="BX12" i="61"/>
  <c r="BX13" i="59"/>
  <c r="BX13" i="58" s="1"/>
  <c r="BX13" i="57" s="1"/>
  <c r="BX13" i="67" s="1"/>
  <c r="BX13" i="61"/>
  <c r="BX17" i="59"/>
  <c r="BX17" i="58" s="1"/>
  <c r="BX17" i="61"/>
  <c r="BX11" i="59"/>
  <c r="BX11" i="58" s="1"/>
  <c r="BX11" i="61"/>
  <c r="BX14" i="59"/>
  <c r="BX14" i="58" s="1"/>
  <c r="BX14" i="61"/>
  <c r="BX21" i="59"/>
  <c r="BX21" i="58" s="1"/>
  <c r="BX21" i="61"/>
  <c r="BX16" i="59"/>
  <c r="BX16" i="58" s="1"/>
  <c r="BX16" i="57" s="1"/>
  <c r="BX16" i="67" s="1"/>
  <c r="BX16" i="61"/>
  <c r="BX19" i="59"/>
  <c r="BX19" i="58" s="1"/>
  <c r="BX19" i="57" s="1"/>
  <c r="BX19" i="67" s="1"/>
  <c r="BX19" i="61"/>
  <c r="BX6" i="59"/>
  <c r="BX6" i="58" s="1"/>
  <c r="BX6" i="61"/>
  <c r="BX24" i="59"/>
  <c r="BX24" i="58" s="1"/>
  <c r="BX24" i="57" s="1"/>
  <c r="BX24" i="67" s="1"/>
  <c r="BX24" i="61"/>
  <c r="BX23" i="59"/>
  <c r="BX23" i="58" s="1"/>
  <c r="BX23" i="57" s="1"/>
  <c r="BX23" i="67" s="1"/>
  <c r="BX23" i="61"/>
  <c r="BX5" i="59"/>
  <c r="BX5" i="58" s="1"/>
  <c r="BX5" i="61"/>
  <c r="BW4" i="57"/>
  <c r="BW4" i="67" s="1"/>
  <c r="BW30" i="58"/>
  <c r="BW34" i="58" s="1"/>
  <c r="DW23" i="55"/>
  <c r="DW22" i="55"/>
  <c r="DW20" i="55"/>
  <c r="DW12" i="55"/>
  <c r="DW24" i="55"/>
  <c r="BU11" i="54"/>
  <c r="BU19" i="54"/>
  <c r="DB19" i="55" s="1"/>
  <c r="R18" i="56" s="1"/>
  <c r="BU16" i="54"/>
  <c r="BU21" i="54"/>
  <c r="BU15" i="54"/>
  <c r="DE15" i="55" s="1"/>
  <c r="S14" i="56" s="1"/>
  <c r="BX8" i="53"/>
  <c r="BX16" i="53"/>
  <c r="BX9" i="53"/>
  <c r="BX22" i="53"/>
  <c r="BX18" i="53"/>
  <c r="BX7" i="53"/>
  <c r="BX19" i="53"/>
  <c r="BX12" i="53"/>
  <c r="BX15" i="53"/>
  <c r="BX6" i="53"/>
  <c r="BX17" i="53"/>
  <c r="BX24" i="53"/>
  <c r="BX11" i="53"/>
  <c r="BX20" i="53"/>
  <c r="BX14" i="53"/>
  <c r="BX23" i="53"/>
  <c r="BX5" i="53"/>
  <c r="BX4" i="53"/>
  <c r="BW30" i="54"/>
  <c r="BX10" i="53"/>
  <c r="BX13" i="53"/>
  <c r="BX21" i="53"/>
  <c r="BW30" i="53"/>
  <c r="BW32" i="53" s="1"/>
  <c r="BW34" i="53" s="1"/>
  <c r="BY8" i="50"/>
  <c r="BY16" i="50"/>
  <c r="BY9" i="50"/>
  <c r="BY10" i="50"/>
  <c r="BY22" i="50"/>
  <c r="BY18" i="50"/>
  <c r="BY7" i="50"/>
  <c r="BY19" i="50"/>
  <c r="BY12" i="50"/>
  <c r="BY15" i="50"/>
  <c r="BY13" i="50"/>
  <c r="BY6" i="50"/>
  <c r="BY17" i="50"/>
  <c r="BY24" i="50"/>
  <c r="BY11" i="50"/>
  <c r="BY20" i="50"/>
  <c r="BY14" i="50"/>
  <c r="BY23" i="50"/>
  <c r="BY21" i="50"/>
  <c r="BY5" i="50"/>
  <c r="BY4" i="50"/>
  <c r="BX30" i="50"/>
  <c r="M6" i="74" l="1"/>
  <c r="M227" i="74"/>
  <c r="F128" i="74"/>
  <c r="F9" i="74"/>
  <c r="F34" i="74" s="1"/>
  <c r="AE280" i="74"/>
  <c r="Y238" i="74"/>
  <c r="Q172" i="74"/>
  <c r="X215" i="74"/>
  <c r="AB248" i="74"/>
  <c r="S214" i="74"/>
  <c r="S21" i="74" s="1"/>
  <c r="W210" i="74"/>
  <c r="W16" i="74" s="1"/>
  <c r="AA243" i="74"/>
  <c r="AA15" i="74" s="1"/>
  <c r="Y211" i="74"/>
  <c r="AC244" i="74"/>
  <c r="X237" i="74"/>
  <c r="W206" i="74"/>
  <c r="W11" i="74" s="1"/>
  <c r="W174" i="74"/>
  <c r="AA207" i="74"/>
  <c r="O139" i="74"/>
  <c r="J194" i="74"/>
  <c r="H161" i="74"/>
  <c r="P171" i="74"/>
  <c r="G3" i="71"/>
  <c r="G68" i="74"/>
  <c r="G3" i="73"/>
  <c r="G29" i="73" s="1"/>
  <c r="G31" i="73" s="1"/>
  <c r="G29" i="56"/>
  <c r="G31" i="56" s="1"/>
  <c r="D10" i="44" s="1"/>
  <c r="D7" i="44" s="1"/>
  <c r="AP3" i="71"/>
  <c r="AP29" i="71" s="1"/>
  <c r="AD3" i="71"/>
  <c r="AD29" i="71" s="1"/>
  <c r="R29" i="71"/>
  <c r="AI16" i="71"/>
  <c r="AU16" i="71"/>
  <c r="O181" i="74"/>
  <c r="O22" i="74" s="1"/>
  <c r="M148" i="74"/>
  <c r="M23" i="74" s="1"/>
  <c r="K115" i="74"/>
  <c r="K24" i="74" s="1"/>
  <c r="X293" i="74"/>
  <c r="Q260" i="74"/>
  <c r="S173" i="74"/>
  <c r="S12" i="74" s="1"/>
  <c r="R149" i="74"/>
  <c r="T182" i="74"/>
  <c r="Q144" i="74"/>
  <c r="Q18" i="74" s="1"/>
  <c r="S177" i="74"/>
  <c r="S17" i="74" s="1"/>
  <c r="S145" i="74"/>
  <c r="U178" i="74"/>
  <c r="U141" i="74"/>
  <c r="Q140" i="74"/>
  <c r="Q13" i="74" s="1"/>
  <c r="N138" i="74"/>
  <c r="S108" i="74"/>
  <c r="O111" i="74"/>
  <c r="O19" i="74" s="1"/>
  <c r="P116" i="74"/>
  <c r="Q112" i="74"/>
  <c r="O107" i="74"/>
  <c r="O14" i="74" s="1"/>
  <c r="M106" i="74"/>
  <c r="L105" i="74"/>
  <c r="AH5" i="71"/>
  <c r="AT5" i="71"/>
  <c r="R18" i="73"/>
  <c r="R83" i="74"/>
  <c r="S14" i="73"/>
  <c r="S79" i="74"/>
  <c r="O12" i="73"/>
  <c r="M7" i="73"/>
  <c r="O8" i="73"/>
  <c r="L6" i="73"/>
  <c r="K5" i="56"/>
  <c r="K70" i="74" s="1"/>
  <c r="J4" i="56"/>
  <c r="J69" i="74" s="1"/>
  <c r="Y23" i="56"/>
  <c r="Y11" i="56"/>
  <c r="Y76" i="74" s="1"/>
  <c r="AA143" i="74" s="1"/>
  <c r="Y19" i="56"/>
  <c r="Y84" i="74" s="1"/>
  <c r="AA151" i="74" s="1"/>
  <c r="Y22" i="56"/>
  <c r="Y21" i="56"/>
  <c r="BW32" i="59"/>
  <c r="BV30" i="60"/>
  <c r="BW30" i="65"/>
  <c r="BW34" i="65" s="1"/>
  <c r="BX30" i="61"/>
  <c r="BW13" i="60"/>
  <c r="BW19" i="60"/>
  <c r="BW9" i="60"/>
  <c r="BW4" i="60"/>
  <c r="BW8" i="60"/>
  <c r="BW21" i="60"/>
  <c r="BW12" i="60"/>
  <c r="BW11" i="60"/>
  <c r="BW17" i="60"/>
  <c r="BW23" i="60"/>
  <c r="BW14" i="60"/>
  <c r="BW22" i="60"/>
  <c r="BX4" i="65"/>
  <c r="BX4" i="66"/>
  <c r="BX14" i="65"/>
  <c r="BX14" i="66"/>
  <c r="BX5" i="66"/>
  <c r="BX23" i="65"/>
  <c r="BX23" i="66"/>
  <c r="BX23" i="60" s="1"/>
  <c r="BX24" i="65"/>
  <c r="BX24" i="66"/>
  <c r="BX24" i="60" s="1"/>
  <c r="BX6" i="66"/>
  <c r="BX19" i="65"/>
  <c r="BX19" i="66"/>
  <c r="BX19" i="60" s="1"/>
  <c r="BX16" i="65"/>
  <c r="BX16" i="66"/>
  <c r="BX16" i="60" s="1"/>
  <c r="BW30" i="66"/>
  <c r="BW34" i="66" s="1"/>
  <c r="BX21" i="65"/>
  <c r="BX21" i="66"/>
  <c r="BX11" i="65"/>
  <c r="BX11" i="66"/>
  <c r="BX17" i="65"/>
  <c r="BX17" i="66"/>
  <c r="BX13" i="65"/>
  <c r="BX13" i="66"/>
  <c r="BX13" i="60" s="1"/>
  <c r="BX12" i="65"/>
  <c r="BX12" i="66"/>
  <c r="BX12" i="60" s="1"/>
  <c r="BX7" i="65"/>
  <c r="BX7" i="66"/>
  <c r="BX22" i="65"/>
  <c r="BX22" i="66"/>
  <c r="BX9" i="65"/>
  <c r="BX9" i="66"/>
  <c r="BX9" i="60" s="1"/>
  <c r="BX8" i="65"/>
  <c r="BX8" i="66"/>
  <c r="BX20" i="65"/>
  <c r="BX20" i="66"/>
  <c r="BX15" i="65"/>
  <c r="BX15" i="66"/>
  <c r="BX18" i="65"/>
  <c r="BX18" i="66"/>
  <c r="BX10" i="65"/>
  <c r="BX10" i="66"/>
  <c r="BX10" i="60" s="1"/>
  <c r="BW30" i="67"/>
  <c r="BW34" i="67" s="1"/>
  <c r="BX30" i="59"/>
  <c r="BX14" i="57"/>
  <c r="BX14" i="67" s="1"/>
  <c r="BX22" i="57"/>
  <c r="BX22" i="67" s="1"/>
  <c r="BX20" i="57"/>
  <c r="BX20" i="67" s="1"/>
  <c r="BX15" i="57"/>
  <c r="BX15" i="67" s="1"/>
  <c r="BX18" i="57"/>
  <c r="BX18" i="67" s="1"/>
  <c r="BX7" i="57"/>
  <c r="BX7" i="67" s="1"/>
  <c r="BX8" i="57"/>
  <c r="BX8" i="67" s="1"/>
  <c r="BX21" i="57"/>
  <c r="BX21" i="67" s="1"/>
  <c r="BX17" i="57"/>
  <c r="BX17" i="67" s="1"/>
  <c r="BX11" i="57"/>
  <c r="BX11" i="67" s="1"/>
  <c r="BX5" i="57"/>
  <c r="BX5" i="67" s="1"/>
  <c r="BX5" i="65"/>
  <c r="BX6" i="57"/>
  <c r="BX6" i="67" s="1"/>
  <c r="BX6" i="65"/>
  <c r="BW30" i="57"/>
  <c r="BW32" i="57" s="1"/>
  <c r="BY4" i="59"/>
  <c r="BY4" i="58" s="1"/>
  <c r="BY4" i="61"/>
  <c r="BY14" i="59"/>
  <c r="BY14" i="58" s="1"/>
  <c r="BY14" i="61"/>
  <c r="BY17" i="59"/>
  <c r="BY17" i="58" s="1"/>
  <c r="BY17" i="61"/>
  <c r="BY12" i="59"/>
  <c r="BY12" i="58" s="1"/>
  <c r="BY12" i="61"/>
  <c r="BY7" i="59"/>
  <c r="BY7" i="58" s="1"/>
  <c r="BY7" i="61"/>
  <c r="BY22" i="59"/>
  <c r="BY22" i="58" s="1"/>
  <c r="BY22" i="61"/>
  <c r="BY8" i="59"/>
  <c r="BY8" i="58" s="1"/>
  <c r="BY8" i="61"/>
  <c r="BY5" i="59"/>
  <c r="BY5" i="58" s="1"/>
  <c r="BY5" i="57" s="1"/>
  <c r="BY5" i="67" s="1"/>
  <c r="BY5" i="61"/>
  <c r="BY23" i="59"/>
  <c r="BY23" i="58" s="1"/>
  <c r="BY23" i="61"/>
  <c r="BY20" i="59"/>
  <c r="BY20" i="58" s="1"/>
  <c r="BY20" i="61"/>
  <c r="BY24" i="59"/>
  <c r="BY24" i="58" s="1"/>
  <c r="BY24" i="61"/>
  <c r="BY6" i="59"/>
  <c r="BY6" i="58" s="1"/>
  <c r="BY6" i="61"/>
  <c r="BY15" i="59"/>
  <c r="BY15" i="58" s="1"/>
  <c r="BY15" i="61"/>
  <c r="BY19" i="59"/>
  <c r="BY19" i="58" s="1"/>
  <c r="BY19" i="61"/>
  <c r="BY18" i="59"/>
  <c r="BY18" i="58" s="1"/>
  <c r="BY18" i="61"/>
  <c r="BY10" i="59"/>
  <c r="BY10" i="58" s="1"/>
  <c r="BY10" i="61"/>
  <c r="BY16" i="59"/>
  <c r="BY16" i="58" s="1"/>
  <c r="BY16" i="61"/>
  <c r="BY21" i="59"/>
  <c r="BY21" i="58" s="1"/>
  <c r="BY21" i="61"/>
  <c r="BY11" i="59"/>
  <c r="BY11" i="58" s="1"/>
  <c r="BY11" i="61"/>
  <c r="BY13" i="59"/>
  <c r="BY13" i="58" s="1"/>
  <c r="BY13" i="61"/>
  <c r="BY9" i="59"/>
  <c r="BY9" i="58" s="1"/>
  <c r="BY9" i="61"/>
  <c r="BW32" i="58"/>
  <c r="BX4" i="57"/>
  <c r="BX4" i="67" s="1"/>
  <c r="BX30" i="58"/>
  <c r="DQ21" i="55"/>
  <c r="DQ19" i="55"/>
  <c r="DW16" i="55"/>
  <c r="DQ11" i="55"/>
  <c r="BU30" i="54"/>
  <c r="BW32" i="54" s="1"/>
  <c r="BW34" i="54" s="1"/>
  <c r="BY5" i="53"/>
  <c r="BY20" i="53"/>
  <c r="BY11" i="53"/>
  <c r="BY15" i="53"/>
  <c r="BY19" i="53"/>
  <c r="BY22" i="53"/>
  <c r="BY10" i="53"/>
  <c r="BY21" i="53"/>
  <c r="BY23" i="53"/>
  <c r="BY14" i="53"/>
  <c r="BY24" i="53"/>
  <c r="BY17" i="53"/>
  <c r="BY6" i="53"/>
  <c r="BY13" i="53"/>
  <c r="BY7" i="53"/>
  <c r="BY18" i="53"/>
  <c r="BY9" i="53"/>
  <c r="BY16" i="53"/>
  <c r="BY8" i="53"/>
  <c r="BX30" i="53"/>
  <c r="BY4" i="53"/>
  <c r="BY12" i="53"/>
  <c r="BZ21" i="50"/>
  <c r="BZ23" i="50"/>
  <c r="BZ14" i="50"/>
  <c r="BZ24" i="50"/>
  <c r="BZ17" i="50"/>
  <c r="BZ6" i="50"/>
  <c r="BZ13" i="50"/>
  <c r="BZ7" i="50"/>
  <c r="BZ18" i="50"/>
  <c r="BZ9" i="50"/>
  <c r="BZ16" i="50"/>
  <c r="BZ8" i="50"/>
  <c r="BZ5" i="50"/>
  <c r="BZ20" i="50"/>
  <c r="BZ11" i="50"/>
  <c r="BZ15" i="50"/>
  <c r="BZ12" i="50"/>
  <c r="BZ19" i="50"/>
  <c r="BZ22" i="50"/>
  <c r="BZ10" i="50"/>
  <c r="BZ4" i="50"/>
  <c r="BY30" i="50"/>
  <c r="AD268" i="74" l="1"/>
  <c r="Q202" i="74"/>
  <c r="AE269" i="74"/>
  <c r="R203" i="74"/>
  <c r="AA267" i="74"/>
  <c r="AA4" i="74" s="1"/>
  <c r="N201" i="74"/>
  <c r="AC184" i="74"/>
  <c r="AC176" i="74"/>
  <c r="W236" i="74"/>
  <c r="V235" i="74"/>
  <c r="S234" i="74"/>
  <c r="S5" i="74" s="1"/>
  <c r="Z216" i="74"/>
  <c r="AD249" i="74"/>
  <c r="AA212" i="74"/>
  <c r="AE245" i="74"/>
  <c r="O170" i="74"/>
  <c r="K168" i="74"/>
  <c r="K7" i="74" s="1"/>
  <c r="N169" i="74"/>
  <c r="I135" i="74"/>
  <c r="I8" i="74" s="1"/>
  <c r="G102" i="74"/>
  <c r="G94" i="74"/>
  <c r="G96" i="74" s="1"/>
  <c r="S3" i="71"/>
  <c r="G29" i="71"/>
  <c r="G31" i="71" s="1"/>
  <c r="T150" i="74"/>
  <c r="V183" i="74"/>
  <c r="U146" i="74"/>
  <c r="W179" i="74"/>
  <c r="M137" i="74"/>
  <c r="L136" i="74"/>
  <c r="Y118" i="74"/>
  <c r="Y110" i="74"/>
  <c r="S113" i="74"/>
  <c r="R117" i="74"/>
  <c r="K104" i="74"/>
  <c r="J103" i="74"/>
  <c r="I61" i="74"/>
  <c r="Y22" i="73"/>
  <c r="Y11" i="73"/>
  <c r="Y23" i="73"/>
  <c r="Y21" i="73"/>
  <c r="Y19" i="73"/>
  <c r="J4" i="71"/>
  <c r="V4" i="71" s="1"/>
  <c r="J4" i="73"/>
  <c r="K5" i="71"/>
  <c r="W5" i="71" s="1"/>
  <c r="K5" i="73"/>
  <c r="Y15" i="56"/>
  <c r="Y80" i="74" s="1"/>
  <c r="W18" i="56"/>
  <c r="W83" i="74" s="1"/>
  <c r="W10" i="56"/>
  <c r="W75" i="74" s="1"/>
  <c r="W20" i="56"/>
  <c r="BW32" i="65"/>
  <c r="BW30" i="60"/>
  <c r="BW34" i="60" s="1"/>
  <c r="BX18" i="60"/>
  <c r="BX20" i="60"/>
  <c r="BX8" i="60"/>
  <c r="BW34" i="57"/>
  <c r="BY30" i="61"/>
  <c r="BX6" i="60"/>
  <c r="BX14" i="60"/>
  <c r="BX4" i="60"/>
  <c r="BX15" i="60"/>
  <c r="BX22" i="60"/>
  <c r="BX7" i="60"/>
  <c r="BX17" i="60"/>
  <c r="BX11" i="60"/>
  <c r="BX21" i="60"/>
  <c r="I34" i="44"/>
  <c r="I37" i="44" s="1"/>
  <c r="BX5" i="60"/>
  <c r="BY4" i="65"/>
  <c r="BY4" i="66"/>
  <c r="BY9" i="65"/>
  <c r="BY9" i="66"/>
  <c r="BY13" i="65"/>
  <c r="BY13" i="66"/>
  <c r="BY11" i="65"/>
  <c r="BY11" i="66"/>
  <c r="BY21" i="65"/>
  <c r="BY21" i="66"/>
  <c r="BY16" i="65"/>
  <c r="BY16" i="66"/>
  <c r="BY10" i="65"/>
  <c r="BY10" i="66"/>
  <c r="BY18" i="65"/>
  <c r="BY18" i="66"/>
  <c r="BY19" i="65"/>
  <c r="BY19" i="66"/>
  <c r="BY15" i="65"/>
  <c r="BY15" i="66"/>
  <c r="BY6" i="65"/>
  <c r="BY6" i="66"/>
  <c r="BY24" i="65"/>
  <c r="BY24" i="66"/>
  <c r="BY20" i="65"/>
  <c r="BY20" i="66"/>
  <c r="BY23" i="65"/>
  <c r="BY23" i="66"/>
  <c r="BY5" i="65"/>
  <c r="BY5" i="66"/>
  <c r="BY5" i="60" s="1"/>
  <c r="BY8" i="65"/>
  <c r="BY8" i="66"/>
  <c r="BY22" i="65"/>
  <c r="BY22" i="66"/>
  <c r="BY7" i="65"/>
  <c r="BY7" i="66"/>
  <c r="BY12" i="65"/>
  <c r="BY12" i="66"/>
  <c r="BY17" i="65"/>
  <c r="BY17" i="66"/>
  <c r="BY14" i="65"/>
  <c r="BY14" i="66"/>
  <c r="BW32" i="66"/>
  <c r="BX30" i="67"/>
  <c r="BW32" i="67"/>
  <c r="BX30" i="66"/>
  <c r="BY7" i="57"/>
  <c r="BY7" i="67" s="1"/>
  <c r="BY9" i="57"/>
  <c r="BY9" i="67" s="1"/>
  <c r="BY13" i="57"/>
  <c r="BY13" i="67" s="1"/>
  <c r="BY23" i="57"/>
  <c r="BY23" i="67" s="1"/>
  <c r="BY21" i="57"/>
  <c r="BY21" i="67" s="1"/>
  <c r="BY11" i="57"/>
  <c r="BY11" i="67" s="1"/>
  <c r="BY19" i="57"/>
  <c r="BY19" i="67" s="1"/>
  <c r="BY15" i="57"/>
  <c r="BY15" i="67" s="1"/>
  <c r="BY8" i="57"/>
  <c r="BY8" i="67" s="1"/>
  <c r="BY22" i="57"/>
  <c r="BY22" i="67" s="1"/>
  <c r="BY12" i="57"/>
  <c r="BY12" i="67" s="1"/>
  <c r="BY17" i="57"/>
  <c r="BY17" i="67" s="1"/>
  <c r="BY14" i="57"/>
  <c r="BY14" i="67" s="1"/>
  <c r="BY10" i="57"/>
  <c r="BY10" i="67" s="1"/>
  <c r="BY24" i="57"/>
  <c r="BY24" i="67" s="1"/>
  <c r="BY30" i="59"/>
  <c r="BY16" i="57"/>
  <c r="BY16" i="67" s="1"/>
  <c r="BY18" i="57"/>
  <c r="BY18" i="67" s="1"/>
  <c r="BY6" i="57"/>
  <c r="BY6" i="67" s="1"/>
  <c r="BY20" i="57"/>
  <c r="BY20" i="67" s="1"/>
  <c r="BX30" i="57"/>
  <c r="BZ4" i="59"/>
  <c r="BZ4" i="58" s="1"/>
  <c r="BZ4" i="61"/>
  <c r="BZ12" i="59"/>
  <c r="BZ12" i="58" s="1"/>
  <c r="BZ12" i="61"/>
  <c r="BZ5" i="59"/>
  <c r="BZ5" i="58" s="1"/>
  <c r="BZ5" i="57" s="1"/>
  <c r="BZ5" i="67" s="1"/>
  <c r="BZ5" i="61"/>
  <c r="BZ16" i="59"/>
  <c r="BZ16" i="58" s="1"/>
  <c r="BZ16" i="61"/>
  <c r="BZ13" i="59"/>
  <c r="BZ13" i="58" s="1"/>
  <c r="BZ13" i="57" s="1"/>
  <c r="BZ13" i="67" s="1"/>
  <c r="BZ13" i="61"/>
  <c r="BZ17" i="59"/>
  <c r="BZ17" i="58" s="1"/>
  <c r="BZ17" i="61"/>
  <c r="BZ21" i="59"/>
  <c r="BZ21" i="58" s="1"/>
  <c r="BZ21" i="57" s="1"/>
  <c r="BZ21" i="67" s="1"/>
  <c r="BZ21" i="61"/>
  <c r="BZ10" i="59"/>
  <c r="BZ10" i="58" s="1"/>
  <c r="BZ10" i="57" s="1"/>
  <c r="BZ10" i="67" s="1"/>
  <c r="BZ10" i="61"/>
  <c r="BZ19" i="59"/>
  <c r="BZ19" i="58" s="1"/>
  <c r="BZ19" i="61"/>
  <c r="BZ15" i="59"/>
  <c r="BZ15" i="58" s="1"/>
  <c r="BZ15" i="61"/>
  <c r="BZ20" i="59"/>
  <c r="BZ20" i="58" s="1"/>
  <c r="BZ20" i="57" s="1"/>
  <c r="BZ20" i="67" s="1"/>
  <c r="BZ20" i="61"/>
  <c r="BZ8" i="59"/>
  <c r="BZ8" i="58" s="1"/>
  <c r="BZ8" i="61"/>
  <c r="BZ9" i="59"/>
  <c r="BZ9" i="58" s="1"/>
  <c r="BZ9" i="57" s="1"/>
  <c r="BZ9" i="67" s="1"/>
  <c r="BZ9" i="61"/>
  <c r="BZ7" i="59"/>
  <c r="BZ7" i="58" s="1"/>
  <c r="BZ7" i="57" s="1"/>
  <c r="BZ7" i="67" s="1"/>
  <c r="BZ7" i="61"/>
  <c r="BZ6" i="59"/>
  <c r="BZ6" i="58" s="1"/>
  <c r="BZ6" i="61"/>
  <c r="BZ24" i="59"/>
  <c r="BZ24" i="58" s="1"/>
  <c r="BZ24" i="57" s="1"/>
  <c r="BZ24" i="67" s="1"/>
  <c r="BZ24" i="61"/>
  <c r="BZ23" i="59"/>
  <c r="BZ23" i="58" s="1"/>
  <c r="BZ23" i="61"/>
  <c r="BZ22" i="59"/>
  <c r="BZ22" i="58" s="1"/>
  <c r="BZ22" i="61"/>
  <c r="BZ11" i="59"/>
  <c r="BZ11" i="58" s="1"/>
  <c r="BZ11" i="61"/>
  <c r="BZ18" i="59"/>
  <c r="BZ18" i="58" s="1"/>
  <c r="BZ18" i="61"/>
  <c r="BZ14" i="59"/>
  <c r="BZ14" i="58" s="1"/>
  <c r="BZ14" i="61"/>
  <c r="BX30" i="65"/>
  <c r="BY4" i="57"/>
  <c r="BY4" i="67" s="1"/>
  <c r="BY30" i="58"/>
  <c r="BZ10" i="53"/>
  <c r="BX10" i="54" s="1"/>
  <c r="DH10" i="55" s="1"/>
  <c r="T9" i="56" s="1"/>
  <c r="BZ22" i="53"/>
  <c r="BZ19" i="53"/>
  <c r="BZ12" i="53"/>
  <c r="BZ15" i="53"/>
  <c r="BX15" i="54" s="1"/>
  <c r="DH15" i="55" s="1"/>
  <c r="T14" i="56" s="1"/>
  <c r="BZ20" i="53"/>
  <c r="BZ5" i="53"/>
  <c r="BZ8" i="53"/>
  <c r="BX8" i="54" s="1"/>
  <c r="BZ16" i="53"/>
  <c r="BZ9" i="53"/>
  <c r="BX9" i="54" s="1"/>
  <c r="BZ18" i="53"/>
  <c r="BX18" i="54" s="1"/>
  <c r="CY18" i="55" s="1"/>
  <c r="Q17" i="56" s="1"/>
  <c r="BZ7" i="53"/>
  <c r="BX7" i="54" s="1"/>
  <c r="DN7" i="55" s="1"/>
  <c r="V6" i="56" s="1"/>
  <c r="V71" i="74" s="1"/>
  <c r="BZ13" i="53"/>
  <c r="BX13" i="54" s="1"/>
  <c r="BZ6" i="53"/>
  <c r="BZ17" i="53"/>
  <c r="BX17" i="54" s="1"/>
  <c r="CJ17" i="55" s="1"/>
  <c r="L16" i="56" s="1"/>
  <c r="BZ24" i="53"/>
  <c r="BZ23" i="53"/>
  <c r="BX23" i="54" s="1"/>
  <c r="BZ21" i="53"/>
  <c r="BY30" i="54"/>
  <c r="BZ4" i="53"/>
  <c r="BX4" i="54" s="1"/>
  <c r="BX4" i="55" s="1"/>
  <c r="BY30" i="53"/>
  <c r="BZ11" i="53"/>
  <c r="BZ14" i="53"/>
  <c r="CA19" i="50"/>
  <c r="CA10" i="50"/>
  <c r="CA22" i="50"/>
  <c r="CA12" i="50"/>
  <c r="CA15" i="50"/>
  <c r="CA11" i="50"/>
  <c r="CA20" i="50"/>
  <c r="CA5" i="50"/>
  <c r="CA8" i="50"/>
  <c r="CA16" i="50"/>
  <c r="CA9" i="50"/>
  <c r="CA18" i="50"/>
  <c r="CA7" i="50"/>
  <c r="CA13" i="50"/>
  <c r="CA6" i="50"/>
  <c r="CA17" i="50"/>
  <c r="CA24" i="50"/>
  <c r="CA14" i="50"/>
  <c r="CA23" i="50"/>
  <c r="CA21" i="50"/>
  <c r="CA4" i="50"/>
  <c r="BZ30" i="50"/>
  <c r="BZ32" i="50" s="1"/>
  <c r="N6" i="74" l="1"/>
  <c r="N227" i="74"/>
  <c r="CP8" i="55"/>
  <c r="DW8" i="55"/>
  <c r="Y7" i="56" s="1"/>
  <c r="Y72" i="74" s="1"/>
  <c r="G128" i="74"/>
  <c r="G130" i="74" s="1"/>
  <c r="G9" i="74"/>
  <c r="G34" i="74" s="1"/>
  <c r="G36" i="74" s="1"/>
  <c r="AA147" i="74"/>
  <c r="AC180" i="74"/>
  <c r="AA175" i="74"/>
  <c r="AE208" i="74"/>
  <c r="K194" i="74"/>
  <c r="K196" i="74" s="1"/>
  <c r="I161" i="74"/>
  <c r="H3" i="56"/>
  <c r="BX30" i="55"/>
  <c r="AQ3" i="71"/>
  <c r="AQ29" i="71" s="1"/>
  <c r="AQ31" i="71" s="1"/>
  <c r="AE3" i="71"/>
  <c r="AE29" i="71" s="1"/>
  <c r="AE31" i="71" s="1"/>
  <c r="S29" i="71"/>
  <c r="S31" i="71" s="1"/>
  <c r="L81" i="74"/>
  <c r="X247" i="74" s="1"/>
  <c r="X20" i="74" s="1"/>
  <c r="L16" i="73"/>
  <c r="Y142" i="74"/>
  <c r="W109" i="74"/>
  <c r="Y114" i="74"/>
  <c r="CM7" i="55"/>
  <c r="M6" i="56" s="1"/>
  <c r="DH4" i="55"/>
  <c r="T3" i="56" s="1"/>
  <c r="T68" i="74" s="1"/>
  <c r="CV9" i="55"/>
  <c r="P8" i="56" s="1"/>
  <c r="P73" i="74" s="1"/>
  <c r="AB239" i="74" s="1"/>
  <c r="AB10" i="74" s="1"/>
  <c r="CV13" i="55"/>
  <c r="P12" i="56" s="1"/>
  <c r="P77" i="74" s="1"/>
  <c r="AI5" i="71"/>
  <c r="AU5" i="71"/>
  <c r="AH4" i="71"/>
  <c r="AT4" i="71"/>
  <c r="T74" i="74"/>
  <c r="AB207" i="74" s="1"/>
  <c r="T9" i="73"/>
  <c r="Q17" i="73"/>
  <c r="Q82" i="74"/>
  <c r="T14" i="73"/>
  <c r="T79" i="74"/>
  <c r="W10" i="73"/>
  <c r="Y15" i="73"/>
  <c r="W20" i="73"/>
  <c r="N7" i="56"/>
  <c r="N72" i="74" s="1"/>
  <c r="I41" i="44"/>
  <c r="BW32" i="60"/>
  <c r="BX30" i="60"/>
  <c r="BY14" i="60"/>
  <c r="BY12" i="60"/>
  <c r="BY7" i="60"/>
  <c r="BY8" i="60"/>
  <c r="BY24" i="60"/>
  <c r="BY6" i="60"/>
  <c r="BY19" i="60"/>
  <c r="BY17" i="60"/>
  <c r="BY22" i="60"/>
  <c r="BY23" i="60"/>
  <c r="BY20" i="60"/>
  <c r="BY15" i="60"/>
  <c r="BY18" i="60"/>
  <c r="BY10" i="60"/>
  <c r="BY16" i="60"/>
  <c r="BY21" i="60"/>
  <c r="BY11" i="60"/>
  <c r="BY13" i="60"/>
  <c r="BY9" i="60"/>
  <c r="BY4" i="60"/>
  <c r="BZ14" i="65"/>
  <c r="BZ14" i="66"/>
  <c r="BZ11" i="65"/>
  <c r="BZ11" i="66"/>
  <c r="BZ22" i="65"/>
  <c r="BZ22" i="66"/>
  <c r="BZ4" i="65"/>
  <c r="BZ4" i="66"/>
  <c r="BZ23" i="65"/>
  <c r="BZ23" i="66"/>
  <c r="BZ24" i="65"/>
  <c r="BZ24" i="66"/>
  <c r="BZ24" i="60" s="1"/>
  <c r="BZ6" i="65"/>
  <c r="BZ6" i="66"/>
  <c r="BZ7" i="65"/>
  <c r="BZ7" i="66"/>
  <c r="BZ7" i="60" s="1"/>
  <c r="BZ9" i="65"/>
  <c r="BZ9" i="66"/>
  <c r="BZ9" i="60" s="1"/>
  <c r="BZ8" i="65"/>
  <c r="BZ8" i="66"/>
  <c r="BZ20" i="65"/>
  <c r="BZ20" i="66"/>
  <c r="BZ20" i="60" s="1"/>
  <c r="BZ15" i="65"/>
  <c r="BZ15" i="66"/>
  <c r="BZ19" i="65"/>
  <c r="BZ19" i="66"/>
  <c r="BZ10" i="65"/>
  <c r="BZ10" i="66"/>
  <c r="BZ10" i="60" s="1"/>
  <c r="BZ21" i="65"/>
  <c r="BZ21" i="66"/>
  <c r="BZ21" i="60" s="1"/>
  <c r="BZ17" i="65"/>
  <c r="BZ17" i="66"/>
  <c r="BZ13" i="65"/>
  <c r="BZ13" i="66"/>
  <c r="BZ13" i="60" s="1"/>
  <c r="BZ16" i="65"/>
  <c r="BZ16" i="66"/>
  <c r="BZ5" i="65"/>
  <c r="BZ5" i="66"/>
  <c r="BZ5" i="60" s="1"/>
  <c r="BZ12" i="65"/>
  <c r="BZ12" i="66"/>
  <c r="BY30" i="67"/>
  <c r="BZ18" i="66"/>
  <c r="BY30" i="66"/>
  <c r="BZ23" i="57"/>
  <c r="BZ23" i="67" s="1"/>
  <c r="BZ15" i="57"/>
  <c r="BZ15" i="67" s="1"/>
  <c r="BZ17" i="57"/>
  <c r="BZ17" i="67" s="1"/>
  <c r="BZ16" i="57"/>
  <c r="BZ16" i="67" s="1"/>
  <c r="BZ12" i="57"/>
  <c r="BZ12" i="67" s="1"/>
  <c r="BZ6" i="57"/>
  <c r="BZ6" i="67" s="1"/>
  <c r="BZ8" i="57"/>
  <c r="BZ8" i="67" s="1"/>
  <c r="BZ19" i="57"/>
  <c r="BZ19" i="67" s="1"/>
  <c r="BZ30" i="59"/>
  <c r="BZ32" i="59" s="1"/>
  <c r="BZ14" i="57"/>
  <c r="BZ14" i="67" s="1"/>
  <c r="BZ30" i="61"/>
  <c r="BZ32" i="61" s="1"/>
  <c r="BZ11" i="57"/>
  <c r="BZ11" i="67" s="1"/>
  <c r="BZ22" i="57"/>
  <c r="BZ22" i="67" s="1"/>
  <c r="BY30" i="57"/>
  <c r="BZ18" i="57"/>
  <c r="BZ18" i="67" s="1"/>
  <c r="BZ18" i="65"/>
  <c r="CA4" i="59"/>
  <c r="CA4" i="58" s="1"/>
  <c r="CA4" i="61"/>
  <c r="CA23" i="59"/>
  <c r="CA23" i="58" s="1"/>
  <c r="CA23" i="57" s="1"/>
  <c r="CA23" i="67" s="1"/>
  <c r="CA23" i="61"/>
  <c r="CA24" i="59"/>
  <c r="CA24" i="58" s="1"/>
  <c r="CA24" i="57" s="1"/>
  <c r="CA24" i="67" s="1"/>
  <c r="CA24" i="61"/>
  <c r="CA7" i="59"/>
  <c r="CA7" i="58" s="1"/>
  <c r="CA7" i="57" s="1"/>
  <c r="CA7" i="67" s="1"/>
  <c r="CA7" i="61"/>
  <c r="CA9" i="59"/>
  <c r="CA9" i="58" s="1"/>
  <c r="CA9" i="57" s="1"/>
  <c r="CA9" i="67" s="1"/>
  <c r="CA9" i="61"/>
  <c r="CA8" i="59"/>
  <c r="CA8" i="58" s="1"/>
  <c r="CA8" i="57" s="1"/>
  <c r="CA8" i="67" s="1"/>
  <c r="CA8" i="61"/>
  <c r="CA20" i="59"/>
  <c r="CA20" i="58" s="1"/>
  <c r="CA20" i="57" s="1"/>
  <c r="CA20" i="67" s="1"/>
  <c r="CA20" i="61"/>
  <c r="CA15" i="59"/>
  <c r="CA15" i="58" s="1"/>
  <c r="CA15" i="57" s="1"/>
  <c r="CA15" i="67" s="1"/>
  <c r="CA15" i="61"/>
  <c r="CA22" i="59"/>
  <c r="CA22" i="58" s="1"/>
  <c r="CA22" i="57" s="1"/>
  <c r="CA22" i="67" s="1"/>
  <c r="CA22" i="61"/>
  <c r="CA19" i="59"/>
  <c r="CA19" i="58" s="1"/>
  <c r="CA19" i="57" s="1"/>
  <c r="CA19" i="67" s="1"/>
  <c r="CA19" i="61"/>
  <c r="CA21" i="59"/>
  <c r="CA21" i="58" s="1"/>
  <c r="CA21" i="57" s="1"/>
  <c r="CA21" i="67" s="1"/>
  <c r="CA21" i="61"/>
  <c r="CA14" i="59"/>
  <c r="CA14" i="58" s="1"/>
  <c r="CA14" i="61"/>
  <c r="CA17" i="59"/>
  <c r="CA17" i="58" s="1"/>
  <c r="CA17" i="57" s="1"/>
  <c r="CA17" i="67" s="1"/>
  <c r="CA17" i="61"/>
  <c r="CA13" i="59"/>
  <c r="CA13" i="58" s="1"/>
  <c r="CA13" i="57" s="1"/>
  <c r="CA13" i="67" s="1"/>
  <c r="CA13" i="61"/>
  <c r="CA18" i="59"/>
  <c r="CA18" i="58" s="1"/>
  <c r="CA18" i="57" s="1"/>
  <c r="CA18" i="67" s="1"/>
  <c r="CA18" i="61"/>
  <c r="CA16" i="59"/>
  <c r="CA16" i="58" s="1"/>
  <c r="CA16" i="61"/>
  <c r="CA5" i="59"/>
  <c r="CA5" i="58" s="1"/>
  <c r="CA5" i="57" s="1"/>
  <c r="CA5" i="67" s="1"/>
  <c r="CA5" i="61"/>
  <c r="CA11" i="59"/>
  <c r="CA11" i="58" s="1"/>
  <c r="CA11" i="61"/>
  <c r="CA12" i="59"/>
  <c r="CA12" i="58" s="1"/>
  <c r="CA12" i="61"/>
  <c r="CA10" i="59"/>
  <c r="CA10" i="58" s="1"/>
  <c r="CA10" i="61"/>
  <c r="CA6" i="59"/>
  <c r="CA6" i="58" s="1"/>
  <c r="CA6" i="61"/>
  <c r="BY30" i="65"/>
  <c r="BZ4" i="57"/>
  <c r="BZ4" i="67" s="1"/>
  <c r="BZ30" i="58"/>
  <c r="BZ32" i="58" s="1"/>
  <c r="DZ23" i="55"/>
  <c r="DH17" i="55"/>
  <c r="DH13" i="55"/>
  <c r="DT15" i="55"/>
  <c r="BX5" i="54"/>
  <c r="BX24" i="54"/>
  <c r="BX12" i="54"/>
  <c r="BX19" i="54"/>
  <c r="DE19" i="55" s="1"/>
  <c r="S18" i="56" s="1"/>
  <c r="BX20" i="54"/>
  <c r="BX22" i="54"/>
  <c r="BX14" i="54"/>
  <c r="DB14" i="55" s="1"/>
  <c r="R13" i="56" s="1"/>
  <c r="BX16" i="54"/>
  <c r="BX11" i="54"/>
  <c r="BX6" i="54"/>
  <c r="BX21" i="54"/>
  <c r="CA23" i="53"/>
  <c r="CA14" i="53"/>
  <c r="CA24" i="53"/>
  <c r="CA17" i="53"/>
  <c r="CA13" i="53"/>
  <c r="CA7" i="53"/>
  <c r="CA18" i="53"/>
  <c r="CA9" i="53"/>
  <c r="CA16" i="53"/>
  <c r="CA8" i="53"/>
  <c r="CA5" i="53"/>
  <c r="CA20" i="53"/>
  <c r="CA15" i="53"/>
  <c r="CA12" i="53"/>
  <c r="CA22" i="53"/>
  <c r="CA10" i="53"/>
  <c r="CA19" i="53"/>
  <c r="BZ30" i="54"/>
  <c r="CA4" i="53"/>
  <c r="BZ30" i="53"/>
  <c r="BZ32" i="53" s="1"/>
  <c r="CA21" i="53"/>
  <c r="CA6" i="53"/>
  <c r="CA11" i="53"/>
  <c r="CB21" i="50"/>
  <c r="CB24" i="50"/>
  <c r="CB23" i="50"/>
  <c r="CB14" i="50"/>
  <c r="CB17" i="50"/>
  <c r="CB6" i="50"/>
  <c r="CB13" i="50"/>
  <c r="CB7" i="50"/>
  <c r="CB18" i="50"/>
  <c r="CB9" i="50"/>
  <c r="CB16" i="50"/>
  <c r="CB8" i="50"/>
  <c r="CB5" i="50"/>
  <c r="CB20" i="50"/>
  <c r="CB11" i="50"/>
  <c r="CB15" i="50"/>
  <c r="CB12" i="50"/>
  <c r="CB22" i="50"/>
  <c r="CB10" i="50"/>
  <c r="CB19" i="50"/>
  <c r="CB4" i="50"/>
  <c r="CA30" i="50"/>
  <c r="R172" i="74" l="1"/>
  <c r="U205" i="74"/>
  <c r="Y215" i="74"/>
  <c r="AC248" i="74"/>
  <c r="T214" i="74"/>
  <c r="T21" i="74" s="1"/>
  <c r="X210" i="74"/>
  <c r="X16" i="74" s="1"/>
  <c r="AB243" i="74"/>
  <c r="AB15" i="74" s="1"/>
  <c r="Z238" i="74"/>
  <c r="V146" i="74"/>
  <c r="AB212" i="74"/>
  <c r="X206" i="74"/>
  <c r="X11" i="74" s="1"/>
  <c r="D34" i="44"/>
  <c r="D37" i="44" s="1"/>
  <c r="D41" i="44" s="1"/>
  <c r="D47" i="44" s="1"/>
  <c r="H68" i="74"/>
  <c r="H3" i="71"/>
  <c r="H29" i="56"/>
  <c r="H3" i="73"/>
  <c r="H29" i="73" s="1"/>
  <c r="P181" i="74"/>
  <c r="P22" i="74" s="1"/>
  <c r="N148" i="74"/>
  <c r="N23" i="74" s="1"/>
  <c r="L115" i="74"/>
  <c r="L24" i="74" s="1"/>
  <c r="Y293" i="74"/>
  <c r="R260" i="74"/>
  <c r="T173" i="74"/>
  <c r="T12" i="74" s="1"/>
  <c r="X174" i="74"/>
  <c r="S149" i="74"/>
  <c r="U182" i="74"/>
  <c r="R144" i="74"/>
  <c r="R18" i="74" s="1"/>
  <c r="T177" i="74"/>
  <c r="T17" i="74" s="1"/>
  <c r="X179" i="74"/>
  <c r="DB6" i="55"/>
  <c r="R5" i="56" s="1"/>
  <c r="R70" i="74" s="1"/>
  <c r="R140" i="74"/>
  <c r="R13" i="74" s="1"/>
  <c r="V141" i="74"/>
  <c r="P139" i="74"/>
  <c r="T113" i="74"/>
  <c r="Q116" i="74"/>
  <c r="T108" i="74"/>
  <c r="P111" i="74"/>
  <c r="P19" i="74" s="1"/>
  <c r="N106" i="74"/>
  <c r="P107" i="74"/>
  <c r="P14" i="74" s="1"/>
  <c r="M71" i="74"/>
  <c r="T204" i="74" s="1"/>
  <c r="R13" i="73"/>
  <c r="R78" i="74"/>
  <c r="S18" i="73"/>
  <c r="S83" i="74"/>
  <c r="P12" i="73"/>
  <c r="P8" i="73"/>
  <c r="N7" i="73"/>
  <c r="M6" i="73"/>
  <c r="CA30" i="61"/>
  <c r="CJ6" i="55"/>
  <c r="CG5" i="55"/>
  <c r="X14" i="56"/>
  <c r="X79" i="74" s="1"/>
  <c r="T12" i="56"/>
  <c r="T77" i="74" s="1"/>
  <c r="T16" i="56"/>
  <c r="T81" i="74" s="1"/>
  <c r="Z22" i="56"/>
  <c r="I44" i="44"/>
  <c r="BY30" i="60"/>
  <c r="BZ18" i="60"/>
  <c r="BZ16" i="60"/>
  <c r="BZ19" i="60"/>
  <c r="BZ15" i="60"/>
  <c r="BZ6" i="60"/>
  <c r="BZ12" i="60"/>
  <c r="BZ17" i="60"/>
  <c r="BZ8" i="60"/>
  <c r="BZ23" i="60"/>
  <c r="BZ4" i="60"/>
  <c r="BZ22" i="60"/>
  <c r="BZ11" i="60"/>
  <c r="BZ14" i="60"/>
  <c r="CA4" i="65"/>
  <c r="CA4" i="66"/>
  <c r="CA6" i="65"/>
  <c r="CA6" i="66"/>
  <c r="CA10" i="65"/>
  <c r="CA10" i="66"/>
  <c r="CA12" i="65"/>
  <c r="CA12" i="66"/>
  <c r="CA11" i="65"/>
  <c r="CA11" i="66"/>
  <c r="CA5" i="65"/>
  <c r="CA5" i="66"/>
  <c r="CA5" i="60" s="1"/>
  <c r="CA16" i="65"/>
  <c r="CA16" i="66"/>
  <c r="CA18" i="65"/>
  <c r="CA18" i="66"/>
  <c r="CA18" i="60" s="1"/>
  <c r="CA13" i="65"/>
  <c r="CA13" i="66"/>
  <c r="CA13" i="60" s="1"/>
  <c r="CA17" i="65"/>
  <c r="CA17" i="66"/>
  <c r="CA17" i="60" s="1"/>
  <c r="CA14" i="65"/>
  <c r="CA14" i="66"/>
  <c r="CA21" i="65"/>
  <c r="CA21" i="66"/>
  <c r="CA21" i="60" s="1"/>
  <c r="CA19" i="65"/>
  <c r="CA19" i="66"/>
  <c r="CA19" i="60" s="1"/>
  <c r="CA22" i="65"/>
  <c r="CA22" i="66"/>
  <c r="CA22" i="60" s="1"/>
  <c r="CA15" i="65"/>
  <c r="CA15" i="66"/>
  <c r="CA15" i="60" s="1"/>
  <c r="CA20" i="65"/>
  <c r="CA20" i="66"/>
  <c r="CA20" i="60" s="1"/>
  <c r="CA8" i="65"/>
  <c r="CA8" i="66"/>
  <c r="CA8" i="60" s="1"/>
  <c r="CA9" i="65"/>
  <c r="CA9" i="66"/>
  <c r="CA9" i="60" s="1"/>
  <c r="CA7" i="65"/>
  <c r="CA7" i="66"/>
  <c r="CA7" i="60" s="1"/>
  <c r="CA24" i="65"/>
  <c r="CA24" i="66"/>
  <c r="CA24" i="60" s="1"/>
  <c r="CA23" i="65"/>
  <c r="CA23" i="66"/>
  <c r="CA23" i="60" s="1"/>
  <c r="BZ30" i="66"/>
  <c r="BZ30" i="67"/>
  <c r="BZ32" i="67" s="1"/>
  <c r="CA10" i="57"/>
  <c r="CA10" i="67" s="1"/>
  <c r="CA30" i="59"/>
  <c r="CA12" i="57"/>
  <c r="CA12" i="67" s="1"/>
  <c r="CA6" i="57"/>
  <c r="CA6" i="67" s="1"/>
  <c r="CA11" i="57"/>
  <c r="CA11" i="67" s="1"/>
  <c r="CA16" i="57"/>
  <c r="CA16" i="67" s="1"/>
  <c r="CA14" i="57"/>
  <c r="CA14" i="67" s="1"/>
  <c r="BZ30" i="57"/>
  <c r="BZ32" i="57" s="1"/>
  <c r="CB4" i="59"/>
  <c r="CB4" i="58" s="1"/>
  <c r="CB4" i="61"/>
  <c r="CB10" i="59"/>
  <c r="CB10" i="58" s="1"/>
  <c r="CB10" i="61"/>
  <c r="CB11" i="59"/>
  <c r="CB11" i="58" s="1"/>
  <c r="CB11" i="61"/>
  <c r="CB16" i="59"/>
  <c r="CB16" i="58" s="1"/>
  <c r="CB16" i="61"/>
  <c r="CB13" i="59"/>
  <c r="CB13" i="58" s="1"/>
  <c r="CB13" i="61"/>
  <c r="CB23" i="59"/>
  <c r="CB23" i="58" s="1"/>
  <c r="CB23" i="61"/>
  <c r="CB19" i="59"/>
  <c r="CB19" i="58" s="1"/>
  <c r="CB19" i="61"/>
  <c r="CB22" i="59"/>
  <c r="CB22" i="58" s="1"/>
  <c r="CB22" i="57" s="1"/>
  <c r="CB22" i="67" s="1"/>
  <c r="CB22" i="61"/>
  <c r="CB15" i="59"/>
  <c r="CB15" i="58" s="1"/>
  <c r="CB15" i="61"/>
  <c r="CB20" i="59"/>
  <c r="CB20" i="58" s="1"/>
  <c r="CB20" i="61"/>
  <c r="CB8" i="59"/>
  <c r="CB8" i="58" s="1"/>
  <c r="CB8" i="61"/>
  <c r="CB9" i="59"/>
  <c r="CB9" i="58" s="1"/>
  <c r="CB9" i="61"/>
  <c r="CB7" i="59"/>
  <c r="CB7" i="58" s="1"/>
  <c r="CB7" i="61"/>
  <c r="CB6" i="59"/>
  <c r="CB6" i="58" s="1"/>
  <c r="CB6" i="61"/>
  <c r="CB14" i="59"/>
  <c r="CB14" i="58" s="1"/>
  <c r="CB14" i="61"/>
  <c r="CB24" i="59"/>
  <c r="CB24" i="58" s="1"/>
  <c r="CB24" i="61"/>
  <c r="CB12" i="59"/>
  <c r="CB12" i="58" s="1"/>
  <c r="CB12" i="61"/>
  <c r="CB5" i="59"/>
  <c r="CB5" i="58" s="1"/>
  <c r="CB5" i="57" s="1"/>
  <c r="CB5" i="67" s="1"/>
  <c r="CB5" i="61"/>
  <c r="CB18" i="59"/>
  <c r="CB18" i="58" s="1"/>
  <c r="CB18" i="61"/>
  <c r="CB17" i="59"/>
  <c r="CB17" i="58" s="1"/>
  <c r="CB17" i="61"/>
  <c r="CB21" i="59"/>
  <c r="CB21" i="58" s="1"/>
  <c r="CB21" i="61"/>
  <c r="BZ30" i="65"/>
  <c r="CA4" i="57"/>
  <c r="CA4" i="67" s="1"/>
  <c r="CA30" i="58"/>
  <c r="DT21" i="55"/>
  <c r="DT11" i="55"/>
  <c r="DZ16" i="55"/>
  <c r="DZ22" i="55"/>
  <c r="DT19" i="55"/>
  <c r="DZ24" i="55"/>
  <c r="DZ20" i="55"/>
  <c r="DZ12" i="55"/>
  <c r="BX30" i="54"/>
  <c r="BZ32" i="54" s="1"/>
  <c r="CB19" i="53"/>
  <c r="CB10" i="53"/>
  <c r="CB22" i="53"/>
  <c r="CB15" i="53"/>
  <c r="CB11" i="53"/>
  <c r="CB20" i="53"/>
  <c r="CB5" i="53"/>
  <c r="CB16" i="53"/>
  <c r="CB9" i="53"/>
  <c r="CB18" i="53"/>
  <c r="CB7" i="53"/>
  <c r="CB13" i="53"/>
  <c r="CB17" i="53"/>
  <c r="CB14" i="53"/>
  <c r="CB23" i="53"/>
  <c r="CB24" i="53"/>
  <c r="CB21" i="53"/>
  <c r="CA30" i="53"/>
  <c r="CB4" i="53"/>
  <c r="CB12" i="53"/>
  <c r="CB8" i="53"/>
  <c r="CB6" i="53"/>
  <c r="CC19" i="50"/>
  <c r="CC10" i="50"/>
  <c r="CC22" i="50"/>
  <c r="CC12" i="50"/>
  <c r="CC15" i="50"/>
  <c r="CC11" i="50"/>
  <c r="CC20" i="50"/>
  <c r="CC5" i="50"/>
  <c r="CC8" i="50"/>
  <c r="CC16" i="50"/>
  <c r="CC9" i="50"/>
  <c r="CC18" i="50"/>
  <c r="CC7" i="50"/>
  <c r="CC13" i="50"/>
  <c r="CC6" i="50"/>
  <c r="CC17" i="50"/>
  <c r="CC14" i="50"/>
  <c r="CC23" i="50"/>
  <c r="CC24" i="50"/>
  <c r="CC21" i="50"/>
  <c r="CC4" i="50"/>
  <c r="CB30" i="50"/>
  <c r="AB267" i="74" l="1"/>
  <c r="AB4" i="74" s="1"/>
  <c r="O201" i="74"/>
  <c r="T234" i="74"/>
  <c r="T5" i="74" s="1"/>
  <c r="AA216" i="74"/>
  <c r="AE249" i="74"/>
  <c r="Z211" i="74"/>
  <c r="AD244" i="74"/>
  <c r="Y237" i="74"/>
  <c r="D42" i="44"/>
  <c r="D48" i="44" s="1"/>
  <c r="Q171" i="74"/>
  <c r="L168" i="74"/>
  <c r="L7" i="74" s="1"/>
  <c r="T3" i="71"/>
  <c r="H29" i="71"/>
  <c r="J135" i="74"/>
  <c r="J8" i="74" s="1"/>
  <c r="H102" i="74"/>
  <c r="H94" i="74"/>
  <c r="U150" i="74"/>
  <c r="W183" i="74"/>
  <c r="T145" i="74"/>
  <c r="V178" i="74"/>
  <c r="O138" i="74"/>
  <c r="S117" i="74"/>
  <c r="R112" i="74"/>
  <c r="M105" i="74"/>
  <c r="J61" i="74"/>
  <c r="Z22" i="73"/>
  <c r="L5" i="56"/>
  <c r="L70" i="74" s="1"/>
  <c r="K4" i="56"/>
  <c r="K69" i="74" s="1"/>
  <c r="CB30" i="61"/>
  <c r="Z11" i="56"/>
  <c r="Z76" i="74" s="1"/>
  <c r="Z23" i="56"/>
  <c r="Z21" i="56"/>
  <c r="X10" i="56"/>
  <c r="X75" i="74" s="1"/>
  <c r="AB175" i="74" s="1"/>
  <c r="Z19" i="56"/>
  <c r="Z84" i="74" s="1"/>
  <c r="X18" i="56"/>
  <c r="X83" i="74" s="1"/>
  <c r="Z15" i="56"/>
  <c r="Z80" i="74" s="1"/>
  <c r="X20" i="56"/>
  <c r="BZ30" i="60"/>
  <c r="BZ32" i="60" s="1"/>
  <c r="CA14" i="60"/>
  <c r="CA16" i="60"/>
  <c r="CA11" i="60"/>
  <c r="CA12" i="60"/>
  <c r="CA10" i="60"/>
  <c r="CA6" i="60"/>
  <c r="CA4" i="60"/>
  <c r="CB4" i="65"/>
  <c r="CB4" i="66"/>
  <c r="CB17" i="65"/>
  <c r="CB17" i="66"/>
  <c r="CB18" i="65"/>
  <c r="CB18" i="66"/>
  <c r="CB12" i="65"/>
  <c r="CB12" i="66"/>
  <c r="CB24" i="65"/>
  <c r="CB24" i="66"/>
  <c r="CB6" i="65"/>
  <c r="CB6" i="66"/>
  <c r="CB9" i="65"/>
  <c r="CB9" i="66"/>
  <c r="CB15" i="65"/>
  <c r="CB15" i="66"/>
  <c r="CA30" i="67"/>
  <c r="BZ32" i="66"/>
  <c r="CB21" i="65"/>
  <c r="CB21" i="66"/>
  <c r="CB5" i="65"/>
  <c r="CB5" i="66"/>
  <c r="CB5" i="60" s="1"/>
  <c r="CB14" i="65"/>
  <c r="CB14" i="66"/>
  <c r="CB7" i="65"/>
  <c r="CB7" i="66"/>
  <c r="CB8" i="65"/>
  <c r="CB8" i="66"/>
  <c r="CB20" i="65"/>
  <c r="CB20" i="66"/>
  <c r="CB22" i="65"/>
  <c r="CB22" i="66"/>
  <c r="CB22" i="60" s="1"/>
  <c r="CB19" i="65"/>
  <c r="CB19" i="66"/>
  <c r="CB23" i="65"/>
  <c r="CB23" i="66"/>
  <c r="CB13" i="65"/>
  <c r="CB13" i="66"/>
  <c r="CB16" i="65"/>
  <c r="CB16" i="66"/>
  <c r="CB11" i="65"/>
  <c r="CB11" i="66"/>
  <c r="CB10" i="65"/>
  <c r="CB10" i="66"/>
  <c r="CA30" i="66"/>
  <c r="CB20" i="57"/>
  <c r="CB20" i="67" s="1"/>
  <c r="CB11" i="57"/>
  <c r="CB11" i="67" s="1"/>
  <c r="CB17" i="57"/>
  <c r="CB17" i="67" s="1"/>
  <c r="CB6" i="57"/>
  <c r="CB6" i="67" s="1"/>
  <c r="CB21" i="57"/>
  <c r="CB21" i="67" s="1"/>
  <c r="CB18" i="57"/>
  <c r="CB18" i="67" s="1"/>
  <c r="CB30" i="59"/>
  <c r="CB24" i="57"/>
  <c r="CB24" i="67" s="1"/>
  <c r="CB9" i="57"/>
  <c r="CB9" i="67" s="1"/>
  <c r="CB15" i="57"/>
  <c r="CB15" i="67" s="1"/>
  <c r="CB19" i="57"/>
  <c r="CB19" i="67" s="1"/>
  <c r="CB10" i="57"/>
  <c r="CB10" i="67" s="1"/>
  <c r="CB23" i="57"/>
  <c r="CB23" i="67" s="1"/>
  <c r="CB13" i="57"/>
  <c r="CB13" i="67" s="1"/>
  <c r="CB16" i="57"/>
  <c r="CB16" i="67" s="1"/>
  <c r="CB14" i="57"/>
  <c r="CB14" i="67" s="1"/>
  <c r="CB7" i="57"/>
  <c r="CB7" i="67" s="1"/>
  <c r="CB8" i="57"/>
  <c r="CB8" i="67" s="1"/>
  <c r="CA30" i="57"/>
  <c r="CB12" i="57"/>
  <c r="CB12" i="67" s="1"/>
  <c r="CC23" i="59"/>
  <c r="CC23" i="58" s="1"/>
  <c r="CC23" i="61"/>
  <c r="CC4" i="59"/>
  <c r="CC4" i="58" s="1"/>
  <c r="CC4" i="61"/>
  <c r="CC24" i="59"/>
  <c r="CC24" i="58" s="1"/>
  <c r="CC24" i="61"/>
  <c r="CC14" i="59"/>
  <c r="CC14" i="58" s="1"/>
  <c r="CC14" i="61"/>
  <c r="CC6" i="59"/>
  <c r="CC6" i="58" s="1"/>
  <c r="CC6" i="61"/>
  <c r="CC7" i="59"/>
  <c r="CC7" i="58" s="1"/>
  <c r="CC7" i="61"/>
  <c r="CC9" i="59"/>
  <c r="CC9" i="58" s="1"/>
  <c r="CC9" i="61"/>
  <c r="CC8" i="59"/>
  <c r="CC8" i="58" s="1"/>
  <c r="CC8" i="61"/>
  <c r="CC20" i="59"/>
  <c r="CC20" i="58" s="1"/>
  <c r="CC20" i="61"/>
  <c r="CC15" i="59"/>
  <c r="CC15" i="58" s="1"/>
  <c r="CC15" i="61"/>
  <c r="CC22" i="59"/>
  <c r="CC22" i="58" s="1"/>
  <c r="CC22" i="61"/>
  <c r="CC19" i="59"/>
  <c r="CC19" i="58" s="1"/>
  <c r="CC19" i="61"/>
  <c r="BZ32" i="65"/>
  <c r="CA30" i="65"/>
  <c r="CC21" i="59"/>
  <c r="CC21" i="58" s="1"/>
  <c r="CC21" i="57" s="1"/>
  <c r="CC21" i="67" s="1"/>
  <c r="CC21" i="61"/>
  <c r="CC17" i="59"/>
  <c r="CC17" i="58" s="1"/>
  <c r="CC17" i="61"/>
  <c r="CC13" i="59"/>
  <c r="CC13" i="58" s="1"/>
  <c r="CC13" i="61"/>
  <c r="CC18" i="59"/>
  <c r="CC18" i="58" s="1"/>
  <c r="CC18" i="61"/>
  <c r="CC16" i="59"/>
  <c r="CC16" i="58" s="1"/>
  <c r="CC16" i="61"/>
  <c r="CC5" i="59"/>
  <c r="CC5" i="58" s="1"/>
  <c r="CC5" i="61"/>
  <c r="CC11" i="59"/>
  <c r="CC11" i="58" s="1"/>
  <c r="CC11" i="61"/>
  <c r="CC12" i="59"/>
  <c r="CC12" i="58" s="1"/>
  <c r="CC12" i="61"/>
  <c r="CC10" i="59"/>
  <c r="CC10" i="58" s="1"/>
  <c r="CC10" i="61"/>
  <c r="CC24" i="57"/>
  <c r="CC24" i="67" s="1"/>
  <c r="CB4" i="57"/>
  <c r="CB4" i="67" s="1"/>
  <c r="CB30" i="58"/>
  <c r="CC4" i="53"/>
  <c r="CC21" i="53"/>
  <c r="CA21" i="54" s="1"/>
  <c r="CC24" i="53"/>
  <c r="CA24" i="54" s="1"/>
  <c r="CC23" i="53"/>
  <c r="CA23" i="54" s="1"/>
  <c r="CC14" i="53"/>
  <c r="CA14" i="54" s="1"/>
  <c r="CC13" i="53"/>
  <c r="CA13" i="54" s="1"/>
  <c r="CC7" i="53"/>
  <c r="CA7" i="54" s="1"/>
  <c r="DQ7" i="55" s="1"/>
  <c r="W6" i="56" s="1"/>
  <c r="W71" i="74" s="1"/>
  <c r="CC18" i="53"/>
  <c r="CA18" i="54" s="1"/>
  <c r="CC16" i="53"/>
  <c r="CA16" i="54" s="1"/>
  <c r="CC8" i="53"/>
  <c r="CA8" i="54" s="1"/>
  <c r="CC20" i="53"/>
  <c r="CA20" i="54" s="1"/>
  <c r="CC11" i="53"/>
  <c r="CA11" i="54" s="1"/>
  <c r="CC12" i="53"/>
  <c r="CA12" i="54" s="1"/>
  <c r="CC22" i="53"/>
  <c r="CA22" i="54" s="1"/>
  <c r="CC19" i="53"/>
  <c r="CA19" i="54" s="1"/>
  <c r="DH19" i="55" s="1"/>
  <c r="T18" i="56" s="1"/>
  <c r="CC17" i="53"/>
  <c r="CA17" i="54" s="1"/>
  <c r="CM17" i="55" s="1"/>
  <c r="M16" i="56" s="1"/>
  <c r="CC6" i="53"/>
  <c r="CC5" i="53"/>
  <c r="CA5" i="54" s="1"/>
  <c r="CC15" i="53"/>
  <c r="CC10" i="53"/>
  <c r="CA10" i="54" s="1"/>
  <c r="CB30" i="53"/>
  <c r="CC9" i="53"/>
  <c r="CA9" i="54" s="1"/>
  <c r="CB30" i="54"/>
  <c r="CD21" i="50"/>
  <c r="CD24" i="50"/>
  <c r="CD23" i="50"/>
  <c r="CD14" i="50"/>
  <c r="CD13" i="50"/>
  <c r="CD7" i="50"/>
  <c r="CD18" i="50"/>
  <c r="CD9" i="50"/>
  <c r="CD16" i="50"/>
  <c r="CD8" i="50"/>
  <c r="CD20" i="50"/>
  <c r="CD11" i="50"/>
  <c r="CD12" i="50"/>
  <c r="CD22" i="50"/>
  <c r="CD19" i="50"/>
  <c r="CD17" i="50"/>
  <c r="CD6" i="50"/>
  <c r="CD5" i="50"/>
  <c r="CD15" i="50"/>
  <c r="CD10" i="50"/>
  <c r="CD4" i="50"/>
  <c r="CC30" i="50"/>
  <c r="CC32" i="50" s="1"/>
  <c r="AE268" i="74" l="1"/>
  <c r="R202" i="74"/>
  <c r="O6" i="74"/>
  <c r="O227" i="74"/>
  <c r="O229" i="74" s="1"/>
  <c r="X236" i="74"/>
  <c r="S203" i="74"/>
  <c r="CS8" i="55"/>
  <c r="O7" i="56" s="1"/>
  <c r="O72" i="74" s="1"/>
  <c r="DZ8" i="55"/>
  <c r="Z7" i="56" s="1"/>
  <c r="Z72" i="74" s="1"/>
  <c r="H128" i="74"/>
  <c r="H9" i="74"/>
  <c r="H34" i="74" s="1"/>
  <c r="AB151" i="74"/>
  <c r="AD184" i="74"/>
  <c r="AB147" i="74"/>
  <c r="AD180" i="74"/>
  <c r="AB143" i="74"/>
  <c r="AD176" i="74"/>
  <c r="W235" i="74"/>
  <c r="L194" i="74"/>
  <c r="J161" i="74"/>
  <c r="P170" i="74"/>
  <c r="O169" i="74"/>
  <c r="AR3" i="71"/>
  <c r="AR29" i="71" s="1"/>
  <c r="T29" i="71"/>
  <c r="AF3" i="71"/>
  <c r="AF29" i="71" s="1"/>
  <c r="M81" i="74"/>
  <c r="Y247" i="74" s="1"/>
  <c r="Y20" i="74" s="1"/>
  <c r="M16" i="73"/>
  <c r="Z142" i="74"/>
  <c r="M136" i="74"/>
  <c r="N137" i="74"/>
  <c r="X109" i="74"/>
  <c r="Z114" i="74"/>
  <c r="Z118" i="74"/>
  <c r="Z110" i="74"/>
  <c r="K103" i="74"/>
  <c r="L104" i="74"/>
  <c r="CP7" i="55"/>
  <c r="N6" i="56" s="1"/>
  <c r="N71" i="74" s="1"/>
  <c r="DK10" i="55"/>
  <c r="U9" i="56" s="1"/>
  <c r="U9" i="73" s="1"/>
  <c r="CY13" i="55"/>
  <c r="Q12" i="56" s="1"/>
  <c r="Q77" i="74" s="1"/>
  <c r="DE14" i="55"/>
  <c r="S13" i="56" s="1"/>
  <c r="S13" i="73" s="1"/>
  <c r="DB18" i="55"/>
  <c r="R17" i="56" s="1"/>
  <c r="R82" i="74" s="1"/>
  <c r="DK18" i="55"/>
  <c r="U17" i="56" s="1"/>
  <c r="U82" i="74" s="1"/>
  <c r="T18" i="73"/>
  <c r="T83" i="74"/>
  <c r="CV17" i="55"/>
  <c r="P16" i="56" s="1"/>
  <c r="P81" i="74" s="1"/>
  <c r="CY9" i="55"/>
  <c r="Q8" i="56" s="1"/>
  <c r="Q73" i="74" s="1"/>
  <c r="AC239" i="74" s="1"/>
  <c r="AC10" i="74" s="1"/>
  <c r="DH9" i="55"/>
  <c r="T8" i="56" s="1"/>
  <c r="T73" i="74" s="1"/>
  <c r="X20" i="73"/>
  <c r="X10" i="73"/>
  <c r="Z23" i="73"/>
  <c r="Z11" i="73"/>
  <c r="Z15" i="73"/>
  <c r="Z19" i="73"/>
  <c r="Z21" i="73"/>
  <c r="L5" i="73"/>
  <c r="K4" i="71"/>
  <c r="W4" i="71" s="1"/>
  <c r="K4" i="73"/>
  <c r="CJ5" i="55"/>
  <c r="CA30" i="60"/>
  <c r="CB10" i="60"/>
  <c r="CB11" i="60"/>
  <c r="CB13" i="60"/>
  <c r="CC30" i="61"/>
  <c r="CC32" i="61" s="1"/>
  <c r="CB16" i="60"/>
  <c r="CB23" i="60"/>
  <c r="CB19" i="60"/>
  <c r="CB20" i="60"/>
  <c r="CB8" i="60"/>
  <c r="CB7" i="60"/>
  <c r="CB14" i="60"/>
  <c r="CB21" i="60"/>
  <c r="CB15" i="60"/>
  <c r="CB9" i="60"/>
  <c r="CB6" i="60"/>
  <c r="CB24" i="60"/>
  <c r="CB12" i="60"/>
  <c r="CB18" i="60"/>
  <c r="CB17" i="60"/>
  <c r="CB4" i="60"/>
  <c r="CC10" i="65"/>
  <c r="CC10" i="66"/>
  <c r="CC12" i="65"/>
  <c r="CC12" i="66"/>
  <c r="CC11" i="65"/>
  <c r="CC11" i="66"/>
  <c r="CC5" i="65"/>
  <c r="CC5" i="66"/>
  <c r="CC16" i="65"/>
  <c r="CC16" i="66"/>
  <c r="CC18" i="65"/>
  <c r="CC18" i="66"/>
  <c r="CC13" i="65"/>
  <c r="CC13" i="66"/>
  <c r="CC17" i="65"/>
  <c r="CC17" i="66"/>
  <c r="CC21" i="65"/>
  <c r="CC21" i="66"/>
  <c r="CC21" i="60" s="1"/>
  <c r="CC19" i="65"/>
  <c r="CC19" i="66"/>
  <c r="CC22" i="65"/>
  <c r="CC22" i="66"/>
  <c r="CC15" i="65"/>
  <c r="CC15" i="66"/>
  <c r="CC20" i="65"/>
  <c r="CC20" i="66"/>
  <c r="CC8" i="65"/>
  <c r="CC8" i="66"/>
  <c r="CC9" i="65"/>
  <c r="CC9" i="66"/>
  <c r="CC7" i="65"/>
  <c r="CC7" i="66"/>
  <c r="CC6" i="65"/>
  <c r="CC6" i="66"/>
  <c r="CC14" i="65"/>
  <c r="CC14" i="66"/>
  <c r="CC24" i="65"/>
  <c r="CC24" i="66"/>
  <c r="CC24" i="60" s="1"/>
  <c r="CC23" i="65"/>
  <c r="CC23" i="66"/>
  <c r="CB30" i="67"/>
  <c r="CC4" i="65"/>
  <c r="CC4" i="66"/>
  <c r="CB30" i="66"/>
  <c r="CC5" i="57"/>
  <c r="CC5" i="67" s="1"/>
  <c r="CC17" i="57"/>
  <c r="CC17" i="67" s="1"/>
  <c r="CC7" i="57"/>
  <c r="CC7" i="67" s="1"/>
  <c r="CC15" i="57"/>
  <c r="CC15" i="67" s="1"/>
  <c r="CC12" i="57"/>
  <c r="CC12" i="67" s="1"/>
  <c r="CC18" i="57"/>
  <c r="CC18" i="67" s="1"/>
  <c r="CC23" i="57"/>
  <c r="CC23" i="67" s="1"/>
  <c r="CC8" i="57"/>
  <c r="CC8" i="67" s="1"/>
  <c r="CC14" i="57"/>
  <c r="CC14" i="67" s="1"/>
  <c r="CC19" i="57"/>
  <c r="CC19" i="67" s="1"/>
  <c r="CC6" i="57"/>
  <c r="CC6" i="67" s="1"/>
  <c r="CB30" i="57"/>
  <c r="CC30" i="59"/>
  <c r="CC32" i="59" s="1"/>
  <c r="CC10" i="57"/>
  <c r="CC10" i="67" s="1"/>
  <c r="CC11" i="57"/>
  <c r="CC11" i="67" s="1"/>
  <c r="CC16" i="57"/>
  <c r="CC16" i="67" s="1"/>
  <c r="CC13" i="57"/>
  <c r="CC13" i="67" s="1"/>
  <c r="CC20" i="57"/>
  <c r="CC20" i="67" s="1"/>
  <c r="CC22" i="57"/>
  <c r="CC22" i="67" s="1"/>
  <c r="CC9" i="57"/>
  <c r="CC9" i="67" s="1"/>
  <c r="CD4" i="59"/>
  <c r="CD4" i="58" s="1"/>
  <c r="CD4" i="61"/>
  <c r="CD6" i="59"/>
  <c r="CD6" i="58" s="1"/>
  <c r="CD6" i="57" s="1"/>
  <c r="CD6" i="67" s="1"/>
  <c r="CD6" i="61"/>
  <c r="CD12" i="59"/>
  <c r="CD12" i="58" s="1"/>
  <c r="CD12" i="57" s="1"/>
  <c r="CD12" i="67" s="1"/>
  <c r="CD12" i="61"/>
  <c r="CD18" i="59"/>
  <c r="CD18" i="58" s="1"/>
  <c r="CD18" i="57" s="1"/>
  <c r="CD18" i="67" s="1"/>
  <c r="CD18" i="61"/>
  <c r="CD10" i="59"/>
  <c r="CD10" i="58" s="1"/>
  <c r="CD10" i="57" s="1"/>
  <c r="CD10" i="67" s="1"/>
  <c r="CD10" i="61"/>
  <c r="CD5" i="59"/>
  <c r="CD5" i="58" s="1"/>
  <c r="CD5" i="57" s="1"/>
  <c r="CD5" i="67" s="1"/>
  <c r="CD5" i="61"/>
  <c r="CD17" i="59"/>
  <c r="CD17" i="58" s="1"/>
  <c r="CD17" i="57" s="1"/>
  <c r="CD17" i="67" s="1"/>
  <c r="CD17" i="61"/>
  <c r="CD22" i="59"/>
  <c r="CD22" i="58" s="1"/>
  <c r="CD22" i="57" s="1"/>
  <c r="CD22" i="67" s="1"/>
  <c r="CD22" i="61"/>
  <c r="CD11" i="59"/>
  <c r="CD11" i="58" s="1"/>
  <c r="CD11" i="57" s="1"/>
  <c r="CD11" i="67" s="1"/>
  <c r="CD11" i="61"/>
  <c r="CD8" i="59"/>
  <c r="CD8" i="58" s="1"/>
  <c r="CD8" i="57" s="1"/>
  <c r="CD8" i="67" s="1"/>
  <c r="CD8" i="61"/>
  <c r="CD9" i="59"/>
  <c r="CD9" i="58" s="1"/>
  <c r="CD9" i="57" s="1"/>
  <c r="CD9" i="67" s="1"/>
  <c r="CD9" i="61"/>
  <c r="CD7" i="59"/>
  <c r="CD7" i="58" s="1"/>
  <c r="CD7" i="57" s="1"/>
  <c r="CD7" i="67" s="1"/>
  <c r="CD7" i="61"/>
  <c r="CD14" i="59"/>
  <c r="CD14" i="58" s="1"/>
  <c r="CD14" i="57" s="1"/>
  <c r="CD14" i="67" s="1"/>
  <c r="CD14" i="61"/>
  <c r="CD24" i="59"/>
  <c r="CD24" i="58" s="1"/>
  <c r="CD24" i="57" s="1"/>
  <c r="CD24" i="67" s="1"/>
  <c r="CD24" i="61"/>
  <c r="CB30" i="65"/>
  <c r="CD15" i="59"/>
  <c r="CD15" i="58" s="1"/>
  <c r="CD15" i="57" s="1"/>
  <c r="CD15" i="67" s="1"/>
  <c r="CD15" i="61"/>
  <c r="CD19" i="59"/>
  <c r="CD19" i="58" s="1"/>
  <c r="CD19" i="61"/>
  <c r="CD20" i="59"/>
  <c r="CD20" i="58" s="1"/>
  <c r="CD20" i="57" s="1"/>
  <c r="CD20" i="67" s="1"/>
  <c r="CD20" i="61"/>
  <c r="CD16" i="59"/>
  <c r="CD16" i="58" s="1"/>
  <c r="CD16" i="61"/>
  <c r="CD13" i="59"/>
  <c r="CD13" i="58" s="1"/>
  <c r="CD13" i="61"/>
  <c r="CD23" i="59"/>
  <c r="CD23" i="58" s="1"/>
  <c r="CD23" i="61"/>
  <c r="CD21" i="59"/>
  <c r="CD21" i="58" s="1"/>
  <c r="CD21" i="61"/>
  <c r="CC4" i="57"/>
  <c r="CC4" i="67" s="1"/>
  <c r="CC30" i="58"/>
  <c r="CC32" i="58" s="1"/>
  <c r="DK17" i="55"/>
  <c r="EC22" i="55"/>
  <c r="DW11" i="55"/>
  <c r="DK13" i="55"/>
  <c r="EC23" i="55"/>
  <c r="DW21" i="55"/>
  <c r="DW19" i="55"/>
  <c r="EC12" i="55"/>
  <c r="EC20" i="55"/>
  <c r="EC16" i="55"/>
  <c r="EC24" i="55"/>
  <c r="CA4" i="54"/>
  <c r="CA4" i="55" s="1"/>
  <c r="CA15" i="54"/>
  <c r="DK15" i="55" s="1"/>
  <c r="U14" i="56" s="1"/>
  <c r="CA6" i="54"/>
  <c r="DE6" i="55" s="1"/>
  <c r="S5" i="56" s="1"/>
  <c r="S70" i="74" s="1"/>
  <c r="CD10" i="53"/>
  <c r="CD15" i="53"/>
  <c r="CD5" i="53"/>
  <c r="CD6" i="53"/>
  <c r="CD19" i="53"/>
  <c r="CD20" i="53"/>
  <c r="CD8" i="53"/>
  <c r="CD16" i="53"/>
  <c r="CD13" i="53"/>
  <c r="CD23" i="53"/>
  <c r="CD17" i="53"/>
  <c r="CD12" i="53"/>
  <c r="CD11" i="53"/>
  <c r="CD9" i="53"/>
  <c r="CD18" i="53"/>
  <c r="CD7" i="53"/>
  <c r="CD14" i="53"/>
  <c r="CD21" i="53"/>
  <c r="CC30" i="54"/>
  <c r="CD4" i="53"/>
  <c r="CD22" i="53"/>
  <c r="CD24" i="53"/>
  <c r="CC30" i="53"/>
  <c r="CC32" i="53" s="1"/>
  <c r="CE12" i="50"/>
  <c r="CE10" i="50"/>
  <c r="CE15" i="50"/>
  <c r="CE5" i="50"/>
  <c r="CE6" i="50"/>
  <c r="CE19" i="50"/>
  <c r="CE22" i="50"/>
  <c r="CE20" i="50"/>
  <c r="CE8" i="50"/>
  <c r="CE16" i="50"/>
  <c r="CE13" i="50"/>
  <c r="CE23" i="50"/>
  <c r="CE24" i="50"/>
  <c r="CE17" i="50"/>
  <c r="CE11" i="50"/>
  <c r="CE9" i="50"/>
  <c r="CE18" i="50"/>
  <c r="CE7" i="50"/>
  <c r="CE14" i="50"/>
  <c r="CE21" i="50"/>
  <c r="CE4" i="50"/>
  <c r="CD30" i="50"/>
  <c r="S172" i="74" l="1"/>
  <c r="V205" i="74"/>
  <c r="Z237" i="74"/>
  <c r="U204" i="74"/>
  <c r="Z215" i="74"/>
  <c r="AD248" i="74"/>
  <c r="U214" i="74"/>
  <c r="U21" i="74" s="1"/>
  <c r="Y210" i="74"/>
  <c r="Y16" i="74" s="1"/>
  <c r="AC243" i="74"/>
  <c r="AC15" i="74" s="1"/>
  <c r="AA238" i="74"/>
  <c r="V150" i="74"/>
  <c r="AB216" i="74"/>
  <c r="Y206" i="74"/>
  <c r="Y11" i="74" s="1"/>
  <c r="R171" i="74"/>
  <c r="CA30" i="55"/>
  <c r="I3" i="56"/>
  <c r="O148" i="74"/>
  <c r="O23" i="74" s="1"/>
  <c r="Q181" i="74"/>
  <c r="Q22" i="74" s="1"/>
  <c r="M115" i="74"/>
  <c r="M24" i="74" s="1"/>
  <c r="S260" i="74"/>
  <c r="S262" i="74" s="1"/>
  <c r="U173" i="74"/>
  <c r="U12" i="74" s="1"/>
  <c r="T149" i="74"/>
  <c r="V182" i="74"/>
  <c r="X183" i="74"/>
  <c r="S144" i="74"/>
  <c r="S18" i="74" s="1"/>
  <c r="U177" i="74"/>
  <c r="U17" i="74" s="1"/>
  <c r="P138" i="74"/>
  <c r="S140" i="74"/>
  <c r="S13" i="74" s="1"/>
  <c r="Q139" i="74"/>
  <c r="T117" i="74"/>
  <c r="R116" i="74"/>
  <c r="Q111" i="74"/>
  <c r="Q19" i="74" s="1"/>
  <c r="O106" i="74"/>
  <c r="N105" i="74"/>
  <c r="Q107" i="74"/>
  <c r="Q14" i="74" s="1"/>
  <c r="DT4" i="55"/>
  <c r="X3" i="56" s="1"/>
  <c r="X68" i="74" s="1"/>
  <c r="DK4" i="55"/>
  <c r="U3" i="56" s="1"/>
  <c r="U68" i="74" s="1"/>
  <c r="U74" i="74"/>
  <c r="AC207" i="74" s="1"/>
  <c r="S78" i="74"/>
  <c r="AI4" i="71"/>
  <c r="AU4" i="71"/>
  <c r="R17" i="73"/>
  <c r="U14" i="73"/>
  <c r="U79" i="74"/>
  <c r="AC212" i="74" s="1"/>
  <c r="Q12" i="73"/>
  <c r="Q8" i="73"/>
  <c r="O7" i="73"/>
  <c r="N6" i="73"/>
  <c r="CM6" i="55"/>
  <c r="L4" i="56"/>
  <c r="CV4" i="55"/>
  <c r="AA23" i="56"/>
  <c r="AA19" i="56"/>
  <c r="AA84" i="74" s="1"/>
  <c r="AC151" i="74" s="1"/>
  <c r="Y18" i="56"/>
  <c r="Y83" i="74" s="1"/>
  <c r="AA22" i="56"/>
  <c r="Y10" i="56"/>
  <c r="Y75" i="74" s="1"/>
  <c r="AC175" i="74" s="1"/>
  <c r="U16" i="56"/>
  <c r="U81" i="74" s="1"/>
  <c r="AA15" i="56"/>
  <c r="AA80" i="74" s="1"/>
  <c r="AC147" i="74" s="1"/>
  <c r="AA11" i="56"/>
  <c r="AA76" i="74" s="1"/>
  <c r="AC143" i="74" s="1"/>
  <c r="Y20" i="56"/>
  <c r="U12" i="56"/>
  <c r="U77" i="74" s="1"/>
  <c r="AA21" i="56"/>
  <c r="CB30" i="60"/>
  <c r="CC23" i="60"/>
  <c r="CC14" i="60"/>
  <c r="CC6" i="60"/>
  <c r="CC7" i="60"/>
  <c r="CC9" i="60"/>
  <c r="CC20" i="60"/>
  <c r="CC30" i="66"/>
  <c r="CC32" i="66" s="1"/>
  <c r="CC4" i="60"/>
  <c r="CC8" i="60"/>
  <c r="CC15" i="60"/>
  <c r="CC22" i="60"/>
  <c r="CC19" i="60"/>
  <c r="CC17" i="60"/>
  <c r="CC13" i="60"/>
  <c r="CC18" i="60"/>
  <c r="CC16" i="60"/>
  <c r="CC5" i="60"/>
  <c r="CC11" i="60"/>
  <c r="CC12" i="60"/>
  <c r="CC10" i="60"/>
  <c r="CD21" i="65"/>
  <c r="CD21" i="66"/>
  <c r="CD23" i="65"/>
  <c r="CD23" i="66"/>
  <c r="CD16" i="65"/>
  <c r="CD16" i="66"/>
  <c r="CD20" i="65"/>
  <c r="CD20" i="66"/>
  <c r="CD20" i="60" s="1"/>
  <c r="CD15" i="65"/>
  <c r="CD15" i="66"/>
  <c r="CD15" i="60" s="1"/>
  <c r="CD4" i="65"/>
  <c r="CD4" i="66"/>
  <c r="CD24" i="65"/>
  <c r="CD24" i="66"/>
  <c r="CD24" i="60" s="1"/>
  <c r="CD14" i="65"/>
  <c r="CD14" i="66"/>
  <c r="CD14" i="60" s="1"/>
  <c r="CD7" i="65"/>
  <c r="CD7" i="66"/>
  <c r="CD7" i="60" s="1"/>
  <c r="CD9" i="65"/>
  <c r="CD9" i="66"/>
  <c r="CD9" i="60" s="1"/>
  <c r="CD8" i="65"/>
  <c r="CD8" i="66"/>
  <c r="CD8" i="60" s="1"/>
  <c r="CD11" i="65"/>
  <c r="CD11" i="66"/>
  <c r="CD11" i="60" s="1"/>
  <c r="CD22" i="65"/>
  <c r="CD22" i="66"/>
  <c r="CD22" i="60" s="1"/>
  <c r="CD17" i="65"/>
  <c r="CD17" i="66"/>
  <c r="CD17" i="60" s="1"/>
  <c r="CD5" i="65"/>
  <c r="CD5" i="66"/>
  <c r="CD5" i="60" s="1"/>
  <c r="CD10" i="65"/>
  <c r="CD10" i="66"/>
  <c r="CD10" i="60" s="1"/>
  <c r="CD18" i="65"/>
  <c r="CD18" i="66"/>
  <c r="CD18" i="60" s="1"/>
  <c r="CD12" i="65"/>
  <c r="CD12" i="66"/>
  <c r="CD12" i="60" s="1"/>
  <c r="CD6" i="65"/>
  <c r="CD6" i="66"/>
  <c r="CD6" i="60" s="1"/>
  <c r="CC30" i="67"/>
  <c r="CC32" i="67" s="1"/>
  <c r="CD13" i="65"/>
  <c r="CD13" i="66"/>
  <c r="CD19" i="65"/>
  <c r="CD19" i="66"/>
  <c r="CD21" i="57"/>
  <c r="CD21" i="67" s="1"/>
  <c r="CD30" i="59"/>
  <c r="CD23" i="57"/>
  <c r="CD23" i="67" s="1"/>
  <c r="CD13" i="57"/>
  <c r="CD13" i="67" s="1"/>
  <c r="CD16" i="57"/>
  <c r="CD16" i="67" s="1"/>
  <c r="CD19" i="57"/>
  <c r="CD19" i="67" s="1"/>
  <c r="CD30" i="61"/>
  <c r="CC30" i="57"/>
  <c r="CC32" i="57" s="1"/>
  <c r="CE4" i="59"/>
  <c r="CE4" i="58" s="1"/>
  <c r="CE4" i="61"/>
  <c r="CE18" i="59"/>
  <c r="CE18" i="58" s="1"/>
  <c r="CE18" i="57" s="1"/>
  <c r="CE18" i="67" s="1"/>
  <c r="CE18" i="61"/>
  <c r="CE24" i="59"/>
  <c r="CE24" i="58" s="1"/>
  <c r="CE24" i="57" s="1"/>
  <c r="CE24" i="67" s="1"/>
  <c r="CE24" i="61"/>
  <c r="CE8" i="59"/>
  <c r="CE8" i="58" s="1"/>
  <c r="CE8" i="57" s="1"/>
  <c r="CE8" i="67" s="1"/>
  <c r="CE8" i="61"/>
  <c r="CE22" i="59"/>
  <c r="CE22" i="58" s="1"/>
  <c r="CE22" i="57" s="1"/>
  <c r="CE22" i="67" s="1"/>
  <c r="CE22" i="61"/>
  <c r="CE6" i="59"/>
  <c r="CE6" i="58" s="1"/>
  <c r="CE6" i="57" s="1"/>
  <c r="CE6" i="67" s="1"/>
  <c r="CE6" i="61"/>
  <c r="CE12" i="59"/>
  <c r="CE12" i="58" s="1"/>
  <c r="CE12" i="57" s="1"/>
  <c r="CE12" i="67" s="1"/>
  <c r="CE12" i="61"/>
  <c r="CE21" i="59"/>
  <c r="CE21" i="58" s="1"/>
  <c r="CE21" i="57" s="1"/>
  <c r="CE21" i="67" s="1"/>
  <c r="CE21" i="61"/>
  <c r="CE7" i="59"/>
  <c r="CE7" i="58" s="1"/>
  <c r="CE7" i="61"/>
  <c r="CE9" i="59"/>
  <c r="CE9" i="58" s="1"/>
  <c r="CE9" i="61"/>
  <c r="CE17" i="59"/>
  <c r="CE17" i="58" s="1"/>
  <c r="CE17" i="61"/>
  <c r="CE23" i="59"/>
  <c r="CE23" i="58" s="1"/>
  <c r="CE23" i="61"/>
  <c r="CE16" i="59"/>
  <c r="CE16" i="58" s="1"/>
  <c r="CE16" i="61"/>
  <c r="CE20" i="59"/>
  <c r="CE20" i="58" s="1"/>
  <c r="CE20" i="57" s="1"/>
  <c r="CE20" i="67" s="1"/>
  <c r="CE20" i="61"/>
  <c r="CE19" i="59"/>
  <c r="CE19" i="58" s="1"/>
  <c r="CE19" i="61"/>
  <c r="CE5" i="59"/>
  <c r="CE5" i="58" s="1"/>
  <c r="CE5" i="61"/>
  <c r="CE10" i="59"/>
  <c r="CE10" i="58" s="1"/>
  <c r="CE10" i="57" s="1"/>
  <c r="CE10" i="67" s="1"/>
  <c r="CE10" i="61"/>
  <c r="CE14" i="59"/>
  <c r="CE14" i="58" s="1"/>
  <c r="CE14" i="61"/>
  <c r="CE11" i="59"/>
  <c r="CE11" i="58" s="1"/>
  <c r="CE11" i="61"/>
  <c r="CE13" i="59"/>
  <c r="CE13" i="58" s="1"/>
  <c r="CE13" i="61"/>
  <c r="CE15" i="59"/>
  <c r="CE15" i="58" s="1"/>
  <c r="CE15" i="61"/>
  <c r="CC30" i="65"/>
  <c r="CC32" i="65" s="1"/>
  <c r="CD4" i="57"/>
  <c r="CD4" i="67" s="1"/>
  <c r="CD30" i="58"/>
  <c r="DW15" i="55"/>
  <c r="CA30" i="54"/>
  <c r="CC32" i="54" s="1"/>
  <c r="CE4" i="53"/>
  <c r="CE14" i="53"/>
  <c r="CE18" i="53"/>
  <c r="CE11" i="53"/>
  <c r="CE17" i="53"/>
  <c r="CE24" i="53"/>
  <c r="CE13" i="53"/>
  <c r="CE16" i="53"/>
  <c r="CE8" i="53"/>
  <c r="CE20" i="53"/>
  <c r="CE6" i="53"/>
  <c r="CE5" i="53"/>
  <c r="CD30" i="53"/>
  <c r="CE7" i="53"/>
  <c r="CE19" i="53"/>
  <c r="CE15" i="53"/>
  <c r="CE12" i="53"/>
  <c r="CE21" i="53"/>
  <c r="CE9" i="53"/>
  <c r="CE23" i="53"/>
  <c r="CE22" i="53"/>
  <c r="CE10" i="53"/>
  <c r="CF21" i="50"/>
  <c r="CF14" i="50"/>
  <c r="CF18" i="50"/>
  <c r="CF9" i="50"/>
  <c r="CF11" i="50"/>
  <c r="CF17" i="50"/>
  <c r="CF24" i="50"/>
  <c r="CF23" i="50"/>
  <c r="CF13" i="50"/>
  <c r="CF16" i="50"/>
  <c r="CF8" i="50"/>
  <c r="CF20" i="50"/>
  <c r="CF22" i="50"/>
  <c r="CF6" i="50"/>
  <c r="CF5" i="50"/>
  <c r="CF10" i="50"/>
  <c r="CF12" i="50"/>
  <c r="CF7" i="50"/>
  <c r="CF19" i="50"/>
  <c r="CF15" i="50"/>
  <c r="CF4" i="50"/>
  <c r="CE30" i="50"/>
  <c r="AE184" i="74" l="1"/>
  <c r="AE180" i="74"/>
  <c r="AE176" i="74"/>
  <c r="AA211" i="74"/>
  <c r="AE244" i="74"/>
  <c r="I68" i="74"/>
  <c r="I3" i="71"/>
  <c r="I3" i="73"/>
  <c r="I29" i="73" s="1"/>
  <c r="I29" i="56"/>
  <c r="Y174" i="74"/>
  <c r="W146" i="74"/>
  <c r="Y179" i="74"/>
  <c r="U145" i="74"/>
  <c r="W178" i="74"/>
  <c r="AA142" i="74"/>
  <c r="W141" i="74"/>
  <c r="AA118" i="74"/>
  <c r="AA114" i="74"/>
  <c r="Y109" i="74"/>
  <c r="AA110" i="74"/>
  <c r="U113" i="74"/>
  <c r="S112" i="74"/>
  <c r="U108" i="74"/>
  <c r="L69" i="74"/>
  <c r="AA21" i="73"/>
  <c r="AA11" i="73"/>
  <c r="L4" i="73"/>
  <c r="Y20" i="73"/>
  <c r="AA15" i="73"/>
  <c r="Y10" i="73"/>
  <c r="AA22" i="73"/>
  <c r="AA19" i="73"/>
  <c r="AA23" i="73"/>
  <c r="M5" i="56"/>
  <c r="P3" i="56"/>
  <c r="P68" i="74" s="1"/>
  <c r="Y14" i="56"/>
  <c r="Y79" i="74" s="1"/>
  <c r="CC30" i="60"/>
  <c r="CC32" i="60" s="1"/>
  <c r="CE30" i="61"/>
  <c r="CD19" i="60"/>
  <c r="CD13" i="60"/>
  <c r="CD4" i="60"/>
  <c r="CD16" i="60"/>
  <c r="CD23" i="60"/>
  <c r="CD21" i="60"/>
  <c r="CE4" i="65"/>
  <c r="CE4" i="66"/>
  <c r="CE15" i="65"/>
  <c r="CE15" i="66"/>
  <c r="CE13" i="65"/>
  <c r="CE13" i="66"/>
  <c r="CE14" i="65"/>
  <c r="CE14" i="66"/>
  <c r="CE5" i="65"/>
  <c r="CE5" i="66"/>
  <c r="CE19" i="65"/>
  <c r="CE19" i="66"/>
  <c r="CE17" i="65"/>
  <c r="CE17" i="66"/>
  <c r="CD30" i="66"/>
  <c r="CE11" i="65"/>
  <c r="CE11" i="66"/>
  <c r="CE10" i="65"/>
  <c r="CE10" i="66"/>
  <c r="CE10" i="60" s="1"/>
  <c r="CE20" i="65"/>
  <c r="CE20" i="66"/>
  <c r="CE20" i="60" s="1"/>
  <c r="CE16" i="65"/>
  <c r="CE16" i="66"/>
  <c r="CE23" i="65"/>
  <c r="CE23" i="66"/>
  <c r="CE9" i="65"/>
  <c r="CE9" i="66"/>
  <c r="CE7" i="65"/>
  <c r="CE7" i="66"/>
  <c r="CE21" i="65"/>
  <c r="CE21" i="66"/>
  <c r="CE21" i="60" s="1"/>
  <c r="CE12" i="65"/>
  <c r="CE12" i="66"/>
  <c r="CE12" i="60" s="1"/>
  <c r="CE6" i="65"/>
  <c r="CE6" i="66"/>
  <c r="CE6" i="60" s="1"/>
  <c r="CE22" i="65"/>
  <c r="CE22" i="66"/>
  <c r="CE22" i="60" s="1"/>
  <c r="CE8" i="65"/>
  <c r="CE8" i="66"/>
  <c r="CE8" i="60" s="1"/>
  <c r="CE24" i="65"/>
  <c r="CE24" i="66"/>
  <c r="CE24" i="60" s="1"/>
  <c r="CE18" i="65"/>
  <c r="CE18" i="66"/>
  <c r="CE18" i="60" s="1"/>
  <c r="CD30" i="67"/>
  <c r="CE9" i="57"/>
  <c r="CE9" i="67" s="1"/>
  <c r="CE17" i="57"/>
  <c r="CE17" i="67" s="1"/>
  <c r="CE30" i="59"/>
  <c r="CE5" i="57"/>
  <c r="CE5" i="67" s="1"/>
  <c r="CD30" i="57"/>
  <c r="CE16" i="57"/>
  <c r="CE16" i="67" s="1"/>
  <c r="CE15" i="57"/>
  <c r="CE15" i="67" s="1"/>
  <c r="CE13" i="57"/>
  <c r="CE13" i="67" s="1"/>
  <c r="CE11" i="57"/>
  <c r="CE11" i="67" s="1"/>
  <c r="CE14" i="57"/>
  <c r="CE14" i="67" s="1"/>
  <c r="CE19" i="57"/>
  <c r="CE19" i="67" s="1"/>
  <c r="CE23" i="57"/>
  <c r="CE23" i="67" s="1"/>
  <c r="CE7" i="57"/>
  <c r="CE7" i="67" s="1"/>
  <c r="CF4" i="59"/>
  <c r="CF4" i="58" s="1"/>
  <c r="CF4" i="61"/>
  <c r="CF12" i="59"/>
  <c r="CF12" i="58" s="1"/>
  <c r="CF12" i="57" s="1"/>
  <c r="CF12" i="67" s="1"/>
  <c r="CF12" i="61"/>
  <c r="CF5" i="59"/>
  <c r="CF5" i="58" s="1"/>
  <c r="CF5" i="57" s="1"/>
  <c r="CF5" i="67" s="1"/>
  <c r="CF5" i="61"/>
  <c r="CF8" i="59"/>
  <c r="CF8" i="58" s="1"/>
  <c r="CF8" i="57" s="1"/>
  <c r="CF8" i="67" s="1"/>
  <c r="CF8" i="61"/>
  <c r="CF13" i="59"/>
  <c r="CF13" i="58" s="1"/>
  <c r="CF13" i="57" s="1"/>
  <c r="CF13" i="67" s="1"/>
  <c r="CF13" i="61"/>
  <c r="CF24" i="59"/>
  <c r="CF24" i="58" s="1"/>
  <c r="CF24" i="57" s="1"/>
  <c r="CF24" i="67" s="1"/>
  <c r="CF24" i="61"/>
  <c r="CF11" i="59"/>
  <c r="CF11" i="58" s="1"/>
  <c r="CF11" i="57" s="1"/>
  <c r="CF11" i="67" s="1"/>
  <c r="CF11" i="61"/>
  <c r="CF21" i="59"/>
  <c r="CF21" i="58" s="1"/>
  <c r="CF21" i="61"/>
  <c r="CF15" i="59"/>
  <c r="CF15" i="58" s="1"/>
  <c r="CF15" i="61"/>
  <c r="CF7" i="59"/>
  <c r="CF7" i="58" s="1"/>
  <c r="CF7" i="57" s="1"/>
  <c r="CF7" i="67" s="1"/>
  <c r="CF7" i="61"/>
  <c r="CF10" i="59"/>
  <c r="CF10" i="58" s="1"/>
  <c r="CF10" i="61"/>
  <c r="CF6" i="59"/>
  <c r="CF6" i="58" s="1"/>
  <c r="CF6" i="61"/>
  <c r="CF20" i="59"/>
  <c r="CF20" i="58" s="1"/>
  <c r="CF20" i="61"/>
  <c r="CF16" i="59"/>
  <c r="CF16" i="58" s="1"/>
  <c r="CF16" i="61"/>
  <c r="CF23" i="59"/>
  <c r="CF23" i="58" s="1"/>
  <c r="CF23" i="61"/>
  <c r="CF17" i="59"/>
  <c r="CF17" i="58" s="1"/>
  <c r="CF17" i="61"/>
  <c r="CF9" i="59"/>
  <c r="CF9" i="58" s="1"/>
  <c r="CF9" i="61"/>
  <c r="CF14" i="59"/>
  <c r="CF14" i="58" s="1"/>
  <c r="CF14" i="61"/>
  <c r="CD30" i="65"/>
  <c r="CF19" i="59"/>
  <c r="CF19" i="58" s="1"/>
  <c r="CF19" i="61"/>
  <c r="CF22" i="59"/>
  <c r="CF22" i="58" s="1"/>
  <c r="CF22" i="57" s="1"/>
  <c r="CF22" i="67" s="1"/>
  <c r="CF22" i="61"/>
  <c r="CF18" i="59"/>
  <c r="CF18" i="58" s="1"/>
  <c r="CF18" i="61"/>
  <c r="CE4" i="57"/>
  <c r="CE4" i="67" s="1"/>
  <c r="CE30" i="58"/>
  <c r="CF4" i="53"/>
  <c r="CD4" i="54" s="1"/>
  <c r="CF7" i="53"/>
  <c r="CF10" i="53"/>
  <c r="CD10" i="54" s="1"/>
  <c r="CF6" i="53"/>
  <c r="CD6" i="54" s="1"/>
  <c r="DH6" i="55" s="1"/>
  <c r="T5" i="56" s="1"/>
  <c r="T70" i="74" s="1"/>
  <c r="CF20" i="53"/>
  <c r="CD20" i="54" s="1"/>
  <c r="CF8" i="53"/>
  <c r="CD8" i="54" s="1"/>
  <c r="CF16" i="53"/>
  <c r="CD16" i="54" s="1"/>
  <c r="CF23" i="53"/>
  <c r="CD23" i="54" s="1"/>
  <c r="CF24" i="53"/>
  <c r="CD24" i="54" s="1"/>
  <c r="CF17" i="53"/>
  <c r="CF9" i="53"/>
  <c r="CF14" i="53"/>
  <c r="CD14" i="54" s="1"/>
  <c r="EC14" i="55" s="1"/>
  <c r="AA13" i="56" s="1"/>
  <c r="AA78" i="74" s="1"/>
  <c r="CF15" i="53"/>
  <c r="CD15" i="54" s="1"/>
  <c r="CF12" i="53"/>
  <c r="CD12" i="54" s="1"/>
  <c r="CF5" i="53"/>
  <c r="CF22" i="53"/>
  <c r="CD22" i="54" s="1"/>
  <c r="CF11" i="53"/>
  <c r="CD11" i="54" s="1"/>
  <c r="CF18" i="53"/>
  <c r="CD18" i="54" s="1"/>
  <c r="EC18" i="55" s="1"/>
  <c r="AA17" i="56" s="1"/>
  <c r="AA82" i="74" s="1"/>
  <c r="CE30" i="54"/>
  <c r="CF19" i="53"/>
  <c r="CF13" i="53"/>
  <c r="CD13" i="54" s="1"/>
  <c r="DT13" i="55" s="1"/>
  <c r="X12" i="56" s="1"/>
  <c r="X77" i="74" s="1"/>
  <c r="CF21" i="53"/>
  <c r="CD21" i="54" s="1"/>
  <c r="EF21" i="55" s="1"/>
  <c r="CE30" i="53"/>
  <c r="CG12" i="50"/>
  <c r="CG5" i="50"/>
  <c r="CG19" i="50"/>
  <c r="CG7" i="50"/>
  <c r="CG10" i="50"/>
  <c r="CG6" i="50"/>
  <c r="CG20" i="50"/>
  <c r="CG8" i="50"/>
  <c r="CG16" i="50"/>
  <c r="CG13" i="50"/>
  <c r="CG23" i="50"/>
  <c r="CG24" i="50"/>
  <c r="CG17" i="50"/>
  <c r="CG9" i="50"/>
  <c r="CG14" i="50"/>
  <c r="CG21" i="50"/>
  <c r="CG15" i="50"/>
  <c r="CG22" i="50"/>
  <c r="CG11" i="50"/>
  <c r="CG18" i="50"/>
  <c r="CG4" i="50"/>
  <c r="CF30" i="50"/>
  <c r="CF32" i="50" s="1"/>
  <c r="X235" i="74" l="1"/>
  <c r="S202" i="74"/>
  <c r="AC267" i="74"/>
  <c r="AC4" i="74" s="1"/>
  <c r="P201" i="74"/>
  <c r="CV8" i="55"/>
  <c r="P7" i="56" s="1"/>
  <c r="P72" i="74" s="1"/>
  <c r="EC8" i="55"/>
  <c r="AA7" i="56" s="1"/>
  <c r="AA72" i="74" s="1"/>
  <c r="U234" i="74"/>
  <c r="U5" i="74" s="1"/>
  <c r="P169" i="74"/>
  <c r="M168" i="74"/>
  <c r="M7" i="74" s="1"/>
  <c r="DN4" i="55"/>
  <c r="V3" i="56" s="1"/>
  <c r="V68" i="74" s="1"/>
  <c r="CD4" i="55"/>
  <c r="U3" i="71"/>
  <c r="I29" i="71"/>
  <c r="K135" i="74"/>
  <c r="K8" i="74" s="1"/>
  <c r="I102" i="74"/>
  <c r="I94" i="74"/>
  <c r="N136" i="74"/>
  <c r="L103" i="74"/>
  <c r="M70" i="74"/>
  <c r="CP4" i="55"/>
  <c r="N3" i="56" s="1"/>
  <c r="N68" i="74" s="1"/>
  <c r="DW4" i="55"/>
  <c r="Y3" i="56" s="1"/>
  <c r="Y68" i="74" s="1"/>
  <c r="EC6" i="55"/>
  <c r="AA5" i="56" s="1"/>
  <c r="AA70" i="74" s="1"/>
  <c r="DN10" i="55"/>
  <c r="V9" i="56" s="1"/>
  <c r="V9" i="73" s="1"/>
  <c r="EC10" i="55"/>
  <c r="AA9" i="56" s="1"/>
  <c r="AA74" i="74" s="1"/>
  <c r="DB13" i="55"/>
  <c r="R12" i="56" s="1"/>
  <c r="R77" i="74" s="1"/>
  <c r="DZ13" i="55"/>
  <c r="Z12" i="56" s="1"/>
  <c r="Z77" i="74" s="1"/>
  <c r="DN15" i="55"/>
  <c r="V14" i="56" s="1"/>
  <c r="V14" i="73" s="1"/>
  <c r="K61" i="74"/>
  <c r="K63" i="74" s="1"/>
  <c r="DH14" i="55"/>
  <c r="T13" i="56" s="1"/>
  <c r="T78" i="74" s="1"/>
  <c r="AB211" i="74" s="1"/>
  <c r="DN14" i="55"/>
  <c r="V13" i="56" s="1"/>
  <c r="V78" i="74" s="1"/>
  <c r="DE18" i="55"/>
  <c r="S17" i="56" s="1"/>
  <c r="S82" i="74" s="1"/>
  <c r="DN18" i="55"/>
  <c r="V17" i="56" s="1"/>
  <c r="V82" i="74" s="1"/>
  <c r="M5" i="73"/>
  <c r="CP6" i="55"/>
  <c r="CJ4" i="55"/>
  <c r="CY4" i="55"/>
  <c r="AB20" i="56"/>
  <c r="CE30" i="65"/>
  <c r="CD30" i="60"/>
  <c r="CE17" i="60"/>
  <c r="CE19" i="60"/>
  <c r="CE5" i="60"/>
  <c r="CE14" i="60"/>
  <c r="CE13" i="60"/>
  <c r="CE15" i="60"/>
  <c r="CE4" i="60"/>
  <c r="CE7" i="60"/>
  <c r="CE9" i="60"/>
  <c r="CE23" i="60"/>
  <c r="CE16" i="60"/>
  <c r="CE11" i="60"/>
  <c r="CF4" i="65"/>
  <c r="CF4" i="66"/>
  <c r="CF14" i="65"/>
  <c r="CF14" i="66"/>
  <c r="CF9" i="65"/>
  <c r="CF9" i="66"/>
  <c r="CF17" i="65"/>
  <c r="CF17" i="66"/>
  <c r="CF23" i="65"/>
  <c r="CF23" i="66"/>
  <c r="CF16" i="65"/>
  <c r="CF16" i="66"/>
  <c r="CF20" i="65"/>
  <c r="CF20" i="66"/>
  <c r="CF6" i="65"/>
  <c r="CF6" i="66"/>
  <c r="CF10" i="65"/>
  <c r="CF10" i="66"/>
  <c r="CF7" i="65"/>
  <c r="CF7" i="66"/>
  <c r="CF7" i="60" s="1"/>
  <c r="CF15" i="65"/>
  <c r="CF15" i="66"/>
  <c r="CF21" i="65"/>
  <c r="CF21" i="66"/>
  <c r="CF11" i="65"/>
  <c r="CF11" i="66"/>
  <c r="CF11" i="60" s="1"/>
  <c r="CF24" i="65"/>
  <c r="CF24" i="66"/>
  <c r="CF24" i="60" s="1"/>
  <c r="CF13" i="65"/>
  <c r="CF13" i="66"/>
  <c r="CF13" i="60" s="1"/>
  <c r="CF8" i="65"/>
  <c r="CF8" i="66"/>
  <c r="CF8" i="60" s="1"/>
  <c r="CF5" i="65"/>
  <c r="CF5" i="66"/>
  <c r="CF5" i="60" s="1"/>
  <c r="CF12" i="65"/>
  <c r="CF12" i="66"/>
  <c r="CF12" i="60" s="1"/>
  <c r="CE30" i="67"/>
  <c r="CF18" i="65"/>
  <c r="CF18" i="66"/>
  <c r="CF22" i="65"/>
  <c r="CF22" i="66"/>
  <c r="CF22" i="60" s="1"/>
  <c r="CF19" i="65"/>
  <c r="CF19" i="66"/>
  <c r="CE30" i="66"/>
  <c r="CF15" i="57"/>
  <c r="CF15" i="67" s="1"/>
  <c r="CF23" i="57"/>
  <c r="CF23" i="67" s="1"/>
  <c r="CF6" i="57"/>
  <c r="CF6" i="67" s="1"/>
  <c r="CF21" i="57"/>
  <c r="CF21" i="67" s="1"/>
  <c r="CF14" i="57"/>
  <c r="CF14" i="67" s="1"/>
  <c r="CF20" i="57"/>
  <c r="CF20" i="67" s="1"/>
  <c r="CF30" i="59"/>
  <c r="CF32" i="59" s="1"/>
  <c r="CF9" i="57"/>
  <c r="CF9" i="67" s="1"/>
  <c r="CF17" i="57"/>
  <c r="CF17" i="67" s="1"/>
  <c r="CF16" i="57"/>
  <c r="CF16" i="67" s="1"/>
  <c r="CF10" i="57"/>
  <c r="CF10" i="67" s="1"/>
  <c r="CE30" i="57"/>
  <c r="CF18" i="57"/>
  <c r="CF18" i="67" s="1"/>
  <c r="CF19" i="57"/>
  <c r="CF19" i="67" s="1"/>
  <c r="CF30" i="61"/>
  <c r="CF32" i="61" s="1"/>
  <c r="CG4" i="59"/>
  <c r="CG4" i="58" s="1"/>
  <c r="CG4" i="61"/>
  <c r="CG15" i="59"/>
  <c r="CG15" i="58" s="1"/>
  <c r="CG15" i="57" s="1"/>
  <c r="CG15" i="67" s="1"/>
  <c r="CG15" i="61"/>
  <c r="CG14" i="59"/>
  <c r="CG14" i="58" s="1"/>
  <c r="CG14" i="57" s="1"/>
  <c r="CG14" i="67" s="1"/>
  <c r="CG14" i="61"/>
  <c r="CG17" i="59"/>
  <c r="CG17" i="58" s="1"/>
  <c r="CG17" i="57" s="1"/>
  <c r="CG17" i="67" s="1"/>
  <c r="CG17" i="61"/>
  <c r="CG23" i="59"/>
  <c r="CG23" i="58" s="1"/>
  <c r="CG23" i="57" s="1"/>
  <c r="CG23" i="67" s="1"/>
  <c r="CG23" i="61"/>
  <c r="CG16" i="59"/>
  <c r="CG16" i="58" s="1"/>
  <c r="CG16" i="57" s="1"/>
  <c r="CG16" i="67" s="1"/>
  <c r="CG16" i="61"/>
  <c r="CG20" i="59"/>
  <c r="CG20" i="58" s="1"/>
  <c r="CG20" i="61"/>
  <c r="CG10" i="59"/>
  <c r="CG10" i="58" s="1"/>
  <c r="CG10" i="61"/>
  <c r="CG19" i="59"/>
  <c r="CG19" i="58" s="1"/>
  <c r="CG19" i="61"/>
  <c r="CG12" i="59"/>
  <c r="CG12" i="58" s="1"/>
  <c r="CG12" i="61"/>
  <c r="CG18" i="59"/>
  <c r="CG18" i="58" s="1"/>
  <c r="CG18" i="61"/>
  <c r="CG22" i="59"/>
  <c r="CG22" i="58" s="1"/>
  <c r="CG22" i="61"/>
  <c r="CG21" i="59"/>
  <c r="CG21" i="58" s="1"/>
  <c r="CG21" i="61"/>
  <c r="CG9" i="59"/>
  <c r="CG9" i="58" s="1"/>
  <c r="CG9" i="61"/>
  <c r="CG24" i="59"/>
  <c r="CG24" i="58" s="1"/>
  <c r="CG24" i="61"/>
  <c r="CG13" i="59"/>
  <c r="CG13" i="58" s="1"/>
  <c r="CG13" i="61"/>
  <c r="CG8" i="59"/>
  <c r="CG8" i="58" s="1"/>
  <c r="CG8" i="61"/>
  <c r="CG6" i="59"/>
  <c r="CG6" i="58" s="1"/>
  <c r="CG6" i="61"/>
  <c r="CG7" i="59"/>
  <c r="CG7" i="58" s="1"/>
  <c r="CG7" i="61"/>
  <c r="CG5" i="59"/>
  <c r="CG5" i="58" s="1"/>
  <c r="CG5" i="61"/>
  <c r="CG11" i="59"/>
  <c r="CG11" i="58" s="1"/>
  <c r="CG11" i="61"/>
  <c r="CF4" i="57"/>
  <c r="CF4" i="67" s="1"/>
  <c r="CF30" i="58"/>
  <c r="CF32" i="58" s="1"/>
  <c r="DZ21" i="55"/>
  <c r="DN13" i="55"/>
  <c r="DZ11" i="55"/>
  <c r="DZ15" i="55"/>
  <c r="EF24" i="55"/>
  <c r="EF16" i="55"/>
  <c r="EF20" i="55"/>
  <c r="DT10" i="55"/>
  <c r="DT18" i="55"/>
  <c r="EF22" i="55"/>
  <c r="EF12" i="55"/>
  <c r="DT14" i="55"/>
  <c r="EF23" i="55"/>
  <c r="CD17" i="54"/>
  <c r="CP17" i="55" s="1"/>
  <c r="N16" i="56" s="1"/>
  <c r="CD19" i="54"/>
  <c r="CD9" i="54"/>
  <c r="CD5" i="54"/>
  <c r="CD7" i="54"/>
  <c r="CG4" i="53"/>
  <c r="CG11" i="53"/>
  <c r="CG21" i="53"/>
  <c r="CG14" i="53"/>
  <c r="CG9" i="53"/>
  <c r="CG24" i="53"/>
  <c r="CG13" i="53"/>
  <c r="CG6" i="53"/>
  <c r="CG10" i="53"/>
  <c r="CG7" i="53"/>
  <c r="CG19" i="53"/>
  <c r="CG5" i="53"/>
  <c r="CG18" i="53"/>
  <c r="CG22" i="53"/>
  <c r="CG15" i="53"/>
  <c r="CG23" i="53"/>
  <c r="CG16" i="53"/>
  <c r="CG8" i="53"/>
  <c r="CG20" i="53"/>
  <c r="CG12" i="53"/>
  <c r="CF30" i="54"/>
  <c r="CG17" i="53"/>
  <c r="CF30" i="53"/>
  <c r="CF32" i="53" s="1"/>
  <c r="CH18" i="50"/>
  <c r="CH15" i="50"/>
  <c r="CH11" i="50"/>
  <c r="CH21" i="50"/>
  <c r="CH14" i="50"/>
  <c r="CH9" i="50"/>
  <c r="CH17" i="50"/>
  <c r="CH24" i="50"/>
  <c r="CH13" i="50"/>
  <c r="CH6" i="50"/>
  <c r="CH10" i="50"/>
  <c r="CH7" i="50"/>
  <c r="CH19" i="50"/>
  <c r="CH12" i="50"/>
  <c r="CH22" i="50"/>
  <c r="CH23" i="50"/>
  <c r="CH16" i="50"/>
  <c r="CH8" i="50"/>
  <c r="CH20" i="50"/>
  <c r="CH5" i="50"/>
  <c r="CH4" i="50"/>
  <c r="CG30" i="50"/>
  <c r="CY5" i="55" l="1"/>
  <c r="Q4" i="56" s="1"/>
  <c r="Q69" i="74" s="1"/>
  <c r="CS5" i="55"/>
  <c r="O4" i="56" s="1"/>
  <c r="O69" i="74" s="1"/>
  <c r="T172" i="74"/>
  <c r="W205" i="74"/>
  <c r="P6" i="74"/>
  <c r="P227" i="74"/>
  <c r="Y236" i="74"/>
  <c r="T203" i="74"/>
  <c r="DT7" i="55"/>
  <c r="X6" i="56" s="1"/>
  <c r="X71" i="74" s="1"/>
  <c r="I128" i="74"/>
  <c r="I9" i="74"/>
  <c r="I34" i="74" s="1"/>
  <c r="AA215" i="74"/>
  <c r="AE248" i="74"/>
  <c r="Z210" i="74"/>
  <c r="Z16" i="74" s="1"/>
  <c r="AD243" i="74"/>
  <c r="AD15" i="74" s="1"/>
  <c r="AB238" i="74"/>
  <c r="M194" i="74"/>
  <c r="K161" i="74"/>
  <c r="K163" i="74" s="1"/>
  <c r="Q170" i="74"/>
  <c r="J3" i="56"/>
  <c r="CD30" i="55"/>
  <c r="AS3" i="71"/>
  <c r="AS29" i="71" s="1"/>
  <c r="AG3" i="71"/>
  <c r="AG29" i="71" s="1"/>
  <c r="U29" i="71"/>
  <c r="N81" i="74"/>
  <c r="Z247" i="74" s="1"/>
  <c r="Z20" i="74" s="1"/>
  <c r="N16" i="73"/>
  <c r="V145" i="74"/>
  <c r="U149" i="74"/>
  <c r="W182" i="74"/>
  <c r="X178" i="74"/>
  <c r="T144" i="74"/>
  <c r="T18" i="74" s="1"/>
  <c r="V177" i="74"/>
  <c r="V17" i="74" s="1"/>
  <c r="R139" i="74"/>
  <c r="O137" i="74"/>
  <c r="T112" i="74"/>
  <c r="S116" i="74"/>
  <c r="R111" i="74"/>
  <c r="R19" i="74" s="1"/>
  <c r="P106" i="74"/>
  <c r="M104" i="74"/>
  <c r="DZ5" i="55"/>
  <c r="Z4" i="56" s="1"/>
  <c r="Z69" i="74" s="1"/>
  <c r="DT5" i="55"/>
  <c r="X4" i="56" s="1"/>
  <c r="X69" i="74" s="1"/>
  <c r="DZ9" i="55"/>
  <c r="Z8" i="56" s="1"/>
  <c r="Z73" i="74" s="1"/>
  <c r="DT9" i="55"/>
  <c r="X8" i="56" s="1"/>
  <c r="X73" i="74" s="1"/>
  <c r="V74" i="74"/>
  <c r="AD207" i="74" s="1"/>
  <c r="DZ17" i="55"/>
  <c r="Z16" i="56" s="1"/>
  <c r="Z81" i="74" s="1"/>
  <c r="DT17" i="55"/>
  <c r="X16" i="56" s="1"/>
  <c r="X81" i="74" s="1"/>
  <c r="CS7" i="55"/>
  <c r="O6" i="56" s="1"/>
  <c r="O71" i="74" s="1"/>
  <c r="V204" i="74" s="1"/>
  <c r="V79" i="74"/>
  <c r="AD212" i="74" s="1"/>
  <c r="DK19" i="55"/>
  <c r="U18" i="56" s="1"/>
  <c r="U83" i="74" s="1"/>
  <c r="AC216" i="74" s="1"/>
  <c r="T13" i="73"/>
  <c r="S17" i="73"/>
  <c r="CY17" i="55"/>
  <c r="Q16" i="56" s="1"/>
  <c r="Q81" i="74" s="1"/>
  <c r="DB9" i="55"/>
  <c r="R8" i="56" s="1"/>
  <c r="R73" i="74" s="1"/>
  <c r="AD239" i="74" s="1"/>
  <c r="AD10" i="74" s="1"/>
  <c r="DK9" i="55"/>
  <c r="U8" i="56" s="1"/>
  <c r="U73" i="74" s="1"/>
  <c r="R12" i="73"/>
  <c r="P7" i="73"/>
  <c r="N5" i="56"/>
  <c r="N70" i="74" s="1"/>
  <c r="CM5" i="55"/>
  <c r="CJ30" i="55"/>
  <c r="CL32" i="55" s="1"/>
  <c r="L3" i="56"/>
  <c r="L68" i="74" s="1"/>
  <c r="Q3" i="56"/>
  <c r="Q68" i="74" s="1"/>
  <c r="X13" i="56"/>
  <c r="X78" i="74" s="1"/>
  <c r="AB19" i="56"/>
  <c r="AB84" i="74" s="1"/>
  <c r="AD151" i="74" s="1"/>
  <c r="AB23" i="56"/>
  <c r="Z20" i="56"/>
  <c r="AB22" i="56"/>
  <c r="AB11" i="56"/>
  <c r="AB76" i="74" s="1"/>
  <c r="AD143" i="74" s="1"/>
  <c r="X17" i="56"/>
  <c r="X82" i="74" s="1"/>
  <c r="X9" i="56"/>
  <c r="X74" i="74" s="1"/>
  <c r="AB15" i="56"/>
  <c r="AB80" i="74" s="1"/>
  <c r="AD147" i="74" s="1"/>
  <c r="Z14" i="56"/>
  <c r="Z79" i="74" s="1"/>
  <c r="V12" i="56"/>
  <c r="V77" i="74" s="1"/>
  <c r="AB21" i="56"/>
  <c r="Z10" i="56"/>
  <c r="Z75" i="74" s="1"/>
  <c r="AD175" i="74" s="1"/>
  <c r="CE30" i="60"/>
  <c r="CG30" i="61"/>
  <c r="CF21" i="60"/>
  <c r="CF15" i="60"/>
  <c r="CF10" i="60"/>
  <c r="CF6" i="60"/>
  <c r="CF20" i="60"/>
  <c r="CF16" i="60"/>
  <c r="CF23" i="60"/>
  <c r="CF17" i="60"/>
  <c r="CF9" i="60"/>
  <c r="CF14" i="60"/>
  <c r="CF4" i="60"/>
  <c r="CF19" i="60"/>
  <c r="CF18" i="60"/>
  <c r="CG4" i="65"/>
  <c r="CG4" i="66"/>
  <c r="CG11" i="65"/>
  <c r="CG11" i="66"/>
  <c r="CG7" i="65"/>
  <c r="CG7" i="66"/>
  <c r="CG6" i="65"/>
  <c r="CG6" i="66"/>
  <c r="CG13" i="65"/>
  <c r="CG13" i="66"/>
  <c r="CG24" i="65"/>
  <c r="CG24" i="66"/>
  <c r="CG21" i="65"/>
  <c r="CG21" i="66"/>
  <c r="CG12" i="65"/>
  <c r="CG12" i="66"/>
  <c r="CF30" i="67"/>
  <c r="CF32" i="67" s="1"/>
  <c r="CG5" i="65"/>
  <c r="CG5" i="66"/>
  <c r="CG8" i="65"/>
  <c r="CG8" i="66"/>
  <c r="CG9" i="65"/>
  <c r="CG9" i="66"/>
  <c r="CG22" i="65"/>
  <c r="CG22" i="66"/>
  <c r="CG18" i="65"/>
  <c r="CG18" i="66"/>
  <c r="CG19" i="65"/>
  <c r="CG19" i="66"/>
  <c r="CG10" i="65"/>
  <c r="CG10" i="66"/>
  <c r="CG20" i="65"/>
  <c r="CG20" i="66"/>
  <c r="CG16" i="65"/>
  <c r="CG16" i="66"/>
  <c r="CG16" i="60" s="1"/>
  <c r="CG23" i="65"/>
  <c r="CG23" i="66"/>
  <c r="CG23" i="60" s="1"/>
  <c r="CG17" i="65"/>
  <c r="CG17" i="66"/>
  <c r="CG17" i="60" s="1"/>
  <c r="CG14" i="65"/>
  <c r="CG14" i="66"/>
  <c r="CG14" i="60" s="1"/>
  <c r="CG15" i="65"/>
  <c r="CG15" i="66"/>
  <c r="CG15" i="60" s="1"/>
  <c r="CF30" i="66"/>
  <c r="CF32" i="66" s="1"/>
  <c r="CG24" i="57"/>
  <c r="CG24" i="67" s="1"/>
  <c r="CG7" i="57"/>
  <c r="CG7" i="67" s="1"/>
  <c r="CG18" i="57"/>
  <c r="CG18" i="67" s="1"/>
  <c r="CG8" i="57"/>
  <c r="CG8" i="67" s="1"/>
  <c r="CG21" i="57"/>
  <c r="CG21" i="67" s="1"/>
  <c r="CG10" i="57"/>
  <c r="CG10" i="67" s="1"/>
  <c r="CG30" i="59"/>
  <c r="CG12" i="57"/>
  <c r="CG12" i="67" s="1"/>
  <c r="CG11" i="57"/>
  <c r="CG11" i="67" s="1"/>
  <c r="CG6" i="57"/>
  <c r="CG6" i="67" s="1"/>
  <c r="CG13" i="57"/>
  <c r="CG13" i="67" s="1"/>
  <c r="CG9" i="57"/>
  <c r="CG9" i="67" s="1"/>
  <c r="CG22" i="57"/>
  <c r="CG22" i="67" s="1"/>
  <c r="CG19" i="57"/>
  <c r="CG19" i="67" s="1"/>
  <c r="CG20" i="57"/>
  <c r="CG20" i="67" s="1"/>
  <c r="CG5" i="57"/>
  <c r="CG5" i="67" s="1"/>
  <c r="CF30" i="57"/>
  <c r="CF32" i="57" s="1"/>
  <c r="CH5" i="59"/>
  <c r="CH5" i="58" s="1"/>
  <c r="CH5" i="57" s="1"/>
  <c r="CH5" i="67" s="1"/>
  <c r="CH5" i="61"/>
  <c r="CH23" i="59"/>
  <c r="CH23" i="58" s="1"/>
  <c r="CH23" i="57" s="1"/>
  <c r="CH23" i="67" s="1"/>
  <c r="CH23" i="61"/>
  <c r="CH12" i="59"/>
  <c r="CH12" i="58" s="1"/>
  <c r="CH12" i="61"/>
  <c r="CH7" i="59"/>
  <c r="CH7" i="58" s="1"/>
  <c r="CH7" i="57" s="1"/>
  <c r="CH7" i="67" s="1"/>
  <c r="CH7" i="61"/>
  <c r="CH6" i="59"/>
  <c r="CH6" i="58" s="1"/>
  <c r="CH6" i="61"/>
  <c r="CH24" i="59"/>
  <c r="CH24" i="58" s="1"/>
  <c r="CH24" i="57" s="1"/>
  <c r="CH24" i="67" s="1"/>
  <c r="CH24" i="61"/>
  <c r="CH9" i="59"/>
  <c r="CH9" i="58" s="1"/>
  <c r="CH9" i="61"/>
  <c r="CH21" i="59"/>
  <c r="CH21" i="58" s="1"/>
  <c r="CH21" i="61"/>
  <c r="CH15" i="59"/>
  <c r="CH15" i="58" s="1"/>
  <c r="CH15" i="61"/>
  <c r="CH8" i="59"/>
  <c r="CH8" i="58" s="1"/>
  <c r="CH8" i="61"/>
  <c r="CH4" i="59"/>
  <c r="CH4" i="58" s="1"/>
  <c r="CH4" i="61"/>
  <c r="CH20" i="59"/>
  <c r="CH20" i="58" s="1"/>
  <c r="CH20" i="61"/>
  <c r="CH16" i="59"/>
  <c r="CH16" i="58" s="1"/>
  <c r="CH16" i="57" s="1"/>
  <c r="CH16" i="67" s="1"/>
  <c r="CH16" i="61"/>
  <c r="CH22" i="59"/>
  <c r="CH22" i="58" s="1"/>
  <c r="CH22" i="61"/>
  <c r="CH19" i="59"/>
  <c r="CH19" i="58" s="1"/>
  <c r="CH19" i="61"/>
  <c r="CH10" i="59"/>
  <c r="CH10" i="58" s="1"/>
  <c r="CH10" i="61"/>
  <c r="CH13" i="59"/>
  <c r="CH13" i="58" s="1"/>
  <c r="CH13" i="61"/>
  <c r="CH17" i="59"/>
  <c r="CH17" i="58" s="1"/>
  <c r="CH17" i="61"/>
  <c r="CH14" i="59"/>
  <c r="CH14" i="58" s="1"/>
  <c r="CH14" i="61"/>
  <c r="CH11" i="59"/>
  <c r="CH11" i="58" s="1"/>
  <c r="CH11" i="57" s="1"/>
  <c r="CH11" i="67" s="1"/>
  <c r="CH11" i="61"/>
  <c r="CH18" i="59"/>
  <c r="CH18" i="58" s="1"/>
  <c r="CH18" i="61"/>
  <c r="CF30" i="65"/>
  <c r="CF32" i="65" s="1"/>
  <c r="CG4" i="57"/>
  <c r="CG4" i="67" s="1"/>
  <c r="CG30" i="58"/>
  <c r="DN5" i="55"/>
  <c r="DZ19" i="55"/>
  <c r="DN17" i="55"/>
  <c r="CD30" i="54"/>
  <c r="CF32" i="54" s="1"/>
  <c r="CH4" i="53"/>
  <c r="CH5" i="53"/>
  <c r="CH20" i="53"/>
  <c r="CH8" i="53"/>
  <c r="CH16" i="53"/>
  <c r="CH23" i="53"/>
  <c r="CH22" i="53"/>
  <c r="CH12" i="53"/>
  <c r="CH19" i="53"/>
  <c r="CH7" i="53"/>
  <c r="CH10" i="53"/>
  <c r="CH6" i="53"/>
  <c r="CH13" i="53"/>
  <c r="CH24" i="53"/>
  <c r="CH17" i="53"/>
  <c r="CH9" i="53"/>
  <c r="CH14" i="53"/>
  <c r="CH21" i="53"/>
  <c r="CH11" i="53"/>
  <c r="CH15" i="53"/>
  <c r="CH18" i="53"/>
  <c r="CG30" i="53"/>
  <c r="CI5" i="50"/>
  <c r="CI8" i="50"/>
  <c r="CI23" i="50"/>
  <c r="CI12" i="50"/>
  <c r="CI19" i="50"/>
  <c r="CI10" i="50"/>
  <c r="CI13" i="50"/>
  <c r="CI24" i="50"/>
  <c r="CI9" i="50"/>
  <c r="CI15" i="50"/>
  <c r="CI18" i="50"/>
  <c r="CI20" i="50"/>
  <c r="CI16" i="50"/>
  <c r="CI22" i="50"/>
  <c r="CI7" i="50"/>
  <c r="CI6" i="50"/>
  <c r="CI17" i="50"/>
  <c r="CI14" i="50"/>
  <c r="CI21" i="50"/>
  <c r="CI11" i="50"/>
  <c r="CI4" i="50"/>
  <c r="CH30" i="50"/>
  <c r="Z236" i="74" l="1"/>
  <c r="U203" i="74"/>
  <c r="V214" i="74"/>
  <c r="V21" i="74" s="1"/>
  <c r="AA237" i="74"/>
  <c r="Z206" i="74"/>
  <c r="Z11" i="74" s="1"/>
  <c r="P137" i="74"/>
  <c r="R170" i="74"/>
  <c r="S171" i="74"/>
  <c r="J68" i="74"/>
  <c r="J3" i="73"/>
  <c r="J29" i="73" s="1"/>
  <c r="J29" i="56"/>
  <c r="J3" i="71"/>
  <c r="P148" i="74"/>
  <c r="P23" i="74" s="1"/>
  <c r="R181" i="74"/>
  <c r="R22" i="74" s="1"/>
  <c r="N115" i="74"/>
  <c r="N24" i="74" s="1"/>
  <c r="T260" i="74"/>
  <c r="V173" i="74"/>
  <c r="V12" i="74" s="1"/>
  <c r="Z174" i="74"/>
  <c r="W150" i="74"/>
  <c r="Y183" i="74"/>
  <c r="X146" i="74"/>
  <c r="Z179" i="74"/>
  <c r="AB142" i="74"/>
  <c r="X141" i="74"/>
  <c r="T140" i="74"/>
  <c r="T13" i="74" s="1"/>
  <c r="Q138" i="74"/>
  <c r="Z109" i="74"/>
  <c r="AB110" i="74"/>
  <c r="V113" i="74"/>
  <c r="V108" i="74"/>
  <c r="AB114" i="74"/>
  <c r="AB118" i="74"/>
  <c r="U117" i="74"/>
  <c r="N104" i="74"/>
  <c r="R107" i="74"/>
  <c r="R14" i="74" s="1"/>
  <c r="O105" i="74"/>
  <c r="U18" i="73"/>
  <c r="L61" i="74"/>
  <c r="Z10" i="73"/>
  <c r="AB15" i="73"/>
  <c r="AB22" i="73"/>
  <c r="Z20" i="73"/>
  <c r="AB19" i="73"/>
  <c r="N5" i="73"/>
  <c r="AB21" i="73"/>
  <c r="R8" i="73"/>
  <c r="AB11" i="73"/>
  <c r="AB23" i="73"/>
  <c r="O6" i="73"/>
  <c r="L29" i="56"/>
  <c r="M4" i="56"/>
  <c r="M69" i="74" s="1"/>
  <c r="CH30" i="61"/>
  <c r="V4" i="56"/>
  <c r="V69" i="74" s="1"/>
  <c r="V16" i="56"/>
  <c r="V81" i="74" s="1"/>
  <c r="Z18" i="56"/>
  <c r="Z83" i="74" s="1"/>
  <c r="CI36" i="50"/>
  <c r="CF30" i="60"/>
  <c r="CF32" i="60" s="1"/>
  <c r="CG20" i="60"/>
  <c r="CG10" i="60"/>
  <c r="CG19" i="60"/>
  <c r="CG18" i="60"/>
  <c r="CG22" i="60"/>
  <c r="CG9" i="60"/>
  <c r="CG8" i="60"/>
  <c r="CG5" i="60"/>
  <c r="CG12" i="60"/>
  <c r="CG21" i="60"/>
  <c r="CG24" i="60"/>
  <c r="CG13" i="60"/>
  <c r="CG6" i="60"/>
  <c r="CG7" i="60"/>
  <c r="CG11" i="60"/>
  <c r="CG4" i="60"/>
  <c r="CH18" i="65"/>
  <c r="CH18" i="66"/>
  <c r="CH11" i="65"/>
  <c r="CH11" i="66"/>
  <c r="CH11" i="60" s="1"/>
  <c r="CH14" i="65"/>
  <c r="CH14" i="66"/>
  <c r="CH17" i="65"/>
  <c r="CH17" i="66"/>
  <c r="CH13" i="65"/>
  <c r="CH13" i="66"/>
  <c r="CH10" i="65"/>
  <c r="CH10" i="66"/>
  <c r="CH19" i="65"/>
  <c r="CH19" i="66"/>
  <c r="CH22" i="65"/>
  <c r="CH22" i="66"/>
  <c r="CH16" i="65"/>
  <c r="CH16" i="66"/>
  <c r="CH16" i="60" s="1"/>
  <c r="CH20" i="65"/>
  <c r="CH20" i="66"/>
  <c r="CH4" i="65"/>
  <c r="CH4" i="66"/>
  <c r="CH8" i="65"/>
  <c r="CH8" i="66"/>
  <c r="CH15" i="65"/>
  <c r="CH15" i="66"/>
  <c r="CH21" i="65"/>
  <c r="CH21" i="66"/>
  <c r="CH9" i="65"/>
  <c r="CH9" i="66"/>
  <c r="CH24" i="65"/>
  <c r="CH24" i="66"/>
  <c r="CH24" i="60" s="1"/>
  <c r="CH6" i="65"/>
  <c r="CH6" i="66"/>
  <c r="CH7" i="65"/>
  <c r="CH7" i="66"/>
  <c r="CH7" i="60" s="1"/>
  <c r="CH12" i="65"/>
  <c r="CH12" i="66"/>
  <c r="CH23" i="65"/>
  <c r="CH23" i="66"/>
  <c r="CH23" i="60" s="1"/>
  <c r="CH5" i="65"/>
  <c r="CH5" i="66"/>
  <c r="CH5" i="60" s="1"/>
  <c r="CG30" i="67"/>
  <c r="CG30" i="66"/>
  <c r="CH21" i="57"/>
  <c r="CH21" i="67" s="1"/>
  <c r="CH6" i="57"/>
  <c r="CH6" i="67" s="1"/>
  <c r="CH12" i="57"/>
  <c r="CH12" i="67" s="1"/>
  <c r="CH30" i="59"/>
  <c r="CH22" i="57"/>
  <c r="CH22" i="67" s="1"/>
  <c r="CH14" i="57"/>
  <c r="CH14" i="67" s="1"/>
  <c r="CH10" i="57"/>
  <c r="CH10" i="67" s="1"/>
  <c r="CG30" i="57"/>
  <c r="CH13" i="57"/>
  <c r="CH13" i="67" s="1"/>
  <c r="CH15" i="57"/>
  <c r="CH15" i="67" s="1"/>
  <c r="CH9" i="57"/>
  <c r="CH9" i="67" s="1"/>
  <c r="CH8" i="57"/>
  <c r="CH8" i="67" s="1"/>
  <c r="CH18" i="57"/>
  <c r="CH18" i="67" s="1"/>
  <c r="CH17" i="57"/>
  <c r="CH17" i="67" s="1"/>
  <c r="CH19" i="57"/>
  <c r="CH19" i="67" s="1"/>
  <c r="CH20" i="57"/>
  <c r="CH20" i="67" s="1"/>
  <c r="CI14" i="59"/>
  <c r="CI14" i="58" s="1"/>
  <c r="CI14" i="57" s="1"/>
  <c r="CI14" i="67" s="1"/>
  <c r="CI14" i="61"/>
  <c r="CI6" i="59"/>
  <c r="CI6" i="58" s="1"/>
  <c r="CI6" i="61"/>
  <c r="CI20" i="59"/>
  <c r="CI20" i="58" s="1"/>
  <c r="CI20" i="57" s="1"/>
  <c r="CI20" i="67" s="1"/>
  <c r="CI20" i="61"/>
  <c r="CI24" i="59"/>
  <c r="CI24" i="58" s="1"/>
  <c r="CI24" i="57" s="1"/>
  <c r="CI24" i="67" s="1"/>
  <c r="CI24" i="61"/>
  <c r="CI12" i="59"/>
  <c r="CI12" i="58" s="1"/>
  <c r="CI12" i="61"/>
  <c r="CI4" i="59"/>
  <c r="CI4" i="58" s="1"/>
  <c r="CI4" i="61"/>
  <c r="CI21" i="59"/>
  <c r="CI21" i="58" s="1"/>
  <c r="CI21" i="61"/>
  <c r="CI17" i="59"/>
  <c r="CI17" i="58" s="1"/>
  <c r="CI17" i="61"/>
  <c r="CI7" i="59"/>
  <c r="CI7" i="58" s="1"/>
  <c r="CI7" i="61"/>
  <c r="CI16" i="59"/>
  <c r="CI16" i="58" s="1"/>
  <c r="CI16" i="61"/>
  <c r="CI18" i="59"/>
  <c r="CI18" i="58" s="1"/>
  <c r="CI18" i="61"/>
  <c r="CI9" i="59"/>
  <c r="CI9" i="58" s="1"/>
  <c r="CI9" i="61"/>
  <c r="CI13" i="59"/>
  <c r="CI13" i="58" s="1"/>
  <c r="CI13" i="61"/>
  <c r="CI19" i="59"/>
  <c r="CI19" i="58" s="1"/>
  <c r="CI19" i="61"/>
  <c r="CI23" i="59"/>
  <c r="CI23" i="58" s="1"/>
  <c r="CI23" i="61"/>
  <c r="CI5" i="59"/>
  <c r="CI5" i="58" s="1"/>
  <c r="CI5" i="61"/>
  <c r="CI11" i="59"/>
  <c r="CI11" i="58" s="1"/>
  <c r="CI11" i="61"/>
  <c r="CI22" i="59"/>
  <c r="CI22" i="58" s="1"/>
  <c r="CI22" i="61"/>
  <c r="CI15" i="59"/>
  <c r="CI15" i="58" s="1"/>
  <c r="CI15" i="61"/>
  <c r="CI10" i="59"/>
  <c r="CI10" i="58" s="1"/>
  <c r="CI10" i="61"/>
  <c r="CI8" i="59"/>
  <c r="CI8" i="58" s="1"/>
  <c r="CI8" i="61"/>
  <c r="CG30" i="65"/>
  <c r="CH4" i="57"/>
  <c r="CH4" i="67" s="1"/>
  <c r="CH30" i="58"/>
  <c r="CH30" i="53"/>
  <c r="CI4" i="53"/>
  <c r="CI11" i="53"/>
  <c r="CI21" i="53"/>
  <c r="CG21" i="54" s="1"/>
  <c r="EI21" i="55" s="1"/>
  <c r="CI14" i="53"/>
  <c r="CG14" i="54" s="1"/>
  <c r="CI17" i="53"/>
  <c r="CI6" i="53"/>
  <c r="CI7" i="53"/>
  <c r="CG7" i="54" s="1"/>
  <c r="DW7" i="55" s="1"/>
  <c r="Y6" i="56" s="1"/>
  <c r="Y71" i="74" s="1"/>
  <c r="CI22" i="53"/>
  <c r="CG22" i="54" s="1"/>
  <c r="CI16" i="53"/>
  <c r="CG16" i="54" s="1"/>
  <c r="EL16" i="55" s="1"/>
  <c r="AD15" i="56" s="1"/>
  <c r="AD80" i="74" s="1"/>
  <c r="CI20" i="53"/>
  <c r="CI18" i="53"/>
  <c r="CI15" i="53"/>
  <c r="CG15" i="54" s="1"/>
  <c r="EF15" i="55" s="1"/>
  <c r="AB14" i="56" s="1"/>
  <c r="AB79" i="74" s="1"/>
  <c r="CI9" i="53"/>
  <c r="CG9" i="54" s="1"/>
  <c r="CI24" i="53"/>
  <c r="CG24" i="54" s="1"/>
  <c r="CI13" i="53"/>
  <c r="CG13" i="54" s="1"/>
  <c r="DW13" i="55" s="1"/>
  <c r="Y12" i="56" s="1"/>
  <c r="Y77" i="74" s="1"/>
  <c r="CI10" i="53"/>
  <c r="CI19" i="53"/>
  <c r="CG19" i="54" s="1"/>
  <c r="EF19" i="55" s="1"/>
  <c r="AB18" i="56" s="1"/>
  <c r="AB83" i="74" s="1"/>
  <c r="CI12" i="53"/>
  <c r="CI23" i="53"/>
  <c r="CG23" i="54" s="1"/>
  <c r="CI8" i="53"/>
  <c r="CI5" i="53"/>
  <c r="CG5" i="54" s="1"/>
  <c r="CH30" i="54"/>
  <c r="CI30" i="50"/>
  <c r="CI32" i="50" s="1"/>
  <c r="CI34" i="50" s="1"/>
  <c r="J7" i="44" s="1"/>
  <c r="DB5" i="55" l="1"/>
  <c r="R4" i="56" s="1"/>
  <c r="R69" i="74" s="1"/>
  <c r="CV5" i="55"/>
  <c r="P4" i="56" s="1"/>
  <c r="P69" i="74" s="1"/>
  <c r="AD267" i="74"/>
  <c r="AD4" i="74" s="1"/>
  <c r="Q201" i="74"/>
  <c r="Y235" i="74"/>
  <c r="T202" i="74"/>
  <c r="V234" i="74"/>
  <c r="V5" i="74" s="1"/>
  <c r="Q169" i="74"/>
  <c r="N168" i="74"/>
  <c r="N7" i="74" s="1"/>
  <c r="L135" i="74"/>
  <c r="L8" i="74" s="1"/>
  <c r="J102" i="74"/>
  <c r="J94" i="74"/>
  <c r="V3" i="71"/>
  <c r="J29" i="71"/>
  <c r="O136" i="74"/>
  <c r="M103" i="74"/>
  <c r="EF7" i="55"/>
  <c r="AB6" i="56" s="1"/>
  <c r="AB71" i="74" s="1"/>
  <c r="DZ7" i="55"/>
  <c r="Z6" i="56" s="1"/>
  <c r="Z71" i="74" s="1"/>
  <c r="EC5" i="55"/>
  <c r="AA4" i="56" s="1"/>
  <c r="AA69" i="74" s="1"/>
  <c r="DW5" i="55"/>
  <c r="Y4" i="56" s="1"/>
  <c r="Y69" i="74" s="1"/>
  <c r="EC9" i="55"/>
  <c r="AA8" i="56" s="1"/>
  <c r="AA73" i="74" s="1"/>
  <c r="DW9" i="55"/>
  <c r="Y8" i="56" s="1"/>
  <c r="Y73" i="74" s="1"/>
  <c r="EF14" i="55"/>
  <c r="AB13" i="56" s="1"/>
  <c r="AB78" i="74" s="1"/>
  <c r="DZ14" i="55"/>
  <c r="Z13" i="56" s="1"/>
  <c r="Z78" i="74" s="1"/>
  <c r="CV7" i="55"/>
  <c r="EI7" i="55"/>
  <c r="AC6" i="56" s="1"/>
  <c r="AC71" i="74" s="1"/>
  <c r="DE13" i="55"/>
  <c r="S12" i="56" s="1"/>
  <c r="S77" i="74" s="1"/>
  <c r="EC13" i="55"/>
  <c r="AA12" i="56" s="1"/>
  <c r="AA77" i="74" s="1"/>
  <c r="DQ15" i="55"/>
  <c r="W14" i="56" s="1"/>
  <c r="W79" i="74" s="1"/>
  <c r="EI15" i="55"/>
  <c r="AC14" i="56" s="1"/>
  <c r="AC79" i="74" s="1"/>
  <c r="DN19" i="55"/>
  <c r="V18" i="56" s="1"/>
  <c r="V18" i="73" s="1"/>
  <c r="W18" i="73" s="1"/>
  <c r="X18" i="73" s="1"/>
  <c r="Y18" i="73" s="1"/>
  <c r="Z18" i="73" s="1"/>
  <c r="EI19" i="55"/>
  <c r="AC18" i="56" s="1"/>
  <c r="AC83" i="74" s="1"/>
  <c r="L94" i="74"/>
  <c r="DK14" i="55"/>
  <c r="U13" i="56" s="1"/>
  <c r="U13" i="73" s="1"/>
  <c r="V13" i="73" s="1"/>
  <c r="DQ14" i="55"/>
  <c r="W13" i="56" s="1"/>
  <c r="W78" i="74" s="1"/>
  <c r="DE9" i="55"/>
  <c r="S8" i="56" s="1"/>
  <c r="DN9" i="55"/>
  <c r="V8" i="56" s="1"/>
  <c r="V73" i="74" s="1"/>
  <c r="CP5" i="55"/>
  <c r="CP30" i="55" s="1"/>
  <c r="CR32" i="55" s="1"/>
  <c r="DK5" i="55"/>
  <c r="M4" i="73"/>
  <c r="DE5" i="55"/>
  <c r="DH5" i="55"/>
  <c r="AC20" i="56"/>
  <c r="CG30" i="60"/>
  <c r="CH12" i="60"/>
  <c r="CH6" i="60"/>
  <c r="CH9" i="60"/>
  <c r="CH21" i="60"/>
  <c r="CH15" i="60"/>
  <c r="CH8" i="60"/>
  <c r="CH4" i="60"/>
  <c r="CH20" i="60"/>
  <c r="CH22" i="60"/>
  <c r="CH19" i="60"/>
  <c r="CH10" i="60"/>
  <c r="CH13" i="60"/>
  <c r="CH17" i="60"/>
  <c r="CH14" i="60"/>
  <c r="CH18" i="60"/>
  <c r="CH30" i="67"/>
  <c r="CI8" i="65"/>
  <c r="CI8" i="66"/>
  <c r="CI10" i="65"/>
  <c r="CI10" i="66"/>
  <c r="CI15" i="65"/>
  <c r="CI15" i="66"/>
  <c r="CI22" i="65"/>
  <c r="CI22" i="66"/>
  <c r="CI11" i="65"/>
  <c r="CI11" i="66"/>
  <c r="CI5" i="65"/>
  <c r="CI5" i="66"/>
  <c r="CI23" i="65"/>
  <c r="CI23" i="66"/>
  <c r="CI19" i="65"/>
  <c r="CI19" i="66"/>
  <c r="CI13" i="65"/>
  <c r="CI13" i="66"/>
  <c r="CI9" i="65"/>
  <c r="CI9" i="66"/>
  <c r="CI18" i="65"/>
  <c r="CI18" i="66"/>
  <c r="CI16" i="65"/>
  <c r="CI16" i="66"/>
  <c r="CI7" i="65"/>
  <c r="CI7" i="66"/>
  <c r="CI17" i="65"/>
  <c r="CI17" i="66"/>
  <c r="CI21" i="65"/>
  <c r="CI21" i="66"/>
  <c r="CI4" i="65"/>
  <c r="CI4" i="66"/>
  <c r="CI12" i="65"/>
  <c r="CI12" i="66"/>
  <c r="CI24" i="65"/>
  <c r="CI24" i="66"/>
  <c r="CI24" i="60" s="1"/>
  <c r="CI20" i="65"/>
  <c r="CI20" i="66"/>
  <c r="CI20" i="60" s="1"/>
  <c r="CI6" i="65"/>
  <c r="CI6" i="66"/>
  <c r="CI14" i="65"/>
  <c r="CI14" i="66"/>
  <c r="CI14" i="60" s="1"/>
  <c r="CH30" i="66"/>
  <c r="CI16" i="57"/>
  <c r="CI16" i="67" s="1"/>
  <c r="CI19" i="57"/>
  <c r="CI19" i="67" s="1"/>
  <c r="CI8" i="57"/>
  <c r="CI8" i="67" s="1"/>
  <c r="CI30" i="59"/>
  <c r="CI32" i="59" s="1"/>
  <c r="CI5" i="57"/>
  <c r="CI5" i="67" s="1"/>
  <c r="CI9" i="57"/>
  <c r="CI9" i="67" s="1"/>
  <c r="CI17" i="57"/>
  <c r="CI17" i="67" s="1"/>
  <c r="CI10" i="57"/>
  <c r="CI10" i="67" s="1"/>
  <c r="CI22" i="57"/>
  <c r="CI22" i="67" s="1"/>
  <c r="CI23" i="57"/>
  <c r="CI23" i="67" s="1"/>
  <c r="CI13" i="57"/>
  <c r="CI13" i="67" s="1"/>
  <c r="CI18" i="57"/>
  <c r="CI18" i="67" s="1"/>
  <c r="CI7" i="57"/>
  <c r="CI7" i="67" s="1"/>
  <c r="CI21" i="57"/>
  <c r="CI21" i="67" s="1"/>
  <c r="CI12" i="57"/>
  <c r="CI12" i="67" s="1"/>
  <c r="CI15" i="57"/>
  <c r="CI15" i="67" s="1"/>
  <c r="CI6" i="57"/>
  <c r="CI6" i="67" s="1"/>
  <c r="CI11" i="57"/>
  <c r="CI11" i="67" s="1"/>
  <c r="CH30" i="57"/>
  <c r="CH30" i="65"/>
  <c r="CI30" i="61"/>
  <c r="CI32" i="61" s="1"/>
  <c r="CI34" i="61" s="1"/>
  <c r="J8" i="44" s="1"/>
  <c r="CI4" i="57"/>
  <c r="CI4" i="67" s="1"/>
  <c r="CI30" i="58"/>
  <c r="CI34" i="58" s="1"/>
  <c r="DQ5" i="55"/>
  <c r="EI23" i="55"/>
  <c r="EC19" i="55"/>
  <c r="DQ13" i="55"/>
  <c r="EI24" i="55"/>
  <c r="DQ9" i="55"/>
  <c r="EC15" i="55"/>
  <c r="EI16" i="55"/>
  <c r="EI22" i="55"/>
  <c r="EC7" i="55"/>
  <c r="DW14" i="55"/>
  <c r="EC21" i="55"/>
  <c r="CG18" i="54"/>
  <c r="CG4" i="54"/>
  <c r="CG17" i="54"/>
  <c r="CS17" i="55" s="1"/>
  <c r="O16" i="56" s="1"/>
  <c r="CG20" i="54"/>
  <c r="EL20" i="55" s="1"/>
  <c r="CG10" i="54"/>
  <c r="DZ10" i="55" s="1"/>
  <c r="Z9" i="56" s="1"/>
  <c r="Z74" i="74" s="1"/>
  <c r="CG11" i="54"/>
  <c r="EO30" i="55"/>
  <c r="EQ32" i="55" s="1"/>
  <c r="CG8" i="54"/>
  <c r="EF8" i="55" s="1"/>
  <c r="AB7" i="56" s="1"/>
  <c r="AB72" i="74" s="1"/>
  <c r="CG12" i="54"/>
  <c r="EL12" i="55" s="1"/>
  <c r="AD11" i="56" s="1"/>
  <c r="AD76" i="74" s="1"/>
  <c r="CG6" i="54"/>
  <c r="DT6" i="55" s="1"/>
  <c r="CI30" i="54"/>
  <c r="CI30" i="53"/>
  <c r="CI32" i="53" s="1"/>
  <c r="CI34" i="53" s="1"/>
  <c r="CV30" i="55" l="1"/>
  <c r="CX32" i="55" s="1"/>
  <c r="X5" i="56"/>
  <c r="DT30" i="55"/>
  <c r="DV32" i="55" s="1"/>
  <c r="Q6" i="74"/>
  <c r="Q227" i="74"/>
  <c r="J128" i="74"/>
  <c r="J9" i="74"/>
  <c r="J34" i="74" s="1"/>
  <c r="AA210" i="74"/>
  <c r="AE243" i="74"/>
  <c r="AE15" i="74" s="1"/>
  <c r="Y146" i="74"/>
  <c r="Z146" i="74" s="1"/>
  <c r="AA146" i="74" s="1"/>
  <c r="AB146" i="74" s="1"/>
  <c r="AE212" i="74"/>
  <c r="N194" i="74"/>
  <c r="L161" i="74"/>
  <c r="P6" i="56"/>
  <c r="P71" i="74" s="1"/>
  <c r="AT3" i="71"/>
  <c r="AT29" i="71" s="1"/>
  <c r="V29" i="71"/>
  <c r="AH3" i="71"/>
  <c r="AH29" i="71" s="1"/>
  <c r="DQ4" i="55"/>
  <c r="W3" i="56" s="1"/>
  <c r="W68" i="74" s="1"/>
  <c r="CG4" i="55"/>
  <c r="Z293" i="74"/>
  <c r="O81" i="74"/>
  <c r="AA247" i="74" s="1"/>
  <c r="O16" i="73"/>
  <c r="P16" i="73" s="1"/>
  <c r="Q16" i="73" s="1"/>
  <c r="U144" i="74"/>
  <c r="U18" i="74" s="1"/>
  <c r="W177" i="74"/>
  <c r="W17" i="74" s="1"/>
  <c r="AA179" i="74"/>
  <c r="DZ6" i="55"/>
  <c r="Z5" i="56" s="1"/>
  <c r="Z70" i="74" s="1"/>
  <c r="DK6" i="55"/>
  <c r="U5" i="56" s="1"/>
  <c r="U70" i="74" s="1"/>
  <c r="W113" i="74"/>
  <c r="X113" i="74" s="1"/>
  <c r="Y113" i="74" s="1"/>
  <c r="Z113" i="74" s="1"/>
  <c r="S111" i="74"/>
  <c r="EI11" i="55"/>
  <c r="AC10" i="56" s="1"/>
  <c r="AC75" i="74" s="1"/>
  <c r="EF11" i="55"/>
  <c r="AB10" i="56" s="1"/>
  <c r="AB75" i="74" s="1"/>
  <c r="W14" i="73"/>
  <c r="X14" i="73" s="1"/>
  <c r="Y14" i="73" s="1"/>
  <c r="Z14" i="73" s="1"/>
  <c r="EC17" i="55"/>
  <c r="AA16" i="56" s="1"/>
  <c r="AA81" i="74" s="1"/>
  <c r="DW17" i="55"/>
  <c r="Y16" i="56" s="1"/>
  <c r="Y81" i="74" s="1"/>
  <c r="EF18" i="55"/>
  <c r="AB17" i="56" s="1"/>
  <c r="DZ18" i="55"/>
  <c r="Z17" i="56" s="1"/>
  <c r="Z82" i="74" s="1"/>
  <c r="CS4" i="55"/>
  <c r="O3" i="56" s="1"/>
  <c r="O68" i="74" s="1"/>
  <c r="DZ4" i="55"/>
  <c r="DN6" i="55"/>
  <c r="V5" i="56" s="1"/>
  <c r="EF6" i="55"/>
  <c r="AB5" i="56" s="1"/>
  <c r="AB70" i="74" s="1"/>
  <c r="CY8" i="55"/>
  <c r="CY30" i="55" s="1"/>
  <c r="DA32" i="55" s="1"/>
  <c r="EL8" i="55"/>
  <c r="AD7" i="56" s="1"/>
  <c r="AD72" i="74" s="1"/>
  <c r="DQ10" i="55"/>
  <c r="W9" i="56" s="1"/>
  <c r="W74" i="74" s="1"/>
  <c r="AE207" i="74" s="1"/>
  <c r="EF10" i="55"/>
  <c r="AB9" i="56" s="1"/>
  <c r="AB74" i="74" s="1"/>
  <c r="V83" i="74"/>
  <c r="AD216" i="74" s="1"/>
  <c r="AE216" i="74" s="1"/>
  <c r="AD19" i="56"/>
  <c r="W13" i="73"/>
  <c r="X13" i="73" s="1"/>
  <c r="N4" i="56"/>
  <c r="U78" i="74"/>
  <c r="AC211" i="74" s="1"/>
  <c r="AD211" i="74" s="1"/>
  <c r="AE211" i="74" s="1"/>
  <c r="DH18" i="55"/>
  <c r="T17" i="56" s="1"/>
  <c r="T82" i="74" s="1"/>
  <c r="AB215" i="74" s="1"/>
  <c r="AC215" i="74" s="1"/>
  <c r="AD215" i="74" s="1"/>
  <c r="DQ18" i="55"/>
  <c r="W17" i="56" s="1"/>
  <c r="W82" i="74" s="1"/>
  <c r="S73" i="74"/>
  <c r="AE239" i="74" s="1"/>
  <c r="AE10" i="74" s="1"/>
  <c r="DE17" i="55"/>
  <c r="S16" i="56" s="1"/>
  <c r="S81" i="74" s="1"/>
  <c r="DB17" i="55"/>
  <c r="R16" i="56" s="1"/>
  <c r="R81" i="74" s="1"/>
  <c r="U4" i="56"/>
  <c r="S12" i="73"/>
  <c r="T12" i="73" s="1"/>
  <c r="U12" i="73" s="1"/>
  <c r="V12" i="73" s="1"/>
  <c r="S8" i="73"/>
  <c r="T8" i="73" s="1"/>
  <c r="U8" i="73" s="1"/>
  <c r="V8" i="73" s="1"/>
  <c r="S4" i="56"/>
  <c r="S69" i="74" s="1"/>
  <c r="DQ6" i="55"/>
  <c r="CS6" i="55"/>
  <c r="CM4" i="55"/>
  <c r="DB4" i="55"/>
  <c r="T4" i="56"/>
  <c r="T69" i="74" s="1"/>
  <c r="AA20" i="56"/>
  <c r="AA6" i="56"/>
  <c r="AA71" i="74" s="1"/>
  <c r="AC15" i="56"/>
  <c r="AC80" i="74" s="1"/>
  <c r="AE147" i="74" s="1"/>
  <c r="W8" i="56"/>
  <c r="W73" i="74" s="1"/>
  <c r="W12" i="56"/>
  <c r="W77" i="74" s="1"/>
  <c r="AC22" i="56"/>
  <c r="Y13" i="56"/>
  <c r="Y78" i="74" s="1"/>
  <c r="AC21" i="56"/>
  <c r="AA14" i="56"/>
  <c r="AA79" i="74" s="1"/>
  <c r="AC146" i="74" s="1"/>
  <c r="AD146" i="74" s="1"/>
  <c r="AE146" i="74" s="1"/>
  <c r="AC23" i="56"/>
  <c r="AA18" i="56"/>
  <c r="AA83" i="74" s="1"/>
  <c r="W4" i="56"/>
  <c r="W69" i="74" s="1"/>
  <c r="CH30" i="60"/>
  <c r="CI34" i="59"/>
  <c r="CI6" i="60"/>
  <c r="CI12" i="60"/>
  <c r="CI4" i="60"/>
  <c r="CI21" i="60"/>
  <c r="CI17" i="60"/>
  <c r="CI7" i="60"/>
  <c r="CI16" i="60"/>
  <c r="CI18" i="60"/>
  <c r="CI9" i="60"/>
  <c r="CI13" i="60"/>
  <c r="CI19" i="60"/>
  <c r="CI23" i="60"/>
  <c r="CI5" i="60"/>
  <c r="CI11" i="60"/>
  <c r="CI22" i="60"/>
  <c r="CI15" i="60"/>
  <c r="CI10" i="60"/>
  <c r="CI8" i="60"/>
  <c r="CI30" i="66"/>
  <c r="CI34" i="66" s="1"/>
  <c r="CI30" i="67"/>
  <c r="CI30" i="57"/>
  <c r="CI34" i="57" s="1"/>
  <c r="CI30" i="65"/>
  <c r="CI32" i="58"/>
  <c r="EI12" i="55"/>
  <c r="DW10" i="55"/>
  <c r="DQ17" i="55"/>
  <c r="DW18" i="55"/>
  <c r="DW6" i="55"/>
  <c r="EI8" i="55"/>
  <c r="EC11" i="55"/>
  <c r="EI20" i="55"/>
  <c r="DE4" i="55"/>
  <c r="CG30" i="54"/>
  <c r="CI32" i="54" s="1"/>
  <c r="CI34" i="54" s="1"/>
  <c r="AB237" i="74" l="1"/>
  <c r="AC237" i="74" s="1"/>
  <c r="AD237" i="74" s="1"/>
  <c r="AE237" i="74" s="1"/>
  <c r="W204" i="74"/>
  <c r="X204" i="74" s="1"/>
  <c r="Y204" i="74" s="1"/>
  <c r="Z204" i="74" s="1"/>
  <c r="AA204" i="74" s="1"/>
  <c r="AB204" i="74" s="1"/>
  <c r="AC204" i="74" s="1"/>
  <c r="AD204" i="74" s="1"/>
  <c r="AE204" i="74" s="1"/>
  <c r="X70" i="74"/>
  <c r="X94" i="74" s="1"/>
  <c r="X29" i="56"/>
  <c r="AB247" i="74"/>
  <c r="AA20" i="74"/>
  <c r="T111" i="74"/>
  <c r="S19" i="74"/>
  <c r="AB210" i="74"/>
  <c r="AA16" i="74"/>
  <c r="W214" i="74"/>
  <c r="AE215" i="74"/>
  <c r="AA206" i="74"/>
  <c r="T171" i="74"/>
  <c r="U171" i="74" s="1"/>
  <c r="V171" i="74" s="1"/>
  <c r="P94" i="74"/>
  <c r="X177" i="74"/>
  <c r="X17" i="74" s="1"/>
  <c r="P29" i="56"/>
  <c r="P6" i="73"/>
  <c r="Q6" i="73" s="1"/>
  <c r="R6" i="73" s="1"/>
  <c r="S6" i="73" s="1"/>
  <c r="T6" i="73" s="1"/>
  <c r="U6" i="73" s="1"/>
  <c r="V6" i="73" s="1"/>
  <c r="W6" i="73" s="1"/>
  <c r="X6" i="73" s="1"/>
  <c r="Y6" i="73" s="1"/>
  <c r="Z6" i="73" s="1"/>
  <c r="AA6" i="73" s="1"/>
  <c r="AB6" i="73" s="1"/>
  <c r="AC6" i="73" s="1"/>
  <c r="AD6" i="73" s="1"/>
  <c r="AE6" i="73" s="1"/>
  <c r="DK30" i="55"/>
  <c r="DM32" i="55" s="1"/>
  <c r="P105" i="74"/>
  <c r="Q105" i="74" s="1"/>
  <c r="R105" i="74" s="1"/>
  <c r="S105" i="74" s="1"/>
  <c r="T105" i="74" s="1"/>
  <c r="U105" i="74" s="1"/>
  <c r="V105" i="74" s="1"/>
  <c r="W105" i="74" s="1"/>
  <c r="X105" i="74" s="1"/>
  <c r="Y105" i="74" s="1"/>
  <c r="Z105" i="74" s="1"/>
  <c r="AA105" i="74" s="1"/>
  <c r="AB105" i="74" s="1"/>
  <c r="AC105" i="74" s="1"/>
  <c r="AD105" i="74" s="1"/>
  <c r="AE105" i="74" s="1"/>
  <c r="R138" i="74"/>
  <c r="S138" i="74" s="1"/>
  <c r="T138" i="74" s="1"/>
  <c r="U138" i="74" s="1"/>
  <c r="V138" i="74" s="1"/>
  <c r="W138" i="74" s="1"/>
  <c r="X138" i="74" s="1"/>
  <c r="Y138" i="74" s="1"/>
  <c r="Z138" i="74" s="1"/>
  <c r="AA138" i="74" s="1"/>
  <c r="AB138" i="74" s="1"/>
  <c r="AC138" i="74" s="1"/>
  <c r="AD138" i="74" s="1"/>
  <c r="AE138" i="74" s="1"/>
  <c r="V144" i="74"/>
  <c r="V18" i="74" s="1"/>
  <c r="AB179" i="74"/>
  <c r="AA293" i="74"/>
  <c r="AA295" i="74" s="1"/>
  <c r="CG30" i="55"/>
  <c r="K3" i="56"/>
  <c r="S181" i="74"/>
  <c r="S22" i="74" s="1"/>
  <c r="Q148" i="74"/>
  <c r="Q23" i="74" s="1"/>
  <c r="O115" i="74"/>
  <c r="U260" i="74"/>
  <c r="W173" i="74"/>
  <c r="W12" i="74" s="1"/>
  <c r="AA174" i="74"/>
  <c r="AB174" i="74" s="1"/>
  <c r="X150" i="74"/>
  <c r="Y150" i="74" s="1"/>
  <c r="Z150" i="74" s="1"/>
  <c r="AA150" i="74" s="1"/>
  <c r="AB150" i="74" s="1"/>
  <c r="AC150" i="74" s="1"/>
  <c r="AD150" i="74" s="1"/>
  <c r="AE150" i="74" s="1"/>
  <c r="Z183" i="74"/>
  <c r="V149" i="74"/>
  <c r="W149" i="74" s="1"/>
  <c r="X149" i="74" s="1"/>
  <c r="Y149" i="74" s="1"/>
  <c r="Z149" i="74" s="1"/>
  <c r="X182" i="74"/>
  <c r="Y182" i="74" s="1"/>
  <c r="Z182" i="74" s="1"/>
  <c r="AA182" i="74" s="1"/>
  <c r="AB182" i="74" s="1"/>
  <c r="W145" i="74"/>
  <c r="X145" i="74" s="1"/>
  <c r="Y145" i="74" s="1"/>
  <c r="Z145" i="74" s="1"/>
  <c r="AA145" i="74" s="1"/>
  <c r="AB145" i="74" s="1"/>
  <c r="AC145" i="74" s="1"/>
  <c r="AD145" i="74" s="1"/>
  <c r="AE145" i="74" s="1"/>
  <c r="Y178" i="74"/>
  <c r="Z178" i="74" s="1"/>
  <c r="AA178" i="74" s="1"/>
  <c r="AB178" i="74" s="1"/>
  <c r="AC178" i="74" s="1"/>
  <c r="AD178" i="74" s="1"/>
  <c r="AE178" i="74" s="1"/>
  <c r="U140" i="74"/>
  <c r="U13" i="74" s="1"/>
  <c r="Y141" i="74"/>
  <c r="Z141" i="74" s="1"/>
  <c r="Q7" i="56"/>
  <c r="Q72" i="74" s="1"/>
  <c r="X205" i="74" s="1"/>
  <c r="AA113" i="74"/>
  <c r="AB113" i="74" s="1"/>
  <c r="AC113" i="74" s="1"/>
  <c r="AD113" i="74" s="1"/>
  <c r="AE113" i="74" s="1"/>
  <c r="T17" i="73"/>
  <c r="U17" i="73" s="1"/>
  <c r="V17" i="73" s="1"/>
  <c r="W17" i="73" s="1"/>
  <c r="X17" i="73" s="1"/>
  <c r="U112" i="74"/>
  <c r="V112" i="74" s="1"/>
  <c r="W112" i="74" s="1"/>
  <c r="X112" i="74" s="1"/>
  <c r="Y112" i="74" s="1"/>
  <c r="Z112" i="74" s="1"/>
  <c r="AA112" i="74" s="1"/>
  <c r="AB112" i="74" s="1"/>
  <c r="AC112" i="74" s="1"/>
  <c r="AD112" i="74" s="1"/>
  <c r="AE112" i="74" s="1"/>
  <c r="V117" i="74"/>
  <c r="W117" i="74" s="1"/>
  <c r="X117" i="74" s="1"/>
  <c r="Y117" i="74" s="1"/>
  <c r="Z117" i="74" s="1"/>
  <c r="AA117" i="74" s="1"/>
  <c r="AB117" i="74" s="1"/>
  <c r="AC117" i="74" s="1"/>
  <c r="AD117" i="74" s="1"/>
  <c r="AE117" i="74" s="1"/>
  <c r="AC114" i="74"/>
  <c r="AD114" i="74" s="1"/>
  <c r="AE114" i="74" s="1"/>
  <c r="T116" i="74"/>
  <c r="U116" i="74" s="1"/>
  <c r="V116" i="74" s="1"/>
  <c r="W116" i="74" s="1"/>
  <c r="X116" i="74" s="1"/>
  <c r="W108" i="74"/>
  <c r="X108" i="74" s="1"/>
  <c r="S107" i="74"/>
  <c r="DN30" i="55"/>
  <c r="DP32" i="55" s="1"/>
  <c r="N29" i="56"/>
  <c r="EL30" i="55"/>
  <c r="EN32" i="55" s="1"/>
  <c r="EF30" i="55"/>
  <c r="EH32" i="55" s="1"/>
  <c r="W9" i="73"/>
  <c r="X9" i="73" s="1"/>
  <c r="Z3" i="56"/>
  <c r="DZ30" i="55"/>
  <c r="EB32" i="55" s="1"/>
  <c r="AB82" i="74"/>
  <c r="AB29" i="56"/>
  <c r="AD84" i="74"/>
  <c r="AD29" i="56"/>
  <c r="DH30" i="55"/>
  <c r="DJ32" i="55" s="1"/>
  <c r="N4" i="73"/>
  <c r="O4" i="73" s="1"/>
  <c r="P4" i="73" s="1"/>
  <c r="Q4" i="73" s="1"/>
  <c r="R4" i="73" s="1"/>
  <c r="S4" i="73" s="1"/>
  <c r="T4" i="73" s="1"/>
  <c r="U4" i="73" s="1"/>
  <c r="V4" i="73" s="1"/>
  <c r="W4" i="73" s="1"/>
  <c r="X4" i="73" s="1"/>
  <c r="Y4" i="73" s="1"/>
  <c r="Z4" i="73" s="1"/>
  <c r="AA4" i="73" s="1"/>
  <c r="AB4" i="73" s="1"/>
  <c r="AC4" i="73" s="1"/>
  <c r="AD4" i="73" s="1"/>
  <c r="AE4" i="73" s="1"/>
  <c r="N69" i="74"/>
  <c r="T94" i="74"/>
  <c r="U29" i="56"/>
  <c r="U69" i="74"/>
  <c r="V29" i="56"/>
  <c r="V70" i="74"/>
  <c r="R16" i="73"/>
  <c r="S16" i="73" s="1"/>
  <c r="T16" i="73" s="1"/>
  <c r="U16" i="73" s="1"/>
  <c r="V16" i="73" s="1"/>
  <c r="AC23" i="73"/>
  <c r="AD23" i="73" s="1"/>
  <c r="AE23" i="73" s="1"/>
  <c r="AC21" i="73"/>
  <c r="AD21" i="73" s="1"/>
  <c r="AE21" i="73" s="1"/>
  <c r="W12" i="73"/>
  <c r="X12" i="73" s="1"/>
  <c r="Y12" i="73" s="1"/>
  <c r="Z12" i="73" s="1"/>
  <c r="AA12" i="73" s="1"/>
  <c r="AB12" i="73" s="1"/>
  <c r="AC12" i="73" s="1"/>
  <c r="AD12" i="73" s="1"/>
  <c r="AE12" i="73" s="1"/>
  <c r="AC15" i="73"/>
  <c r="AD15" i="73" s="1"/>
  <c r="AE15" i="73" s="1"/>
  <c r="AA20" i="73"/>
  <c r="AB20" i="73" s="1"/>
  <c r="AC20" i="73" s="1"/>
  <c r="AD20" i="73" s="1"/>
  <c r="AE20" i="73" s="1"/>
  <c r="AA18" i="73"/>
  <c r="AB18" i="73" s="1"/>
  <c r="AC18" i="73" s="1"/>
  <c r="AD18" i="73" s="1"/>
  <c r="AE18" i="73" s="1"/>
  <c r="AA14" i="73"/>
  <c r="AB14" i="73" s="1"/>
  <c r="AC14" i="73" s="1"/>
  <c r="AD14" i="73" s="1"/>
  <c r="AE14" i="73" s="1"/>
  <c r="Y13" i="73"/>
  <c r="Z13" i="73" s="1"/>
  <c r="AA13" i="73" s="1"/>
  <c r="AB13" i="73" s="1"/>
  <c r="AC13" i="73" s="1"/>
  <c r="AD13" i="73" s="1"/>
  <c r="AE13" i="73" s="1"/>
  <c r="AC22" i="73"/>
  <c r="AD22" i="73" s="1"/>
  <c r="AE22" i="73" s="1"/>
  <c r="W8" i="73"/>
  <c r="X8" i="73" s="1"/>
  <c r="Y8" i="73" s="1"/>
  <c r="Z8" i="73" s="1"/>
  <c r="AA8" i="73" s="1"/>
  <c r="AB8" i="73" s="1"/>
  <c r="AC8" i="73" s="1"/>
  <c r="AD8" i="73" s="1"/>
  <c r="AE8" i="73" s="1"/>
  <c r="T29" i="56"/>
  <c r="CM30" i="55"/>
  <c r="CO32" i="55" s="1"/>
  <c r="W5" i="56"/>
  <c r="W70" i="74" s="1"/>
  <c r="O5" i="56"/>
  <c r="CS30" i="55"/>
  <c r="CU32" i="55" s="1"/>
  <c r="M3" i="56"/>
  <c r="M68" i="74" s="1"/>
  <c r="DB30" i="55"/>
  <c r="DD32" i="55" s="1"/>
  <c r="R3" i="56"/>
  <c r="R68" i="74" s="1"/>
  <c r="AC19" i="56"/>
  <c r="AC84" i="74" s="1"/>
  <c r="AE151" i="74" s="1"/>
  <c r="AC7" i="56"/>
  <c r="AC72" i="74" s="1"/>
  <c r="Y17" i="56"/>
  <c r="Y82" i="74" s="1"/>
  <c r="Y9" i="56"/>
  <c r="Y5" i="56"/>
  <c r="Y70" i="74" s="1"/>
  <c r="AC11" i="56"/>
  <c r="AC76" i="74" s="1"/>
  <c r="AE143" i="74" s="1"/>
  <c r="CI30" i="60"/>
  <c r="CI34" i="60" s="1"/>
  <c r="CI32" i="66"/>
  <c r="CI34" i="67"/>
  <c r="J34" i="44" s="1"/>
  <c r="J37" i="44" s="1"/>
  <c r="CI32" i="67"/>
  <c r="CI32" i="57"/>
  <c r="CI34" i="65"/>
  <c r="CI32" i="65"/>
  <c r="DE30" i="55"/>
  <c r="DG32" i="55" s="1"/>
  <c r="S3" i="56"/>
  <c r="S68" i="74" s="1"/>
  <c r="DQ30" i="55"/>
  <c r="DS32" i="55" s="1"/>
  <c r="W16" i="56"/>
  <c r="W81" i="74" s="1"/>
  <c r="EC30" i="55"/>
  <c r="EE32" i="55" s="1"/>
  <c r="AA10" i="56"/>
  <c r="AA75" i="74" s="1"/>
  <c r="AE175" i="74" s="1"/>
  <c r="EI30" i="55"/>
  <c r="EK32" i="55" s="1"/>
  <c r="DW30" i="55"/>
  <c r="DY32" i="55" s="1"/>
  <c r="Z235" i="74" l="1"/>
  <c r="AA235" i="74" s="1"/>
  <c r="AB235" i="74" s="1"/>
  <c r="AC235" i="74" s="1"/>
  <c r="AD235" i="74" s="1"/>
  <c r="AE235" i="74" s="1"/>
  <c r="U202" i="74"/>
  <c r="P115" i="74"/>
  <c r="O24" i="74"/>
  <c r="X214" i="74"/>
  <c r="W21" i="74"/>
  <c r="AC247" i="74"/>
  <c r="AB20" i="74"/>
  <c r="U111" i="74"/>
  <c r="T19" i="74"/>
  <c r="AC210" i="74"/>
  <c r="AB16" i="74"/>
  <c r="T107" i="74"/>
  <c r="S14" i="74"/>
  <c r="AB206" i="74"/>
  <c r="AA11" i="74"/>
  <c r="AC238" i="74"/>
  <c r="AD238" i="74" s="1"/>
  <c r="AE238" i="74" s="1"/>
  <c r="U172" i="74"/>
  <c r="V172" i="74" s="1"/>
  <c r="W172" i="74" s="1"/>
  <c r="X172" i="74" s="1"/>
  <c r="Y172" i="74" s="1"/>
  <c r="Z172" i="74" s="1"/>
  <c r="AA172" i="74" s="1"/>
  <c r="AB172" i="74" s="1"/>
  <c r="AC172" i="74" s="1"/>
  <c r="AD172" i="74" s="1"/>
  <c r="AE172" i="74" s="1"/>
  <c r="Q106" i="74"/>
  <c r="R106" i="74" s="1"/>
  <c r="S106" i="74" s="1"/>
  <c r="T106" i="74" s="1"/>
  <c r="U106" i="74" s="1"/>
  <c r="V106" i="74" s="1"/>
  <c r="W106" i="74" s="1"/>
  <c r="X106" i="74" s="1"/>
  <c r="Y106" i="74" s="1"/>
  <c r="Z106" i="74" s="1"/>
  <c r="AA106" i="74" s="1"/>
  <c r="AB106" i="74" s="1"/>
  <c r="AC106" i="74" s="1"/>
  <c r="AD106" i="74" s="1"/>
  <c r="AE106" i="74" s="1"/>
  <c r="Y205" i="74"/>
  <c r="Z205" i="74" s="1"/>
  <c r="AA205" i="74" s="1"/>
  <c r="AB205" i="74" s="1"/>
  <c r="AC205" i="74" s="1"/>
  <c r="AD205" i="74" s="1"/>
  <c r="AE205" i="74" s="1"/>
  <c r="T181" i="74"/>
  <c r="T22" i="74" s="1"/>
  <c r="Y177" i="74"/>
  <c r="Y17" i="74" s="1"/>
  <c r="X173" i="74"/>
  <c r="X12" i="74" s="1"/>
  <c r="R148" i="74"/>
  <c r="R23" i="74" s="1"/>
  <c r="W144" i="74"/>
  <c r="W18" i="74" s="1"/>
  <c r="V140" i="74"/>
  <c r="V13" i="74" s="1"/>
  <c r="AA183" i="74"/>
  <c r="AC179" i="74"/>
  <c r="W171" i="74"/>
  <c r="AB293" i="74"/>
  <c r="V202" i="74"/>
  <c r="W202" i="74" s="1"/>
  <c r="X202" i="74" s="1"/>
  <c r="Y202" i="74" s="1"/>
  <c r="Z202" i="74" s="1"/>
  <c r="AA202" i="74" s="1"/>
  <c r="AB202" i="74" s="1"/>
  <c r="AC202" i="74" s="1"/>
  <c r="AD202" i="74" s="1"/>
  <c r="AE202" i="74" s="1"/>
  <c r="R169" i="74"/>
  <c r="S169" i="74" s="1"/>
  <c r="T169" i="74" s="1"/>
  <c r="U169" i="74" s="1"/>
  <c r="V169" i="74" s="1"/>
  <c r="W169" i="74" s="1"/>
  <c r="X169" i="74" s="1"/>
  <c r="Y169" i="74" s="1"/>
  <c r="Z169" i="74" s="1"/>
  <c r="AA169" i="74" s="1"/>
  <c r="AB169" i="74" s="1"/>
  <c r="AC169" i="74" s="1"/>
  <c r="AD169" i="74" s="1"/>
  <c r="AE169" i="74" s="1"/>
  <c r="K68" i="74"/>
  <c r="K3" i="73"/>
  <c r="K3" i="71"/>
  <c r="K29" i="56"/>
  <c r="K31" i="56" s="1"/>
  <c r="E10" i="44" s="1"/>
  <c r="Q7" i="73"/>
  <c r="R7" i="73" s="1"/>
  <c r="S7" i="73" s="1"/>
  <c r="T7" i="73" s="1"/>
  <c r="U7" i="73" s="1"/>
  <c r="V7" i="73" s="1"/>
  <c r="W7" i="73" s="1"/>
  <c r="X7" i="73" s="1"/>
  <c r="Y7" i="73" s="1"/>
  <c r="Z7" i="73" s="1"/>
  <c r="AA7" i="73" s="1"/>
  <c r="AB7" i="73" s="1"/>
  <c r="AC7" i="73" s="1"/>
  <c r="AD7" i="73" s="1"/>
  <c r="AE7" i="73" s="1"/>
  <c r="V260" i="74"/>
  <c r="AC182" i="74"/>
  <c r="AD182" i="74" s="1"/>
  <c r="AE182" i="74" s="1"/>
  <c r="AC142" i="74"/>
  <c r="AD142" i="74" s="1"/>
  <c r="AE142" i="74" s="1"/>
  <c r="P136" i="74"/>
  <c r="Q136" i="74" s="1"/>
  <c r="R136" i="74" s="1"/>
  <c r="S136" i="74" s="1"/>
  <c r="T136" i="74" s="1"/>
  <c r="U136" i="74" s="1"/>
  <c r="V136" i="74" s="1"/>
  <c r="W136" i="74" s="1"/>
  <c r="X136" i="74" s="1"/>
  <c r="Y136" i="74" s="1"/>
  <c r="Z136" i="74" s="1"/>
  <c r="AA136" i="74" s="1"/>
  <c r="AB136" i="74" s="1"/>
  <c r="AC136" i="74" s="1"/>
  <c r="AD136" i="74" s="1"/>
  <c r="AE136" i="74" s="1"/>
  <c r="S139" i="74"/>
  <c r="T139" i="74" s="1"/>
  <c r="U139" i="74" s="1"/>
  <c r="V139" i="74" s="1"/>
  <c r="W139" i="74" s="1"/>
  <c r="X139" i="74" s="1"/>
  <c r="Y139" i="74" s="1"/>
  <c r="Z139" i="74" s="1"/>
  <c r="AA139" i="74" s="1"/>
  <c r="AB139" i="74" s="1"/>
  <c r="AC139" i="74" s="1"/>
  <c r="AD139" i="74" s="1"/>
  <c r="AE139" i="74" s="1"/>
  <c r="AA149" i="74"/>
  <c r="AB149" i="74" s="1"/>
  <c r="AC149" i="74" s="1"/>
  <c r="AD149" i="74" s="1"/>
  <c r="AE149" i="74" s="1"/>
  <c r="Y116" i="74"/>
  <c r="Z116" i="74" s="1"/>
  <c r="AA116" i="74" s="1"/>
  <c r="AB116" i="74" s="1"/>
  <c r="AC116" i="74" s="1"/>
  <c r="AD116" i="74" s="1"/>
  <c r="AE116" i="74" s="1"/>
  <c r="Q29" i="56"/>
  <c r="Q94" i="74"/>
  <c r="AA109" i="74"/>
  <c r="AB109" i="74" s="1"/>
  <c r="AC109" i="74" s="1"/>
  <c r="AD109" i="74" s="1"/>
  <c r="AE109" i="74" s="1"/>
  <c r="AC118" i="74"/>
  <c r="AD118" i="74" s="1"/>
  <c r="AE118" i="74" s="1"/>
  <c r="AC110" i="74"/>
  <c r="AD110" i="74" s="1"/>
  <c r="AE110" i="74" s="1"/>
  <c r="N103" i="74"/>
  <c r="O103" i="74" s="1"/>
  <c r="P103" i="74" s="1"/>
  <c r="Q103" i="74" s="1"/>
  <c r="R103" i="74" s="1"/>
  <c r="S103" i="74" s="1"/>
  <c r="T103" i="74" s="1"/>
  <c r="U103" i="74" s="1"/>
  <c r="V103" i="74" s="1"/>
  <c r="W103" i="74" s="1"/>
  <c r="X103" i="74" s="1"/>
  <c r="Y103" i="74" s="1"/>
  <c r="Z103" i="74" s="1"/>
  <c r="AA103" i="74" s="1"/>
  <c r="AB103" i="74" s="1"/>
  <c r="AC103" i="74" s="1"/>
  <c r="AD103" i="74" s="1"/>
  <c r="AE103" i="74" s="1"/>
  <c r="EQ34" i="55"/>
  <c r="Z68" i="74"/>
  <c r="Z29" i="56"/>
  <c r="AB94" i="74"/>
  <c r="AD94" i="74"/>
  <c r="S94" i="74"/>
  <c r="R94" i="74"/>
  <c r="N94" i="74"/>
  <c r="DS34" i="55"/>
  <c r="AA94" i="74"/>
  <c r="V94" i="74"/>
  <c r="U94" i="74"/>
  <c r="W94" i="74"/>
  <c r="AC94" i="74"/>
  <c r="O70" i="74"/>
  <c r="Y74" i="74"/>
  <c r="AC174" i="74" s="1"/>
  <c r="AD174" i="74" s="1"/>
  <c r="AE174" i="74" s="1"/>
  <c r="Y17" i="73"/>
  <c r="Z17" i="73" s="1"/>
  <c r="AA17" i="73" s="1"/>
  <c r="AB17" i="73" s="1"/>
  <c r="AC17" i="73" s="1"/>
  <c r="AD17" i="73" s="1"/>
  <c r="AE17" i="73" s="1"/>
  <c r="AC19" i="73"/>
  <c r="AD19" i="73" s="1"/>
  <c r="AE19" i="73" s="1"/>
  <c r="AC11" i="73"/>
  <c r="AD11" i="73" s="1"/>
  <c r="AE11" i="73" s="1"/>
  <c r="Y9" i="73"/>
  <c r="Z9" i="73" s="1"/>
  <c r="AA9" i="73" s="1"/>
  <c r="AB9" i="73" s="1"/>
  <c r="AC9" i="73" s="1"/>
  <c r="AD9" i="73" s="1"/>
  <c r="AE9" i="73" s="1"/>
  <c r="M61" i="74"/>
  <c r="AA29" i="56"/>
  <c r="AA10" i="73"/>
  <c r="AB10" i="73" s="1"/>
  <c r="AC10" i="73" s="1"/>
  <c r="AD10" i="73" s="1"/>
  <c r="AE10" i="73" s="1"/>
  <c r="W29" i="56"/>
  <c r="W31" i="56" s="1"/>
  <c r="H10" i="44" s="1"/>
  <c r="H11" i="44" s="1"/>
  <c r="W16" i="73"/>
  <c r="X16" i="73" s="1"/>
  <c r="Y16" i="73" s="1"/>
  <c r="Z16" i="73" s="1"/>
  <c r="AA16" i="73" s="1"/>
  <c r="AB16" i="73" s="1"/>
  <c r="AC16" i="73" s="1"/>
  <c r="AD16" i="73" s="1"/>
  <c r="AE16" i="73" s="1"/>
  <c r="S29" i="56"/>
  <c r="R29" i="56"/>
  <c r="M29" i="56"/>
  <c r="O29" i="56"/>
  <c r="O5" i="73"/>
  <c r="P5" i="73" s="1"/>
  <c r="Q5" i="73" s="1"/>
  <c r="R5" i="73" s="1"/>
  <c r="S5" i="73" s="1"/>
  <c r="T5" i="73" s="1"/>
  <c r="U5" i="73" s="1"/>
  <c r="V5" i="73" s="1"/>
  <c r="W5" i="73" s="1"/>
  <c r="X5" i="73" s="1"/>
  <c r="Y5" i="73" s="1"/>
  <c r="Z5" i="73" s="1"/>
  <c r="AA5" i="73" s="1"/>
  <c r="AB5" i="73" s="1"/>
  <c r="AC5" i="73" s="1"/>
  <c r="AD5" i="73" s="1"/>
  <c r="AE5" i="73" s="1"/>
  <c r="CU34" i="55"/>
  <c r="AC29" i="56"/>
  <c r="AE31" i="56" s="1"/>
  <c r="Y29" i="56"/>
  <c r="DG34" i="55"/>
  <c r="J41" i="44"/>
  <c r="CI32" i="60"/>
  <c r="EE34" i="55"/>
  <c r="AA236" i="74" l="1"/>
  <c r="AB236" i="74" s="1"/>
  <c r="AC236" i="74" s="1"/>
  <c r="AD236" i="74" s="1"/>
  <c r="AE236" i="74" s="1"/>
  <c r="V203" i="74"/>
  <c r="AE267" i="74"/>
  <c r="AE4" i="74" s="1"/>
  <c r="R201" i="74"/>
  <c r="S201" i="74" s="1"/>
  <c r="S6" i="74" s="1"/>
  <c r="Q115" i="74"/>
  <c r="P24" i="74"/>
  <c r="Y214" i="74"/>
  <c r="X21" i="74"/>
  <c r="AC20" i="74"/>
  <c r="AD247" i="74"/>
  <c r="V111" i="74"/>
  <c r="U19" i="74"/>
  <c r="AD210" i="74"/>
  <c r="AC16" i="74"/>
  <c r="U107" i="74"/>
  <c r="T14" i="74"/>
  <c r="AC206" i="74"/>
  <c r="AB11" i="74"/>
  <c r="W234" i="74"/>
  <c r="W5" i="74" s="1"/>
  <c r="U181" i="74"/>
  <c r="U22" i="74" s="1"/>
  <c r="Z177" i="74"/>
  <c r="Z17" i="74" s="1"/>
  <c r="Y173" i="74"/>
  <c r="Y12" i="74" s="1"/>
  <c r="S148" i="74"/>
  <c r="S23" i="74" s="1"/>
  <c r="X144" i="74"/>
  <c r="X18" i="74" s="1"/>
  <c r="W140" i="74"/>
  <c r="W13" i="74" s="1"/>
  <c r="AB183" i="74"/>
  <c r="AD179" i="74"/>
  <c r="X171" i="74"/>
  <c r="W203" i="74"/>
  <c r="S170" i="74"/>
  <c r="T170" i="74" s="1"/>
  <c r="U170" i="74" s="1"/>
  <c r="V170" i="74" s="1"/>
  <c r="W170" i="74" s="1"/>
  <c r="X170" i="74" s="1"/>
  <c r="Y170" i="74" s="1"/>
  <c r="Z170" i="74" s="1"/>
  <c r="AA170" i="74" s="1"/>
  <c r="AB170" i="74" s="1"/>
  <c r="AC170" i="74" s="1"/>
  <c r="AD170" i="74" s="1"/>
  <c r="AE170" i="74" s="1"/>
  <c r="O168" i="74"/>
  <c r="E11" i="44"/>
  <c r="E7" i="44"/>
  <c r="K29" i="73"/>
  <c r="K31" i="73" s="1"/>
  <c r="L3" i="73"/>
  <c r="W3" i="71"/>
  <c r="K29" i="71"/>
  <c r="K31" i="71" s="1"/>
  <c r="M135" i="74"/>
  <c r="K102" i="74"/>
  <c r="K9" i="74" s="1"/>
  <c r="K34" i="74" s="1"/>
  <c r="K36" i="74" s="1"/>
  <c r="K94" i="74"/>
  <c r="K96" i="74" s="1"/>
  <c r="AC293" i="74"/>
  <c r="AA141" i="74"/>
  <c r="AB141" i="74" s="1"/>
  <c r="AC141" i="74" s="1"/>
  <c r="AD141" i="74" s="1"/>
  <c r="AE141" i="74" s="1"/>
  <c r="Q137" i="74"/>
  <c r="R137" i="74" s="1"/>
  <c r="S137" i="74" s="1"/>
  <c r="T137" i="74" s="1"/>
  <c r="U137" i="74" s="1"/>
  <c r="V137" i="74" s="1"/>
  <c r="W137" i="74" s="1"/>
  <c r="X137" i="74" s="1"/>
  <c r="Y137" i="74" s="1"/>
  <c r="Z137" i="74" s="1"/>
  <c r="AA137" i="74" s="1"/>
  <c r="AB137" i="74" s="1"/>
  <c r="AC137" i="74" s="1"/>
  <c r="AD137" i="74" s="1"/>
  <c r="AE137" i="74" s="1"/>
  <c r="Y108" i="74"/>
  <c r="Z108" i="74" s="1"/>
  <c r="AA108" i="74" s="1"/>
  <c r="AB108" i="74" s="1"/>
  <c r="AC108" i="74" s="1"/>
  <c r="AD108" i="74" s="1"/>
  <c r="AE108" i="74" s="1"/>
  <c r="O104" i="74"/>
  <c r="P104" i="74" s="1"/>
  <c r="Q104" i="74" s="1"/>
  <c r="R104" i="74" s="1"/>
  <c r="S104" i="74" s="1"/>
  <c r="T104" i="74" s="1"/>
  <c r="U104" i="74" s="1"/>
  <c r="V104" i="74" s="1"/>
  <c r="W104" i="74" s="1"/>
  <c r="X104" i="74" s="1"/>
  <c r="Y104" i="74" s="1"/>
  <c r="Z104" i="74" s="1"/>
  <c r="AA104" i="74" s="1"/>
  <c r="AB104" i="74" s="1"/>
  <c r="AC104" i="74" s="1"/>
  <c r="AD104" i="74" s="1"/>
  <c r="AE104" i="74" s="1"/>
  <c r="M94" i="74"/>
  <c r="S96" i="74"/>
  <c r="AA31" i="56"/>
  <c r="I10" i="44" s="1"/>
  <c r="I11" i="44" s="1"/>
  <c r="AE96" i="74"/>
  <c r="Z94" i="74"/>
  <c r="W96" i="74"/>
  <c r="Y94" i="74"/>
  <c r="O94" i="74"/>
  <c r="O31" i="56"/>
  <c r="F10" i="44" s="1"/>
  <c r="S31" i="56"/>
  <c r="G10" i="44" s="1"/>
  <c r="G11" i="44" s="1"/>
  <c r="N61" i="74"/>
  <c r="J10" i="44"/>
  <c r="J11" i="44" s="1"/>
  <c r="J44" i="44"/>
  <c r="R6" i="74" l="1"/>
  <c r="R227" i="74"/>
  <c r="R115" i="74"/>
  <c r="Q24" i="74"/>
  <c r="Y21" i="74"/>
  <c r="Z214" i="74"/>
  <c r="AE247" i="74"/>
  <c r="AE20" i="74" s="1"/>
  <c r="AD20" i="74"/>
  <c r="V19" i="74"/>
  <c r="W111" i="74"/>
  <c r="AD16" i="74"/>
  <c r="AE210" i="74"/>
  <c r="AE16" i="74" s="1"/>
  <c r="V107" i="74"/>
  <c r="U14" i="74"/>
  <c r="AD206" i="74"/>
  <c r="AC11" i="74"/>
  <c r="M8" i="74"/>
  <c r="P168" i="74"/>
  <c r="P7" i="74" s="1"/>
  <c r="O7" i="74"/>
  <c r="X234" i="74"/>
  <c r="X5" i="74" s="1"/>
  <c r="W260" i="74"/>
  <c r="W262" i="74" s="1"/>
  <c r="V181" i="74"/>
  <c r="V22" i="74" s="1"/>
  <c r="AA177" i="74"/>
  <c r="AA17" i="74" s="1"/>
  <c r="Z173" i="74"/>
  <c r="Z12" i="74" s="1"/>
  <c r="O194" i="74"/>
  <c r="O196" i="74" s="1"/>
  <c r="T148" i="74"/>
  <c r="T23" i="74" s="1"/>
  <c r="Y144" i="74"/>
  <c r="Y18" i="74" s="1"/>
  <c r="X140" i="74"/>
  <c r="X13" i="74" s="1"/>
  <c r="F11" i="44"/>
  <c r="AC183" i="74"/>
  <c r="AE179" i="74"/>
  <c r="Y171" i="74"/>
  <c r="X203" i="74"/>
  <c r="S227" i="74"/>
  <c r="S229" i="74" s="1"/>
  <c r="T201" i="74"/>
  <c r="T6" i="74" s="1"/>
  <c r="K128" i="74"/>
  <c r="K130" i="74" s="1"/>
  <c r="L102" i="74"/>
  <c r="L9" i="74" s="1"/>
  <c r="L34" i="74" s="1"/>
  <c r="L29" i="73"/>
  <c r="M3" i="73"/>
  <c r="N135" i="74"/>
  <c r="M161" i="74"/>
  <c r="AU3" i="71"/>
  <c r="AU29" i="71" s="1"/>
  <c r="AU31" i="71" s="1"/>
  <c r="W29" i="71"/>
  <c r="W31" i="71" s="1"/>
  <c r="AI3" i="71"/>
  <c r="AI29" i="71" s="1"/>
  <c r="AI31" i="71" s="1"/>
  <c r="AD293" i="74"/>
  <c r="O96" i="74"/>
  <c r="AA96" i="74"/>
  <c r="O61" i="74"/>
  <c r="O63" i="74" s="1"/>
  <c r="X260" i="74" l="1"/>
  <c r="S115" i="74"/>
  <c r="R24" i="74"/>
  <c r="AA214" i="74"/>
  <c r="Z21" i="74"/>
  <c r="X111" i="74"/>
  <c r="W19" i="74"/>
  <c r="W107" i="74"/>
  <c r="V14" i="74"/>
  <c r="AE206" i="74"/>
  <c r="AE11" i="74" s="1"/>
  <c r="AD11" i="74"/>
  <c r="P194" i="74"/>
  <c r="Q168" i="74"/>
  <c r="Q7" i="74" s="1"/>
  <c r="N8" i="74"/>
  <c r="Y234" i="74"/>
  <c r="Y5" i="74" s="1"/>
  <c r="W181" i="74"/>
  <c r="W22" i="74" s="1"/>
  <c r="AB177" i="74"/>
  <c r="AB17" i="74" s="1"/>
  <c r="AA173" i="74"/>
  <c r="AA12" i="74" s="1"/>
  <c r="U148" i="74"/>
  <c r="U23" i="74" s="1"/>
  <c r="Z144" i="74"/>
  <c r="Z18" i="74" s="1"/>
  <c r="Y140" i="74"/>
  <c r="Y13" i="74" s="1"/>
  <c r="AD183" i="74"/>
  <c r="Z171" i="74"/>
  <c r="Y203" i="74"/>
  <c r="AE293" i="74"/>
  <c r="AE295" i="74" s="1"/>
  <c r="E34" i="44"/>
  <c r="E37" i="44" s="1"/>
  <c r="E41" i="44" s="1"/>
  <c r="E42" i="44" s="1"/>
  <c r="E48" i="44" s="1"/>
  <c r="T227" i="74"/>
  <c r="U201" i="74"/>
  <c r="U6" i="74" s="1"/>
  <c r="N3" i="73"/>
  <c r="M29" i="73"/>
  <c r="L128" i="74"/>
  <c r="M102" i="74"/>
  <c r="M9" i="74" s="1"/>
  <c r="M34" i="74" s="1"/>
  <c r="O135" i="74"/>
  <c r="N161" i="74"/>
  <c r="P61" i="74"/>
  <c r="T115" i="74" l="1"/>
  <c r="S24" i="74"/>
  <c r="AB214" i="74"/>
  <c r="AA21" i="74"/>
  <c r="Y111" i="74"/>
  <c r="X19" i="74"/>
  <c r="X107" i="74"/>
  <c r="W14" i="74"/>
  <c r="Q194" i="74"/>
  <c r="Y260" i="74"/>
  <c r="R168" i="74"/>
  <c r="R7" i="74" s="1"/>
  <c r="O8" i="74"/>
  <c r="Z234" i="74"/>
  <c r="Z5" i="74" s="1"/>
  <c r="X181" i="74"/>
  <c r="X22" i="74" s="1"/>
  <c r="AC177" i="74"/>
  <c r="AC17" i="74" s="1"/>
  <c r="AB173" i="74"/>
  <c r="AB12" i="74" s="1"/>
  <c r="V148" i="74"/>
  <c r="V23" i="74" s="1"/>
  <c r="AA144" i="74"/>
  <c r="AA18" i="74" s="1"/>
  <c r="Z140" i="74"/>
  <c r="Z13" i="74" s="1"/>
  <c r="AE183" i="74"/>
  <c r="AA171" i="74"/>
  <c r="Z203" i="74"/>
  <c r="E47" i="44"/>
  <c r="F47" i="44" s="1"/>
  <c r="G47" i="44" s="1"/>
  <c r="H47" i="44" s="1"/>
  <c r="I47" i="44" s="1"/>
  <c r="J47" i="44" s="1"/>
  <c r="K47" i="44" s="1"/>
  <c r="L47" i="44" s="1"/>
  <c r="M47" i="44" s="1"/>
  <c r="N47" i="44" s="1"/>
  <c r="O47" i="44" s="1"/>
  <c r="U227" i="74"/>
  <c r="V201" i="74"/>
  <c r="V6" i="74" s="1"/>
  <c r="N102" i="74"/>
  <c r="N9" i="74" s="1"/>
  <c r="N34" i="74" s="1"/>
  <c r="M128" i="74"/>
  <c r="P135" i="74"/>
  <c r="O161" i="74"/>
  <c r="O163" i="74" s="1"/>
  <c r="N29" i="73"/>
  <c r="O3" i="73"/>
  <c r="Q61" i="74"/>
  <c r="R194" i="74" l="1"/>
  <c r="U115" i="74"/>
  <c r="T24" i="74"/>
  <c r="AC214" i="74"/>
  <c r="AB21" i="74"/>
  <c r="Z111" i="74"/>
  <c r="Y19" i="74"/>
  <c r="Z260" i="74"/>
  <c r="Y107" i="74"/>
  <c r="X14" i="74"/>
  <c r="S168" i="74"/>
  <c r="S7" i="74" s="1"/>
  <c r="P8" i="74"/>
  <c r="AA234" i="74"/>
  <c r="AA5" i="74" s="1"/>
  <c r="Y181" i="74"/>
  <c r="Y22" i="74" s="1"/>
  <c r="AD177" i="74"/>
  <c r="AD17" i="74" s="1"/>
  <c r="AC173" i="74"/>
  <c r="AC12" i="74" s="1"/>
  <c r="W148" i="74"/>
  <c r="W23" i="74" s="1"/>
  <c r="AB144" i="74"/>
  <c r="AB18" i="74" s="1"/>
  <c r="AA140" i="74"/>
  <c r="AA13" i="74" s="1"/>
  <c r="AB171" i="74"/>
  <c r="AA203" i="74"/>
  <c r="V227" i="74"/>
  <c r="W201" i="74"/>
  <c r="W6" i="74" s="1"/>
  <c r="Q135" i="74"/>
  <c r="P161" i="74"/>
  <c r="P3" i="73"/>
  <c r="O29" i="73"/>
  <c r="O31" i="73" s="1"/>
  <c r="O102" i="74"/>
  <c r="O9" i="74" s="1"/>
  <c r="O34" i="74" s="1"/>
  <c r="O36" i="74" s="1"/>
  <c r="N128" i="74"/>
  <c r="R61" i="74"/>
  <c r="S194" i="74" l="1"/>
  <c r="S196" i="74" s="1"/>
  <c r="V115" i="74"/>
  <c r="U24" i="74"/>
  <c r="AD214" i="74"/>
  <c r="AC21" i="74"/>
  <c r="AA111" i="74"/>
  <c r="Z19" i="74"/>
  <c r="Z107" i="74"/>
  <c r="Y14" i="74"/>
  <c r="AA260" i="74"/>
  <c r="AA262" i="74" s="1"/>
  <c r="T168" i="74"/>
  <c r="T7" i="74" s="1"/>
  <c r="Q8" i="74"/>
  <c r="AB234" i="74"/>
  <c r="AB5" i="74" s="1"/>
  <c r="Z181" i="74"/>
  <c r="Z22" i="74" s="1"/>
  <c r="AE177" i="74"/>
  <c r="AE17" i="74" s="1"/>
  <c r="AD173" i="74"/>
  <c r="AD12" i="74" s="1"/>
  <c r="X148" i="74"/>
  <c r="X23" i="74" s="1"/>
  <c r="AC144" i="74"/>
  <c r="AC18" i="74" s="1"/>
  <c r="AB140" i="74"/>
  <c r="AB13" i="74" s="1"/>
  <c r="AC171" i="74"/>
  <c r="AB203" i="74"/>
  <c r="W227" i="74"/>
  <c r="W229" i="74" s="1"/>
  <c r="X201" i="74"/>
  <c r="X6" i="74" s="1"/>
  <c r="P102" i="74"/>
  <c r="P9" i="74" s="1"/>
  <c r="P34" i="74" s="1"/>
  <c r="O128" i="74"/>
  <c r="O130" i="74" s="1"/>
  <c r="P29" i="73"/>
  <c r="Q3" i="73"/>
  <c r="R135" i="74"/>
  <c r="Q161" i="74"/>
  <c r="S61" i="74"/>
  <c r="S63" i="74" s="1"/>
  <c r="T194" i="74" l="1"/>
  <c r="V24" i="74"/>
  <c r="W115" i="74"/>
  <c r="AD21" i="74"/>
  <c r="AE214" i="74"/>
  <c r="AE21" i="74" s="1"/>
  <c r="AB111" i="74"/>
  <c r="AA19" i="74"/>
  <c r="AA107" i="74"/>
  <c r="Z14" i="74"/>
  <c r="AB260" i="74"/>
  <c r="U168" i="74"/>
  <c r="U7" i="74" s="1"/>
  <c r="R8" i="74"/>
  <c r="AC234" i="74"/>
  <c r="AC5" i="74" s="1"/>
  <c r="AA181" i="74"/>
  <c r="AA22" i="74" s="1"/>
  <c r="AE173" i="74"/>
  <c r="AE12" i="74" s="1"/>
  <c r="Y148" i="74"/>
  <c r="Y23" i="74" s="1"/>
  <c r="AD144" i="74"/>
  <c r="AD18" i="74" s="1"/>
  <c r="AC140" i="74"/>
  <c r="AC13" i="74" s="1"/>
  <c r="AD171" i="74"/>
  <c r="AC203" i="74"/>
  <c r="X227" i="74"/>
  <c r="Y201" i="74"/>
  <c r="Y6" i="74" s="1"/>
  <c r="Q29" i="73"/>
  <c r="R3" i="73"/>
  <c r="S135" i="74"/>
  <c r="R161" i="74"/>
  <c r="Q102" i="74"/>
  <c r="Q9" i="74" s="1"/>
  <c r="Q34" i="74" s="1"/>
  <c r="P128" i="74"/>
  <c r="U194" i="74"/>
  <c r="T61" i="74"/>
  <c r="X115" i="74" l="1"/>
  <c r="W24" i="74"/>
  <c r="AC111" i="74"/>
  <c r="AB19" i="74"/>
  <c r="AB107" i="74"/>
  <c r="AA14" i="74"/>
  <c r="V168" i="74"/>
  <c r="V7" i="74" s="1"/>
  <c r="S8" i="74"/>
  <c r="AC260" i="74"/>
  <c r="AD234" i="74"/>
  <c r="AD5" i="74" s="1"/>
  <c r="AB181" i="74"/>
  <c r="AB22" i="74" s="1"/>
  <c r="Z148" i="74"/>
  <c r="Z23" i="74" s="1"/>
  <c r="AE144" i="74"/>
  <c r="AE18" i="74" s="1"/>
  <c r="AD140" i="74"/>
  <c r="AD13" i="74" s="1"/>
  <c r="AE171" i="74"/>
  <c r="AD203" i="74"/>
  <c r="Z201" i="74"/>
  <c r="Z6" i="74" s="1"/>
  <c r="Y227" i="74"/>
  <c r="R102" i="74"/>
  <c r="R9" i="74" s="1"/>
  <c r="R34" i="74" s="1"/>
  <c r="Q128" i="74"/>
  <c r="R29" i="73"/>
  <c r="S3" i="73"/>
  <c r="T135" i="74"/>
  <c r="S161" i="74"/>
  <c r="S163" i="74" s="1"/>
  <c r="U61" i="74"/>
  <c r="Y115" i="74" l="1"/>
  <c r="X24" i="74"/>
  <c r="V194" i="74"/>
  <c r="AD111" i="74"/>
  <c r="AC19" i="74"/>
  <c r="AC107" i="74"/>
  <c r="AB14" i="74"/>
  <c r="W168" i="74"/>
  <c r="W7" i="74" s="1"/>
  <c r="T8" i="74"/>
  <c r="AD260" i="74"/>
  <c r="AE234" i="74"/>
  <c r="AE5" i="74" s="1"/>
  <c r="AC181" i="74"/>
  <c r="AC22" i="74" s="1"/>
  <c r="AA148" i="74"/>
  <c r="AA23" i="74" s="1"/>
  <c r="AE140" i="74"/>
  <c r="AE13" i="74" s="1"/>
  <c r="AE203" i="74"/>
  <c r="Z227" i="74"/>
  <c r="AA201" i="74"/>
  <c r="AA6" i="74" s="1"/>
  <c r="U135" i="74"/>
  <c r="T161" i="74"/>
  <c r="T3" i="73"/>
  <c r="S29" i="73"/>
  <c r="S31" i="73" s="1"/>
  <c r="S102" i="74"/>
  <c r="S9" i="74" s="1"/>
  <c r="S34" i="74" s="1"/>
  <c r="S36" i="74" s="1"/>
  <c r="R128" i="74"/>
  <c r="V61" i="74"/>
  <c r="W194" i="74" l="1"/>
  <c r="W196" i="74" s="1"/>
  <c r="Z115" i="74"/>
  <c r="Y24" i="74"/>
  <c r="AE111" i="74"/>
  <c r="AE19" i="74" s="1"/>
  <c r="AD19" i="74"/>
  <c r="AD107" i="74"/>
  <c r="AC14" i="74"/>
  <c r="X168" i="74"/>
  <c r="X7" i="74" s="1"/>
  <c r="U8" i="74"/>
  <c r="AE260" i="74"/>
  <c r="AE262" i="74" s="1"/>
  <c r="AD181" i="74"/>
  <c r="AD22" i="74" s="1"/>
  <c r="AB148" i="74"/>
  <c r="AB23" i="74" s="1"/>
  <c r="AB201" i="74"/>
  <c r="AB6" i="74" s="1"/>
  <c r="AA227" i="74"/>
  <c r="AA229" i="74" s="1"/>
  <c r="T102" i="74"/>
  <c r="T9" i="74" s="1"/>
  <c r="T34" i="74" s="1"/>
  <c r="S128" i="74"/>
  <c r="S130" i="74" s="1"/>
  <c r="U3" i="73"/>
  <c r="T29" i="73"/>
  <c r="V135" i="74"/>
  <c r="U161" i="74"/>
  <c r="W61" i="74"/>
  <c r="W63" i="74" s="1"/>
  <c r="AA115" i="74" l="1"/>
  <c r="Z24" i="74"/>
  <c r="X194" i="74"/>
  <c r="AE107" i="74"/>
  <c r="AE14" i="74" s="1"/>
  <c r="AD14" i="74"/>
  <c r="Y168" i="74"/>
  <c r="Y7" i="74" s="1"/>
  <c r="V8" i="74"/>
  <c r="AE181" i="74"/>
  <c r="AE22" i="74" s="1"/>
  <c r="AC148" i="74"/>
  <c r="AC23" i="74" s="1"/>
  <c r="AB227" i="74"/>
  <c r="AC201" i="74"/>
  <c r="AC6" i="74" s="1"/>
  <c r="W135" i="74"/>
  <c r="V161" i="74"/>
  <c r="U29" i="73"/>
  <c r="V3" i="73"/>
  <c r="U102" i="74"/>
  <c r="U9" i="74" s="1"/>
  <c r="U34" i="74" s="1"/>
  <c r="T128" i="74"/>
  <c r="X61" i="74"/>
  <c r="Y194" i="74" l="1"/>
  <c r="AB115" i="74"/>
  <c r="AA24" i="74"/>
  <c r="Z168" i="74"/>
  <c r="Z7" i="74" s="1"/>
  <c r="W8" i="74"/>
  <c r="AD148" i="74"/>
  <c r="AD23" i="74" s="1"/>
  <c r="AC227" i="74"/>
  <c r="AD201" i="74"/>
  <c r="AD6" i="74" s="1"/>
  <c r="V102" i="74"/>
  <c r="V9" i="74" s="1"/>
  <c r="V34" i="74" s="1"/>
  <c r="U128" i="74"/>
  <c r="X135" i="74"/>
  <c r="W161" i="74"/>
  <c r="W163" i="74" s="1"/>
  <c r="V29" i="73"/>
  <c r="W3" i="73"/>
  <c r="Y61" i="74"/>
  <c r="AC115" i="74" l="1"/>
  <c r="AB24" i="74"/>
  <c r="Z194" i="74"/>
  <c r="AA168" i="74"/>
  <c r="AA7" i="74" s="1"/>
  <c r="X8" i="74"/>
  <c r="AE148" i="74"/>
  <c r="AE23" i="74" s="1"/>
  <c r="AE201" i="74"/>
  <c r="AE6" i="74" s="1"/>
  <c r="AD227" i="74"/>
  <c r="W29" i="73"/>
  <c r="W31" i="73" s="1"/>
  <c r="X3" i="73"/>
  <c r="Y135" i="74"/>
  <c r="X161" i="74"/>
  <c r="W102" i="74"/>
  <c r="W9" i="74" s="1"/>
  <c r="W34" i="74" s="1"/>
  <c r="W36" i="74" s="1"/>
  <c r="V128" i="74"/>
  <c r="Z61" i="74"/>
  <c r="AD115" i="74" l="1"/>
  <c r="AC24" i="74"/>
  <c r="AA194" i="74"/>
  <c r="AA196" i="74" s="1"/>
  <c r="AB168" i="74"/>
  <c r="AB7" i="74" s="1"/>
  <c r="Y8" i="74"/>
  <c r="AE227" i="74"/>
  <c r="AE229" i="74" s="1"/>
  <c r="X102" i="74"/>
  <c r="X9" i="74" s="1"/>
  <c r="X34" i="74" s="1"/>
  <c r="W128" i="74"/>
  <c r="W130" i="74" s="1"/>
  <c r="X29" i="73"/>
  <c r="Y3" i="73"/>
  <c r="Z135" i="74"/>
  <c r="Y161" i="74"/>
  <c r="AA61" i="74"/>
  <c r="AA63" i="74" s="1"/>
  <c r="AE115" i="74" l="1"/>
  <c r="AE24" i="74" s="1"/>
  <c r="AD24" i="74"/>
  <c r="AB194" i="74"/>
  <c r="AC168" i="74"/>
  <c r="AC7" i="74" s="1"/>
  <c r="Z8" i="74"/>
  <c r="AA135" i="74"/>
  <c r="Z161" i="74"/>
  <c r="Y29" i="73"/>
  <c r="Z3" i="73"/>
  <c r="Y102" i="74"/>
  <c r="Y9" i="74" s="1"/>
  <c r="Y34" i="74" s="1"/>
  <c r="X128" i="74"/>
  <c r="AB61" i="74"/>
  <c r="AD168" i="74" l="1"/>
  <c r="AD7" i="74" s="1"/>
  <c r="AC194" i="74"/>
  <c r="AA8" i="74"/>
  <c r="Z102" i="74"/>
  <c r="Z9" i="74" s="1"/>
  <c r="Z34" i="74" s="1"/>
  <c r="Y128" i="74"/>
  <c r="AA3" i="73"/>
  <c r="Z29" i="73"/>
  <c r="AB135" i="74"/>
  <c r="AA161" i="74"/>
  <c r="AA163" i="74" s="1"/>
  <c r="AC61" i="74"/>
  <c r="AE168" i="74" l="1"/>
  <c r="AE7" i="74" s="1"/>
  <c r="AD194" i="74"/>
  <c r="AB8" i="74"/>
  <c r="AC135" i="74"/>
  <c r="AB161" i="74"/>
  <c r="AA29" i="73"/>
  <c r="AA31" i="73" s="1"/>
  <c r="AB3" i="73"/>
  <c r="AA102" i="74"/>
  <c r="AA9" i="74" s="1"/>
  <c r="AA34" i="74" s="1"/>
  <c r="AA36" i="74" s="1"/>
  <c r="Z128" i="74"/>
  <c r="AD61" i="74"/>
  <c r="AE61" i="74"/>
  <c r="AE194" i="74" l="1"/>
  <c r="AE196" i="74" s="1"/>
  <c r="AC8" i="74"/>
  <c r="AB102" i="74"/>
  <c r="AB9" i="74" s="1"/>
  <c r="AB34" i="74" s="1"/>
  <c r="AA128" i="74"/>
  <c r="AA130" i="74" s="1"/>
  <c r="AC3" i="73"/>
  <c r="AB29" i="73"/>
  <c r="AD135" i="74"/>
  <c r="AC161" i="74"/>
  <c r="AE63" i="74"/>
  <c r="AD8" i="74" l="1"/>
  <c r="AE135" i="74"/>
  <c r="AE8" i="74" s="1"/>
  <c r="AD161" i="74"/>
  <c r="AD3" i="73"/>
  <c r="AC29" i="73"/>
  <c r="AC102" i="74"/>
  <c r="AC9" i="74" s="1"/>
  <c r="AC34" i="74" s="1"/>
  <c r="AB128" i="74"/>
  <c r="AE161" i="74" l="1"/>
  <c r="AE163" i="74" s="1"/>
  <c r="AD102" i="74"/>
  <c r="AD9" i="74" s="1"/>
  <c r="AD34" i="74" s="1"/>
  <c r="AC128" i="74"/>
  <c r="AD29" i="73"/>
  <c r="AE3" i="73"/>
  <c r="AE29" i="73" s="1"/>
  <c r="AE31" i="73" l="1"/>
  <c r="AE102" i="74"/>
  <c r="AD128" i="74"/>
  <c r="AE128" i="74" l="1"/>
  <c r="AE130" i="74" s="1"/>
  <c r="AE9" i="74"/>
  <c r="AE34" i="74" s="1"/>
  <c r="AE36" i="74" s="1"/>
  <c r="M28" i="47"/>
  <c r="N27" i="47"/>
  <c r="M27" i="47"/>
  <c r="M21" i="47"/>
  <c r="M19" i="47"/>
  <c r="N28" i="47"/>
  <c r="L27" i="47"/>
  <c r="K26" i="47"/>
  <c r="L14" i="47"/>
  <c r="M26" i="47"/>
  <c r="K12" i="47"/>
  <c r="L16" i="47"/>
  <c r="N20" i="47"/>
  <c r="N21" i="47"/>
  <c r="L18" i="47"/>
  <c r="K10" i="47"/>
  <c r="K19" i="47"/>
  <c r="M20" i="47"/>
  <c r="L15" i="47"/>
  <c r="M22" i="47"/>
  <c r="N24" i="47"/>
  <c r="K20" i="47"/>
  <c r="K16" i="47"/>
  <c r="N22" i="47"/>
  <c r="L26" i="47"/>
  <c r="L12" i="47"/>
  <c r="K11" i="47"/>
  <c r="K17" i="47"/>
  <c r="N26" i="47"/>
  <c r="K13" i="47"/>
  <c r="K8" i="47"/>
  <c r="K15" i="47"/>
  <c r="M17" i="47"/>
  <c r="K14" i="47"/>
  <c r="L17" i="47"/>
  <c r="L20" i="47"/>
  <c r="N23" i="47"/>
  <c r="L22" i="47"/>
  <c r="L21" i="47"/>
  <c r="L19" i="47"/>
  <c r="M23" i="47"/>
  <c r="N29" i="47"/>
  <c r="M16" i="47"/>
  <c r="N17" i="47"/>
  <c r="K21" i="47"/>
  <c r="K18" i="47"/>
  <c r="N33" i="47"/>
  <c r="R33" i="47" s="1"/>
  <c r="N25" i="47"/>
  <c r="R25" i="47" s="1"/>
  <c r="K23" i="47"/>
  <c r="O23" i="47" s="1"/>
  <c r="N30" i="47"/>
  <c r="R30" i="47" s="1"/>
  <c r="N31" i="47"/>
  <c r="R31" i="47" s="1"/>
  <c r="K24" i="47"/>
  <c r="O24" i="47" s="1"/>
  <c r="L30" i="47"/>
  <c r="P30" i="47" s="1"/>
  <c r="L31" i="47"/>
  <c r="P31" i="47" s="1"/>
  <c r="M29" i="47"/>
  <c r="Q29" i="47" s="1"/>
  <c r="K31" i="47"/>
  <c r="O31" i="47" s="1"/>
  <c r="N34" i="47"/>
  <c r="R34" i="47" s="1"/>
  <c r="K30" i="47"/>
  <c r="O30" i="47" s="1"/>
  <c r="M33" i="47"/>
  <c r="Q33" i="47" s="1"/>
  <c r="M31" i="47"/>
  <c r="Q31" i="47" s="1"/>
  <c r="K29" i="47"/>
  <c r="O29" i="47" s="1"/>
  <c r="K35" i="47"/>
  <c r="O35" i="47" s="1"/>
  <c r="S35" i="47" s="1"/>
  <c r="L29" i="47"/>
  <c r="P29" i="47" s="1"/>
  <c r="L23" i="47"/>
  <c r="P23" i="47" s="1"/>
  <c r="K27" i="47"/>
  <c r="O27" i="47" s="1"/>
  <c r="L34" i="47"/>
  <c r="P34" i="47" s="1"/>
  <c r="T34" i="47" s="1"/>
  <c r="K28" i="47"/>
  <c r="O28" i="47" s="1"/>
  <c r="K32" i="47"/>
  <c r="O32" i="47" s="1"/>
  <c r="S32" i="47" s="1"/>
  <c r="L32" i="47"/>
  <c r="P32" i="47" s="1"/>
  <c r="M35" i="47"/>
  <c r="Q35" i="47" s="1"/>
  <c r="U35" i="47" s="1"/>
  <c r="L25" i="47"/>
  <c r="P25" i="47" s="1"/>
  <c r="M34" i="47"/>
  <c r="Q34" i="47" s="1"/>
  <c r="U34" i="47" s="1"/>
  <c r="M30" i="47"/>
  <c r="Q30" i="47" s="1"/>
  <c r="L28" i="47"/>
  <c r="P28" i="47" s="1"/>
  <c r="L24" i="47"/>
  <c r="P24" i="47" s="1"/>
  <c r="M32" i="47"/>
  <c r="Q32" i="47" s="1"/>
  <c r="N35" i="47"/>
  <c r="R35" i="47" s="1"/>
  <c r="V35" i="47" s="1"/>
  <c r="L35" i="47"/>
  <c r="P35" i="47" s="1"/>
  <c r="T35" i="47" s="1"/>
  <c r="K22" i="47"/>
  <c r="O22" i="47" s="1"/>
  <c r="K25" i="47"/>
  <c r="O25" i="47" s="1"/>
  <c r="L33" i="47"/>
  <c r="P33" i="47" s="1"/>
  <c r="T33" i="47" s="1"/>
  <c r="K33" i="47"/>
  <c r="O33" i="47" s="1"/>
  <c r="S33" i="47" s="1"/>
  <c r="M24" i="47"/>
  <c r="Q24" i="47" s="1"/>
  <c r="K34" i="47"/>
  <c r="O34" i="47" s="1"/>
  <c r="S34" i="47" s="1"/>
  <c r="N32" i="47"/>
  <c r="R32" i="47" s="1"/>
  <c r="M25" i="47"/>
  <c r="Q25" i="47" s="1"/>
  <c r="D24" i="36"/>
  <c r="E24" i="36" s="1"/>
  <c r="I3" i="34" l="1"/>
  <c r="G9" i="34"/>
  <c r="K9" i="47" s="1"/>
  <c r="G11" i="34"/>
  <c r="L11" i="47" s="1"/>
  <c r="I4" i="34"/>
  <c r="L4" i="47" s="1"/>
  <c r="G15" i="34"/>
  <c r="M15" i="47" s="1"/>
  <c r="G7" i="34"/>
  <c r="K7" i="47" s="1"/>
  <c r="I7" i="34"/>
  <c r="M7" i="47" s="1"/>
  <c r="G19" i="34"/>
  <c r="N19" i="47" s="1"/>
  <c r="H5" i="34"/>
  <c r="K5" i="47" s="1"/>
  <c r="I9" i="34"/>
  <c r="M9" i="47" s="1"/>
  <c r="G13" i="34"/>
  <c r="L13" i="47" s="1"/>
  <c r="J9" i="34"/>
  <c r="N9" i="47" s="1"/>
  <c r="G6" i="34"/>
  <c r="K6" i="47" s="1"/>
  <c r="H13" i="34"/>
  <c r="M13" i="47" s="1"/>
  <c r="J7" i="34"/>
  <c r="N7" i="47" s="1"/>
  <c r="J6" i="34"/>
  <c r="N6" i="47" s="1"/>
  <c r="G16" i="34"/>
  <c r="N16" i="47" s="1"/>
  <c r="H18" i="34"/>
  <c r="N18" i="47" s="1"/>
  <c r="H8" i="34"/>
  <c r="M8" i="47" s="1"/>
  <c r="H12" i="34"/>
  <c r="N12" i="47" s="1"/>
  <c r="G8" i="34"/>
  <c r="L8" i="47" s="1"/>
  <c r="I10" i="34"/>
  <c r="N10" i="47" s="1"/>
  <c r="H14" i="34"/>
  <c r="N14" i="47" s="1"/>
  <c r="I6" i="34"/>
  <c r="M6" i="47" s="1"/>
  <c r="H23" i="34"/>
  <c r="R23" i="47" s="1"/>
  <c r="I23" i="34"/>
  <c r="S23" i="47" s="1"/>
  <c r="I12" i="34"/>
  <c r="O12" i="47" s="1"/>
  <c r="J34" i="34"/>
  <c r="Y34" i="47" s="1"/>
  <c r="I8" i="34"/>
  <c r="N8" i="47" s="1"/>
  <c r="H11" i="34"/>
  <c r="M11" i="47" s="1"/>
  <c r="J35" i="34"/>
  <c r="Z35" i="47" s="1"/>
  <c r="J24" i="34"/>
  <c r="U24" i="47" s="1"/>
  <c r="I5" i="34"/>
  <c r="L5" i="47" s="1"/>
  <c r="J12" i="34"/>
  <c r="P12" i="47" s="1"/>
  <c r="G20" i="34"/>
  <c r="O20" i="47" s="1"/>
  <c r="J27" i="34"/>
  <c r="S27" i="47" s="1"/>
  <c r="G10" i="34"/>
  <c r="L10" i="47" s="1"/>
  <c r="J10" i="34"/>
  <c r="O10" i="47" s="1"/>
  <c r="H31" i="34"/>
  <c r="T31" i="47" s="1"/>
  <c r="I32" i="34"/>
  <c r="V32" i="47" s="1"/>
  <c r="H6" i="34"/>
  <c r="L6" i="47" s="1"/>
  <c r="H9" i="34"/>
  <c r="L9" i="47" s="1"/>
  <c r="I28" i="34"/>
  <c r="S28" i="47" s="1"/>
  <c r="H17" i="34"/>
  <c r="P17" i="47" s="1"/>
  <c r="H25" i="34"/>
  <c r="T25" i="47" s="1"/>
  <c r="G24" i="34"/>
  <c r="R24" i="47" s="1"/>
  <c r="G12" i="34"/>
  <c r="M12" i="47" s="1"/>
  <c r="H4" i="34"/>
  <c r="K4" i="47" s="1"/>
  <c r="I13" i="34"/>
  <c r="N13" i="47" s="1"/>
  <c r="G14" i="34"/>
  <c r="M14" i="47" s="1"/>
  <c r="G17" i="34"/>
  <c r="O17" i="47" s="1"/>
  <c r="J13" i="34"/>
  <c r="O13" i="47" s="1"/>
  <c r="I16" i="34"/>
  <c r="P16" i="47" s="1"/>
  <c r="J4" i="34"/>
  <c r="M4" i="47" s="1"/>
  <c r="H15" i="34"/>
  <c r="N15" i="47" s="1"/>
  <c r="G21" i="34"/>
  <c r="O21" i="47" s="1"/>
  <c r="I31" i="34"/>
  <c r="U31" i="47" s="1"/>
  <c r="J28" i="34"/>
  <c r="T28" i="47" s="1"/>
  <c r="I33" i="34"/>
  <c r="W33" i="47" s="1"/>
  <c r="J29" i="34"/>
  <c r="U29" i="47" s="1"/>
  <c r="G27" i="34"/>
  <c r="P27" i="47" s="1"/>
  <c r="H28" i="34"/>
  <c r="R28" i="47" s="1"/>
  <c r="J23" i="34"/>
  <c r="T23" i="47" s="1"/>
  <c r="J17" i="34"/>
  <c r="R17" i="47" s="1"/>
  <c r="H7" i="34"/>
  <c r="L7" i="47" s="1"/>
  <c r="G31" i="34"/>
  <c r="S31" i="47" s="1"/>
  <c r="I35" i="34"/>
  <c r="Y35" i="47" s="1"/>
  <c r="H20" i="34"/>
  <c r="P20" i="47" s="1"/>
  <c r="H27" i="34"/>
  <c r="Q27" i="47" s="1"/>
  <c r="G26" i="34"/>
  <c r="O26" i="47" s="1"/>
  <c r="I34" i="34"/>
  <c r="X34" i="47" s="1"/>
  <c r="I11" i="34"/>
  <c r="N11" i="47" s="1"/>
  <c r="G33" i="34"/>
  <c r="U33" i="47" s="1"/>
  <c r="H19" i="34"/>
  <c r="O19" i="47" s="1"/>
  <c r="G23" i="34"/>
  <c r="Q23" i="47" s="1"/>
  <c r="I19" i="34"/>
  <c r="P19" i="47" s="1"/>
  <c r="H30" i="34"/>
  <c r="T30" i="47" s="1"/>
  <c r="J18" i="34"/>
  <c r="P18" i="47" s="1"/>
  <c r="G34" i="34"/>
  <c r="V34" i="47" s="1"/>
  <c r="H3" i="34"/>
  <c r="I17" i="34"/>
  <c r="Q17" i="47" s="1"/>
  <c r="J8" i="34"/>
  <c r="O8" i="47" s="1"/>
  <c r="J33" i="34"/>
  <c r="X33" i="47" s="1"/>
  <c r="J20" i="34"/>
  <c r="R20" i="47" s="1"/>
  <c r="J5" i="34"/>
  <c r="M5" i="47" s="1"/>
  <c r="H35" i="34"/>
  <c r="X35" i="47" s="1"/>
  <c r="G18" i="34"/>
  <c r="M18" i="47" s="1"/>
  <c r="G35" i="34"/>
  <c r="W35" i="47" s="1"/>
  <c r="I20" i="34"/>
  <c r="Q20" i="47" s="1"/>
  <c r="I27" i="34"/>
  <c r="R27" i="47" s="1"/>
  <c r="J21" i="34"/>
  <c r="R21" i="47" s="1"/>
  <c r="H10" i="34"/>
  <c r="M10" i="47" s="1"/>
  <c r="I30" i="34"/>
  <c r="U30" i="47" s="1"/>
  <c r="J25" i="34"/>
  <c r="V25" i="47" s="1"/>
  <c r="G25" i="34"/>
  <c r="S25" i="47" s="1"/>
  <c r="I26" i="34"/>
  <c r="Q26" i="47" s="1"/>
  <c r="H21" i="34"/>
  <c r="P21" i="47" s="1"/>
  <c r="I24" i="34"/>
  <c r="T24" i="47" s="1"/>
  <c r="H22" i="34"/>
  <c r="Q22" i="47" s="1"/>
  <c r="H16" i="34"/>
  <c r="O16" i="47" s="1"/>
  <c r="G32" i="34"/>
  <c r="T32" i="47" s="1"/>
  <c r="G30" i="34"/>
  <c r="S30" i="47" s="1"/>
  <c r="H24" i="34"/>
  <c r="S24" i="47" s="1"/>
  <c r="H32" i="34"/>
  <c r="U32" i="47" s="1"/>
  <c r="J26" i="34"/>
  <c r="R26" i="47" s="1"/>
  <c r="J30" i="34"/>
  <c r="V30" i="47" s="1"/>
  <c r="I21" i="34"/>
  <c r="Q21" i="47" s="1"/>
  <c r="G3" i="34"/>
  <c r="I14" i="34"/>
  <c r="O14" i="47" s="1"/>
  <c r="I18" i="34"/>
  <c r="O18" i="47" s="1"/>
  <c r="I15" i="34"/>
  <c r="O15" i="47" s="1"/>
  <c r="G4" i="34"/>
  <c r="J4" i="47" s="1"/>
  <c r="H26" i="34"/>
  <c r="P26" i="47" s="1"/>
  <c r="H34" i="34"/>
  <c r="W34" i="47" s="1"/>
  <c r="F24" i="36"/>
  <c r="J22" i="34"/>
  <c r="S22" i="47" s="1"/>
  <c r="H33" i="34"/>
  <c r="V33" i="47" s="1"/>
  <c r="J15" i="34"/>
  <c r="P15" i="47" s="1"/>
  <c r="J19" i="34"/>
  <c r="Q19" i="47" s="1"/>
  <c r="J14" i="34"/>
  <c r="P14" i="47" s="1"/>
  <c r="J3" i="34"/>
  <c r="I22" i="34"/>
  <c r="R22" i="47" s="1"/>
  <c r="G22" i="34"/>
  <c r="P22" i="47" s="1"/>
  <c r="J11" i="34"/>
  <c r="O11" i="47" s="1"/>
  <c r="G5" i="34"/>
  <c r="J5" i="47" s="1"/>
  <c r="J31" i="34"/>
  <c r="V31" i="47" s="1"/>
  <c r="I29" i="34"/>
  <c r="T29" i="47" s="1"/>
  <c r="H29" i="34"/>
  <c r="S29" i="47" s="1"/>
  <c r="J32" i="34"/>
  <c r="W32" i="47" s="1"/>
  <c r="G28" i="34"/>
  <c r="Q28" i="47" s="1"/>
  <c r="J16" i="34"/>
  <c r="Q16" i="47" s="1"/>
  <c r="I25" i="34"/>
  <c r="U25" i="47" s="1"/>
  <c r="G29" i="34"/>
  <c r="R29" i="47" s="1"/>
  <c r="I3" i="47" l="1"/>
  <c r="I37" i="47" s="1"/>
  <c r="G37" i="34"/>
  <c r="H37" i="34"/>
  <c r="J3" i="47"/>
  <c r="J37" i="47" s="1"/>
  <c r="N35" i="34"/>
  <c r="N32" i="34"/>
  <c r="L35" i="34"/>
  <c r="M33" i="34"/>
  <c r="M17" i="34"/>
  <c r="U17" i="47" s="1"/>
  <c r="L34" i="34"/>
  <c r="N33" i="34"/>
  <c r="K35" i="34"/>
  <c r="M35" i="34"/>
  <c r="M34" i="34"/>
  <c r="N34" i="34"/>
  <c r="L23" i="34"/>
  <c r="V23" i="47" s="1"/>
  <c r="N21" i="34"/>
  <c r="V21" i="47" s="1"/>
  <c r="K34" i="34"/>
  <c r="Z34" i="47" s="1"/>
  <c r="N8" i="34"/>
  <c r="S8" i="47" s="1"/>
  <c r="N18" i="34"/>
  <c r="T18" i="47" s="1"/>
  <c r="M29" i="34"/>
  <c r="X29" i="47" s="1"/>
  <c r="L16" i="34"/>
  <c r="S16" i="47" s="1"/>
  <c r="K11" i="34"/>
  <c r="P11" i="47" s="1"/>
  <c r="M11" i="34"/>
  <c r="R11" i="47" s="1"/>
  <c r="N29" i="34"/>
  <c r="Y29" i="47" s="1"/>
  <c r="M6" i="34"/>
  <c r="Q6" i="47" s="1"/>
  <c r="M4" i="34"/>
  <c r="P4" i="47" s="1"/>
  <c r="K23" i="34"/>
  <c r="U23" i="47" s="1"/>
  <c r="M28" i="34"/>
  <c r="W28" i="47" s="1"/>
  <c r="L21" i="34"/>
  <c r="T21" i="47" s="1"/>
  <c r="M7" i="34"/>
  <c r="Q7" i="47" s="1"/>
  <c r="K9" i="34"/>
  <c r="O9" i="47" s="1"/>
  <c r="N6" i="34"/>
  <c r="R6" i="47" s="1"/>
  <c r="N7" i="34"/>
  <c r="R7" i="47" s="1"/>
  <c r="N16" i="34"/>
  <c r="U16" i="47" s="1"/>
  <c r="K6" i="34"/>
  <c r="O6" i="47" s="1"/>
  <c r="N14" i="34"/>
  <c r="T14" i="47" s="1"/>
  <c r="N10" i="34"/>
  <c r="S10" i="47" s="1"/>
  <c r="K13" i="34"/>
  <c r="P13" i="47" s="1"/>
  <c r="L11" i="34"/>
  <c r="Q11" i="47" s="1"/>
  <c r="K31" i="34"/>
  <c r="W31" i="47" s="1"/>
  <c r="L7" i="34"/>
  <c r="P7" i="47" s="1"/>
  <c r="M22" i="34"/>
  <c r="V22" i="47" s="1"/>
  <c r="M5" i="34"/>
  <c r="P5" i="47" s="1"/>
  <c r="N11" i="34"/>
  <c r="S11" i="47" s="1"/>
  <c r="K5" i="34"/>
  <c r="N5" i="47" s="1"/>
  <c r="L22" i="34"/>
  <c r="U22" i="47" s="1"/>
  <c r="M31" i="34"/>
  <c r="Y31" i="47" s="1"/>
  <c r="N19" i="34"/>
  <c r="U19" i="47" s="1"/>
  <c r="N15" i="34"/>
  <c r="T15" i="47" s="1"/>
  <c r="M27" i="34"/>
  <c r="V27" i="47" s="1"/>
  <c r="N5" i="34"/>
  <c r="Q5" i="47" s="1"/>
  <c r="K12" i="34"/>
  <c r="Q12" i="47" s="1"/>
  <c r="N31" i="34"/>
  <c r="Z31" i="47" s="1"/>
  <c r="N30" i="34"/>
  <c r="Z30" i="47" s="1"/>
  <c r="M15" i="34"/>
  <c r="S15" i="47" s="1"/>
  <c r="L4" i="34"/>
  <c r="O4" i="47" s="1"/>
  <c r="L25" i="34"/>
  <c r="X25" i="47" s="1"/>
  <c r="L8" i="34"/>
  <c r="Q8" i="47" s="1"/>
  <c r="M24" i="34"/>
  <c r="X24" i="47" s="1"/>
  <c r="N24" i="34"/>
  <c r="Y24" i="47" s="1"/>
  <c r="N20" i="34"/>
  <c r="V20" i="47" s="1"/>
  <c r="L13" i="34"/>
  <c r="Q13" i="47" s="1"/>
  <c r="L10" i="34"/>
  <c r="Q10" i="47" s="1"/>
  <c r="M23" i="34"/>
  <c r="W23" i="47" s="1"/>
  <c r="K29" i="34"/>
  <c r="V29" i="47" s="1"/>
  <c r="L18" i="34"/>
  <c r="R18" i="47" s="1"/>
  <c r="K15" i="34"/>
  <c r="Q15" i="47" s="1"/>
  <c r="N9" i="34"/>
  <c r="R9" i="47" s="1"/>
  <c r="K33" i="34"/>
  <c r="Y33" i="47" s="1"/>
  <c r="L30" i="34"/>
  <c r="X30" i="47" s="1"/>
  <c r="M26" i="34"/>
  <c r="U26" i="47" s="1"/>
  <c r="L29" i="34"/>
  <c r="W29" i="47" s="1"/>
  <c r="K27" i="34"/>
  <c r="T27" i="47" s="1"/>
  <c r="N4" i="34"/>
  <c r="Q4" i="47" s="1"/>
  <c r="K8" i="34"/>
  <c r="P8" i="47" s="1"/>
  <c r="L17" i="34"/>
  <c r="T17" i="47" s="1"/>
  <c r="M20" i="34"/>
  <c r="U20" i="47" s="1"/>
  <c r="K7" i="34"/>
  <c r="O7" i="47" s="1"/>
  <c r="M19" i="34"/>
  <c r="T19" i="47" s="1"/>
  <c r="K3" i="34"/>
  <c r="M3" i="47" s="1"/>
  <c r="M37" i="47" s="1"/>
  <c r="M25" i="34"/>
  <c r="Y25" i="47" s="1"/>
  <c r="K16" i="34"/>
  <c r="R16" i="47" s="1"/>
  <c r="K20" i="34"/>
  <c r="S20" i="47" s="1"/>
  <c r="K17" i="34"/>
  <c r="S17" i="47" s="1"/>
  <c r="M13" i="34"/>
  <c r="R13" i="47" s="1"/>
  <c r="K28" i="34"/>
  <c r="U28" i="47" s="1"/>
  <c r="M21" i="34"/>
  <c r="U21" i="47" s="1"/>
  <c r="K4" i="34"/>
  <c r="N4" i="47" s="1"/>
  <c r="M30" i="34"/>
  <c r="Y30" i="47" s="1"/>
  <c r="L15" i="34"/>
  <c r="R15" i="47" s="1"/>
  <c r="L24" i="34"/>
  <c r="W24" i="47" s="1"/>
  <c r="L27" i="34"/>
  <c r="U27" i="47" s="1"/>
  <c r="M16" i="34"/>
  <c r="T16" i="47" s="1"/>
  <c r="N23" i="34"/>
  <c r="X23" i="47" s="1"/>
  <c r="M14" i="34"/>
  <c r="S14" i="47" s="1"/>
  <c r="K19" i="34"/>
  <c r="R19" i="47" s="1"/>
  <c r="N26" i="34"/>
  <c r="V26" i="47" s="1"/>
  <c r="N13" i="34"/>
  <c r="S13" i="47" s="1"/>
  <c r="K21" i="34"/>
  <c r="S21" i="47" s="1"/>
  <c r="K18" i="34"/>
  <c r="Q18" i="47" s="1"/>
  <c r="L5" i="34"/>
  <c r="O5" i="47" s="1"/>
  <c r="L12" i="34"/>
  <c r="R12" i="47" s="1"/>
  <c r="L19" i="34"/>
  <c r="S19" i="47" s="1"/>
  <c r="M10" i="34"/>
  <c r="R10" i="47" s="1"/>
  <c r="L31" i="34"/>
  <c r="X31" i="47" s="1"/>
  <c r="L14" i="34"/>
  <c r="R14" i="47" s="1"/>
  <c r="N3" i="34"/>
  <c r="K26" i="34"/>
  <c r="S26" i="47" s="1"/>
  <c r="K30" i="34"/>
  <c r="W30" i="47" s="1"/>
  <c r="K14" i="34"/>
  <c r="Q14" i="47" s="1"/>
  <c r="N12" i="34"/>
  <c r="T12" i="47" s="1"/>
  <c r="L9" i="34"/>
  <c r="P9" i="47" s="1"/>
  <c r="K22" i="34"/>
  <c r="T22" i="47" s="1"/>
  <c r="L3" i="34"/>
  <c r="M9" i="34"/>
  <c r="Q9" i="47" s="1"/>
  <c r="K32" i="34"/>
  <c r="X32" i="47" s="1"/>
  <c r="L26" i="34"/>
  <c r="T26" i="47" s="1"/>
  <c r="N17" i="34"/>
  <c r="V17" i="47" s="1"/>
  <c r="M8" i="34"/>
  <c r="R8" i="47" s="1"/>
  <c r="L33" i="34"/>
  <c r="Z33" i="47" s="1"/>
  <c r="M12" i="34"/>
  <c r="S12" i="47" s="1"/>
  <c r="L28" i="34"/>
  <c r="V28" i="47" s="1"/>
  <c r="K25" i="34"/>
  <c r="W25" i="47" s="1"/>
  <c r="L32" i="34"/>
  <c r="Y32" i="47" s="1"/>
  <c r="M3" i="34"/>
  <c r="N27" i="34"/>
  <c r="W27" i="47" s="1"/>
  <c r="G24" i="36"/>
  <c r="N22" i="34"/>
  <c r="W22" i="47" s="1"/>
  <c r="N28" i="34"/>
  <c r="X28" i="47" s="1"/>
  <c r="M32" i="34"/>
  <c r="Z32" i="47" s="1"/>
  <c r="K24" i="34"/>
  <c r="V24" i="47" s="1"/>
  <c r="L6" i="34"/>
  <c r="P6" i="47" s="1"/>
  <c r="M18" i="34"/>
  <c r="S18" i="47" s="1"/>
  <c r="N25" i="34"/>
  <c r="Z25" i="47" s="1"/>
  <c r="K10" i="34"/>
  <c r="P10" i="47" s="1"/>
  <c r="L20" i="34"/>
  <c r="T20" i="47" s="1"/>
  <c r="J37" i="34"/>
  <c r="L3" i="47"/>
  <c r="L37" i="47" s="1"/>
  <c r="K3" i="47"/>
  <c r="I37" i="34"/>
  <c r="P24" i="34" l="1"/>
  <c r="O32" i="34"/>
  <c r="Q35" i="34"/>
  <c r="R30" i="34"/>
  <c r="Q30" i="34"/>
  <c r="P34" i="34"/>
  <c r="R29" i="34"/>
  <c r="R22" i="34"/>
  <c r="Q29" i="34"/>
  <c r="O35" i="34"/>
  <c r="Q27" i="34"/>
  <c r="Z27" i="47" s="1"/>
  <c r="P35" i="34"/>
  <c r="Q34" i="34"/>
  <c r="O34" i="34"/>
  <c r="O33" i="34"/>
  <c r="P32" i="34"/>
  <c r="R23" i="34"/>
  <c r="Q23" i="34"/>
  <c r="Q25" i="34"/>
  <c r="O25" i="34"/>
  <c r="R34" i="34"/>
  <c r="P29" i="34"/>
  <c r="P25" i="34"/>
  <c r="R33" i="34"/>
  <c r="P30" i="34"/>
  <c r="O30" i="34"/>
  <c r="R31" i="34"/>
  <c r="Q28" i="34"/>
  <c r="R32" i="34"/>
  <c r="R35" i="34"/>
  <c r="P33" i="34"/>
  <c r="R27" i="34"/>
  <c r="P31" i="34"/>
  <c r="O31" i="34"/>
  <c r="Q31" i="34"/>
  <c r="Q33" i="34"/>
  <c r="R25" i="34"/>
  <c r="R24" i="34"/>
  <c r="Q32" i="34"/>
  <c r="Q24" i="34"/>
  <c r="R28" i="34"/>
  <c r="P22" i="34"/>
  <c r="Y22" i="47" s="1"/>
  <c r="R17" i="34"/>
  <c r="Z17" i="47" s="1"/>
  <c r="P12" i="34"/>
  <c r="V12" i="47" s="1"/>
  <c r="O18" i="34"/>
  <c r="U18" i="47" s="1"/>
  <c r="O17" i="34"/>
  <c r="W17" i="47" s="1"/>
  <c r="O15" i="34"/>
  <c r="U15" i="47" s="1"/>
  <c r="P20" i="34"/>
  <c r="X20" i="47" s="1"/>
  <c r="Q10" i="34"/>
  <c r="V10" i="47" s="1"/>
  <c r="P21" i="34"/>
  <c r="X21" i="47" s="1"/>
  <c r="R7" i="34"/>
  <c r="V7" i="47" s="1"/>
  <c r="O4" i="34"/>
  <c r="R4" i="47" s="1"/>
  <c r="R16" i="34"/>
  <c r="Y16" i="47" s="1"/>
  <c r="P23" i="34"/>
  <c r="Z23" i="47" s="1"/>
  <c r="P6" i="34"/>
  <c r="T6" i="47" s="1"/>
  <c r="O23" i="34"/>
  <c r="Y23" i="47" s="1"/>
  <c r="Q15" i="34"/>
  <c r="W15" i="47" s="1"/>
  <c r="Q21" i="34"/>
  <c r="Y21" i="47" s="1"/>
  <c r="O11" i="34"/>
  <c r="T11" i="47" s="1"/>
  <c r="Q4" i="34"/>
  <c r="T4" i="47" s="1"/>
  <c r="P15" i="34"/>
  <c r="V15" i="47" s="1"/>
  <c r="R12" i="34"/>
  <c r="X12" i="47" s="1"/>
  <c r="R20" i="34"/>
  <c r="Z20" i="47" s="1"/>
  <c r="P26" i="34"/>
  <c r="X26" i="47" s="1"/>
  <c r="Q13" i="34"/>
  <c r="V13" i="47" s="1"/>
  <c r="O9" i="34"/>
  <c r="S9" i="47" s="1"/>
  <c r="O21" i="34"/>
  <c r="W21" i="47" s="1"/>
  <c r="P28" i="34"/>
  <c r="Z28" i="47" s="1"/>
  <c r="R19" i="34"/>
  <c r="Y19" i="47" s="1"/>
  <c r="R11" i="34"/>
  <c r="W11" i="47" s="1"/>
  <c r="P17" i="34"/>
  <c r="X17" i="47" s="1"/>
  <c r="R6" i="34"/>
  <c r="V6" i="47" s="1"/>
  <c r="O10" i="34"/>
  <c r="T10" i="47" s="1"/>
  <c r="R10" i="34"/>
  <c r="W10" i="47" s="1"/>
  <c r="R4" i="34"/>
  <c r="U4" i="47" s="1"/>
  <c r="Q20" i="34"/>
  <c r="Y20" i="47" s="1"/>
  <c r="P5" i="34"/>
  <c r="S5" i="47" s="1"/>
  <c r="P7" i="34"/>
  <c r="T7" i="47" s="1"/>
  <c r="Q7" i="34"/>
  <c r="U7" i="47" s="1"/>
  <c r="P18" i="34"/>
  <c r="V18" i="47" s="1"/>
  <c r="Q16" i="34"/>
  <c r="X16" i="47" s="1"/>
  <c r="O28" i="34"/>
  <c r="Y28" i="47" s="1"/>
  <c r="O6" i="34"/>
  <c r="S6" i="47" s="1"/>
  <c r="O8" i="34"/>
  <c r="T8" i="47" s="1"/>
  <c r="O20" i="34"/>
  <c r="W20" i="47" s="1"/>
  <c r="Q22" i="34"/>
  <c r="Z22" i="47" s="1"/>
  <c r="Q8" i="34"/>
  <c r="V8" i="47" s="1"/>
  <c r="R5" i="34"/>
  <c r="U5" i="47" s="1"/>
  <c r="O12" i="34"/>
  <c r="U12" i="47" s="1"/>
  <c r="O19" i="34"/>
  <c r="V19" i="47" s="1"/>
  <c r="R18" i="34"/>
  <c r="X18" i="47" s="1"/>
  <c r="O29" i="34"/>
  <c r="Z29" i="47" s="1"/>
  <c r="P14" i="34"/>
  <c r="V14" i="47" s="1"/>
  <c r="R9" i="34"/>
  <c r="V9" i="47" s="1"/>
  <c r="P19" i="34"/>
  <c r="W19" i="47" s="1"/>
  <c r="R14" i="34"/>
  <c r="X14" i="47" s="1"/>
  <c r="P27" i="34"/>
  <c r="Y27" i="47" s="1"/>
  <c r="O7" i="34"/>
  <c r="S7" i="47" s="1"/>
  <c r="O13" i="34"/>
  <c r="T13" i="47" s="1"/>
  <c r="Q5" i="34"/>
  <c r="T5" i="47" s="1"/>
  <c r="P3" i="34"/>
  <c r="R26" i="34"/>
  <c r="Z26" i="47" s="1"/>
  <c r="R15" i="34"/>
  <c r="X15" i="47" s="1"/>
  <c r="O27" i="34"/>
  <c r="X27" i="47" s="1"/>
  <c r="Q12" i="34"/>
  <c r="W12" i="47" s="1"/>
  <c r="P9" i="34"/>
  <c r="T9" i="47" s="1"/>
  <c r="Q14" i="34"/>
  <c r="W14" i="47" s="1"/>
  <c r="R21" i="34"/>
  <c r="Z21" i="47" s="1"/>
  <c r="O16" i="34"/>
  <c r="V16" i="47" s="1"/>
  <c r="Q9" i="34"/>
  <c r="U9" i="47" s="1"/>
  <c r="R8" i="34"/>
  <c r="W8" i="47" s="1"/>
  <c r="O26" i="34"/>
  <c r="W26" i="47" s="1"/>
  <c r="P10" i="34"/>
  <c r="U10" i="47" s="1"/>
  <c r="Q26" i="34"/>
  <c r="Y26" i="47" s="1"/>
  <c r="P4" i="34"/>
  <c r="S4" i="47" s="1"/>
  <c r="R3" i="34"/>
  <c r="O5" i="34"/>
  <c r="R5" i="47" s="1"/>
  <c r="Q3" i="34"/>
  <c r="Q6" i="34"/>
  <c r="U6" i="47" s="1"/>
  <c r="Q19" i="34"/>
  <c r="X19" i="47" s="1"/>
  <c r="R13" i="34"/>
  <c r="W13" i="47" s="1"/>
  <c r="O3" i="34"/>
  <c r="P16" i="34"/>
  <c r="W16" i="47" s="1"/>
  <c r="O14" i="34"/>
  <c r="U14" i="47" s="1"/>
  <c r="O24" i="34"/>
  <c r="Z24" i="47" s="1"/>
  <c r="Q17" i="34"/>
  <c r="Y17" i="47" s="1"/>
  <c r="Q11" i="34"/>
  <c r="V11" i="47" s="1"/>
  <c r="P13" i="34"/>
  <c r="U13" i="47" s="1"/>
  <c r="O22" i="34"/>
  <c r="X22" i="47" s="1"/>
  <c r="Q18" i="34"/>
  <c r="W18" i="47" s="1"/>
  <c r="P8" i="34"/>
  <c r="U8" i="47" s="1"/>
  <c r="H24" i="36"/>
  <c r="P11" i="34"/>
  <c r="U11" i="47" s="1"/>
  <c r="N37" i="34"/>
  <c r="P3" i="47"/>
  <c r="P37" i="47" s="1"/>
  <c r="N3" i="47"/>
  <c r="N37" i="47" s="1"/>
  <c r="N39" i="47" s="1"/>
  <c r="G17" i="44" s="1"/>
  <c r="L37" i="34"/>
  <c r="M37" i="34"/>
  <c r="O3" i="47"/>
  <c r="O37" i="47" s="1"/>
  <c r="J39" i="34"/>
  <c r="F16" i="44" s="1"/>
  <c r="J39" i="47"/>
  <c r="F17" i="44" s="1"/>
  <c r="F18" i="44" l="1"/>
  <c r="F40" i="44" s="1"/>
  <c r="U12" i="34"/>
  <c r="Y27" i="34"/>
  <c r="U26" i="34"/>
  <c r="U19" i="34"/>
  <c r="Y12" i="34"/>
  <c r="Y16" i="34"/>
  <c r="Z13" i="34"/>
  <c r="W25" i="34"/>
  <c r="W29" i="34"/>
  <c r="S32" i="34"/>
  <c r="T23" i="34"/>
  <c r="X7" i="34"/>
  <c r="U23" i="34"/>
  <c r="X32" i="34"/>
  <c r="X15" i="34"/>
  <c r="X11" i="34"/>
  <c r="T25" i="34"/>
  <c r="Z22" i="34"/>
  <c r="V17" i="34"/>
  <c r="Y34" i="34"/>
  <c r="X31" i="34"/>
  <c r="W9" i="34"/>
  <c r="Y22" i="34"/>
  <c r="S25" i="34"/>
  <c r="T17" i="34"/>
  <c r="U21" i="34"/>
  <c r="Y23" i="34"/>
  <c r="W21" i="34"/>
  <c r="X21" i="34"/>
  <c r="S20" i="34"/>
  <c r="X16" i="34"/>
  <c r="U33" i="34"/>
  <c r="U31" i="34"/>
  <c r="X13" i="34"/>
  <c r="S35" i="34"/>
  <c r="T22" i="34"/>
  <c r="X25" i="34"/>
  <c r="S26" i="34"/>
  <c r="Z24" i="34"/>
  <c r="W24" i="34"/>
  <c r="T30" i="34"/>
  <c r="V33" i="34"/>
  <c r="S33" i="34"/>
  <c r="Z27" i="34"/>
  <c r="T28" i="34"/>
  <c r="Y29" i="34"/>
  <c r="Y28" i="34"/>
  <c r="V34" i="34"/>
  <c r="S27" i="34"/>
  <c r="W15" i="34"/>
  <c r="U32" i="34"/>
  <c r="X17" i="34"/>
  <c r="T32" i="34"/>
  <c r="V11" i="34"/>
  <c r="X24" i="34"/>
  <c r="Y6" i="34"/>
  <c r="Y33" i="34"/>
  <c r="Y32" i="34"/>
  <c r="X19" i="34"/>
  <c r="V15" i="34"/>
  <c r="X5" i="34"/>
  <c r="Z5" i="34"/>
  <c r="Y35" i="34"/>
  <c r="X18" i="34"/>
  <c r="V27" i="34"/>
  <c r="V16" i="34"/>
  <c r="U29" i="34"/>
  <c r="W23" i="34"/>
  <c r="W31" i="34"/>
  <c r="U28" i="34"/>
  <c r="S29" i="34"/>
  <c r="Y25" i="34"/>
  <c r="U15" i="34"/>
  <c r="Z20" i="34"/>
  <c r="Z23" i="34"/>
  <c r="Z19" i="34"/>
  <c r="Z32" i="34"/>
  <c r="U30" i="34"/>
  <c r="Y19" i="34"/>
  <c r="W33" i="34"/>
  <c r="U18" i="34"/>
  <c r="S31" i="34"/>
  <c r="V28" i="34"/>
  <c r="S22" i="34"/>
  <c r="V24" i="34"/>
  <c r="V29" i="34"/>
  <c r="S17" i="34"/>
  <c r="X27" i="34"/>
  <c r="Z7" i="34"/>
  <c r="V30" i="34"/>
  <c r="U22" i="34"/>
  <c r="Y7" i="34"/>
  <c r="W35" i="34"/>
  <c r="V20" i="34"/>
  <c r="W22" i="34"/>
  <c r="X28" i="34"/>
  <c r="W27" i="34"/>
  <c r="Y14" i="34"/>
  <c r="X9" i="34"/>
  <c r="Y24" i="34"/>
  <c r="W16" i="34"/>
  <c r="Y13" i="34"/>
  <c r="W28" i="34"/>
  <c r="T16" i="34"/>
  <c r="T24" i="34"/>
  <c r="Y18" i="34"/>
  <c r="U14" i="34"/>
  <c r="Z33" i="34"/>
  <c r="W30" i="34"/>
  <c r="V19" i="34"/>
  <c r="V31" i="34"/>
  <c r="Z17" i="34"/>
  <c r="W18" i="34"/>
  <c r="Z21" i="34"/>
  <c r="S34" i="34"/>
  <c r="V18" i="34"/>
  <c r="U16" i="34"/>
  <c r="X10" i="34"/>
  <c r="Z4" i="34"/>
  <c r="Z28" i="34"/>
  <c r="Y31" i="34"/>
  <c r="S28" i="34"/>
  <c r="T26" i="34"/>
  <c r="Z15" i="34"/>
  <c r="Y4" i="34"/>
  <c r="T27" i="34"/>
  <c r="W13" i="34"/>
  <c r="Z6" i="34"/>
  <c r="X35" i="34"/>
  <c r="X26" i="34"/>
  <c r="Z9" i="34"/>
  <c r="V23" i="34"/>
  <c r="Z10" i="34"/>
  <c r="Y10" i="34"/>
  <c r="X12" i="34"/>
  <c r="Z30" i="34"/>
  <c r="Z18" i="34"/>
  <c r="S21" i="34"/>
  <c r="X6" i="34"/>
  <c r="V35" i="34"/>
  <c r="W17" i="34"/>
  <c r="U25" i="34"/>
  <c r="W7" i="34"/>
  <c r="Y17" i="34"/>
  <c r="X33" i="34"/>
  <c r="X30" i="34"/>
  <c r="U35" i="34"/>
  <c r="W32" i="34"/>
  <c r="X14" i="34"/>
  <c r="V10" i="34"/>
  <c r="V8" i="34"/>
  <c r="T20" i="34"/>
  <c r="Z26" i="34"/>
  <c r="V21" i="34"/>
  <c r="Z12" i="34"/>
  <c r="Y8" i="34"/>
  <c r="V25" i="34"/>
  <c r="T34" i="34"/>
  <c r="Y21" i="34"/>
  <c r="U10" i="34"/>
  <c r="Z10" i="47" s="1"/>
  <c r="S30" i="34"/>
  <c r="Y20" i="34"/>
  <c r="Z35" i="34"/>
  <c r="Z31" i="34"/>
  <c r="V14" i="34"/>
  <c r="T35" i="34"/>
  <c r="T31" i="34"/>
  <c r="U27" i="34"/>
  <c r="V12" i="34"/>
  <c r="X29" i="34"/>
  <c r="V22" i="34"/>
  <c r="U24" i="34"/>
  <c r="V13" i="34"/>
  <c r="Z14" i="34"/>
  <c r="Z25" i="34"/>
  <c r="T19" i="34"/>
  <c r="W8" i="34"/>
  <c r="Z8" i="34"/>
  <c r="T21" i="34"/>
  <c r="W6" i="34"/>
  <c r="Y30" i="34"/>
  <c r="Z11" i="34"/>
  <c r="U17" i="34"/>
  <c r="W34" i="34"/>
  <c r="X34" i="34"/>
  <c r="W14" i="34"/>
  <c r="X4" i="34"/>
  <c r="X8" i="34"/>
  <c r="W11" i="34"/>
  <c r="Y26" i="34"/>
  <c r="T33" i="34"/>
  <c r="U20" i="34"/>
  <c r="V26" i="34"/>
  <c r="W19" i="34"/>
  <c r="S23" i="34"/>
  <c r="V32" i="34"/>
  <c r="X20" i="34"/>
  <c r="W26" i="34"/>
  <c r="W10" i="34"/>
  <c r="W12" i="34"/>
  <c r="Z16" i="34"/>
  <c r="Y15" i="34"/>
  <c r="W20" i="34"/>
  <c r="S24" i="34"/>
  <c r="Z34" i="34"/>
  <c r="Z29" i="34"/>
  <c r="X23" i="34"/>
  <c r="Y5" i="34"/>
  <c r="X22" i="34"/>
  <c r="Y11" i="34"/>
  <c r="U34" i="34"/>
  <c r="Y9" i="34"/>
  <c r="T29" i="34"/>
  <c r="S13" i="34"/>
  <c r="X13" i="47" s="1"/>
  <c r="S8" i="34"/>
  <c r="X8" i="47" s="1"/>
  <c r="T5" i="34"/>
  <c r="W5" i="47" s="1"/>
  <c r="V9" i="34"/>
  <c r="Z9" i="47" s="1"/>
  <c r="V6" i="34"/>
  <c r="Z6" i="47" s="1"/>
  <c r="U11" i="34"/>
  <c r="Z11" i="47" s="1"/>
  <c r="S14" i="34"/>
  <c r="Y14" i="47" s="1"/>
  <c r="T8" i="34"/>
  <c r="Y8" i="47" s="1"/>
  <c r="U9" i="34"/>
  <c r="Y9" i="47" s="1"/>
  <c r="S16" i="34"/>
  <c r="Z16" i="47" s="1"/>
  <c r="U5" i="34"/>
  <c r="X5" i="47" s="1"/>
  <c r="S4" i="34"/>
  <c r="V4" i="47" s="1"/>
  <c r="T11" i="34"/>
  <c r="Y11" i="47" s="1"/>
  <c r="S15" i="34"/>
  <c r="Y15" i="47" s="1"/>
  <c r="T15" i="34"/>
  <c r="Z15" i="47" s="1"/>
  <c r="Z3" i="34"/>
  <c r="V3" i="34"/>
  <c r="T6" i="34"/>
  <c r="X6" i="47" s="1"/>
  <c r="T10" i="34"/>
  <c r="Y10" i="47" s="1"/>
  <c r="T7" i="34"/>
  <c r="X7" i="47" s="1"/>
  <c r="S10" i="34"/>
  <c r="X10" i="47" s="1"/>
  <c r="T18" i="34"/>
  <c r="Z18" i="47" s="1"/>
  <c r="V5" i="34"/>
  <c r="Y5" i="47" s="1"/>
  <c r="S18" i="34"/>
  <c r="Y18" i="47" s="1"/>
  <c r="S7" i="34"/>
  <c r="W7" i="47" s="1"/>
  <c r="T14" i="34"/>
  <c r="Z14" i="47" s="1"/>
  <c r="U4" i="34"/>
  <c r="X4" i="47" s="1"/>
  <c r="W3" i="34"/>
  <c r="S6" i="34"/>
  <c r="W6" i="47" s="1"/>
  <c r="X3" i="34"/>
  <c r="U7" i="34"/>
  <c r="Y7" i="47" s="1"/>
  <c r="U6" i="34"/>
  <c r="Y6" i="47" s="1"/>
  <c r="T4" i="34"/>
  <c r="W4" i="47" s="1"/>
  <c r="W4" i="34"/>
  <c r="Z4" i="47" s="1"/>
  <c r="Y3" i="34"/>
  <c r="Y37" i="34" s="1"/>
  <c r="V7" i="34"/>
  <c r="Z7" i="47" s="1"/>
  <c r="S9" i="34"/>
  <c r="W9" i="47" s="1"/>
  <c r="U8" i="34"/>
  <c r="Z8" i="47" s="1"/>
  <c r="S5" i="34"/>
  <c r="V5" i="47" s="1"/>
  <c r="T13" i="34"/>
  <c r="Y13" i="47" s="1"/>
  <c r="T9" i="34"/>
  <c r="X9" i="47" s="1"/>
  <c r="S12" i="34"/>
  <c r="Y12" i="47" s="1"/>
  <c r="T12" i="34"/>
  <c r="Z12" i="47" s="1"/>
  <c r="S3" i="34"/>
  <c r="S19" i="34"/>
  <c r="Z19" i="47" s="1"/>
  <c r="U13" i="34"/>
  <c r="Z13" i="47" s="1"/>
  <c r="W5" i="34"/>
  <c r="U3" i="34"/>
  <c r="S11" i="34"/>
  <c r="X11" i="47" s="1"/>
  <c r="I24" i="36"/>
  <c r="J24" i="36" s="1"/>
  <c r="T3" i="34"/>
  <c r="V4" i="34"/>
  <c r="Y4" i="47" s="1"/>
  <c r="R37" i="34"/>
  <c r="T3" i="47"/>
  <c r="T37" i="47" s="1"/>
  <c r="N39" i="34"/>
  <c r="G16" i="44" s="1"/>
  <c r="G18" i="44" s="1"/>
  <c r="G40" i="44" s="1"/>
  <c r="Q3" i="47"/>
  <c r="Q37" i="47" s="1"/>
  <c r="O37" i="34"/>
  <c r="Q37" i="34"/>
  <c r="S3" i="47"/>
  <c r="S37" i="47" s="1"/>
  <c r="F30" i="44"/>
  <c r="F38" i="44"/>
  <c r="F46" i="44"/>
  <c r="F42" i="44"/>
  <c r="F48" i="44" s="1"/>
  <c r="R3" i="47"/>
  <c r="R37" i="47" s="1"/>
  <c r="P37" i="34"/>
  <c r="F43" i="44" l="1"/>
  <c r="Z5" i="47"/>
  <c r="R39" i="34"/>
  <c r="H16" i="44" s="1"/>
  <c r="R39" i="47"/>
  <c r="H17" i="44" s="1"/>
  <c r="X37" i="34"/>
  <c r="V37" i="34"/>
  <c r="X3" i="47"/>
  <c r="X37" i="47" s="1"/>
  <c r="G46" i="44"/>
  <c r="F49" i="44"/>
  <c r="U37" i="34"/>
  <c r="W3" i="47"/>
  <c r="W37" i="47" s="1"/>
  <c r="U3" i="47"/>
  <c r="U37" i="47" s="1"/>
  <c r="S37" i="34"/>
  <c r="W37" i="34"/>
  <c r="Z37" i="34"/>
  <c r="G38" i="44"/>
  <c r="G42" i="44"/>
  <c r="G48" i="44" s="1"/>
  <c r="G30" i="44"/>
  <c r="T37" i="34"/>
  <c r="V3" i="47"/>
  <c r="V37" i="47" s="1"/>
  <c r="H18" i="44" l="1"/>
  <c r="H40" i="44" s="1"/>
  <c r="H30" i="44" s="1"/>
  <c r="V39" i="47"/>
  <c r="I17" i="44" s="1"/>
  <c r="Z39" i="34"/>
  <c r="J16" i="44" s="1"/>
  <c r="Y3" i="47"/>
  <c r="Y37" i="47" s="1"/>
  <c r="H42" i="44"/>
  <c r="H48" i="44" s="1"/>
  <c r="H38" i="44"/>
  <c r="H46" i="44"/>
  <c r="G49" i="44"/>
  <c r="Z3" i="47"/>
  <c r="Z37" i="47" s="1"/>
  <c r="G43" i="44"/>
  <c r="V39" i="34"/>
  <c r="I16" i="44" s="1"/>
  <c r="I18" i="44" s="1"/>
  <c r="I40" i="44" s="1"/>
  <c r="Z39" i="47" l="1"/>
  <c r="J17" i="44" s="1"/>
  <c r="J18" i="44" s="1"/>
  <c r="J40" i="44" s="1"/>
  <c r="J38" i="44" s="1"/>
  <c r="H43" i="44"/>
  <c r="J42" i="44"/>
  <c r="J43" i="44" s="1"/>
  <c r="J30" i="44"/>
  <c r="I38" i="44"/>
  <c r="I42" i="44"/>
  <c r="I48" i="44" s="1"/>
  <c r="J48" i="44" s="1"/>
  <c r="K48" i="44" s="1"/>
  <c r="L48" i="44" s="1"/>
  <c r="M48" i="44" s="1"/>
  <c r="N48" i="44" s="1"/>
  <c r="O48" i="44" s="1"/>
  <c r="I30" i="44"/>
  <c r="I46" i="44"/>
  <c r="H49" i="44"/>
  <c r="I43" i="44" l="1"/>
  <c r="I49" i="44"/>
  <c r="J46" i="44"/>
  <c r="K46" i="44" l="1"/>
  <c r="J49" i="44"/>
  <c r="L46" i="44" l="1"/>
  <c r="K49" i="44"/>
  <c r="L49" i="44" l="1"/>
  <c r="M46" i="44"/>
  <c r="M49" i="44" l="1"/>
  <c r="N46" i="44"/>
  <c r="O46" i="44" l="1"/>
  <c r="O49" i="44" s="1"/>
  <c r="N49" i="44"/>
</calcChain>
</file>

<file path=xl/sharedStrings.xml><?xml version="1.0" encoding="utf-8"?>
<sst xmlns="http://schemas.openxmlformats.org/spreadsheetml/2006/main" count="4150" uniqueCount="495">
  <si>
    <t>Supply
Chain (SC)</t>
  </si>
  <si>
    <t>Finance
(FN)</t>
  </si>
  <si>
    <t>Human Resources
(HR)</t>
  </si>
  <si>
    <t>Operations
(OP)</t>
  </si>
  <si>
    <t>ERP Domain Expert</t>
  </si>
  <si>
    <t>ERP Master</t>
  </si>
  <si>
    <t>Senior Implementor</t>
  </si>
  <si>
    <t>Junior Implementor</t>
  </si>
  <si>
    <t>FN-DE</t>
  </si>
  <si>
    <t>HR-DE</t>
  </si>
  <si>
    <t>SC-DE</t>
  </si>
  <si>
    <t>OP-DE</t>
  </si>
  <si>
    <t>FN-SI</t>
  </si>
  <si>
    <t>FN-JI</t>
  </si>
  <si>
    <t>HR-SI</t>
  </si>
  <si>
    <t>HR-JI</t>
  </si>
  <si>
    <t>SC-SI</t>
  </si>
  <si>
    <t>SC-JI</t>
  </si>
  <si>
    <t>OP-SI</t>
  </si>
  <si>
    <t>OP-JI</t>
  </si>
  <si>
    <t>MSTR</t>
  </si>
  <si>
    <t>ERP Support</t>
  </si>
  <si>
    <t>FN-SP</t>
  </si>
  <si>
    <t>HR-SP</t>
  </si>
  <si>
    <t>SC-SP</t>
  </si>
  <si>
    <t>OP-SP</t>
  </si>
  <si>
    <t>Supply
Chain
(SC)</t>
  </si>
  <si>
    <t>As Is/To Be</t>
  </si>
  <si>
    <t>SUM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</si>
  <si>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</si>
  <si>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</si>
  <si>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</si>
  <si>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</si>
  <si>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</si>
  <si>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</si>
  <si>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</si>
  <si>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</si>
  <si>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</si>
  <si>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</si>
  <si>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</si>
  <si>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</si>
  <si>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</si>
  <si>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</si>
  <si>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</si>
  <si>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</si>
  <si>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</si>
  <si>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</si>
  <si>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</si>
  <si>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</si>
  <si>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</si>
  <si>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</si>
  <si>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</si>
  <si>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</si>
  <si>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</si>
  <si>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</si>
  <si>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</si>
  <si>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</si>
  <si>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</si>
  <si>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</si>
  <si>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</si>
  <si>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</si>
  <si>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</si>
  <si>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</si>
  <si>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</si>
  <si>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</si>
  <si>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</si>
  <si>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</si>
  <si>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</si>
  <si>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</si>
  <si>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</si>
  <si>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</si>
  <si>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</si>
  <si>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</si>
  <si>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M 25</t>
  </si>
  <si>
    <t>M 26</t>
  </si>
  <si>
    <t>M 27</t>
  </si>
  <si>
    <t>M 28</t>
  </si>
  <si>
    <t>M 29</t>
  </si>
  <si>
    <t>M 30</t>
  </si>
  <si>
    <t>M 31</t>
  </si>
  <si>
    <t>M 32</t>
  </si>
  <si>
    <t>M 33</t>
  </si>
  <si>
    <t>M 34</t>
  </si>
  <si>
    <t>M 35</t>
  </si>
  <si>
    <t>M 36</t>
  </si>
  <si>
    <t>M 37</t>
  </si>
  <si>
    <t>M 38</t>
  </si>
  <si>
    <t>M 39</t>
  </si>
  <si>
    <t>M 40</t>
  </si>
  <si>
    <t>M 41</t>
  </si>
  <si>
    <t>M 42</t>
  </si>
  <si>
    <t>M 43</t>
  </si>
  <si>
    <t>M 44</t>
  </si>
  <si>
    <t>M 45</t>
  </si>
  <si>
    <t>M 46</t>
  </si>
  <si>
    <t>M 47</t>
  </si>
  <si>
    <t>M 48</t>
  </si>
  <si>
    <t>M 49</t>
  </si>
  <si>
    <t>M 50</t>
  </si>
  <si>
    <t>M 51</t>
  </si>
  <si>
    <t>M 52</t>
  </si>
  <si>
    <t>M 53</t>
  </si>
  <si>
    <t>M 54</t>
  </si>
  <si>
    <t>M 55</t>
  </si>
  <si>
    <t>M 56</t>
  </si>
  <si>
    <t>M 57</t>
  </si>
  <si>
    <t>M 58</t>
  </si>
  <si>
    <t>M 59</t>
  </si>
  <si>
    <t>M 60</t>
  </si>
  <si>
    <t>SRQA</t>
  </si>
  <si>
    <t>DBA</t>
  </si>
  <si>
    <t>DVPS</t>
  </si>
  <si>
    <t>PJMG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</si>
  <si>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</si>
  <si>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</si>
  <si>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</si>
  <si>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</si>
  <si>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</si>
  <si>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</si>
  <si>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</si>
  <si>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</si>
  <si>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</si>
  <si>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</si>
  <si>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</si>
  <si>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</si>
  <si>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</si>
  <si>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Q 15</t>
  </si>
  <si>
    <t>Q 16</t>
  </si>
  <si>
    <t>Q 17</t>
  </si>
  <si>
    <t>Q 18</t>
  </si>
  <si>
    <t>Q 19</t>
  </si>
  <si>
    <t>Q 20</t>
  </si>
  <si>
    <t>Y 3</t>
  </si>
  <si>
    <t>Y 4</t>
  </si>
  <si>
    <t>Y 5</t>
  </si>
  <si>
    <t>Y 6</t>
  </si>
  <si>
    <t>Q 14</t>
  </si>
  <si>
    <t>Y 7</t>
  </si>
  <si>
    <t>E</t>
  </si>
  <si>
    <t>H</t>
  </si>
  <si>
    <t>M</t>
  </si>
  <si>
    <t>VH</t>
  </si>
  <si>
    <t>EH</t>
  </si>
  <si>
    <t>Num</t>
  </si>
  <si>
    <t>Difficulty</t>
  </si>
  <si>
    <t>Level</t>
  </si>
  <si>
    <t>Min</t>
  </si>
  <si>
    <t>Employees</t>
  </si>
  <si>
    <t>Max</t>
  </si>
  <si>
    <t>Y2</t>
  </si>
  <si>
    <t>Y1</t>
  </si>
  <si>
    <t>Y3</t>
  </si>
  <si>
    <t>Y4</t>
  </si>
  <si>
    <t>Y5</t>
  </si>
  <si>
    <t>Y6</t>
  </si>
  <si>
    <t>Y7</t>
  </si>
  <si>
    <t>Y8</t>
  </si>
  <si>
    <t>Easy</t>
  </si>
  <si>
    <t>Hard</t>
  </si>
  <si>
    <t>Moderate</t>
  </si>
  <si>
    <t>Very Hard</t>
  </si>
  <si>
    <t>Extra Hard</t>
  </si>
  <si>
    <t>Quarters</t>
  </si>
  <si>
    <t>Factor</t>
  </si>
  <si>
    <t>Users</t>
  </si>
  <si>
    <t>Annual Subscription Fee Increase</t>
  </si>
  <si>
    <t>Total: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</si>
  <si>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</si>
  <si>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</si>
  <si>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</si>
  <si>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</si>
  <si>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</si>
  <si>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</si>
  <si>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</si>
  <si>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</si>
  <si>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</si>
  <si>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</si>
  <si>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</si>
  <si>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</si>
  <si>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</si>
  <si>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</si>
  <si>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</si>
  <si>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</si>
  <si>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</si>
  <si>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</si>
  <si>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</si>
  <si>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</si>
  <si>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</si>
  <si>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</si>
  <si>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</si>
  <si>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</si>
  <si>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</si>
  <si>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</si>
  <si>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</si>
  <si>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</si>
  <si>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</si>
  <si>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</si>
  <si>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</si>
  <si>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</si>
  <si>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M 61</t>
  </si>
  <si>
    <t>M 62</t>
  </si>
  <si>
    <t>M 63</t>
  </si>
  <si>
    <t>M 64</t>
  </si>
  <si>
    <t>M 65</t>
  </si>
  <si>
    <t>M 66</t>
  </si>
  <si>
    <t>M 67</t>
  </si>
  <si>
    <t>M 68</t>
  </si>
  <si>
    <t>M 69</t>
  </si>
  <si>
    <t>M 70</t>
  </si>
  <si>
    <t>M 71</t>
  </si>
  <si>
    <t>M 72</t>
  </si>
  <si>
    <t>M 73</t>
  </si>
  <si>
    <t>M 74</t>
  </si>
  <si>
    <t>M 75</t>
  </si>
  <si>
    <t>M 76</t>
  </si>
  <si>
    <t>M 77</t>
  </si>
  <si>
    <t>M 78</t>
  </si>
  <si>
    <t>M 79</t>
  </si>
  <si>
    <t>M 80</t>
  </si>
  <si>
    <t>M 81</t>
  </si>
  <si>
    <t>M 82</t>
  </si>
  <si>
    <t>M 83</t>
  </si>
  <si>
    <t>M 84</t>
  </si>
  <si>
    <t>M 85</t>
  </si>
  <si>
    <t>M 86</t>
  </si>
  <si>
    <t>M 87</t>
  </si>
  <si>
    <t>M 88</t>
  </si>
  <si>
    <t>M 89</t>
  </si>
  <si>
    <t>M 90</t>
  </si>
  <si>
    <t>M 91</t>
  </si>
  <si>
    <t>M 92</t>
  </si>
  <si>
    <t>M 93</t>
  </si>
  <si>
    <t>M 94</t>
  </si>
  <si>
    <t>M 95</t>
  </si>
  <si>
    <t>M 96</t>
  </si>
  <si>
    <t>M 97</t>
  </si>
  <si>
    <t>M 98</t>
  </si>
  <si>
    <t>M 99</t>
  </si>
  <si>
    <t>M 100</t>
  </si>
  <si>
    <t>M 101</t>
  </si>
  <si>
    <t>M 102</t>
  </si>
  <si>
    <t>M 103</t>
  </si>
  <si>
    <t>M 104</t>
  </si>
  <si>
    <t>M 105</t>
  </si>
  <si>
    <t>M 106</t>
  </si>
  <si>
    <t>M 107</t>
  </si>
  <si>
    <t>M 108</t>
  </si>
  <si>
    <t>M 109</t>
  </si>
  <si>
    <t>M 110</t>
  </si>
  <si>
    <t>M 111</t>
  </si>
  <si>
    <t>M 112</t>
  </si>
  <si>
    <t>M 113</t>
  </si>
  <si>
    <t>M 114</t>
  </si>
  <si>
    <t>M 115</t>
  </si>
  <si>
    <t>M 116</t>
  </si>
  <si>
    <t>M 117</t>
  </si>
  <si>
    <t>M 118</t>
  </si>
  <si>
    <t>M 119</t>
  </si>
  <si>
    <t>M 120</t>
  </si>
  <si>
    <t>M 121</t>
  </si>
  <si>
    <t>M 122</t>
  </si>
  <si>
    <t>M 123</t>
  </si>
  <si>
    <t>M 124</t>
  </si>
  <si>
    <t>M 125</t>
  </si>
  <si>
    <t>M 126</t>
  </si>
  <si>
    <t>M 127</t>
  </si>
  <si>
    <t>M 128</t>
  </si>
  <si>
    <t>M 129</t>
  </si>
  <si>
    <t>M 130</t>
  </si>
  <si>
    <t>M 131</t>
  </si>
  <si>
    <t>M 132</t>
  </si>
  <si>
    <t>M 133</t>
  </si>
  <si>
    <t>M 134</t>
  </si>
  <si>
    <t>M 135</t>
  </si>
  <si>
    <t>M 136</t>
  </si>
  <si>
    <t>M 137</t>
  </si>
  <si>
    <t>M 138</t>
  </si>
  <si>
    <t>M 139</t>
  </si>
  <si>
    <t>M 140</t>
  </si>
  <si>
    <t>M 141</t>
  </si>
  <si>
    <t>M 142</t>
  </si>
  <si>
    <t>M 143</t>
  </si>
  <si>
    <t>M 144</t>
  </si>
  <si>
    <t>M 145</t>
  </si>
  <si>
    <t>M 146</t>
  </si>
  <si>
    <t>M 147</t>
  </si>
  <si>
    <t>M 148</t>
  </si>
  <si>
    <t>M 149</t>
  </si>
  <si>
    <t>M 150</t>
  </si>
  <si>
    <t>M 151</t>
  </si>
  <si>
    <t>M 152</t>
  </si>
  <si>
    <t>M 153</t>
  </si>
  <si>
    <t>M 154</t>
  </si>
  <si>
    <t>M 155</t>
  </si>
  <si>
    <t>M 156</t>
  </si>
  <si>
    <t>M 157</t>
  </si>
  <si>
    <t>M 158</t>
  </si>
  <si>
    <t>M 159</t>
  </si>
  <si>
    <t>M 160</t>
  </si>
  <si>
    <t>M 161</t>
  </si>
  <si>
    <t>M 162</t>
  </si>
  <si>
    <t>M 163</t>
  </si>
  <si>
    <t>M 164</t>
  </si>
  <si>
    <t>M 165</t>
  </si>
  <si>
    <t>M 166</t>
  </si>
  <si>
    <t>M 167</t>
  </si>
  <si>
    <t>M 168</t>
  </si>
  <si>
    <t>M 169</t>
  </si>
  <si>
    <t>M 170</t>
  </si>
  <si>
    <t>M 171</t>
  </si>
  <si>
    <t>M 172</t>
  </si>
  <si>
    <t>M 173</t>
  </si>
  <si>
    <t>M 174</t>
  </si>
  <si>
    <t>M 175</t>
  </si>
  <si>
    <t>M 176</t>
  </si>
  <si>
    <t>M 177</t>
  </si>
  <si>
    <t>M 178</t>
  </si>
  <si>
    <t>M 179</t>
  </si>
  <si>
    <t>M 180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</si>
  <si>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</si>
  <si>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</si>
  <si>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</si>
  <si>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</si>
  <si>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</si>
  <si>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</si>
  <si>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</si>
  <si>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</si>
  <si>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</si>
  <si>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</si>
  <si>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</si>
  <si>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</si>
  <si>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</si>
  <si>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</si>
  <si>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</si>
  <si>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PQ1</t>
  </si>
  <si>
    <t>PQ2</t>
  </si>
  <si>
    <t>PQ3</t>
  </si>
  <si>
    <t>PQ4</t>
  </si>
  <si>
    <t>PQ5</t>
  </si>
  <si>
    <t>PQ6</t>
  </si>
  <si>
    <t>PQ7</t>
  </si>
  <si>
    <t>PQ8</t>
  </si>
  <si>
    <t>Quarterly Totals:</t>
  </si>
  <si>
    <t>Implementation</t>
  </si>
  <si>
    <t>Subscriptions</t>
  </si>
  <si>
    <t>License</t>
  </si>
  <si>
    <t>Costs</t>
  </si>
  <si>
    <t>Expenses</t>
  </si>
  <si>
    <t>Maintenance</t>
  </si>
  <si>
    <t>Subscription</t>
  </si>
  <si>
    <t>Discount</t>
  </si>
  <si>
    <t>Fee</t>
  </si>
  <si>
    <t xml:space="preserve">Year 1 </t>
  </si>
  <si>
    <t>Avg Num</t>
  </si>
  <si>
    <t>IMP</t>
  </si>
  <si>
    <t>Customer</t>
  </si>
  <si>
    <t>Min Num</t>
  </si>
  <si>
    <t>Max Num</t>
  </si>
  <si>
    <t>N/A</t>
  </si>
  <si>
    <t>Percentage</t>
  </si>
  <si>
    <t>Licenses</t>
  </si>
  <si>
    <t>1st Year</t>
  </si>
  <si>
    <t>Subs. Fee</t>
  </si>
  <si>
    <t>2nd Year</t>
  </si>
  <si>
    <t>3rd Year</t>
  </si>
  <si>
    <t>4th Year</t>
  </si>
  <si>
    <t>5th Year</t>
  </si>
  <si>
    <t xml:space="preserve">Base </t>
  </si>
  <si>
    <t>License Price</t>
  </si>
  <si>
    <t>Maint. Fee</t>
  </si>
  <si>
    <t>License Rev.</t>
  </si>
  <si>
    <t>as Pctg of</t>
  </si>
  <si>
    <t>Subs.</t>
  </si>
  <si>
    <t>Subs. Rev.</t>
  </si>
  <si>
    <t>5-Year</t>
  </si>
  <si>
    <t>Rev. Increase</t>
  </si>
  <si>
    <t>Price Discount</t>
  </si>
  <si>
    <t>License Fee</t>
  </si>
  <si>
    <t>of Subs.</t>
  </si>
  <si>
    <t>`</t>
  </si>
  <si>
    <t>Y1 Per-User</t>
  </si>
  <si>
    <t>Annual Totals:</t>
  </si>
  <si>
    <t>Y1 Upfront</t>
  </si>
  <si>
    <t>Y1 Monthly</t>
  </si>
  <si>
    <t>Annual License Fee Increase</t>
  </si>
  <si>
    <t>Annual Maintenance Fee Increase</t>
  </si>
  <si>
    <t>Month 1</t>
  </si>
  <si>
    <t>Preparation</t>
  </si>
  <si>
    <t>Month 2</t>
  </si>
  <si>
    <t>Month 3</t>
  </si>
  <si>
    <t>Configuration</t>
  </si>
  <si>
    <t>Month 5</t>
  </si>
  <si>
    <t>Training &amp; Testing</t>
  </si>
  <si>
    <t>Month 4</t>
  </si>
  <si>
    <t>Launch</t>
  </si>
  <si>
    <t>Month 6</t>
  </si>
  <si>
    <t>Issue Resolution</t>
  </si>
  <si>
    <t>Month 9</t>
  </si>
  <si>
    <t>Month 7</t>
  </si>
  <si>
    <t>Month 8</t>
  </si>
  <si>
    <t>ERP Users as % of Employees</t>
  </si>
  <si>
    <t>Annual Salary Increase</t>
  </si>
  <si>
    <t>1st-Year Maintenance Fee as % of License</t>
  </si>
  <si>
    <t>In Millions of Tomans (1397)</t>
  </si>
  <si>
    <t>Development</t>
  </si>
  <si>
    <t>In millions of Tomans</t>
  </si>
  <si>
    <t>Costs &amp; Expenses</t>
  </si>
  <si>
    <t>Revenues</t>
  </si>
  <si>
    <t>Annual Totals</t>
  </si>
  <si>
    <t>Profit/Loss</t>
  </si>
  <si>
    <t>Cummulative Totals:</t>
  </si>
  <si>
    <t>Launch Period</t>
  </si>
  <si>
    <t>VAR Period</t>
  </si>
  <si>
    <t>On-Premise</t>
  </si>
  <si>
    <t>SaaS</t>
  </si>
  <si>
    <t>Cloud</t>
  </si>
  <si>
    <t>Scaling Period</t>
  </si>
  <si>
    <t>Personnel</t>
  </si>
  <si>
    <t>Current Projects - Scaled</t>
  </si>
  <si>
    <t>New Projects - Scaled</t>
  </si>
  <si>
    <t>Non-NEW Projects - Scaled</t>
  </si>
  <si>
    <t>Totals:</t>
  </si>
  <si>
    <t>ERP Master (MSTR)</t>
  </si>
  <si>
    <t>ERP Domain Expert (DE)</t>
  </si>
  <si>
    <t>Senior Implementor (SI)</t>
  </si>
  <si>
    <t>Junior Implementor (JI)</t>
  </si>
  <si>
    <t>ERP Support (SP)</t>
  </si>
  <si>
    <t>Monthly Total:</t>
  </si>
  <si>
    <t>Quarterly Total:</t>
  </si>
  <si>
    <t>Annual Total:</t>
  </si>
  <si>
    <t>IMP Expenses as % of Net Salaries</t>
  </si>
  <si>
    <t>IMP Costs as % of Net Salaries</t>
  </si>
  <si>
    <t>IMP Revenues as % of Billable Net Salaries</t>
  </si>
  <si>
    <t>HR Scale</t>
  </si>
  <si>
    <t>Annual Max:</t>
  </si>
  <si>
    <t>Monthly Totals:</t>
  </si>
  <si>
    <t>Quarterly Max:</t>
  </si>
  <si>
    <t>Implementation Schedule for Companies between 5,000 to 7,500 Employees, Moderate Difficulty Level</t>
  </si>
  <si>
    <t>Postion</t>
  </si>
  <si>
    <r>
      <t xml:space="preserve">97 Salary </t>
    </r>
    <r>
      <rPr>
        <b/>
        <sz val="10"/>
        <color theme="1"/>
        <rFont val="Arial Narrow"/>
        <family val="2"/>
      </rPr>
      <t>(M Toman)</t>
    </r>
  </si>
  <si>
    <t>Hiring Lead Time (Quarters)</t>
  </si>
  <si>
    <t/>
  </si>
  <si>
    <t>Quarterly Avg/Total:</t>
  </si>
  <si>
    <t>Net Salary</t>
  </si>
  <si>
    <t>Total Expenditure</t>
  </si>
  <si>
    <t>Cost</t>
  </si>
  <si>
    <t>Expense</t>
  </si>
  <si>
    <t>Scenario 1</t>
  </si>
  <si>
    <t>Scenario 2</t>
  </si>
  <si>
    <t>Expenditure</t>
  </si>
  <si>
    <t>Unused Expenses</t>
  </si>
  <si>
    <t>Scenario 3</t>
  </si>
  <si>
    <t>PRJ Expense</t>
  </si>
  <si>
    <t>Annual Totals (man-mnth):</t>
  </si>
  <si>
    <t>Revenues - Direct</t>
  </si>
  <si>
    <t>Revenues - VAR</t>
  </si>
  <si>
    <t>Imp. Unused Capacity</t>
  </si>
  <si>
    <t>Unused Capacity</t>
  </si>
  <si>
    <t>Full Capacity: (man-mnth)</t>
  </si>
  <si>
    <t>Year Minus One</t>
  </si>
  <si>
    <t>Year Minus Two</t>
  </si>
  <si>
    <t>Year Minus Three</t>
  </si>
  <si>
    <t>Year Minus Four</t>
  </si>
  <si>
    <t>Year Minus Five</t>
  </si>
  <si>
    <t>New Hires</t>
  </si>
  <si>
    <t>HR Growth</t>
  </si>
  <si>
    <t>Adj Net Sal</t>
  </si>
  <si>
    <t>Net Sal</t>
  </si>
  <si>
    <t>Scale</t>
  </si>
  <si>
    <t>From</t>
  </si>
  <si>
    <t>Within</t>
  </si>
  <si>
    <t>System</t>
  </si>
  <si>
    <t>the</t>
  </si>
  <si>
    <t>SP-Level</t>
  </si>
  <si>
    <t>JI-Level</t>
  </si>
  <si>
    <t>Minimum Service Duration</t>
  </si>
  <si>
    <t>TRAINEE</t>
  </si>
  <si>
    <t>SI-Level</t>
  </si>
  <si>
    <t>DE-Level</t>
  </si>
  <si>
    <t>MSTR-Level</t>
  </si>
  <si>
    <t>FN-TR</t>
  </si>
  <si>
    <t>HR-TR</t>
  </si>
  <si>
    <t>OP-TR</t>
  </si>
  <si>
    <t>SC-TR</t>
  </si>
  <si>
    <t>Level 1 Maintenance (ERP Support) as % of Avg Num of Users</t>
  </si>
  <si>
    <t>Level 2 Maintenance</t>
  </si>
  <si>
    <t>Ongoing Level 2 Maintenance (for HR Scale Factor = 1)</t>
  </si>
  <si>
    <t>refer to Level 1</t>
  </si>
  <si>
    <t>Extra 1st Year Level 2 Maintenance (for HR Scale Factor = 1)</t>
  </si>
  <si>
    <t>Other Level 2 Maintenance Roles (for HR Scale Factor = 1):</t>
  </si>
  <si>
    <t>Total Level 1:</t>
  </si>
  <si>
    <t>Total Level 2:</t>
  </si>
  <si>
    <t>Current Ongoing Maintenance - Scaled</t>
  </si>
  <si>
    <t>Current 1st Year Maintenance - Scaled</t>
  </si>
  <si>
    <t>Current Maintenance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</si>
</sst>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_-* #,##0.00\-;_-* &quot;-&quot;??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-* #,##0_-;_-* #,##0\-;_-* &quot;-&quot;??_-;_-@_-"/>
    <numFmt numFmtId="168" formatCode="0.000"/>
    <numFmt numFmtId="169" formatCode="_(* #,##0.000_);_(* \(#,##0.000\);_(* &quot;-&quot;??_);_(@_)"/>
    <numFmt numFmtId="170" formatCode="_(* #,##0.0_);_(* \(#,##0.0\);_(* &quot;-&quot;??_);_(@_)"/>
    <numFmt numFmtId="171" formatCode="#,##0.0"/>
    <numFmt numFmtId="172" formatCode="#,##0.0_);\(#,##0.0\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2"/>
      <color theme="0" tint="-0.499984740745262"/>
      <name val="Arial Narrow"/>
      <family val="2"/>
    </font>
    <font>
      <i/>
      <sz val="12"/>
      <color theme="1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i/>
      <sz val="11"/>
      <color theme="1"/>
      <name val="Arial Narrow"/>
      <family val="2"/>
    </font>
    <font>
      <b/>
      <sz val="12"/>
      <color theme="0" tint="-0.499984740745262"/>
      <name val="Arial Narrow"/>
      <family val="2"/>
    </font>
    <font>
      <b/>
      <sz val="10"/>
      <color theme="0" tint="-0.499984740745262"/>
      <name val="Arial Narrow"/>
      <family val="2"/>
    </font>
    <font>
      <b/>
      <sz val="14"/>
      <color rgb="FFFFFF00"/>
      <name val="Arial Narrow"/>
      <family val="2"/>
    </font>
    <font>
      <sz val="11"/>
      <color rgb="FFFF0000"/>
      <name val="Arial Narrow"/>
      <family val="2"/>
    </font>
    <font>
      <b/>
      <sz val="14"/>
      <color rgb="FFFF0000"/>
      <name val="Arial Black"/>
      <family val="2"/>
    </font>
    <font>
      <b/>
      <i/>
      <sz val="11"/>
      <color theme="1"/>
      <name val="Arial Narrow"/>
      <family val="2"/>
    </font>
    <font>
      <b/>
      <sz val="11"/>
      <color theme="9" tint="-0.249977111117893"/>
      <name val="Arial Narrow"/>
      <family val="2"/>
    </font>
    <font>
      <b/>
      <sz val="11"/>
      <color theme="8" tint="-0.249977111117893"/>
      <name val="Arial Narrow"/>
      <family val="2"/>
    </font>
    <font>
      <b/>
      <sz val="11"/>
      <color rgb="FF0070C0"/>
      <name val="Arial Narrow"/>
      <family val="2"/>
    </font>
    <font>
      <b/>
      <sz val="11"/>
      <color rgb="FFFFFF00"/>
      <name val="Arial Narrow"/>
      <family val="2"/>
    </font>
    <font>
      <sz val="11"/>
      <color theme="8" tint="-0.249977111117893"/>
      <name val="Arial Narrow"/>
      <family val="2"/>
    </font>
    <font>
      <b/>
      <sz val="11"/>
      <color rgb="FFC00000"/>
      <name val="Arial Narrow"/>
      <family val="2"/>
    </font>
    <font>
      <b/>
      <sz val="11"/>
      <color rgb="FFFF0000"/>
      <name val="Arial Narrow"/>
      <family val="2"/>
    </font>
    <font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EFB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00B050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indexed="64"/>
      </top>
      <bottom style="thin">
        <color indexed="64"/>
      </bottom>
      <diagonal/>
    </border>
    <border>
      <left/>
      <right style="thin">
        <color rgb="FF00B050"/>
      </right>
      <top style="thin">
        <color indexed="64"/>
      </top>
      <bottom style="medium">
        <color rgb="FF00B050"/>
      </bottom>
      <diagonal/>
    </border>
    <border>
      <left/>
      <right style="thin">
        <color rgb="FF00B050"/>
      </right>
      <top style="thin">
        <color indexed="64"/>
      </top>
      <bottom/>
      <diagonal/>
    </border>
    <border>
      <left style="thin">
        <color rgb="FF00B050"/>
      </left>
      <right style="thin">
        <color rgb="FF00B050"/>
      </right>
      <top style="thin">
        <color indexed="64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medium">
        <color rgb="FF00B050"/>
      </bottom>
      <diagonal/>
    </border>
    <border>
      <left/>
      <right style="double">
        <color indexed="64"/>
      </right>
      <top/>
      <bottom style="double">
        <color rgb="FF00B050"/>
      </bottom>
      <diagonal/>
    </border>
    <border>
      <left/>
      <right/>
      <top/>
      <bottom style="double">
        <color rgb="FF00B050"/>
      </bottom>
      <diagonal/>
    </border>
    <border>
      <left style="double">
        <color indexed="64"/>
      </left>
      <right/>
      <top/>
      <bottom style="double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double">
        <color rgb="FF00B050"/>
      </right>
      <top style="double">
        <color rgb="FF00B050"/>
      </top>
      <bottom style="thin">
        <color rgb="FF00B050"/>
      </bottom>
      <diagonal/>
    </border>
    <border>
      <left style="thin">
        <color rgb="FF00B050"/>
      </left>
      <right style="double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double">
        <color rgb="FF00B050"/>
      </right>
      <top/>
      <bottom style="thin">
        <color rgb="FF00B050"/>
      </bottom>
      <diagonal/>
    </border>
    <border>
      <left style="thin">
        <color rgb="FF00B050"/>
      </left>
      <right style="double">
        <color rgb="FF00B050"/>
      </right>
      <top style="thin">
        <color rgb="FF00B050"/>
      </top>
      <bottom style="thin">
        <color rgb="FF00B050"/>
      </bottom>
      <diagonal/>
    </border>
    <border>
      <left/>
      <right style="double">
        <color rgb="FF00B050"/>
      </right>
      <top style="double">
        <color indexed="64"/>
      </top>
      <bottom/>
      <diagonal/>
    </border>
    <border>
      <left/>
      <right style="double">
        <color rgb="FF00B050"/>
      </right>
      <top/>
      <bottom/>
      <diagonal/>
    </border>
    <border>
      <left/>
      <right style="double">
        <color rgb="FF00B050"/>
      </right>
      <top style="thin">
        <color indexed="64"/>
      </top>
      <bottom/>
      <diagonal/>
    </border>
    <border>
      <left/>
      <right style="double">
        <color rgb="FF00B05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 style="double">
        <color indexed="64"/>
      </top>
      <bottom/>
      <diagonal/>
    </border>
    <border>
      <left/>
      <right style="double">
        <color theme="7" tint="-0.249977111117893"/>
      </right>
      <top/>
      <bottom/>
      <diagonal/>
    </border>
    <border>
      <left/>
      <right style="double">
        <color theme="7" tint="-0.249977111117893"/>
      </right>
      <top style="double">
        <color indexed="64"/>
      </top>
      <bottom/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double">
        <color theme="7" tint="-0.249977111117893"/>
      </right>
      <top/>
      <bottom style="thin">
        <color indexed="64"/>
      </bottom>
      <diagonal/>
    </border>
    <border>
      <left/>
      <right style="double">
        <color theme="7" tint="-0.249977111117893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8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Border="1"/>
    <xf numFmtId="0" fontId="4" fillId="0" borderId="0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/>
    <xf numFmtId="0" fontId="3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left" vertical="center" readingOrder="1"/>
    </xf>
    <xf numFmtId="0" fontId="7" fillId="0" borderId="0" xfId="0" applyFont="1" applyAlignment="1">
      <alignment horizontal="center" vertical="center" readingOrder="1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readingOrder="1"/>
    </xf>
    <xf numFmtId="0" fontId="3" fillId="0" borderId="2" xfId="0" applyFont="1" applyBorder="1" applyAlignment="1">
      <alignment horizontal="center" vertical="center" readingOrder="1"/>
    </xf>
    <xf numFmtId="0" fontId="3" fillId="0" borderId="0" xfId="0" applyFont="1" applyBorder="1" applyAlignment="1">
      <alignment horizontal="center" vertical="center" readingOrder="1"/>
    </xf>
    <xf numFmtId="0" fontId="3" fillId="0" borderId="3" xfId="0" applyFont="1" applyBorder="1" applyAlignment="1">
      <alignment horizontal="center" vertical="center" readingOrder="1"/>
    </xf>
    <xf numFmtId="0" fontId="7" fillId="0" borderId="0" xfId="0" applyFont="1" applyBorder="1" applyAlignment="1">
      <alignment horizontal="center" vertical="center" readingOrder="1"/>
    </xf>
    <xf numFmtId="0" fontId="7" fillId="0" borderId="3" xfId="0" applyFont="1" applyBorder="1" applyAlignment="1">
      <alignment horizontal="center" vertical="center" readingOrder="1"/>
    </xf>
    <xf numFmtId="0" fontId="5" fillId="0" borderId="0" xfId="0" applyFont="1" applyAlignment="1">
      <alignment horizontal="left" vertical="center" readingOrder="1"/>
    </xf>
    <xf numFmtId="0" fontId="5" fillId="0" borderId="3" xfId="0" applyFont="1" applyBorder="1" applyAlignment="1">
      <alignment horizontal="center" vertical="center" readingOrder="1"/>
    </xf>
    <xf numFmtId="0" fontId="5" fillId="2" borderId="0" xfId="0" applyFont="1" applyFill="1" applyBorder="1" applyAlignment="1">
      <alignment horizontal="center" vertical="center" readingOrder="1"/>
    </xf>
    <xf numFmtId="0" fontId="5" fillId="2" borderId="0" xfId="0" applyFont="1" applyFill="1" applyAlignment="1">
      <alignment horizontal="center" vertical="center" readingOrder="1"/>
    </xf>
    <xf numFmtId="0" fontId="5" fillId="3" borderId="2" xfId="0" applyFont="1" applyFill="1" applyBorder="1" applyAlignment="1">
      <alignment horizontal="center" vertical="center" readingOrder="1"/>
    </xf>
    <xf numFmtId="0" fontId="5" fillId="3" borderId="0" xfId="0" applyFont="1" applyFill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readingOrder="1"/>
    </xf>
    <xf numFmtId="0" fontId="5" fillId="3" borderId="3" xfId="0" applyFont="1" applyFill="1" applyBorder="1" applyAlignment="1">
      <alignment horizontal="center" vertical="center" readingOrder="1"/>
    </xf>
    <xf numFmtId="0" fontId="5" fillId="0" borderId="0" xfId="0" applyFont="1" applyFill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7" fillId="0" borderId="5" xfId="0" applyFont="1" applyBorder="1" applyAlignment="1">
      <alignment horizontal="left" vertical="center" readingOrder="1"/>
    </xf>
    <xf numFmtId="0" fontId="3" fillId="0" borderId="6" xfId="0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readingOrder="1"/>
    </xf>
    <xf numFmtId="0" fontId="3" fillId="0" borderId="7" xfId="0" applyFont="1" applyBorder="1" applyAlignment="1">
      <alignment horizontal="center" vertical="center" readingOrder="1"/>
    </xf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 readingOrder="1"/>
    </xf>
    <xf numFmtId="166" fontId="3" fillId="0" borderId="2" xfId="0" applyNumberFormat="1" applyFont="1" applyBorder="1" applyAlignment="1">
      <alignment horizontal="center" vertical="center" readingOrder="1"/>
    </xf>
    <xf numFmtId="166" fontId="3" fillId="0" borderId="0" xfId="0" applyNumberFormat="1" applyFont="1" applyAlignment="1">
      <alignment horizontal="center" vertical="center" readingOrder="1"/>
    </xf>
    <xf numFmtId="166" fontId="3" fillId="0" borderId="3" xfId="0" applyNumberFormat="1" applyFont="1" applyBorder="1" applyAlignment="1">
      <alignment horizontal="center" vertical="center" readingOrder="1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2" fontId="4" fillId="0" borderId="0" xfId="0" applyNumberFormat="1" applyFont="1"/>
    <xf numFmtId="165" fontId="0" fillId="0" borderId="10" xfId="1" applyNumberFormat="1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0" borderId="11" xfId="1" applyNumberFormat="1" applyFont="1" applyFill="1" applyBorder="1" applyAlignment="1">
      <alignment horizontal="center" vertical="center"/>
    </xf>
    <xf numFmtId="165" fontId="0" fillId="0" borderId="8" xfId="1" applyNumberFormat="1" applyFont="1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/>
    <xf numFmtId="164" fontId="0" fillId="0" borderId="0" xfId="1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9" fontId="4" fillId="0" borderId="0" xfId="2" applyFont="1"/>
    <xf numFmtId="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0" borderId="0" xfId="0" applyFont="1"/>
    <xf numFmtId="0" fontId="3" fillId="5" borderId="5" xfId="0" applyFont="1" applyFill="1" applyBorder="1" applyAlignment="1">
      <alignment horizontal="center" vertical="center" readingOrder="1"/>
    </xf>
    <xf numFmtId="0" fontId="3" fillId="5" borderId="0" xfId="0" applyFont="1" applyFill="1" applyBorder="1" applyAlignment="1">
      <alignment horizontal="center" vertical="center" readingOrder="1"/>
    </xf>
    <xf numFmtId="0" fontId="3" fillId="5" borderId="0" xfId="0" applyFont="1" applyFill="1" applyAlignment="1">
      <alignment horizontal="center" vertical="center" readingOrder="1"/>
    </xf>
    <xf numFmtId="0" fontId="3" fillId="6" borderId="5" xfId="0" applyFont="1" applyFill="1" applyBorder="1" applyAlignment="1">
      <alignment horizontal="center" vertical="center" readingOrder="1"/>
    </xf>
    <xf numFmtId="0" fontId="3" fillId="6" borderId="7" xfId="0" applyFont="1" applyFill="1" applyBorder="1" applyAlignment="1">
      <alignment horizontal="center" vertical="center" readingOrder="1"/>
    </xf>
    <xf numFmtId="0" fontId="3" fillId="6" borderId="0" xfId="0" applyFont="1" applyFill="1" applyAlignment="1">
      <alignment horizontal="center" vertical="center" readingOrder="1"/>
    </xf>
    <xf numFmtId="0" fontId="3" fillId="6" borderId="2" xfId="0" applyFont="1" applyFill="1" applyBorder="1" applyAlignment="1">
      <alignment horizontal="center" vertical="center" readingOrder="1"/>
    </xf>
    <xf numFmtId="0" fontId="5" fillId="2" borderId="13" xfId="0" applyFont="1" applyFill="1" applyBorder="1" applyAlignment="1">
      <alignment horizontal="center" vertical="center" readingOrder="1"/>
    </xf>
    <xf numFmtId="0" fontId="5" fillId="2" borderId="14" xfId="0" applyFont="1" applyFill="1" applyBorder="1" applyAlignment="1">
      <alignment horizontal="center" vertical="center" readingOrder="1"/>
    </xf>
    <xf numFmtId="0" fontId="5" fillId="3" borderId="15" xfId="0" applyFont="1" applyFill="1" applyBorder="1" applyAlignment="1">
      <alignment horizontal="center" vertical="center" readingOrder="1"/>
    </xf>
    <xf numFmtId="0" fontId="5" fillId="3" borderId="14" xfId="0" applyFont="1" applyFill="1" applyBorder="1" applyAlignment="1">
      <alignment horizontal="center" vertical="center" readingOrder="1"/>
    </xf>
    <xf numFmtId="0" fontId="5" fillId="2" borderId="15" xfId="0" applyFont="1" applyFill="1" applyBorder="1" applyAlignment="1">
      <alignment horizontal="center" vertical="center" readingOrder="1"/>
    </xf>
    <xf numFmtId="0" fontId="5" fillId="3" borderId="16" xfId="0" applyFont="1" applyFill="1" applyBorder="1" applyAlignment="1">
      <alignment horizontal="center" vertical="center" readingOrder="1"/>
    </xf>
    <xf numFmtId="0" fontId="3" fillId="3" borderId="0" xfId="0" applyFont="1" applyFill="1" applyAlignment="1">
      <alignment horizontal="center" vertical="center" readingOrder="1"/>
    </xf>
    <xf numFmtId="0" fontId="8" fillId="3" borderId="0" xfId="0" applyFont="1" applyFill="1" applyAlignment="1">
      <alignment horizontal="left" vertical="center" readingOrder="1"/>
    </xf>
    <xf numFmtId="0" fontId="3" fillId="3" borderId="12" xfId="0" applyFont="1" applyFill="1" applyBorder="1" applyAlignment="1">
      <alignment horizontal="center" vertical="center" readingOrder="1"/>
    </xf>
    <xf numFmtId="165" fontId="2" fillId="0" borderId="0" xfId="1" applyNumberFormat="1" applyFont="1" applyAlignment="1">
      <alignment horizontal="left" vertical="center"/>
    </xf>
    <xf numFmtId="43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0" borderId="11" xfId="0" applyNumberFormat="1" applyBorder="1" applyAlignment="1">
      <alignment horizontal="center" vertical="center"/>
    </xf>
    <xf numFmtId="43" fontId="0" fillId="0" borderId="8" xfId="0" applyNumberForma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readingOrder="1"/>
    </xf>
    <xf numFmtId="0" fontId="3" fillId="7" borderId="7" xfId="0" applyFont="1" applyFill="1" applyBorder="1" applyAlignment="1">
      <alignment horizontal="center" vertical="center" readingOrder="1"/>
    </xf>
    <xf numFmtId="0" fontId="3" fillId="7" borderId="6" xfId="0" applyFont="1" applyFill="1" applyBorder="1" applyAlignment="1">
      <alignment horizontal="center" vertical="center" readingOrder="1"/>
    </xf>
    <xf numFmtId="0" fontId="3" fillId="7" borderId="0" xfId="0" applyFont="1" applyFill="1" applyBorder="1" applyAlignment="1">
      <alignment horizontal="center" vertical="center" readingOrder="1"/>
    </xf>
    <xf numFmtId="0" fontId="3" fillId="7" borderId="0" xfId="0" applyFont="1" applyFill="1" applyAlignment="1">
      <alignment horizontal="center" vertical="center" readingOrder="1"/>
    </xf>
    <xf numFmtId="0" fontId="3" fillId="7" borderId="2" xfId="0" applyFont="1" applyFill="1" applyBorder="1" applyAlignment="1">
      <alignment horizontal="center" vertical="center" readingOrder="1"/>
    </xf>
    <xf numFmtId="0" fontId="3" fillId="7" borderId="3" xfId="0" applyFont="1" applyFill="1" applyBorder="1" applyAlignment="1">
      <alignment horizontal="center" vertical="center" readingOrder="1"/>
    </xf>
    <xf numFmtId="1" fontId="3" fillId="0" borderId="0" xfId="0" applyNumberFormat="1" applyFont="1" applyBorder="1" applyAlignment="1">
      <alignment horizontal="center" vertical="center" readingOrder="1"/>
    </xf>
    <xf numFmtId="165" fontId="0" fillId="0" borderId="0" xfId="0" applyNumberFormat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9" fontId="0" fillId="0" borderId="14" xfId="1" applyNumberFormat="1" applyFont="1" applyBorder="1" applyAlignment="1">
      <alignment horizontal="center" vertical="center"/>
    </xf>
    <xf numFmtId="165" fontId="0" fillId="0" borderId="14" xfId="1" applyNumberFormat="1" applyFont="1" applyFill="1" applyBorder="1" applyAlignment="1">
      <alignment horizontal="center" vertical="center"/>
    </xf>
    <xf numFmtId="167" fontId="0" fillId="0" borderId="14" xfId="1" applyNumberFormat="1" applyFont="1" applyFill="1" applyBorder="1" applyAlignment="1">
      <alignment horizontal="center" vertical="center"/>
    </xf>
    <xf numFmtId="165" fontId="1" fillId="0" borderId="8" xfId="1" applyNumberFormat="1" applyFont="1" applyFill="1" applyBorder="1" applyAlignment="1">
      <alignment horizontal="center" vertical="center"/>
    </xf>
    <xf numFmtId="167" fontId="1" fillId="0" borderId="8" xfId="1" applyNumberFormat="1" applyFont="1" applyFill="1" applyBorder="1" applyAlignment="1">
      <alignment horizontal="center" vertical="center"/>
    </xf>
    <xf numFmtId="165" fontId="1" fillId="0" borderId="14" xfId="1" applyNumberFormat="1" applyFont="1" applyFill="1" applyBorder="1" applyAlignment="1">
      <alignment horizontal="center" vertical="center"/>
    </xf>
    <xf numFmtId="167" fontId="1" fillId="0" borderId="14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7" fontId="0" fillId="0" borderId="8" xfId="1" applyNumberFormat="1" applyFont="1" applyFill="1" applyBorder="1" applyAlignment="1">
      <alignment horizontal="center" vertical="center"/>
    </xf>
    <xf numFmtId="167" fontId="0" fillId="0" borderId="0" xfId="1" applyNumberFormat="1" applyFont="1" applyFill="1" applyAlignment="1">
      <alignment horizontal="center" vertical="center"/>
    </xf>
    <xf numFmtId="165" fontId="0" fillId="7" borderId="0" xfId="1" applyNumberFormat="1" applyFon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164" fontId="9" fillId="0" borderId="14" xfId="1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5" fontId="9" fillId="0" borderId="18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8" fontId="0" fillId="0" borderId="19" xfId="0" applyNumberFormat="1" applyFont="1" applyBorder="1" applyAlignment="1">
      <alignment horizontal="center" vertical="center"/>
    </xf>
    <xf numFmtId="0" fontId="0" fillId="0" borderId="0" xfId="0" applyFont="1"/>
    <xf numFmtId="0" fontId="10" fillId="0" borderId="0" xfId="0" applyFont="1"/>
    <xf numFmtId="165" fontId="2" fillId="0" borderId="0" xfId="1" applyNumberFormat="1" applyFont="1" applyFill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8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9" fontId="0" fillId="0" borderId="14" xfId="1" applyNumberFormat="1" applyFont="1" applyFill="1" applyBorder="1" applyAlignment="1">
      <alignment horizontal="center" vertical="center"/>
    </xf>
    <xf numFmtId="169" fontId="1" fillId="0" borderId="8" xfId="1" applyNumberFormat="1" applyFont="1" applyFill="1" applyBorder="1" applyAlignment="1">
      <alignment horizontal="center" vertical="center"/>
    </xf>
    <xf numFmtId="169" fontId="1" fillId="0" borderId="14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169" fontId="0" fillId="0" borderId="8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Alignment="1">
      <alignment horizontal="center" vertical="center"/>
    </xf>
    <xf numFmtId="165" fontId="9" fillId="0" borderId="14" xfId="1" applyNumberFormat="1" applyFont="1" applyFill="1" applyBorder="1" applyAlignment="1">
      <alignment horizontal="center" vertical="center"/>
    </xf>
    <xf numFmtId="165" fontId="9" fillId="0" borderId="14" xfId="1" applyNumberFormat="1" applyFont="1" applyBorder="1" applyAlignment="1">
      <alignment horizontal="center" vertical="center"/>
    </xf>
    <xf numFmtId="9" fontId="0" fillId="0" borderId="0" xfId="2" applyFont="1" applyFill="1" applyBorder="1"/>
    <xf numFmtId="9" fontId="0" fillId="0" borderId="0" xfId="2" applyFont="1" applyBorder="1"/>
    <xf numFmtId="0" fontId="2" fillId="0" borderId="0" xfId="0" applyFont="1" applyBorder="1" applyAlignment="1">
      <alignment horizontal="center"/>
    </xf>
    <xf numFmtId="9" fontId="0" fillId="0" borderId="8" xfId="2" applyFont="1" applyFill="1" applyBorder="1"/>
    <xf numFmtId="9" fontId="0" fillId="0" borderId="8" xfId="2" applyFont="1" applyBorder="1"/>
    <xf numFmtId="0" fontId="2" fillId="7" borderId="0" xfId="0" applyFont="1" applyFill="1" applyBorder="1" applyAlignment="1">
      <alignment horizontal="center" vertical="center"/>
    </xf>
    <xf numFmtId="165" fontId="0" fillId="9" borderId="0" xfId="1" applyNumberFormat="1" applyFont="1" applyFill="1" applyBorder="1" applyAlignment="1">
      <alignment horizontal="center" vertical="center"/>
    </xf>
    <xf numFmtId="165" fontId="0" fillId="9" borderId="8" xfId="1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7" fillId="0" borderId="15" xfId="0" applyFont="1" applyBorder="1"/>
    <xf numFmtId="0" fontId="7" fillId="0" borderId="42" xfId="0" applyFont="1" applyBorder="1" applyAlignment="1">
      <alignment wrapText="1"/>
    </xf>
    <xf numFmtId="0" fontId="11" fillId="8" borderId="20" xfId="0" applyFont="1" applyFill="1" applyBorder="1" applyAlignment="1">
      <alignment horizontal="center" vertical="center"/>
    </xf>
    <xf numFmtId="0" fontId="11" fillId="8" borderId="20" xfId="0" applyFont="1" applyFill="1" applyBorder="1"/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3" fillId="0" borderId="15" xfId="0" applyFont="1" applyBorder="1"/>
    <xf numFmtId="0" fontId="13" fillId="0" borderId="42" xfId="0" applyFont="1" applyBorder="1" applyAlignment="1">
      <alignment wrapText="1"/>
    </xf>
    <xf numFmtId="0" fontId="7" fillId="0" borderId="43" xfId="0" applyFont="1" applyBorder="1" applyAlignment="1">
      <alignment horizontal="center" vertical="center" readingOrder="1"/>
    </xf>
    <xf numFmtId="0" fontId="4" fillId="0" borderId="0" xfId="0" applyFont="1" applyFill="1"/>
    <xf numFmtId="165" fontId="0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5" fillId="0" borderId="0" xfId="0" applyFont="1" applyAlignment="1">
      <alignment vertical="center" readingOrder="1"/>
    </xf>
    <xf numFmtId="0" fontId="5" fillId="0" borderId="3" xfId="0" applyFont="1" applyBorder="1" applyAlignment="1">
      <alignment vertical="center" readingOrder="1"/>
    </xf>
    <xf numFmtId="0" fontId="15" fillId="0" borderId="0" xfId="0" applyFont="1" applyAlignment="1">
      <alignment vertical="center" readingOrder="1"/>
    </xf>
    <xf numFmtId="0" fontId="16" fillId="0" borderId="0" xfId="0" applyFont="1"/>
    <xf numFmtId="0" fontId="17" fillId="0" borderId="0" xfId="0" applyFont="1"/>
    <xf numFmtId="38" fontId="1" fillId="0" borderId="0" xfId="1" applyNumberFormat="1" applyFont="1"/>
    <xf numFmtId="0" fontId="2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Border="1"/>
    <xf numFmtId="0" fontId="18" fillId="0" borderId="0" xfId="0" applyFont="1" applyBorder="1"/>
    <xf numFmtId="0" fontId="19" fillId="0" borderId="44" xfId="0" applyFont="1" applyBorder="1"/>
    <xf numFmtId="0" fontId="0" fillId="0" borderId="44" xfId="0" applyBorder="1"/>
    <xf numFmtId="0" fontId="20" fillId="0" borderId="44" xfId="0" applyFont="1" applyBorder="1"/>
    <xf numFmtId="0" fontId="16" fillId="0" borderId="44" xfId="0" applyFont="1" applyBorder="1"/>
    <xf numFmtId="0" fontId="2" fillId="0" borderId="0" xfId="0" applyFont="1" applyFill="1" applyAlignment="1">
      <alignment horizontal="center"/>
    </xf>
    <xf numFmtId="38" fontId="1" fillId="0" borderId="0" xfId="1" applyNumberFormat="1" applyFont="1" applyFill="1"/>
    <xf numFmtId="38" fontId="1" fillId="0" borderId="8" xfId="1" applyNumberFormat="1" applyFont="1" applyFill="1" applyBorder="1"/>
    <xf numFmtId="9" fontId="1" fillId="0" borderId="0" xfId="2" applyFont="1" applyFill="1"/>
    <xf numFmtId="0" fontId="2" fillId="0" borderId="2" xfId="0" applyFont="1" applyFill="1" applyBorder="1" applyAlignment="1">
      <alignment horizontal="center"/>
    </xf>
    <xf numFmtId="38" fontId="1" fillId="0" borderId="2" xfId="1" applyNumberFormat="1" applyFont="1" applyFill="1" applyBorder="1"/>
    <xf numFmtId="38" fontId="1" fillId="0" borderId="45" xfId="1" applyNumberFormat="1" applyFont="1" applyFill="1" applyBorder="1"/>
    <xf numFmtId="9" fontId="1" fillId="0" borderId="2" xfId="2" applyFont="1" applyFill="1" applyBorder="1"/>
    <xf numFmtId="0" fontId="2" fillId="0" borderId="2" xfId="0" applyFont="1" applyBorder="1"/>
    <xf numFmtId="0" fontId="0" fillId="0" borderId="2" xfId="0" applyBorder="1"/>
    <xf numFmtId="2" fontId="3" fillId="0" borderId="0" xfId="0" applyNumberFormat="1" applyFont="1" applyBorder="1" applyAlignment="1">
      <alignment horizontal="center" vertical="center" readingOrder="1"/>
    </xf>
    <xf numFmtId="2" fontId="3" fillId="0" borderId="0" xfId="0" applyNumberFormat="1" applyFont="1" applyAlignment="1">
      <alignment horizontal="center" vertical="center" readingOrder="1"/>
    </xf>
    <xf numFmtId="2" fontId="3" fillId="0" borderId="2" xfId="0" applyNumberFormat="1" applyFont="1" applyBorder="1" applyAlignment="1">
      <alignment horizontal="center" vertical="center" readingOrder="1"/>
    </xf>
    <xf numFmtId="2" fontId="3" fillId="0" borderId="3" xfId="0" applyNumberFormat="1" applyFont="1" applyBorder="1" applyAlignment="1">
      <alignment horizontal="center" vertical="center" readingOrder="1"/>
    </xf>
    <xf numFmtId="0" fontId="0" fillId="2" borderId="0" xfId="0" applyFill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3" fillId="0" borderId="7" xfId="1" applyNumberFormat="1" applyFont="1" applyBorder="1" applyAlignment="1">
      <alignment horizontal="center" vertical="center" readingOrder="1"/>
    </xf>
    <xf numFmtId="170" fontId="3" fillId="0" borderId="5" xfId="1" applyNumberFormat="1" applyFont="1" applyBorder="1" applyAlignment="1">
      <alignment horizontal="center" vertical="center" readingOrder="1"/>
    </xf>
    <xf numFmtId="170" fontId="3" fillId="0" borderId="6" xfId="1" applyNumberFormat="1" applyFont="1" applyBorder="1" applyAlignment="1">
      <alignment horizontal="center" vertical="center" readingOrder="1"/>
    </xf>
    <xf numFmtId="170" fontId="3" fillId="0" borderId="2" xfId="1" applyNumberFormat="1" applyFont="1" applyBorder="1" applyAlignment="1">
      <alignment horizontal="center" vertical="center" readingOrder="1"/>
    </xf>
    <xf numFmtId="170" fontId="3" fillId="0" borderId="0" xfId="1" applyNumberFormat="1" applyFont="1" applyAlignment="1">
      <alignment horizontal="center" vertical="center" readingOrder="1"/>
    </xf>
    <xf numFmtId="170" fontId="3" fillId="0" borderId="3" xfId="1" applyNumberFormat="1" applyFont="1" applyBorder="1" applyAlignment="1">
      <alignment horizontal="center" vertical="center" readingOrder="1"/>
    </xf>
    <xf numFmtId="170" fontId="3" fillId="0" borderId="0" xfId="1" applyNumberFormat="1" applyFont="1" applyBorder="1" applyAlignment="1">
      <alignment horizontal="center" vertical="center" readingOrder="1"/>
    </xf>
    <xf numFmtId="165" fontId="3" fillId="0" borderId="7" xfId="1" applyNumberFormat="1" applyFont="1" applyBorder="1" applyAlignment="1">
      <alignment horizontal="center" vertical="center" readingOrder="1"/>
    </xf>
    <xf numFmtId="165" fontId="3" fillId="0" borderId="5" xfId="1" applyNumberFormat="1" applyFont="1" applyBorder="1" applyAlignment="1">
      <alignment horizontal="center" vertical="center" readingOrder="1"/>
    </xf>
    <xf numFmtId="165" fontId="3" fillId="0" borderId="6" xfId="1" applyNumberFormat="1" applyFont="1" applyBorder="1" applyAlignment="1">
      <alignment horizontal="center" vertical="center" readingOrder="1"/>
    </xf>
    <xf numFmtId="165" fontId="3" fillId="0" borderId="2" xfId="1" applyNumberFormat="1" applyFont="1" applyBorder="1" applyAlignment="1">
      <alignment horizontal="center" vertical="center" readingOrder="1"/>
    </xf>
    <xf numFmtId="165" fontId="3" fillId="0" borderId="0" xfId="1" applyNumberFormat="1" applyFont="1" applyAlignment="1">
      <alignment horizontal="center" vertical="center" readingOrder="1"/>
    </xf>
    <xf numFmtId="165" fontId="3" fillId="0" borderId="3" xfId="1" applyNumberFormat="1" applyFont="1" applyBorder="1" applyAlignment="1">
      <alignment horizontal="center" vertical="center" readingOrder="1"/>
    </xf>
    <xf numFmtId="165" fontId="3" fillId="0" borderId="0" xfId="1" applyNumberFormat="1" applyFont="1" applyBorder="1" applyAlignment="1">
      <alignment horizontal="center" vertical="center" readingOrder="1"/>
    </xf>
    <xf numFmtId="3" fontId="3" fillId="0" borderId="5" xfId="0" applyNumberFormat="1" applyFont="1" applyBorder="1" applyAlignment="1">
      <alignment horizontal="center" vertical="center" readingOrder="1"/>
    </xf>
    <xf numFmtId="3" fontId="3" fillId="0" borderId="7" xfId="0" applyNumberFormat="1" applyFont="1" applyBorder="1" applyAlignment="1">
      <alignment horizontal="center" vertical="center" readingOrder="1"/>
    </xf>
    <xf numFmtId="3" fontId="3" fillId="0" borderId="6" xfId="0" applyNumberFormat="1" applyFont="1" applyBorder="1" applyAlignment="1">
      <alignment horizontal="center" vertical="center" readingOrder="1"/>
    </xf>
    <xf numFmtId="3" fontId="3" fillId="0" borderId="0" xfId="0" applyNumberFormat="1" applyFont="1" applyBorder="1" applyAlignment="1">
      <alignment horizontal="center" vertical="center" readingOrder="1"/>
    </xf>
    <xf numFmtId="3" fontId="3" fillId="0" borderId="0" xfId="0" applyNumberFormat="1" applyFont="1" applyAlignment="1">
      <alignment horizontal="center" vertical="center" readingOrder="1"/>
    </xf>
    <xf numFmtId="3" fontId="3" fillId="0" borderId="2" xfId="0" applyNumberFormat="1" applyFont="1" applyBorder="1" applyAlignment="1">
      <alignment horizontal="center" vertical="center" readingOrder="1"/>
    </xf>
    <xf numFmtId="3" fontId="3" fillId="0" borderId="3" xfId="0" applyNumberFormat="1" applyFont="1" applyBorder="1" applyAlignment="1">
      <alignment horizontal="center" vertical="center" readingOrder="1"/>
    </xf>
    <xf numFmtId="165" fontId="0" fillId="0" borderId="8" xfId="1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65" fontId="2" fillId="0" borderId="0" xfId="1" applyNumberFormat="1" applyFont="1" applyAlignment="1" applyProtection="1">
      <alignment horizontal="left" vertical="center"/>
      <protection locked="0"/>
    </xf>
    <xf numFmtId="165" fontId="0" fillId="0" borderId="0" xfId="1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5" fontId="2" fillId="0" borderId="0" xfId="1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165" fontId="0" fillId="0" borderId="19" xfId="1" applyNumberFormat="1" applyFont="1" applyBorder="1" applyAlignment="1" applyProtection="1">
      <alignment horizontal="center" vertical="center"/>
    </xf>
    <xf numFmtId="0" fontId="0" fillId="0" borderId="19" xfId="0" applyFont="1" applyBorder="1" applyAlignment="1" applyProtection="1">
      <alignment horizontal="center" vertical="center"/>
    </xf>
    <xf numFmtId="165" fontId="0" fillId="0" borderId="0" xfId="1" applyNumberFormat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165" fontId="0" fillId="0" borderId="14" xfId="1" applyNumberFormat="1" applyFont="1" applyFill="1" applyBorder="1" applyAlignment="1" applyProtection="1">
      <alignment horizontal="center" vertical="center"/>
    </xf>
    <xf numFmtId="167" fontId="0" fillId="0" borderId="14" xfId="1" applyNumberFormat="1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horizontal="center" vertical="center"/>
    </xf>
    <xf numFmtId="165" fontId="1" fillId="0" borderId="8" xfId="1" applyNumberFormat="1" applyFont="1" applyFill="1" applyBorder="1" applyAlignment="1" applyProtection="1">
      <alignment horizontal="center" vertical="center"/>
    </xf>
    <xf numFmtId="167" fontId="1" fillId="0" borderId="8" xfId="1" applyNumberFormat="1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/>
    </xf>
    <xf numFmtId="165" fontId="1" fillId="0" borderId="14" xfId="1" applyNumberFormat="1" applyFont="1" applyFill="1" applyBorder="1" applyAlignment="1" applyProtection="1">
      <alignment horizontal="center" vertical="center"/>
    </xf>
    <xf numFmtId="167" fontId="1" fillId="0" borderId="14" xfId="1" applyNumberFormat="1" applyFont="1" applyFill="1" applyBorder="1" applyAlignment="1" applyProtection="1">
      <alignment horizontal="center" vertical="center"/>
    </xf>
    <xf numFmtId="165" fontId="0" fillId="0" borderId="0" xfId="1" applyNumberFormat="1" applyFont="1" applyFill="1" applyBorder="1" applyAlignment="1" applyProtection="1">
      <alignment horizontal="center" vertical="center"/>
    </xf>
    <xf numFmtId="167" fontId="0" fillId="0" borderId="8" xfId="1" applyNumberFormat="1" applyFont="1" applyFill="1" applyBorder="1" applyAlignment="1" applyProtection="1">
      <alignment horizontal="center" vertical="center"/>
    </xf>
    <xf numFmtId="0" fontId="0" fillId="0" borderId="8" xfId="0" applyFont="1" applyFill="1" applyBorder="1" applyAlignment="1" applyProtection="1">
      <alignment horizontal="center" vertical="center"/>
    </xf>
    <xf numFmtId="167" fontId="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165" fontId="0" fillId="0" borderId="8" xfId="1" applyNumberFormat="1" applyFont="1" applyFill="1" applyBorder="1" applyAlignment="1" applyProtection="1">
      <alignment horizontal="center" vertical="center"/>
    </xf>
    <xf numFmtId="165" fontId="0" fillId="0" borderId="0" xfId="1" applyNumberFormat="1" applyFont="1" applyFill="1" applyAlignment="1" applyProtection="1">
      <alignment horizontal="center" vertical="center"/>
    </xf>
    <xf numFmtId="167" fontId="0" fillId="0" borderId="0" xfId="1" applyNumberFormat="1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165" fontId="0" fillId="2" borderId="0" xfId="1" applyNumberFormat="1" applyFont="1" applyFill="1" applyAlignment="1" applyProtection="1">
      <alignment horizontal="center" vertical="center"/>
    </xf>
    <xf numFmtId="167" fontId="0" fillId="2" borderId="0" xfId="1" applyNumberFormat="1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64" fontId="0" fillId="8" borderId="21" xfId="1" applyNumberFormat="1" applyFont="1" applyFill="1" applyBorder="1" applyAlignment="1" applyProtection="1">
      <alignment horizontal="center" vertical="center"/>
      <protection locked="0"/>
    </xf>
    <xf numFmtId="0" fontId="0" fillId="8" borderId="21" xfId="0" applyFill="1" applyBorder="1" applyAlignment="1" applyProtection="1">
      <alignment horizontal="center" vertical="center"/>
      <protection locked="0"/>
    </xf>
    <xf numFmtId="168" fontId="0" fillId="8" borderId="21" xfId="0" applyNumberFormat="1" applyFont="1" applyFill="1" applyBorder="1" applyAlignment="1" applyProtection="1">
      <alignment horizontal="center" vertical="center"/>
      <protection locked="0"/>
    </xf>
    <xf numFmtId="9" fontId="0" fillId="8" borderId="21" xfId="2" applyFont="1" applyFill="1" applyBorder="1" applyAlignment="1" applyProtection="1">
      <alignment horizontal="center" vertical="center"/>
      <protection locked="0"/>
    </xf>
    <xf numFmtId="164" fontId="0" fillId="8" borderId="22" xfId="1" applyNumberFormat="1" applyFont="1" applyFill="1" applyBorder="1" applyAlignment="1" applyProtection="1">
      <alignment horizontal="center" vertical="center"/>
      <protection locked="0"/>
    </xf>
    <xf numFmtId="0" fontId="0" fillId="8" borderId="22" xfId="0" applyFill="1" applyBorder="1" applyAlignment="1" applyProtection="1">
      <alignment horizontal="center" vertical="center"/>
      <protection locked="0"/>
    </xf>
    <xf numFmtId="168" fontId="0" fillId="8" borderId="22" xfId="0" applyNumberFormat="1" applyFont="1" applyFill="1" applyBorder="1" applyAlignment="1" applyProtection="1">
      <alignment horizontal="center" vertical="center"/>
      <protection locked="0"/>
    </xf>
    <xf numFmtId="9" fontId="0" fillId="8" borderId="22" xfId="2" applyFont="1" applyFill="1" applyBorder="1" applyAlignment="1" applyProtection="1">
      <alignment horizontal="center" vertical="center"/>
      <protection locked="0"/>
    </xf>
    <xf numFmtId="164" fontId="0" fillId="8" borderId="20" xfId="1" applyNumberFormat="1" applyFont="1" applyFill="1" applyBorder="1" applyAlignment="1" applyProtection="1">
      <alignment horizontal="center" vertical="center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168" fontId="0" fillId="8" borderId="20" xfId="0" applyNumberFormat="1" applyFont="1" applyFill="1" applyBorder="1" applyAlignment="1" applyProtection="1">
      <alignment horizontal="center" vertical="center"/>
      <protection locked="0"/>
    </xf>
    <xf numFmtId="9" fontId="0" fillId="8" borderId="20" xfId="2" applyFont="1" applyFill="1" applyBorder="1" applyAlignment="1" applyProtection="1">
      <alignment horizontal="center" vertical="center"/>
      <protection locked="0"/>
    </xf>
    <xf numFmtId="168" fontId="0" fillId="8" borderId="22" xfId="0" applyNumberFormat="1" applyFill="1" applyBorder="1" applyAlignment="1" applyProtection="1">
      <alignment horizontal="center" vertical="center"/>
      <protection locked="0"/>
    </xf>
    <xf numFmtId="168" fontId="0" fillId="8" borderId="26" xfId="0" applyNumberFormat="1" applyFont="1" applyFill="1" applyBorder="1" applyAlignment="1" applyProtection="1">
      <alignment horizontal="center" vertical="center"/>
      <protection locked="0"/>
    </xf>
    <xf numFmtId="168" fontId="0" fillId="8" borderId="27" xfId="0" applyNumberFormat="1" applyFont="1" applyFill="1" applyBorder="1" applyAlignment="1" applyProtection="1">
      <alignment horizontal="center" vertical="center"/>
      <protection locked="0"/>
    </xf>
    <xf numFmtId="0" fontId="0" fillId="8" borderId="31" xfId="0" applyFill="1" applyBorder="1" applyAlignment="1" applyProtection="1">
      <alignment horizontal="center" vertical="center"/>
      <protection locked="0"/>
    </xf>
    <xf numFmtId="0" fontId="0" fillId="8" borderId="36" xfId="0" applyFill="1" applyBorder="1" applyAlignment="1" applyProtection="1">
      <alignment horizontal="center" vertical="center"/>
      <protection locked="0"/>
    </xf>
    <xf numFmtId="0" fontId="0" fillId="8" borderId="34" xfId="0" applyFill="1" applyBorder="1" applyAlignment="1" applyProtection="1">
      <alignment horizontal="center" vertical="center"/>
      <protection locked="0"/>
    </xf>
    <xf numFmtId="0" fontId="0" fillId="8" borderId="32" xfId="0" applyFill="1" applyBorder="1" applyAlignment="1" applyProtection="1">
      <alignment horizontal="center" vertical="center"/>
      <protection locked="0"/>
    </xf>
    <xf numFmtId="0" fontId="0" fillId="8" borderId="35" xfId="0" applyFill="1" applyBorder="1" applyAlignment="1" applyProtection="1">
      <alignment horizontal="center" vertical="center"/>
      <protection locked="0"/>
    </xf>
    <xf numFmtId="0" fontId="0" fillId="8" borderId="33" xfId="0" applyFill="1" applyBorder="1" applyAlignment="1" applyProtection="1">
      <alignment horizontal="center" vertical="center"/>
      <protection locked="0"/>
    </xf>
    <xf numFmtId="0" fontId="0" fillId="8" borderId="37" xfId="0" applyFill="1" applyBorder="1" applyAlignment="1" applyProtection="1">
      <alignment horizontal="center" vertical="center"/>
      <protection locked="0"/>
    </xf>
    <xf numFmtId="9" fontId="4" fillId="8" borderId="20" xfId="0" applyNumberFormat="1" applyFont="1" applyFill="1" applyBorder="1" applyProtection="1">
      <protection locked="0"/>
    </xf>
    <xf numFmtId="9" fontId="4" fillId="8" borderId="20" xfId="2" applyFont="1" applyFill="1" applyBorder="1" applyProtection="1">
      <protection locked="0"/>
    </xf>
    <xf numFmtId="2" fontId="3" fillId="0" borderId="5" xfId="0" applyNumberFormat="1" applyFont="1" applyBorder="1" applyAlignment="1" applyProtection="1">
      <alignment horizontal="center" vertical="center" readingOrder="1"/>
    </xf>
    <xf numFmtId="2" fontId="3" fillId="0" borderId="7" xfId="0" applyNumberFormat="1" applyFont="1" applyBorder="1" applyAlignment="1" applyProtection="1">
      <alignment horizontal="center" vertical="center" readingOrder="1"/>
    </xf>
    <xf numFmtId="2" fontId="3" fillId="0" borderId="6" xfId="0" applyNumberFormat="1" applyFont="1" applyBorder="1" applyAlignment="1" applyProtection="1">
      <alignment horizontal="center" vertical="center" readingOrder="1"/>
    </xf>
    <xf numFmtId="2" fontId="3" fillId="0" borderId="0" xfId="0" applyNumberFormat="1" applyFont="1" applyBorder="1" applyAlignment="1" applyProtection="1">
      <alignment horizontal="center" vertical="center" readingOrder="1"/>
    </xf>
    <xf numFmtId="2" fontId="3" fillId="0" borderId="0" xfId="0" applyNumberFormat="1" applyFont="1" applyAlignment="1" applyProtection="1">
      <alignment horizontal="center" vertical="center" readingOrder="1"/>
    </xf>
    <xf numFmtId="2" fontId="3" fillId="0" borderId="2" xfId="0" applyNumberFormat="1" applyFont="1" applyBorder="1" applyAlignment="1" applyProtection="1">
      <alignment horizontal="center" vertical="center" readingOrder="1"/>
    </xf>
    <xf numFmtId="2" fontId="3" fillId="0" borderId="3" xfId="0" applyNumberFormat="1" applyFont="1" applyBorder="1" applyAlignment="1" applyProtection="1">
      <alignment horizontal="center" vertical="center" readingOrder="1"/>
    </xf>
    <xf numFmtId="3" fontId="3" fillId="0" borderId="47" xfId="0" applyNumberFormat="1" applyFont="1" applyBorder="1" applyAlignment="1">
      <alignment horizontal="center" vertical="center" readingOrder="1"/>
    </xf>
    <xf numFmtId="170" fontId="3" fillId="0" borderId="47" xfId="1" applyNumberFormat="1" applyFont="1" applyBorder="1" applyAlignment="1">
      <alignment horizontal="center" vertical="center" readingOrder="1"/>
    </xf>
    <xf numFmtId="170" fontId="3" fillId="0" borderId="46" xfId="1" applyNumberFormat="1" applyFont="1" applyBorder="1" applyAlignment="1">
      <alignment horizontal="center" vertical="center" readingOrder="1"/>
    </xf>
    <xf numFmtId="165" fontId="3" fillId="0" borderId="47" xfId="1" applyNumberFormat="1" applyFont="1" applyBorder="1" applyAlignment="1">
      <alignment horizontal="center" vertical="center" readingOrder="1"/>
    </xf>
    <xf numFmtId="165" fontId="3" fillId="0" borderId="46" xfId="1" applyNumberFormat="1" applyFont="1" applyBorder="1" applyAlignment="1">
      <alignment horizontal="center" vertical="center" readingOrder="1"/>
    </xf>
    <xf numFmtId="3" fontId="3" fillId="0" borderId="48" xfId="0" applyNumberFormat="1" applyFont="1" applyBorder="1" applyAlignment="1">
      <alignment horizontal="center" vertical="center" readingOrder="1"/>
    </xf>
    <xf numFmtId="0" fontId="3" fillId="0" borderId="47" xfId="0" applyFont="1" applyBorder="1" applyAlignment="1">
      <alignment horizontal="center" vertical="center" readingOrder="1"/>
    </xf>
    <xf numFmtId="165" fontId="3" fillId="0" borderId="49" xfId="1" applyNumberFormat="1" applyFont="1" applyBorder="1" applyAlignment="1">
      <alignment horizontal="center" vertical="center" readingOrder="1"/>
    </xf>
    <xf numFmtId="170" fontId="3" fillId="0" borderId="49" xfId="1" applyNumberFormat="1" applyFont="1" applyBorder="1" applyAlignment="1">
      <alignment horizontal="center" vertical="center" readingOrder="1"/>
    </xf>
    <xf numFmtId="170" fontId="3" fillId="0" borderId="48" xfId="1" applyNumberFormat="1" applyFont="1" applyBorder="1" applyAlignment="1">
      <alignment horizontal="center" vertical="center" readingOrder="1"/>
    </xf>
    <xf numFmtId="0" fontId="3" fillId="10" borderId="0" xfId="0" applyFont="1" applyFill="1" applyAlignment="1">
      <alignment horizontal="center" vertical="center" readingOrder="1"/>
    </xf>
    <xf numFmtId="0" fontId="3" fillId="10" borderId="3" xfId="0" applyFont="1" applyFill="1" applyBorder="1" applyAlignment="1">
      <alignment horizontal="center" vertical="center" readingOrder="1"/>
    </xf>
    <xf numFmtId="0" fontId="7" fillId="10" borderId="0" xfId="0" applyFont="1" applyFill="1" applyAlignment="1">
      <alignment horizontal="left" vertical="center" readingOrder="1"/>
    </xf>
    <xf numFmtId="0" fontId="3" fillId="11" borderId="0" xfId="0" applyFont="1" applyFill="1" applyAlignment="1">
      <alignment horizontal="center" vertical="center" readingOrder="1"/>
    </xf>
    <xf numFmtId="0" fontId="7" fillId="11" borderId="0" xfId="0" applyFont="1" applyFill="1" applyAlignment="1">
      <alignment horizontal="left" vertical="center" readingOrder="1"/>
    </xf>
    <xf numFmtId="0" fontId="3" fillId="11" borderId="3" xfId="0" applyFont="1" applyFill="1" applyBorder="1" applyAlignment="1">
      <alignment horizontal="center" vertical="center" readingOrder="1"/>
    </xf>
    <xf numFmtId="0" fontId="3" fillId="3" borderId="3" xfId="0" applyFont="1" applyFill="1" applyBorder="1" applyAlignment="1">
      <alignment horizontal="center" vertical="center" readingOrder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" xfId="0" applyFont="1" applyBorder="1"/>
    <xf numFmtId="165" fontId="0" fillId="0" borderId="2" xfId="1" applyNumberFormat="1" applyFont="1" applyFill="1" applyBorder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22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3" fillId="8" borderId="20" xfId="0" applyFont="1" applyFill="1" applyBorder="1" applyAlignment="1" applyProtection="1">
      <alignment horizontal="center" vertical="center" readingOrder="1"/>
      <protection locked="0"/>
    </xf>
    <xf numFmtId="0" fontId="23" fillId="0" borderId="1" xfId="0" applyFont="1" applyBorder="1" applyAlignment="1">
      <alignment wrapText="1"/>
    </xf>
    <xf numFmtId="0" fontId="24" fillId="0" borderId="1" xfId="0" applyFont="1" applyBorder="1"/>
    <xf numFmtId="0" fontId="3" fillId="0" borderId="0" xfId="0" quotePrefix="1" applyFont="1"/>
    <xf numFmtId="0" fontId="3" fillId="0" borderId="25" xfId="0" applyFont="1" applyBorder="1"/>
    <xf numFmtId="0" fontId="5" fillId="0" borderId="47" xfId="0" applyFont="1" applyBorder="1"/>
    <xf numFmtId="0" fontId="4" fillId="0" borderId="47" xfId="0" applyFont="1" applyBorder="1"/>
    <xf numFmtId="0" fontId="3" fillId="0" borderId="8" xfId="0" applyFont="1" applyBorder="1"/>
    <xf numFmtId="0" fontId="3" fillId="0" borderId="50" xfId="0" applyFont="1" applyBorder="1" applyAlignment="1">
      <alignment horizontal="center" vertical="center" readingOrder="1"/>
    </xf>
    <xf numFmtId="0" fontId="7" fillId="0" borderId="50" xfId="0" applyFont="1" applyBorder="1" applyAlignment="1">
      <alignment horizontal="left" vertical="center" readingOrder="1"/>
    </xf>
    <xf numFmtId="0" fontId="3" fillId="0" borderId="43" xfId="0" applyFont="1" applyBorder="1" applyAlignment="1">
      <alignment horizontal="center" vertical="center" readingOrder="1"/>
    </xf>
    <xf numFmtId="0" fontId="3" fillId="0" borderId="49" xfId="0" applyFont="1" applyBorder="1" applyAlignment="1">
      <alignment horizontal="center" vertical="center" readingOrder="1"/>
    </xf>
    <xf numFmtId="0" fontId="3" fillId="0" borderId="0" xfId="0" applyFont="1" applyFill="1" applyAlignment="1">
      <alignment horizontal="center" vertical="center" readingOrder="1"/>
    </xf>
    <xf numFmtId="0" fontId="5" fillId="0" borderId="0" xfId="0" applyFont="1" applyFill="1" applyBorder="1" applyAlignment="1">
      <alignment horizontal="center" vertical="center" readingOrder="1"/>
    </xf>
    <xf numFmtId="0" fontId="7" fillId="0" borderId="0" xfId="0" applyFont="1" applyFill="1" applyBorder="1" applyAlignment="1">
      <alignment horizontal="center" vertical="center" readingOrder="1"/>
    </xf>
    <xf numFmtId="0" fontId="7" fillId="0" borderId="0" xfId="0" applyFont="1" applyFill="1" applyAlignment="1">
      <alignment horizontal="center" vertical="center" readingOrder="1"/>
    </xf>
    <xf numFmtId="0" fontId="3" fillId="0" borderId="5" xfId="0" applyFont="1" applyFill="1" applyBorder="1" applyAlignment="1">
      <alignment horizontal="center" vertical="center" readingOrder="1"/>
    </xf>
    <xf numFmtId="0" fontId="3" fillId="0" borderId="0" xfId="0" applyFont="1" applyFill="1" applyBorder="1" applyAlignment="1">
      <alignment horizontal="center" vertical="center" readingOrder="1"/>
    </xf>
    <xf numFmtId="0" fontId="3" fillId="12" borderId="0" xfId="0" applyFont="1" applyFill="1" applyAlignment="1">
      <alignment horizontal="center" vertical="center" readingOrder="1"/>
    </xf>
    <xf numFmtId="0" fontId="3" fillId="0" borderId="7" xfId="0" applyFont="1" applyFill="1" applyBorder="1" applyAlignment="1">
      <alignment horizontal="center" vertical="center" readingOrder="1"/>
    </xf>
    <xf numFmtId="0" fontId="3" fillId="0" borderId="6" xfId="0" applyFont="1" applyFill="1" applyBorder="1" applyAlignment="1">
      <alignment horizontal="center" vertical="center" readingOrder="1"/>
    </xf>
    <xf numFmtId="0" fontId="3" fillId="0" borderId="2" xfId="0" applyFont="1" applyFill="1" applyBorder="1" applyAlignment="1">
      <alignment horizontal="center" vertical="center" readingOrder="1"/>
    </xf>
    <xf numFmtId="0" fontId="3" fillId="0" borderId="3" xfId="0" applyFont="1" applyFill="1" applyBorder="1" applyAlignment="1">
      <alignment horizontal="center" vertical="center" readingOrder="1"/>
    </xf>
    <xf numFmtId="0" fontId="8" fillId="12" borderId="0" xfId="0" applyFont="1" applyFill="1" applyAlignment="1">
      <alignment horizontal="left" vertical="center" readingOrder="1"/>
    </xf>
    <xf numFmtId="0" fontId="3" fillId="12" borderId="12" xfId="0" applyFont="1" applyFill="1" applyBorder="1" applyAlignment="1">
      <alignment horizontal="center" vertical="center" readingOrder="1"/>
    </xf>
    <xf numFmtId="0" fontId="8" fillId="7" borderId="0" xfId="0" applyFont="1" applyFill="1" applyAlignment="1">
      <alignment horizontal="left" vertical="center" readingOrder="1"/>
    </xf>
    <xf numFmtId="0" fontId="3" fillId="12" borderId="47" xfId="0" applyFont="1" applyFill="1" applyBorder="1" applyAlignment="1">
      <alignment horizontal="center" vertical="center" readingOrder="1"/>
    </xf>
    <xf numFmtId="0" fontId="7" fillId="0" borderId="47" xfId="0" applyFont="1" applyBorder="1" applyAlignment="1">
      <alignment horizontal="center" vertical="center" readingOrder="1"/>
    </xf>
    <xf numFmtId="0" fontId="3" fillId="0" borderId="48" xfId="0" applyFont="1" applyFill="1" applyBorder="1" applyAlignment="1">
      <alignment horizontal="center" vertical="center" readingOrder="1"/>
    </xf>
    <xf numFmtId="0" fontId="3" fillId="0" borderId="47" xfId="0" applyFont="1" applyFill="1" applyBorder="1" applyAlignment="1">
      <alignment horizontal="center" vertical="center" readingOrder="1"/>
    </xf>
    <xf numFmtId="0" fontId="3" fillId="0" borderId="48" xfId="0" applyFont="1" applyBorder="1" applyAlignment="1">
      <alignment horizontal="center" vertical="center" readingOrder="1"/>
    </xf>
    <xf numFmtId="0" fontId="7" fillId="0" borderId="4" xfId="0" applyFont="1" applyBorder="1" applyAlignment="1">
      <alignment horizontal="center" vertical="center" readingOrder="1"/>
    </xf>
    <xf numFmtId="0" fontId="3" fillId="0" borderId="10" xfId="0" applyFont="1" applyFill="1" applyBorder="1" applyAlignment="1">
      <alignment horizontal="center" vertical="center" readingOrder="1"/>
    </xf>
    <xf numFmtId="0" fontId="3" fillId="0" borderId="4" xfId="0" applyFont="1" applyFill="1" applyBorder="1" applyAlignment="1">
      <alignment horizontal="center" vertical="center" readingOrder="1"/>
    </xf>
    <xf numFmtId="0" fontId="3" fillId="0" borderId="4" xfId="0" applyFont="1" applyBorder="1" applyAlignment="1">
      <alignment horizontal="center" vertical="center" readingOrder="1"/>
    </xf>
    <xf numFmtId="0" fontId="3" fillId="0" borderId="10" xfId="0" applyFont="1" applyBorder="1" applyAlignment="1">
      <alignment horizontal="center" vertical="center" readingOrder="1"/>
    </xf>
    <xf numFmtId="0" fontId="3" fillId="7" borderId="47" xfId="0" applyFont="1" applyFill="1" applyBorder="1" applyAlignment="1">
      <alignment horizontal="center" vertical="center" readingOrder="1"/>
    </xf>
    <xf numFmtId="0" fontId="3" fillId="3" borderId="47" xfId="0" applyFont="1" applyFill="1" applyBorder="1" applyAlignment="1">
      <alignment horizontal="center" vertical="center" readingOrder="1"/>
    </xf>
    <xf numFmtId="171" fontId="3" fillId="0" borderId="5" xfId="0" applyNumberFormat="1" applyFont="1" applyBorder="1" applyAlignment="1">
      <alignment horizontal="center" vertical="center" readingOrder="1"/>
    </xf>
    <xf numFmtId="171" fontId="3" fillId="0" borderId="7" xfId="0" applyNumberFormat="1" applyFont="1" applyBorder="1" applyAlignment="1">
      <alignment horizontal="center" vertical="center" readingOrder="1"/>
    </xf>
    <xf numFmtId="171" fontId="3" fillId="0" borderId="6" xfId="0" applyNumberFormat="1" applyFont="1" applyBorder="1" applyAlignment="1">
      <alignment horizontal="center" vertical="center" readingOrder="1"/>
    </xf>
    <xf numFmtId="171" fontId="3" fillId="0" borderId="0" xfId="0" applyNumberFormat="1" applyFont="1" applyBorder="1" applyAlignment="1">
      <alignment horizontal="center" vertical="center" readingOrder="1"/>
    </xf>
    <xf numFmtId="171" fontId="3" fillId="0" borderId="0" xfId="0" applyNumberFormat="1" applyFont="1" applyAlignment="1">
      <alignment horizontal="center" vertical="center" readingOrder="1"/>
    </xf>
    <xf numFmtId="171" fontId="3" fillId="0" borderId="2" xfId="0" applyNumberFormat="1" applyFont="1" applyBorder="1" applyAlignment="1">
      <alignment horizontal="center" vertical="center" readingOrder="1"/>
    </xf>
    <xf numFmtId="171" fontId="3" fillId="0" borderId="3" xfId="0" applyNumberFormat="1" applyFont="1" applyBorder="1" applyAlignment="1">
      <alignment horizontal="center" vertical="center" readingOrder="1"/>
    </xf>
    <xf numFmtId="171" fontId="3" fillId="0" borderId="47" xfId="0" applyNumberFormat="1" applyFont="1" applyBorder="1" applyAlignment="1">
      <alignment horizontal="center" vertical="center" readingOrder="1"/>
    </xf>
    <xf numFmtId="172" fontId="3" fillId="0" borderId="0" xfId="1" applyNumberFormat="1" applyFont="1" applyBorder="1" applyAlignment="1">
      <alignment horizontal="center" vertical="center" readingOrder="1"/>
    </xf>
    <xf numFmtId="172" fontId="3" fillId="0" borderId="0" xfId="1" applyNumberFormat="1" applyFont="1" applyAlignment="1">
      <alignment horizontal="center" vertical="center" readingOrder="1"/>
    </xf>
    <xf numFmtId="172" fontId="3" fillId="0" borderId="2" xfId="1" applyNumberFormat="1" applyFont="1" applyBorder="1" applyAlignment="1">
      <alignment horizontal="center" vertical="center" readingOrder="1"/>
    </xf>
    <xf numFmtId="172" fontId="3" fillId="0" borderId="3" xfId="1" applyNumberFormat="1" applyFont="1" applyBorder="1" applyAlignment="1">
      <alignment horizontal="center" vertical="center" readingOrder="1"/>
    </xf>
    <xf numFmtId="172" fontId="3" fillId="0" borderId="47" xfId="1" applyNumberFormat="1" applyFont="1" applyBorder="1" applyAlignment="1">
      <alignment horizontal="center" vertical="center" readingOrder="1"/>
    </xf>
    <xf numFmtId="172" fontId="3" fillId="0" borderId="5" xfId="1" applyNumberFormat="1" applyFont="1" applyBorder="1" applyAlignment="1">
      <alignment horizontal="right" vertical="center" readingOrder="1"/>
    </xf>
    <xf numFmtId="172" fontId="3" fillId="0" borderId="7" xfId="1" applyNumberFormat="1" applyFont="1" applyBorder="1" applyAlignment="1">
      <alignment horizontal="right" vertical="center" readingOrder="1"/>
    </xf>
    <xf numFmtId="172" fontId="3" fillId="0" borderId="6" xfId="1" applyNumberFormat="1" applyFont="1" applyBorder="1" applyAlignment="1">
      <alignment horizontal="right" vertical="center" readingOrder="1"/>
    </xf>
    <xf numFmtId="172" fontId="3" fillId="0" borderId="0" xfId="1" applyNumberFormat="1" applyFont="1" applyBorder="1" applyAlignment="1">
      <alignment horizontal="right" vertical="center" readingOrder="1"/>
    </xf>
    <xf numFmtId="172" fontId="3" fillId="0" borderId="0" xfId="1" applyNumberFormat="1" applyFont="1" applyAlignment="1">
      <alignment horizontal="right" vertical="center" readingOrder="1"/>
    </xf>
    <xf numFmtId="172" fontId="3" fillId="0" borderId="2" xfId="1" applyNumberFormat="1" applyFont="1" applyBorder="1" applyAlignment="1">
      <alignment horizontal="right" vertical="center" readingOrder="1"/>
    </xf>
    <xf numFmtId="172" fontId="3" fillId="0" borderId="3" xfId="1" applyNumberFormat="1" applyFont="1" applyBorder="1" applyAlignment="1">
      <alignment horizontal="right" vertical="center" readingOrder="1"/>
    </xf>
    <xf numFmtId="172" fontId="3" fillId="0" borderId="47" xfId="1" applyNumberFormat="1" applyFont="1" applyBorder="1" applyAlignment="1">
      <alignment horizontal="right" vertical="center" readingOrder="1"/>
    </xf>
    <xf numFmtId="172" fontId="3" fillId="0" borderId="46" xfId="1" applyNumberFormat="1" applyFont="1" applyBorder="1" applyAlignment="1">
      <alignment horizontal="right" vertical="center" readingOrder="1"/>
    </xf>
    <xf numFmtId="172" fontId="3" fillId="0" borderId="49" xfId="1" applyNumberFormat="1" applyFont="1" applyBorder="1" applyAlignment="1">
      <alignment horizontal="right" vertical="center" readingOrder="1"/>
    </xf>
    <xf numFmtId="9" fontId="0" fillId="0" borderId="0" xfId="0" applyNumberFormat="1"/>
    <xf numFmtId="0" fontId="17" fillId="0" borderId="51" xfId="0" applyFont="1" applyBorder="1"/>
    <xf numFmtId="0" fontId="18" fillId="0" borderId="0" xfId="0" applyFont="1"/>
    <xf numFmtId="38" fontId="1" fillId="0" borderId="0" xfId="1" applyNumberFormat="1" applyFont="1" applyFill="1" applyBorder="1"/>
    <xf numFmtId="0" fontId="0" fillId="0" borderId="0" xfId="0" applyFont="1" applyFill="1"/>
    <xf numFmtId="0" fontId="17" fillId="0" borderId="0" xfId="0" applyFont="1" applyFill="1"/>
    <xf numFmtId="0" fontId="0" fillId="0" borderId="2" xfId="0" applyFill="1" applyBorder="1"/>
    <xf numFmtId="0" fontId="0" fillId="0" borderId="0" xfId="0" applyFill="1"/>
    <xf numFmtId="0" fontId="10" fillId="0" borderId="0" xfId="0" applyFont="1" applyFill="1"/>
    <xf numFmtId="0" fontId="17" fillId="0" borderId="51" xfId="0" applyFont="1" applyFill="1" applyBorder="1"/>
    <xf numFmtId="0" fontId="16" fillId="0" borderId="0" xfId="0" applyFont="1" applyFill="1"/>
    <xf numFmtId="0" fontId="2" fillId="0" borderId="0" xfId="0" applyFont="1" applyFill="1"/>
    <xf numFmtId="0" fontId="18" fillId="0" borderId="0" xfId="0" applyFont="1" applyFill="1"/>
    <xf numFmtId="0" fontId="2" fillId="0" borderId="2" xfId="0" applyFont="1" applyFill="1" applyBorder="1"/>
    <xf numFmtId="9" fontId="0" fillId="0" borderId="2" xfId="0" applyNumberFormat="1" applyFont="1" applyFill="1" applyBorder="1" applyAlignment="1">
      <alignment horizontal="right"/>
    </xf>
    <xf numFmtId="9" fontId="0" fillId="0" borderId="0" xfId="0" applyNumberFormat="1" applyFont="1" applyFill="1" applyAlignment="1">
      <alignment horizontal="right"/>
    </xf>
    <xf numFmtId="38" fontId="0" fillId="0" borderId="2" xfId="1" applyNumberFormat="1" applyFont="1" applyFill="1" applyBorder="1"/>
    <xf numFmtId="0" fontId="3" fillId="4" borderId="0" xfId="0" applyFont="1" applyFill="1" applyAlignment="1">
      <alignment horizontal="center" vertical="center" readingOrder="1"/>
    </xf>
    <xf numFmtId="0" fontId="8" fillId="4" borderId="0" xfId="0" applyFont="1" applyFill="1" applyAlignment="1">
      <alignment horizontal="left" vertical="center" readingOrder="1"/>
    </xf>
    <xf numFmtId="0" fontId="3" fillId="13" borderId="0" xfId="0" applyFont="1" applyFill="1" applyAlignment="1">
      <alignment horizontal="center" vertical="center" readingOrder="1"/>
    </xf>
    <xf numFmtId="0" fontId="8" fillId="13" borderId="0" xfId="0" applyFont="1" applyFill="1" applyAlignment="1">
      <alignment horizontal="left" vertical="center" readingOrder="1"/>
    </xf>
    <xf numFmtId="0" fontId="3" fillId="14" borderId="0" xfId="0" applyFont="1" applyFill="1" applyAlignment="1">
      <alignment horizontal="center" vertical="center" readingOrder="1"/>
    </xf>
    <xf numFmtId="0" fontId="8" fillId="14" borderId="0" xfId="0" applyFont="1" applyFill="1" applyAlignment="1">
      <alignment horizontal="left" vertical="center" readingOrder="1"/>
    </xf>
    <xf numFmtId="0" fontId="3" fillId="16" borderId="0" xfId="0" applyFont="1" applyFill="1" applyAlignment="1">
      <alignment horizontal="center" vertical="center" readingOrder="1"/>
    </xf>
    <xf numFmtId="0" fontId="25" fillId="16" borderId="0" xfId="0" applyFont="1" applyFill="1" applyAlignment="1">
      <alignment horizontal="left" vertical="center" readingOrder="1"/>
    </xf>
    <xf numFmtId="0" fontId="25" fillId="15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readingOrder="1"/>
    </xf>
    <xf numFmtId="0" fontId="7" fillId="0" borderId="52" xfId="0" applyFont="1" applyBorder="1" applyAlignment="1">
      <alignment horizontal="center" vertical="center" readingOrder="1"/>
    </xf>
    <xf numFmtId="0" fontId="3" fillId="0" borderId="53" xfId="0" applyFont="1" applyFill="1" applyBorder="1" applyAlignment="1">
      <alignment horizontal="center" vertical="center" readingOrder="1"/>
    </xf>
    <xf numFmtId="0" fontId="3" fillId="0" borderId="52" xfId="0" applyFont="1" applyFill="1" applyBorder="1" applyAlignment="1">
      <alignment horizontal="center" vertical="center" readingOrder="1"/>
    </xf>
    <xf numFmtId="0" fontId="3" fillId="0" borderId="52" xfId="0" applyFont="1" applyBorder="1" applyAlignment="1">
      <alignment horizontal="center" vertical="center" readingOrder="1"/>
    </xf>
    <xf numFmtId="0" fontId="3" fillId="0" borderId="53" xfId="0" applyFont="1" applyBorder="1" applyAlignment="1">
      <alignment horizontal="center" vertical="center" readingOrder="1"/>
    </xf>
    <xf numFmtId="0" fontId="7" fillId="0" borderId="54" xfId="0" applyFont="1" applyBorder="1" applyAlignment="1">
      <alignment horizontal="center" vertical="center" readingOrder="1"/>
    </xf>
    <xf numFmtId="0" fontId="3" fillId="0" borderId="55" xfId="0" applyFont="1" applyFill="1" applyBorder="1" applyAlignment="1">
      <alignment horizontal="center" vertical="center" readingOrder="1"/>
    </xf>
    <xf numFmtId="0" fontId="3" fillId="0" borderId="54" xfId="0" applyFont="1" applyFill="1" applyBorder="1" applyAlignment="1">
      <alignment horizontal="center" vertical="center" readingOrder="1"/>
    </xf>
    <xf numFmtId="0" fontId="3" fillId="0" borderId="54" xfId="0" applyFont="1" applyBorder="1" applyAlignment="1">
      <alignment horizontal="center" vertical="center" readingOrder="1"/>
    </xf>
    <xf numFmtId="0" fontId="3" fillId="0" borderId="55" xfId="0" applyFont="1" applyBorder="1" applyAlignment="1">
      <alignment horizontal="center" vertical="center" readingOrder="1"/>
    </xf>
    <xf numFmtId="0" fontId="26" fillId="15" borderId="0" xfId="0" applyFont="1" applyFill="1" applyAlignment="1">
      <alignment horizontal="center" vertical="center" readingOrder="1"/>
    </xf>
    <xf numFmtId="0" fontId="3" fillId="16" borderId="12" xfId="0" applyFont="1" applyFill="1" applyBorder="1" applyAlignment="1">
      <alignment horizontal="center" vertical="center" readingOrder="1"/>
    </xf>
    <xf numFmtId="0" fontId="26" fillId="15" borderId="12" xfId="0" applyFont="1" applyFill="1" applyBorder="1" applyAlignment="1">
      <alignment horizontal="center" vertical="center" readingOrder="1"/>
    </xf>
    <xf numFmtId="0" fontId="3" fillId="14" borderId="12" xfId="0" applyFont="1" applyFill="1" applyBorder="1" applyAlignment="1">
      <alignment horizontal="center" vertical="center" readingOrder="1"/>
    </xf>
    <xf numFmtId="0" fontId="3" fillId="13" borderId="12" xfId="0" applyFont="1" applyFill="1" applyBorder="1" applyAlignment="1">
      <alignment horizontal="center" vertical="center" readingOrder="1"/>
    </xf>
    <xf numFmtId="0" fontId="3" fillId="4" borderId="56" xfId="0" applyFont="1" applyFill="1" applyBorder="1" applyAlignment="1">
      <alignment horizontal="center" vertical="center" readingOrder="1"/>
    </xf>
    <xf numFmtId="0" fontId="5" fillId="3" borderId="57" xfId="0" applyFont="1" applyFill="1" applyBorder="1" applyAlignment="1">
      <alignment horizontal="center" vertical="center" readingOrder="1"/>
    </xf>
    <xf numFmtId="0" fontId="3" fillId="7" borderId="58" xfId="0" applyFont="1" applyFill="1" applyBorder="1" applyAlignment="1">
      <alignment horizontal="center" vertical="center" readingOrder="1"/>
    </xf>
    <xf numFmtId="0" fontId="5" fillId="3" borderId="59" xfId="0" applyFont="1" applyFill="1" applyBorder="1" applyAlignment="1">
      <alignment horizontal="center" vertical="center" readingOrder="1"/>
    </xf>
    <xf numFmtId="0" fontId="3" fillId="0" borderId="0" xfId="0" quotePrefix="1" applyFont="1" applyFill="1" applyBorder="1" applyAlignment="1">
      <alignment horizontal="center" vertical="center" readingOrder="1"/>
    </xf>
    <xf numFmtId="0" fontId="3" fillId="4" borderId="5" xfId="0" applyFont="1" applyFill="1" applyBorder="1" applyAlignment="1">
      <alignment horizontal="center" vertical="center" readingOrder="1"/>
    </xf>
    <xf numFmtId="0" fontId="3" fillId="4" borderId="0" xfId="0" applyFont="1" applyFill="1" applyBorder="1" applyAlignment="1">
      <alignment horizontal="center" vertical="center" readingOrder="1"/>
    </xf>
    <xf numFmtId="0" fontId="0" fillId="0" borderId="2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38" fontId="1" fillId="0" borderId="2" xfId="1" applyNumberFormat="1" applyFont="1" applyFill="1" applyBorder="1" applyAlignment="1">
      <alignment horizontal="right"/>
    </xf>
    <xf numFmtId="38" fontId="1" fillId="0" borderId="0" xfId="1" applyNumberFormat="1" applyFont="1" applyFill="1" applyAlignment="1">
      <alignment horizontal="right"/>
    </xf>
    <xf numFmtId="9" fontId="1" fillId="0" borderId="0" xfId="2" applyFont="1" applyFill="1" applyAlignment="1">
      <alignment horizontal="right"/>
    </xf>
    <xf numFmtId="165" fontId="3" fillId="0" borderId="10" xfId="1" applyNumberFormat="1" applyFont="1" applyFill="1" applyBorder="1" applyAlignment="1">
      <alignment horizontal="center" vertical="center" readingOrder="1"/>
    </xf>
    <xf numFmtId="165" fontId="3" fillId="0" borderId="5" xfId="1" applyNumberFormat="1" applyFont="1" applyFill="1" applyBorder="1" applyAlignment="1">
      <alignment horizontal="center" vertical="center" readingOrder="1"/>
    </xf>
    <xf numFmtId="165" fontId="3" fillId="0" borderId="48" xfId="1" applyNumberFormat="1" applyFont="1" applyFill="1" applyBorder="1" applyAlignment="1">
      <alignment horizontal="center" vertical="center" readingOrder="1"/>
    </xf>
    <xf numFmtId="165" fontId="3" fillId="0" borderId="4" xfId="1" applyNumberFormat="1" applyFont="1" applyFill="1" applyBorder="1" applyAlignment="1">
      <alignment horizontal="center" vertical="center" readingOrder="1"/>
    </xf>
    <xf numFmtId="165" fontId="3" fillId="0" borderId="0" xfId="1" applyNumberFormat="1" applyFont="1" applyFill="1" applyBorder="1" applyAlignment="1">
      <alignment horizontal="center" vertical="center" readingOrder="1"/>
    </xf>
    <xf numFmtId="165" fontId="3" fillId="0" borderId="47" xfId="1" applyNumberFormat="1" applyFont="1" applyFill="1" applyBorder="1" applyAlignment="1">
      <alignment horizontal="center" vertical="center" readingOrder="1"/>
    </xf>
    <xf numFmtId="165" fontId="3" fillId="0" borderId="4" xfId="1" applyNumberFormat="1" applyFont="1" applyBorder="1" applyAlignment="1">
      <alignment horizontal="center" vertical="center" readingOrder="1"/>
    </xf>
    <xf numFmtId="165" fontId="3" fillId="0" borderId="10" xfId="1" applyNumberFormat="1" applyFont="1" applyBorder="1" applyAlignment="1">
      <alignment horizontal="center" vertical="center" readingOrder="1"/>
    </xf>
    <xf numFmtId="165" fontId="3" fillId="0" borderId="48" xfId="1" applyNumberFormat="1" applyFont="1" applyBorder="1" applyAlignment="1">
      <alignment horizontal="center" vertical="center" readingOrder="1"/>
    </xf>
    <xf numFmtId="0" fontId="27" fillId="12" borderId="0" xfId="0" applyFont="1" applyFill="1" applyAlignment="1">
      <alignment horizontal="left" vertical="center" readingOrder="1"/>
    </xf>
    <xf numFmtId="0" fontId="7" fillId="0" borderId="46" xfId="0" applyFont="1" applyBorder="1" applyAlignment="1">
      <alignment horizontal="center" vertical="center" readingOrder="1"/>
    </xf>
    <xf numFmtId="3" fontId="3" fillId="0" borderId="4" xfId="0" applyNumberFormat="1" applyFont="1" applyFill="1" applyBorder="1" applyAlignment="1">
      <alignment horizontal="center" vertical="center" readingOrder="1"/>
    </xf>
    <xf numFmtId="0" fontId="28" fillId="0" borderId="0" xfId="0" applyFont="1" applyAlignment="1">
      <alignment horizontal="left" vertical="center" readingOrder="1"/>
    </xf>
    <xf numFmtId="0" fontId="7" fillId="2" borderId="0" xfId="0" applyFont="1" applyFill="1" applyAlignment="1">
      <alignment horizontal="left" vertical="center" readingOrder="1"/>
    </xf>
    <xf numFmtId="0" fontId="3" fillId="2" borderId="3" xfId="0" applyFont="1" applyFill="1" applyBorder="1" applyAlignment="1">
      <alignment horizontal="center" vertical="center" readingOrder="1"/>
    </xf>
    <xf numFmtId="0" fontId="3" fillId="2" borderId="4" xfId="0" applyFont="1" applyFill="1" applyBorder="1" applyAlignment="1">
      <alignment horizontal="center" vertical="center" readingOrder="1"/>
    </xf>
    <xf numFmtId="0" fontId="3" fillId="2" borderId="0" xfId="0" applyFont="1" applyFill="1" applyBorder="1" applyAlignment="1">
      <alignment horizontal="center" vertical="center" readingOrder="1"/>
    </xf>
    <xf numFmtId="0" fontId="3" fillId="2" borderId="47" xfId="0" applyFont="1" applyFill="1" applyBorder="1" applyAlignment="1">
      <alignment horizontal="center" vertical="center" readingOrder="1"/>
    </xf>
    <xf numFmtId="3" fontId="3" fillId="2" borderId="0" xfId="0" applyNumberFormat="1" applyFont="1" applyFill="1" applyBorder="1" applyAlignment="1">
      <alignment horizontal="center" vertical="center" readingOrder="1"/>
    </xf>
    <xf numFmtId="3" fontId="3" fillId="2" borderId="47" xfId="0" applyNumberFormat="1" applyFont="1" applyFill="1" applyBorder="1" applyAlignment="1">
      <alignment horizontal="center" vertical="center" readingOrder="1"/>
    </xf>
    <xf numFmtId="3" fontId="3" fillId="2" borderId="3" xfId="0" applyNumberFormat="1" applyFont="1" applyFill="1" applyBorder="1" applyAlignment="1">
      <alignment horizontal="center" vertical="center" readingOrder="1"/>
    </xf>
    <xf numFmtId="0" fontId="3" fillId="2" borderId="0" xfId="0" applyFont="1" applyFill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3" fontId="3" fillId="2" borderId="4" xfId="0" applyNumberFormat="1" applyFont="1" applyFill="1" applyBorder="1" applyAlignment="1">
      <alignment horizontal="center" vertical="center" readingOrder="1"/>
    </xf>
    <xf numFmtId="0" fontId="7" fillId="0" borderId="5" xfId="0" applyFont="1" applyFill="1" applyBorder="1" applyAlignment="1">
      <alignment horizontal="left" vertical="center" readingOrder="1"/>
    </xf>
    <xf numFmtId="3" fontId="3" fillId="0" borderId="5" xfId="0" applyNumberFormat="1" applyFont="1" applyFill="1" applyBorder="1" applyAlignment="1">
      <alignment horizontal="center" vertical="center" readingOrder="1"/>
    </xf>
    <xf numFmtId="3" fontId="3" fillId="0" borderId="48" xfId="0" applyNumberFormat="1" applyFont="1" applyFill="1" applyBorder="1" applyAlignment="1">
      <alignment horizontal="center" vertical="center" readingOrder="1"/>
    </xf>
    <xf numFmtId="3" fontId="3" fillId="0" borderId="6" xfId="0" applyNumberFormat="1" applyFont="1" applyFill="1" applyBorder="1" applyAlignment="1">
      <alignment horizontal="center" vertical="center" readingOrder="1"/>
    </xf>
    <xf numFmtId="0" fontId="3" fillId="18" borderId="3" xfId="0" applyFont="1" applyFill="1" applyBorder="1" applyAlignment="1">
      <alignment horizontal="center" vertical="center" readingOrder="1"/>
    </xf>
    <xf numFmtId="0" fontId="29" fillId="5" borderId="6" xfId="0" applyFont="1" applyFill="1" applyBorder="1" applyAlignment="1">
      <alignment horizontal="center" vertical="center" readingOrder="1"/>
    </xf>
    <xf numFmtId="0" fontId="29" fillId="5" borderId="3" xfId="0" applyFont="1" applyFill="1" applyBorder="1" applyAlignment="1">
      <alignment horizontal="center" vertical="center" readingOrder="1"/>
    </xf>
    <xf numFmtId="0" fontId="3" fillId="17" borderId="0" xfId="0" applyFont="1" applyFill="1" applyAlignment="1">
      <alignment horizontal="center" vertical="center" readingOrder="1"/>
    </xf>
    <xf numFmtId="3" fontId="3" fillId="0" borderId="0" xfId="0" applyNumberFormat="1" applyFont="1" applyFill="1" applyBorder="1" applyAlignment="1">
      <alignment horizontal="center" vertical="center" readingOrder="1"/>
    </xf>
    <xf numFmtId="3" fontId="3" fillId="0" borderId="47" xfId="0" applyNumberFormat="1" applyFont="1" applyFill="1" applyBorder="1" applyAlignment="1">
      <alignment horizontal="center" vertical="center" readingOrder="1"/>
    </xf>
    <xf numFmtId="3" fontId="3" fillId="0" borderId="3" xfId="0" applyNumberFormat="1" applyFont="1" applyFill="1" applyBorder="1" applyAlignment="1">
      <alignment horizontal="center" vertical="center" readingOrder="1"/>
    </xf>
    <xf numFmtId="0" fontId="7" fillId="18" borderId="0" xfId="0" applyFont="1" applyFill="1" applyAlignment="1">
      <alignment horizontal="left" vertical="center" readingOrder="1"/>
    </xf>
    <xf numFmtId="0" fontId="31" fillId="6" borderId="0" xfId="0" applyFont="1" applyFill="1" applyAlignment="1">
      <alignment horizontal="left" vertical="center" readingOrder="1"/>
    </xf>
    <xf numFmtId="0" fontId="30" fillId="0" borderId="6" xfId="0" applyFont="1" applyFill="1" applyBorder="1" applyAlignment="1">
      <alignment horizontal="center" vertical="center" readingOrder="1"/>
    </xf>
    <xf numFmtId="0" fontId="30" fillId="0" borderId="3" xfId="0" applyFont="1" applyFill="1" applyBorder="1" applyAlignment="1">
      <alignment horizontal="center" vertical="center" readingOrder="1"/>
    </xf>
    <xf numFmtId="0" fontId="3" fillId="21" borderId="0" xfId="0" applyFont="1" applyFill="1" applyAlignment="1">
      <alignment horizontal="center" vertical="center" readingOrder="1"/>
    </xf>
    <xf numFmtId="0" fontId="3" fillId="18" borderId="4" xfId="0" applyFont="1" applyFill="1" applyBorder="1" applyAlignment="1">
      <alignment horizontal="center" vertical="center" readingOrder="1"/>
    </xf>
    <xf numFmtId="0" fontId="3" fillId="18" borderId="0" xfId="0" applyFont="1" applyFill="1" applyBorder="1" applyAlignment="1">
      <alignment horizontal="center" vertical="center" readingOrder="1"/>
    </xf>
    <xf numFmtId="0" fontId="3" fillId="18" borderId="47" xfId="0" applyFont="1" applyFill="1" applyBorder="1" applyAlignment="1">
      <alignment horizontal="center" vertical="center" readingOrder="1"/>
    </xf>
    <xf numFmtId="3" fontId="3" fillId="18" borderId="0" xfId="0" applyNumberFormat="1" applyFont="1" applyFill="1" applyBorder="1" applyAlignment="1">
      <alignment horizontal="center" vertical="center" readingOrder="1"/>
    </xf>
    <xf numFmtId="3" fontId="3" fillId="18" borderId="47" xfId="0" applyNumberFormat="1" applyFont="1" applyFill="1" applyBorder="1" applyAlignment="1">
      <alignment horizontal="center" vertical="center" readingOrder="1"/>
    </xf>
    <xf numFmtId="3" fontId="3" fillId="18" borderId="3" xfId="0" applyNumberFormat="1" applyFont="1" applyFill="1" applyBorder="1" applyAlignment="1">
      <alignment horizontal="center" vertical="center" readingOrder="1"/>
    </xf>
    <xf numFmtId="0" fontId="3" fillId="18" borderId="0" xfId="0" applyFont="1" applyFill="1" applyAlignment="1">
      <alignment horizontal="center" vertical="center" readingOrder="1"/>
    </xf>
    <xf numFmtId="0" fontId="3" fillId="18" borderId="2" xfId="0" applyFont="1" applyFill="1" applyBorder="1" applyAlignment="1">
      <alignment horizontal="center" vertical="center" readingOrder="1"/>
    </xf>
    <xf numFmtId="3" fontId="3" fillId="18" borderId="4" xfId="0" applyNumberFormat="1" applyFont="1" applyFill="1" applyBorder="1" applyAlignment="1">
      <alignment horizontal="center" vertical="center" readingOrder="1"/>
    </xf>
    <xf numFmtId="0" fontId="33" fillId="0" borderId="3" xfId="0" applyFont="1" applyFill="1" applyBorder="1" applyAlignment="1">
      <alignment horizontal="center" vertical="center" readingOrder="1"/>
    </xf>
    <xf numFmtId="0" fontId="33" fillId="0" borderId="6" xfId="0" applyFont="1" applyFill="1" applyBorder="1" applyAlignment="1">
      <alignment horizontal="center" vertical="center" readingOrder="1"/>
    </xf>
    <xf numFmtId="0" fontId="32" fillId="22" borderId="0" xfId="0" applyFont="1" applyFill="1" applyAlignment="1">
      <alignment horizontal="left" vertical="center" readingOrder="1"/>
    </xf>
    <xf numFmtId="0" fontId="32" fillId="23" borderId="0" xfId="0" applyFont="1" applyFill="1" applyAlignment="1">
      <alignment horizontal="left" vertical="center" readingOrder="1"/>
    </xf>
    <xf numFmtId="0" fontId="3" fillId="22" borderId="0" xfId="0" applyFont="1" applyFill="1" applyAlignment="1">
      <alignment horizontal="center" vertical="center" readingOrder="1"/>
    </xf>
    <xf numFmtId="0" fontId="3" fillId="23" borderId="0" xfId="0" applyFont="1" applyFill="1" applyAlignment="1">
      <alignment horizontal="center" vertical="center" readingOrder="1"/>
    </xf>
    <xf numFmtId="0" fontId="34" fillId="17" borderId="0" xfId="0" applyFont="1" applyFill="1" applyAlignment="1">
      <alignment horizontal="left" vertical="center" readingOrder="1"/>
    </xf>
    <xf numFmtId="0" fontId="3" fillId="19" borderId="0" xfId="0" applyFont="1" applyFill="1" applyAlignment="1">
      <alignment horizontal="center" vertical="center" readingOrder="1"/>
    </xf>
    <xf numFmtId="0" fontId="32" fillId="21" borderId="0" xfId="0" applyFont="1" applyFill="1" applyAlignment="1">
      <alignment horizontal="left" vertical="center" readingOrder="1"/>
    </xf>
    <xf numFmtId="0" fontId="32" fillId="19" borderId="0" xfId="0" applyFont="1" applyFill="1" applyAlignment="1">
      <alignment horizontal="left" vertical="center" readingOrder="1"/>
    </xf>
    <xf numFmtId="0" fontId="3" fillId="24" borderId="0" xfId="0" applyFont="1" applyFill="1" applyAlignment="1">
      <alignment horizontal="center" vertical="center" readingOrder="1"/>
    </xf>
    <xf numFmtId="0" fontId="32" fillId="24" borderId="0" xfId="0" applyFont="1" applyFill="1" applyAlignment="1">
      <alignment horizontal="left" vertical="center" readingOrder="1"/>
    </xf>
    <xf numFmtId="0" fontId="3" fillId="20" borderId="0" xfId="0" applyFont="1" applyFill="1" applyAlignment="1">
      <alignment horizontal="center" vertical="center" readingOrder="1"/>
    </xf>
    <xf numFmtId="0" fontId="3" fillId="20" borderId="0" xfId="0" applyFont="1" applyFill="1" applyBorder="1" applyAlignment="1">
      <alignment horizontal="center" vertical="center" readingOrder="1"/>
    </xf>
    <xf numFmtId="0" fontId="26" fillId="18" borderId="0" xfId="0" applyFont="1" applyFill="1" applyAlignment="1">
      <alignment horizontal="center" vertical="center" readingOrder="1"/>
    </xf>
    <xf numFmtId="0" fontId="35" fillId="18" borderId="0" xfId="0" applyFont="1" applyFill="1" applyAlignment="1">
      <alignment horizontal="left" vertical="center" readingOrder="1"/>
    </xf>
    <xf numFmtId="0" fontId="26" fillId="18" borderId="3" xfId="0" applyFont="1" applyFill="1" applyBorder="1" applyAlignment="1">
      <alignment horizontal="center" vertical="center" readingOrder="1"/>
    </xf>
    <xf numFmtId="0" fontId="26" fillId="18" borderId="4" xfId="0" applyFont="1" applyFill="1" applyBorder="1" applyAlignment="1">
      <alignment horizontal="center" vertical="center" readingOrder="1"/>
    </xf>
    <xf numFmtId="0" fontId="26" fillId="18" borderId="0" xfId="0" applyFont="1" applyFill="1" applyBorder="1" applyAlignment="1">
      <alignment horizontal="center" vertical="center" readingOrder="1"/>
    </xf>
    <xf numFmtId="0" fontId="26" fillId="18" borderId="47" xfId="0" applyFont="1" applyFill="1" applyBorder="1" applyAlignment="1">
      <alignment horizontal="center" vertical="center" readingOrder="1"/>
    </xf>
    <xf numFmtId="3" fontId="26" fillId="18" borderId="0" xfId="0" applyNumberFormat="1" applyFont="1" applyFill="1" applyBorder="1" applyAlignment="1">
      <alignment horizontal="center" vertical="center" readingOrder="1"/>
    </xf>
    <xf numFmtId="3" fontId="26" fillId="18" borderId="47" xfId="0" applyNumberFormat="1" applyFont="1" applyFill="1" applyBorder="1" applyAlignment="1">
      <alignment horizontal="center" vertical="center" readingOrder="1"/>
    </xf>
    <xf numFmtId="3" fontId="26" fillId="18" borderId="3" xfId="0" applyNumberFormat="1" applyFont="1" applyFill="1" applyBorder="1" applyAlignment="1">
      <alignment horizontal="center" vertical="center" readingOrder="1"/>
    </xf>
    <xf numFmtId="0" fontId="26" fillId="18" borderId="2" xfId="0" applyFont="1" applyFill="1" applyBorder="1" applyAlignment="1">
      <alignment horizontal="center" vertical="center" readingOrder="1"/>
    </xf>
    <xf numFmtId="3" fontId="26" fillId="18" borderId="4" xfId="0" applyNumberFormat="1" applyFont="1" applyFill="1" applyBorder="1" applyAlignment="1">
      <alignment horizontal="center" vertical="center" readingOrder="1"/>
    </xf>
    <xf numFmtId="0" fontId="3" fillId="11" borderId="0" xfId="0" applyFont="1" applyFill="1" applyBorder="1" applyAlignment="1">
      <alignment horizontal="center" vertical="center" readingOrder="1"/>
    </xf>
    <xf numFmtId="0" fontId="3" fillId="11" borderId="47" xfId="0" applyFont="1" applyFill="1" applyBorder="1" applyAlignment="1">
      <alignment horizontal="center" vertical="center" readingOrder="1"/>
    </xf>
    <xf numFmtId="3" fontId="3" fillId="11" borderId="0" xfId="0" applyNumberFormat="1" applyFont="1" applyFill="1" applyBorder="1" applyAlignment="1">
      <alignment horizontal="center" vertical="center" readingOrder="1"/>
    </xf>
    <xf numFmtId="3" fontId="3" fillId="11" borderId="47" xfId="0" applyNumberFormat="1" applyFont="1" applyFill="1" applyBorder="1" applyAlignment="1">
      <alignment horizontal="center" vertical="center" readingOrder="1"/>
    </xf>
    <xf numFmtId="3" fontId="3" fillId="11" borderId="0" xfId="0" applyNumberFormat="1" applyFont="1" applyFill="1" applyAlignment="1">
      <alignment horizontal="center" vertical="center" readingOrder="1"/>
    </xf>
    <xf numFmtId="3" fontId="3" fillId="11" borderId="3" xfId="0" applyNumberFormat="1" applyFont="1" applyFill="1" applyBorder="1" applyAlignment="1">
      <alignment horizontal="center" vertical="center" readingOrder="1"/>
    </xf>
    <xf numFmtId="0" fontId="3" fillId="11" borderId="2" xfId="0" applyFont="1" applyFill="1" applyBorder="1" applyAlignment="1">
      <alignment horizontal="center" vertical="center" readingOrder="1"/>
    </xf>
    <xf numFmtId="0" fontId="3" fillId="25" borderId="0" xfId="0" applyFont="1" applyFill="1" applyAlignment="1">
      <alignment horizontal="center" vertical="center" readingOrder="1"/>
    </xf>
    <xf numFmtId="0" fontId="7" fillId="25" borderId="0" xfId="0" applyFont="1" applyFill="1" applyAlignment="1">
      <alignment horizontal="left" vertical="center" readingOrder="1"/>
    </xf>
    <xf numFmtId="0" fontId="3" fillId="25" borderId="0" xfId="0" applyFont="1" applyFill="1" applyBorder="1" applyAlignment="1">
      <alignment horizontal="center" vertical="center" readingOrder="1"/>
    </xf>
    <xf numFmtId="0" fontId="3" fillId="20" borderId="4" xfId="0" applyFont="1" applyFill="1" applyBorder="1" applyAlignment="1">
      <alignment horizontal="center" vertical="center" readingOrder="1"/>
    </xf>
    <xf numFmtId="0" fontId="7" fillId="0" borderId="0" xfId="0" applyFont="1" applyProtection="1"/>
    <xf numFmtId="10" fontId="4" fillId="8" borderId="20" xfId="2" applyNumberFormat="1" applyFont="1" applyFill="1" applyBorder="1" applyProtection="1">
      <protection locked="0"/>
    </xf>
    <xf numFmtId="0" fontId="5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4" fillId="0" borderId="0" xfId="0" applyFont="1" applyProtection="1"/>
    <xf numFmtId="0" fontId="3" fillId="0" borderId="1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wrapText="1"/>
    </xf>
    <xf numFmtId="0" fontId="7" fillId="0" borderId="15" xfId="0" applyFont="1" applyBorder="1" applyProtection="1"/>
    <xf numFmtId="0" fontId="11" fillId="8" borderId="20" xfId="0" applyFont="1" applyFill="1" applyBorder="1" applyProtection="1">
      <protection locked="0"/>
    </xf>
    <xf numFmtId="0" fontId="36" fillId="0" borderId="20" xfId="0" applyFont="1" applyBorder="1" applyProtection="1"/>
    <xf numFmtId="0" fontId="7" fillId="0" borderId="0" xfId="0" applyFont="1" applyAlignment="1" applyProtection="1">
      <alignment horizontal="left" vertical="center" readingOrder="1"/>
    </xf>
    <xf numFmtId="164" fontId="0" fillId="0" borderId="10" xfId="0" applyNumberForma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 readingOrder="1"/>
    </xf>
    <xf numFmtId="1" fontId="3" fillId="0" borderId="2" xfId="0" applyNumberFormat="1" applyFont="1" applyBorder="1" applyAlignment="1">
      <alignment horizontal="center" vertical="center" readingOrder="1"/>
    </xf>
    <xf numFmtId="1" fontId="3" fillId="0" borderId="3" xfId="0" applyNumberFormat="1" applyFont="1" applyBorder="1" applyAlignment="1">
      <alignment horizontal="center" vertical="center" readingOrder="1"/>
    </xf>
    <xf numFmtId="164" fontId="0" fillId="0" borderId="5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8" borderId="20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7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theme="0"/>
      </font>
    </dxf>
  </dxfs>
  <tableStyles count="0" defaultTableStyle="TableStyleMedium2" defaultPivotStyle="PivotStyleLight16"/>
  <colors>
    <mruColors>
      <color rgb="FFFEFBE8"/>
      <color rgb="FFF7FFFF"/>
      <color rgb="FFF7FFF7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61010/Work%20Folders/Personal/AtraVision%20Scaling%20Model%20Documents/Scaling%20Model%20-%20v%20233-Maintenance%20Model-v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rojects"/>
      <sheetName val="12-Year Statement"/>
      <sheetName val="MD - Customers"/>
      <sheetName val="MD - IMP"/>
      <sheetName val="MD - General"/>
      <sheetName val="IMP HR - New Hires"/>
      <sheetName val="Expense Study"/>
      <sheetName val="IMP HR - Promotions Quarterly"/>
      <sheetName val="IMP HR - New Hires Quarterly"/>
      <sheetName val="IMP HR Y1-Y2"/>
      <sheetName val="IMP HR - Project Time"/>
      <sheetName val="IMP HR - Person Time"/>
      <sheetName val="IMP HR - Actual Persons "/>
      <sheetName val="IMP HR - Unused Capacity"/>
      <sheetName val="IMP PRJ Net Salaries"/>
      <sheetName val="IMP Total Net Salaries"/>
      <sheetName val="IMP PRJ Adj Net Salaries"/>
      <sheetName val="IMP Total Adj Net Salaries"/>
      <sheetName val="IMP Total Expenditures"/>
      <sheetName val="IMP PRJ Costs"/>
      <sheetName val="IMP Total Costs"/>
      <sheetName val="IMP HR - Promotions Monthly"/>
      <sheetName val="IMP PRJ Expenses"/>
      <sheetName val="IMP UC Default Expenses"/>
      <sheetName val="IMP UC Costs as Expenses"/>
      <sheetName val="IMP Total Expenses"/>
      <sheetName val="IMP PRJ Revenues"/>
      <sheetName val="PRJ Salary Profile"/>
      <sheetName val="PRJ HR Profile"/>
      <sheetName val="License Pricing"/>
      <sheetName val="Scaled New Projects"/>
      <sheetName val="Scaled Current Projects"/>
      <sheetName val="All Projects"/>
      <sheetName val="Project Wakes"/>
      <sheetName val="New Project Wakes"/>
      <sheetName val="Maintenance Revenue"/>
      <sheetName val="License Revenue"/>
      <sheetName val="New Subscriptions"/>
      <sheetName val="Subscription Revenue"/>
      <sheetName val="All Subscriptions"/>
      <sheetName val="New Licenses"/>
      <sheetName val="All Licenses"/>
      <sheetName val="Current Projects"/>
      <sheetName val="MD - Maintenance"/>
      <sheetName val="MNT Scaled 1st Year"/>
      <sheetName val="MNT Scaled Ongoing"/>
      <sheetName val="MNT Num of Users"/>
      <sheetName val="MNT HR - Maintenance Time"/>
      <sheetName val="Current Projects - ARCHI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&#65279;<?xml version="1.0" encoding="utf-8"?><Relationships xmlns="http://schemas.openxmlformats.org/package/2006/relationships"><Relationship Type="http://schemas.microsoft.com/office/2011/relationships/webextension" Target="webextension2.xml" Id="rId2" /><Relationship Type="http://schemas.microsoft.com/office/2011/relationships/webextension" Target="webextension1.xml" Id="rId1" /><Relationship Type="http://schemas.microsoft.com/office/2011/relationships/webextension" Target="/xl/webextensions/webextension3.xml" Id="R91f9a95423174547" /></Relationships>
</file>

<file path=xl/webextensions/taskpanes.xml><?xml version="1.0" encoding="utf-8"?>
<wetp:taskpanes xmlns:r="http://schemas.openxmlformats.org/officeDocument/2006/relationships" xmlns:wetp="http://schemas.microsoft.com/office/webextensions/taskpanes/2010/11">
  <wetp:taskpane dockstate="" visibility="1" width="350" row="2">
    <wetp:webextensionref xmlns:r="http://schemas.openxmlformats.org/officeDocument/2006/relationships" r:id="rId1"/>
  </wetp:taskpane>
  <wetp:taskpane dockstate="" visibility="1" width="350" row="1">
    <wetp:webextensionref xmlns:r="http://schemas.openxmlformats.org/officeDocument/2006/relationships" r:id="rId2"/>
  </wetp:taskpane>
  <wetp:taskpane dockstate="" visibility="1" width="350" row="1">
    <wetp:webextensionref xmlns:r="http://schemas.openxmlformats.org/officeDocument/2006/relationships" r:id="R91f9a95423174547"/>
  </wetp:taskpane>
</wetp:taskpanes>
</file>

<file path=xl/webextensions/webextension1.xml><?xml version="1.0" encoding="utf-8"?>
<we:webextension xmlns:we="http://schemas.microsoft.com/office/webextensions/webextension/2010/11" id="{e6b6c43f-f718-46ec-89b1-263e74912d50}">
  <we:reference id="83ad7132-f75b-42e8-a11e-eef2346decd2" version="1.0.0.0" store="developer" storeType="Registry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85812259-ba0a-47a1-997f-71bdc6629b1d}">
  <we:reference id="83ad7132-f75b-42e8-a11e-eef2346decd2" version="1.0.0.0" store="developer" storeType="Registry"/>
  <we:alternateReferences/>
  <we:properties/>
  <we:bindings/>
  <we:snapshot xmlns:r="http://schemas.openxmlformats.org/officeDocument/2006/relationships"/>
</we:webextension>
</file>

<file path=xl/webextensions/webextension3.xml><?xml version="1.0" encoding="utf-8"?>
<we:webextension xmlns:r="http://schemas.openxmlformats.org/officeDocument/2006/relationships" xmlns:we="http://schemas.microsoft.com/office/webextensions/webextension/2010/11" id="{fd1a7261-0368-48c2-a8ef-722330db1276}">
  <we:reference id="83ad7132-f75b-42e8-a11e-eef2346decd2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4" sqref="N14"/>
    </sheetView>
  </sheetViews>
  <sheetFormatPr defaultRowHeight="15" x14ac:dyDescent="0.25"/>
  <cols>
    <col min="1" max="2" width="12.140625" style="45" bestFit="1" customWidth="1"/>
    <col min="3" max="3" width="9.8554687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">
        <v>148</v>
      </c>
      <c r="C1" s="43" t="s">
        <v>433</v>
      </c>
      <c r="D1" s="39" t="s">
        <v>144</v>
      </c>
      <c r="E1" s="59" t="s">
        <v>143</v>
      </c>
      <c r="F1" s="203"/>
      <c r="G1" s="146"/>
      <c r="H1" s="234" t="s">
        <v>132</v>
      </c>
      <c r="I1" s="146"/>
      <c r="J1" s="203"/>
      <c r="K1" s="146"/>
      <c r="L1" s="146" t="s">
        <v>133</v>
      </c>
      <c r="M1" s="146"/>
      <c r="N1" s="203"/>
      <c r="O1" s="146"/>
      <c r="P1" s="234" t="s">
        <v>134</v>
      </c>
      <c r="Q1" s="146"/>
      <c r="R1" s="203"/>
      <c r="S1" s="146"/>
      <c r="T1" s="234" t="s">
        <v>135</v>
      </c>
      <c r="U1" s="146"/>
      <c r="V1" s="203"/>
      <c r="W1" s="146"/>
      <c r="X1" s="234" t="s">
        <v>137</v>
      </c>
      <c r="Y1" s="146"/>
      <c r="Z1" s="38"/>
    </row>
    <row r="2" spans="1:26" s="146" customFormat="1" ht="15.75" thickBot="1" x14ac:dyDescent="0.3">
      <c r="A2" s="177" t="s">
        <v>147</v>
      </c>
      <c r="B2" s="177" t="s">
        <v>147</v>
      </c>
      <c r="C2" s="177" t="s">
        <v>163</v>
      </c>
      <c r="D2" s="146" t="s">
        <v>145</v>
      </c>
      <c r="E2" s="146" t="s">
        <v>162</v>
      </c>
      <c r="F2" s="205" t="s">
        <v>113</v>
      </c>
      <c r="G2" s="204" t="s">
        <v>114</v>
      </c>
      <c r="H2" s="204" t="s">
        <v>115</v>
      </c>
      <c r="I2" s="204" t="s">
        <v>116</v>
      </c>
      <c r="J2" s="205" t="s">
        <v>117</v>
      </c>
      <c r="K2" s="204" t="s">
        <v>118</v>
      </c>
      <c r="L2" s="204" t="s">
        <v>119</v>
      </c>
      <c r="M2" s="204" t="s">
        <v>120</v>
      </c>
      <c r="N2" s="205" t="s">
        <v>121</v>
      </c>
      <c r="O2" s="204" t="s">
        <v>122</v>
      </c>
      <c r="P2" s="204" t="s">
        <v>123</v>
      </c>
      <c r="Q2" s="204" t="s">
        <v>124</v>
      </c>
      <c r="R2" s="205" t="s">
        <v>125</v>
      </c>
      <c r="S2" s="204" t="s">
        <v>136</v>
      </c>
      <c r="T2" s="204" t="s">
        <v>126</v>
      </c>
      <c r="U2" s="204" t="s">
        <v>127</v>
      </c>
      <c r="V2" s="205" t="s">
        <v>128</v>
      </c>
      <c r="W2" s="204" t="s">
        <v>129</v>
      </c>
      <c r="X2" s="204" t="s">
        <v>130</v>
      </c>
      <c r="Y2" s="206" t="s">
        <v>131</v>
      </c>
      <c r="Z2" s="203"/>
    </row>
    <row r="3" spans="1:26" s="36" customFormat="1" ht="15.75" thickTop="1" x14ac:dyDescent="0.25">
      <c r="A3" s="44">
        <f>'MD - Customers'!A9</f>
        <v>501</v>
      </c>
      <c r="B3" s="44">
        <f>'MD - Customers'!B9</f>
        <v>1000</v>
      </c>
      <c r="C3" s="83">
        <f>'MD - Customers'!F9</f>
        <v>0.3</v>
      </c>
      <c r="D3" s="47" t="str">
        <f>'MD - Customers'!E9</f>
        <v>Easy</v>
      </c>
      <c r="E3" s="207">
        <f>'MD - Customers'!G9</f>
        <v>2</v>
      </c>
      <c r="F3" s="328"/>
      <c r="G3" s="314"/>
      <c r="H3" s="314"/>
      <c r="I3" s="329"/>
      <c r="J3" s="328"/>
      <c r="K3" s="314"/>
      <c r="L3" s="314"/>
      <c r="M3" s="330"/>
      <c r="N3" s="328"/>
      <c r="O3" s="314"/>
      <c r="P3" s="314"/>
      <c r="Q3" s="330"/>
      <c r="R3" s="328"/>
      <c r="S3" s="314"/>
      <c r="T3" s="314"/>
      <c r="U3" s="330"/>
      <c r="V3" s="328"/>
      <c r="W3" s="314"/>
      <c r="X3" s="314"/>
      <c r="Y3" s="330"/>
    </row>
    <row r="4" spans="1:26" ht="15.75" thickBot="1" x14ac:dyDescent="0.3">
      <c r="A4" s="48">
        <f>'MD - Customers'!A10</f>
        <v>501</v>
      </c>
      <c r="B4" s="48">
        <f>'MD - Customers'!B10</f>
        <v>1000</v>
      </c>
      <c r="C4" s="84">
        <f>'MD - Customers'!F10</f>
        <v>0.3</v>
      </c>
      <c r="D4" s="49" t="str">
        <f>'MD - Customers'!E10</f>
        <v>Hard</v>
      </c>
      <c r="E4" s="208">
        <f>'MD - Customers'!G10</f>
        <v>3</v>
      </c>
      <c r="F4" s="331"/>
      <c r="G4" s="318"/>
      <c r="H4" s="318"/>
      <c r="I4" s="332"/>
      <c r="J4" s="331"/>
      <c r="K4" s="318"/>
      <c r="L4" s="318"/>
      <c r="M4" s="332"/>
      <c r="N4" s="331"/>
      <c r="O4" s="318"/>
      <c r="P4" s="318"/>
      <c r="Q4" s="332"/>
      <c r="R4" s="331"/>
      <c r="S4" s="318"/>
      <c r="T4" s="318"/>
      <c r="U4" s="332"/>
      <c r="V4" s="331"/>
      <c r="W4" s="318"/>
      <c r="X4" s="318"/>
      <c r="Y4" s="332"/>
      <c r="Z4" s="142"/>
    </row>
    <row r="5" spans="1:26" s="90" customFormat="1" x14ac:dyDescent="0.25">
      <c r="A5" s="82">
        <f>'MD - Customers'!A11</f>
        <v>1001</v>
      </c>
      <c r="B5" s="82">
        <f>'MD - Customers'!B11</f>
        <v>1500</v>
      </c>
      <c r="C5" s="87">
        <f>'MD - Customers'!F11</f>
        <v>0.4</v>
      </c>
      <c r="D5" s="88" t="str">
        <f>'MD - Customers'!E11</f>
        <v>E</v>
      </c>
      <c r="E5" s="209">
        <f>'MD - Customers'!G11</f>
        <v>3</v>
      </c>
      <c r="F5" s="328"/>
      <c r="G5" s="314"/>
      <c r="H5" s="314"/>
      <c r="I5" s="329"/>
      <c r="J5" s="328"/>
      <c r="K5" s="314"/>
      <c r="L5" s="314"/>
      <c r="M5" s="329"/>
      <c r="N5" s="328"/>
      <c r="O5" s="314"/>
      <c r="P5" s="314"/>
      <c r="Q5" s="329"/>
      <c r="R5" s="328"/>
      <c r="S5" s="314"/>
      <c r="T5" s="314"/>
      <c r="U5" s="329"/>
      <c r="V5" s="328"/>
      <c r="W5" s="314"/>
      <c r="X5" s="314"/>
      <c r="Y5" s="329"/>
    </row>
    <row r="6" spans="1:26" ht="15.75" thickBot="1" x14ac:dyDescent="0.3">
      <c r="A6" s="45">
        <f>'MD - Customers'!A12</f>
        <v>1001</v>
      </c>
      <c r="B6" s="45">
        <f>'MD - Customers'!B12</f>
        <v>1500</v>
      </c>
      <c r="C6" s="86">
        <f>'MD - Customers'!F12</f>
        <v>0.4</v>
      </c>
      <c r="D6" s="46" t="str">
        <f>'MD - Customers'!E12</f>
        <v>H</v>
      </c>
      <c r="E6" s="208">
        <f>'MD - Customers'!G12</f>
        <v>4</v>
      </c>
      <c r="F6" s="331"/>
      <c r="G6" s="318"/>
      <c r="H6" s="318"/>
      <c r="I6" s="332"/>
      <c r="J6" s="331"/>
      <c r="K6" s="318"/>
      <c r="L6" s="318"/>
      <c r="M6" s="332"/>
      <c r="N6" s="331"/>
      <c r="O6" s="318"/>
      <c r="P6" s="318"/>
      <c r="Q6" s="332"/>
      <c r="R6" s="331"/>
      <c r="S6" s="318"/>
      <c r="T6" s="318"/>
      <c r="U6" s="332"/>
      <c r="V6" s="331"/>
      <c r="W6" s="318"/>
      <c r="X6" s="318">
        <v>4</v>
      </c>
      <c r="Y6" s="332"/>
      <c r="Z6" s="142"/>
    </row>
    <row r="7" spans="1:26" s="53" customFormat="1" x14ac:dyDescent="0.25">
      <c r="A7" s="50">
        <f>'MD - Customers'!A13</f>
        <v>1501</v>
      </c>
      <c r="B7" s="50">
        <f>'MD - Customers'!B13</f>
        <v>2000</v>
      </c>
      <c r="C7" s="85">
        <f>'MD - Customers'!F13</f>
        <v>0.5</v>
      </c>
      <c r="D7" s="51" t="str">
        <f>'MD - Customers'!E13</f>
        <v>E</v>
      </c>
      <c r="E7" s="210">
        <f>'MD - Customers'!G13</f>
        <v>4</v>
      </c>
      <c r="F7" s="328"/>
      <c r="G7" s="314"/>
      <c r="H7" s="314"/>
      <c r="I7" s="329"/>
      <c r="J7" s="328"/>
      <c r="K7" s="314"/>
      <c r="L7" s="314"/>
      <c r="M7" s="329"/>
      <c r="N7" s="328"/>
      <c r="O7" s="314"/>
      <c r="P7" s="314"/>
      <c r="Q7" s="329"/>
      <c r="R7" s="328"/>
      <c r="S7" s="314"/>
      <c r="T7" s="314"/>
      <c r="U7" s="329"/>
      <c r="V7" s="328"/>
      <c r="W7" s="314"/>
      <c r="X7" s="314"/>
      <c r="Y7" s="329"/>
    </row>
    <row r="8" spans="1:26" ht="15.75" thickBot="1" x14ac:dyDescent="0.3">
      <c r="A8" s="45">
        <f>'MD - Customers'!A14</f>
        <v>1501</v>
      </c>
      <c r="B8" s="45">
        <f>'MD - Customers'!B14</f>
        <v>2000</v>
      </c>
      <c r="C8" s="86">
        <f>'MD - Customers'!F14</f>
        <v>0.5</v>
      </c>
      <c r="D8" s="46" t="str">
        <f>'MD - Customers'!E14</f>
        <v>H</v>
      </c>
      <c r="E8" s="208">
        <f>'MD - Customers'!G14</f>
        <v>5</v>
      </c>
      <c r="F8" s="331"/>
      <c r="G8" s="318"/>
      <c r="H8" s="318"/>
      <c r="I8" s="332"/>
      <c r="J8" s="331"/>
      <c r="K8" s="318"/>
      <c r="L8" s="318"/>
      <c r="M8" s="332"/>
      <c r="N8" s="331"/>
      <c r="O8" s="318"/>
      <c r="P8" s="318"/>
      <c r="Q8" s="332"/>
      <c r="R8" s="331"/>
      <c r="S8" s="318"/>
      <c r="T8" s="318"/>
      <c r="U8" s="332"/>
      <c r="V8" s="331"/>
      <c r="W8" s="318"/>
      <c r="X8" s="318"/>
      <c r="Y8" s="332"/>
      <c r="Z8" s="142"/>
    </row>
    <row r="9" spans="1:26" s="53" customFormat="1" x14ac:dyDescent="0.25">
      <c r="A9" s="50">
        <f>'MD - Customers'!A15</f>
        <v>2001</v>
      </c>
      <c r="B9" s="50">
        <f>'MD - Customers'!B15</f>
        <v>2500</v>
      </c>
      <c r="C9" s="85">
        <f>'MD - Customers'!F15</f>
        <v>0.65</v>
      </c>
      <c r="D9" s="51" t="str">
        <f>'MD - Customers'!E15</f>
        <v>E</v>
      </c>
      <c r="E9" s="210">
        <f>'MD - Customers'!G15</f>
        <v>4</v>
      </c>
      <c r="F9" s="328"/>
      <c r="G9" s="314"/>
      <c r="H9" s="314"/>
      <c r="I9" s="329"/>
      <c r="J9" s="328"/>
      <c r="K9" s="314"/>
      <c r="L9" s="314"/>
      <c r="M9" s="329"/>
      <c r="N9" s="328"/>
      <c r="O9" s="314"/>
      <c r="P9" s="314"/>
      <c r="Q9" s="329"/>
      <c r="R9" s="328"/>
      <c r="S9" s="314"/>
      <c r="T9" s="314"/>
      <c r="U9" s="329"/>
      <c r="V9" s="328"/>
      <c r="W9" s="314"/>
      <c r="X9" s="314"/>
      <c r="Y9" s="329"/>
    </row>
    <row r="10" spans="1:26" ht="15.75" thickBot="1" x14ac:dyDescent="0.3">
      <c r="A10" s="45">
        <f>'MD - Customers'!A16</f>
        <v>2001</v>
      </c>
      <c r="B10" s="45">
        <f>'MD - Customers'!B16</f>
        <v>2500</v>
      </c>
      <c r="C10" s="86">
        <f>'MD - Customers'!F16</f>
        <v>0.65</v>
      </c>
      <c r="D10" s="46" t="str">
        <f>'MD - Customers'!E16</f>
        <v>H</v>
      </c>
      <c r="E10" s="208">
        <f>'MD - Customers'!G16</f>
        <v>5</v>
      </c>
      <c r="F10" s="331"/>
      <c r="G10" s="318"/>
      <c r="H10" s="318"/>
      <c r="I10" s="332"/>
      <c r="J10" s="331"/>
      <c r="K10" s="318"/>
      <c r="L10" s="318"/>
      <c r="M10" s="332"/>
      <c r="N10" s="331"/>
      <c r="O10" s="318"/>
      <c r="P10" s="318"/>
      <c r="Q10" s="332"/>
      <c r="R10" s="331"/>
      <c r="S10" s="318"/>
      <c r="T10" s="318"/>
      <c r="U10" s="332"/>
      <c r="V10" s="331"/>
      <c r="W10" s="318"/>
      <c r="X10" s="318"/>
      <c r="Y10" s="332"/>
      <c r="Z10" s="142"/>
    </row>
    <row r="11" spans="1:26" s="53" customFormat="1" x14ac:dyDescent="0.25">
      <c r="A11" s="50">
        <f>'MD - Customers'!A17</f>
        <v>2501</v>
      </c>
      <c r="B11" s="50">
        <f>'MD - Customers'!B17</f>
        <v>3000</v>
      </c>
      <c r="C11" s="85">
        <f>'MD - Customers'!F17</f>
        <v>0.75</v>
      </c>
      <c r="D11" s="51" t="str">
        <f>'MD - Customers'!E17</f>
        <v>E</v>
      </c>
      <c r="E11" s="210">
        <f>'MD - Customers'!G17</f>
        <v>5</v>
      </c>
      <c r="F11" s="328"/>
      <c r="G11" s="314"/>
      <c r="H11" s="314"/>
      <c r="I11" s="329"/>
      <c r="J11" s="328"/>
      <c r="K11" s="314"/>
      <c r="L11" s="314"/>
      <c r="M11" s="329"/>
      <c r="N11" s="328"/>
      <c r="O11" s="314"/>
      <c r="P11" s="314"/>
      <c r="Q11" s="329"/>
      <c r="R11" s="328"/>
      <c r="S11" s="314"/>
      <c r="T11" s="314"/>
      <c r="U11" s="329"/>
      <c r="V11" s="328"/>
      <c r="W11" s="314"/>
      <c r="X11" s="314"/>
      <c r="Y11" s="329"/>
    </row>
    <row r="12" spans="1:26" ht="15.75" thickBot="1" x14ac:dyDescent="0.3">
      <c r="A12" s="45">
        <f>'MD - Customers'!A18</f>
        <v>2501</v>
      </c>
      <c r="B12" s="45">
        <f>'MD - Customers'!B18</f>
        <v>3000</v>
      </c>
      <c r="C12" s="86">
        <f>'MD - Customers'!F18</f>
        <v>0.75</v>
      </c>
      <c r="D12" s="46" t="str">
        <f>'MD - Customers'!E18</f>
        <v>H</v>
      </c>
      <c r="E12" s="208">
        <f>'MD - Customers'!G18</f>
        <v>6</v>
      </c>
      <c r="F12" s="331"/>
      <c r="G12" s="318"/>
      <c r="H12" s="318"/>
      <c r="I12" s="332"/>
      <c r="J12" s="331"/>
      <c r="K12" s="318"/>
      <c r="L12" s="318"/>
      <c r="M12" s="332"/>
      <c r="N12" s="331"/>
      <c r="O12" s="318"/>
      <c r="P12" s="318"/>
      <c r="Q12" s="332"/>
      <c r="R12" s="331"/>
      <c r="S12" s="318"/>
      <c r="T12" s="318"/>
      <c r="U12" s="332"/>
      <c r="V12" s="331"/>
      <c r="W12" s="318"/>
      <c r="X12" s="318"/>
      <c r="Y12" s="332"/>
      <c r="Z12" s="142"/>
    </row>
    <row r="13" spans="1:26" s="53" customFormat="1" x14ac:dyDescent="0.25">
      <c r="A13" s="50">
        <f>'MD - Customers'!A19</f>
        <v>3001</v>
      </c>
      <c r="B13" s="50">
        <f>'MD - Customers'!B19</f>
        <v>5000</v>
      </c>
      <c r="C13" s="85">
        <f>'MD - Customers'!F19</f>
        <v>0.85</v>
      </c>
      <c r="D13" s="51" t="str">
        <f>'MD - Customers'!E19</f>
        <v>E</v>
      </c>
      <c r="E13" s="210">
        <f>'MD - Customers'!G19</f>
        <v>5</v>
      </c>
      <c r="F13" s="328"/>
      <c r="G13" s="314"/>
      <c r="H13" s="314"/>
      <c r="I13" s="329"/>
      <c r="J13" s="328"/>
      <c r="K13" s="314"/>
      <c r="L13" s="314"/>
      <c r="M13" s="329"/>
      <c r="N13" s="328"/>
      <c r="O13" s="314"/>
      <c r="P13" s="314"/>
      <c r="Q13" s="329"/>
      <c r="R13" s="328"/>
      <c r="S13" s="314"/>
      <c r="T13" s="314"/>
      <c r="U13" s="329"/>
      <c r="V13" s="328"/>
      <c r="W13" s="314"/>
      <c r="X13" s="314"/>
      <c r="Y13" s="329"/>
    </row>
    <row r="14" spans="1:26" ht="15.75" thickBot="1" x14ac:dyDescent="0.3">
      <c r="A14" s="45">
        <f>'MD - Customers'!A20</f>
        <v>3001</v>
      </c>
      <c r="B14" s="45">
        <f>'MD - Customers'!B20</f>
        <v>5000</v>
      </c>
      <c r="C14" s="86">
        <f>'MD - Customers'!F20</f>
        <v>0.85</v>
      </c>
      <c r="D14" s="46" t="str">
        <f>'MD - Customers'!E20</f>
        <v>H</v>
      </c>
      <c r="E14" s="208">
        <f>'MD - Customers'!G20</f>
        <v>6</v>
      </c>
      <c r="F14" s="331"/>
      <c r="G14" s="318"/>
      <c r="H14" s="318"/>
      <c r="I14" s="332"/>
      <c r="J14" s="331"/>
      <c r="K14" s="318"/>
      <c r="L14" s="318"/>
      <c r="M14" s="332"/>
      <c r="N14" s="331">
        <v>1</v>
      </c>
      <c r="O14" s="318"/>
      <c r="P14" s="318"/>
      <c r="Q14" s="332"/>
      <c r="R14" s="331"/>
      <c r="S14" s="318"/>
      <c r="T14" s="318"/>
      <c r="U14" s="332">
        <v>3</v>
      </c>
      <c r="V14" s="331"/>
      <c r="W14" s="318"/>
      <c r="X14" s="318"/>
      <c r="Y14" s="332"/>
      <c r="Z14" s="142"/>
    </row>
    <row r="15" spans="1:26" s="53" customFormat="1" x14ac:dyDescent="0.25">
      <c r="A15" s="50">
        <f>'MD - Customers'!A21</f>
        <v>5001</v>
      </c>
      <c r="B15" s="50">
        <f>'MD - Customers'!B21</f>
        <v>7500</v>
      </c>
      <c r="C15" s="85">
        <f>'MD - Customers'!F21</f>
        <v>1</v>
      </c>
      <c r="D15" s="51" t="str">
        <f>'MD - Customers'!E21</f>
        <v>E</v>
      </c>
      <c r="E15" s="210">
        <f>'MD - Customers'!G21</f>
        <v>6</v>
      </c>
      <c r="F15" s="328"/>
      <c r="G15" s="314"/>
      <c r="H15" s="314"/>
      <c r="I15" s="329"/>
      <c r="J15" s="328"/>
      <c r="K15" s="314"/>
      <c r="L15" s="314"/>
      <c r="M15" s="329"/>
      <c r="N15" s="328"/>
      <c r="O15" s="314"/>
      <c r="P15" s="314"/>
      <c r="Q15" s="329"/>
      <c r="R15" s="328"/>
      <c r="S15" s="314"/>
      <c r="T15" s="314"/>
      <c r="U15" s="329"/>
      <c r="V15" s="328"/>
      <c r="W15" s="314"/>
      <c r="X15" s="314"/>
      <c r="Y15" s="329"/>
    </row>
    <row r="16" spans="1:26" x14ac:dyDescent="0.25">
      <c r="A16" s="224">
        <f>'MD - Customers'!A22</f>
        <v>5001</v>
      </c>
      <c r="B16" s="224">
        <f>'MD - Customers'!B22</f>
        <v>7500</v>
      </c>
      <c r="C16" s="225">
        <f>'MD - Customers'!F22</f>
        <v>1</v>
      </c>
      <c r="D16" s="226" t="str">
        <f>'MD - Customers'!E22</f>
        <v>Moderate</v>
      </c>
      <c r="E16" s="227">
        <f>'MD - Customers'!G22</f>
        <v>7</v>
      </c>
      <c r="F16" s="333">
        <v>1</v>
      </c>
      <c r="G16" s="322"/>
      <c r="H16" s="322"/>
      <c r="I16" s="334"/>
      <c r="J16" s="333"/>
      <c r="K16" s="322">
        <v>1</v>
      </c>
      <c r="L16" s="322"/>
      <c r="M16" s="334"/>
      <c r="N16" s="333"/>
      <c r="O16" s="322"/>
      <c r="P16" s="322"/>
      <c r="Q16" s="334"/>
      <c r="R16" s="333"/>
      <c r="S16" s="322"/>
      <c r="T16" s="322"/>
      <c r="U16" s="334"/>
      <c r="V16" s="333"/>
      <c r="W16" s="322"/>
      <c r="X16" s="322"/>
      <c r="Y16" s="334"/>
      <c r="Z16" s="142"/>
    </row>
    <row r="17" spans="1:26" ht="15.75" thickBot="1" x14ac:dyDescent="0.3">
      <c r="A17" s="45">
        <f>'MD - Customers'!A23</f>
        <v>5001</v>
      </c>
      <c r="B17" s="45">
        <f>'MD - Customers'!B23</f>
        <v>7500</v>
      </c>
      <c r="C17" s="86">
        <f>'MD - Customers'!F23</f>
        <v>1</v>
      </c>
      <c r="D17" s="46" t="str">
        <f>'MD - Customers'!E23</f>
        <v>H</v>
      </c>
      <c r="E17" s="208">
        <f>'MD - Customers'!G23</f>
        <v>8</v>
      </c>
      <c r="F17" s="331"/>
      <c r="G17" s="318"/>
      <c r="H17" s="318"/>
      <c r="I17" s="332"/>
      <c r="J17" s="331"/>
      <c r="K17" s="318"/>
      <c r="L17" s="318"/>
      <c r="M17" s="332"/>
      <c r="N17" s="331"/>
      <c r="O17" s="318"/>
      <c r="P17" s="318"/>
      <c r="Q17" s="332"/>
      <c r="R17" s="331"/>
      <c r="S17" s="318"/>
      <c r="T17" s="318"/>
      <c r="U17" s="332"/>
      <c r="V17" s="331"/>
      <c r="W17" s="318"/>
      <c r="X17" s="318"/>
      <c r="Y17" s="332"/>
      <c r="Z17" s="142"/>
    </row>
    <row r="18" spans="1:26" s="53" customFormat="1" x14ac:dyDescent="0.25">
      <c r="A18" s="50">
        <f>'MD - Customers'!A24</f>
        <v>7501</v>
      </c>
      <c r="B18" s="50">
        <f>'MD - Customers'!B24</f>
        <v>10000</v>
      </c>
      <c r="C18" s="85">
        <f>'MD - Customers'!F24</f>
        <v>1.3</v>
      </c>
      <c r="D18" s="51" t="str">
        <f>'MD - Customers'!E24</f>
        <v>E</v>
      </c>
      <c r="E18" s="210">
        <f>'MD - Customers'!G24</f>
        <v>6</v>
      </c>
      <c r="F18" s="328"/>
      <c r="G18" s="314"/>
      <c r="H18" s="314"/>
      <c r="I18" s="329"/>
      <c r="J18" s="328"/>
      <c r="K18" s="314"/>
      <c r="L18" s="314"/>
      <c r="M18" s="329"/>
      <c r="N18" s="328"/>
      <c r="O18" s="314"/>
      <c r="P18" s="314"/>
      <c r="Q18" s="329"/>
      <c r="R18" s="328"/>
      <c r="S18" s="314"/>
      <c r="T18" s="314"/>
      <c r="U18" s="329"/>
      <c r="V18" s="328"/>
      <c r="W18" s="314"/>
      <c r="X18" s="314"/>
      <c r="Y18" s="329"/>
    </row>
    <row r="19" spans="1:26" x14ac:dyDescent="0.25">
      <c r="A19" s="80">
        <f>'MD - Customers'!A25</f>
        <v>7501</v>
      </c>
      <c r="B19" s="80">
        <f>'MD - Customers'!B25</f>
        <v>10000</v>
      </c>
      <c r="C19" s="91">
        <f>'MD - Customers'!F25</f>
        <v>1.3</v>
      </c>
      <c r="D19" s="92" t="str">
        <f>'MD - Customers'!E25</f>
        <v>M</v>
      </c>
      <c r="E19" s="258">
        <f>'MD - Customers'!G25</f>
        <v>7</v>
      </c>
      <c r="F19" s="333"/>
      <c r="G19" s="322"/>
      <c r="H19" s="322"/>
      <c r="I19" s="334"/>
      <c r="J19" s="333"/>
      <c r="K19" s="322"/>
      <c r="L19" s="322"/>
      <c r="M19" s="334"/>
      <c r="N19" s="333"/>
      <c r="O19" s="322"/>
      <c r="P19" s="322"/>
      <c r="Q19" s="334"/>
      <c r="R19" s="333"/>
      <c r="S19" s="322"/>
      <c r="T19" s="322"/>
      <c r="U19" s="334"/>
      <c r="V19" s="333"/>
      <c r="W19" s="322"/>
      <c r="X19" s="322"/>
      <c r="Y19" s="334"/>
      <c r="Z19" s="142"/>
    </row>
    <row r="20" spans="1:26" ht="15.75" thickBot="1" x14ac:dyDescent="0.3">
      <c r="A20" s="45">
        <f>'MD - Customers'!A26</f>
        <v>7501</v>
      </c>
      <c r="B20" s="45">
        <f>'MD - Customers'!B26</f>
        <v>10000</v>
      </c>
      <c r="C20" s="86">
        <f>'MD - Customers'!F26</f>
        <v>1.3</v>
      </c>
      <c r="D20" s="46" t="str">
        <f>'MD - Customers'!E26</f>
        <v>H</v>
      </c>
      <c r="E20" s="208">
        <f>'MD - Customers'!G26</f>
        <v>8</v>
      </c>
      <c r="F20" s="331"/>
      <c r="G20" s="318"/>
      <c r="H20" s="318"/>
      <c r="I20" s="332"/>
      <c r="J20" s="331"/>
      <c r="K20" s="318"/>
      <c r="L20" s="318"/>
      <c r="M20" s="332"/>
      <c r="N20" s="331"/>
      <c r="O20" s="318"/>
      <c r="P20" s="318"/>
      <c r="Q20" s="332"/>
      <c r="R20" s="331"/>
      <c r="S20" s="318"/>
      <c r="T20" s="318"/>
      <c r="U20" s="332"/>
      <c r="V20" s="331"/>
      <c r="W20" s="318"/>
      <c r="X20" s="318"/>
      <c r="Y20" s="332"/>
      <c r="Z20" s="142"/>
    </row>
    <row r="21" spans="1:26" s="53" customFormat="1" x14ac:dyDescent="0.25">
      <c r="A21" s="50">
        <f>'MD - Customers'!A27</f>
        <v>10001</v>
      </c>
      <c r="B21" s="50">
        <f>'MD - Customers'!B27</f>
        <v>15000</v>
      </c>
      <c r="C21" s="85">
        <f>'MD - Customers'!F27</f>
        <v>1.5</v>
      </c>
      <c r="D21" s="51" t="str">
        <f>'MD - Customers'!E27</f>
        <v>E</v>
      </c>
      <c r="E21" s="210">
        <f>'MD - Customers'!G27</f>
        <v>8</v>
      </c>
      <c r="F21" s="328"/>
      <c r="G21" s="314"/>
      <c r="H21" s="314"/>
      <c r="I21" s="329"/>
      <c r="J21" s="328"/>
      <c r="K21" s="314"/>
      <c r="L21" s="314"/>
      <c r="M21" s="329"/>
      <c r="N21" s="328"/>
      <c r="O21" s="314">
        <v>2</v>
      </c>
      <c r="P21" s="314"/>
      <c r="Q21" s="329"/>
      <c r="R21" s="328"/>
      <c r="S21" s="314"/>
      <c r="T21" s="314"/>
      <c r="U21" s="329"/>
      <c r="V21" s="328"/>
      <c r="W21" s="314"/>
      <c r="X21" s="314"/>
      <c r="Y21" s="329"/>
    </row>
    <row r="22" spans="1:26" x14ac:dyDescent="0.25">
      <c r="A22" s="45">
        <f>'MD - Customers'!A28</f>
        <v>10001</v>
      </c>
      <c r="B22" s="45">
        <f>'MD - Customers'!B28</f>
        <v>15000</v>
      </c>
      <c r="C22" s="86">
        <f>'MD - Customers'!F28</f>
        <v>1.5</v>
      </c>
      <c r="D22" s="46" t="str">
        <f>'MD - Customers'!E28</f>
        <v>M</v>
      </c>
      <c r="E22" s="208">
        <f>'MD - Customers'!G28</f>
        <v>9</v>
      </c>
      <c r="F22" s="333"/>
      <c r="G22" s="322"/>
      <c r="H22" s="322"/>
      <c r="I22" s="334"/>
      <c r="J22" s="333"/>
      <c r="K22" s="322"/>
      <c r="L22" s="322"/>
      <c r="M22" s="334"/>
      <c r="N22" s="333"/>
      <c r="O22" s="322"/>
      <c r="P22" s="322"/>
      <c r="Q22" s="334"/>
      <c r="R22" s="333"/>
      <c r="S22" s="322"/>
      <c r="T22" s="322"/>
      <c r="U22" s="334"/>
      <c r="V22" s="333"/>
      <c r="W22" s="322"/>
      <c r="X22" s="322"/>
      <c r="Y22" s="334"/>
      <c r="Z22" s="142"/>
    </row>
    <row r="23" spans="1:26" x14ac:dyDescent="0.25">
      <c r="A23" s="45">
        <f>'MD - Customers'!A29</f>
        <v>10001</v>
      </c>
      <c r="B23" s="45">
        <f>'MD - Customers'!B29</f>
        <v>15000</v>
      </c>
      <c r="C23" s="86">
        <f>'MD - Customers'!F29</f>
        <v>1.5</v>
      </c>
      <c r="D23" s="46" t="str">
        <f>'MD - Customers'!E29</f>
        <v>H</v>
      </c>
      <c r="E23" s="208">
        <f>'MD - Customers'!G29</f>
        <v>10</v>
      </c>
      <c r="F23" s="333"/>
      <c r="G23" s="322"/>
      <c r="H23" s="322"/>
      <c r="I23" s="334"/>
      <c r="J23" s="333"/>
      <c r="K23" s="322"/>
      <c r="L23" s="322"/>
      <c r="M23" s="334"/>
      <c r="N23" s="333"/>
      <c r="O23" s="322"/>
      <c r="P23" s="322"/>
      <c r="Q23" s="334"/>
      <c r="R23" s="333"/>
      <c r="S23" s="322"/>
      <c r="T23" s="322"/>
      <c r="U23" s="334"/>
      <c r="V23" s="333"/>
      <c r="W23" s="322"/>
      <c r="X23" s="322"/>
      <c r="Y23" s="334"/>
      <c r="Z23" s="142"/>
    </row>
    <row r="24" spans="1:26" x14ac:dyDescent="0.25">
      <c r="A24" s="45">
        <f>'MD - Customers'!A30</f>
        <v>10001</v>
      </c>
      <c r="B24" s="45">
        <f>'MD - Customers'!B30</f>
        <v>15000</v>
      </c>
      <c r="C24" s="86">
        <f>'MD - Customers'!F30</f>
        <v>1.5</v>
      </c>
      <c r="D24" s="46" t="str">
        <f>'MD - Customers'!E30</f>
        <v>Very Hard</v>
      </c>
      <c r="E24" s="208">
        <f>'MD - Customers'!G30</f>
        <v>11</v>
      </c>
      <c r="F24" s="333"/>
      <c r="G24" s="322"/>
      <c r="H24" s="322"/>
      <c r="I24" s="334"/>
      <c r="J24" s="333"/>
      <c r="K24" s="322"/>
      <c r="L24" s="322"/>
      <c r="M24" s="334">
        <v>1</v>
      </c>
      <c r="N24" s="333"/>
      <c r="O24" s="322"/>
      <c r="P24" s="322"/>
      <c r="Q24" s="334"/>
      <c r="R24" s="333"/>
      <c r="S24" s="322"/>
      <c r="T24" s="322"/>
      <c r="U24" s="334"/>
      <c r="V24" s="333"/>
      <c r="W24" s="322"/>
      <c r="X24" s="322"/>
      <c r="Y24" s="334"/>
      <c r="Z24" s="142"/>
    </row>
    <row r="25" spans="1:26" ht="15.75" thickBot="1" x14ac:dyDescent="0.3">
      <c r="A25" s="45">
        <f>'MD - Customers'!A31</f>
        <v>10001</v>
      </c>
      <c r="B25" s="45">
        <f>'MD - Customers'!B31</f>
        <v>15000</v>
      </c>
      <c r="C25" s="86">
        <f>'MD - Customers'!F31</f>
        <v>1.5</v>
      </c>
      <c r="D25" s="42" t="str">
        <f>'MD - Customers'!E31</f>
        <v>Extra Hard</v>
      </c>
      <c r="E25" s="208">
        <f>'MD - Customers'!G31</f>
        <v>12</v>
      </c>
      <c r="F25" s="331"/>
      <c r="G25" s="318"/>
      <c r="H25" s="318"/>
      <c r="I25" s="332"/>
      <c r="J25" s="331"/>
      <c r="K25" s="318"/>
      <c r="L25" s="318"/>
      <c r="M25" s="332"/>
      <c r="N25" s="331"/>
      <c r="O25" s="318">
        <v>3</v>
      </c>
      <c r="P25" s="318"/>
      <c r="Q25" s="332"/>
      <c r="R25" s="331"/>
      <c r="S25" s="318"/>
      <c r="T25" s="318"/>
      <c r="U25" s="332"/>
      <c r="V25" s="331"/>
      <c r="W25" s="318"/>
      <c r="X25" s="318"/>
      <c r="Y25" s="332"/>
      <c r="Z25" s="142"/>
    </row>
    <row r="26" spans="1:26" s="53" customFormat="1" x14ac:dyDescent="0.25">
      <c r="A26" s="50">
        <f>'MD - Customers'!A32</f>
        <v>15001</v>
      </c>
      <c r="B26" s="50">
        <f>'MD - Customers'!B32</f>
        <v>20000</v>
      </c>
      <c r="C26" s="85">
        <f>'MD - Customers'!F32</f>
        <v>1.7</v>
      </c>
      <c r="D26" s="51" t="str">
        <f>'MD - Customers'!E32</f>
        <v>E</v>
      </c>
      <c r="E26" s="210">
        <f>'MD - Customers'!G32</f>
        <v>8</v>
      </c>
      <c r="F26" s="328"/>
      <c r="G26" s="314"/>
      <c r="H26" s="314"/>
      <c r="I26" s="329"/>
      <c r="J26" s="328"/>
      <c r="K26" s="314"/>
      <c r="L26" s="314"/>
      <c r="M26" s="329"/>
      <c r="N26" s="328"/>
      <c r="O26" s="314"/>
      <c r="P26" s="314"/>
      <c r="Q26" s="329"/>
      <c r="R26" s="328"/>
      <c r="S26" s="314">
        <v>5</v>
      </c>
      <c r="T26" s="314"/>
      <c r="U26" s="329"/>
      <c r="V26" s="328"/>
      <c r="W26" s="314"/>
      <c r="X26" s="314"/>
      <c r="Y26" s="329"/>
    </row>
    <row r="27" spans="1:26" x14ac:dyDescent="0.25">
      <c r="A27" s="45">
        <f>'MD - Customers'!A33</f>
        <v>15001</v>
      </c>
      <c r="B27" s="45">
        <f>'MD - Customers'!B33</f>
        <v>20000</v>
      </c>
      <c r="C27" s="86">
        <f>'MD - Customers'!F33</f>
        <v>1.7</v>
      </c>
      <c r="D27" s="46" t="str">
        <f>'MD - Customers'!E33</f>
        <v>M</v>
      </c>
      <c r="E27" s="208">
        <f>'MD - Customers'!G33</f>
        <v>9</v>
      </c>
      <c r="F27" s="333"/>
      <c r="G27" s="322"/>
      <c r="H27" s="322"/>
      <c r="I27" s="334"/>
      <c r="J27" s="333"/>
      <c r="K27" s="322"/>
      <c r="L27" s="322"/>
      <c r="M27" s="334"/>
      <c r="N27" s="333"/>
      <c r="O27" s="322"/>
      <c r="P27" s="322"/>
      <c r="Q27" s="334"/>
      <c r="R27" s="333"/>
      <c r="S27" s="322"/>
      <c r="T27" s="322"/>
      <c r="U27" s="334"/>
      <c r="V27" s="333"/>
      <c r="W27" s="322"/>
      <c r="X27" s="322"/>
      <c r="Y27" s="334"/>
      <c r="Z27" s="142"/>
    </row>
    <row r="28" spans="1:26" x14ac:dyDescent="0.25">
      <c r="A28" s="45">
        <f>'MD - Customers'!A34</f>
        <v>15001</v>
      </c>
      <c r="B28" s="45">
        <f>'MD - Customers'!B34</f>
        <v>20000</v>
      </c>
      <c r="C28" s="86">
        <f>'MD - Customers'!F34</f>
        <v>1.7</v>
      </c>
      <c r="D28" s="46" t="str">
        <f>'MD - Customers'!E34</f>
        <v>H</v>
      </c>
      <c r="E28" s="208">
        <f>'MD - Customers'!G34</f>
        <v>10</v>
      </c>
      <c r="F28" s="333"/>
      <c r="G28" s="322"/>
      <c r="H28" s="322"/>
      <c r="I28" s="334"/>
      <c r="J28" s="333"/>
      <c r="K28" s="322"/>
      <c r="L28" s="322"/>
      <c r="M28" s="334"/>
      <c r="N28" s="333"/>
      <c r="O28" s="322"/>
      <c r="P28" s="322"/>
      <c r="Q28" s="334"/>
      <c r="R28" s="333"/>
      <c r="S28" s="322"/>
      <c r="T28" s="322"/>
      <c r="U28" s="334"/>
      <c r="V28" s="333"/>
      <c r="W28" s="322"/>
      <c r="X28" s="322"/>
      <c r="Y28" s="334"/>
      <c r="Z28" s="142"/>
    </row>
    <row r="29" spans="1:26" x14ac:dyDescent="0.25">
      <c r="A29" s="45">
        <f>'MD - Customers'!A35</f>
        <v>15001</v>
      </c>
      <c r="B29" s="45">
        <f>'MD - Customers'!B35</f>
        <v>20000</v>
      </c>
      <c r="C29" s="86">
        <f>'MD - Customers'!F35</f>
        <v>1.7</v>
      </c>
      <c r="D29" s="46" t="str">
        <f>'MD - Customers'!E35</f>
        <v>VH</v>
      </c>
      <c r="E29" s="208">
        <f>'MD - Customers'!G35</f>
        <v>11</v>
      </c>
      <c r="F29" s="333"/>
      <c r="G29" s="322"/>
      <c r="H29" s="322"/>
      <c r="I29" s="334"/>
      <c r="J29" s="333"/>
      <c r="K29" s="322"/>
      <c r="L29" s="322"/>
      <c r="M29" s="334"/>
      <c r="N29" s="333"/>
      <c r="O29" s="322"/>
      <c r="P29" s="322"/>
      <c r="Q29" s="334"/>
      <c r="R29" s="333"/>
      <c r="S29" s="322"/>
      <c r="T29" s="322"/>
      <c r="U29" s="334"/>
      <c r="V29" s="333"/>
      <c r="W29" s="322"/>
      <c r="X29" s="322"/>
      <c r="Y29" s="334"/>
      <c r="Z29" s="142"/>
    </row>
    <row r="30" spans="1:26" ht="15.75" thickBot="1" x14ac:dyDescent="0.3">
      <c r="A30" s="45">
        <f>'MD - Customers'!A36</f>
        <v>15001</v>
      </c>
      <c r="B30" s="45">
        <f>'MD - Customers'!B36</f>
        <v>20000</v>
      </c>
      <c r="C30" s="86">
        <f>'MD - Customers'!F36</f>
        <v>1.7</v>
      </c>
      <c r="D30" s="42" t="str">
        <f>'MD - Customers'!E36</f>
        <v>EH</v>
      </c>
      <c r="E30" s="208">
        <f>'MD - Customers'!G36</f>
        <v>12</v>
      </c>
      <c r="F30" s="331"/>
      <c r="G30" s="318"/>
      <c r="H30" s="318"/>
      <c r="I30" s="332"/>
      <c r="J30" s="331"/>
      <c r="K30" s="318"/>
      <c r="L30" s="318"/>
      <c r="M30" s="332"/>
      <c r="N30" s="331"/>
      <c r="O30" s="318"/>
      <c r="P30" s="318"/>
      <c r="Q30" s="332"/>
      <c r="R30" s="331"/>
      <c r="S30" s="318"/>
      <c r="T30" s="318"/>
      <c r="U30" s="332"/>
      <c r="V30" s="331"/>
      <c r="W30" s="318"/>
      <c r="X30" s="318"/>
      <c r="Y30" s="332"/>
      <c r="Z30" s="142"/>
    </row>
    <row r="31" spans="1:26" s="53" customFormat="1" x14ac:dyDescent="0.25">
      <c r="A31" s="50">
        <f>'MD - Customers'!A37</f>
        <v>20001</v>
      </c>
      <c r="B31" s="50">
        <f>'MD - Customers'!B37</f>
        <v>30000</v>
      </c>
      <c r="C31" s="85">
        <f>'MD - Customers'!F37</f>
        <v>2</v>
      </c>
      <c r="D31" s="51" t="str">
        <f>'MD - Customers'!E37</f>
        <v>E</v>
      </c>
      <c r="E31" s="210">
        <f>'MD - Customers'!G37</f>
        <v>12</v>
      </c>
      <c r="F31" s="328"/>
      <c r="G31" s="314"/>
      <c r="H31" s="314"/>
      <c r="I31" s="329"/>
      <c r="J31" s="328"/>
      <c r="K31" s="314"/>
      <c r="L31" s="314"/>
      <c r="M31" s="329"/>
      <c r="N31" s="328"/>
      <c r="O31" s="314"/>
      <c r="P31" s="314"/>
      <c r="Q31" s="329"/>
      <c r="R31" s="328"/>
      <c r="S31" s="314"/>
      <c r="T31" s="314"/>
      <c r="U31" s="329"/>
      <c r="V31" s="328"/>
      <c r="W31" s="314"/>
      <c r="X31" s="314"/>
      <c r="Y31" s="329"/>
    </row>
    <row r="32" spans="1:26" x14ac:dyDescent="0.25">
      <c r="A32" s="45">
        <f>'MD - Customers'!A38</f>
        <v>20001</v>
      </c>
      <c r="B32" s="45">
        <f>'MD - Customers'!B38</f>
        <v>30000</v>
      </c>
      <c r="C32" s="86">
        <f>'MD - Customers'!F38</f>
        <v>2</v>
      </c>
      <c r="D32" s="46" t="str">
        <f>'MD - Customers'!E38</f>
        <v>M</v>
      </c>
      <c r="E32" s="208">
        <f>'MD - Customers'!G38</f>
        <v>13</v>
      </c>
      <c r="F32" s="333"/>
      <c r="G32" s="322"/>
      <c r="H32" s="322"/>
      <c r="I32" s="334"/>
      <c r="J32" s="333"/>
      <c r="K32" s="322"/>
      <c r="L32" s="322"/>
      <c r="M32" s="334"/>
      <c r="N32" s="333"/>
      <c r="O32" s="322"/>
      <c r="P32" s="322"/>
      <c r="Q32" s="334"/>
      <c r="R32" s="333"/>
      <c r="S32" s="322"/>
      <c r="T32" s="322"/>
      <c r="U32" s="334"/>
      <c r="V32" s="333"/>
      <c r="W32" s="322"/>
      <c r="X32" s="322"/>
      <c r="Y32" s="334"/>
      <c r="Z32" s="142"/>
    </row>
    <row r="33" spans="1:26" x14ac:dyDescent="0.25">
      <c r="A33" s="45">
        <f>'MD - Customers'!A39</f>
        <v>20001</v>
      </c>
      <c r="B33" s="45">
        <f>'MD - Customers'!B39</f>
        <v>30000</v>
      </c>
      <c r="C33" s="86">
        <f>'MD - Customers'!F39</f>
        <v>2</v>
      </c>
      <c r="D33" s="46" t="str">
        <f>'MD - Customers'!E39</f>
        <v>H</v>
      </c>
      <c r="E33" s="208">
        <f>'MD - Customers'!G39</f>
        <v>14</v>
      </c>
      <c r="F33" s="333"/>
      <c r="G33" s="322"/>
      <c r="H33" s="322"/>
      <c r="I33" s="334"/>
      <c r="J33" s="333"/>
      <c r="K33" s="322"/>
      <c r="L33" s="322"/>
      <c r="M33" s="334"/>
      <c r="N33" s="333"/>
      <c r="O33" s="322"/>
      <c r="P33" s="322"/>
      <c r="Q33" s="334"/>
      <c r="R33" s="333"/>
      <c r="S33" s="322"/>
      <c r="T33" s="322"/>
      <c r="U33" s="334"/>
      <c r="V33" s="333"/>
      <c r="W33" s="322"/>
      <c r="X33" s="322"/>
      <c r="Y33" s="334"/>
      <c r="Z33" s="142"/>
    </row>
    <row r="34" spans="1:26" x14ac:dyDescent="0.25">
      <c r="A34" s="45">
        <f>'MD - Customers'!A40</f>
        <v>20001</v>
      </c>
      <c r="B34" s="45">
        <f>'MD - Customers'!B40</f>
        <v>30000</v>
      </c>
      <c r="C34" s="86">
        <f>'MD - Customers'!F40</f>
        <v>2</v>
      </c>
      <c r="D34" s="46" t="str">
        <f>'MD - Customers'!E40</f>
        <v>VH</v>
      </c>
      <c r="E34" s="208">
        <f>'MD - Customers'!G40</f>
        <v>15</v>
      </c>
      <c r="F34" s="333"/>
      <c r="G34" s="322"/>
      <c r="H34" s="322"/>
      <c r="I34" s="334"/>
      <c r="J34" s="333"/>
      <c r="K34" s="322"/>
      <c r="L34" s="322"/>
      <c r="M34" s="334"/>
      <c r="N34" s="333"/>
      <c r="O34" s="322"/>
      <c r="P34" s="322"/>
      <c r="Q34" s="334"/>
      <c r="R34" s="333"/>
      <c r="S34" s="322"/>
      <c r="T34" s="322"/>
      <c r="U34" s="334"/>
      <c r="V34" s="333"/>
      <c r="W34" s="322"/>
      <c r="X34" s="322"/>
      <c r="Y34" s="334"/>
      <c r="Z34" s="142"/>
    </row>
    <row r="35" spans="1:26" ht="15.75" thickBot="1" x14ac:dyDescent="0.3">
      <c r="A35" s="45">
        <f>'MD - Customers'!A41</f>
        <v>20001</v>
      </c>
      <c r="B35" s="45">
        <f>'MD - Customers'!B41</f>
        <v>30000</v>
      </c>
      <c r="C35" s="86">
        <f>'MD - Customers'!F41</f>
        <v>2</v>
      </c>
      <c r="D35" s="42" t="str">
        <f>'MD - Customers'!E41</f>
        <v>EH</v>
      </c>
      <c r="E35" s="211">
        <f>'MD - Customers'!G41</f>
        <v>16</v>
      </c>
      <c r="F35" s="331"/>
      <c r="G35" s="318"/>
      <c r="H35" s="318"/>
      <c r="I35" s="332"/>
      <c r="J35" s="331">
        <v>2</v>
      </c>
      <c r="K35" s="318"/>
      <c r="L35" s="318"/>
      <c r="M35" s="332"/>
      <c r="N35" s="331"/>
      <c r="O35" s="318"/>
      <c r="P35" s="318"/>
      <c r="Q35" s="332"/>
      <c r="R35" s="331"/>
      <c r="S35" s="318"/>
      <c r="T35" s="318"/>
      <c r="U35" s="332"/>
      <c r="V35" s="331"/>
      <c r="W35" s="318"/>
      <c r="X35" s="318"/>
      <c r="Y35" s="332"/>
      <c r="Z35" s="142"/>
    </row>
    <row r="36" spans="1:26" s="53" customFormat="1" x14ac:dyDescent="0.25">
      <c r="A36" s="50"/>
      <c r="B36" s="50"/>
      <c r="C36" s="50"/>
      <c r="D36" s="54"/>
      <c r="E36" s="54"/>
      <c r="F36" s="68"/>
      <c r="G36" s="94"/>
      <c r="H36" s="94"/>
      <c r="I36" s="94"/>
      <c r="J36" s="68"/>
      <c r="K36" s="94"/>
      <c r="L36" s="94"/>
      <c r="M36" s="94"/>
      <c r="N36" s="68"/>
      <c r="O36" s="94"/>
      <c r="P36" s="94"/>
      <c r="Q36" s="94"/>
      <c r="R36" s="68"/>
      <c r="S36" s="94"/>
      <c r="T36" s="94"/>
      <c r="U36" s="94"/>
      <c r="V36" s="68"/>
      <c r="W36" s="94"/>
      <c r="X36" s="94"/>
      <c r="Y36" s="94"/>
      <c r="Z36" s="52"/>
    </row>
    <row r="37" spans="1:26" x14ac:dyDescent="0.25">
      <c r="A37" s="119" t="s">
        <v>342</v>
      </c>
      <c r="F37" s="68">
        <f>SUM(F3:F35)</f>
        <v>1</v>
      </c>
      <c r="G37" s="42">
        <f t="shared" ref="G37:Y37" si="0">SUM(G3:G35)</f>
        <v>0</v>
      </c>
      <c r="H37" s="42">
        <f t="shared" si="0"/>
        <v>0</v>
      </c>
      <c r="I37" s="42">
        <f t="shared" si="0"/>
        <v>0</v>
      </c>
      <c r="J37" s="68">
        <f t="shared" si="0"/>
        <v>2</v>
      </c>
      <c r="K37" s="42">
        <f t="shared" si="0"/>
        <v>1</v>
      </c>
      <c r="L37" s="42">
        <f t="shared" si="0"/>
        <v>0</v>
      </c>
      <c r="M37" s="42">
        <f t="shared" si="0"/>
        <v>1</v>
      </c>
      <c r="N37" s="68">
        <f>SUM(N3:N36)</f>
        <v>1</v>
      </c>
      <c r="O37" s="42">
        <f t="shared" si="0"/>
        <v>5</v>
      </c>
      <c r="P37" s="42">
        <f t="shared" si="0"/>
        <v>0</v>
      </c>
      <c r="Q37" s="42">
        <f t="shared" si="0"/>
        <v>0</v>
      </c>
      <c r="R37" s="68">
        <f t="shared" si="0"/>
        <v>0</v>
      </c>
      <c r="S37" s="42">
        <f t="shared" si="0"/>
        <v>5</v>
      </c>
      <c r="T37" s="42">
        <f t="shared" si="0"/>
        <v>0</v>
      </c>
      <c r="U37" s="42">
        <f t="shared" si="0"/>
        <v>3</v>
      </c>
      <c r="V37" s="68">
        <f t="shared" si="0"/>
        <v>0</v>
      </c>
      <c r="W37" s="42">
        <f t="shared" si="0"/>
        <v>0</v>
      </c>
      <c r="X37" s="42">
        <f t="shared" si="0"/>
        <v>4</v>
      </c>
      <c r="Y37" s="42">
        <f t="shared" si="0"/>
        <v>0</v>
      </c>
    </row>
    <row r="39" spans="1:26" x14ac:dyDescent="0.25">
      <c r="A39" s="119" t="s">
        <v>381</v>
      </c>
      <c r="I39" s="42">
        <f>SUM(F37:I37)</f>
        <v>1</v>
      </c>
      <c r="M39" s="42">
        <f>SUM(J37:M37)</f>
        <v>4</v>
      </c>
      <c r="Q39" s="42">
        <f>SUM(N37:Q37)</f>
        <v>6</v>
      </c>
      <c r="U39" s="42">
        <f>SUM(R37:U37)</f>
        <v>8</v>
      </c>
      <c r="Y39" s="42">
        <f>SUM(V37:Y37)</f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74">
        <f ca="1">SUM('IMP HR - Promotions Monthly'!AB4:AD4)</f>
        <v>1</v>
      </c>
      <c r="AC4" s="274"/>
      <c r="AD4" s="274"/>
      <c r="AE4" s="275">
        <f ca="1">SUM('IMP HR - Promotions Monthly'!AE4:AG4)</f>
        <v>0</v>
      </c>
      <c r="AF4" s="274"/>
      <c r="AG4" s="274"/>
      <c r="AH4" s="275">
        <f ca="1">SUM('IMP HR - Promotions Monthly'!AH4:AJ4)</f>
        <v>0</v>
      </c>
      <c r="AI4" s="274"/>
      <c r="AJ4" s="274"/>
      <c r="AK4" s="275">
        <f ca="1">SUM('IMP HR - Promotions Monthly'!AK4:AM4)</f>
        <v>0</v>
      </c>
      <c r="AL4" s="274"/>
      <c r="AM4" s="276"/>
      <c r="AN4" s="274">
        <f ca="1">SUM('IMP HR - Promotions Monthly'!AN4:AP4)</f>
        <v>1</v>
      </c>
      <c r="AO4" s="274"/>
      <c r="AP4" s="274"/>
      <c r="AQ4" s="275">
        <f ca="1">SUM('IMP HR - Promotions Monthly'!AQ4:AS4)</f>
        <v>0</v>
      </c>
      <c r="AR4" s="274"/>
      <c r="AS4" s="274"/>
      <c r="AT4" s="275">
        <f ca="1">SUM('IMP HR - Promotions Monthly'!AT4:AV4)</f>
        <v>0</v>
      </c>
      <c r="AU4" s="274"/>
      <c r="AV4" s="274"/>
      <c r="AW4" s="275">
        <f ca="1">SUM('IMP HR - Promotions Monthly'!AW4:AY4)</f>
        <v>0</v>
      </c>
      <c r="AX4" s="274"/>
      <c r="AY4" s="276"/>
      <c r="AZ4" s="274">
        <f ca="1">SUM('IMP HR - Promotions Monthly'!AZ4:BB4)</f>
        <v>0</v>
      </c>
      <c r="BA4" s="274"/>
      <c r="BB4" s="274"/>
      <c r="BC4" s="275">
        <f ca="1">SUM('IMP HR - Promotions Monthly'!BC4:BE4)</f>
        <v>2</v>
      </c>
      <c r="BD4" s="274"/>
      <c r="BE4" s="274"/>
      <c r="BF4" s="275">
        <f ca="1">SUM('IMP HR - Promotions Monthly'!BF4:BH4)</f>
        <v>0</v>
      </c>
      <c r="BG4" s="274"/>
      <c r="BH4" s="274"/>
      <c r="BI4" s="275">
        <f ca="1">SUM('IMP HR - Promotions Monthly'!BI4:BK4)</f>
        <v>0</v>
      </c>
      <c r="BJ4" s="274"/>
      <c r="BK4" s="276"/>
      <c r="BL4" s="274">
        <f ca="1">SUM('IMP HR - Promotions Monthly'!BL4:BN4)</f>
        <v>0</v>
      </c>
      <c r="BM4" s="274"/>
      <c r="BN4" s="274"/>
      <c r="BO4" s="275">
        <f ca="1">SUM('IMP HR - Promotions Monthly'!BO4:BQ4)</f>
        <v>1</v>
      </c>
      <c r="BP4" s="274"/>
      <c r="BQ4" s="274"/>
      <c r="BR4" s="275">
        <f ca="1">SUM('IMP HR - Promotions Monthly'!BR4:BT4)</f>
        <v>0</v>
      </c>
      <c r="BS4" s="274"/>
      <c r="BT4" s="274"/>
      <c r="BU4" s="275">
        <f ca="1">SUM('IMP HR - Promotions Monthly'!BU4:BW4)</f>
        <v>0</v>
      </c>
      <c r="BV4" s="274"/>
      <c r="BW4" s="276"/>
      <c r="BX4" s="274">
        <f ca="1">SUM('IMP HR - Promotions Monthly'!BX4:BZ4)</f>
        <v>0</v>
      </c>
      <c r="BY4" s="274"/>
      <c r="BZ4" s="274"/>
      <c r="CA4" s="275">
        <f ca="1">SUM('IMP HR - Promotions Monthly'!CA4:CC4)</f>
        <v>0</v>
      </c>
      <c r="CB4" s="274"/>
      <c r="CC4" s="274"/>
      <c r="CD4" s="275">
        <f ca="1">SUM('IMP HR - Promotions Monthly'!CD4:CF4)</f>
        <v>0</v>
      </c>
      <c r="CE4" s="274"/>
      <c r="CF4" s="274"/>
      <c r="CG4" s="275">
        <f ca="1">SUM('IMP HR - Promotions Monthly'!CG4:CI4)</f>
        <v>0</v>
      </c>
      <c r="CH4" s="274"/>
      <c r="CI4" s="276"/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77">
        <f ca="1">SUM('IMP HR - Promotions Monthly'!AB5:AD5)</f>
        <v>1</v>
      </c>
      <c r="AC5" s="278"/>
      <c r="AD5" s="278"/>
      <c r="AE5" s="279">
        <f ca="1">SUM('IMP HR - Promotions Monthly'!AE5:AG5)</f>
        <v>0</v>
      </c>
      <c r="AF5" s="278"/>
      <c r="AG5" s="278"/>
      <c r="AH5" s="279">
        <f ca="1">SUM('IMP HR - Promotions Monthly'!AH5:AJ5)</f>
        <v>0</v>
      </c>
      <c r="AI5" s="278"/>
      <c r="AJ5" s="278"/>
      <c r="AK5" s="279">
        <f ca="1">SUM('IMP HR - Promotions Monthly'!AK5:AM5)</f>
        <v>0</v>
      </c>
      <c r="AL5" s="278"/>
      <c r="AM5" s="280"/>
      <c r="AN5" s="277">
        <f ca="1">SUM('IMP HR - Promotions Monthly'!AN5:AP5)</f>
        <v>4</v>
      </c>
      <c r="AO5" s="278"/>
      <c r="AP5" s="278"/>
      <c r="AQ5" s="279">
        <f ca="1">SUM('IMP HR - Promotions Monthly'!AQ5:AS5)</f>
        <v>0</v>
      </c>
      <c r="AR5" s="278"/>
      <c r="AS5" s="278"/>
      <c r="AT5" s="279">
        <f ca="1">SUM('IMP HR - Promotions Monthly'!AT5:AV5)</f>
        <v>0</v>
      </c>
      <c r="AU5" s="278"/>
      <c r="AV5" s="278"/>
      <c r="AW5" s="279">
        <f ca="1">SUM('IMP HR - Promotions Monthly'!AW5:AY5)</f>
        <v>0</v>
      </c>
      <c r="AX5" s="278"/>
      <c r="AY5" s="280"/>
      <c r="AZ5" s="277">
        <f ca="1">SUM('IMP HR - Promotions Monthly'!AZ5:BB5)</f>
        <v>0</v>
      </c>
      <c r="BA5" s="278"/>
      <c r="BB5" s="278"/>
      <c r="BC5" s="279">
        <f ca="1">SUM('IMP HR - Promotions Monthly'!BC5:BE5)</f>
        <v>4</v>
      </c>
      <c r="BD5" s="278"/>
      <c r="BE5" s="278"/>
      <c r="BF5" s="279">
        <f ca="1">SUM('IMP HR - Promotions Monthly'!BF5:BH5)</f>
        <v>0</v>
      </c>
      <c r="BG5" s="278"/>
      <c r="BH5" s="278"/>
      <c r="BI5" s="279">
        <f ca="1">SUM('IMP HR - Promotions Monthly'!BI5:BK5)</f>
        <v>0</v>
      </c>
      <c r="BJ5" s="278"/>
      <c r="BK5" s="280"/>
      <c r="BL5" s="277">
        <f ca="1">SUM('IMP HR - Promotions Monthly'!BL5:BN5)</f>
        <v>0</v>
      </c>
      <c r="BM5" s="278"/>
      <c r="BN5" s="278"/>
      <c r="BO5" s="279">
        <f ca="1">SUM('IMP HR - Promotions Monthly'!BO5:BQ5)</f>
        <v>1</v>
      </c>
      <c r="BP5" s="278"/>
      <c r="BQ5" s="278"/>
      <c r="BR5" s="279">
        <f ca="1">SUM('IMP HR - Promotions Monthly'!BR5:BT5)</f>
        <v>0</v>
      </c>
      <c r="BS5" s="278"/>
      <c r="BT5" s="278"/>
      <c r="BU5" s="279">
        <f ca="1">SUM('IMP HR - Promotions Monthly'!BU5:BW5)</f>
        <v>0</v>
      </c>
      <c r="BV5" s="278"/>
      <c r="BW5" s="280"/>
      <c r="BX5" s="277">
        <f ca="1">SUM('IMP HR - Promotions Monthly'!BX5:BZ5)</f>
        <v>0</v>
      </c>
      <c r="BY5" s="278"/>
      <c r="BZ5" s="278"/>
      <c r="CA5" s="279">
        <f ca="1">SUM('IMP HR - Promotions Monthly'!CA5:CC5)</f>
        <v>0</v>
      </c>
      <c r="CB5" s="278"/>
      <c r="CC5" s="278"/>
      <c r="CD5" s="279">
        <f ca="1">SUM('IMP HR - Promotions Monthly'!CD5:CF5)</f>
        <v>0</v>
      </c>
      <c r="CE5" s="278"/>
      <c r="CF5" s="278"/>
      <c r="CG5" s="279">
        <f ca="1">SUM('IMP HR - Promotions Monthly'!CG5:CI5)</f>
        <v>0</v>
      </c>
      <c r="CH5" s="278"/>
      <c r="CI5" s="280"/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77">
        <f ca="1">SUM('IMP HR - Promotions Monthly'!AB6:AD6)</f>
        <v>1</v>
      </c>
      <c r="AC6" s="278"/>
      <c r="AD6" s="278"/>
      <c r="AE6" s="279">
        <f ca="1">SUM('IMP HR - Promotions Monthly'!AE6:AG6)</f>
        <v>0</v>
      </c>
      <c r="AF6" s="278"/>
      <c r="AG6" s="278"/>
      <c r="AH6" s="279">
        <f ca="1">SUM('IMP HR - Promotions Monthly'!AH6:AJ6)</f>
        <v>0</v>
      </c>
      <c r="AI6" s="278"/>
      <c r="AJ6" s="278"/>
      <c r="AK6" s="279">
        <f ca="1">SUM('IMP HR - Promotions Monthly'!AK6:AM6)</f>
        <v>0</v>
      </c>
      <c r="AL6" s="278"/>
      <c r="AM6" s="280"/>
      <c r="AN6" s="277">
        <f ca="1">SUM('IMP HR - Promotions Monthly'!AN6:AP6)</f>
        <v>4</v>
      </c>
      <c r="AO6" s="278"/>
      <c r="AP6" s="278"/>
      <c r="AQ6" s="279">
        <f ca="1">SUM('IMP HR - Promotions Monthly'!AQ6:AS6)</f>
        <v>0</v>
      </c>
      <c r="AR6" s="278"/>
      <c r="AS6" s="278"/>
      <c r="AT6" s="279">
        <f ca="1">SUM('IMP HR - Promotions Monthly'!AT6:AV6)</f>
        <v>0</v>
      </c>
      <c r="AU6" s="278"/>
      <c r="AV6" s="278"/>
      <c r="AW6" s="279">
        <f ca="1">SUM('IMP HR - Promotions Monthly'!AW6:AY6)</f>
        <v>0</v>
      </c>
      <c r="AX6" s="278"/>
      <c r="AY6" s="280"/>
      <c r="AZ6" s="277">
        <f ca="1">SUM('IMP HR - Promotions Monthly'!AZ6:BB6)</f>
        <v>1</v>
      </c>
      <c r="BA6" s="278"/>
      <c r="BB6" s="278"/>
      <c r="BC6" s="279">
        <f ca="1">SUM('IMP HR - Promotions Monthly'!BC6:BE6)</f>
        <v>6</v>
      </c>
      <c r="BD6" s="278"/>
      <c r="BE6" s="278"/>
      <c r="BF6" s="279">
        <f ca="1">SUM('IMP HR - Promotions Monthly'!BF6:BH6)</f>
        <v>0</v>
      </c>
      <c r="BG6" s="278"/>
      <c r="BH6" s="278"/>
      <c r="BI6" s="279">
        <f ca="1">SUM('IMP HR - Promotions Monthly'!BI6:BK6)</f>
        <v>0</v>
      </c>
      <c r="BJ6" s="278"/>
      <c r="BK6" s="280"/>
      <c r="BL6" s="277">
        <f ca="1">SUM('IMP HR - Promotions Monthly'!BL6:BN6)</f>
        <v>0</v>
      </c>
      <c r="BM6" s="278"/>
      <c r="BN6" s="278"/>
      <c r="BO6" s="279">
        <f ca="1">SUM('IMP HR - Promotions Monthly'!BO6:BQ6)</f>
        <v>4</v>
      </c>
      <c r="BP6" s="278"/>
      <c r="BQ6" s="278"/>
      <c r="BR6" s="279">
        <f ca="1">SUM('IMP HR - Promotions Monthly'!BR6:BT6)</f>
        <v>1</v>
      </c>
      <c r="BS6" s="278"/>
      <c r="BT6" s="278"/>
      <c r="BU6" s="279">
        <f ca="1">SUM('IMP HR - Promotions Monthly'!BU6:BW6)</f>
        <v>1</v>
      </c>
      <c r="BV6" s="278"/>
      <c r="BW6" s="280"/>
      <c r="BX6" s="277">
        <f ca="1">SUM('IMP HR - Promotions Monthly'!BX6:BZ6)</f>
        <v>1</v>
      </c>
      <c r="BY6" s="278"/>
      <c r="BZ6" s="278"/>
      <c r="CA6" s="279">
        <f ca="1">SUM('IMP HR - Promotions Monthly'!CA6:CC6)</f>
        <v>0</v>
      </c>
      <c r="CB6" s="278"/>
      <c r="CC6" s="278"/>
      <c r="CD6" s="279">
        <f ca="1">SUM('IMP HR - Promotions Monthly'!CD6:CF6)</f>
        <v>0</v>
      </c>
      <c r="CE6" s="278"/>
      <c r="CF6" s="278"/>
      <c r="CG6" s="279">
        <f ca="1">SUM('IMP HR - Promotions Monthly'!CG6:CI6)</f>
        <v>0</v>
      </c>
      <c r="CH6" s="278"/>
      <c r="CI6" s="280"/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77">
        <f ca="1">SUM('IMP HR - Promotions Monthly'!AB7:AD7)</f>
        <v>1</v>
      </c>
      <c r="AC7" s="278"/>
      <c r="AD7" s="278"/>
      <c r="AE7" s="279">
        <f ca="1">SUM('IMP HR - Promotions Monthly'!AE7:AG7)</f>
        <v>0</v>
      </c>
      <c r="AF7" s="278"/>
      <c r="AG7" s="278"/>
      <c r="AH7" s="279">
        <f ca="1">SUM('IMP HR - Promotions Monthly'!AH7:AJ7)</f>
        <v>0</v>
      </c>
      <c r="AI7" s="278"/>
      <c r="AJ7" s="278"/>
      <c r="AK7" s="279">
        <f ca="1">SUM('IMP HR - Promotions Monthly'!AK7:AM7)</f>
        <v>0</v>
      </c>
      <c r="AL7" s="278"/>
      <c r="AM7" s="280"/>
      <c r="AN7" s="277">
        <f ca="1">SUM('IMP HR - Promotions Monthly'!AN7:AP7)</f>
        <v>4</v>
      </c>
      <c r="AO7" s="278"/>
      <c r="AP7" s="278"/>
      <c r="AQ7" s="279">
        <f ca="1">SUM('IMP HR - Promotions Monthly'!AQ7:AS7)</f>
        <v>1</v>
      </c>
      <c r="AR7" s="278"/>
      <c r="AS7" s="278"/>
      <c r="AT7" s="279">
        <f ca="1">SUM('IMP HR - Promotions Monthly'!AT7:AV7)</f>
        <v>0</v>
      </c>
      <c r="AU7" s="278"/>
      <c r="AV7" s="278"/>
      <c r="AW7" s="279">
        <f ca="1">SUM('IMP HR - Promotions Monthly'!AW7:AY7)</f>
        <v>1</v>
      </c>
      <c r="AX7" s="278"/>
      <c r="AY7" s="280"/>
      <c r="AZ7" s="277">
        <f ca="1">SUM('IMP HR - Promotions Monthly'!AZ7:BB7)</f>
        <v>1</v>
      </c>
      <c r="BA7" s="278"/>
      <c r="BB7" s="278"/>
      <c r="BC7" s="279">
        <f ca="1">SUM('IMP HR - Promotions Monthly'!BC7:BE7)</f>
        <v>7</v>
      </c>
      <c r="BD7" s="278"/>
      <c r="BE7" s="278"/>
      <c r="BF7" s="279">
        <f ca="1">SUM('IMP HR - Promotions Monthly'!BF7:BH7)</f>
        <v>0</v>
      </c>
      <c r="BG7" s="278"/>
      <c r="BH7" s="278"/>
      <c r="BI7" s="279">
        <f ca="1">SUM('IMP HR - Promotions Monthly'!BI7:BK7)</f>
        <v>0</v>
      </c>
      <c r="BJ7" s="278"/>
      <c r="BK7" s="280"/>
      <c r="BL7" s="277">
        <f ca="1">SUM('IMP HR - Promotions Monthly'!BL7:BN7)</f>
        <v>0</v>
      </c>
      <c r="BM7" s="278"/>
      <c r="BN7" s="278"/>
      <c r="BO7" s="279">
        <f ca="1">SUM('IMP HR - Promotions Monthly'!BO7:BQ7)</f>
        <v>8</v>
      </c>
      <c r="BP7" s="278"/>
      <c r="BQ7" s="278"/>
      <c r="BR7" s="279">
        <f ca="1">SUM('IMP HR - Promotions Monthly'!BR7:BT7)</f>
        <v>0</v>
      </c>
      <c r="BS7" s="278"/>
      <c r="BT7" s="278"/>
      <c r="BU7" s="279">
        <f ca="1">SUM('IMP HR - Promotions Monthly'!BU7:BW7)</f>
        <v>2</v>
      </c>
      <c r="BV7" s="278"/>
      <c r="BW7" s="280"/>
      <c r="BX7" s="277">
        <f ca="1">SUM('IMP HR - Promotions Monthly'!BX7:BZ7)</f>
        <v>0</v>
      </c>
      <c r="BY7" s="278"/>
      <c r="BZ7" s="278"/>
      <c r="CA7" s="279">
        <f ca="1">SUM('IMP HR - Promotions Monthly'!CA7:CC7)</f>
        <v>0</v>
      </c>
      <c r="CB7" s="278"/>
      <c r="CC7" s="278"/>
      <c r="CD7" s="279">
        <f ca="1">SUM('IMP HR - Promotions Monthly'!CD7:CF7)</f>
        <v>0</v>
      </c>
      <c r="CE7" s="278"/>
      <c r="CF7" s="278"/>
      <c r="CG7" s="279">
        <f ca="1">SUM('IMP HR - Promotions Monthly'!CG7:CI7)</f>
        <v>0</v>
      </c>
      <c r="CH7" s="278"/>
      <c r="CI7" s="280"/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77">
        <f ca="1">SUM('IMP HR - Promotions Monthly'!AB8:AD8)</f>
        <v>1</v>
      </c>
      <c r="AC8" s="278"/>
      <c r="AD8" s="278"/>
      <c r="AE8" s="279">
        <f ca="1">SUM('IMP HR - Promotions Monthly'!AE8:AG8)</f>
        <v>1</v>
      </c>
      <c r="AF8" s="278"/>
      <c r="AG8" s="278"/>
      <c r="AH8" s="279">
        <f ca="1">SUM('IMP HR - Promotions Monthly'!AH8:AJ8)</f>
        <v>0</v>
      </c>
      <c r="AI8" s="278"/>
      <c r="AJ8" s="278"/>
      <c r="AK8" s="279">
        <f ca="1">SUM('IMP HR - Promotions Monthly'!AK8:AM8)</f>
        <v>0</v>
      </c>
      <c r="AL8" s="278"/>
      <c r="AM8" s="280"/>
      <c r="AN8" s="277">
        <f ca="1">SUM('IMP HR - Promotions Monthly'!AN8:AP8)</f>
        <v>4</v>
      </c>
      <c r="AO8" s="278"/>
      <c r="AP8" s="278"/>
      <c r="AQ8" s="279">
        <f ca="1">SUM('IMP HR - Promotions Monthly'!AQ8:AS8)</f>
        <v>5</v>
      </c>
      <c r="AR8" s="278"/>
      <c r="AS8" s="278"/>
      <c r="AT8" s="279">
        <f ca="1">SUM('IMP HR - Promotions Monthly'!AT8:AV8)</f>
        <v>1</v>
      </c>
      <c r="AU8" s="278"/>
      <c r="AV8" s="278"/>
      <c r="AW8" s="279">
        <f ca="1">SUM('IMP HR - Promotions Monthly'!AW8:AY8)</f>
        <v>0</v>
      </c>
      <c r="AX8" s="278"/>
      <c r="AY8" s="280"/>
      <c r="AZ8" s="277">
        <f ca="1">SUM('IMP HR - Promotions Monthly'!AZ8:BB8)</f>
        <v>2</v>
      </c>
      <c r="BA8" s="278"/>
      <c r="BB8" s="278"/>
      <c r="BC8" s="279">
        <f ca="1">SUM('IMP HR - Promotions Monthly'!BC8:BE8)</f>
        <v>9</v>
      </c>
      <c r="BD8" s="278"/>
      <c r="BE8" s="278"/>
      <c r="BF8" s="279">
        <f ca="1">SUM('IMP HR - Promotions Monthly'!BF8:BH8)</f>
        <v>7</v>
      </c>
      <c r="BG8" s="278"/>
      <c r="BH8" s="278"/>
      <c r="BI8" s="279">
        <f ca="1">SUM('IMP HR - Promotions Monthly'!BI8:BK8)</f>
        <v>0</v>
      </c>
      <c r="BJ8" s="278"/>
      <c r="BK8" s="280"/>
      <c r="BL8" s="277">
        <f ca="1">SUM('IMP HR - Promotions Monthly'!BL8:BN8)</f>
        <v>0</v>
      </c>
      <c r="BM8" s="278"/>
      <c r="BN8" s="278"/>
      <c r="BO8" s="279">
        <f ca="1">SUM('IMP HR - Promotions Monthly'!BO8:BQ8)</f>
        <v>7</v>
      </c>
      <c r="BP8" s="278"/>
      <c r="BQ8" s="278"/>
      <c r="BR8" s="279">
        <f ca="1">SUM('IMP HR - Promotions Monthly'!BR8:BT8)</f>
        <v>6</v>
      </c>
      <c r="BS8" s="278"/>
      <c r="BT8" s="278"/>
      <c r="BU8" s="279">
        <f ca="1">SUM('IMP HR - Promotions Monthly'!BU8:BW8)</f>
        <v>3</v>
      </c>
      <c r="BV8" s="278"/>
      <c r="BW8" s="280"/>
      <c r="BX8" s="277">
        <f ca="1">SUM('IMP HR - Promotions Monthly'!BX8:BZ8)</f>
        <v>3</v>
      </c>
      <c r="BY8" s="278"/>
      <c r="BZ8" s="278"/>
      <c r="CA8" s="279">
        <f ca="1">SUM('IMP HR - Promotions Monthly'!CA8:CC8)</f>
        <v>0</v>
      </c>
      <c r="CB8" s="278"/>
      <c r="CC8" s="278"/>
      <c r="CD8" s="279">
        <f ca="1">SUM('IMP HR - Promotions Monthly'!CD8:CF8)</f>
        <v>0</v>
      </c>
      <c r="CE8" s="278"/>
      <c r="CF8" s="278"/>
      <c r="CG8" s="279">
        <f ca="1">SUM('IMP HR - Promotions Monthly'!CG8:CI8)</f>
        <v>0</v>
      </c>
      <c r="CH8" s="278"/>
      <c r="CI8" s="280"/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77">
        <f ca="1">SUM('IMP HR - Promotions Monthly'!AB9:AD9)</f>
        <v>1</v>
      </c>
      <c r="AC9" s="278"/>
      <c r="AD9" s="278"/>
      <c r="AE9" s="279">
        <f ca="1">SUM('IMP HR - Promotions Monthly'!AE9:AG9)</f>
        <v>0</v>
      </c>
      <c r="AF9" s="278"/>
      <c r="AG9" s="278"/>
      <c r="AH9" s="279">
        <f ca="1">SUM('IMP HR - Promotions Monthly'!AH9:AJ9)</f>
        <v>0</v>
      </c>
      <c r="AI9" s="278"/>
      <c r="AJ9" s="278"/>
      <c r="AK9" s="279">
        <f ca="1">SUM('IMP HR - Promotions Monthly'!AK9:AM9)</f>
        <v>0</v>
      </c>
      <c r="AL9" s="278"/>
      <c r="AM9" s="280"/>
      <c r="AN9" s="277">
        <f ca="1">SUM('IMP HR - Promotions Monthly'!AN9:AP9)</f>
        <v>4</v>
      </c>
      <c r="AO9" s="278"/>
      <c r="AP9" s="278"/>
      <c r="AQ9" s="279">
        <f ca="1">SUM('IMP HR - Promotions Monthly'!AQ9:AS9)</f>
        <v>0</v>
      </c>
      <c r="AR9" s="278"/>
      <c r="AS9" s="278"/>
      <c r="AT9" s="279">
        <f ca="1">SUM('IMP HR - Promotions Monthly'!AT9:AV9)</f>
        <v>0</v>
      </c>
      <c r="AU9" s="278"/>
      <c r="AV9" s="278"/>
      <c r="AW9" s="279">
        <f ca="1">SUM('IMP HR - Promotions Monthly'!AW9:AY9)</f>
        <v>0</v>
      </c>
      <c r="AX9" s="278"/>
      <c r="AY9" s="280"/>
      <c r="AZ9" s="277">
        <f ca="1">SUM('IMP HR - Promotions Monthly'!AZ9:BB9)</f>
        <v>0</v>
      </c>
      <c r="BA9" s="278"/>
      <c r="BB9" s="278"/>
      <c r="BC9" s="279">
        <f ca="1">SUM('IMP HR - Promotions Monthly'!BC9:BE9)</f>
        <v>4</v>
      </c>
      <c r="BD9" s="278"/>
      <c r="BE9" s="278"/>
      <c r="BF9" s="279">
        <f ca="1">SUM('IMP HR - Promotions Monthly'!BF9:BH9)</f>
        <v>0</v>
      </c>
      <c r="BG9" s="278"/>
      <c r="BH9" s="278"/>
      <c r="BI9" s="279">
        <f ca="1">SUM('IMP HR - Promotions Monthly'!BI9:BK9)</f>
        <v>0</v>
      </c>
      <c r="BJ9" s="278"/>
      <c r="BK9" s="280"/>
      <c r="BL9" s="277">
        <f ca="1">SUM('IMP HR - Promotions Monthly'!BL9:BN9)</f>
        <v>0</v>
      </c>
      <c r="BM9" s="278"/>
      <c r="BN9" s="278"/>
      <c r="BO9" s="279">
        <f ca="1">SUM('IMP HR - Promotions Monthly'!BO9:BQ9)</f>
        <v>1</v>
      </c>
      <c r="BP9" s="278"/>
      <c r="BQ9" s="278"/>
      <c r="BR9" s="279">
        <f ca="1">SUM('IMP HR - Promotions Monthly'!BR9:BT9)</f>
        <v>0</v>
      </c>
      <c r="BS9" s="278"/>
      <c r="BT9" s="278"/>
      <c r="BU9" s="279">
        <f ca="1">SUM('IMP HR - Promotions Monthly'!BU9:BW9)</f>
        <v>0</v>
      </c>
      <c r="BV9" s="278"/>
      <c r="BW9" s="280"/>
      <c r="BX9" s="277">
        <f ca="1">SUM('IMP HR - Promotions Monthly'!BX9:BZ9)</f>
        <v>0</v>
      </c>
      <c r="BY9" s="278"/>
      <c r="BZ9" s="278"/>
      <c r="CA9" s="279">
        <f ca="1">SUM('IMP HR - Promotions Monthly'!CA9:CC9)</f>
        <v>0</v>
      </c>
      <c r="CB9" s="278"/>
      <c r="CC9" s="278"/>
      <c r="CD9" s="279">
        <f ca="1">SUM('IMP HR - Promotions Monthly'!CD9:CF9)</f>
        <v>0</v>
      </c>
      <c r="CE9" s="278"/>
      <c r="CF9" s="278"/>
      <c r="CG9" s="279">
        <f ca="1">SUM('IMP HR - Promotions Monthly'!CG9:CI9)</f>
        <v>0</v>
      </c>
      <c r="CH9" s="278"/>
      <c r="CI9" s="280"/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77">
        <f ca="1">SUM('IMP HR - Promotions Monthly'!AB10:AD10)</f>
        <v>1</v>
      </c>
      <c r="AC10" s="278"/>
      <c r="AD10" s="278"/>
      <c r="AE10" s="279">
        <f ca="1">SUM('IMP HR - Promotions Monthly'!AE10:AG10)</f>
        <v>0</v>
      </c>
      <c r="AF10" s="278"/>
      <c r="AG10" s="278"/>
      <c r="AH10" s="279">
        <f ca="1">SUM('IMP HR - Promotions Monthly'!AH10:AJ10)</f>
        <v>0</v>
      </c>
      <c r="AI10" s="278"/>
      <c r="AJ10" s="278"/>
      <c r="AK10" s="279">
        <f ca="1">SUM('IMP HR - Promotions Monthly'!AK10:AM10)</f>
        <v>0</v>
      </c>
      <c r="AL10" s="278"/>
      <c r="AM10" s="280"/>
      <c r="AN10" s="277">
        <f ca="1">SUM('IMP HR - Promotions Monthly'!AN10:AP10)</f>
        <v>4</v>
      </c>
      <c r="AO10" s="278"/>
      <c r="AP10" s="278"/>
      <c r="AQ10" s="279">
        <f ca="1">SUM('IMP HR - Promotions Monthly'!AQ10:AS10)</f>
        <v>0</v>
      </c>
      <c r="AR10" s="278"/>
      <c r="AS10" s="278"/>
      <c r="AT10" s="279">
        <f ca="1">SUM('IMP HR - Promotions Monthly'!AT10:AV10)</f>
        <v>0</v>
      </c>
      <c r="AU10" s="278"/>
      <c r="AV10" s="278"/>
      <c r="AW10" s="279">
        <f ca="1">SUM('IMP HR - Promotions Monthly'!AW10:AY10)</f>
        <v>0</v>
      </c>
      <c r="AX10" s="278"/>
      <c r="AY10" s="280"/>
      <c r="AZ10" s="277">
        <f ca="1">SUM('IMP HR - Promotions Monthly'!AZ10:BB10)</f>
        <v>1</v>
      </c>
      <c r="BA10" s="278"/>
      <c r="BB10" s="278"/>
      <c r="BC10" s="279">
        <f ca="1">SUM('IMP HR - Promotions Monthly'!BC10:BE10)</f>
        <v>6</v>
      </c>
      <c r="BD10" s="278"/>
      <c r="BE10" s="278"/>
      <c r="BF10" s="279">
        <f ca="1">SUM('IMP HR - Promotions Monthly'!BF10:BH10)</f>
        <v>0</v>
      </c>
      <c r="BG10" s="278"/>
      <c r="BH10" s="278"/>
      <c r="BI10" s="279">
        <f ca="1">SUM('IMP HR - Promotions Monthly'!BI10:BK10)</f>
        <v>0</v>
      </c>
      <c r="BJ10" s="278"/>
      <c r="BK10" s="280"/>
      <c r="BL10" s="277">
        <f ca="1">SUM('IMP HR - Promotions Monthly'!BL10:BN10)</f>
        <v>0</v>
      </c>
      <c r="BM10" s="278"/>
      <c r="BN10" s="278"/>
      <c r="BO10" s="279">
        <f ca="1">SUM('IMP HR - Promotions Monthly'!BO10:BQ10)</f>
        <v>4</v>
      </c>
      <c r="BP10" s="278"/>
      <c r="BQ10" s="278"/>
      <c r="BR10" s="279">
        <f ca="1">SUM('IMP HR - Promotions Monthly'!BR10:BT10)</f>
        <v>1</v>
      </c>
      <c r="BS10" s="278"/>
      <c r="BT10" s="278"/>
      <c r="BU10" s="279">
        <f ca="1">SUM('IMP HR - Promotions Monthly'!BU10:BW10)</f>
        <v>1</v>
      </c>
      <c r="BV10" s="278"/>
      <c r="BW10" s="280"/>
      <c r="BX10" s="277">
        <f ca="1">SUM('IMP HR - Promotions Monthly'!BX10:BZ10)</f>
        <v>1</v>
      </c>
      <c r="BY10" s="278"/>
      <c r="BZ10" s="278"/>
      <c r="CA10" s="279">
        <f ca="1">SUM('IMP HR - Promotions Monthly'!CA10:CC10)</f>
        <v>0</v>
      </c>
      <c r="CB10" s="278"/>
      <c r="CC10" s="278"/>
      <c r="CD10" s="279">
        <f ca="1">SUM('IMP HR - Promotions Monthly'!CD10:CF10)</f>
        <v>0</v>
      </c>
      <c r="CE10" s="278"/>
      <c r="CF10" s="278"/>
      <c r="CG10" s="279">
        <f ca="1">SUM('IMP HR - Promotions Monthly'!CG10:CI10)</f>
        <v>0</v>
      </c>
      <c r="CH10" s="278"/>
      <c r="CI10" s="280"/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77">
        <f ca="1">SUM('IMP HR - Promotions Monthly'!AB11:AD11)</f>
        <v>1</v>
      </c>
      <c r="AC11" s="278"/>
      <c r="AD11" s="278"/>
      <c r="AE11" s="279">
        <f ca="1">SUM('IMP HR - Promotions Monthly'!AE11:AG11)</f>
        <v>0</v>
      </c>
      <c r="AF11" s="278"/>
      <c r="AG11" s="278"/>
      <c r="AH11" s="279">
        <f ca="1">SUM('IMP HR - Promotions Monthly'!AH11:AJ11)</f>
        <v>0</v>
      </c>
      <c r="AI11" s="278"/>
      <c r="AJ11" s="278"/>
      <c r="AK11" s="279">
        <f ca="1">SUM('IMP HR - Promotions Monthly'!AK11:AM11)</f>
        <v>0</v>
      </c>
      <c r="AL11" s="278"/>
      <c r="AM11" s="280"/>
      <c r="AN11" s="277">
        <f ca="1">SUM('IMP HR - Promotions Monthly'!AN11:AP11)</f>
        <v>4</v>
      </c>
      <c r="AO11" s="278"/>
      <c r="AP11" s="278"/>
      <c r="AQ11" s="279">
        <f ca="1">SUM('IMP HR - Promotions Monthly'!AQ11:AS11)</f>
        <v>1</v>
      </c>
      <c r="AR11" s="278"/>
      <c r="AS11" s="278"/>
      <c r="AT11" s="279">
        <f ca="1">SUM('IMP HR - Promotions Monthly'!AT11:AV11)</f>
        <v>0</v>
      </c>
      <c r="AU11" s="278"/>
      <c r="AV11" s="278"/>
      <c r="AW11" s="279">
        <f ca="1">SUM('IMP HR - Promotions Monthly'!AW11:AY11)</f>
        <v>1</v>
      </c>
      <c r="AX11" s="278"/>
      <c r="AY11" s="280"/>
      <c r="AZ11" s="277">
        <f ca="1">SUM('IMP HR - Promotions Monthly'!AZ11:BB11)</f>
        <v>1</v>
      </c>
      <c r="BA11" s="278"/>
      <c r="BB11" s="278"/>
      <c r="BC11" s="279">
        <f ca="1">SUM('IMP HR - Promotions Monthly'!BC11:BE11)</f>
        <v>7</v>
      </c>
      <c r="BD11" s="278"/>
      <c r="BE11" s="278"/>
      <c r="BF11" s="279">
        <f ca="1">SUM('IMP HR - Promotions Monthly'!BF11:BH11)</f>
        <v>0</v>
      </c>
      <c r="BG11" s="278"/>
      <c r="BH11" s="278"/>
      <c r="BI11" s="279">
        <f ca="1">SUM('IMP HR - Promotions Monthly'!BI11:BK11)</f>
        <v>0</v>
      </c>
      <c r="BJ11" s="278"/>
      <c r="BK11" s="280"/>
      <c r="BL11" s="277">
        <f ca="1">SUM('IMP HR - Promotions Monthly'!BL11:BN11)</f>
        <v>0</v>
      </c>
      <c r="BM11" s="278"/>
      <c r="BN11" s="278"/>
      <c r="BO11" s="279">
        <f ca="1">SUM('IMP HR - Promotions Monthly'!BO11:BQ11)</f>
        <v>8</v>
      </c>
      <c r="BP11" s="278"/>
      <c r="BQ11" s="278"/>
      <c r="BR11" s="279">
        <f ca="1">SUM('IMP HR - Promotions Monthly'!BR11:BT11)</f>
        <v>0</v>
      </c>
      <c r="BS11" s="278"/>
      <c r="BT11" s="278"/>
      <c r="BU11" s="279">
        <f ca="1">SUM('IMP HR - Promotions Monthly'!BU11:BW11)</f>
        <v>2</v>
      </c>
      <c r="BV11" s="278"/>
      <c r="BW11" s="280"/>
      <c r="BX11" s="277">
        <f ca="1">SUM('IMP HR - Promotions Monthly'!BX11:BZ11)</f>
        <v>0</v>
      </c>
      <c r="BY11" s="278"/>
      <c r="BZ11" s="278"/>
      <c r="CA11" s="279">
        <f ca="1">SUM('IMP HR - Promotions Monthly'!CA11:CC11)</f>
        <v>0</v>
      </c>
      <c r="CB11" s="278"/>
      <c r="CC11" s="278"/>
      <c r="CD11" s="279">
        <f ca="1">SUM('IMP HR - Promotions Monthly'!CD11:CF11)</f>
        <v>0</v>
      </c>
      <c r="CE11" s="278"/>
      <c r="CF11" s="278"/>
      <c r="CG11" s="279">
        <f ca="1">SUM('IMP HR - Promotions Monthly'!CG11:CI11)</f>
        <v>0</v>
      </c>
      <c r="CH11" s="278"/>
      <c r="CI11" s="280"/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77">
        <f ca="1">SUM('IMP HR - Promotions Monthly'!AB12:AD12)</f>
        <v>1</v>
      </c>
      <c r="AC12" s="278"/>
      <c r="AD12" s="278"/>
      <c r="AE12" s="279">
        <f ca="1">SUM('IMP HR - Promotions Monthly'!AE12:AG12)</f>
        <v>1</v>
      </c>
      <c r="AF12" s="278"/>
      <c r="AG12" s="278"/>
      <c r="AH12" s="279">
        <f ca="1">SUM('IMP HR - Promotions Monthly'!AH12:AJ12)</f>
        <v>0</v>
      </c>
      <c r="AI12" s="278"/>
      <c r="AJ12" s="278"/>
      <c r="AK12" s="279">
        <f ca="1">SUM('IMP HR - Promotions Monthly'!AK12:AM12)</f>
        <v>0</v>
      </c>
      <c r="AL12" s="278"/>
      <c r="AM12" s="280"/>
      <c r="AN12" s="277">
        <f ca="1">SUM('IMP HR - Promotions Monthly'!AN12:AP12)</f>
        <v>4</v>
      </c>
      <c r="AO12" s="278"/>
      <c r="AP12" s="278"/>
      <c r="AQ12" s="279">
        <f ca="1">SUM('IMP HR - Promotions Monthly'!AQ12:AS12)</f>
        <v>5</v>
      </c>
      <c r="AR12" s="278"/>
      <c r="AS12" s="278"/>
      <c r="AT12" s="279">
        <f ca="1">SUM('IMP HR - Promotions Monthly'!AT12:AV12)</f>
        <v>1</v>
      </c>
      <c r="AU12" s="278"/>
      <c r="AV12" s="278"/>
      <c r="AW12" s="279">
        <f ca="1">SUM('IMP HR - Promotions Monthly'!AW12:AY12)</f>
        <v>0</v>
      </c>
      <c r="AX12" s="278"/>
      <c r="AY12" s="280"/>
      <c r="AZ12" s="277">
        <f ca="1">SUM('IMP HR - Promotions Monthly'!AZ12:BB12)</f>
        <v>2</v>
      </c>
      <c r="BA12" s="278"/>
      <c r="BB12" s="278"/>
      <c r="BC12" s="279">
        <f ca="1">SUM('IMP HR - Promotions Monthly'!BC12:BE12)</f>
        <v>9</v>
      </c>
      <c r="BD12" s="278"/>
      <c r="BE12" s="278"/>
      <c r="BF12" s="279">
        <f ca="1">SUM('IMP HR - Promotions Monthly'!BF12:BH12)</f>
        <v>7</v>
      </c>
      <c r="BG12" s="278"/>
      <c r="BH12" s="278"/>
      <c r="BI12" s="279">
        <f ca="1">SUM('IMP HR - Promotions Monthly'!BI12:BK12)</f>
        <v>0</v>
      </c>
      <c r="BJ12" s="278"/>
      <c r="BK12" s="280"/>
      <c r="BL12" s="277">
        <f ca="1">SUM('IMP HR - Promotions Monthly'!BL12:BN12)</f>
        <v>0</v>
      </c>
      <c r="BM12" s="278"/>
      <c r="BN12" s="278"/>
      <c r="BO12" s="279">
        <f ca="1">SUM('IMP HR - Promotions Monthly'!BO12:BQ12)</f>
        <v>7</v>
      </c>
      <c r="BP12" s="278"/>
      <c r="BQ12" s="278"/>
      <c r="BR12" s="279">
        <f ca="1">SUM('IMP HR - Promotions Monthly'!BR12:BT12)</f>
        <v>6</v>
      </c>
      <c r="BS12" s="278"/>
      <c r="BT12" s="278"/>
      <c r="BU12" s="279">
        <f ca="1">SUM('IMP HR - Promotions Monthly'!BU12:BW12)</f>
        <v>3</v>
      </c>
      <c r="BV12" s="278"/>
      <c r="BW12" s="280"/>
      <c r="BX12" s="277">
        <f ca="1">SUM('IMP HR - Promotions Monthly'!BX12:BZ12)</f>
        <v>3</v>
      </c>
      <c r="BY12" s="278"/>
      <c r="BZ12" s="278"/>
      <c r="CA12" s="279">
        <f ca="1">SUM('IMP HR - Promotions Monthly'!CA12:CC12)</f>
        <v>0</v>
      </c>
      <c r="CB12" s="278"/>
      <c r="CC12" s="278"/>
      <c r="CD12" s="279">
        <f ca="1">SUM('IMP HR - Promotions Monthly'!CD12:CF12)</f>
        <v>0</v>
      </c>
      <c r="CE12" s="278"/>
      <c r="CF12" s="278"/>
      <c r="CG12" s="279">
        <f ca="1">SUM('IMP HR - Promotions Monthly'!CG12:CI12)</f>
        <v>0</v>
      </c>
      <c r="CH12" s="278"/>
      <c r="CI12" s="280"/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77">
        <f ca="1">SUM('IMP HR - Promotions Monthly'!AB13:AD13)</f>
        <v>1</v>
      </c>
      <c r="AC13" s="278"/>
      <c r="AD13" s="278"/>
      <c r="AE13" s="279">
        <f ca="1">SUM('IMP HR - Promotions Monthly'!AE13:AG13)</f>
        <v>0</v>
      </c>
      <c r="AF13" s="278"/>
      <c r="AG13" s="278"/>
      <c r="AH13" s="279">
        <f ca="1">SUM('IMP HR - Promotions Monthly'!AH13:AJ13)</f>
        <v>0</v>
      </c>
      <c r="AI13" s="278"/>
      <c r="AJ13" s="278"/>
      <c r="AK13" s="279">
        <f ca="1">SUM('IMP HR - Promotions Monthly'!AK13:AM13)</f>
        <v>0</v>
      </c>
      <c r="AL13" s="278"/>
      <c r="AM13" s="280"/>
      <c r="AN13" s="277">
        <f ca="1">SUM('IMP HR - Promotions Monthly'!AN13:AP13)</f>
        <v>4</v>
      </c>
      <c r="AO13" s="278"/>
      <c r="AP13" s="278"/>
      <c r="AQ13" s="279">
        <f ca="1">SUM('IMP HR - Promotions Monthly'!AQ13:AS13)</f>
        <v>0</v>
      </c>
      <c r="AR13" s="278"/>
      <c r="AS13" s="278"/>
      <c r="AT13" s="279">
        <f ca="1">SUM('IMP HR - Promotions Monthly'!AT13:AV13)</f>
        <v>0</v>
      </c>
      <c r="AU13" s="278"/>
      <c r="AV13" s="278"/>
      <c r="AW13" s="279">
        <f ca="1">SUM('IMP HR - Promotions Monthly'!AW13:AY13)</f>
        <v>0</v>
      </c>
      <c r="AX13" s="278"/>
      <c r="AY13" s="280"/>
      <c r="AZ13" s="277">
        <f ca="1">SUM('IMP HR - Promotions Monthly'!AZ13:BB13)</f>
        <v>0</v>
      </c>
      <c r="BA13" s="278"/>
      <c r="BB13" s="278"/>
      <c r="BC13" s="279">
        <f ca="1">SUM('IMP HR - Promotions Monthly'!BC13:BE13)</f>
        <v>4</v>
      </c>
      <c r="BD13" s="278"/>
      <c r="BE13" s="278"/>
      <c r="BF13" s="279">
        <f ca="1">SUM('IMP HR - Promotions Monthly'!BF13:BH13)</f>
        <v>0</v>
      </c>
      <c r="BG13" s="278"/>
      <c r="BH13" s="278"/>
      <c r="BI13" s="279">
        <f ca="1">SUM('IMP HR - Promotions Monthly'!BI13:BK13)</f>
        <v>0</v>
      </c>
      <c r="BJ13" s="278"/>
      <c r="BK13" s="280"/>
      <c r="BL13" s="277">
        <f ca="1">SUM('IMP HR - Promotions Monthly'!BL13:BN13)</f>
        <v>0</v>
      </c>
      <c r="BM13" s="278"/>
      <c r="BN13" s="278"/>
      <c r="BO13" s="279">
        <f ca="1">SUM('IMP HR - Promotions Monthly'!BO13:BQ13)</f>
        <v>1</v>
      </c>
      <c r="BP13" s="278"/>
      <c r="BQ13" s="278"/>
      <c r="BR13" s="279">
        <f ca="1">SUM('IMP HR - Promotions Monthly'!BR13:BT13)</f>
        <v>0</v>
      </c>
      <c r="BS13" s="278"/>
      <c r="BT13" s="278"/>
      <c r="BU13" s="279">
        <f ca="1">SUM('IMP HR - Promotions Monthly'!BU13:BW13)</f>
        <v>0</v>
      </c>
      <c r="BV13" s="278"/>
      <c r="BW13" s="280"/>
      <c r="BX13" s="277">
        <f ca="1">SUM('IMP HR - Promotions Monthly'!BX13:BZ13)</f>
        <v>0</v>
      </c>
      <c r="BY13" s="278"/>
      <c r="BZ13" s="278"/>
      <c r="CA13" s="279">
        <f ca="1">SUM('IMP HR - Promotions Monthly'!CA13:CC13)</f>
        <v>0</v>
      </c>
      <c r="CB13" s="278"/>
      <c r="CC13" s="278"/>
      <c r="CD13" s="279">
        <f ca="1">SUM('IMP HR - Promotions Monthly'!CD13:CF13)</f>
        <v>0</v>
      </c>
      <c r="CE13" s="278"/>
      <c r="CF13" s="278"/>
      <c r="CG13" s="279">
        <f ca="1">SUM('IMP HR - Promotions Monthly'!CG13:CI13)</f>
        <v>0</v>
      </c>
      <c r="CH13" s="278"/>
      <c r="CI13" s="280"/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77">
        <f ca="1">SUM('IMP HR - Promotions Monthly'!AB14:AD14)</f>
        <v>1</v>
      </c>
      <c r="AC14" s="278"/>
      <c r="AD14" s="278"/>
      <c r="AE14" s="279">
        <f ca="1">SUM('IMP HR - Promotions Monthly'!AE14:AG14)</f>
        <v>0</v>
      </c>
      <c r="AF14" s="278"/>
      <c r="AG14" s="278"/>
      <c r="AH14" s="279">
        <f ca="1">SUM('IMP HR - Promotions Monthly'!AH14:AJ14)</f>
        <v>0</v>
      </c>
      <c r="AI14" s="278"/>
      <c r="AJ14" s="278"/>
      <c r="AK14" s="279">
        <f ca="1">SUM('IMP HR - Promotions Monthly'!AK14:AM14)</f>
        <v>0</v>
      </c>
      <c r="AL14" s="278"/>
      <c r="AM14" s="280"/>
      <c r="AN14" s="277">
        <f ca="1">SUM('IMP HR - Promotions Monthly'!AN14:AP14)</f>
        <v>4</v>
      </c>
      <c r="AO14" s="278"/>
      <c r="AP14" s="278"/>
      <c r="AQ14" s="279">
        <f ca="1">SUM('IMP HR - Promotions Monthly'!AQ14:AS14)</f>
        <v>0</v>
      </c>
      <c r="AR14" s="278"/>
      <c r="AS14" s="278"/>
      <c r="AT14" s="279">
        <f ca="1">SUM('IMP HR - Promotions Monthly'!AT14:AV14)</f>
        <v>0</v>
      </c>
      <c r="AU14" s="278"/>
      <c r="AV14" s="278"/>
      <c r="AW14" s="279">
        <f ca="1">SUM('IMP HR - Promotions Monthly'!AW14:AY14)</f>
        <v>0</v>
      </c>
      <c r="AX14" s="278"/>
      <c r="AY14" s="280"/>
      <c r="AZ14" s="277">
        <f ca="1">SUM('IMP HR - Promotions Monthly'!AZ14:BB14)</f>
        <v>1</v>
      </c>
      <c r="BA14" s="278"/>
      <c r="BB14" s="278"/>
      <c r="BC14" s="279">
        <f ca="1">SUM('IMP HR - Promotions Monthly'!BC14:BE14)</f>
        <v>6</v>
      </c>
      <c r="BD14" s="278"/>
      <c r="BE14" s="278"/>
      <c r="BF14" s="279">
        <f ca="1">SUM('IMP HR - Promotions Monthly'!BF14:BH14)</f>
        <v>0</v>
      </c>
      <c r="BG14" s="278"/>
      <c r="BH14" s="278"/>
      <c r="BI14" s="279">
        <f ca="1">SUM('IMP HR - Promotions Monthly'!BI14:BK14)</f>
        <v>0</v>
      </c>
      <c r="BJ14" s="278"/>
      <c r="BK14" s="280"/>
      <c r="BL14" s="277">
        <f ca="1">SUM('IMP HR - Promotions Monthly'!BL14:BN14)</f>
        <v>0</v>
      </c>
      <c r="BM14" s="278"/>
      <c r="BN14" s="278"/>
      <c r="BO14" s="279">
        <f ca="1">SUM('IMP HR - Promotions Monthly'!BO14:BQ14)</f>
        <v>4</v>
      </c>
      <c r="BP14" s="278"/>
      <c r="BQ14" s="278"/>
      <c r="BR14" s="279">
        <f ca="1">SUM('IMP HR - Promotions Monthly'!BR14:BT14)</f>
        <v>1</v>
      </c>
      <c r="BS14" s="278"/>
      <c r="BT14" s="278"/>
      <c r="BU14" s="279">
        <f ca="1">SUM('IMP HR - Promotions Monthly'!BU14:BW14)</f>
        <v>1</v>
      </c>
      <c r="BV14" s="278"/>
      <c r="BW14" s="280"/>
      <c r="BX14" s="277">
        <f ca="1">SUM('IMP HR - Promotions Monthly'!BX14:BZ14)</f>
        <v>1</v>
      </c>
      <c r="BY14" s="278"/>
      <c r="BZ14" s="278"/>
      <c r="CA14" s="279">
        <f ca="1">SUM('IMP HR - Promotions Monthly'!CA14:CC14)</f>
        <v>0</v>
      </c>
      <c r="CB14" s="278"/>
      <c r="CC14" s="278"/>
      <c r="CD14" s="279">
        <f ca="1">SUM('IMP HR - Promotions Monthly'!CD14:CF14)</f>
        <v>0</v>
      </c>
      <c r="CE14" s="278"/>
      <c r="CF14" s="278"/>
      <c r="CG14" s="279">
        <f ca="1">SUM('IMP HR - Promotions Monthly'!CG14:CI14)</f>
        <v>0</v>
      </c>
      <c r="CH14" s="278"/>
      <c r="CI14" s="280"/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77">
        <f ca="1">SUM('IMP HR - Promotions Monthly'!AB15:AD15)</f>
        <v>1</v>
      </c>
      <c r="AC15" s="278"/>
      <c r="AD15" s="278"/>
      <c r="AE15" s="279">
        <f ca="1">SUM('IMP HR - Promotions Monthly'!AE15:AG15)</f>
        <v>0</v>
      </c>
      <c r="AF15" s="278"/>
      <c r="AG15" s="278"/>
      <c r="AH15" s="279">
        <f ca="1">SUM('IMP HR - Promotions Monthly'!AH15:AJ15)</f>
        <v>0</v>
      </c>
      <c r="AI15" s="278"/>
      <c r="AJ15" s="278"/>
      <c r="AK15" s="279">
        <f ca="1">SUM('IMP HR - Promotions Monthly'!AK15:AM15)</f>
        <v>0</v>
      </c>
      <c r="AL15" s="278"/>
      <c r="AM15" s="280"/>
      <c r="AN15" s="277">
        <f ca="1">SUM('IMP HR - Promotions Monthly'!AN15:AP15)</f>
        <v>4</v>
      </c>
      <c r="AO15" s="278"/>
      <c r="AP15" s="278"/>
      <c r="AQ15" s="279">
        <f ca="1">SUM('IMP HR - Promotions Monthly'!AQ15:AS15)</f>
        <v>1</v>
      </c>
      <c r="AR15" s="278"/>
      <c r="AS15" s="278"/>
      <c r="AT15" s="279">
        <f ca="1">SUM('IMP HR - Promotions Monthly'!AT15:AV15)</f>
        <v>0</v>
      </c>
      <c r="AU15" s="278"/>
      <c r="AV15" s="278"/>
      <c r="AW15" s="279">
        <f ca="1">SUM('IMP HR - Promotions Monthly'!AW15:AY15)</f>
        <v>1</v>
      </c>
      <c r="AX15" s="278"/>
      <c r="AY15" s="280"/>
      <c r="AZ15" s="277">
        <f ca="1">SUM('IMP HR - Promotions Monthly'!AZ15:BB15)</f>
        <v>1</v>
      </c>
      <c r="BA15" s="278"/>
      <c r="BB15" s="278"/>
      <c r="BC15" s="279">
        <f ca="1">SUM('IMP HR - Promotions Monthly'!BC15:BE15)</f>
        <v>7</v>
      </c>
      <c r="BD15" s="278"/>
      <c r="BE15" s="278"/>
      <c r="BF15" s="279">
        <f ca="1">SUM('IMP HR - Promotions Monthly'!BF15:BH15)</f>
        <v>0</v>
      </c>
      <c r="BG15" s="278"/>
      <c r="BH15" s="278"/>
      <c r="BI15" s="279">
        <f ca="1">SUM('IMP HR - Promotions Monthly'!BI15:BK15)</f>
        <v>0</v>
      </c>
      <c r="BJ15" s="278"/>
      <c r="BK15" s="280"/>
      <c r="BL15" s="277">
        <f ca="1">SUM('IMP HR - Promotions Monthly'!BL15:BN15)</f>
        <v>0</v>
      </c>
      <c r="BM15" s="278"/>
      <c r="BN15" s="278"/>
      <c r="BO15" s="279">
        <f ca="1">SUM('IMP HR - Promotions Monthly'!BO15:BQ15)</f>
        <v>8</v>
      </c>
      <c r="BP15" s="278"/>
      <c r="BQ15" s="278"/>
      <c r="BR15" s="279">
        <f ca="1">SUM('IMP HR - Promotions Monthly'!BR15:BT15)</f>
        <v>0</v>
      </c>
      <c r="BS15" s="278"/>
      <c r="BT15" s="278"/>
      <c r="BU15" s="279">
        <f ca="1">SUM('IMP HR - Promotions Monthly'!BU15:BW15)</f>
        <v>2</v>
      </c>
      <c r="BV15" s="278"/>
      <c r="BW15" s="280"/>
      <c r="BX15" s="277">
        <f ca="1">SUM('IMP HR - Promotions Monthly'!BX15:BZ15)</f>
        <v>0</v>
      </c>
      <c r="BY15" s="278"/>
      <c r="BZ15" s="278"/>
      <c r="CA15" s="279">
        <f ca="1">SUM('IMP HR - Promotions Monthly'!CA15:CC15)</f>
        <v>0</v>
      </c>
      <c r="CB15" s="278"/>
      <c r="CC15" s="278"/>
      <c r="CD15" s="279">
        <f ca="1">SUM('IMP HR - Promotions Monthly'!CD15:CF15)</f>
        <v>0</v>
      </c>
      <c r="CE15" s="278"/>
      <c r="CF15" s="278"/>
      <c r="CG15" s="279">
        <f ca="1">SUM('IMP HR - Promotions Monthly'!CG15:CI15)</f>
        <v>0</v>
      </c>
      <c r="CH15" s="278"/>
      <c r="CI15" s="280"/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77">
        <f ca="1">SUM('IMP HR - Promotions Monthly'!AB16:AD16)</f>
        <v>1</v>
      </c>
      <c r="AC16" s="278"/>
      <c r="AD16" s="278"/>
      <c r="AE16" s="279">
        <f ca="1">SUM('IMP HR - Promotions Monthly'!AE16:AG16)</f>
        <v>1</v>
      </c>
      <c r="AF16" s="278"/>
      <c r="AG16" s="278"/>
      <c r="AH16" s="279">
        <f ca="1">SUM('IMP HR - Promotions Monthly'!AH16:AJ16)</f>
        <v>0</v>
      </c>
      <c r="AI16" s="278"/>
      <c r="AJ16" s="278"/>
      <c r="AK16" s="279">
        <f ca="1">SUM('IMP HR - Promotions Monthly'!AK16:AM16)</f>
        <v>0</v>
      </c>
      <c r="AL16" s="278"/>
      <c r="AM16" s="280"/>
      <c r="AN16" s="277">
        <f ca="1">SUM('IMP HR - Promotions Monthly'!AN16:AP16)</f>
        <v>4</v>
      </c>
      <c r="AO16" s="278"/>
      <c r="AP16" s="278"/>
      <c r="AQ16" s="279">
        <f ca="1">SUM('IMP HR - Promotions Monthly'!AQ16:AS16)</f>
        <v>5</v>
      </c>
      <c r="AR16" s="278"/>
      <c r="AS16" s="278"/>
      <c r="AT16" s="279">
        <f ca="1">SUM('IMP HR - Promotions Monthly'!AT16:AV16)</f>
        <v>1</v>
      </c>
      <c r="AU16" s="278"/>
      <c r="AV16" s="278"/>
      <c r="AW16" s="279">
        <f ca="1">SUM('IMP HR - Promotions Monthly'!AW16:AY16)</f>
        <v>0</v>
      </c>
      <c r="AX16" s="278"/>
      <c r="AY16" s="280"/>
      <c r="AZ16" s="277">
        <f ca="1">SUM('IMP HR - Promotions Monthly'!AZ16:BB16)</f>
        <v>2</v>
      </c>
      <c r="BA16" s="278"/>
      <c r="BB16" s="278"/>
      <c r="BC16" s="279">
        <f ca="1">SUM('IMP HR - Promotions Monthly'!BC16:BE16)</f>
        <v>9</v>
      </c>
      <c r="BD16" s="278"/>
      <c r="BE16" s="278"/>
      <c r="BF16" s="279">
        <f ca="1">SUM('IMP HR - Promotions Monthly'!BF16:BH16)</f>
        <v>7</v>
      </c>
      <c r="BG16" s="278"/>
      <c r="BH16" s="278"/>
      <c r="BI16" s="279">
        <f ca="1">SUM('IMP HR - Promotions Monthly'!BI16:BK16)</f>
        <v>0</v>
      </c>
      <c r="BJ16" s="278"/>
      <c r="BK16" s="280"/>
      <c r="BL16" s="277">
        <f ca="1">SUM('IMP HR - Promotions Monthly'!BL16:BN16)</f>
        <v>0</v>
      </c>
      <c r="BM16" s="278"/>
      <c r="BN16" s="278"/>
      <c r="BO16" s="279">
        <f ca="1">SUM('IMP HR - Promotions Monthly'!BO16:BQ16)</f>
        <v>7</v>
      </c>
      <c r="BP16" s="278"/>
      <c r="BQ16" s="278"/>
      <c r="BR16" s="279">
        <f ca="1">SUM('IMP HR - Promotions Monthly'!BR16:BT16)</f>
        <v>6</v>
      </c>
      <c r="BS16" s="278"/>
      <c r="BT16" s="278"/>
      <c r="BU16" s="279">
        <f ca="1">SUM('IMP HR - Promotions Monthly'!BU16:BW16)</f>
        <v>3</v>
      </c>
      <c r="BV16" s="278"/>
      <c r="BW16" s="280"/>
      <c r="BX16" s="277">
        <f ca="1">SUM('IMP HR - Promotions Monthly'!BX16:BZ16)</f>
        <v>3</v>
      </c>
      <c r="BY16" s="278"/>
      <c r="BZ16" s="278"/>
      <c r="CA16" s="279">
        <f ca="1">SUM('IMP HR - Promotions Monthly'!CA16:CC16)</f>
        <v>0</v>
      </c>
      <c r="CB16" s="278"/>
      <c r="CC16" s="278"/>
      <c r="CD16" s="279">
        <f ca="1">SUM('IMP HR - Promotions Monthly'!CD16:CF16)</f>
        <v>0</v>
      </c>
      <c r="CE16" s="278"/>
      <c r="CF16" s="278"/>
      <c r="CG16" s="279">
        <f ca="1">SUM('IMP HR - Promotions Monthly'!CG16:CI16)</f>
        <v>0</v>
      </c>
      <c r="CH16" s="278"/>
      <c r="CI16" s="280"/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77">
        <f ca="1">SUM('IMP HR - Promotions Monthly'!AB17:AD17)</f>
        <v>1</v>
      </c>
      <c r="AC17" s="278"/>
      <c r="AD17" s="278"/>
      <c r="AE17" s="279">
        <f ca="1">SUM('IMP HR - Promotions Monthly'!AE17:AG17)</f>
        <v>0</v>
      </c>
      <c r="AF17" s="278"/>
      <c r="AG17" s="278"/>
      <c r="AH17" s="279">
        <f ca="1">SUM('IMP HR - Promotions Monthly'!AH17:AJ17)</f>
        <v>0</v>
      </c>
      <c r="AI17" s="278"/>
      <c r="AJ17" s="278"/>
      <c r="AK17" s="279">
        <f ca="1">SUM('IMP HR - Promotions Monthly'!AK17:AM17)</f>
        <v>0</v>
      </c>
      <c r="AL17" s="278"/>
      <c r="AM17" s="280"/>
      <c r="AN17" s="277">
        <f ca="1">SUM('IMP HR - Promotions Monthly'!AN17:AP17)</f>
        <v>4</v>
      </c>
      <c r="AO17" s="278"/>
      <c r="AP17" s="278"/>
      <c r="AQ17" s="279">
        <f ca="1">SUM('IMP HR - Promotions Monthly'!AQ17:AS17)</f>
        <v>0</v>
      </c>
      <c r="AR17" s="278"/>
      <c r="AS17" s="278"/>
      <c r="AT17" s="279">
        <f ca="1">SUM('IMP HR - Promotions Monthly'!AT17:AV17)</f>
        <v>0</v>
      </c>
      <c r="AU17" s="278"/>
      <c r="AV17" s="278"/>
      <c r="AW17" s="279">
        <f ca="1">SUM('IMP HR - Promotions Monthly'!AW17:AY17)</f>
        <v>0</v>
      </c>
      <c r="AX17" s="278"/>
      <c r="AY17" s="280"/>
      <c r="AZ17" s="277">
        <f ca="1">SUM('IMP HR - Promotions Monthly'!AZ17:BB17)</f>
        <v>0</v>
      </c>
      <c r="BA17" s="278"/>
      <c r="BB17" s="278"/>
      <c r="BC17" s="279">
        <f ca="1">SUM('IMP HR - Promotions Monthly'!BC17:BE17)</f>
        <v>4</v>
      </c>
      <c r="BD17" s="278"/>
      <c r="BE17" s="278"/>
      <c r="BF17" s="279">
        <f ca="1">SUM('IMP HR - Promotions Monthly'!BF17:BH17)</f>
        <v>0</v>
      </c>
      <c r="BG17" s="278"/>
      <c r="BH17" s="278"/>
      <c r="BI17" s="279">
        <f ca="1">SUM('IMP HR - Promotions Monthly'!BI17:BK17)</f>
        <v>0</v>
      </c>
      <c r="BJ17" s="278"/>
      <c r="BK17" s="280"/>
      <c r="BL17" s="277">
        <f ca="1">SUM('IMP HR - Promotions Monthly'!BL17:BN17)</f>
        <v>0</v>
      </c>
      <c r="BM17" s="278"/>
      <c r="BN17" s="278"/>
      <c r="BO17" s="279">
        <f ca="1">SUM('IMP HR - Promotions Monthly'!BO17:BQ17)</f>
        <v>1</v>
      </c>
      <c r="BP17" s="278"/>
      <c r="BQ17" s="278"/>
      <c r="BR17" s="279">
        <f ca="1">SUM('IMP HR - Promotions Monthly'!BR17:BT17)</f>
        <v>0</v>
      </c>
      <c r="BS17" s="278"/>
      <c r="BT17" s="278"/>
      <c r="BU17" s="279">
        <f ca="1">SUM('IMP HR - Promotions Monthly'!BU17:BW17)</f>
        <v>0</v>
      </c>
      <c r="BV17" s="278"/>
      <c r="BW17" s="280"/>
      <c r="BX17" s="277">
        <f ca="1">SUM('IMP HR - Promotions Monthly'!BX17:BZ17)</f>
        <v>0</v>
      </c>
      <c r="BY17" s="278"/>
      <c r="BZ17" s="278"/>
      <c r="CA17" s="279">
        <f ca="1">SUM('IMP HR - Promotions Monthly'!CA17:CC17)</f>
        <v>0</v>
      </c>
      <c r="CB17" s="278"/>
      <c r="CC17" s="278"/>
      <c r="CD17" s="279">
        <f ca="1">SUM('IMP HR - Promotions Monthly'!CD17:CF17)</f>
        <v>0</v>
      </c>
      <c r="CE17" s="278"/>
      <c r="CF17" s="278"/>
      <c r="CG17" s="279">
        <f ca="1">SUM('IMP HR - Promotions Monthly'!CG17:CI17)</f>
        <v>0</v>
      </c>
      <c r="CH17" s="278"/>
      <c r="CI17" s="280"/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77">
        <f ca="1">SUM('IMP HR - Promotions Monthly'!AB18:AD18)</f>
        <v>1</v>
      </c>
      <c r="AC18" s="278"/>
      <c r="AD18" s="278"/>
      <c r="AE18" s="279">
        <f ca="1">SUM('IMP HR - Promotions Monthly'!AE18:AG18)</f>
        <v>0</v>
      </c>
      <c r="AF18" s="278"/>
      <c r="AG18" s="278"/>
      <c r="AH18" s="279">
        <f ca="1">SUM('IMP HR - Promotions Monthly'!AH18:AJ18)</f>
        <v>0</v>
      </c>
      <c r="AI18" s="278"/>
      <c r="AJ18" s="278"/>
      <c r="AK18" s="279">
        <f ca="1">SUM('IMP HR - Promotions Monthly'!AK18:AM18)</f>
        <v>0</v>
      </c>
      <c r="AL18" s="278"/>
      <c r="AM18" s="280"/>
      <c r="AN18" s="277">
        <f ca="1">SUM('IMP HR - Promotions Monthly'!AN18:AP18)</f>
        <v>4</v>
      </c>
      <c r="AO18" s="278"/>
      <c r="AP18" s="278"/>
      <c r="AQ18" s="279">
        <f ca="1">SUM('IMP HR - Promotions Monthly'!AQ18:AS18)</f>
        <v>0</v>
      </c>
      <c r="AR18" s="278"/>
      <c r="AS18" s="278"/>
      <c r="AT18" s="279">
        <f ca="1">SUM('IMP HR - Promotions Monthly'!AT18:AV18)</f>
        <v>0</v>
      </c>
      <c r="AU18" s="278"/>
      <c r="AV18" s="278"/>
      <c r="AW18" s="279">
        <f ca="1">SUM('IMP HR - Promotions Monthly'!AW18:AY18)</f>
        <v>0</v>
      </c>
      <c r="AX18" s="278"/>
      <c r="AY18" s="280"/>
      <c r="AZ18" s="277">
        <f ca="1">SUM('IMP HR - Promotions Monthly'!AZ18:BB18)</f>
        <v>1</v>
      </c>
      <c r="BA18" s="278"/>
      <c r="BB18" s="278"/>
      <c r="BC18" s="279">
        <f ca="1">SUM('IMP HR - Promotions Monthly'!BC18:BE18)</f>
        <v>6</v>
      </c>
      <c r="BD18" s="278"/>
      <c r="BE18" s="278"/>
      <c r="BF18" s="279">
        <f ca="1">SUM('IMP HR - Promotions Monthly'!BF18:BH18)</f>
        <v>0</v>
      </c>
      <c r="BG18" s="278"/>
      <c r="BH18" s="278"/>
      <c r="BI18" s="279">
        <f ca="1">SUM('IMP HR - Promotions Monthly'!BI18:BK18)</f>
        <v>0</v>
      </c>
      <c r="BJ18" s="278"/>
      <c r="BK18" s="280"/>
      <c r="BL18" s="277">
        <f ca="1">SUM('IMP HR - Promotions Monthly'!BL18:BN18)</f>
        <v>0</v>
      </c>
      <c r="BM18" s="278"/>
      <c r="BN18" s="278"/>
      <c r="BO18" s="279">
        <f ca="1">SUM('IMP HR - Promotions Monthly'!BO18:BQ18)</f>
        <v>4</v>
      </c>
      <c r="BP18" s="278"/>
      <c r="BQ18" s="278"/>
      <c r="BR18" s="279">
        <f ca="1">SUM('IMP HR - Promotions Monthly'!BR18:BT18)</f>
        <v>1</v>
      </c>
      <c r="BS18" s="278"/>
      <c r="BT18" s="278"/>
      <c r="BU18" s="279">
        <f ca="1">SUM('IMP HR - Promotions Monthly'!BU18:BW18)</f>
        <v>1</v>
      </c>
      <c r="BV18" s="278"/>
      <c r="BW18" s="280"/>
      <c r="BX18" s="277">
        <f ca="1">SUM('IMP HR - Promotions Monthly'!BX18:BZ18)</f>
        <v>1</v>
      </c>
      <c r="BY18" s="278"/>
      <c r="BZ18" s="278"/>
      <c r="CA18" s="279">
        <f ca="1">SUM('IMP HR - Promotions Monthly'!CA18:CC18)</f>
        <v>0</v>
      </c>
      <c r="CB18" s="278"/>
      <c r="CC18" s="278"/>
      <c r="CD18" s="279">
        <f ca="1">SUM('IMP HR - Promotions Monthly'!CD18:CF18)</f>
        <v>0</v>
      </c>
      <c r="CE18" s="278"/>
      <c r="CF18" s="278"/>
      <c r="CG18" s="279">
        <f ca="1">SUM('IMP HR - Promotions Monthly'!CG18:CI18)</f>
        <v>0</v>
      </c>
      <c r="CH18" s="278"/>
      <c r="CI18" s="280"/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77">
        <f ca="1">SUM('IMP HR - Promotions Monthly'!AB19:AD19)</f>
        <v>1</v>
      </c>
      <c r="AC19" s="278"/>
      <c r="AD19" s="278"/>
      <c r="AE19" s="279">
        <f ca="1">SUM('IMP HR - Promotions Monthly'!AE19:AG19)</f>
        <v>0</v>
      </c>
      <c r="AF19" s="278"/>
      <c r="AG19" s="278"/>
      <c r="AH19" s="279">
        <f ca="1">SUM('IMP HR - Promotions Monthly'!AH19:AJ19)</f>
        <v>0</v>
      </c>
      <c r="AI19" s="278"/>
      <c r="AJ19" s="278"/>
      <c r="AK19" s="279">
        <f ca="1">SUM('IMP HR - Promotions Monthly'!AK19:AM19)</f>
        <v>0</v>
      </c>
      <c r="AL19" s="278"/>
      <c r="AM19" s="280"/>
      <c r="AN19" s="277">
        <f ca="1">SUM('IMP HR - Promotions Monthly'!AN19:AP19)</f>
        <v>4</v>
      </c>
      <c r="AO19" s="278"/>
      <c r="AP19" s="278"/>
      <c r="AQ19" s="279">
        <f ca="1">SUM('IMP HR - Promotions Monthly'!AQ19:AS19)</f>
        <v>1</v>
      </c>
      <c r="AR19" s="278"/>
      <c r="AS19" s="278"/>
      <c r="AT19" s="279">
        <f ca="1">SUM('IMP HR - Promotions Monthly'!AT19:AV19)</f>
        <v>0</v>
      </c>
      <c r="AU19" s="278"/>
      <c r="AV19" s="278"/>
      <c r="AW19" s="279">
        <f ca="1">SUM('IMP HR - Promotions Monthly'!AW19:AY19)</f>
        <v>1</v>
      </c>
      <c r="AX19" s="278"/>
      <c r="AY19" s="280"/>
      <c r="AZ19" s="277">
        <f ca="1">SUM('IMP HR - Promotions Monthly'!AZ19:BB19)</f>
        <v>1</v>
      </c>
      <c r="BA19" s="278"/>
      <c r="BB19" s="278"/>
      <c r="BC19" s="279">
        <f ca="1">SUM('IMP HR - Promotions Monthly'!BC19:BE19)</f>
        <v>7</v>
      </c>
      <c r="BD19" s="278"/>
      <c r="BE19" s="278"/>
      <c r="BF19" s="279">
        <f ca="1">SUM('IMP HR - Promotions Monthly'!BF19:BH19)</f>
        <v>0</v>
      </c>
      <c r="BG19" s="278"/>
      <c r="BH19" s="278"/>
      <c r="BI19" s="279">
        <f ca="1">SUM('IMP HR - Promotions Monthly'!BI19:BK19)</f>
        <v>0</v>
      </c>
      <c r="BJ19" s="278"/>
      <c r="BK19" s="280"/>
      <c r="BL19" s="277">
        <f ca="1">SUM('IMP HR - Promotions Monthly'!BL19:BN19)</f>
        <v>0</v>
      </c>
      <c r="BM19" s="278"/>
      <c r="BN19" s="278"/>
      <c r="BO19" s="279">
        <f ca="1">SUM('IMP HR - Promotions Monthly'!BO19:BQ19)</f>
        <v>8</v>
      </c>
      <c r="BP19" s="278"/>
      <c r="BQ19" s="278"/>
      <c r="BR19" s="279">
        <f ca="1">SUM('IMP HR - Promotions Monthly'!BR19:BT19)</f>
        <v>0</v>
      </c>
      <c r="BS19" s="278"/>
      <c r="BT19" s="278"/>
      <c r="BU19" s="279">
        <f ca="1">SUM('IMP HR - Promotions Monthly'!BU19:BW19)</f>
        <v>2</v>
      </c>
      <c r="BV19" s="278"/>
      <c r="BW19" s="280"/>
      <c r="BX19" s="277">
        <f ca="1">SUM('IMP HR - Promotions Monthly'!BX19:BZ19)</f>
        <v>0</v>
      </c>
      <c r="BY19" s="278"/>
      <c r="BZ19" s="278"/>
      <c r="CA19" s="279">
        <f ca="1">SUM('IMP HR - Promotions Monthly'!CA19:CC19)</f>
        <v>0</v>
      </c>
      <c r="CB19" s="278"/>
      <c r="CC19" s="278"/>
      <c r="CD19" s="279">
        <f ca="1">SUM('IMP HR - Promotions Monthly'!CD19:CF19)</f>
        <v>0</v>
      </c>
      <c r="CE19" s="278"/>
      <c r="CF19" s="278"/>
      <c r="CG19" s="279">
        <f ca="1">SUM('IMP HR - Promotions Monthly'!CG19:CI19)</f>
        <v>0</v>
      </c>
      <c r="CH19" s="278"/>
      <c r="CI19" s="280"/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77">
        <f ca="1">SUM('IMP HR - Promotions Monthly'!AB20:AD20)</f>
        <v>1</v>
      </c>
      <c r="AC20" s="278"/>
      <c r="AD20" s="278"/>
      <c r="AE20" s="279">
        <f ca="1">SUM('IMP HR - Promotions Monthly'!AE20:AG20)</f>
        <v>1</v>
      </c>
      <c r="AF20" s="278"/>
      <c r="AG20" s="278"/>
      <c r="AH20" s="279">
        <f ca="1">SUM('IMP HR - Promotions Monthly'!AH20:AJ20)</f>
        <v>0</v>
      </c>
      <c r="AI20" s="278"/>
      <c r="AJ20" s="278"/>
      <c r="AK20" s="279">
        <f ca="1">SUM('IMP HR - Promotions Monthly'!AK20:AM20)</f>
        <v>0</v>
      </c>
      <c r="AL20" s="278"/>
      <c r="AM20" s="280"/>
      <c r="AN20" s="277">
        <f ca="1">SUM('IMP HR - Promotions Monthly'!AN20:AP20)</f>
        <v>4</v>
      </c>
      <c r="AO20" s="278"/>
      <c r="AP20" s="278"/>
      <c r="AQ20" s="279">
        <f ca="1">SUM('IMP HR - Promotions Monthly'!AQ20:AS20)</f>
        <v>5</v>
      </c>
      <c r="AR20" s="278"/>
      <c r="AS20" s="278"/>
      <c r="AT20" s="279">
        <f ca="1">SUM('IMP HR - Promotions Monthly'!AT20:AV20)</f>
        <v>1</v>
      </c>
      <c r="AU20" s="278"/>
      <c r="AV20" s="278"/>
      <c r="AW20" s="279">
        <f ca="1">SUM('IMP HR - Promotions Monthly'!AW20:AY20)</f>
        <v>0</v>
      </c>
      <c r="AX20" s="278"/>
      <c r="AY20" s="280"/>
      <c r="AZ20" s="277">
        <f ca="1">SUM('IMP HR - Promotions Monthly'!AZ20:BB20)</f>
        <v>2</v>
      </c>
      <c r="BA20" s="278"/>
      <c r="BB20" s="278"/>
      <c r="BC20" s="279">
        <f ca="1">SUM('IMP HR - Promotions Monthly'!BC20:BE20)</f>
        <v>9</v>
      </c>
      <c r="BD20" s="278"/>
      <c r="BE20" s="278"/>
      <c r="BF20" s="279">
        <f ca="1">SUM('IMP HR - Promotions Monthly'!BF20:BH20)</f>
        <v>7</v>
      </c>
      <c r="BG20" s="278"/>
      <c r="BH20" s="278"/>
      <c r="BI20" s="279">
        <f ca="1">SUM('IMP HR - Promotions Monthly'!BI20:BK20)</f>
        <v>0</v>
      </c>
      <c r="BJ20" s="278"/>
      <c r="BK20" s="280"/>
      <c r="BL20" s="277">
        <f ca="1">SUM('IMP HR - Promotions Monthly'!BL20:BN20)</f>
        <v>0</v>
      </c>
      <c r="BM20" s="278"/>
      <c r="BN20" s="278"/>
      <c r="BO20" s="279">
        <f ca="1">SUM('IMP HR - Promotions Monthly'!BO20:BQ20)</f>
        <v>7</v>
      </c>
      <c r="BP20" s="278"/>
      <c r="BQ20" s="278"/>
      <c r="BR20" s="279">
        <f ca="1">SUM('IMP HR - Promotions Monthly'!BR20:BT20)</f>
        <v>6</v>
      </c>
      <c r="BS20" s="278"/>
      <c r="BT20" s="278"/>
      <c r="BU20" s="279">
        <f ca="1">SUM('IMP HR - Promotions Monthly'!BU20:BW20)</f>
        <v>3</v>
      </c>
      <c r="BV20" s="278"/>
      <c r="BW20" s="280"/>
      <c r="BX20" s="277">
        <f ca="1">SUM('IMP HR - Promotions Monthly'!BX20:BZ20)</f>
        <v>3</v>
      </c>
      <c r="BY20" s="278"/>
      <c r="BZ20" s="278"/>
      <c r="CA20" s="279">
        <f ca="1">SUM('IMP HR - Promotions Monthly'!CA20:CC20)</f>
        <v>0</v>
      </c>
      <c r="CB20" s="278"/>
      <c r="CC20" s="278"/>
      <c r="CD20" s="279">
        <f ca="1">SUM('IMP HR - Promotions Monthly'!CD20:CF20)</f>
        <v>0</v>
      </c>
      <c r="CE20" s="278"/>
      <c r="CF20" s="278"/>
      <c r="CG20" s="279">
        <f ca="1">SUM('IMP HR - Promotions Monthly'!CG20:CI20)</f>
        <v>0</v>
      </c>
      <c r="CH20" s="278"/>
      <c r="CI20" s="280"/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77">
        <f ca="1">SUM('IMP HR - Promotions Monthly'!AB21:AD21)</f>
        <v>1</v>
      </c>
      <c r="AC21" s="278"/>
      <c r="AD21" s="278"/>
      <c r="AE21" s="279">
        <f ca="1">SUM('IMP HR - Promotions Monthly'!AE21:AG21)</f>
        <v>0</v>
      </c>
      <c r="AF21" s="278"/>
      <c r="AG21" s="278"/>
      <c r="AH21" s="279">
        <f ca="1">SUM('IMP HR - Promotions Monthly'!AH21:AJ21)</f>
        <v>0</v>
      </c>
      <c r="AI21" s="278"/>
      <c r="AJ21" s="278"/>
      <c r="AK21" s="279">
        <f ca="1">SUM('IMP HR - Promotions Monthly'!AK21:AM21)</f>
        <v>0</v>
      </c>
      <c r="AL21" s="278"/>
      <c r="AM21" s="280"/>
      <c r="AN21" s="277">
        <f ca="1">SUM('IMP HR - Promotions Monthly'!AN21:AP21)</f>
        <v>4</v>
      </c>
      <c r="AO21" s="278"/>
      <c r="AP21" s="278"/>
      <c r="AQ21" s="279">
        <f ca="1">SUM('IMP HR - Promotions Monthly'!AQ21:AS21)</f>
        <v>1</v>
      </c>
      <c r="AR21" s="278"/>
      <c r="AS21" s="278"/>
      <c r="AT21" s="279">
        <f ca="1">SUM('IMP HR - Promotions Monthly'!AT21:AV21)</f>
        <v>0</v>
      </c>
      <c r="AU21" s="278"/>
      <c r="AV21" s="278"/>
      <c r="AW21" s="279">
        <f ca="1">SUM('IMP HR - Promotions Monthly'!AW21:AY21)</f>
        <v>1</v>
      </c>
      <c r="AX21" s="278"/>
      <c r="AY21" s="280"/>
      <c r="AZ21" s="277">
        <f ca="1">SUM('IMP HR - Promotions Monthly'!AZ21:BB21)</f>
        <v>1</v>
      </c>
      <c r="BA21" s="278"/>
      <c r="BB21" s="278"/>
      <c r="BC21" s="279">
        <f ca="1">SUM('IMP HR - Promotions Monthly'!BC21:BE21)</f>
        <v>7</v>
      </c>
      <c r="BD21" s="278"/>
      <c r="BE21" s="278"/>
      <c r="BF21" s="279">
        <f ca="1">SUM('IMP HR - Promotions Monthly'!BF21:BH21)</f>
        <v>0</v>
      </c>
      <c r="BG21" s="278"/>
      <c r="BH21" s="278"/>
      <c r="BI21" s="279">
        <f ca="1">SUM('IMP HR - Promotions Monthly'!BI21:BK21)</f>
        <v>0</v>
      </c>
      <c r="BJ21" s="278"/>
      <c r="BK21" s="280"/>
      <c r="BL21" s="277">
        <f ca="1">SUM('IMP HR - Promotions Monthly'!BL21:BN21)</f>
        <v>0</v>
      </c>
      <c r="BM21" s="278"/>
      <c r="BN21" s="278"/>
      <c r="BO21" s="279">
        <f ca="1">SUM('IMP HR - Promotions Monthly'!BO21:BQ21)</f>
        <v>8</v>
      </c>
      <c r="BP21" s="278"/>
      <c r="BQ21" s="278"/>
      <c r="BR21" s="279">
        <f ca="1">SUM('IMP HR - Promotions Monthly'!BR21:BT21)</f>
        <v>0</v>
      </c>
      <c r="BS21" s="278"/>
      <c r="BT21" s="278"/>
      <c r="BU21" s="279">
        <f ca="1">SUM('IMP HR - Promotions Monthly'!BU21:BW21)</f>
        <v>2</v>
      </c>
      <c r="BV21" s="278"/>
      <c r="BW21" s="280"/>
      <c r="BX21" s="277">
        <f ca="1">SUM('IMP HR - Promotions Monthly'!BX21:BZ21)</f>
        <v>0</v>
      </c>
      <c r="BY21" s="278"/>
      <c r="BZ21" s="278"/>
      <c r="CA21" s="279">
        <f ca="1">SUM('IMP HR - Promotions Monthly'!CA21:CC21)</f>
        <v>0</v>
      </c>
      <c r="CB21" s="278"/>
      <c r="CC21" s="278"/>
      <c r="CD21" s="279">
        <f ca="1">SUM('IMP HR - Promotions Monthly'!CD21:CF21)</f>
        <v>0</v>
      </c>
      <c r="CE21" s="278"/>
      <c r="CF21" s="278"/>
      <c r="CG21" s="279">
        <f ca="1">SUM('IMP HR - Promotions Monthly'!CG21:CI21)</f>
        <v>0</v>
      </c>
      <c r="CH21" s="278"/>
      <c r="CI21" s="280"/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77">
        <f ca="1">SUM('IMP HR - Promotions Monthly'!AB22:AD22)</f>
        <v>1</v>
      </c>
      <c r="AC22" s="278"/>
      <c r="AD22" s="278"/>
      <c r="AE22" s="279">
        <f ca="1">SUM('IMP HR - Promotions Monthly'!AE22:AG22)</f>
        <v>0</v>
      </c>
      <c r="AF22" s="278"/>
      <c r="AG22" s="278"/>
      <c r="AH22" s="279">
        <f ca="1">SUM('IMP HR - Promotions Monthly'!AH22:AJ22)</f>
        <v>0</v>
      </c>
      <c r="AI22" s="278"/>
      <c r="AJ22" s="278"/>
      <c r="AK22" s="279">
        <f ca="1">SUM('IMP HR - Promotions Monthly'!AK22:AM22)</f>
        <v>0</v>
      </c>
      <c r="AL22" s="278"/>
      <c r="AM22" s="280"/>
      <c r="AN22" s="277">
        <f ca="1">SUM('IMP HR - Promotions Monthly'!AN22:AP22)</f>
        <v>0</v>
      </c>
      <c r="AO22" s="278"/>
      <c r="AP22" s="278"/>
      <c r="AQ22" s="279">
        <f ca="1">SUM('IMP HR - Promotions Monthly'!AQ22:AS22)</f>
        <v>1</v>
      </c>
      <c r="AR22" s="278"/>
      <c r="AS22" s="278"/>
      <c r="AT22" s="279">
        <f ca="1">SUM('IMP HR - Promotions Monthly'!AT22:AV22)</f>
        <v>0</v>
      </c>
      <c r="AU22" s="278"/>
      <c r="AV22" s="278"/>
      <c r="AW22" s="279">
        <f ca="1">SUM('IMP HR - Promotions Monthly'!AW22:AY22)</f>
        <v>0</v>
      </c>
      <c r="AX22" s="278"/>
      <c r="AY22" s="280"/>
      <c r="AZ22" s="277">
        <f ca="1">SUM('IMP HR - Promotions Monthly'!AZ22:BB22)</f>
        <v>0</v>
      </c>
      <c r="BA22" s="278"/>
      <c r="BB22" s="278"/>
      <c r="BC22" s="279">
        <f ca="1">SUM('IMP HR - Promotions Monthly'!BC22:BE22)</f>
        <v>1</v>
      </c>
      <c r="BD22" s="278"/>
      <c r="BE22" s="278"/>
      <c r="BF22" s="279">
        <f ca="1">SUM('IMP HR - Promotions Monthly'!BF22:BH22)</f>
        <v>0</v>
      </c>
      <c r="BG22" s="278"/>
      <c r="BH22" s="278"/>
      <c r="BI22" s="279">
        <f ca="1">SUM('IMP HR - Promotions Monthly'!BI22:BK22)</f>
        <v>0</v>
      </c>
      <c r="BJ22" s="278"/>
      <c r="BK22" s="280"/>
      <c r="BL22" s="277">
        <f ca="1">SUM('IMP HR - Promotions Monthly'!BL22:BN22)</f>
        <v>0</v>
      </c>
      <c r="BM22" s="278"/>
      <c r="BN22" s="278"/>
      <c r="BO22" s="279">
        <f ca="1">SUM('IMP HR - Promotions Monthly'!BO22:BQ22)</f>
        <v>2</v>
      </c>
      <c r="BP22" s="278"/>
      <c r="BQ22" s="278"/>
      <c r="BR22" s="279">
        <f ca="1">SUM('IMP HR - Promotions Monthly'!BR22:BT22)</f>
        <v>0</v>
      </c>
      <c r="BS22" s="278"/>
      <c r="BT22" s="278"/>
      <c r="BU22" s="279">
        <f ca="1">SUM('IMP HR - Promotions Monthly'!BU22:BW22)</f>
        <v>0</v>
      </c>
      <c r="BV22" s="278"/>
      <c r="BW22" s="280"/>
      <c r="BX22" s="277">
        <f ca="1">SUM('IMP HR - Promotions Monthly'!BX22:BZ22)</f>
        <v>0</v>
      </c>
      <c r="BY22" s="278"/>
      <c r="BZ22" s="278"/>
      <c r="CA22" s="279">
        <f ca="1">SUM('IMP HR - Promotions Monthly'!CA22:CC22)</f>
        <v>0</v>
      </c>
      <c r="CB22" s="278"/>
      <c r="CC22" s="278"/>
      <c r="CD22" s="279">
        <f ca="1">SUM('IMP HR - Promotions Monthly'!CD22:CF22)</f>
        <v>0</v>
      </c>
      <c r="CE22" s="278"/>
      <c r="CF22" s="278"/>
      <c r="CG22" s="279">
        <f ca="1">SUM('IMP HR - Promotions Monthly'!CG22:CI22)</f>
        <v>0</v>
      </c>
      <c r="CH22" s="278"/>
      <c r="CI22" s="280"/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77">
        <f ca="1">SUM('IMP HR - Promotions Monthly'!AB23:AD23)</f>
        <v>1</v>
      </c>
      <c r="AC23" s="278"/>
      <c r="AD23" s="278"/>
      <c r="AE23" s="279">
        <f ca="1">SUM('IMP HR - Promotions Monthly'!AE23:AG23)</f>
        <v>0</v>
      </c>
      <c r="AF23" s="278"/>
      <c r="AG23" s="278"/>
      <c r="AH23" s="279">
        <f ca="1">SUM('IMP HR - Promotions Monthly'!AH23:AJ23)</f>
        <v>0</v>
      </c>
      <c r="AI23" s="278"/>
      <c r="AJ23" s="278"/>
      <c r="AK23" s="279">
        <f ca="1">SUM('IMP HR - Promotions Monthly'!AK23:AM23)</f>
        <v>0</v>
      </c>
      <c r="AL23" s="278"/>
      <c r="AM23" s="280"/>
      <c r="AN23" s="277">
        <f ca="1">SUM('IMP HR - Promotions Monthly'!AN23:AP23)</f>
        <v>0</v>
      </c>
      <c r="AO23" s="278"/>
      <c r="AP23" s="278"/>
      <c r="AQ23" s="279">
        <f ca="1">SUM('IMP HR - Promotions Monthly'!AQ23:AS23)</f>
        <v>1</v>
      </c>
      <c r="AR23" s="278"/>
      <c r="AS23" s="278"/>
      <c r="AT23" s="279">
        <f ca="1">SUM('IMP HR - Promotions Monthly'!AT23:AV23)</f>
        <v>0</v>
      </c>
      <c r="AU23" s="278"/>
      <c r="AV23" s="278"/>
      <c r="AW23" s="279">
        <f ca="1">SUM('IMP HR - Promotions Monthly'!AW23:AY23)</f>
        <v>0</v>
      </c>
      <c r="AX23" s="278"/>
      <c r="AY23" s="280"/>
      <c r="AZ23" s="277">
        <f ca="1">SUM('IMP HR - Promotions Monthly'!AZ23:BB23)</f>
        <v>0</v>
      </c>
      <c r="BA23" s="278"/>
      <c r="BB23" s="278"/>
      <c r="BC23" s="279">
        <f ca="1">SUM('IMP HR - Promotions Monthly'!BC23:BE23)</f>
        <v>1</v>
      </c>
      <c r="BD23" s="278"/>
      <c r="BE23" s="278"/>
      <c r="BF23" s="279">
        <f ca="1">SUM('IMP HR - Promotions Monthly'!BF23:BH23)</f>
        <v>0</v>
      </c>
      <c r="BG23" s="278"/>
      <c r="BH23" s="278"/>
      <c r="BI23" s="279">
        <f ca="1">SUM('IMP HR - Promotions Monthly'!BI23:BK23)</f>
        <v>0</v>
      </c>
      <c r="BJ23" s="278"/>
      <c r="BK23" s="280"/>
      <c r="BL23" s="277">
        <f ca="1">SUM('IMP HR - Promotions Monthly'!BL23:BN23)</f>
        <v>0</v>
      </c>
      <c r="BM23" s="278"/>
      <c r="BN23" s="278"/>
      <c r="BO23" s="279">
        <f ca="1">SUM('IMP HR - Promotions Monthly'!BO23:BQ23)</f>
        <v>2</v>
      </c>
      <c r="BP23" s="278"/>
      <c r="BQ23" s="278"/>
      <c r="BR23" s="279">
        <f ca="1">SUM('IMP HR - Promotions Monthly'!BR23:BT23)</f>
        <v>0</v>
      </c>
      <c r="BS23" s="278"/>
      <c r="BT23" s="278"/>
      <c r="BU23" s="279">
        <f ca="1">SUM('IMP HR - Promotions Monthly'!BU23:BW23)</f>
        <v>0</v>
      </c>
      <c r="BV23" s="278"/>
      <c r="BW23" s="280"/>
      <c r="BX23" s="277">
        <f ca="1">SUM('IMP HR - Promotions Monthly'!BX23:BZ23)</f>
        <v>0</v>
      </c>
      <c r="BY23" s="278"/>
      <c r="BZ23" s="278"/>
      <c r="CA23" s="279">
        <f ca="1">SUM('IMP HR - Promotions Monthly'!CA23:CC23)</f>
        <v>0</v>
      </c>
      <c r="CB23" s="278"/>
      <c r="CC23" s="278"/>
      <c r="CD23" s="279">
        <f ca="1">SUM('IMP HR - Promotions Monthly'!CD23:CF23)</f>
        <v>0</v>
      </c>
      <c r="CE23" s="278"/>
      <c r="CF23" s="278"/>
      <c r="CG23" s="279">
        <f ca="1">SUM('IMP HR - Promotions Monthly'!CG23:CI23)</f>
        <v>0</v>
      </c>
      <c r="CH23" s="278"/>
      <c r="CI23" s="280"/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77">
        <f ca="1">SUM('IMP HR - Promotions Monthly'!AB24:AD24)</f>
        <v>1</v>
      </c>
      <c r="AC24" s="278"/>
      <c r="AD24" s="278"/>
      <c r="AE24" s="279">
        <f ca="1">SUM('IMP HR - Promotions Monthly'!AE24:AG24)</f>
        <v>0</v>
      </c>
      <c r="AF24" s="278"/>
      <c r="AG24" s="278"/>
      <c r="AH24" s="279">
        <f ca="1">SUM('IMP HR - Promotions Monthly'!AH24:AJ24)</f>
        <v>0</v>
      </c>
      <c r="AI24" s="278"/>
      <c r="AJ24" s="278"/>
      <c r="AK24" s="279">
        <f ca="1">SUM('IMP HR - Promotions Monthly'!AK24:AM24)</f>
        <v>0</v>
      </c>
      <c r="AL24" s="278"/>
      <c r="AM24" s="280"/>
      <c r="AN24" s="277">
        <f ca="1">SUM('IMP HR - Promotions Monthly'!AN24:AP24)</f>
        <v>2</v>
      </c>
      <c r="AO24" s="278"/>
      <c r="AP24" s="278"/>
      <c r="AQ24" s="279">
        <f ca="1">SUM('IMP HR - Promotions Monthly'!AQ24:AS24)</f>
        <v>0</v>
      </c>
      <c r="AR24" s="278"/>
      <c r="AS24" s="278"/>
      <c r="AT24" s="279">
        <f ca="1">SUM('IMP HR - Promotions Monthly'!AT24:AV24)</f>
        <v>0</v>
      </c>
      <c r="AU24" s="278"/>
      <c r="AV24" s="278"/>
      <c r="AW24" s="279">
        <f ca="1">SUM('IMP HR - Promotions Monthly'!AW24:AY24)</f>
        <v>1</v>
      </c>
      <c r="AX24" s="278"/>
      <c r="AY24" s="280"/>
      <c r="AZ24" s="277">
        <f ca="1">SUM('IMP HR - Promotions Monthly'!AZ24:BB24)</f>
        <v>0</v>
      </c>
      <c r="BA24" s="278"/>
      <c r="BB24" s="278"/>
      <c r="BC24" s="279">
        <f ca="1">SUM('IMP HR - Promotions Monthly'!BC24:BE24)</f>
        <v>4</v>
      </c>
      <c r="BD24" s="278"/>
      <c r="BE24" s="278"/>
      <c r="BF24" s="279">
        <f ca="1">SUM('IMP HR - Promotions Monthly'!BF24:BH24)</f>
        <v>0</v>
      </c>
      <c r="BG24" s="278"/>
      <c r="BH24" s="278"/>
      <c r="BI24" s="279">
        <f ca="1">SUM('IMP HR - Promotions Monthly'!BI24:BK24)</f>
        <v>0</v>
      </c>
      <c r="BJ24" s="278"/>
      <c r="BK24" s="280"/>
      <c r="BL24" s="277">
        <f ca="1">SUM('IMP HR - Promotions Monthly'!BL24:BN24)</f>
        <v>0</v>
      </c>
      <c r="BM24" s="278"/>
      <c r="BN24" s="278"/>
      <c r="BO24" s="279">
        <f ca="1">SUM('IMP HR - Promotions Monthly'!BO24:BQ24)</f>
        <v>4</v>
      </c>
      <c r="BP24" s="278"/>
      <c r="BQ24" s="278"/>
      <c r="BR24" s="279">
        <f ca="1">SUM('IMP HR - Promotions Monthly'!BR24:BT24)</f>
        <v>0</v>
      </c>
      <c r="BS24" s="278"/>
      <c r="BT24" s="278"/>
      <c r="BU24" s="279">
        <f ca="1">SUM('IMP HR - Promotions Monthly'!BU24:BW24)</f>
        <v>1</v>
      </c>
      <c r="BV24" s="278"/>
      <c r="BW24" s="280"/>
      <c r="BX24" s="277">
        <f ca="1">SUM('IMP HR - Promotions Monthly'!BX24:BZ24)</f>
        <v>0</v>
      </c>
      <c r="BY24" s="278"/>
      <c r="BZ24" s="278"/>
      <c r="CA24" s="279">
        <f ca="1">SUM('IMP HR - Promotions Monthly'!CA24:CC24)</f>
        <v>0</v>
      </c>
      <c r="CB24" s="278"/>
      <c r="CC24" s="278"/>
      <c r="CD24" s="279">
        <f ca="1">SUM('IMP HR - Promotions Monthly'!CD24:CF24)</f>
        <v>0</v>
      </c>
      <c r="CE24" s="278"/>
      <c r="CF24" s="278"/>
      <c r="CG24" s="279">
        <f ca="1">SUM('IMP HR - Promotions Monthly'!CG24:CI24)</f>
        <v>0</v>
      </c>
      <c r="CH24" s="278"/>
      <c r="CI24" s="280"/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77">
        <f ca="1">SUM('IMP HR - Promotions Monthly'!AB25:AD25)</f>
        <v>0</v>
      </c>
      <c r="AC25" s="278"/>
      <c r="AD25" s="278"/>
      <c r="AE25" s="279">
        <f ca="1">SUM('IMP HR - Promotions Monthly'!AE25:AG25)</f>
        <v>0</v>
      </c>
      <c r="AF25" s="278"/>
      <c r="AG25" s="278"/>
      <c r="AH25" s="279">
        <f ca="1">SUM('IMP HR - Promotions Monthly'!AH25:AJ25)</f>
        <v>0</v>
      </c>
      <c r="AI25" s="278"/>
      <c r="AJ25" s="278"/>
      <c r="AK25" s="279">
        <f ca="1">SUM('IMP HR - Promotions Monthly'!AK25:AM25)</f>
        <v>0</v>
      </c>
      <c r="AL25" s="278"/>
      <c r="AM25" s="280"/>
      <c r="AN25" s="277">
        <f ca="1">SUM('IMP HR - Promotions Monthly'!AN25:AP25)</f>
        <v>0</v>
      </c>
      <c r="AO25" s="278"/>
      <c r="AP25" s="278"/>
      <c r="AQ25" s="279">
        <f ca="1">SUM('IMP HR - Promotions Monthly'!AQ25:AS25)</f>
        <v>0</v>
      </c>
      <c r="AR25" s="278"/>
      <c r="AS25" s="278"/>
      <c r="AT25" s="279">
        <f ca="1">SUM('IMP HR - Promotions Monthly'!AT25:AV25)</f>
        <v>0</v>
      </c>
      <c r="AU25" s="278"/>
      <c r="AV25" s="278"/>
      <c r="AW25" s="279">
        <f ca="1">SUM('IMP HR - Promotions Monthly'!AW25:AY25)</f>
        <v>0</v>
      </c>
      <c r="AX25" s="278"/>
      <c r="AY25" s="280"/>
      <c r="AZ25" s="277">
        <f ca="1">SUM('IMP HR - Promotions Monthly'!AZ25:BB25)</f>
        <v>0</v>
      </c>
      <c r="BA25" s="278"/>
      <c r="BB25" s="278"/>
      <c r="BC25" s="279">
        <f ca="1">SUM('IMP HR - Promotions Monthly'!BC25:BE25)</f>
        <v>0</v>
      </c>
      <c r="BD25" s="278"/>
      <c r="BE25" s="278"/>
      <c r="BF25" s="279">
        <f ca="1">SUM('IMP HR - Promotions Monthly'!BF25:BH25)</f>
        <v>0</v>
      </c>
      <c r="BG25" s="278"/>
      <c r="BH25" s="278"/>
      <c r="BI25" s="279">
        <f ca="1">SUM('IMP HR - Promotions Monthly'!BI25:BK25)</f>
        <v>0</v>
      </c>
      <c r="BJ25" s="278"/>
      <c r="BK25" s="280"/>
      <c r="BL25" s="278">
        <f ca="1">SUM('IMP HR - Promotions Monthly'!BL25:BN25)</f>
        <v>0</v>
      </c>
      <c r="BM25" s="278"/>
      <c r="BN25" s="344"/>
      <c r="BO25" s="278">
        <f ca="1">SUM('IMP HR - Promotions Monthly'!BO25:BQ25)</f>
        <v>0</v>
      </c>
      <c r="BP25" s="278"/>
      <c r="BQ25" s="344"/>
      <c r="BR25" s="278">
        <f ca="1">SUM('IMP HR - Promotions Monthly'!BR25:BT25)</f>
        <v>0</v>
      </c>
      <c r="BS25" s="278"/>
      <c r="BT25" s="344"/>
      <c r="BU25" s="278">
        <f ca="1">SUM('IMP HR - Promotions Monthly'!BU25:BW25)</f>
        <v>0</v>
      </c>
      <c r="BV25" s="278"/>
      <c r="BW25" s="280"/>
      <c r="BX25" s="277">
        <f ca="1">SUM('IMP HR - Promotions Monthly'!BX25:BZ25)</f>
        <v>0</v>
      </c>
      <c r="BY25" s="278"/>
      <c r="BZ25" s="278"/>
      <c r="CA25" s="279">
        <f ca="1">SUM('IMP HR - Promotions Monthly'!CA25:CC25)</f>
        <v>0</v>
      </c>
      <c r="CB25" s="278"/>
      <c r="CC25" s="278"/>
      <c r="CD25" s="279">
        <f ca="1">SUM('IMP HR - Promotions Monthly'!CD25:CF25)</f>
        <v>0</v>
      </c>
      <c r="CE25" s="278"/>
      <c r="CF25" s="278"/>
      <c r="CG25" s="279">
        <f ca="1">SUM('IMP HR - Promotions Monthly'!CG25:CI25)</f>
        <v>0</v>
      </c>
      <c r="CH25" s="278"/>
      <c r="CI25" s="280"/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77">
        <f ca="1">SUM('IMP HR - Promotions Monthly'!AB26:AD26)</f>
        <v>0</v>
      </c>
      <c r="AC26" s="278"/>
      <c r="AD26" s="278"/>
      <c r="AE26" s="279">
        <f ca="1">SUM('IMP HR - Promotions Monthly'!AE26:AG26)</f>
        <v>0</v>
      </c>
      <c r="AF26" s="278"/>
      <c r="AG26" s="278"/>
      <c r="AH26" s="279">
        <f ca="1">SUM('IMP HR - Promotions Monthly'!AH26:AJ26)</f>
        <v>0</v>
      </c>
      <c r="AI26" s="278"/>
      <c r="AJ26" s="278"/>
      <c r="AK26" s="279">
        <f ca="1">SUM('IMP HR - Promotions Monthly'!AK26:AM26)</f>
        <v>0</v>
      </c>
      <c r="AL26" s="278"/>
      <c r="AM26" s="280"/>
      <c r="AN26" s="277">
        <f ca="1">SUM('IMP HR - Promotions Monthly'!AN26:AP26)</f>
        <v>0</v>
      </c>
      <c r="AO26" s="278"/>
      <c r="AP26" s="278"/>
      <c r="AQ26" s="279">
        <f ca="1">SUM('IMP HR - Promotions Monthly'!AQ26:AS26)</f>
        <v>0</v>
      </c>
      <c r="AR26" s="278"/>
      <c r="AS26" s="278"/>
      <c r="AT26" s="279">
        <f ca="1">SUM('IMP HR - Promotions Monthly'!AT26:AV26)</f>
        <v>0</v>
      </c>
      <c r="AU26" s="278"/>
      <c r="AV26" s="278"/>
      <c r="AW26" s="279">
        <f ca="1">SUM('IMP HR - Promotions Monthly'!AW26:AY26)</f>
        <v>0</v>
      </c>
      <c r="AX26" s="278"/>
      <c r="AY26" s="280"/>
      <c r="AZ26" s="277">
        <f ca="1">SUM('IMP HR - Promotions Monthly'!AZ26:BB26)</f>
        <v>0</v>
      </c>
      <c r="BA26" s="278"/>
      <c r="BB26" s="278"/>
      <c r="BC26" s="279">
        <f ca="1">SUM('IMP HR - Promotions Monthly'!BC26:BE26)</f>
        <v>0</v>
      </c>
      <c r="BD26" s="278"/>
      <c r="BE26" s="278"/>
      <c r="BF26" s="279">
        <f ca="1">SUM('IMP HR - Promotions Monthly'!BF26:BH26)</f>
        <v>0</v>
      </c>
      <c r="BG26" s="278"/>
      <c r="BH26" s="278"/>
      <c r="BI26" s="279">
        <f ca="1">SUM('IMP HR - Promotions Monthly'!BI26:BK26)</f>
        <v>0</v>
      </c>
      <c r="BJ26" s="278"/>
      <c r="BK26" s="280"/>
      <c r="BL26" s="278">
        <f ca="1">SUM('IMP HR - Promotions Monthly'!BL26:BN26)</f>
        <v>0</v>
      </c>
      <c r="BM26" s="278"/>
      <c r="BN26" s="344"/>
      <c r="BO26" s="278">
        <f ca="1">SUM('IMP HR - Promotions Monthly'!BO26:BQ26)</f>
        <v>0</v>
      </c>
      <c r="BP26" s="278"/>
      <c r="BQ26" s="344"/>
      <c r="BR26" s="278">
        <f ca="1">SUM('IMP HR - Promotions Monthly'!BR26:BT26)</f>
        <v>0</v>
      </c>
      <c r="BS26" s="278"/>
      <c r="BT26" s="344"/>
      <c r="BU26" s="278">
        <f ca="1">SUM('IMP HR - Promotions Monthly'!BU26:BW26)</f>
        <v>0</v>
      </c>
      <c r="BV26" s="278"/>
      <c r="BW26" s="280"/>
      <c r="BX26" s="277">
        <f ca="1">SUM('IMP HR - Promotions Monthly'!BX26:BZ26)</f>
        <v>0</v>
      </c>
      <c r="BY26" s="278"/>
      <c r="BZ26" s="278"/>
      <c r="CA26" s="279">
        <f ca="1">SUM('IMP HR - Promotions Monthly'!CA26:CC26)</f>
        <v>0</v>
      </c>
      <c r="CB26" s="278"/>
      <c r="CC26" s="278"/>
      <c r="CD26" s="279">
        <f ca="1">SUM('IMP HR - Promotions Monthly'!CD26:CF26)</f>
        <v>0</v>
      </c>
      <c r="CE26" s="278"/>
      <c r="CF26" s="278"/>
      <c r="CG26" s="279">
        <f ca="1">SUM('IMP HR - Promotions Monthly'!CG26:CI26)</f>
        <v>0</v>
      </c>
      <c r="CH26" s="278"/>
      <c r="CI26" s="280"/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7">
        <f ca="1">SUM('IMP HR - Promotions Monthly'!AB27:AD27)</f>
        <v>0</v>
      </c>
      <c r="AC27" s="278"/>
      <c r="AD27" s="278"/>
      <c r="AE27" s="279">
        <f ca="1">SUM('IMP HR - Promotions Monthly'!AE27:AG27)</f>
        <v>0</v>
      </c>
      <c r="AF27" s="278"/>
      <c r="AG27" s="278"/>
      <c r="AH27" s="279">
        <f ca="1">SUM('IMP HR - Promotions Monthly'!AH27:AJ27)</f>
        <v>0</v>
      </c>
      <c r="AI27" s="278"/>
      <c r="AJ27" s="278"/>
      <c r="AK27" s="279">
        <f ca="1">SUM('IMP HR - Promotions Monthly'!AK27:AM27)</f>
        <v>0</v>
      </c>
      <c r="AL27" s="278"/>
      <c r="AM27" s="280"/>
      <c r="AN27" s="277">
        <f ca="1">SUM('IMP HR - Promotions Monthly'!AN27:AP27)</f>
        <v>0</v>
      </c>
      <c r="AO27" s="278"/>
      <c r="AP27" s="278"/>
      <c r="AQ27" s="279">
        <f ca="1">SUM('IMP HR - Promotions Monthly'!AQ27:AS27)</f>
        <v>0</v>
      </c>
      <c r="AR27" s="278"/>
      <c r="AS27" s="278"/>
      <c r="AT27" s="279">
        <f ca="1">SUM('IMP HR - Promotions Monthly'!AT27:AV27)</f>
        <v>0</v>
      </c>
      <c r="AU27" s="278"/>
      <c r="AV27" s="278"/>
      <c r="AW27" s="279">
        <f ca="1">SUM('IMP HR - Promotions Monthly'!AW27:AY27)</f>
        <v>0</v>
      </c>
      <c r="AX27" s="278"/>
      <c r="AY27" s="280"/>
      <c r="AZ27" s="277">
        <f ca="1">SUM('IMP HR - Promotions Monthly'!AZ27:BB27)</f>
        <v>0</v>
      </c>
      <c r="BA27" s="278"/>
      <c r="BB27" s="278"/>
      <c r="BC27" s="279">
        <f ca="1">SUM('IMP HR - Promotions Monthly'!BC27:BE27)</f>
        <v>0</v>
      </c>
      <c r="BD27" s="278"/>
      <c r="BE27" s="278"/>
      <c r="BF27" s="279">
        <f ca="1">SUM('IMP HR - Promotions Monthly'!BF27:BH27)</f>
        <v>0</v>
      </c>
      <c r="BG27" s="278"/>
      <c r="BH27" s="278"/>
      <c r="BI27" s="279">
        <f ca="1">SUM('IMP HR - Promotions Monthly'!BI27:BK27)</f>
        <v>0</v>
      </c>
      <c r="BJ27" s="278"/>
      <c r="BK27" s="280"/>
      <c r="BL27" s="278">
        <f ca="1">SUM('IMP HR - Promotions Monthly'!BL27:BN27)</f>
        <v>0</v>
      </c>
      <c r="BM27" s="278"/>
      <c r="BN27" s="344"/>
      <c r="BO27" s="278">
        <f ca="1">SUM('IMP HR - Promotions Monthly'!BO27:BQ27)</f>
        <v>0</v>
      </c>
      <c r="BP27" s="278"/>
      <c r="BQ27" s="344"/>
      <c r="BR27" s="278">
        <f ca="1">SUM('IMP HR - Promotions Monthly'!BR27:BT27)</f>
        <v>0</v>
      </c>
      <c r="BS27" s="278"/>
      <c r="BT27" s="344"/>
      <c r="BU27" s="278">
        <f ca="1">SUM('IMP HR - Promotions Monthly'!BU27:BW27)</f>
        <v>0</v>
      </c>
      <c r="BV27" s="278"/>
      <c r="BW27" s="280"/>
      <c r="BX27" s="277">
        <f ca="1">SUM('IMP HR - Promotions Monthly'!BX27:BZ27)</f>
        <v>0</v>
      </c>
      <c r="BY27" s="278"/>
      <c r="BZ27" s="278"/>
      <c r="CA27" s="279">
        <f ca="1">SUM('IMP HR - Promotions Monthly'!CA27:CC27)</f>
        <v>0</v>
      </c>
      <c r="CB27" s="278"/>
      <c r="CC27" s="278"/>
      <c r="CD27" s="279">
        <f ca="1">SUM('IMP HR - Promotions Monthly'!CD27:CF27)</f>
        <v>0</v>
      </c>
      <c r="CE27" s="278"/>
      <c r="CF27" s="278"/>
      <c r="CG27" s="279">
        <f ca="1">SUM('IMP HR - Promotions Monthly'!CG27:CI27)</f>
        <v>0</v>
      </c>
      <c r="CH27" s="278"/>
      <c r="CI27" s="280"/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7">
        <f ca="1">SUM('IMP HR - Promotions Monthly'!AB28:AD28)</f>
        <v>0</v>
      </c>
      <c r="AC28" s="278"/>
      <c r="AD28" s="278"/>
      <c r="AE28" s="279">
        <f ca="1">SUM('IMP HR - Promotions Monthly'!AE28:AG28)</f>
        <v>0</v>
      </c>
      <c r="AF28" s="278"/>
      <c r="AG28" s="278"/>
      <c r="AH28" s="279">
        <f ca="1">SUM('IMP HR - Promotions Monthly'!AH28:AJ28)</f>
        <v>0</v>
      </c>
      <c r="AI28" s="278"/>
      <c r="AJ28" s="278"/>
      <c r="AK28" s="279">
        <f ca="1">SUM('IMP HR - Promotions Monthly'!AK28:AM28)</f>
        <v>0</v>
      </c>
      <c r="AL28" s="278"/>
      <c r="AM28" s="280"/>
      <c r="AN28" s="277">
        <f ca="1">SUM('IMP HR - Promotions Monthly'!AN28:AP28)</f>
        <v>0</v>
      </c>
      <c r="AO28" s="278"/>
      <c r="AP28" s="278"/>
      <c r="AQ28" s="279">
        <f ca="1">SUM('IMP HR - Promotions Monthly'!AQ28:AS28)</f>
        <v>0</v>
      </c>
      <c r="AR28" s="278"/>
      <c r="AS28" s="278"/>
      <c r="AT28" s="279">
        <f ca="1">SUM('IMP HR - Promotions Monthly'!AT28:AV28)</f>
        <v>0</v>
      </c>
      <c r="AU28" s="278"/>
      <c r="AV28" s="278"/>
      <c r="AW28" s="279">
        <f ca="1">SUM('IMP HR - Promotions Monthly'!AW28:AY28)</f>
        <v>0</v>
      </c>
      <c r="AX28" s="278"/>
      <c r="AY28" s="280"/>
      <c r="AZ28" s="277">
        <f ca="1">SUM('IMP HR - Promotions Monthly'!AZ28:BB28)</f>
        <v>0</v>
      </c>
      <c r="BA28" s="278"/>
      <c r="BB28" s="278"/>
      <c r="BC28" s="279">
        <f ca="1">SUM('IMP HR - Promotions Monthly'!BC28:BE28)</f>
        <v>0</v>
      </c>
      <c r="BD28" s="278"/>
      <c r="BE28" s="278"/>
      <c r="BF28" s="279">
        <f ca="1">SUM('IMP HR - Promotions Monthly'!BF28:BH28)</f>
        <v>0</v>
      </c>
      <c r="BG28" s="278"/>
      <c r="BH28" s="278"/>
      <c r="BI28" s="279">
        <f ca="1">SUM('IMP HR - Promotions Monthly'!BI28:BK28)</f>
        <v>0</v>
      </c>
      <c r="BJ28" s="278"/>
      <c r="BK28" s="280"/>
      <c r="BL28" s="278">
        <f ca="1">SUM('IMP HR - Promotions Monthly'!BL28:BN28)</f>
        <v>0</v>
      </c>
      <c r="BM28" s="278"/>
      <c r="BN28" s="344"/>
      <c r="BO28" s="278">
        <f ca="1">SUM('IMP HR - Promotions Monthly'!BO28:BQ28)</f>
        <v>0</v>
      </c>
      <c r="BP28" s="278"/>
      <c r="BQ28" s="344"/>
      <c r="BR28" s="278">
        <f ca="1">SUM('IMP HR - Promotions Monthly'!BR28:BT28)</f>
        <v>0</v>
      </c>
      <c r="BS28" s="278"/>
      <c r="BT28" s="344"/>
      <c r="BU28" s="278">
        <f ca="1">SUM('IMP HR - Promotions Monthly'!BU28:BW28)</f>
        <v>0</v>
      </c>
      <c r="BV28" s="278"/>
      <c r="BW28" s="280"/>
      <c r="BX28" s="277">
        <f ca="1">SUM('IMP HR - Promotions Monthly'!BX28:BZ28)</f>
        <v>0</v>
      </c>
      <c r="BY28" s="278"/>
      <c r="BZ28" s="278"/>
      <c r="CA28" s="279">
        <f ca="1">SUM('IMP HR - Promotions Monthly'!CA28:CC28)</f>
        <v>0</v>
      </c>
      <c r="CB28" s="278"/>
      <c r="CC28" s="278"/>
      <c r="CD28" s="279">
        <f ca="1">SUM('IMP HR - Promotions Monthly'!CD28:CF28)</f>
        <v>0</v>
      </c>
      <c r="CE28" s="278"/>
      <c r="CF28" s="278"/>
      <c r="CG28" s="279">
        <f ca="1">SUM('IMP HR - Promotions Monthly'!CG28:CI28)</f>
        <v>0</v>
      </c>
      <c r="CH28" s="278"/>
      <c r="CI28" s="280"/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21</v>
      </c>
      <c r="AC30" s="278">
        <f t="shared" ref="AC30:CI30" si="1">SUM(AC4:AC28)</f>
        <v>0</v>
      </c>
      <c r="AD30" s="278">
        <f t="shared" si="1"/>
        <v>0</v>
      </c>
      <c r="AE30" s="279">
        <f t="shared" ca="1" si="1"/>
        <v>4</v>
      </c>
      <c r="AF30" s="278">
        <f t="shared" si="1"/>
        <v>0</v>
      </c>
      <c r="AG30" s="278">
        <f t="shared" si="1"/>
        <v>0</v>
      </c>
      <c r="AH30" s="279">
        <f t="shared" ca="1" si="1"/>
        <v>0</v>
      </c>
      <c r="AI30" s="278">
        <f t="shared" si="1"/>
        <v>0</v>
      </c>
      <c r="AJ30" s="278">
        <f t="shared" si="1"/>
        <v>0</v>
      </c>
      <c r="AK30" s="279">
        <f t="shared" ca="1" si="1"/>
        <v>0</v>
      </c>
      <c r="AL30" s="278">
        <f t="shared" si="1"/>
        <v>0</v>
      </c>
      <c r="AM30" s="280">
        <f t="shared" si="1"/>
        <v>0</v>
      </c>
      <c r="AN30" s="277">
        <f t="shared" ca="1" si="1"/>
        <v>71</v>
      </c>
      <c r="AO30" s="278">
        <f t="shared" si="1"/>
        <v>0</v>
      </c>
      <c r="AP30" s="278">
        <f t="shared" si="1"/>
        <v>0</v>
      </c>
      <c r="AQ30" s="279">
        <f t="shared" ca="1" si="1"/>
        <v>27</v>
      </c>
      <c r="AR30" s="278">
        <f t="shared" si="1"/>
        <v>0</v>
      </c>
      <c r="AS30" s="278">
        <f t="shared" si="1"/>
        <v>0</v>
      </c>
      <c r="AT30" s="279">
        <f t="shared" ca="1" si="1"/>
        <v>4</v>
      </c>
      <c r="AU30" s="278">
        <f t="shared" si="1"/>
        <v>0</v>
      </c>
      <c r="AV30" s="278">
        <f t="shared" si="1"/>
        <v>0</v>
      </c>
      <c r="AW30" s="279">
        <f t="shared" ca="1" si="1"/>
        <v>6</v>
      </c>
      <c r="AX30" s="278">
        <f t="shared" si="1"/>
        <v>0</v>
      </c>
      <c r="AY30" s="280">
        <f t="shared" si="1"/>
        <v>0</v>
      </c>
      <c r="AZ30" s="277">
        <f t="shared" ca="1" si="1"/>
        <v>17</v>
      </c>
      <c r="BA30" s="278">
        <f t="shared" si="1"/>
        <v>0</v>
      </c>
      <c r="BB30" s="278">
        <f t="shared" si="1"/>
        <v>0</v>
      </c>
      <c r="BC30" s="279">
        <f t="shared" ca="1" si="1"/>
        <v>119</v>
      </c>
      <c r="BD30" s="278">
        <f t="shared" si="1"/>
        <v>0</v>
      </c>
      <c r="BE30" s="278">
        <f t="shared" si="1"/>
        <v>0</v>
      </c>
      <c r="BF30" s="279">
        <f t="shared" ca="1" si="1"/>
        <v>28</v>
      </c>
      <c r="BG30" s="278">
        <f t="shared" si="1"/>
        <v>0</v>
      </c>
      <c r="BH30" s="278">
        <f t="shared" si="1"/>
        <v>0</v>
      </c>
      <c r="BI30" s="279">
        <f t="shared" ca="1" si="1"/>
        <v>0</v>
      </c>
      <c r="BJ30" s="278">
        <f t="shared" si="1"/>
        <v>0</v>
      </c>
      <c r="BK30" s="280">
        <f t="shared" si="1"/>
        <v>0</v>
      </c>
      <c r="BL30" s="278">
        <f t="shared" ca="1" si="1"/>
        <v>0</v>
      </c>
      <c r="BM30" s="278">
        <f t="shared" si="1"/>
        <v>0</v>
      </c>
      <c r="BN30" s="344">
        <f t="shared" si="1"/>
        <v>0</v>
      </c>
      <c r="BO30" s="278">
        <f t="shared" ca="1" si="1"/>
        <v>97</v>
      </c>
      <c r="BP30" s="278">
        <f t="shared" si="1"/>
        <v>0</v>
      </c>
      <c r="BQ30" s="344">
        <f t="shared" si="1"/>
        <v>0</v>
      </c>
      <c r="BR30" s="278">
        <f t="shared" ca="1" si="1"/>
        <v>28</v>
      </c>
      <c r="BS30" s="278">
        <f t="shared" si="1"/>
        <v>0</v>
      </c>
      <c r="BT30" s="344">
        <f t="shared" si="1"/>
        <v>0</v>
      </c>
      <c r="BU30" s="278">
        <f t="shared" ca="1" si="1"/>
        <v>27</v>
      </c>
      <c r="BV30" s="278">
        <f t="shared" si="1"/>
        <v>0</v>
      </c>
      <c r="BW30" s="280">
        <f t="shared" si="1"/>
        <v>0</v>
      </c>
      <c r="BX30" s="277">
        <f t="shared" ca="1" si="1"/>
        <v>16</v>
      </c>
      <c r="BY30" s="278">
        <f t="shared" si="1"/>
        <v>0</v>
      </c>
      <c r="BZ30" s="278">
        <f t="shared" si="1"/>
        <v>0</v>
      </c>
      <c r="CA30" s="279">
        <f t="shared" ca="1" si="1"/>
        <v>0</v>
      </c>
      <c r="CB30" s="278">
        <f t="shared" si="1"/>
        <v>0</v>
      </c>
      <c r="CC30" s="278">
        <f t="shared" si="1"/>
        <v>0</v>
      </c>
      <c r="CD30" s="279">
        <f t="shared" ca="1" si="1"/>
        <v>0</v>
      </c>
      <c r="CE30" s="278">
        <f t="shared" si="1"/>
        <v>0</v>
      </c>
      <c r="CF30" s="278">
        <f t="shared" si="1"/>
        <v>0</v>
      </c>
      <c r="CG30" s="279">
        <f t="shared" ca="1" si="1"/>
        <v>0</v>
      </c>
      <c r="CH30" s="278">
        <f t="shared" si="1"/>
        <v>0</v>
      </c>
      <c r="CI30" s="280">
        <f t="shared" si="1"/>
        <v>0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MAX(AB30:AD30)</f>
        <v>21</v>
      </c>
      <c r="AE32" s="15"/>
      <c r="AG32" s="10">
        <f ca="1">MAX(AE30:AG30)</f>
        <v>4</v>
      </c>
      <c r="AH32" s="15"/>
      <c r="AJ32" s="10">
        <f ca="1">MAX(AH30:AJ30)</f>
        <v>0</v>
      </c>
      <c r="AK32" s="15"/>
      <c r="AM32" s="280">
        <f ca="1">MAX(AK30:AM30)</f>
        <v>0</v>
      </c>
      <c r="AN32" s="16"/>
      <c r="AP32" s="10">
        <f ca="1">MAX(AN30:AP30)</f>
        <v>71</v>
      </c>
      <c r="AQ32" s="15"/>
      <c r="AS32" s="10">
        <f ca="1">MAX(AQ30:AS30)</f>
        <v>27</v>
      </c>
      <c r="AT32" s="15"/>
      <c r="AV32" s="10">
        <f ca="1">MAX(AT30:AV30)</f>
        <v>4</v>
      </c>
      <c r="AW32" s="15"/>
      <c r="AY32" s="280">
        <f ca="1">MAX(AW30:AY30)</f>
        <v>6</v>
      </c>
      <c r="AZ32" s="16"/>
      <c r="BB32" s="10">
        <f ca="1">MAX(AZ30:BB30)</f>
        <v>17</v>
      </c>
      <c r="BC32" s="15"/>
      <c r="BE32" s="10">
        <f ca="1">MAX(BC30:BE30)</f>
        <v>119</v>
      </c>
      <c r="BF32" s="15"/>
      <c r="BH32" s="10">
        <f ca="1">MAX(BF30:BH30)</f>
        <v>28</v>
      </c>
      <c r="BI32" s="15"/>
      <c r="BK32" s="280">
        <f ca="1">MAX(BI30:BK30)</f>
        <v>0</v>
      </c>
      <c r="BN32" s="350">
        <f ca="1">MAX(BL30:BN30)</f>
        <v>0</v>
      </c>
      <c r="BQ32" s="350">
        <f ca="1">MAX(BO30:BQ30)</f>
        <v>97</v>
      </c>
      <c r="BT32" s="350">
        <f ca="1">MAX(BR30:BT30)</f>
        <v>28</v>
      </c>
      <c r="BW32" s="280">
        <f ca="1">MAX(BU30:BW30)</f>
        <v>27</v>
      </c>
      <c r="BX32" s="16"/>
      <c r="BZ32" s="10">
        <f ca="1">MAX(BX30:BZ30)</f>
        <v>16</v>
      </c>
      <c r="CA32" s="15"/>
      <c r="CC32" s="10">
        <f ca="1">MAX(CA30:CC30)</f>
        <v>0</v>
      </c>
      <c r="CD32" s="15"/>
      <c r="CF32" s="10">
        <f ca="1">MAX(CD30:CF30)</f>
        <v>0</v>
      </c>
      <c r="CG32" s="15"/>
      <c r="CI32" s="280">
        <f ca="1">MAX(CG30:CI30)</f>
        <v>0</v>
      </c>
      <c r="CJ32" s="16"/>
      <c r="CM32" s="15"/>
      <c r="CN32" s="10">
        <f>MAX(CL30:CN30)</f>
        <v>0</v>
      </c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MAX(AB32:AM32)</f>
        <v>21</v>
      </c>
      <c r="AN34" s="16"/>
      <c r="AQ34" s="15"/>
      <c r="AT34" s="15"/>
      <c r="AW34" s="15"/>
      <c r="AY34" s="280">
        <f ca="1">MAX(AN32:AY32)</f>
        <v>71</v>
      </c>
      <c r="AZ34" s="16"/>
      <c r="BC34" s="15"/>
      <c r="BF34" s="15"/>
      <c r="BI34" s="15"/>
      <c r="BK34" s="280">
        <f ca="1">MAX(AZ32:BK32)</f>
        <v>119</v>
      </c>
      <c r="BN34" s="350"/>
      <c r="BQ34" s="350"/>
      <c r="BT34" s="350"/>
      <c r="BW34" s="280">
        <f ca="1">MAX(BL32:BW32)</f>
        <v>97</v>
      </c>
      <c r="BX34" s="16"/>
      <c r="CA34" s="15"/>
      <c r="CD34" s="15"/>
      <c r="CG34" s="15"/>
      <c r="CI34" s="280">
        <f ca="1">MAX(BX32:CI32)</f>
        <v>16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AB4:CI28">
    <cfRule type="cellIs" dxfId="43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8" sqref="E18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1" width="9.140625" style="10" customWidth="1"/>
    <col min="12" max="16384" width="9.140625" style="10"/>
  </cols>
  <sheetData>
    <row r="1" spans="1:131" ht="18" x14ac:dyDescent="0.25">
      <c r="A1" s="385"/>
      <c r="B1" s="460"/>
      <c r="C1" s="395"/>
      <c r="D1" s="391"/>
      <c r="E1" s="391"/>
      <c r="F1" s="396" t="s">
        <v>319</v>
      </c>
      <c r="G1" s="399"/>
      <c r="H1" s="136"/>
      <c r="I1" s="136"/>
      <c r="J1" s="398" t="s">
        <v>320</v>
      </c>
      <c r="K1" s="409"/>
      <c r="L1" s="116"/>
      <c r="M1" s="116"/>
      <c r="N1" s="117" t="s">
        <v>321</v>
      </c>
      <c r="O1" s="410"/>
      <c r="P1" s="116"/>
      <c r="Q1" s="116"/>
      <c r="R1" s="117" t="s">
        <v>322</v>
      </c>
      <c r="S1" s="410"/>
      <c r="T1" s="116"/>
      <c r="U1" s="116"/>
      <c r="V1" s="117" t="s">
        <v>323</v>
      </c>
      <c r="W1" s="410"/>
      <c r="X1" s="116"/>
      <c r="Y1" s="116"/>
      <c r="Z1" s="117" t="s">
        <v>324</v>
      </c>
      <c r="AA1" s="410"/>
      <c r="AB1" s="116"/>
      <c r="AC1" s="116"/>
      <c r="AD1" s="117" t="s">
        <v>325</v>
      </c>
      <c r="AE1" s="360"/>
      <c r="AF1" s="116"/>
      <c r="AG1" s="116"/>
      <c r="AH1" s="116"/>
      <c r="AI1" s="116"/>
      <c r="AJ1" s="116"/>
      <c r="AK1" s="116"/>
      <c r="AL1" s="117"/>
      <c r="AM1" s="116"/>
      <c r="AN1" s="116"/>
      <c r="AO1" s="116"/>
      <c r="AP1" s="116"/>
      <c r="AQ1" s="118"/>
      <c r="AR1" s="116"/>
      <c r="AS1" s="116"/>
      <c r="AT1" s="116"/>
      <c r="AU1" s="116"/>
      <c r="AV1" s="116"/>
      <c r="AW1" s="116"/>
      <c r="AX1" s="117"/>
      <c r="AY1" s="116"/>
      <c r="AZ1" s="116"/>
      <c r="BA1" s="116"/>
      <c r="BB1" s="116"/>
      <c r="BC1" s="118"/>
      <c r="BD1" s="116"/>
      <c r="BE1" s="116"/>
      <c r="BF1" s="116"/>
      <c r="BG1" s="116"/>
      <c r="BH1" s="116"/>
      <c r="BI1" s="116"/>
      <c r="BJ1" s="117"/>
      <c r="BK1" s="116"/>
      <c r="BL1" s="116"/>
      <c r="BM1" s="116"/>
      <c r="BN1" s="116"/>
      <c r="BO1" s="118"/>
      <c r="BP1" s="116"/>
      <c r="BQ1" s="116"/>
      <c r="BR1" s="116"/>
      <c r="BS1" s="116"/>
      <c r="BT1" s="116"/>
      <c r="BU1" s="116"/>
      <c r="BV1" s="117"/>
      <c r="BW1" s="116"/>
      <c r="BX1" s="116"/>
      <c r="BY1" s="116"/>
      <c r="BZ1" s="116"/>
      <c r="CA1" s="118"/>
      <c r="CB1" s="116"/>
      <c r="CC1" s="116"/>
      <c r="CD1" s="116"/>
      <c r="CE1" s="116"/>
      <c r="CF1" s="116"/>
      <c r="CG1" s="116"/>
      <c r="CH1" s="117"/>
      <c r="CI1" s="116"/>
      <c r="CJ1" s="116"/>
      <c r="CK1" s="116"/>
      <c r="CL1" s="116"/>
      <c r="CM1" s="118"/>
      <c r="CN1" s="116"/>
      <c r="CO1" s="116"/>
      <c r="CP1" s="116"/>
      <c r="CQ1" s="116"/>
      <c r="CR1" s="116"/>
      <c r="CS1" s="116"/>
      <c r="CT1" s="117"/>
      <c r="CU1" s="116"/>
      <c r="CV1" s="116"/>
      <c r="CW1" s="116"/>
      <c r="CX1" s="116"/>
      <c r="CY1" s="118"/>
      <c r="CZ1" s="116"/>
      <c r="DA1" s="116"/>
      <c r="DB1" s="116"/>
      <c r="DC1" s="116"/>
      <c r="DD1" s="116"/>
      <c r="DE1" s="116"/>
      <c r="DF1" s="117"/>
      <c r="DG1" s="116"/>
      <c r="DH1" s="116"/>
      <c r="DI1" s="116"/>
      <c r="DJ1" s="116"/>
      <c r="DK1" s="118"/>
      <c r="DL1" s="116"/>
      <c r="DM1" s="116"/>
      <c r="DN1" s="116"/>
      <c r="DO1" s="116"/>
      <c r="DP1" s="116"/>
      <c r="DQ1" s="116"/>
      <c r="DR1" s="117"/>
      <c r="DS1" s="116"/>
      <c r="DT1" s="116"/>
      <c r="DU1" s="116"/>
      <c r="DV1" s="116"/>
      <c r="DW1" s="118"/>
    </row>
    <row r="2" spans="1:131" s="12" customFormat="1" ht="17.25" thickBot="1" x14ac:dyDescent="0.3">
      <c r="B2" s="11"/>
      <c r="C2" s="19"/>
      <c r="D2" s="404" t="s">
        <v>29</v>
      </c>
      <c r="E2" s="18" t="s">
        <v>30</v>
      </c>
      <c r="F2" s="18" t="s">
        <v>31</v>
      </c>
      <c r="G2" s="400" t="s">
        <v>32</v>
      </c>
      <c r="H2" s="18" t="s">
        <v>29</v>
      </c>
      <c r="I2" s="18" t="s">
        <v>30</v>
      </c>
      <c r="J2" s="18" t="s">
        <v>31</v>
      </c>
      <c r="K2" s="400" t="s">
        <v>32</v>
      </c>
      <c r="L2" s="18" t="s">
        <v>29</v>
      </c>
      <c r="M2" s="18" t="s">
        <v>30</v>
      </c>
      <c r="N2" s="18" t="s">
        <v>31</v>
      </c>
      <c r="O2" s="400" t="s">
        <v>32</v>
      </c>
      <c r="P2" s="18" t="s">
        <v>29</v>
      </c>
      <c r="Q2" s="18" t="s">
        <v>30</v>
      </c>
      <c r="R2" s="18" t="s">
        <v>31</v>
      </c>
      <c r="S2" s="400" t="s">
        <v>32</v>
      </c>
      <c r="T2" s="18" t="s">
        <v>29</v>
      </c>
      <c r="U2" s="18" t="s">
        <v>30</v>
      </c>
      <c r="V2" s="18" t="s">
        <v>31</v>
      </c>
      <c r="W2" s="400" t="s">
        <v>32</v>
      </c>
      <c r="X2" s="18" t="s">
        <v>29</v>
      </c>
      <c r="Y2" s="18" t="s">
        <v>30</v>
      </c>
      <c r="Z2" s="18" t="s">
        <v>31</v>
      </c>
      <c r="AA2" s="400" t="s">
        <v>32</v>
      </c>
      <c r="AB2" s="18" t="s">
        <v>29</v>
      </c>
      <c r="AC2" s="18" t="s">
        <v>30</v>
      </c>
      <c r="AD2" s="18" t="s">
        <v>31</v>
      </c>
      <c r="AE2" s="19" t="s">
        <v>32</v>
      </c>
      <c r="AF2" s="18"/>
      <c r="AH2" s="18"/>
      <c r="AI2" s="18"/>
      <c r="AL2" s="14"/>
      <c r="AO2" s="14"/>
      <c r="AQ2" s="19"/>
      <c r="AR2" s="18"/>
      <c r="AU2" s="14"/>
      <c r="AX2" s="14"/>
      <c r="BA2" s="14"/>
      <c r="BC2" s="19"/>
      <c r="BD2" s="18"/>
      <c r="BG2" s="14"/>
      <c r="BJ2" s="14"/>
      <c r="BM2" s="14"/>
      <c r="BO2" s="19"/>
      <c r="BP2" s="18"/>
      <c r="BS2" s="14"/>
      <c r="BV2" s="14"/>
      <c r="BY2" s="14"/>
      <c r="CA2" s="19"/>
      <c r="CB2" s="18"/>
      <c r="CE2" s="14"/>
      <c r="CH2" s="14"/>
      <c r="CK2" s="14"/>
      <c r="CM2" s="19"/>
      <c r="CN2" s="18"/>
      <c r="CQ2" s="14"/>
      <c r="CT2" s="14"/>
      <c r="CW2" s="14"/>
      <c r="CY2" s="19"/>
      <c r="CZ2" s="18"/>
      <c r="DC2" s="14"/>
      <c r="DF2" s="14"/>
      <c r="DI2" s="14"/>
      <c r="DK2" s="19"/>
      <c r="DL2" s="18"/>
      <c r="DO2" s="14"/>
      <c r="DR2" s="14"/>
      <c r="DU2" s="14"/>
      <c r="DW2" s="19"/>
      <c r="DX2" s="18"/>
      <c r="EA2" s="14"/>
    </row>
    <row r="3" spans="1:131" s="32" customFormat="1" ht="17.25" thickTop="1" x14ac:dyDescent="0.25">
      <c r="B3" s="30" t="str">
        <f>'MD - IMP'!B64</f>
        <v>MSTR</v>
      </c>
      <c r="C3" s="31"/>
      <c r="D3" s="405">
        <f ca="1">'IMP HR - New Hires'!BL4</f>
        <v>4</v>
      </c>
      <c r="E3" s="389">
        <f ca="1">'IMP HR - New Hires'!BO4</f>
        <v>1</v>
      </c>
      <c r="F3" s="389">
        <f ca="1">'IMP HR - New Hires'!BR4</f>
        <v>0</v>
      </c>
      <c r="G3" s="401">
        <f ca="1">'IMP HR - New Hires'!BU4</f>
        <v>0</v>
      </c>
      <c r="H3" s="389">
        <f ca="1">'IMP HR - New Hires'!BX4</f>
        <v>0</v>
      </c>
      <c r="I3" s="389">
        <f ca="1">'IMP HR - New Hires'!CA4</f>
        <v>0</v>
      </c>
      <c r="J3" s="389">
        <f ca="1">'IMP HR - New Hires'!CD4</f>
        <v>0</v>
      </c>
      <c r="K3" s="401">
        <f ca="1">'IMP HR - New Hires'!CG4</f>
        <v>0</v>
      </c>
      <c r="L3" s="274">
        <f ca="1">'IMP HR - New Hires'!CJ4</f>
        <v>0</v>
      </c>
      <c r="M3" s="274">
        <f ca="1">'IMP HR - New Hires'!CM4</f>
        <v>0</v>
      </c>
      <c r="N3" s="274">
        <f ca="1">'IMP HR - New Hires'!CP4</f>
        <v>0</v>
      </c>
      <c r="O3" s="349">
        <f ca="1">'IMP HR - New Hires'!CS4</f>
        <v>0</v>
      </c>
      <c r="P3" s="274">
        <f ca="1">'IMP HR - New Hires'!CV4</f>
        <v>0</v>
      </c>
      <c r="Q3" s="274">
        <f ca="1">'IMP HR - New Hires'!CY4</f>
        <v>0</v>
      </c>
      <c r="R3" s="274">
        <f ca="1">'IMP HR - New Hires'!DB4</f>
        <v>0</v>
      </c>
      <c r="S3" s="349">
        <f ca="1">'IMP HR - New Hires'!DE4</f>
        <v>0</v>
      </c>
      <c r="T3" s="274">
        <f ca="1">'IMP HR - New Hires'!DH4</f>
        <v>0</v>
      </c>
      <c r="U3" s="274">
        <f ca="1">'IMP HR - New Hires'!DK4</f>
        <v>0</v>
      </c>
      <c r="V3" s="274">
        <f ca="1">'IMP HR - New Hires'!DN4</f>
        <v>0</v>
      </c>
      <c r="W3" s="349">
        <f ca="1">'IMP HR - New Hires'!DQ4</f>
        <v>0</v>
      </c>
      <c r="X3" s="274">
        <f ca="1">'IMP HR - New Hires'!DT4</f>
        <v>0</v>
      </c>
      <c r="Y3" s="274">
        <f ca="1">'IMP HR - New Hires'!DW4</f>
        <v>0</v>
      </c>
      <c r="Z3" s="274">
        <f ca="1">'IMP HR - New Hires'!DZ4</f>
        <v>0</v>
      </c>
      <c r="AA3" s="349">
        <f ca="1">'IMP HR - New Hires'!EC4</f>
        <v>0</v>
      </c>
      <c r="AB3" s="274">
        <f ca="1">'IMP HR - New Hires'!EF4</f>
        <v>0</v>
      </c>
      <c r="AC3" s="274">
        <f ca="1">'IMP HR - New Hires'!EI4</f>
        <v>0</v>
      </c>
      <c r="AD3" s="274">
        <f ca="1">'IMP HR - New Hires'!EL4</f>
        <v>0</v>
      </c>
      <c r="AE3" s="276">
        <f ca="1">'IMP HR - New Hires'!EO4</f>
        <v>0</v>
      </c>
      <c r="AL3" s="33"/>
      <c r="AO3" s="33"/>
      <c r="AQ3" s="31"/>
      <c r="AU3" s="33"/>
      <c r="AX3" s="33"/>
      <c r="BA3" s="33"/>
      <c r="BC3" s="31"/>
      <c r="BG3" s="33"/>
      <c r="BJ3" s="33"/>
      <c r="BM3" s="33"/>
      <c r="BO3" s="31"/>
      <c r="BS3" s="33"/>
      <c r="BV3" s="33"/>
      <c r="BY3" s="33"/>
      <c r="CA3" s="31"/>
      <c r="CE3" s="33"/>
      <c r="CH3" s="33"/>
      <c r="CK3" s="33"/>
      <c r="CM3" s="31"/>
      <c r="CQ3" s="33"/>
      <c r="CT3" s="33"/>
      <c r="CW3" s="33"/>
      <c r="CY3" s="31"/>
      <c r="DC3" s="33"/>
      <c r="DF3" s="33"/>
      <c r="DI3" s="33"/>
      <c r="DK3" s="31"/>
      <c r="DO3" s="33"/>
      <c r="DR3" s="33"/>
      <c r="DU3" s="33"/>
      <c r="DW3" s="31"/>
      <c r="EA3" s="33"/>
    </row>
    <row r="4" spans="1:131" x14ac:dyDescent="0.25">
      <c r="B4" s="11" t="str">
        <f>'MD - IMP'!B65</f>
        <v>FN-DE</v>
      </c>
      <c r="C4" s="17"/>
      <c r="D4" s="406">
        <f ca="1">'IMP HR - New Hires'!BL5</f>
        <v>5</v>
      </c>
      <c r="E4" s="390">
        <f ca="1">'IMP HR - New Hires'!BO5</f>
        <v>0</v>
      </c>
      <c r="F4" s="390">
        <f ca="1">'IMP HR - New Hires'!BR5</f>
        <v>0</v>
      </c>
      <c r="G4" s="402">
        <f ca="1">'IMP HR - New Hires'!BU5</f>
        <v>0</v>
      </c>
      <c r="H4" s="390">
        <f ca="1">'IMP HR - New Hires'!BX5</f>
        <v>0</v>
      </c>
      <c r="I4" s="390">
        <f ca="1">'IMP HR - New Hires'!CA5</f>
        <v>4</v>
      </c>
      <c r="J4" s="390">
        <f ca="1">'IMP HR - New Hires'!CD5</f>
        <v>0</v>
      </c>
      <c r="K4" s="402">
        <f ca="1">'IMP HR - New Hires'!CG5</f>
        <v>0</v>
      </c>
      <c r="L4" s="277">
        <f ca="1">'IMP HR - New Hires'!CJ5</f>
        <v>0</v>
      </c>
      <c r="M4" s="277">
        <f ca="1">'IMP HR - New Hires'!CM5</f>
        <v>1</v>
      </c>
      <c r="N4" s="277">
        <f ca="1">'IMP HR - New Hires'!CP5</f>
        <v>0</v>
      </c>
      <c r="O4" s="344">
        <f ca="1">'IMP HR - New Hires'!CS5</f>
        <v>0</v>
      </c>
      <c r="P4" s="277">
        <f ca="1">'IMP HR - New Hires'!CV5</f>
        <v>0</v>
      </c>
      <c r="Q4" s="277">
        <f ca="1">'IMP HR - New Hires'!CY5</f>
        <v>0</v>
      </c>
      <c r="R4" s="277">
        <f ca="1">'IMP HR - New Hires'!DB5</f>
        <v>0</v>
      </c>
      <c r="S4" s="344">
        <f ca="1">'IMP HR - New Hires'!DE5</f>
        <v>0</v>
      </c>
      <c r="T4" s="277">
        <f ca="1">'IMP HR - New Hires'!DH5</f>
        <v>0</v>
      </c>
      <c r="U4" s="277">
        <f ca="1">'IMP HR - New Hires'!DK5</f>
        <v>0</v>
      </c>
      <c r="V4" s="277">
        <f ca="1">'IMP HR - New Hires'!DN5</f>
        <v>0</v>
      </c>
      <c r="W4" s="344">
        <f ca="1">'IMP HR - New Hires'!DQ5</f>
        <v>0</v>
      </c>
      <c r="X4" s="277">
        <f ca="1">'IMP HR - New Hires'!DT5</f>
        <v>0</v>
      </c>
      <c r="Y4" s="277">
        <f ca="1">'IMP HR - New Hires'!DW5</f>
        <v>0</v>
      </c>
      <c r="Z4" s="277">
        <f ca="1">'IMP HR - New Hires'!DZ5</f>
        <v>0</v>
      </c>
      <c r="AA4" s="344">
        <f ca="1">'IMP HR - New Hires'!EC5</f>
        <v>0</v>
      </c>
      <c r="AB4" s="277">
        <f ca="1">'IMP HR - New Hires'!EF5</f>
        <v>0</v>
      </c>
      <c r="AC4" s="277">
        <f ca="1">'IMP HR - New Hires'!EI5</f>
        <v>0</v>
      </c>
      <c r="AD4" s="277">
        <f ca="1">'IMP HR - New Hires'!EL5</f>
        <v>0</v>
      </c>
      <c r="AE4" s="280">
        <f ca="1">'IMP HR - New Hires'!EO5</f>
        <v>0</v>
      </c>
      <c r="AF4" s="16"/>
      <c r="AH4" s="16"/>
      <c r="AI4" s="16"/>
      <c r="AL4" s="15"/>
      <c r="AO4" s="15"/>
      <c r="AQ4" s="17"/>
      <c r="AR4" s="16"/>
      <c r="AU4" s="15"/>
      <c r="AX4" s="15"/>
      <c r="BA4" s="15"/>
      <c r="BC4" s="17"/>
      <c r="BD4" s="16"/>
      <c r="BG4" s="15"/>
      <c r="BJ4" s="15"/>
      <c r="BM4" s="15"/>
      <c r="BO4" s="17"/>
      <c r="BP4" s="16"/>
      <c r="BS4" s="15"/>
      <c r="BV4" s="15"/>
      <c r="BY4" s="15"/>
      <c r="CA4" s="17"/>
      <c r="CB4" s="16"/>
      <c r="CE4" s="15"/>
      <c r="CH4" s="15"/>
      <c r="CK4" s="15"/>
      <c r="CM4" s="17"/>
      <c r="CN4" s="16"/>
      <c r="CQ4" s="15"/>
      <c r="CT4" s="15"/>
      <c r="CW4" s="15"/>
      <c r="CY4" s="17"/>
      <c r="CZ4" s="16"/>
      <c r="DC4" s="15"/>
      <c r="DF4" s="15"/>
      <c r="DI4" s="15"/>
      <c r="DK4" s="17"/>
      <c r="DL4" s="16"/>
      <c r="DO4" s="15"/>
      <c r="DR4" s="15"/>
      <c r="DU4" s="15"/>
      <c r="DW4" s="17"/>
      <c r="DX4" s="16"/>
      <c r="EA4" s="15"/>
    </row>
    <row r="5" spans="1:131" x14ac:dyDescent="0.25">
      <c r="B5" s="11" t="str">
        <f>'MD - IMP'!B66</f>
        <v>FN-SI</v>
      </c>
      <c r="C5" s="17"/>
      <c r="D5" s="406">
        <f ca="1">'IMP HR - New Hires'!BL6</f>
        <v>1</v>
      </c>
      <c r="E5" s="390">
        <f ca="1">'IMP HR - New Hires'!BO6</f>
        <v>0</v>
      </c>
      <c r="F5" s="390">
        <f ca="1">'IMP HR - New Hires'!BR6</f>
        <v>0</v>
      </c>
      <c r="G5" s="402">
        <f ca="1">'IMP HR - New Hires'!BU6</f>
        <v>0</v>
      </c>
      <c r="H5" s="390">
        <f ca="1">'IMP HR - New Hires'!BX6</f>
        <v>4</v>
      </c>
      <c r="I5" s="390">
        <f ca="1">'IMP HR - New Hires'!CA6</f>
        <v>0</v>
      </c>
      <c r="J5" s="390">
        <f ca="1">'IMP HR - New Hires'!CD6</f>
        <v>0</v>
      </c>
      <c r="K5" s="402">
        <f ca="1">'IMP HR - New Hires'!CG6</f>
        <v>0</v>
      </c>
      <c r="L5" s="277">
        <f ca="1">'IMP HR - New Hires'!CJ6</f>
        <v>1</v>
      </c>
      <c r="M5" s="277">
        <f ca="1">'IMP HR - New Hires'!CM6</f>
        <v>6</v>
      </c>
      <c r="N5" s="277">
        <f ca="1">'IMP HR - New Hires'!CP6</f>
        <v>0</v>
      </c>
      <c r="O5" s="344">
        <f ca="1">'IMP HR - New Hires'!CS6</f>
        <v>0</v>
      </c>
      <c r="P5" s="277">
        <f ca="1">'IMP HR - New Hires'!CV6</f>
        <v>0</v>
      </c>
      <c r="Q5" s="277">
        <f ca="1">'IMP HR - New Hires'!CY6</f>
        <v>4</v>
      </c>
      <c r="R5" s="277">
        <f ca="1">'IMP HR - New Hires'!DB6</f>
        <v>1</v>
      </c>
      <c r="S5" s="344">
        <f ca="1">'IMP HR - New Hires'!DE6</f>
        <v>1</v>
      </c>
      <c r="T5" s="277">
        <f ca="1">'IMP HR - New Hires'!DH6</f>
        <v>1</v>
      </c>
      <c r="U5" s="277">
        <f ca="1">'IMP HR - New Hires'!DK6</f>
        <v>0</v>
      </c>
      <c r="V5" s="277">
        <f ca="1">'IMP HR - New Hires'!DN6</f>
        <v>0</v>
      </c>
      <c r="W5" s="344">
        <f ca="1">'IMP HR - New Hires'!DQ6</f>
        <v>0</v>
      </c>
      <c r="X5" s="277">
        <f ca="1">'IMP HR - New Hires'!DT6</f>
        <v>0</v>
      </c>
      <c r="Y5" s="277">
        <f ca="1">'IMP HR - New Hires'!DW6</f>
        <v>0</v>
      </c>
      <c r="Z5" s="277">
        <f ca="1">'IMP HR - New Hires'!DZ6</f>
        <v>0</v>
      </c>
      <c r="AA5" s="344">
        <f ca="1">'IMP HR - New Hires'!EC6</f>
        <v>0</v>
      </c>
      <c r="AB5" s="277">
        <f ca="1">'IMP HR - New Hires'!EF6</f>
        <v>0</v>
      </c>
      <c r="AC5" s="277">
        <f ca="1">'IMP HR - New Hires'!EI6</f>
        <v>0</v>
      </c>
      <c r="AD5" s="277">
        <f ca="1">'IMP HR - New Hires'!EL6</f>
        <v>0</v>
      </c>
      <c r="AE5" s="280">
        <f ca="1">'IMP HR - New Hires'!EO6</f>
        <v>0</v>
      </c>
      <c r="AF5" s="16"/>
      <c r="AH5" s="16"/>
      <c r="AI5" s="16"/>
      <c r="AL5" s="15"/>
      <c r="AO5" s="15"/>
      <c r="AQ5" s="17"/>
      <c r="AR5" s="16"/>
      <c r="AU5" s="15"/>
      <c r="AX5" s="15"/>
      <c r="BA5" s="15"/>
      <c r="BC5" s="17"/>
      <c r="BD5" s="16"/>
      <c r="BG5" s="15"/>
      <c r="BJ5" s="15"/>
      <c r="BM5" s="15"/>
      <c r="BO5" s="17"/>
      <c r="BP5" s="16"/>
      <c r="BS5" s="15"/>
      <c r="BV5" s="15"/>
      <c r="BY5" s="15"/>
      <c r="CA5" s="17"/>
      <c r="CB5" s="16"/>
      <c r="CE5" s="15"/>
      <c r="CH5" s="15"/>
      <c r="CK5" s="15"/>
      <c r="CM5" s="17"/>
      <c r="CN5" s="16"/>
      <c r="CQ5" s="15"/>
      <c r="CT5" s="15"/>
      <c r="CW5" s="15"/>
      <c r="CY5" s="17"/>
      <c r="CZ5" s="16"/>
      <c r="DC5" s="15"/>
      <c r="DF5" s="15"/>
      <c r="DI5" s="15"/>
      <c r="DK5" s="17"/>
      <c r="DL5" s="16"/>
      <c r="DO5" s="15"/>
      <c r="DR5" s="15"/>
      <c r="DU5" s="15"/>
      <c r="DW5" s="17"/>
      <c r="DX5" s="16"/>
      <c r="EA5" s="15"/>
    </row>
    <row r="6" spans="1:131" x14ac:dyDescent="0.25">
      <c r="B6" s="11" t="str">
        <f>'MD - IMP'!B67</f>
        <v>FN-JI</v>
      </c>
      <c r="C6" s="17"/>
      <c r="D6" s="406">
        <f ca="1">'IMP HR - New Hires'!BL7</f>
        <v>0</v>
      </c>
      <c r="E6" s="390">
        <f ca="1">'IMP HR - New Hires'!BO7</f>
        <v>0</v>
      </c>
      <c r="F6" s="390">
        <f ca="1">'IMP HR - New Hires'!BR7</f>
        <v>0</v>
      </c>
      <c r="G6" s="402">
        <f ca="1">'IMP HR - New Hires'!BU7</f>
        <v>0</v>
      </c>
      <c r="H6" s="390">
        <f ca="1">'IMP HR - New Hires'!BX7</f>
        <v>1</v>
      </c>
      <c r="I6" s="390">
        <f ca="1">'IMP HR - New Hires'!CA7</f>
        <v>0</v>
      </c>
      <c r="J6" s="390">
        <f ca="1">'IMP HR - New Hires'!CD7</f>
        <v>0</v>
      </c>
      <c r="K6" s="402">
        <f ca="1">'IMP HR - New Hires'!CG7</f>
        <v>0</v>
      </c>
      <c r="L6" s="277">
        <f ca="1">'IMP HR - New Hires'!CJ7</f>
        <v>4</v>
      </c>
      <c r="M6" s="277">
        <f ca="1">'IMP HR - New Hires'!CM7</f>
        <v>1</v>
      </c>
      <c r="N6" s="277">
        <f ca="1">'IMP HR - New Hires'!CP7</f>
        <v>0</v>
      </c>
      <c r="O6" s="344">
        <f ca="1">'IMP HR - New Hires'!CS7</f>
        <v>1</v>
      </c>
      <c r="P6" s="277">
        <f ca="1">'IMP HR - New Hires'!CV7</f>
        <v>1</v>
      </c>
      <c r="Q6" s="277">
        <f ca="1">'IMP HR - New Hires'!CY7</f>
        <v>7</v>
      </c>
      <c r="R6" s="277">
        <f ca="1">'IMP HR - New Hires'!DB7</f>
        <v>0</v>
      </c>
      <c r="S6" s="344">
        <f ca="1">'IMP HR - New Hires'!DE7</f>
        <v>0</v>
      </c>
      <c r="T6" s="277">
        <f ca="1">'IMP HR - New Hires'!DH7</f>
        <v>0</v>
      </c>
      <c r="U6" s="277">
        <f ca="1">'IMP HR - New Hires'!DK7</f>
        <v>8</v>
      </c>
      <c r="V6" s="277">
        <f ca="1">'IMP HR - New Hires'!DN7</f>
        <v>0</v>
      </c>
      <c r="W6" s="344">
        <f ca="1">'IMP HR - New Hires'!DQ7</f>
        <v>2</v>
      </c>
      <c r="X6" s="277">
        <f ca="1">'IMP HR - New Hires'!DT7</f>
        <v>0</v>
      </c>
      <c r="Y6" s="277">
        <f ca="1">'IMP HR - New Hires'!DW7</f>
        <v>0</v>
      </c>
      <c r="Z6" s="277">
        <f ca="1">'IMP HR - New Hires'!DZ7</f>
        <v>0</v>
      </c>
      <c r="AA6" s="344">
        <f ca="1">'IMP HR - New Hires'!EC7</f>
        <v>0</v>
      </c>
      <c r="AB6" s="277">
        <f ca="1">'IMP HR - New Hires'!EF7</f>
        <v>0</v>
      </c>
      <c r="AC6" s="277">
        <f ca="1">'IMP HR - New Hires'!EI7</f>
        <v>0</v>
      </c>
      <c r="AD6" s="277">
        <f ca="1">'IMP HR - New Hires'!EL7</f>
        <v>0</v>
      </c>
      <c r="AE6" s="280">
        <f ca="1">'IMP HR - New Hires'!EO7</f>
        <v>0</v>
      </c>
      <c r="AF6" s="16"/>
      <c r="AH6" s="16"/>
      <c r="AI6" s="16"/>
      <c r="AL6" s="15"/>
      <c r="AO6" s="15"/>
      <c r="AQ6" s="17"/>
      <c r="AR6" s="16"/>
      <c r="AU6" s="15"/>
      <c r="AX6" s="15"/>
      <c r="BA6" s="15"/>
      <c r="BC6" s="17"/>
      <c r="BD6" s="16"/>
      <c r="BG6" s="15"/>
      <c r="BJ6" s="15"/>
      <c r="BM6" s="15"/>
      <c r="BO6" s="17"/>
      <c r="BP6" s="16"/>
      <c r="BS6" s="15"/>
      <c r="BV6" s="15"/>
      <c r="BY6" s="15"/>
      <c r="CA6" s="17"/>
      <c r="CB6" s="16"/>
      <c r="CE6" s="15"/>
      <c r="CH6" s="15"/>
      <c r="CK6" s="15"/>
      <c r="CM6" s="17"/>
      <c r="CN6" s="16"/>
      <c r="CQ6" s="15"/>
      <c r="CT6" s="15"/>
      <c r="CW6" s="15"/>
      <c r="CY6" s="17"/>
      <c r="CZ6" s="16"/>
      <c r="DC6" s="15"/>
      <c r="DF6" s="15"/>
      <c r="DI6" s="15"/>
      <c r="DK6" s="17"/>
      <c r="DL6" s="16"/>
      <c r="DO6" s="15"/>
      <c r="DR6" s="15"/>
      <c r="DU6" s="15"/>
      <c r="DW6" s="17"/>
      <c r="DX6" s="16"/>
      <c r="EA6" s="15"/>
    </row>
    <row r="7" spans="1:131" x14ac:dyDescent="0.25">
      <c r="B7" s="11" t="str">
        <f>'MD - IMP'!B68</f>
        <v>FN-SP</v>
      </c>
      <c r="C7" s="17"/>
      <c r="D7" s="406">
        <f ca="1">'IMP HR - New Hires'!BL8</f>
        <v>0</v>
      </c>
      <c r="E7" s="390">
        <f ca="1">'IMP HR - New Hires'!BO8</f>
        <v>0</v>
      </c>
      <c r="F7" s="390">
        <f ca="1">'IMP HR - New Hires'!BR8</f>
        <v>0</v>
      </c>
      <c r="G7" s="402">
        <f ca="1">'IMP HR - New Hires'!BU8</f>
        <v>0</v>
      </c>
      <c r="H7" s="390">
        <f ca="1">'IMP HR - New Hires'!BX8</f>
        <v>0</v>
      </c>
      <c r="I7" s="390">
        <f ca="1">'IMP HR - New Hires'!CA8</f>
        <v>0</v>
      </c>
      <c r="J7" s="390">
        <f ca="1">'IMP HR - New Hires'!CD8</f>
        <v>1</v>
      </c>
      <c r="K7" s="402">
        <f ca="1">'IMP HR - New Hires'!CG8</f>
        <v>1</v>
      </c>
      <c r="L7" s="277">
        <f ca="1">'IMP HR - New Hires'!CJ8</f>
        <v>0</v>
      </c>
      <c r="M7" s="277">
        <f ca="1">'IMP HR - New Hires'!CM8</f>
        <v>0</v>
      </c>
      <c r="N7" s="277">
        <f ca="1">'IMP HR - New Hires'!CP8</f>
        <v>4</v>
      </c>
      <c r="O7" s="344">
        <f ca="1">'IMP HR - New Hires'!CS8</f>
        <v>5</v>
      </c>
      <c r="P7" s="277">
        <f ca="1">'IMP HR - New Hires'!CV8</f>
        <v>1</v>
      </c>
      <c r="Q7" s="277">
        <f ca="1">'IMP HR - New Hires'!CY8</f>
        <v>0</v>
      </c>
      <c r="R7" s="277">
        <f ca="1">'IMP HR - New Hires'!DB8</f>
        <v>2</v>
      </c>
      <c r="S7" s="344">
        <f ca="1">'IMP HR - New Hires'!DE8</f>
        <v>9</v>
      </c>
      <c r="T7" s="277">
        <f ca="1">'IMP HR - New Hires'!DH8</f>
        <v>7</v>
      </c>
      <c r="U7" s="277">
        <f ca="1">'IMP HR - New Hires'!DK8</f>
        <v>0</v>
      </c>
      <c r="V7" s="277">
        <f ca="1">'IMP HR - New Hires'!DN8</f>
        <v>0</v>
      </c>
      <c r="W7" s="344">
        <f ca="1">'IMP HR - New Hires'!DQ8</f>
        <v>7</v>
      </c>
      <c r="X7" s="277">
        <f ca="1">'IMP HR - New Hires'!DT8</f>
        <v>6</v>
      </c>
      <c r="Y7" s="277">
        <f ca="1">'IMP HR - New Hires'!DW8</f>
        <v>3</v>
      </c>
      <c r="Z7" s="277">
        <f ca="1">'IMP HR - New Hires'!DZ8</f>
        <v>3</v>
      </c>
      <c r="AA7" s="344">
        <f ca="1">'IMP HR - New Hires'!EC8</f>
        <v>0</v>
      </c>
      <c r="AB7" s="277">
        <f ca="1">'IMP HR - New Hires'!EF8</f>
        <v>0</v>
      </c>
      <c r="AC7" s="277">
        <f ca="1">'IMP HR - New Hires'!EI8</f>
        <v>0</v>
      </c>
      <c r="AD7" s="277">
        <f ca="1">'IMP HR - New Hires'!EL8</f>
        <v>0</v>
      </c>
      <c r="AE7" s="280">
        <f ca="1">'IMP HR - New Hires'!EO8</f>
        <v>0</v>
      </c>
      <c r="AF7" s="16"/>
      <c r="AH7" s="16"/>
      <c r="AI7" s="16"/>
      <c r="AL7" s="15"/>
      <c r="AO7" s="15"/>
      <c r="AQ7" s="17"/>
      <c r="AR7" s="16"/>
      <c r="AU7" s="15"/>
      <c r="AX7" s="15"/>
      <c r="BA7" s="15"/>
      <c r="BC7" s="17"/>
      <c r="BD7" s="16"/>
      <c r="BG7" s="15"/>
      <c r="BJ7" s="15"/>
      <c r="BM7" s="15"/>
      <c r="BO7" s="17"/>
      <c r="BP7" s="16"/>
      <c r="BS7" s="15"/>
      <c r="BV7" s="15"/>
      <c r="BY7" s="15"/>
      <c r="CA7" s="17"/>
      <c r="CB7" s="16"/>
      <c r="CE7" s="15"/>
      <c r="CH7" s="15"/>
      <c r="CK7" s="15"/>
      <c r="CM7" s="17"/>
      <c r="CN7" s="16"/>
      <c r="CQ7" s="15"/>
      <c r="CT7" s="15"/>
      <c r="CW7" s="15"/>
      <c r="CY7" s="17"/>
      <c r="CZ7" s="16"/>
      <c r="DC7" s="15"/>
      <c r="DF7" s="15"/>
      <c r="DI7" s="15"/>
      <c r="DK7" s="17"/>
      <c r="DL7" s="16"/>
      <c r="DO7" s="15"/>
      <c r="DR7" s="15"/>
      <c r="DU7" s="15"/>
      <c r="DW7" s="17"/>
      <c r="DX7" s="16"/>
      <c r="EA7" s="15"/>
    </row>
    <row r="8" spans="1:131" x14ac:dyDescent="0.25">
      <c r="B8" s="11" t="str">
        <f>'MD - IMP'!B69</f>
        <v>HR-DE</v>
      </c>
      <c r="C8" s="17"/>
      <c r="D8" s="406">
        <f ca="1">'IMP HR - New Hires'!BL9</f>
        <v>5</v>
      </c>
      <c r="E8" s="390">
        <f ca="1">'IMP HR - New Hires'!BO9</f>
        <v>0</v>
      </c>
      <c r="F8" s="390">
        <f ca="1">'IMP HR - New Hires'!BR9</f>
        <v>0</v>
      </c>
      <c r="G8" s="402">
        <f ca="1">'IMP HR - New Hires'!BU9</f>
        <v>0</v>
      </c>
      <c r="H8" s="390">
        <f ca="1">'IMP HR - New Hires'!BX9</f>
        <v>0</v>
      </c>
      <c r="I8" s="390">
        <f ca="1">'IMP HR - New Hires'!CA9</f>
        <v>4</v>
      </c>
      <c r="J8" s="390">
        <f ca="1">'IMP HR - New Hires'!CD9</f>
        <v>0</v>
      </c>
      <c r="K8" s="402">
        <f ca="1">'IMP HR - New Hires'!CG9</f>
        <v>0</v>
      </c>
      <c r="L8" s="277">
        <f ca="1">'IMP HR - New Hires'!CJ9</f>
        <v>0</v>
      </c>
      <c r="M8" s="277">
        <f ca="1">'IMP HR - New Hires'!CM9</f>
        <v>1</v>
      </c>
      <c r="N8" s="277">
        <f ca="1">'IMP HR - New Hires'!CP9</f>
        <v>0</v>
      </c>
      <c r="O8" s="344">
        <f ca="1">'IMP HR - New Hires'!CS9</f>
        <v>0</v>
      </c>
      <c r="P8" s="277">
        <f ca="1">'IMP HR - New Hires'!CV9</f>
        <v>0</v>
      </c>
      <c r="Q8" s="277">
        <f ca="1">'IMP HR - New Hires'!CY9</f>
        <v>0</v>
      </c>
      <c r="R8" s="277">
        <f ca="1">'IMP HR - New Hires'!DB9</f>
        <v>0</v>
      </c>
      <c r="S8" s="344">
        <f ca="1">'IMP HR - New Hires'!DE9</f>
        <v>0</v>
      </c>
      <c r="T8" s="277">
        <f ca="1">'IMP HR - New Hires'!DH9</f>
        <v>0</v>
      </c>
      <c r="U8" s="277">
        <f ca="1">'IMP HR - New Hires'!DK9</f>
        <v>0</v>
      </c>
      <c r="V8" s="277">
        <f ca="1">'IMP HR - New Hires'!DN9</f>
        <v>0</v>
      </c>
      <c r="W8" s="344">
        <f ca="1">'IMP HR - New Hires'!DQ9</f>
        <v>0</v>
      </c>
      <c r="X8" s="277">
        <f ca="1">'IMP HR - New Hires'!DT9</f>
        <v>0</v>
      </c>
      <c r="Y8" s="277">
        <f ca="1">'IMP HR - New Hires'!DW9</f>
        <v>0</v>
      </c>
      <c r="Z8" s="277">
        <f ca="1">'IMP HR - New Hires'!DZ9</f>
        <v>0</v>
      </c>
      <c r="AA8" s="344">
        <f ca="1">'IMP HR - New Hires'!EC9</f>
        <v>0</v>
      </c>
      <c r="AB8" s="277">
        <f ca="1">'IMP HR - New Hires'!EF9</f>
        <v>0</v>
      </c>
      <c r="AC8" s="277">
        <f ca="1">'IMP HR - New Hires'!EI9</f>
        <v>0</v>
      </c>
      <c r="AD8" s="277">
        <f ca="1">'IMP HR - New Hires'!EL9</f>
        <v>0</v>
      </c>
      <c r="AE8" s="280">
        <f ca="1">'IMP HR - New Hires'!EO9</f>
        <v>0</v>
      </c>
      <c r="AF8" s="16"/>
      <c r="AH8" s="16"/>
      <c r="AI8" s="16"/>
      <c r="AL8" s="15"/>
      <c r="AO8" s="15"/>
      <c r="AQ8" s="17"/>
      <c r="AR8" s="16"/>
      <c r="AU8" s="15"/>
      <c r="AX8" s="15"/>
      <c r="BA8" s="15"/>
      <c r="BC8" s="17"/>
      <c r="BD8" s="16"/>
      <c r="BG8" s="15"/>
      <c r="BJ8" s="15"/>
      <c r="BM8" s="15"/>
      <c r="BO8" s="17"/>
      <c r="BP8" s="16"/>
      <c r="BS8" s="15"/>
      <c r="BV8" s="15"/>
      <c r="BY8" s="15"/>
      <c r="CA8" s="17"/>
      <c r="CB8" s="16"/>
      <c r="CE8" s="15"/>
      <c r="CH8" s="15"/>
      <c r="CK8" s="15"/>
      <c r="CM8" s="17"/>
      <c r="CN8" s="16"/>
      <c r="CQ8" s="15"/>
      <c r="CT8" s="15"/>
      <c r="CW8" s="15"/>
      <c r="CY8" s="17"/>
      <c r="CZ8" s="16"/>
      <c r="DC8" s="15"/>
      <c r="DF8" s="15"/>
      <c r="DI8" s="15"/>
      <c r="DK8" s="17"/>
      <c r="DL8" s="16"/>
      <c r="DO8" s="15"/>
      <c r="DR8" s="15"/>
      <c r="DU8" s="15"/>
      <c r="DW8" s="17"/>
      <c r="DX8" s="16"/>
      <c r="EA8" s="15"/>
    </row>
    <row r="9" spans="1:131" x14ac:dyDescent="0.25">
      <c r="B9" s="11" t="str">
        <f>'MD - IMP'!B70</f>
        <v>HR-SI</v>
      </c>
      <c r="C9" s="17"/>
      <c r="D9" s="406">
        <f ca="1">'IMP HR - New Hires'!BL10</f>
        <v>1</v>
      </c>
      <c r="E9" s="390">
        <f ca="1">'IMP HR - New Hires'!BO10</f>
        <v>0</v>
      </c>
      <c r="F9" s="390">
        <f ca="1">'IMP HR - New Hires'!BR10</f>
        <v>0</v>
      </c>
      <c r="G9" s="402">
        <f ca="1">'IMP HR - New Hires'!BU10</f>
        <v>0</v>
      </c>
      <c r="H9" s="390">
        <f ca="1">'IMP HR - New Hires'!BX10</f>
        <v>4</v>
      </c>
      <c r="I9" s="390">
        <f ca="1">'IMP HR - New Hires'!CA10</f>
        <v>0</v>
      </c>
      <c r="J9" s="390">
        <f ca="1">'IMP HR - New Hires'!CD10</f>
        <v>0</v>
      </c>
      <c r="K9" s="402">
        <f ca="1">'IMP HR - New Hires'!CG10</f>
        <v>0</v>
      </c>
      <c r="L9" s="277">
        <f ca="1">'IMP HR - New Hires'!CJ10</f>
        <v>1</v>
      </c>
      <c r="M9" s="277">
        <f ca="1">'IMP HR - New Hires'!CM10</f>
        <v>6</v>
      </c>
      <c r="N9" s="277">
        <f ca="1">'IMP HR - New Hires'!CP10</f>
        <v>0</v>
      </c>
      <c r="O9" s="344">
        <f ca="1">'IMP HR - New Hires'!CS10</f>
        <v>0</v>
      </c>
      <c r="P9" s="277">
        <f ca="1">'IMP HR - New Hires'!CV10</f>
        <v>0</v>
      </c>
      <c r="Q9" s="277">
        <f ca="1">'IMP HR - New Hires'!CY10</f>
        <v>4</v>
      </c>
      <c r="R9" s="277">
        <f ca="1">'IMP HR - New Hires'!DB10</f>
        <v>1</v>
      </c>
      <c r="S9" s="344">
        <f ca="1">'IMP HR - New Hires'!DE10</f>
        <v>1</v>
      </c>
      <c r="T9" s="277">
        <f ca="1">'IMP HR - New Hires'!DH10</f>
        <v>1</v>
      </c>
      <c r="U9" s="277">
        <f ca="1">'IMP HR - New Hires'!DK10</f>
        <v>0</v>
      </c>
      <c r="V9" s="277">
        <f ca="1">'IMP HR - New Hires'!DN10</f>
        <v>0</v>
      </c>
      <c r="W9" s="344">
        <f ca="1">'IMP HR - New Hires'!DQ10</f>
        <v>0</v>
      </c>
      <c r="X9" s="277">
        <f ca="1">'IMP HR - New Hires'!DT10</f>
        <v>0</v>
      </c>
      <c r="Y9" s="277">
        <f ca="1">'IMP HR - New Hires'!DW10</f>
        <v>0</v>
      </c>
      <c r="Z9" s="277">
        <f ca="1">'IMP HR - New Hires'!DZ10</f>
        <v>0</v>
      </c>
      <c r="AA9" s="344">
        <f ca="1">'IMP HR - New Hires'!EC10</f>
        <v>0</v>
      </c>
      <c r="AB9" s="277">
        <f ca="1">'IMP HR - New Hires'!EF10</f>
        <v>0</v>
      </c>
      <c r="AC9" s="277">
        <f ca="1">'IMP HR - New Hires'!EI10</f>
        <v>0</v>
      </c>
      <c r="AD9" s="277">
        <f ca="1">'IMP HR - New Hires'!EL10</f>
        <v>0</v>
      </c>
      <c r="AE9" s="280">
        <f ca="1">'IMP HR - New Hires'!EO10</f>
        <v>0</v>
      </c>
      <c r="AF9" s="16"/>
      <c r="AH9" s="16"/>
      <c r="AI9" s="16"/>
      <c r="AL9" s="15"/>
      <c r="AO9" s="15"/>
      <c r="AQ9" s="17"/>
      <c r="AR9" s="16"/>
      <c r="AU9" s="15"/>
      <c r="AX9" s="15"/>
      <c r="BA9" s="15"/>
      <c r="BC9" s="17"/>
      <c r="BD9" s="16"/>
      <c r="BG9" s="15"/>
      <c r="BJ9" s="15"/>
      <c r="BM9" s="15"/>
      <c r="BO9" s="17"/>
      <c r="BP9" s="16"/>
      <c r="BS9" s="15"/>
      <c r="BV9" s="15"/>
      <c r="BY9" s="15"/>
      <c r="CA9" s="17"/>
      <c r="CB9" s="16"/>
      <c r="CE9" s="15"/>
      <c r="CH9" s="15"/>
      <c r="CK9" s="15"/>
      <c r="CM9" s="17"/>
      <c r="CN9" s="16"/>
      <c r="CQ9" s="15"/>
      <c r="CT9" s="15"/>
      <c r="CW9" s="15"/>
      <c r="CY9" s="17"/>
      <c r="CZ9" s="16"/>
      <c r="DC9" s="15"/>
      <c r="DF9" s="15"/>
      <c r="DI9" s="15"/>
      <c r="DK9" s="17"/>
      <c r="DL9" s="16"/>
      <c r="DO9" s="15"/>
      <c r="DR9" s="15"/>
      <c r="DU9" s="15"/>
      <c r="DW9" s="17"/>
      <c r="DX9" s="16"/>
      <c r="EA9" s="15"/>
    </row>
    <row r="10" spans="1:131" x14ac:dyDescent="0.25">
      <c r="B10" s="11" t="str">
        <f>'MD - IMP'!B71</f>
        <v>HR-JI</v>
      </c>
      <c r="C10" s="17"/>
      <c r="D10" s="406">
        <f ca="1">'IMP HR - New Hires'!BL11</f>
        <v>0</v>
      </c>
      <c r="E10" s="390">
        <f ca="1">'IMP HR - New Hires'!BO11</f>
        <v>0</v>
      </c>
      <c r="F10" s="390">
        <f ca="1">'IMP HR - New Hires'!BR11</f>
        <v>0</v>
      </c>
      <c r="G10" s="402">
        <f ca="1">'IMP HR - New Hires'!BU11</f>
        <v>0</v>
      </c>
      <c r="H10" s="390">
        <f ca="1">'IMP HR - New Hires'!BX11</f>
        <v>1</v>
      </c>
      <c r="I10" s="390">
        <f ca="1">'IMP HR - New Hires'!CA11</f>
        <v>0</v>
      </c>
      <c r="J10" s="390">
        <f ca="1">'IMP HR - New Hires'!CD11</f>
        <v>0</v>
      </c>
      <c r="K10" s="402">
        <f ca="1">'IMP HR - New Hires'!CG11</f>
        <v>0</v>
      </c>
      <c r="L10" s="277">
        <f ca="1">'IMP HR - New Hires'!CJ11</f>
        <v>4</v>
      </c>
      <c r="M10" s="277">
        <f ca="1">'IMP HR - New Hires'!CM11</f>
        <v>1</v>
      </c>
      <c r="N10" s="277">
        <f ca="1">'IMP HR - New Hires'!CP11</f>
        <v>0</v>
      </c>
      <c r="O10" s="344">
        <f ca="1">'IMP HR - New Hires'!CS11</f>
        <v>1</v>
      </c>
      <c r="P10" s="277">
        <f ca="1">'IMP HR - New Hires'!CV11</f>
        <v>1</v>
      </c>
      <c r="Q10" s="277">
        <f ca="1">'IMP HR - New Hires'!CY11</f>
        <v>7</v>
      </c>
      <c r="R10" s="277">
        <f ca="1">'IMP HR - New Hires'!DB11</f>
        <v>0</v>
      </c>
      <c r="S10" s="344">
        <f ca="1">'IMP HR - New Hires'!DE11</f>
        <v>0</v>
      </c>
      <c r="T10" s="277">
        <f ca="1">'IMP HR - New Hires'!DH11</f>
        <v>0</v>
      </c>
      <c r="U10" s="277">
        <f ca="1">'IMP HR - New Hires'!DK11</f>
        <v>8</v>
      </c>
      <c r="V10" s="277">
        <f ca="1">'IMP HR - New Hires'!DN11</f>
        <v>0</v>
      </c>
      <c r="W10" s="344">
        <f ca="1">'IMP HR - New Hires'!DQ11</f>
        <v>2</v>
      </c>
      <c r="X10" s="277">
        <f ca="1">'IMP HR - New Hires'!DT11</f>
        <v>0</v>
      </c>
      <c r="Y10" s="277">
        <f ca="1">'IMP HR - New Hires'!DW11</f>
        <v>0</v>
      </c>
      <c r="Z10" s="277">
        <f ca="1">'IMP HR - New Hires'!DZ11</f>
        <v>0</v>
      </c>
      <c r="AA10" s="344">
        <f ca="1">'IMP HR - New Hires'!EC11</f>
        <v>0</v>
      </c>
      <c r="AB10" s="277">
        <f ca="1">'IMP HR - New Hires'!EF11</f>
        <v>0</v>
      </c>
      <c r="AC10" s="277">
        <f ca="1">'IMP HR - New Hires'!EI11</f>
        <v>0</v>
      </c>
      <c r="AD10" s="277">
        <f ca="1">'IMP HR - New Hires'!EL11</f>
        <v>0</v>
      </c>
      <c r="AE10" s="280">
        <f ca="1">'IMP HR - New Hires'!EO11</f>
        <v>0</v>
      </c>
      <c r="AF10" s="16"/>
      <c r="AH10" s="16"/>
      <c r="AI10" s="16"/>
      <c r="AL10" s="15"/>
      <c r="AO10" s="15"/>
      <c r="AQ10" s="17"/>
      <c r="AR10" s="16"/>
      <c r="AU10" s="15"/>
      <c r="AX10" s="15"/>
      <c r="BA10" s="15"/>
      <c r="BC10" s="17"/>
      <c r="BD10" s="16"/>
      <c r="BG10" s="15"/>
      <c r="BJ10" s="15"/>
      <c r="BM10" s="15"/>
      <c r="BO10" s="17"/>
      <c r="BP10" s="16"/>
      <c r="BS10" s="15"/>
      <c r="BV10" s="15"/>
      <c r="BY10" s="15"/>
      <c r="CA10" s="17"/>
      <c r="CB10" s="16"/>
      <c r="CE10" s="15"/>
      <c r="CH10" s="15"/>
      <c r="CK10" s="15"/>
      <c r="CM10" s="17"/>
      <c r="CN10" s="16"/>
      <c r="CQ10" s="15"/>
      <c r="CT10" s="15"/>
      <c r="CW10" s="15"/>
      <c r="CY10" s="17"/>
      <c r="CZ10" s="16"/>
      <c r="DC10" s="15"/>
      <c r="DF10" s="15"/>
      <c r="DI10" s="15"/>
      <c r="DK10" s="17"/>
      <c r="DL10" s="16"/>
      <c r="DO10" s="15"/>
      <c r="DR10" s="15"/>
      <c r="DU10" s="15"/>
      <c r="DW10" s="17"/>
      <c r="DX10" s="16"/>
      <c r="EA10" s="15"/>
    </row>
    <row r="11" spans="1:131" x14ac:dyDescent="0.25">
      <c r="B11" s="11" t="str">
        <f>'MD - IMP'!B72</f>
        <v>HR-SP</v>
      </c>
      <c r="C11" s="17"/>
      <c r="D11" s="406">
        <f ca="1">'IMP HR - New Hires'!BL12</f>
        <v>0</v>
      </c>
      <c r="E11" s="390">
        <f ca="1">'IMP HR - New Hires'!BO12</f>
        <v>0</v>
      </c>
      <c r="F11" s="390">
        <f ca="1">'IMP HR - New Hires'!BR12</f>
        <v>0</v>
      </c>
      <c r="G11" s="402">
        <f ca="1">'IMP HR - New Hires'!BU12</f>
        <v>0</v>
      </c>
      <c r="H11" s="390">
        <f ca="1">'IMP HR - New Hires'!BX12</f>
        <v>0</v>
      </c>
      <c r="I11" s="390">
        <f ca="1">'IMP HR - New Hires'!CA12</f>
        <v>0</v>
      </c>
      <c r="J11" s="390">
        <f ca="1">'IMP HR - New Hires'!CD12</f>
        <v>1</v>
      </c>
      <c r="K11" s="402">
        <f ca="1">'IMP HR - New Hires'!CG12</f>
        <v>1</v>
      </c>
      <c r="L11" s="277">
        <f ca="1">'IMP HR - New Hires'!CJ12</f>
        <v>0</v>
      </c>
      <c r="M11" s="277">
        <f ca="1">'IMP HR - New Hires'!CM12</f>
        <v>0</v>
      </c>
      <c r="N11" s="277">
        <f ca="1">'IMP HR - New Hires'!CP12</f>
        <v>4</v>
      </c>
      <c r="O11" s="344">
        <f ca="1">'IMP HR - New Hires'!CS12</f>
        <v>5</v>
      </c>
      <c r="P11" s="277">
        <f ca="1">'IMP HR - New Hires'!CV12</f>
        <v>1</v>
      </c>
      <c r="Q11" s="277">
        <f ca="1">'IMP HR - New Hires'!CY12</f>
        <v>0</v>
      </c>
      <c r="R11" s="277">
        <f ca="1">'IMP HR - New Hires'!DB12</f>
        <v>2</v>
      </c>
      <c r="S11" s="344">
        <f ca="1">'IMP HR - New Hires'!DE12</f>
        <v>9</v>
      </c>
      <c r="T11" s="277">
        <f ca="1">'IMP HR - New Hires'!DH12</f>
        <v>7</v>
      </c>
      <c r="U11" s="277">
        <f ca="1">'IMP HR - New Hires'!DK12</f>
        <v>0</v>
      </c>
      <c r="V11" s="277">
        <f ca="1">'IMP HR - New Hires'!DN12</f>
        <v>0</v>
      </c>
      <c r="W11" s="344">
        <f ca="1">'IMP HR - New Hires'!DQ12</f>
        <v>7</v>
      </c>
      <c r="X11" s="277">
        <f ca="1">'IMP HR - New Hires'!DT12</f>
        <v>6</v>
      </c>
      <c r="Y11" s="277">
        <f ca="1">'IMP HR - New Hires'!DW12</f>
        <v>3</v>
      </c>
      <c r="Z11" s="277">
        <f ca="1">'IMP HR - New Hires'!DZ12</f>
        <v>3</v>
      </c>
      <c r="AA11" s="344">
        <f ca="1">'IMP HR - New Hires'!EC12</f>
        <v>0</v>
      </c>
      <c r="AB11" s="277">
        <f ca="1">'IMP HR - New Hires'!EF12</f>
        <v>0</v>
      </c>
      <c r="AC11" s="277">
        <f ca="1">'IMP HR - New Hires'!EI12</f>
        <v>0</v>
      </c>
      <c r="AD11" s="277">
        <f ca="1">'IMP HR - New Hires'!EL12</f>
        <v>0</v>
      </c>
      <c r="AE11" s="280">
        <f ca="1">'IMP HR - New Hires'!EO12</f>
        <v>0</v>
      </c>
      <c r="AF11" s="16"/>
      <c r="AH11" s="16"/>
      <c r="AI11" s="16"/>
      <c r="AL11" s="15"/>
      <c r="AO11" s="15"/>
      <c r="AQ11" s="17"/>
      <c r="AR11" s="16"/>
      <c r="AU11" s="15"/>
      <c r="AX11" s="15"/>
      <c r="BA11" s="15"/>
      <c r="BC11" s="17"/>
      <c r="BD11" s="16"/>
      <c r="BG11" s="15"/>
      <c r="BJ11" s="15"/>
      <c r="BM11" s="15"/>
      <c r="BO11" s="17"/>
      <c r="BP11" s="16"/>
      <c r="BS11" s="15"/>
      <c r="BV11" s="15"/>
      <c r="BY11" s="15"/>
      <c r="CA11" s="17"/>
      <c r="CB11" s="16"/>
      <c r="CE11" s="15"/>
      <c r="CH11" s="15"/>
      <c r="CK11" s="15"/>
      <c r="CM11" s="17"/>
      <c r="CN11" s="16"/>
      <c r="CQ11" s="15"/>
      <c r="CT11" s="15"/>
      <c r="CW11" s="15"/>
      <c r="CY11" s="17"/>
      <c r="CZ11" s="16"/>
      <c r="DC11" s="15"/>
      <c r="DF11" s="15"/>
      <c r="DI11" s="15"/>
      <c r="DK11" s="17"/>
      <c r="DL11" s="16"/>
      <c r="DO11" s="15"/>
      <c r="DR11" s="15"/>
      <c r="DU11" s="15"/>
      <c r="DW11" s="17"/>
      <c r="DX11" s="16"/>
      <c r="EA11" s="15"/>
    </row>
    <row r="12" spans="1:131" x14ac:dyDescent="0.25">
      <c r="B12" s="11" t="str">
        <f>'MD - IMP'!B73</f>
        <v>SC-DE</v>
      </c>
      <c r="C12" s="17"/>
      <c r="D12" s="406">
        <f ca="1">'IMP HR - New Hires'!BL13</f>
        <v>5</v>
      </c>
      <c r="E12" s="390">
        <f ca="1">'IMP HR - New Hires'!BO13</f>
        <v>0</v>
      </c>
      <c r="F12" s="390">
        <f ca="1">'IMP HR - New Hires'!BR13</f>
        <v>0</v>
      </c>
      <c r="G12" s="402">
        <f ca="1">'IMP HR - New Hires'!BU13</f>
        <v>0</v>
      </c>
      <c r="H12" s="390">
        <f ca="1">'IMP HR - New Hires'!BX13</f>
        <v>0</v>
      </c>
      <c r="I12" s="390">
        <f ca="1">'IMP HR - New Hires'!CA13</f>
        <v>4</v>
      </c>
      <c r="J12" s="390">
        <f ca="1">'IMP HR - New Hires'!CD13</f>
        <v>0</v>
      </c>
      <c r="K12" s="402">
        <f ca="1">'IMP HR - New Hires'!CG13</f>
        <v>0</v>
      </c>
      <c r="L12" s="277">
        <f ca="1">'IMP HR - New Hires'!CJ13</f>
        <v>0</v>
      </c>
      <c r="M12" s="277">
        <f ca="1">'IMP HR - New Hires'!CM13</f>
        <v>1</v>
      </c>
      <c r="N12" s="277">
        <f ca="1">'IMP HR - New Hires'!CP13</f>
        <v>0</v>
      </c>
      <c r="O12" s="344">
        <f ca="1">'IMP HR - New Hires'!CS13</f>
        <v>0</v>
      </c>
      <c r="P12" s="277">
        <f ca="1">'IMP HR - New Hires'!CV13</f>
        <v>0</v>
      </c>
      <c r="Q12" s="277">
        <f ca="1">'IMP HR - New Hires'!CY13</f>
        <v>0</v>
      </c>
      <c r="R12" s="277">
        <f ca="1">'IMP HR - New Hires'!DB13</f>
        <v>0</v>
      </c>
      <c r="S12" s="344">
        <f ca="1">'IMP HR - New Hires'!DE13</f>
        <v>0</v>
      </c>
      <c r="T12" s="277">
        <f ca="1">'IMP HR - New Hires'!DH13</f>
        <v>0</v>
      </c>
      <c r="U12" s="277">
        <f ca="1">'IMP HR - New Hires'!DK13</f>
        <v>0</v>
      </c>
      <c r="V12" s="277">
        <f ca="1">'IMP HR - New Hires'!DN13</f>
        <v>0</v>
      </c>
      <c r="W12" s="344">
        <f ca="1">'IMP HR - New Hires'!DQ13</f>
        <v>0</v>
      </c>
      <c r="X12" s="277">
        <f ca="1">'IMP HR - New Hires'!DT13</f>
        <v>0</v>
      </c>
      <c r="Y12" s="277">
        <f ca="1">'IMP HR - New Hires'!DW13</f>
        <v>0</v>
      </c>
      <c r="Z12" s="277">
        <f ca="1">'IMP HR - New Hires'!DZ13</f>
        <v>0</v>
      </c>
      <c r="AA12" s="344">
        <f ca="1">'IMP HR - New Hires'!EC13</f>
        <v>0</v>
      </c>
      <c r="AB12" s="277">
        <f ca="1">'IMP HR - New Hires'!EF13</f>
        <v>0</v>
      </c>
      <c r="AC12" s="277">
        <f ca="1">'IMP HR - New Hires'!EI13</f>
        <v>0</v>
      </c>
      <c r="AD12" s="277">
        <f ca="1">'IMP HR - New Hires'!EL13</f>
        <v>0</v>
      </c>
      <c r="AE12" s="280">
        <f ca="1">'IMP HR - New Hires'!EO13</f>
        <v>0</v>
      </c>
      <c r="AF12" s="16"/>
      <c r="AH12" s="16"/>
      <c r="AI12" s="16"/>
      <c r="AL12" s="15"/>
      <c r="AO12" s="15"/>
      <c r="AQ12" s="17"/>
      <c r="AR12" s="16"/>
      <c r="AU12" s="15"/>
      <c r="AX12" s="15"/>
      <c r="BA12" s="15"/>
      <c r="BC12" s="17"/>
      <c r="BD12" s="16"/>
      <c r="BG12" s="15"/>
      <c r="BJ12" s="15"/>
      <c r="BM12" s="15"/>
      <c r="BO12" s="17"/>
      <c r="BP12" s="16"/>
      <c r="BS12" s="15"/>
      <c r="BV12" s="15"/>
      <c r="BY12" s="15"/>
      <c r="CA12" s="17"/>
      <c r="CB12" s="16"/>
      <c r="CE12" s="15"/>
      <c r="CH12" s="15"/>
      <c r="CK12" s="15"/>
      <c r="CM12" s="17"/>
      <c r="CN12" s="16"/>
      <c r="CQ12" s="15"/>
      <c r="CT12" s="15"/>
      <c r="CW12" s="15"/>
      <c r="CY12" s="17"/>
      <c r="CZ12" s="16"/>
      <c r="DC12" s="15"/>
      <c r="DF12" s="15"/>
      <c r="DI12" s="15"/>
      <c r="DK12" s="17"/>
      <c r="DL12" s="16"/>
      <c r="DO12" s="15"/>
      <c r="DR12" s="15"/>
      <c r="DU12" s="15"/>
      <c r="DW12" s="17"/>
      <c r="DX12" s="16"/>
      <c r="EA12" s="15"/>
    </row>
    <row r="13" spans="1:131" x14ac:dyDescent="0.25">
      <c r="B13" s="11" t="str">
        <f>'MD - IMP'!B74</f>
        <v>SC-SI</v>
      </c>
      <c r="C13" s="17"/>
      <c r="D13" s="406">
        <f ca="1">'IMP HR - New Hires'!BL14</f>
        <v>1</v>
      </c>
      <c r="E13" s="390">
        <f ca="1">'IMP HR - New Hires'!BO14</f>
        <v>0</v>
      </c>
      <c r="F13" s="390">
        <f ca="1">'IMP HR - New Hires'!BR14</f>
        <v>0</v>
      </c>
      <c r="G13" s="402">
        <f ca="1">'IMP HR - New Hires'!BU14</f>
        <v>0</v>
      </c>
      <c r="H13" s="390">
        <f ca="1">'IMP HR - New Hires'!BX14</f>
        <v>4</v>
      </c>
      <c r="I13" s="390">
        <f ca="1">'IMP HR - New Hires'!CA14</f>
        <v>0</v>
      </c>
      <c r="J13" s="390">
        <f ca="1">'IMP HR - New Hires'!CD14</f>
        <v>0</v>
      </c>
      <c r="K13" s="402">
        <f ca="1">'IMP HR - New Hires'!CG14</f>
        <v>0</v>
      </c>
      <c r="L13" s="277">
        <f ca="1">'IMP HR - New Hires'!CJ14</f>
        <v>1</v>
      </c>
      <c r="M13" s="277">
        <f ca="1">'IMP HR - New Hires'!CM14</f>
        <v>6</v>
      </c>
      <c r="N13" s="277">
        <f ca="1">'IMP HR - New Hires'!CP14</f>
        <v>0</v>
      </c>
      <c r="O13" s="344">
        <f ca="1">'IMP HR - New Hires'!CS14</f>
        <v>0</v>
      </c>
      <c r="P13" s="277">
        <f ca="1">'IMP HR - New Hires'!CV14</f>
        <v>0</v>
      </c>
      <c r="Q13" s="277">
        <f ca="1">'IMP HR - New Hires'!CY14</f>
        <v>4</v>
      </c>
      <c r="R13" s="277">
        <f ca="1">'IMP HR - New Hires'!DB14</f>
        <v>1</v>
      </c>
      <c r="S13" s="344">
        <f ca="1">'IMP HR - New Hires'!DE14</f>
        <v>1</v>
      </c>
      <c r="T13" s="277">
        <f ca="1">'IMP HR - New Hires'!DH14</f>
        <v>1</v>
      </c>
      <c r="U13" s="277">
        <f ca="1">'IMP HR - New Hires'!DK14</f>
        <v>0</v>
      </c>
      <c r="V13" s="277">
        <f ca="1">'IMP HR - New Hires'!DN14</f>
        <v>0</v>
      </c>
      <c r="W13" s="344">
        <f ca="1">'IMP HR - New Hires'!DQ14</f>
        <v>0</v>
      </c>
      <c r="X13" s="277">
        <f ca="1">'IMP HR - New Hires'!DT14</f>
        <v>0</v>
      </c>
      <c r="Y13" s="277">
        <f ca="1">'IMP HR - New Hires'!DW14</f>
        <v>0</v>
      </c>
      <c r="Z13" s="277">
        <f ca="1">'IMP HR - New Hires'!DZ14</f>
        <v>0</v>
      </c>
      <c r="AA13" s="344">
        <f ca="1">'IMP HR - New Hires'!EC14</f>
        <v>0</v>
      </c>
      <c r="AB13" s="277">
        <f ca="1">'IMP HR - New Hires'!EF14</f>
        <v>0</v>
      </c>
      <c r="AC13" s="277">
        <f ca="1">'IMP HR - New Hires'!EI14</f>
        <v>0</v>
      </c>
      <c r="AD13" s="277">
        <f ca="1">'IMP HR - New Hires'!EL14</f>
        <v>0</v>
      </c>
      <c r="AE13" s="280">
        <f ca="1">'IMP HR - New Hires'!EO14</f>
        <v>0</v>
      </c>
      <c r="AF13" s="16"/>
      <c r="AH13" s="16"/>
      <c r="AI13" s="16"/>
      <c r="AL13" s="15"/>
      <c r="AO13" s="15"/>
      <c r="AQ13" s="17"/>
      <c r="AR13" s="16"/>
      <c r="AU13" s="15"/>
      <c r="AX13" s="15"/>
      <c r="BA13" s="15"/>
      <c r="BC13" s="17"/>
      <c r="BD13" s="16"/>
      <c r="BG13" s="15"/>
      <c r="BJ13" s="15"/>
      <c r="BM13" s="15"/>
      <c r="BO13" s="17"/>
      <c r="BP13" s="16"/>
      <c r="BS13" s="15"/>
      <c r="BV13" s="15"/>
      <c r="BY13" s="15"/>
      <c r="CA13" s="17"/>
      <c r="CB13" s="16"/>
      <c r="CE13" s="15"/>
      <c r="CH13" s="15"/>
      <c r="CK13" s="15"/>
      <c r="CM13" s="17"/>
      <c r="CN13" s="16"/>
      <c r="CQ13" s="15"/>
      <c r="CT13" s="15"/>
      <c r="CW13" s="15"/>
      <c r="CY13" s="17"/>
      <c r="CZ13" s="16"/>
      <c r="DC13" s="15"/>
      <c r="DF13" s="15"/>
      <c r="DI13" s="15"/>
      <c r="DK13" s="17"/>
      <c r="DL13" s="16"/>
      <c r="DO13" s="15"/>
      <c r="DR13" s="15"/>
      <c r="DU13" s="15"/>
      <c r="DW13" s="17"/>
      <c r="DX13" s="16"/>
      <c r="EA13" s="15"/>
    </row>
    <row r="14" spans="1:131" x14ac:dyDescent="0.25">
      <c r="B14" s="11" t="str">
        <f>'MD - IMP'!B75</f>
        <v>SC-JI</v>
      </c>
      <c r="C14" s="17"/>
      <c r="D14" s="406">
        <f ca="1">'IMP HR - New Hires'!BL15</f>
        <v>0</v>
      </c>
      <c r="E14" s="390">
        <f ca="1">'IMP HR - New Hires'!BO15</f>
        <v>0</v>
      </c>
      <c r="F14" s="390">
        <f ca="1">'IMP HR - New Hires'!BR15</f>
        <v>0</v>
      </c>
      <c r="G14" s="402">
        <f ca="1">'IMP HR - New Hires'!BU15</f>
        <v>0</v>
      </c>
      <c r="H14" s="390">
        <f ca="1">'IMP HR - New Hires'!BX15</f>
        <v>1</v>
      </c>
      <c r="I14" s="390">
        <f ca="1">'IMP HR - New Hires'!CA15</f>
        <v>0</v>
      </c>
      <c r="J14" s="390">
        <f ca="1">'IMP HR - New Hires'!CD15</f>
        <v>0</v>
      </c>
      <c r="K14" s="402">
        <f ca="1">'IMP HR - New Hires'!CG15</f>
        <v>0</v>
      </c>
      <c r="L14" s="277">
        <f ca="1">'IMP HR - New Hires'!CJ15</f>
        <v>4</v>
      </c>
      <c r="M14" s="277">
        <f ca="1">'IMP HR - New Hires'!CM15</f>
        <v>1</v>
      </c>
      <c r="N14" s="277">
        <f ca="1">'IMP HR - New Hires'!CP15</f>
        <v>0</v>
      </c>
      <c r="O14" s="344">
        <f ca="1">'IMP HR - New Hires'!CS15</f>
        <v>1</v>
      </c>
      <c r="P14" s="277">
        <f ca="1">'IMP HR - New Hires'!CV15</f>
        <v>1</v>
      </c>
      <c r="Q14" s="277">
        <f ca="1">'IMP HR - New Hires'!CY15</f>
        <v>7</v>
      </c>
      <c r="R14" s="277">
        <f ca="1">'IMP HR - New Hires'!DB15</f>
        <v>0</v>
      </c>
      <c r="S14" s="344">
        <f ca="1">'IMP HR - New Hires'!DE15</f>
        <v>0</v>
      </c>
      <c r="T14" s="277">
        <f ca="1">'IMP HR - New Hires'!DH15</f>
        <v>0</v>
      </c>
      <c r="U14" s="277">
        <f ca="1">'IMP HR - New Hires'!DK15</f>
        <v>8</v>
      </c>
      <c r="V14" s="277">
        <f ca="1">'IMP HR - New Hires'!DN15</f>
        <v>0</v>
      </c>
      <c r="W14" s="344">
        <f ca="1">'IMP HR - New Hires'!DQ15</f>
        <v>2</v>
      </c>
      <c r="X14" s="277">
        <f ca="1">'IMP HR - New Hires'!DT15</f>
        <v>0</v>
      </c>
      <c r="Y14" s="277">
        <f ca="1">'IMP HR - New Hires'!DW15</f>
        <v>0</v>
      </c>
      <c r="Z14" s="277">
        <f ca="1">'IMP HR - New Hires'!DZ15</f>
        <v>0</v>
      </c>
      <c r="AA14" s="344">
        <f ca="1">'IMP HR - New Hires'!EC15</f>
        <v>0</v>
      </c>
      <c r="AB14" s="277">
        <f ca="1">'IMP HR - New Hires'!EF15</f>
        <v>0</v>
      </c>
      <c r="AC14" s="277">
        <f ca="1">'IMP HR - New Hires'!EI15</f>
        <v>0</v>
      </c>
      <c r="AD14" s="277">
        <f ca="1">'IMP HR - New Hires'!EL15</f>
        <v>0</v>
      </c>
      <c r="AE14" s="280">
        <f ca="1">'IMP HR - New Hires'!EO15</f>
        <v>0</v>
      </c>
      <c r="AF14" s="16"/>
      <c r="AH14" s="16"/>
      <c r="AI14" s="16"/>
      <c r="AL14" s="15"/>
      <c r="AO14" s="15"/>
      <c r="AQ14" s="17"/>
      <c r="AR14" s="16"/>
      <c r="AU14" s="15"/>
      <c r="AX14" s="15"/>
      <c r="BA14" s="15"/>
      <c r="BC14" s="17"/>
      <c r="BD14" s="16"/>
      <c r="BG14" s="15"/>
      <c r="BJ14" s="15"/>
      <c r="BM14" s="15"/>
      <c r="BO14" s="17"/>
      <c r="BP14" s="16"/>
      <c r="BS14" s="15"/>
      <c r="BV14" s="15"/>
      <c r="BY14" s="15"/>
      <c r="CA14" s="17"/>
      <c r="CB14" s="16"/>
      <c r="CE14" s="15"/>
      <c r="CH14" s="15"/>
      <c r="CK14" s="15"/>
      <c r="CM14" s="17"/>
      <c r="CN14" s="16"/>
      <c r="CQ14" s="15"/>
      <c r="CT14" s="15"/>
      <c r="CW14" s="15"/>
      <c r="CY14" s="17"/>
      <c r="CZ14" s="16"/>
      <c r="DC14" s="15"/>
      <c r="DF14" s="15"/>
      <c r="DI14" s="15"/>
      <c r="DK14" s="17"/>
      <c r="DL14" s="16"/>
      <c r="DO14" s="15"/>
      <c r="DR14" s="15"/>
      <c r="DU14" s="15"/>
      <c r="DW14" s="17"/>
      <c r="DX14" s="16"/>
      <c r="EA14" s="15"/>
    </row>
    <row r="15" spans="1:131" x14ac:dyDescent="0.25">
      <c r="B15" s="11" t="str">
        <f>'MD - IMP'!B76</f>
        <v>SC-SP</v>
      </c>
      <c r="C15" s="17"/>
      <c r="D15" s="406">
        <f ca="1">'IMP HR - New Hires'!BL16</f>
        <v>0</v>
      </c>
      <c r="E15" s="390">
        <f ca="1">'IMP HR - New Hires'!BO16</f>
        <v>0</v>
      </c>
      <c r="F15" s="390">
        <f ca="1">'IMP HR - New Hires'!BR16</f>
        <v>0</v>
      </c>
      <c r="G15" s="402">
        <f ca="1">'IMP HR - New Hires'!BU16</f>
        <v>0</v>
      </c>
      <c r="H15" s="390">
        <f ca="1">'IMP HR - New Hires'!BX16</f>
        <v>0</v>
      </c>
      <c r="I15" s="390">
        <f ca="1">'IMP HR - New Hires'!CA16</f>
        <v>0</v>
      </c>
      <c r="J15" s="390">
        <f ca="1">'IMP HR - New Hires'!CD16</f>
        <v>1</v>
      </c>
      <c r="K15" s="402">
        <f ca="1">'IMP HR - New Hires'!CG16</f>
        <v>1</v>
      </c>
      <c r="L15" s="277">
        <f ca="1">'IMP HR - New Hires'!CJ16</f>
        <v>0</v>
      </c>
      <c r="M15" s="277">
        <f ca="1">'IMP HR - New Hires'!CM16</f>
        <v>0</v>
      </c>
      <c r="N15" s="277">
        <f ca="1">'IMP HR - New Hires'!CP16</f>
        <v>4</v>
      </c>
      <c r="O15" s="344">
        <f ca="1">'IMP HR - New Hires'!CS16</f>
        <v>5</v>
      </c>
      <c r="P15" s="277">
        <f ca="1">'IMP HR - New Hires'!CV16</f>
        <v>1</v>
      </c>
      <c r="Q15" s="277">
        <f ca="1">'IMP HR - New Hires'!CY16</f>
        <v>0</v>
      </c>
      <c r="R15" s="277">
        <f ca="1">'IMP HR - New Hires'!DB16</f>
        <v>2</v>
      </c>
      <c r="S15" s="344">
        <f ca="1">'IMP HR - New Hires'!DE16</f>
        <v>9</v>
      </c>
      <c r="T15" s="277">
        <f ca="1">'IMP HR - New Hires'!DH16</f>
        <v>7</v>
      </c>
      <c r="U15" s="277">
        <f ca="1">'IMP HR - New Hires'!DK16</f>
        <v>0</v>
      </c>
      <c r="V15" s="277">
        <f ca="1">'IMP HR - New Hires'!DN16</f>
        <v>0</v>
      </c>
      <c r="W15" s="344">
        <f ca="1">'IMP HR - New Hires'!DQ16</f>
        <v>7</v>
      </c>
      <c r="X15" s="277">
        <f ca="1">'IMP HR - New Hires'!DT16</f>
        <v>6</v>
      </c>
      <c r="Y15" s="277">
        <f ca="1">'IMP HR - New Hires'!DW16</f>
        <v>3</v>
      </c>
      <c r="Z15" s="277">
        <f ca="1">'IMP HR - New Hires'!DZ16</f>
        <v>3</v>
      </c>
      <c r="AA15" s="344">
        <f ca="1">'IMP HR - New Hires'!EC16</f>
        <v>0</v>
      </c>
      <c r="AB15" s="277">
        <f ca="1">'IMP HR - New Hires'!EF16</f>
        <v>0</v>
      </c>
      <c r="AC15" s="277">
        <f ca="1">'IMP HR - New Hires'!EI16</f>
        <v>0</v>
      </c>
      <c r="AD15" s="277">
        <f ca="1">'IMP HR - New Hires'!EL16</f>
        <v>0</v>
      </c>
      <c r="AE15" s="280">
        <f ca="1">'IMP HR - New Hires'!EO16</f>
        <v>0</v>
      </c>
      <c r="AF15" s="16"/>
      <c r="AH15" s="16"/>
      <c r="AI15" s="16"/>
      <c r="AL15" s="15"/>
      <c r="AO15" s="15"/>
      <c r="AQ15" s="17"/>
      <c r="AR15" s="16"/>
      <c r="AU15" s="15"/>
      <c r="AX15" s="15"/>
      <c r="BA15" s="15"/>
      <c r="BC15" s="17"/>
      <c r="BD15" s="16"/>
      <c r="BG15" s="15"/>
      <c r="BJ15" s="15"/>
      <c r="BM15" s="15"/>
      <c r="BO15" s="17"/>
      <c r="BP15" s="16"/>
      <c r="BS15" s="15"/>
      <c r="BV15" s="15"/>
      <c r="BY15" s="15"/>
      <c r="CA15" s="17"/>
      <c r="CB15" s="16"/>
      <c r="CE15" s="15"/>
      <c r="CH15" s="15"/>
      <c r="CK15" s="15"/>
      <c r="CM15" s="17"/>
      <c r="CN15" s="16"/>
      <c r="CQ15" s="15"/>
      <c r="CT15" s="15"/>
      <c r="CW15" s="15"/>
      <c r="CY15" s="17"/>
      <c r="CZ15" s="16"/>
      <c r="DC15" s="15"/>
      <c r="DF15" s="15"/>
      <c r="DI15" s="15"/>
      <c r="DK15" s="17"/>
      <c r="DL15" s="16"/>
      <c r="DO15" s="15"/>
      <c r="DR15" s="15"/>
      <c r="DU15" s="15"/>
      <c r="DW15" s="17"/>
      <c r="DX15" s="16"/>
      <c r="EA15" s="15"/>
    </row>
    <row r="16" spans="1:131" x14ac:dyDescent="0.25">
      <c r="B16" s="11" t="str">
        <f>'MD - IMP'!B77</f>
        <v>OP-DE</v>
      </c>
      <c r="C16" s="17"/>
      <c r="D16" s="406">
        <f ca="1">'IMP HR - New Hires'!BL17</f>
        <v>5</v>
      </c>
      <c r="E16" s="390">
        <f ca="1">'IMP HR - New Hires'!BO17</f>
        <v>0</v>
      </c>
      <c r="F16" s="390">
        <f ca="1">'IMP HR - New Hires'!BR17</f>
        <v>0</v>
      </c>
      <c r="G16" s="402">
        <f ca="1">'IMP HR - New Hires'!BU17</f>
        <v>0</v>
      </c>
      <c r="H16" s="390">
        <f ca="1">'IMP HR - New Hires'!BX17</f>
        <v>0</v>
      </c>
      <c r="I16" s="390">
        <f ca="1">'IMP HR - New Hires'!CA17</f>
        <v>4</v>
      </c>
      <c r="J16" s="390">
        <f ca="1">'IMP HR - New Hires'!CD17</f>
        <v>0</v>
      </c>
      <c r="K16" s="402">
        <f ca="1">'IMP HR - New Hires'!CG17</f>
        <v>0</v>
      </c>
      <c r="L16" s="277">
        <f ca="1">'IMP HR - New Hires'!CJ17</f>
        <v>0</v>
      </c>
      <c r="M16" s="277">
        <f ca="1">'IMP HR - New Hires'!CM17</f>
        <v>1</v>
      </c>
      <c r="N16" s="277">
        <f ca="1">'IMP HR - New Hires'!CP17</f>
        <v>0</v>
      </c>
      <c r="O16" s="344">
        <f ca="1">'IMP HR - New Hires'!CS17</f>
        <v>0</v>
      </c>
      <c r="P16" s="277">
        <f ca="1">'IMP HR - New Hires'!CV17</f>
        <v>0</v>
      </c>
      <c r="Q16" s="277">
        <f ca="1">'IMP HR - New Hires'!CY17</f>
        <v>0</v>
      </c>
      <c r="R16" s="277">
        <f ca="1">'IMP HR - New Hires'!DB17</f>
        <v>0</v>
      </c>
      <c r="S16" s="344">
        <f ca="1">'IMP HR - New Hires'!DE17</f>
        <v>0</v>
      </c>
      <c r="T16" s="277">
        <f ca="1">'IMP HR - New Hires'!DH17</f>
        <v>0</v>
      </c>
      <c r="U16" s="277">
        <f ca="1">'IMP HR - New Hires'!DK17</f>
        <v>0</v>
      </c>
      <c r="V16" s="277">
        <f ca="1">'IMP HR - New Hires'!DN17</f>
        <v>0</v>
      </c>
      <c r="W16" s="344">
        <f ca="1">'IMP HR - New Hires'!DQ17</f>
        <v>0</v>
      </c>
      <c r="X16" s="277">
        <f ca="1">'IMP HR - New Hires'!DT17</f>
        <v>0</v>
      </c>
      <c r="Y16" s="277">
        <f ca="1">'IMP HR - New Hires'!DW17</f>
        <v>0</v>
      </c>
      <c r="Z16" s="277">
        <f ca="1">'IMP HR - New Hires'!DZ17</f>
        <v>0</v>
      </c>
      <c r="AA16" s="344">
        <f ca="1">'IMP HR - New Hires'!EC17</f>
        <v>0</v>
      </c>
      <c r="AB16" s="277">
        <f ca="1">'IMP HR - New Hires'!EF17</f>
        <v>0</v>
      </c>
      <c r="AC16" s="277">
        <f ca="1">'IMP HR - New Hires'!EI17</f>
        <v>0</v>
      </c>
      <c r="AD16" s="277">
        <f ca="1">'IMP HR - New Hires'!EL17</f>
        <v>0</v>
      </c>
      <c r="AE16" s="280">
        <f ca="1">'IMP HR - New Hires'!EO17</f>
        <v>0</v>
      </c>
      <c r="AF16" s="16"/>
      <c r="AH16" s="16"/>
      <c r="AI16" s="16"/>
      <c r="AL16" s="15"/>
      <c r="AO16" s="15"/>
      <c r="AQ16" s="17"/>
      <c r="AR16" s="16"/>
      <c r="AU16" s="15"/>
      <c r="AX16" s="15"/>
      <c r="BA16" s="15"/>
      <c r="BC16" s="17"/>
      <c r="BD16" s="16"/>
      <c r="BG16" s="15"/>
      <c r="BJ16" s="15"/>
      <c r="BM16" s="15"/>
      <c r="BO16" s="17"/>
      <c r="BP16" s="16"/>
      <c r="BS16" s="15"/>
      <c r="BV16" s="15"/>
      <c r="BY16" s="15"/>
      <c r="CA16" s="17"/>
      <c r="CB16" s="16"/>
      <c r="CE16" s="15"/>
      <c r="CH16" s="15"/>
      <c r="CK16" s="15"/>
      <c r="CM16" s="17"/>
      <c r="CN16" s="16"/>
      <c r="CQ16" s="15"/>
      <c r="CT16" s="15"/>
      <c r="CW16" s="15"/>
      <c r="CY16" s="17"/>
      <c r="CZ16" s="16"/>
      <c r="DC16" s="15"/>
      <c r="DF16" s="15"/>
      <c r="DI16" s="15"/>
      <c r="DK16" s="17"/>
      <c r="DL16" s="16"/>
      <c r="DO16" s="15"/>
      <c r="DR16" s="15"/>
      <c r="DU16" s="15"/>
      <c r="DW16" s="17"/>
      <c r="DX16" s="16"/>
      <c r="EA16" s="15"/>
    </row>
    <row r="17" spans="2:131" x14ac:dyDescent="0.25">
      <c r="B17" s="11" t="str">
        <f>'MD - IMP'!B78</f>
        <v>OP-SI</v>
      </c>
      <c r="C17" s="17"/>
      <c r="D17" s="406">
        <f ca="1">'IMP HR - New Hires'!BL18</f>
        <v>1</v>
      </c>
      <c r="E17" s="390">
        <f ca="1">'IMP HR - New Hires'!BO18</f>
        <v>0</v>
      </c>
      <c r="F17" s="390">
        <f ca="1">'IMP HR - New Hires'!BR18</f>
        <v>0</v>
      </c>
      <c r="G17" s="402">
        <f ca="1">'IMP HR - New Hires'!BU18</f>
        <v>0</v>
      </c>
      <c r="H17" s="390">
        <f ca="1">'IMP HR - New Hires'!BX18</f>
        <v>4</v>
      </c>
      <c r="I17" s="390">
        <f ca="1">'IMP HR - New Hires'!CA18</f>
        <v>0</v>
      </c>
      <c r="J17" s="390">
        <f ca="1">'IMP HR - New Hires'!CD18</f>
        <v>0</v>
      </c>
      <c r="K17" s="402">
        <f ca="1">'IMP HR - New Hires'!CG18</f>
        <v>0</v>
      </c>
      <c r="L17" s="277">
        <f ca="1">'IMP HR - New Hires'!CJ18</f>
        <v>1</v>
      </c>
      <c r="M17" s="277">
        <f ca="1">'IMP HR - New Hires'!CM18</f>
        <v>6</v>
      </c>
      <c r="N17" s="277">
        <f ca="1">'IMP HR - New Hires'!CP18</f>
        <v>0</v>
      </c>
      <c r="O17" s="344">
        <f ca="1">'IMP HR - New Hires'!CS18</f>
        <v>0</v>
      </c>
      <c r="P17" s="277">
        <f ca="1">'IMP HR - New Hires'!CV18</f>
        <v>0</v>
      </c>
      <c r="Q17" s="277">
        <f ca="1">'IMP HR - New Hires'!CY18</f>
        <v>4</v>
      </c>
      <c r="R17" s="277">
        <f ca="1">'IMP HR - New Hires'!DB18</f>
        <v>1</v>
      </c>
      <c r="S17" s="344">
        <f ca="1">'IMP HR - New Hires'!DE18</f>
        <v>1</v>
      </c>
      <c r="T17" s="277">
        <f ca="1">'IMP HR - New Hires'!DH18</f>
        <v>1</v>
      </c>
      <c r="U17" s="277">
        <f ca="1">'IMP HR - New Hires'!DK18</f>
        <v>0</v>
      </c>
      <c r="V17" s="277">
        <f ca="1">'IMP HR - New Hires'!DN18</f>
        <v>0</v>
      </c>
      <c r="W17" s="344">
        <f ca="1">'IMP HR - New Hires'!DQ18</f>
        <v>0</v>
      </c>
      <c r="X17" s="277">
        <f ca="1">'IMP HR - New Hires'!DT18</f>
        <v>0</v>
      </c>
      <c r="Y17" s="277">
        <f ca="1">'IMP HR - New Hires'!DW18</f>
        <v>0</v>
      </c>
      <c r="Z17" s="277">
        <f ca="1">'IMP HR - New Hires'!DZ18</f>
        <v>0</v>
      </c>
      <c r="AA17" s="344">
        <f ca="1">'IMP HR - New Hires'!EC18</f>
        <v>0</v>
      </c>
      <c r="AB17" s="277">
        <f ca="1">'IMP HR - New Hires'!EF18</f>
        <v>0</v>
      </c>
      <c r="AC17" s="277">
        <f ca="1">'IMP HR - New Hires'!EI18</f>
        <v>0</v>
      </c>
      <c r="AD17" s="277">
        <f ca="1">'IMP HR - New Hires'!EL18</f>
        <v>0</v>
      </c>
      <c r="AE17" s="280">
        <f ca="1">'IMP HR - New Hires'!EO18</f>
        <v>0</v>
      </c>
      <c r="AF17" s="16"/>
      <c r="AH17" s="16"/>
      <c r="AI17" s="16"/>
      <c r="AL17" s="15"/>
      <c r="AO17" s="15"/>
      <c r="AQ17" s="17"/>
      <c r="AR17" s="16"/>
      <c r="AU17" s="15"/>
      <c r="AX17" s="15"/>
      <c r="BA17" s="15"/>
      <c r="BC17" s="17"/>
      <c r="BD17" s="16"/>
      <c r="BG17" s="15"/>
      <c r="BJ17" s="15"/>
      <c r="BM17" s="15"/>
      <c r="BO17" s="17"/>
      <c r="BP17" s="16"/>
      <c r="BS17" s="15"/>
      <c r="BV17" s="15"/>
      <c r="BY17" s="15"/>
      <c r="CA17" s="17"/>
      <c r="CB17" s="16"/>
      <c r="CE17" s="15"/>
      <c r="CH17" s="15"/>
      <c r="CK17" s="15"/>
      <c r="CM17" s="17"/>
      <c r="CN17" s="16"/>
      <c r="CQ17" s="15"/>
      <c r="CT17" s="15"/>
      <c r="CW17" s="15"/>
      <c r="CY17" s="17"/>
      <c r="CZ17" s="16"/>
      <c r="DC17" s="15"/>
      <c r="DF17" s="15"/>
      <c r="DI17" s="15"/>
      <c r="DK17" s="17"/>
      <c r="DL17" s="16"/>
      <c r="DO17" s="15"/>
      <c r="DR17" s="15"/>
      <c r="DU17" s="15"/>
      <c r="DW17" s="17"/>
      <c r="DX17" s="16"/>
      <c r="EA17" s="15"/>
    </row>
    <row r="18" spans="2:131" x14ac:dyDescent="0.25">
      <c r="B18" s="11" t="str">
        <f>'MD - IMP'!B79</f>
        <v>OP-JI</v>
      </c>
      <c r="C18" s="17"/>
      <c r="D18" s="406">
        <f ca="1">'IMP HR - New Hires'!BL19</f>
        <v>0</v>
      </c>
      <c r="E18" s="390">
        <f ca="1">'IMP HR - New Hires'!BO19</f>
        <v>0</v>
      </c>
      <c r="F18" s="390">
        <f ca="1">'IMP HR - New Hires'!BR19</f>
        <v>0</v>
      </c>
      <c r="G18" s="402">
        <f ca="1">'IMP HR - New Hires'!BU19</f>
        <v>0</v>
      </c>
      <c r="H18" s="390">
        <f ca="1">'IMP HR - New Hires'!BX19</f>
        <v>1</v>
      </c>
      <c r="I18" s="390">
        <f ca="1">'IMP HR - New Hires'!CA19</f>
        <v>0</v>
      </c>
      <c r="J18" s="390">
        <f ca="1">'IMP HR - New Hires'!CD19</f>
        <v>0</v>
      </c>
      <c r="K18" s="402">
        <f ca="1">'IMP HR - New Hires'!CG19</f>
        <v>0</v>
      </c>
      <c r="L18" s="277">
        <f ca="1">'IMP HR - New Hires'!CJ19</f>
        <v>4</v>
      </c>
      <c r="M18" s="277">
        <f ca="1">'IMP HR - New Hires'!CM19</f>
        <v>1</v>
      </c>
      <c r="N18" s="277">
        <f ca="1">'IMP HR - New Hires'!CP19</f>
        <v>0</v>
      </c>
      <c r="O18" s="344">
        <f ca="1">'IMP HR - New Hires'!CS19</f>
        <v>1</v>
      </c>
      <c r="P18" s="277">
        <f ca="1">'IMP HR - New Hires'!CV19</f>
        <v>1</v>
      </c>
      <c r="Q18" s="277">
        <f ca="1">'IMP HR - New Hires'!CY19</f>
        <v>7</v>
      </c>
      <c r="R18" s="277">
        <f ca="1">'IMP HR - New Hires'!DB19</f>
        <v>0</v>
      </c>
      <c r="S18" s="344">
        <f ca="1">'IMP HR - New Hires'!DE19</f>
        <v>0</v>
      </c>
      <c r="T18" s="277">
        <f ca="1">'IMP HR - New Hires'!DH19</f>
        <v>0</v>
      </c>
      <c r="U18" s="277">
        <f ca="1">'IMP HR - New Hires'!DK19</f>
        <v>8</v>
      </c>
      <c r="V18" s="277">
        <f ca="1">'IMP HR - New Hires'!DN19</f>
        <v>0</v>
      </c>
      <c r="W18" s="344">
        <f ca="1">'IMP HR - New Hires'!DQ19</f>
        <v>2</v>
      </c>
      <c r="X18" s="277">
        <f ca="1">'IMP HR - New Hires'!DT19</f>
        <v>0</v>
      </c>
      <c r="Y18" s="277">
        <f ca="1">'IMP HR - New Hires'!DW19</f>
        <v>0</v>
      </c>
      <c r="Z18" s="277">
        <f ca="1">'IMP HR - New Hires'!DZ19</f>
        <v>0</v>
      </c>
      <c r="AA18" s="344">
        <f ca="1">'IMP HR - New Hires'!EC19</f>
        <v>0</v>
      </c>
      <c r="AB18" s="277">
        <f ca="1">'IMP HR - New Hires'!EF19</f>
        <v>0</v>
      </c>
      <c r="AC18" s="277">
        <f ca="1">'IMP HR - New Hires'!EI19</f>
        <v>0</v>
      </c>
      <c r="AD18" s="277">
        <f ca="1">'IMP HR - New Hires'!EL19</f>
        <v>0</v>
      </c>
      <c r="AE18" s="280">
        <f ca="1">'IMP HR - New Hires'!EO19</f>
        <v>0</v>
      </c>
      <c r="AF18" s="16"/>
      <c r="AH18" s="16"/>
      <c r="AI18" s="16"/>
      <c r="AL18" s="15"/>
      <c r="AO18" s="15"/>
      <c r="AQ18" s="17"/>
      <c r="AR18" s="16"/>
      <c r="AU18" s="15"/>
      <c r="AX18" s="15"/>
      <c r="BA18" s="15"/>
      <c r="BC18" s="17"/>
      <c r="BD18" s="16"/>
      <c r="BG18" s="15"/>
      <c r="BJ18" s="15"/>
      <c r="BM18" s="15"/>
      <c r="BO18" s="17"/>
      <c r="BP18" s="16"/>
      <c r="BS18" s="15"/>
      <c r="BV18" s="15"/>
      <c r="BY18" s="15"/>
      <c r="CA18" s="17"/>
      <c r="CB18" s="16"/>
      <c r="CE18" s="15"/>
      <c r="CH18" s="15"/>
      <c r="CK18" s="15"/>
      <c r="CM18" s="17"/>
      <c r="CN18" s="16"/>
      <c r="CQ18" s="15"/>
      <c r="CT18" s="15"/>
      <c r="CW18" s="15"/>
      <c r="CY18" s="17"/>
      <c r="CZ18" s="16"/>
      <c r="DC18" s="15"/>
      <c r="DF18" s="15"/>
      <c r="DI18" s="15"/>
      <c r="DK18" s="17"/>
      <c r="DL18" s="16"/>
      <c r="DO18" s="15"/>
      <c r="DR18" s="15"/>
      <c r="DU18" s="15"/>
      <c r="DW18" s="17"/>
      <c r="DX18" s="16"/>
      <c r="EA18" s="15"/>
    </row>
    <row r="19" spans="2:131" x14ac:dyDescent="0.25">
      <c r="B19" s="11" t="str">
        <f>'MD - IMP'!B80</f>
        <v>OP-SP</v>
      </c>
      <c r="C19" s="17"/>
      <c r="D19" s="406">
        <f ca="1">'IMP HR - New Hires'!BL20</f>
        <v>0</v>
      </c>
      <c r="E19" s="390">
        <f ca="1">'IMP HR - New Hires'!BO20</f>
        <v>0</v>
      </c>
      <c r="F19" s="390">
        <f ca="1">'IMP HR - New Hires'!BR20</f>
        <v>0</v>
      </c>
      <c r="G19" s="402">
        <f ca="1">'IMP HR - New Hires'!BU20</f>
        <v>0</v>
      </c>
      <c r="H19" s="390">
        <f ca="1">'IMP HR - New Hires'!BX20</f>
        <v>0</v>
      </c>
      <c r="I19" s="390">
        <f ca="1">'IMP HR - New Hires'!CA20</f>
        <v>0</v>
      </c>
      <c r="J19" s="390">
        <f ca="1">'IMP HR - New Hires'!CD20</f>
        <v>1</v>
      </c>
      <c r="K19" s="402">
        <f ca="1">'IMP HR - New Hires'!CG20</f>
        <v>1</v>
      </c>
      <c r="L19" s="277">
        <f ca="1">'IMP HR - New Hires'!CJ20</f>
        <v>0</v>
      </c>
      <c r="M19" s="277">
        <f ca="1">'IMP HR - New Hires'!CM20</f>
        <v>0</v>
      </c>
      <c r="N19" s="277">
        <f ca="1">'IMP HR - New Hires'!CP20</f>
        <v>4</v>
      </c>
      <c r="O19" s="344">
        <f ca="1">'IMP HR - New Hires'!CS20</f>
        <v>5</v>
      </c>
      <c r="P19" s="277">
        <f ca="1">'IMP HR - New Hires'!CV20</f>
        <v>1</v>
      </c>
      <c r="Q19" s="277">
        <f ca="1">'IMP HR - New Hires'!CY20</f>
        <v>0</v>
      </c>
      <c r="R19" s="277">
        <f ca="1">'IMP HR - New Hires'!DB20</f>
        <v>2</v>
      </c>
      <c r="S19" s="344">
        <f ca="1">'IMP HR - New Hires'!DE20</f>
        <v>9</v>
      </c>
      <c r="T19" s="277">
        <f ca="1">'IMP HR - New Hires'!DH20</f>
        <v>7</v>
      </c>
      <c r="U19" s="277">
        <f ca="1">'IMP HR - New Hires'!DK20</f>
        <v>0</v>
      </c>
      <c r="V19" s="277">
        <f ca="1">'IMP HR - New Hires'!DN20</f>
        <v>0</v>
      </c>
      <c r="W19" s="344">
        <f ca="1">'IMP HR - New Hires'!DQ20</f>
        <v>7</v>
      </c>
      <c r="X19" s="277">
        <f ca="1">'IMP HR - New Hires'!DT20</f>
        <v>6</v>
      </c>
      <c r="Y19" s="277">
        <f ca="1">'IMP HR - New Hires'!DW20</f>
        <v>3</v>
      </c>
      <c r="Z19" s="277">
        <f ca="1">'IMP HR - New Hires'!DZ20</f>
        <v>3</v>
      </c>
      <c r="AA19" s="344">
        <f ca="1">'IMP HR - New Hires'!EC20</f>
        <v>0</v>
      </c>
      <c r="AB19" s="277">
        <f ca="1">'IMP HR - New Hires'!EF20</f>
        <v>0</v>
      </c>
      <c r="AC19" s="277">
        <f ca="1">'IMP HR - New Hires'!EI20</f>
        <v>0</v>
      </c>
      <c r="AD19" s="277">
        <f ca="1">'IMP HR - New Hires'!EL20</f>
        <v>0</v>
      </c>
      <c r="AE19" s="280">
        <f ca="1">'IMP HR - New Hires'!EO20</f>
        <v>0</v>
      </c>
      <c r="AF19" s="16"/>
      <c r="AH19" s="16"/>
      <c r="AI19" s="16"/>
      <c r="AL19" s="15"/>
      <c r="AO19" s="15"/>
      <c r="AQ19" s="17"/>
      <c r="AR19" s="16"/>
      <c r="AU19" s="15"/>
      <c r="AX19" s="15"/>
      <c r="BA19" s="15"/>
      <c r="BC19" s="17"/>
      <c r="BD19" s="16"/>
      <c r="BG19" s="15"/>
      <c r="BJ19" s="15"/>
      <c r="BM19" s="15"/>
      <c r="BO19" s="17"/>
      <c r="BP19" s="16"/>
      <c r="BS19" s="15"/>
      <c r="BV19" s="15"/>
      <c r="BY19" s="15"/>
      <c r="CA19" s="17"/>
      <c r="CB19" s="16"/>
      <c r="CE19" s="15"/>
      <c r="CH19" s="15"/>
      <c r="CK19" s="15"/>
      <c r="CM19" s="17"/>
      <c r="CN19" s="16"/>
      <c r="CQ19" s="15"/>
      <c r="CT19" s="15"/>
      <c r="CW19" s="15"/>
      <c r="CY19" s="17"/>
      <c r="CZ19" s="16"/>
      <c r="DC19" s="15"/>
      <c r="DF19" s="15"/>
      <c r="DI19" s="15"/>
      <c r="DK19" s="17"/>
      <c r="DL19" s="16"/>
      <c r="DO19" s="15"/>
      <c r="DR19" s="15"/>
      <c r="DU19" s="15"/>
      <c r="DW19" s="17"/>
      <c r="DX19" s="16"/>
      <c r="EA19" s="15"/>
    </row>
    <row r="20" spans="2:131" x14ac:dyDescent="0.25">
      <c r="B20" s="11" t="str">
        <f>'MD - IMP'!B81</f>
        <v>PJMG</v>
      </c>
      <c r="C20" s="17"/>
      <c r="D20" s="406">
        <f ca="1">'IMP HR - New Hires'!BL21</f>
        <v>0</v>
      </c>
      <c r="E20" s="390">
        <f ca="1">'IMP HR - New Hires'!BO21</f>
        <v>0</v>
      </c>
      <c r="F20" s="390">
        <f ca="1">'IMP HR - New Hires'!BR21</f>
        <v>0</v>
      </c>
      <c r="G20" s="402">
        <f ca="1">'IMP HR - New Hires'!BU21</f>
        <v>0</v>
      </c>
      <c r="H20" s="390">
        <f ca="1">'IMP HR - New Hires'!BX21</f>
        <v>1</v>
      </c>
      <c r="I20" s="390">
        <f ca="1">'IMP HR - New Hires'!CA21</f>
        <v>0</v>
      </c>
      <c r="J20" s="390">
        <f ca="1">'IMP HR - New Hires'!CD21</f>
        <v>0</v>
      </c>
      <c r="K20" s="402">
        <f ca="1">'IMP HR - New Hires'!CG21</f>
        <v>0</v>
      </c>
      <c r="L20" s="277">
        <f ca="1">'IMP HR - New Hires'!CJ21</f>
        <v>4</v>
      </c>
      <c r="M20" s="277">
        <f ca="1">'IMP HR - New Hires'!CM21</f>
        <v>1</v>
      </c>
      <c r="N20" s="277">
        <f ca="1">'IMP HR - New Hires'!CP21</f>
        <v>0</v>
      </c>
      <c r="O20" s="344">
        <f ca="1">'IMP HR - New Hires'!CS21</f>
        <v>1</v>
      </c>
      <c r="P20" s="277">
        <f ca="1">'IMP HR - New Hires'!CV21</f>
        <v>1</v>
      </c>
      <c r="Q20" s="277">
        <f ca="1">'IMP HR - New Hires'!CY21</f>
        <v>7</v>
      </c>
      <c r="R20" s="277">
        <f ca="1">'IMP HR - New Hires'!DB21</f>
        <v>0</v>
      </c>
      <c r="S20" s="344">
        <f ca="1">'IMP HR - New Hires'!DE21</f>
        <v>0</v>
      </c>
      <c r="T20" s="277">
        <f ca="1">'IMP HR - New Hires'!DH21</f>
        <v>0</v>
      </c>
      <c r="U20" s="277">
        <f ca="1">'IMP HR - New Hires'!DK21</f>
        <v>8</v>
      </c>
      <c r="V20" s="277">
        <f ca="1">'IMP HR - New Hires'!DN21</f>
        <v>0</v>
      </c>
      <c r="W20" s="344">
        <f ca="1">'IMP HR - New Hires'!DQ21</f>
        <v>2</v>
      </c>
      <c r="X20" s="277">
        <f ca="1">'IMP HR - New Hires'!DT21</f>
        <v>0</v>
      </c>
      <c r="Y20" s="277">
        <f ca="1">'IMP HR - New Hires'!DW21</f>
        <v>0</v>
      </c>
      <c r="Z20" s="277">
        <f ca="1">'IMP HR - New Hires'!DZ21</f>
        <v>0</v>
      </c>
      <c r="AA20" s="344">
        <f ca="1">'IMP HR - New Hires'!EC21</f>
        <v>0</v>
      </c>
      <c r="AB20" s="277">
        <f ca="1">'IMP HR - New Hires'!EF21</f>
        <v>0</v>
      </c>
      <c r="AC20" s="277">
        <f ca="1">'IMP HR - New Hires'!EI21</f>
        <v>0</v>
      </c>
      <c r="AD20" s="277">
        <f ca="1">'IMP HR - New Hires'!EL21</f>
        <v>0</v>
      </c>
      <c r="AE20" s="280">
        <f ca="1">'IMP HR - New Hires'!EO21</f>
        <v>0</v>
      </c>
      <c r="AF20" s="16"/>
      <c r="AH20" s="16"/>
      <c r="AI20" s="16"/>
      <c r="AL20" s="15"/>
      <c r="AO20" s="15"/>
      <c r="AQ20" s="17"/>
      <c r="AR20" s="16"/>
      <c r="AU20" s="15"/>
      <c r="AX20" s="15"/>
      <c r="BA20" s="15"/>
      <c r="BC20" s="17"/>
      <c r="BD20" s="16"/>
      <c r="BG20" s="15"/>
      <c r="BJ20" s="15"/>
      <c r="BM20" s="15"/>
      <c r="BO20" s="17"/>
      <c r="BP20" s="16"/>
      <c r="BS20" s="15"/>
      <c r="BV20" s="15"/>
      <c r="BY20" s="15"/>
      <c r="CA20" s="17"/>
      <c r="CB20" s="16"/>
      <c r="CE20" s="15"/>
      <c r="CH20" s="15"/>
      <c r="CK20" s="15"/>
      <c r="CM20" s="17"/>
      <c r="CN20" s="16"/>
      <c r="CQ20" s="15"/>
      <c r="CT20" s="15"/>
      <c r="CW20" s="15"/>
      <c r="CY20" s="17"/>
      <c r="CZ20" s="16"/>
      <c r="DC20" s="15"/>
      <c r="DF20" s="15"/>
      <c r="DI20" s="15"/>
      <c r="DK20" s="17"/>
      <c r="DL20" s="16"/>
      <c r="DO20" s="15"/>
      <c r="DR20" s="15"/>
      <c r="DU20" s="15"/>
      <c r="DW20" s="17"/>
      <c r="DX20" s="16"/>
      <c r="EA20" s="15"/>
    </row>
    <row r="21" spans="2:131" x14ac:dyDescent="0.25">
      <c r="B21" s="11" t="str">
        <f>'MD - IMP'!B82</f>
        <v>SRQA</v>
      </c>
      <c r="C21" s="17"/>
      <c r="D21" s="406">
        <f ca="1">'IMP HR - New Hires'!BL22</f>
        <v>0</v>
      </c>
      <c r="E21" s="390">
        <f ca="1">'IMP HR - New Hires'!BO22</f>
        <v>0</v>
      </c>
      <c r="F21" s="390">
        <f ca="1">'IMP HR - New Hires'!BR22</f>
        <v>0</v>
      </c>
      <c r="G21" s="402">
        <f ca="1">'IMP HR - New Hires'!BU22</f>
        <v>0</v>
      </c>
      <c r="H21" s="390">
        <f ca="1">'IMP HR - New Hires'!BX22</f>
        <v>0</v>
      </c>
      <c r="I21" s="390">
        <f ca="1">'IMP HR - New Hires'!CA22</f>
        <v>0</v>
      </c>
      <c r="J21" s="390">
        <f ca="1">'IMP HR - New Hires'!CD22</f>
        <v>1</v>
      </c>
      <c r="K21" s="402">
        <f ca="1">'IMP HR - New Hires'!CG22</f>
        <v>0</v>
      </c>
      <c r="L21" s="277">
        <f ca="1">'IMP HR - New Hires'!CJ22</f>
        <v>0</v>
      </c>
      <c r="M21" s="277">
        <f ca="1">'IMP HR - New Hires'!CM22</f>
        <v>0</v>
      </c>
      <c r="N21" s="277">
        <f ca="1">'IMP HR - New Hires'!CP22</f>
        <v>0</v>
      </c>
      <c r="O21" s="344">
        <f ca="1">'IMP HR - New Hires'!CS22</f>
        <v>1</v>
      </c>
      <c r="P21" s="277">
        <f ca="1">'IMP HR - New Hires'!CV22</f>
        <v>0</v>
      </c>
      <c r="Q21" s="277">
        <f ca="1">'IMP HR - New Hires'!CY22</f>
        <v>0</v>
      </c>
      <c r="R21" s="277">
        <f ca="1">'IMP HR - New Hires'!DB22</f>
        <v>0</v>
      </c>
      <c r="S21" s="344">
        <f ca="1">'IMP HR - New Hires'!DE22</f>
        <v>1</v>
      </c>
      <c r="T21" s="277">
        <f ca="1">'IMP HR - New Hires'!DH22</f>
        <v>0</v>
      </c>
      <c r="U21" s="277">
        <f ca="1">'IMP HR - New Hires'!DK22</f>
        <v>0</v>
      </c>
      <c r="V21" s="277">
        <f ca="1">'IMP HR - New Hires'!DN22</f>
        <v>0</v>
      </c>
      <c r="W21" s="344">
        <f ca="1">'IMP HR - New Hires'!DQ22</f>
        <v>2</v>
      </c>
      <c r="X21" s="277">
        <f ca="1">'IMP HR - New Hires'!DT22</f>
        <v>0</v>
      </c>
      <c r="Y21" s="277">
        <f ca="1">'IMP HR - New Hires'!DW22</f>
        <v>0</v>
      </c>
      <c r="Z21" s="277">
        <f ca="1">'IMP HR - New Hires'!DZ22</f>
        <v>0</v>
      </c>
      <c r="AA21" s="344">
        <f ca="1">'IMP HR - New Hires'!EC22</f>
        <v>0</v>
      </c>
      <c r="AB21" s="277">
        <f ca="1">'IMP HR - New Hires'!EF22</f>
        <v>0</v>
      </c>
      <c r="AC21" s="277">
        <f ca="1">'IMP HR - New Hires'!EI22</f>
        <v>0</v>
      </c>
      <c r="AD21" s="277">
        <f ca="1">'IMP HR - New Hires'!EL22</f>
        <v>0</v>
      </c>
      <c r="AE21" s="280">
        <f ca="1">'IMP HR - New Hires'!EO22</f>
        <v>0</v>
      </c>
      <c r="AF21" s="16"/>
      <c r="AH21" s="16"/>
      <c r="AI21" s="16"/>
      <c r="AL21" s="15"/>
      <c r="AO21" s="15"/>
      <c r="AQ21" s="17"/>
      <c r="AR21" s="16"/>
      <c r="AU21" s="15"/>
      <c r="AX21" s="15"/>
      <c r="BA21" s="15"/>
      <c r="BC21" s="17"/>
      <c r="BD21" s="16"/>
      <c r="BG21" s="15"/>
      <c r="BJ21" s="15"/>
      <c r="BM21" s="15"/>
      <c r="BO21" s="17"/>
      <c r="BP21" s="16"/>
      <c r="BS21" s="15"/>
      <c r="BV21" s="15"/>
      <c r="BY21" s="15"/>
      <c r="CA21" s="17"/>
      <c r="CB21" s="16"/>
      <c r="CE21" s="15"/>
      <c r="CH21" s="15"/>
      <c r="CK21" s="15"/>
      <c r="CM21" s="17"/>
      <c r="CN21" s="16"/>
      <c r="CQ21" s="15"/>
      <c r="CT21" s="15"/>
      <c r="CW21" s="15"/>
      <c r="CY21" s="17"/>
      <c r="CZ21" s="16"/>
      <c r="DC21" s="15"/>
      <c r="DF21" s="15"/>
      <c r="DI21" s="15"/>
      <c r="DK21" s="17"/>
      <c r="DL21" s="16"/>
      <c r="DO21" s="15"/>
      <c r="DR21" s="15"/>
      <c r="DU21" s="15"/>
      <c r="DW21" s="17"/>
      <c r="DX21" s="16"/>
      <c r="EA21" s="15"/>
    </row>
    <row r="22" spans="2:131" x14ac:dyDescent="0.25">
      <c r="B22" s="11" t="str">
        <f>'MD - IMP'!B83</f>
        <v>DBA</v>
      </c>
      <c r="C22" s="17"/>
      <c r="D22" s="406">
        <f ca="1">'IMP HR - New Hires'!BL23</f>
        <v>0</v>
      </c>
      <c r="E22" s="390">
        <f ca="1">'IMP HR - New Hires'!BO23</f>
        <v>0</v>
      </c>
      <c r="F22" s="390">
        <f ca="1">'IMP HR - New Hires'!BR23</f>
        <v>0</v>
      </c>
      <c r="G22" s="402">
        <f ca="1">'IMP HR - New Hires'!BU23</f>
        <v>0</v>
      </c>
      <c r="H22" s="390">
        <f ca="1">'IMP HR - New Hires'!BX23</f>
        <v>0</v>
      </c>
      <c r="I22" s="390">
        <f ca="1">'IMP HR - New Hires'!CA23</f>
        <v>0</v>
      </c>
      <c r="J22" s="390">
        <f ca="1">'IMP HR - New Hires'!CD23</f>
        <v>1</v>
      </c>
      <c r="K22" s="402">
        <f ca="1">'IMP HR - New Hires'!CG23</f>
        <v>0</v>
      </c>
      <c r="L22" s="277">
        <f ca="1">'IMP HR - New Hires'!CJ23</f>
        <v>0</v>
      </c>
      <c r="M22" s="277">
        <f ca="1">'IMP HR - New Hires'!CM23</f>
        <v>0</v>
      </c>
      <c r="N22" s="277">
        <f ca="1">'IMP HR - New Hires'!CP23</f>
        <v>0</v>
      </c>
      <c r="O22" s="344">
        <f ca="1">'IMP HR - New Hires'!CS23</f>
        <v>1</v>
      </c>
      <c r="P22" s="277">
        <f ca="1">'IMP HR - New Hires'!CV23</f>
        <v>0</v>
      </c>
      <c r="Q22" s="277">
        <f ca="1">'IMP HR - New Hires'!CY23</f>
        <v>0</v>
      </c>
      <c r="R22" s="277">
        <f ca="1">'IMP HR - New Hires'!DB23</f>
        <v>0</v>
      </c>
      <c r="S22" s="344">
        <f ca="1">'IMP HR - New Hires'!DE23</f>
        <v>1</v>
      </c>
      <c r="T22" s="277">
        <f ca="1">'IMP HR - New Hires'!DH23</f>
        <v>0</v>
      </c>
      <c r="U22" s="277">
        <f ca="1">'IMP HR - New Hires'!DK23</f>
        <v>0</v>
      </c>
      <c r="V22" s="277">
        <f ca="1">'IMP HR - New Hires'!DN23</f>
        <v>0</v>
      </c>
      <c r="W22" s="344">
        <f ca="1">'IMP HR - New Hires'!DQ23</f>
        <v>2</v>
      </c>
      <c r="X22" s="277">
        <f ca="1">'IMP HR - New Hires'!DT23</f>
        <v>0</v>
      </c>
      <c r="Y22" s="277">
        <f ca="1">'IMP HR - New Hires'!DW23</f>
        <v>0</v>
      </c>
      <c r="Z22" s="277">
        <f ca="1">'IMP HR - New Hires'!DZ23</f>
        <v>0</v>
      </c>
      <c r="AA22" s="344">
        <f ca="1">'IMP HR - New Hires'!EC23</f>
        <v>0</v>
      </c>
      <c r="AB22" s="277">
        <f ca="1">'IMP HR - New Hires'!EF23</f>
        <v>0</v>
      </c>
      <c r="AC22" s="277">
        <f ca="1">'IMP HR - New Hires'!EI23</f>
        <v>0</v>
      </c>
      <c r="AD22" s="277">
        <f ca="1">'IMP HR - New Hires'!EL23</f>
        <v>0</v>
      </c>
      <c r="AE22" s="280">
        <f ca="1">'IMP HR - New Hires'!EO23</f>
        <v>0</v>
      </c>
      <c r="AF22" s="16"/>
      <c r="AH22" s="16"/>
      <c r="AI22" s="16"/>
      <c r="AL22" s="15"/>
      <c r="AO22" s="15"/>
      <c r="AQ22" s="17"/>
      <c r="AR22" s="16"/>
      <c r="AU22" s="15"/>
      <c r="AX22" s="15"/>
      <c r="BA22" s="15"/>
      <c r="BC22" s="17"/>
      <c r="BD22" s="16"/>
      <c r="BG22" s="15"/>
      <c r="BJ22" s="15"/>
      <c r="BM22" s="15"/>
      <c r="BO22" s="17"/>
      <c r="BP22" s="16"/>
      <c r="BS22" s="15"/>
      <c r="BV22" s="15"/>
      <c r="BY22" s="15"/>
      <c r="CA22" s="17"/>
      <c r="CB22" s="16"/>
      <c r="CE22" s="15"/>
      <c r="CH22" s="15"/>
      <c r="CK22" s="15"/>
      <c r="CM22" s="17"/>
      <c r="CN22" s="16"/>
      <c r="CQ22" s="15"/>
      <c r="CT22" s="15"/>
      <c r="CW22" s="15"/>
      <c r="CY22" s="17"/>
      <c r="CZ22" s="16"/>
      <c r="DC22" s="15"/>
      <c r="DF22" s="15"/>
      <c r="DI22" s="15"/>
      <c r="DK22" s="17"/>
      <c r="DL22" s="16"/>
      <c r="DO22" s="15"/>
      <c r="DR22" s="15"/>
      <c r="DU22" s="15"/>
      <c r="DW22" s="17"/>
      <c r="DX22" s="16"/>
      <c r="EA22" s="15"/>
    </row>
    <row r="23" spans="2:131" x14ac:dyDescent="0.25">
      <c r="B23" s="11" t="str">
        <f>'MD - IMP'!B84</f>
        <v>DVPS</v>
      </c>
      <c r="C23" s="17"/>
      <c r="D23" s="406">
        <f ca="1">'IMP HR - New Hires'!BL24</f>
        <v>0</v>
      </c>
      <c r="E23" s="390">
        <f ca="1">'IMP HR - New Hires'!BO24</f>
        <v>0</v>
      </c>
      <c r="F23" s="390">
        <f ca="1">'IMP HR - New Hires'!BR24</f>
        <v>0</v>
      </c>
      <c r="G23" s="402">
        <f ca="1">'IMP HR - New Hires'!BU24</f>
        <v>0</v>
      </c>
      <c r="H23" s="390">
        <f ca="1">'IMP HR - New Hires'!BX24</f>
        <v>0</v>
      </c>
      <c r="I23" s="390">
        <f ca="1">'IMP HR - New Hires'!CA24</f>
        <v>0</v>
      </c>
      <c r="J23" s="390">
        <f ca="1">'IMP HR - New Hires'!CD24</f>
        <v>1</v>
      </c>
      <c r="K23" s="402">
        <f ca="1">'IMP HR - New Hires'!CG24</f>
        <v>0</v>
      </c>
      <c r="L23" s="277">
        <f ca="1">'IMP HR - New Hires'!CJ24</f>
        <v>0</v>
      </c>
      <c r="M23" s="277">
        <f ca="1">'IMP HR - New Hires'!CM24</f>
        <v>0</v>
      </c>
      <c r="N23" s="277">
        <f ca="1">'IMP HR - New Hires'!CP24</f>
        <v>2</v>
      </c>
      <c r="O23" s="344">
        <f ca="1">'IMP HR - New Hires'!CS24</f>
        <v>0</v>
      </c>
      <c r="P23" s="277">
        <f ca="1">'IMP HR - New Hires'!CV24</f>
        <v>0</v>
      </c>
      <c r="Q23" s="277">
        <f ca="1">'IMP HR - New Hires'!CY24</f>
        <v>1</v>
      </c>
      <c r="R23" s="277">
        <f ca="1">'IMP HR - New Hires'!DB24</f>
        <v>0</v>
      </c>
      <c r="S23" s="344">
        <f ca="1">'IMP HR - New Hires'!DE24</f>
        <v>4</v>
      </c>
      <c r="T23" s="277">
        <f ca="1">'IMP HR - New Hires'!DH24</f>
        <v>0</v>
      </c>
      <c r="U23" s="277">
        <f ca="1">'IMP HR - New Hires'!DK24</f>
        <v>0</v>
      </c>
      <c r="V23" s="277">
        <f ca="1">'IMP HR - New Hires'!DN24</f>
        <v>0</v>
      </c>
      <c r="W23" s="344">
        <f ca="1">'IMP HR - New Hires'!DQ24</f>
        <v>4</v>
      </c>
      <c r="X23" s="277">
        <f ca="1">'IMP HR - New Hires'!DT24</f>
        <v>0</v>
      </c>
      <c r="Y23" s="277">
        <f ca="1">'IMP HR - New Hires'!DW24</f>
        <v>1</v>
      </c>
      <c r="Z23" s="277">
        <f ca="1">'IMP HR - New Hires'!DZ24</f>
        <v>0</v>
      </c>
      <c r="AA23" s="344">
        <f ca="1">'IMP HR - New Hires'!EC24</f>
        <v>0</v>
      </c>
      <c r="AB23" s="277">
        <f ca="1">'IMP HR - New Hires'!EF24</f>
        <v>0</v>
      </c>
      <c r="AC23" s="277">
        <f ca="1">'IMP HR - New Hires'!EI24</f>
        <v>0</v>
      </c>
      <c r="AD23" s="277">
        <f ca="1">'IMP HR - New Hires'!EL24</f>
        <v>0</v>
      </c>
      <c r="AE23" s="280">
        <f ca="1">'IMP HR - New Hires'!EO24</f>
        <v>0</v>
      </c>
      <c r="AF23" s="16"/>
      <c r="AH23" s="16"/>
      <c r="AI23" s="16"/>
      <c r="AL23" s="15"/>
      <c r="AO23" s="15"/>
      <c r="AQ23" s="17"/>
      <c r="AR23" s="16"/>
      <c r="AU23" s="15"/>
      <c r="AX23" s="15"/>
      <c r="BA23" s="15"/>
      <c r="BC23" s="17"/>
      <c r="BD23" s="16"/>
      <c r="BG23" s="15"/>
      <c r="BJ23" s="15"/>
      <c r="BM23" s="15"/>
      <c r="BO23" s="17"/>
      <c r="BP23" s="16"/>
      <c r="BS23" s="15"/>
      <c r="BV23" s="15"/>
      <c r="BY23" s="15"/>
      <c r="CA23" s="17"/>
      <c r="CB23" s="16"/>
      <c r="CE23" s="15"/>
      <c r="CH23" s="15"/>
      <c r="CK23" s="15"/>
      <c r="CM23" s="17"/>
      <c r="CN23" s="16"/>
      <c r="CQ23" s="15"/>
      <c r="CT23" s="15"/>
      <c r="CW23" s="15"/>
      <c r="CY23" s="17"/>
      <c r="CZ23" s="16"/>
      <c r="DC23" s="15"/>
      <c r="DF23" s="15"/>
      <c r="DI23" s="15"/>
      <c r="DK23" s="17"/>
      <c r="DL23" s="16"/>
      <c r="DO23" s="15"/>
      <c r="DR23" s="15"/>
      <c r="DU23" s="15"/>
      <c r="DW23" s="17"/>
      <c r="DX23" s="16"/>
      <c r="EA23" s="15"/>
    </row>
    <row r="24" spans="2:131" x14ac:dyDescent="0.25">
      <c r="B24" s="11" t="str">
        <f>'MD - IMP'!B85</f>
        <v/>
      </c>
      <c r="C24" s="17"/>
      <c r="D24" s="406">
        <f ca="1">'IMP HR - New Hires'!BL25</f>
        <v>0</v>
      </c>
      <c r="E24" s="390">
        <f>'IMP HR - New Hires'!BO25</f>
        <v>0</v>
      </c>
      <c r="F24" s="390">
        <f>'IMP HR - New Hires'!BR25</f>
        <v>0</v>
      </c>
      <c r="G24" s="402">
        <f>'IMP HR - New Hires'!BU25</f>
        <v>0</v>
      </c>
      <c r="H24" s="390">
        <f>'IMP HR - New Hires'!BX25</f>
        <v>0</v>
      </c>
      <c r="I24" s="390">
        <f>'IMP HR - New Hires'!CA25</f>
        <v>0</v>
      </c>
      <c r="J24" s="390">
        <f>'IMP HR - New Hires'!CD25</f>
        <v>0</v>
      </c>
      <c r="K24" s="402">
        <f>'IMP HR - New Hires'!CG25</f>
        <v>0</v>
      </c>
      <c r="L24" s="277">
        <f>'IMP HR - New Hires'!CJ25</f>
        <v>0</v>
      </c>
      <c r="M24" s="277">
        <f>'IMP HR - New Hires'!CM25</f>
        <v>0</v>
      </c>
      <c r="N24" s="277">
        <f>'IMP HR - New Hires'!CP25</f>
        <v>0</v>
      </c>
      <c r="O24" s="344">
        <f>'IMP HR - New Hires'!CS25</f>
        <v>0</v>
      </c>
      <c r="P24" s="277">
        <f>'IMP HR - New Hires'!CV25</f>
        <v>0</v>
      </c>
      <c r="Q24" s="277">
        <f>'IMP HR - New Hires'!CY25</f>
        <v>0</v>
      </c>
      <c r="R24" s="277">
        <f>'IMP HR - New Hires'!DB25</f>
        <v>0</v>
      </c>
      <c r="S24" s="344">
        <f>'IMP HR - New Hires'!DE25</f>
        <v>0</v>
      </c>
      <c r="T24" s="277">
        <f>'IMP HR - New Hires'!DH25</f>
        <v>0</v>
      </c>
      <c r="U24" s="277">
        <f>'IMP HR - New Hires'!DK25</f>
        <v>0</v>
      </c>
      <c r="V24" s="277">
        <f>'IMP HR - New Hires'!DN25</f>
        <v>0</v>
      </c>
      <c r="W24" s="344">
        <f>'IMP HR - New Hires'!DQ25</f>
        <v>0</v>
      </c>
      <c r="X24" s="278">
        <f>'IMP HR - New Hires'!DT25</f>
        <v>0</v>
      </c>
      <c r="Y24" s="278">
        <f>'IMP HR - New Hires'!DW25</f>
        <v>0</v>
      </c>
      <c r="Z24" s="278">
        <f>'IMP HR - New Hires'!DZ25</f>
        <v>0</v>
      </c>
      <c r="AA24" s="344">
        <f>'IMP HR - New Hires'!EC25</f>
        <v>0</v>
      </c>
      <c r="AB24" s="277">
        <f>'IMP HR - New Hires'!EF25</f>
        <v>0</v>
      </c>
      <c r="AC24" s="277">
        <f>'IMP HR - New Hires'!EI25</f>
        <v>0</v>
      </c>
      <c r="AD24" s="277">
        <f>'IMP HR - New Hires'!EL25</f>
        <v>0</v>
      </c>
      <c r="AE24" s="280">
        <f>'IMP HR - New Hires'!EO25</f>
        <v>0</v>
      </c>
      <c r="AF24" s="16"/>
      <c r="AH24" s="16"/>
      <c r="AI24" s="16"/>
      <c r="AL24" s="15"/>
      <c r="AO24" s="15"/>
      <c r="AQ24" s="17"/>
      <c r="AR24" s="16"/>
      <c r="AU24" s="15"/>
      <c r="AX24" s="15"/>
      <c r="BA24" s="15"/>
      <c r="BC24" s="17"/>
      <c r="BD24" s="16"/>
      <c r="BG24" s="15"/>
      <c r="BJ24" s="15"/>
      <c r="BM24" s="15"/>
      <c r="BO24" s="17"/>
      <c r="BP24" s="16"/>
      <c r="BS24" s="15"/>
      <c r="BV24" s="15"/>
      <c r="BY24" s="15"/>
      <c r="CA24" s="17"/>
      <c r="CB24" s="16"/>
      <c r="CE24" s="15"/>
      <c r="CH24" s="15"/>
      <c r="CK24" s="15"/>
      <c r="CM24" s="17"/>
      <c r="CN24" s="16"/>
      <c r="CQ24" s="15"/>
      <c r="CT24" s="15"/>
      <c r="CW24" s="15"/>
      <c r="CY24" s="17"/>
      <c r="CZ24" s="16"/>
      <c r="DC24" s="15"/>
      <c r="DF24" s="15"/>
      <c r="DI24" s="15"/>
      <c r="DK24" s="17"/>
      <c r="DL24" s="16"/>
      <c r="DO24" s="15"/>
      <c r="DR24" s="15"/>
      <c r="DU24" s="15"/>
      <c r="DW24" s="17"/>
    </row>
    <row r="25" spans="2:131" x14ac:dyDescent="0.25">
      <c r="B25" s="11" t="str">
        <f>'MD - IMP'!B86</f>
        <v/>
      </c>
      <c r="C25" s="17"/>
      <c r="D25" s="407">
        <f ca="1">'IMP HR - New Hires'!BL26</f>
        <v>0</v>
      </c>
      <c r="E25" s="16">
        <f>'IMP HR - New Hires'!BO26</f>
        <v>0</v>
      </c>
      <c r="F25" s="16">
        <f>'IMP HR - New Hires'!BR26</f>
        <v>0</v>
      </c>
      <c r="G25" s="350">
        <f>'IMP HR - New Hires'!BU26</f>
        <v>0</v>
      </c>
      <c r="H25" s="16">
        <f>'IMP HR - New Hires'!BX26</f>
        <v>0</v>
      </c>
      <c r="I25" s="16">
        <f>'IMP HR - New Hires'!CA26</f>
        <v>0</v>
      </c>
      <c r="J25" s="16">
        <f>'IMP HR - New Hires'!CD26</f>
        <v>0</v>
      </c>
      <c r="K25" s="350">
        <f>'IMP HR - New Hires'!CG26</f>
        <v>0</v>
      </c>
      <c r="L25" s="277">
        <f>'IMP HR - New Hires'!CJ26</f>
        <v>0</v>
      </c>
      <c r="M25" s="277">
        <f>'IMP HR - New Hires'!CM26</f>
        <v>0</v>
      </c>
      <c r="N25" s="277">
        <f>'IMP HR - New Hires'!CP26</f>
        <v>0</v>
      </c>
      <c r="O25" s="344">
        <f>'IMP HR - New Hires'!CS26</f>
        <v>0</v>
      </c>
      <c r="P25" s="277">
        <f>'IMP HR - New Hires'!CV26</f>
        <v>0</v>
      </c>
      <c r="Q25" s="277">
        <f>'IMP HR - New Hires'!CY26</f>
        <v>0</v>
      </c>
      <c r="R25" s="277">
        <f>'IMP HR - New Hires'!DB26</f>
        <v>0</v>
      </c>
      <c r="S25" s="344">
        <f>'IMP HR - New Hires'!DE26</f>
        <v>0</v>
      </c>
      <c r="T25" s="277">
        <f>'IMP HR - New Hires'!DH26</f>
        <v>0</v>
      </c>
      <c r="U25" s="277">
        <f>'IMP HR - New Hires'!DK26</f>
        <v>0</v>
      </c>
      <c r="V25" s="277">
        <f>'IMP HR - New Hires'!DN26</f>
        <v>0</v>
      </c>
      <c r="W25" s="344">
        <f>'IMP HR - New Hires'!DQ26</f>
        <v>0</v>
      </c>
      <c r="X25" s="278">
        <f>'IMP HR - New Hires'!DT26</f>
        <v>0</v>
      </c>
      <c r="Y25" s="278">
        <f>'IMP HR - New Hires'!DW26</f>
        <v>0</v>
      </c>
      <c r="Z25" s="278">
        <f>'IMP HR - New Hires'!DZ26</f>
        <v>0</v>
      </c>
      <c r="AA25" s="344">
        <f>'IMP HR - New Hires'!EC26</f>
        <v>0</v>
      </c>
      <c r="AB25" s="277">
        <f>'IMP HR - New Hires'!EF26</f>
        <v>0</v>
      </c>
      <c r="AC25" s="277">
        <f>'IMP HR - New Hires'!EI26</f>
        <v>0</v>
      </c>
      <c r="AD25" s="277">
        <f>'IMP HR - New Hires'!EL26</f>
        <v>0</v>
      </c>
      <c r="AE25" s="280">
        <f>'IMP HR - New Hires'!EO26</f>
        <v>0</v>
      </c>
      <c r="AF25" s="16"/>
      <c r="AH25" s="16"/>
      <c r="AI25" s="16"/>
      <c r="AL25" s="15"/>
      <c r="AO25" s="15"/>
      <c r="AQ25" s="17"/>
      <c r="AR25" s="16"/>
      <c r="AU25" s="15"/>
      <c r="AX25" s="15"/>
      <c r="BA25" s="15"/>
      <c r="BC25" s="17"/>
      <c r="BD25" s="16"/>
      <c r="BG25" s="15"/>
      <c r="BJ25" s="15"/>
      <c r="BM25" s="15"/>
      <c r="BO25" s="17"/>
      <c r="BP25" s="16"/>
      <c r="BS25" s="15"/>
      <c r="BV25" s="15"/>
      <c r="BY25" s="15"/>
      <c r="CA25" s="17"/>
      <c r="CB25" s="16"/>
      <c r="CE25" s="15"/>
      <c r="CH25" s="15"/>
      <c r="CK25" s="15"/>
      <c r="CM25" s="17"/>
      <c r="CN25" s="16"/>
      <c r="CQ25" s="15"/>
      <c r="CT25" s="15"/>
      <c r="CW25" s="15"/>
      <c r="CY25" s="17"/>
      <c r="CZ25" s="16"/>
      <c r="DC25" s="15"/>
      <c r="DF25" s="15"/>
      <c r="DI25" s="15"/>
      <c r="DK25" s="17"/>
      <c r="DL25" s="16"/>
      <c r="DO25" s="15"/>
      <c r="DR25" s="15"/>
      <c r="DU25" s="15"/>
      <c r="DW25" s="17"/>
    </row>
    <row r="26" spans="2:131" x14ac:dyDescent="0.25">
      <c r="B26" s="11" t="str">
        <f>'MD - IMP'!B87</f>
        <v/>
      </c>
      <c r="C26" s="17"/>
      <c r="D26" s="407">
        <f ca="1">'IMP HR - New Hires'!BL27</f>
        <v>0</v>
      </c>
      <c r="E26" s="16">
        <f>'IMP HR - New Hires'!BO27</f>
        <v>0</v>
      </c>
      <c r="F26" s="16">
        <f>'IMP HR - New Hires'!BR27</f>
        <v>0</v>
      </c>
      <c r="G26" s="350">
        <f>'IMP HR - New Hires'!BU27</f>
        <v>0</v>
      </c>
      <c r="H26" s="16">
        <f>'IMP HR - New Hires'!BX27</f>
        <v>0</v>
      </c>
      <c r="I26" s="16">
        <f>'IMP HR - New Hires'!CA27</f>
        <v>0</v>
      </c>
      <c r="J26" s="16">
        <f>'IMP HR - New Hires'!CD27</f>
        <v>0</v>
      </c>
      <c r="K26" s="350">
        <f>'IMP HR - New Hires'!CG27</f>
        <v>0</v>
      </c>
      <c r="L26" s="277">
        <f>'IMP HR - New Hires'!CJ27</f>
        <v>0</v>
      </c>
      <c r="M26" s="277">
        <f>'IMP HR - New Hires'!CM27</f>
        <v>0</v>
      </c>
      <c r="N26" s="277">
        <f>'IMP HR - New Hires'!CP27</f>
        <v>0</v>
      </c>
      <c r="O26" s="344">
        <f>'IMP HR - New Hires'!CS27</f>
        <v>0</v>
      </c>
      <c r="P26" s="277">
        <f>'IMP HR - New Hires'!CV27</f>
        <v>0</v>
      </c>
      <c r="Q26" s="277">
        <f>'IMP HR - New Hires'!CY27</f>
        <v>0</v>
      </c>
      <c r="R26" s="277">
        <f>'IMP HR - New Hires'!DB27</f>
        <v>0</v>
      </c>
      <c r="S26" s="344">
        <f>'IMP HR - New Hires'!DE27</f>
        <v>0</v>
      </c>
      <c r="T26" s="277">
        <f>'IMP HR - New Hires'!DH27</f>
        <v>0</v>
      </c>
      <c r="U26" s="277">
        <f>'IMP HR - New Hires'!DK27</f>
        <v>0</v>
      </c>
      <c r="V26" s="277">
        <f>'IMP HR - New Hires'!DN27</f>
        <v>0</v>
      </c>
      <c r="W26" s="344">
        <f>'IMP HR - New Hires'!DQ27</f>
        <v>0</v>
      </c>
      <c r="X26" s="278">
        <f>'IMP HR - New Hires'!DT27</f>
        <v>0</v>
      </c>
      <c r="Y26" s="278">
        <f>'IMP HR - New Hires'!DW27</f>
        <v>0</v>
      </c>
      <c r="Z26" s="278">
        <f>'IMP HR - New Hires'!DZ27</f>
        <v>0</v>
      </c>
      <c r="AA26" s="344">
        <f>'IMP HR - New Hires'!EC27</f>
        <v>0</v>
      </c>
      <c r="AB26" s="277">
        <f>'IMP HR - New Hires'!EF27</f>
        <v>0</v>
      </c>
      <c r="AC26" s="277">
        <f>'IMP HR - New Hires'!EI27</f>
        <v>0</v>
      </c>
      <c r="AD26" s="277">
        <f>'IMP HR - New Hires'!EL27</f>
        <v>0</v>
      </c>
      <c r="AE26" s="280">
        <f>'IMP HR - New Hires'!EO27</f>
        <v>0</v>
      </c>
      <c r="AF26" s="16"/>
      <c r="AH26" s="16"/>
      <c r="AI26" s="16"/>
      <c r="AL26" s="15"/>
      <c r="AO26" s="15"/>
      <c r="AQ26" s="17"/>
      <c r="AR26" s="16"/>
      <c r="AU26" s="15"/>
      <c r="AX26" s="15"/>
      <c r="BA26" s="15"/>
      <c r="BC26" s="17"/>
      <c r="BD26" s="16"/>
      <c r="BG26" s="15"/>
      <c r="BJ26" s="15"/>
      <c r="BM26" s="15"/>
      <c r="BO26" s="17"/>
      <c r="BP26" s="16"/>
      <c r="BS26" s="15"/>
      <c r="BV26" s="15"/>
      <c r="BY26" s="15"/>
      <c r="CA26" s="17"/>
      <c r="CB26" s="16"/>
      <c r="CE26" s="15"/>
      <c r="CH26" s="15"/>
      <c r="CK26" s="15"/>
      <c r="CM26" s="17"/>
      <c r="CN26" s="16"/>
      <c r="CQ26" s="15"/>
      <c r="CT26" s="15"/>
      <c r="CW26" s="15"/>
      <c r="CY26" s="17"/>
      <c r="CZ26" s="16"/>
      <c r="DC26" s="15"/>
      <c r="DF26" s="15"/>
      <c r="DI26" s="15"/>
      <c r="DK26" s="17"/>
      <c r="DL26" s="16"/>
      <c r="DO26" s="15"/>
      <c r="DR26" s="15"/>
      <c r="DU26" s="15"/>
      <c r="DW26" s="17"/>
    </row>
    <row r="27" spans="2:131" ht="17.25" thickBot="1" x14ac:dyDescent="0.3">
      <c r="B27" s="11" t="str">
        <f>'MD - IMP'!B88</f>
        <v/>
      </c>
      <c r="C27" s="17"/>
      <c r="D27" s="407">
        <f ca="1">'IMP HR - New Hires'!BL28</f>
        <v>0</v>
      </c>
      <c r="E27" s="16">
        <f>'IMP HR - New Hires'!BO28</f>
        <v>0</v>
      </c>
      <c r="F27" s="16">
        <f>'IMP HR - New Hires'!BR28</f>
        <v>0</v>
      </c>
      <c r="G27" s="350">
        <f>'IMP HR - New Hires'!BU28</f>
        <v>0</v>
      </c>
      <c r="H27" s="16">
        <f>'IMP HR - New Hires'!BX28</f>
        <v>0</v>
      </c>
      <c r="I27" s="16">
        <f>'IMP HR - New Hires'!CA28</f>
        <v>0</v>
      </c>
      <c r="J27" s="16">
        <f>'IMP HR - New Hires'!CD28</f>
        <v>0</v>
      </c>
      <c r="K27" s="350">
        <f>'IMP HR - New Hires'!CG28</f>
        <v>0</v>
      </c>
      <c r="L27" s="277">
        <f>'IMP HR - New Hires'!CJ28</f>
        <v>0</v>
      </c>
      <c r="M27" s="277">
        <f>'IMP HR - New Hires'!CM28</f>
        <v>0</v>
      </c>
      <c r="N27" s="277">
        <f>'IMP HR - New Hires'!CP28</f>
        <v>0</v>
      </c>
      <c r="O27" s="344">
        <f>'IMP HR - New Hires'!CS28</f>
        <v>0</v>
      </c>
      <c r="P27" s="277">
        <f>'IMP HR - New Hires'!CV28</f>
        <v>0</v>
      </c>
      <c r="Q27" s="277">
        <f>'IMP HR - New Hires'!CY28</f>
        <v>0</v>
      </c>
      <c r="R27" s="277">
        <f>'IMP HR - New Hires'!DB28</f>
        <v>0</v>
      </c>
      <c r="S27" s="344">
        <f>'IMP HR - New Hires'!DE28</f>
        <v>0</v>
      </c>
      <c r="T27" s="277">
        <f>'IMP HR - New Hires'!DH28</f>
        <v>0</v>
      </c>
      <c r="U27" s="277">
        <f>'IMP HR - New Hires'!DK28</f>
        <v>0</v>
      </c>
      <c r="V27" s="277">
        <f>'IMP HR - New Hires'!DN28</f>
        <v>0</v>
      </c>
      <c r="W27" s="344">
        <f>'IMP HR - New Hires'!DQ28</f>
        <v>0</v>
      </c>
      <c r="X27" s="278">
        <f>'IMP HR - New Hires'!DT28</f>
        <v>0</v>
      </c>
      <c r="Y27" s="278">
        <f>'IMP HR - New Hires'!DW28</f>
        <v>0</v>
      </c>
      <c r="Z27" s="278">
        <f>'IMP HR - New Hires'!DZ28</f>
        <v>0</v>
      </c>
      <c r="AA27" s="344">
        <f>'IMP HR - New Hires'!EC28</f>
        <v>0</v>
      </c>
      <c r="AB27" s="277">
        <f>'IMP HR - New Hires'!EF28</f>
        <v>0</v>
      </c>
      <c r="AC27" s="277">
        <f>'IMP HR - New Hires'!EI28</f>
        <v>0</v>
      </c>
      <c r="AD27" s="277">
        <f>'IMP HR - New Hires'!EL28</f>
        <v>0</v>
      </c>
      <c r="AE27" s="280">
        <f>'IMP HR - New Hires'!EO28</f>
        <v>0</v>
      </c>
      <c r="AF27" s="16"/>
      <c r="AH27" s="16"/>
      <c r="AI27" s="16"/>
      <c r="AL27" s="15"/>
      <c r="AO27" s="15"/>
      <c r="AQ27" s="17"/>
      <c r="AR27" s="16"/>
      <c r="AU27" s="15"/>
      <c r="AX27" s="15"/>
      <c r="BA27" s="15"/>
      <c r="BC27" s="17"/>
      <c r="BD27" s="16"/>
      <c r="BG27" s="15"/>
      <c r="BJ27" s="15"/>
      <c r="BM27" s="15"/>
      <c r="BO27" s="17"/>
      <c r="BP27" s="16"/>
      <c r="BS27" s="15"/>
      <c r="BV27" s="15"/>
      <c r="BY27" s="15"/>
      <c r="CA27" s="17"/>
      <c r="CB27" s="16"/>
      <c r="CE27" s="15"/>
      <c r="CH27" s="15"/>
      <c r="CK27" s="15"/>
      <c r="CM27" s="17"/>
      <c r="CN27" s="16"/>
      <c r="CQ27" s="15"/>
      <c r="CT27" s="15"/>
      <c r="CW27" s="15"/>
      <c r="CY27" s="17"/>
      <c r="CZ27" s="16"/>
      <c r="DC27" s="15"/>
      <c r="DF27" s="15"/>
      <c r="DI27" s="15"/>
      <c r="DK27" s="17"/>
      <c r="DL27" s="16"/>
      <c r="DO27" s="15"/>
      <c r="DR27" s="15"/>
      <c r="DU27" s="15"/>
      <c r="DW27" s="17"/>
    </row>
    <row r="28" spans="2:131" s="32" customFormat="1" ht="17.25" thickTop="1" x14ac:dyDescent="0.25">
      <c r="B28" s="30"/>
      <c r="C28" s="31"/>
      <c r="D28" s="408"/>
      <c r="G28" s="403"/>
      <c r="K28" s="403"/>
      <c r="L28" s="274"/>
      <c r="M28" s="274"/>
      <c r="N28" s="274"/>
      <c r="O28" s="349"/>
      <c r="P28" s="274"/>
      <c r="Q28" s="274"/>
      <c r="R28" s="274"/>
      <c r="S28" s="349"/>
      <c r="T28" s="274"/>
      <c r="U28" s="274"/>
      <c r="V28" s="274"/>
      <c r="W28" s="349"/>
      <c r="X28" s="274"/>
      <c r="Y28" s="274"/>
      <c r="Z28" s="274"/>
      <c r="AA28" s="349"/>
      <c r="AB28" s="274"/>
      <c r="AC28" s="274"/>
      <c r="AD28" s="274"/>
      <c r="AE28" s="276"/>
      <c r="AL28" s="33"/>
      <c r="AO28" s="33"/>
      <c r="AQ28" s="31"/>
      <c r="AU28" s="33"/>
      <c r="AX28" s="33"/>
      <c r="BA28" s="33"/>
      <c r="BC28" s="31"/>
      <c r="BG28" s="33"/>
      <c r="BJ28" s="33"/>
      <c r="BM28" s="33"/>
      <c r="BO28" s="31"/>
      <c r="BS28" s="33"/>
      <c r="BV28" s="33"/>
      <c r="BY28" s="33"/>
      <c r="CA28" s="31"/>
      <c r="CE28" s="33"/>
      <c r="CH28" s="33"/>
      <c r="CK28" s="33"/>
      <c r="CM28" s="31"/>
      <c r="CQ28" s="33"/>
      <c r="CT28" s="33"/>
      <c r="CW28" s="33"/>
      <c r="CY28" s="31"/>
      <c r="DC28" s="33"/>
      <c r="DF28" s="33"/>
      <c r="DI28" s="33"/>
      <c r="DK28" s="31"/>
      <c r="DO28" s="33"/>
      <c r="DR28" s="33"/>
      <c r="DU28" s="33"/>
      <c r="DW28" s="31"/>
    </row>
    <row r="29" spans="2:131" x14ac:dyDescent="0.25">
      <c r="B29" s="11" t="s">
        <v>342</v>
      </c>
      <c r="C29" s="17"/>
      <c r="D29" s="407">
        <f ca="1">SUM(D3:D27)</f>
        <v>28</v>
      </c>
      <c r="E29" s="16">
        <f t="shared" ref="E29:K29" ca="1" si="0">SUM(E3:E27)</f>
        <v>1</v>
      </c>
      <c r="F29" s="16">
        <f t="shared" ca="1" si="0"/>
        <v>0</v>
      </c>
      <c r="G29" s="350">
        <f t="shared" ca="1" si="0"/>
        <v>0</v>
      </c>
      <c r="H29" s="16">
        <f t="shared" ca="1" si="0"/>
        <v>21</v>
      </c>
      <c r="I29" s="16">
        <f t="shared" ca="1" si="0"/>
        <v>16</v>
      </c>
      <c r="J29" s="16">
        <f t="shared" ca="1" si="0"/>
        <v>7</v>
      </c>
      <c r="K29" s="350">
        <f t="shared" ca="1" si="0"/>
        <v>4</v>
      </c>
      <c r="L29" s="277">
        <f ca="1">SUM(L3:L27)</f>
        <v>24</v>
      </c>
      <c r="M29" s="277">
        <f t="shared" ref="M29:AE29" ca="1" si="1">SUM(M3:M27)</f>
        <v>33</v>
      </c>
      <c r="N29" s="277">
        <f t="shared" ca="1" si="1"/>
        <v>18</v>
      </c>
      <c r="O29" s="344">
        <f t="shared" ca="1" si="1"/>
        <v>27</v>
      </c>
      <c r="P29" s="277">
        <f t="shared" ca="1" si="1"/>
        <v>9</v>
      </c>
      <c r="Q29" s="277">
        <f t="shared" ca="1" si="1"/>
        <v>52</v>
      </c>
      <c r="R29" s="277">
        <f t="shared" ca="1" si="1"/>
        <v>12</v>
      </c>
      <c r="S29" s="344">
        <f t="shared" ca="1" si="1"/>
        <v>46</v>
      </c>
      <c r="T29" s="277">
        <f t="shared" ca="1" si="1"/>
        <v>32</v>
      </c>
      <c r="U29" s="277">
        <f t="shared" ca="1" si="1"/>
        <v>40</v>
      </c>
      <c r="V29" s="277">
        <f t="shared" ca="1" si="1"/>
        <v>0</v>
      </c>
      <c r="W29" s="344">
        <f t="shared" ca="1" si="1"/>
        <v>46</v>
      </c>
      <c r="X29" s="278">
        <f t="shared" ca="1" si="1"/>
        <v>24</v>
      </c>
      <c r="Y29" s="278">
        <f t="shared" ca="1" si="1"/>
        <v>13</v>
      </c>
      <c r="Z29" s="278">
        <f t="shared" ca="1" si="1"/>
        <v>12</v>
      </c>
      <c r="AA29" s="344">
        <f t="shared" ca="1" si="1"/>
        <v>0</v>
      </c>
      <c r="AB29" s="277">
        <f t="shared" ca="1" si="1"/>
        <v>0</v>
      </c>
      <c r="AC29" s="277">
        <f t="shared" ca="1" si="1"/>
        <v>0</v>
      </c>
      <c r="AD29" s="277">
        <f t="shared" ca="1" si="1"/>
        <v>0</v>
      </c>
      <c r="AE29" s="280">
        <f t="shared" ca="1" si="1"/>
        <v>0</v>
      </c>
      <c r="AF29" s="16"/>
      <c r="AH29" s="16"/>
      <c r="AI29" s="16"/>
      <c r="AL29" s="15"/>
      <c r="AO29" s="15"/>
      <c r="AQ29" s="17"/>
      <c r="AR29" s="16"/>
      <c r="AU29" s="15"/>
      <c r="AX29" s="15"/>
      <c r="BA29" s="15"/>
      <c r="BC29" s="17"/>
      <c r="BD29" s="16"/>
      <c r="BG29" s="15"/>
      <c r="BJ29" s="15"/>
      <c r="BM29" s="15"/>
      <c r="BO29" s="17"/>
      <c r="BP29" s="16"/>
      <c r="BS29" s="15"/>
      <c r="BV29" s="15"/>
      <c r="BY29" s="15"/>
      <c r="CA29" s="17"/>
      <c r="CB29" s="16"/>
      <c r="CE29" s="15"/>
      <c r="CH29" s="15"/>
      <c r="CK29" s="15"/>
      <c r="CM29" s="17"/>
      <c r="CN29" s="16"/>
      <c r="CQ29" s="15"/>
      <c r="CT29" s="15"/>
      <c r="CW29" s="15"/>
      <c r="CY29" s="17"/>
      <c r="CZ29" s="16"/>
      <c r="DC29" s="15"/>
      <c r="DF29" s="15"/>
      <c r="DI29" s="15"/>
      <c r="DK29" s="17"/>
      <c r="DL29" s="16"/>
      <c r="DO29" s="15"/>
      <c r="DR29" s="15"/>
      <c r="DU29" s="15"/>
      <c r="DW29" s="17"/>
    </row>
    <row r="30" spans="2:131" x14ac:dyDescent="0.25">
      <c r="C30" s="17"/>
      <c r="D30" s="407"/>
      <c r="E30" s="16"/>
      <c r="F30" s="16"/>
      <c r="G30" s="350"/>
      <c r="H30" s="16"/>
      <c r="I30" s="16"/>
      <c r="J30" s="16"/>
      <c r="K30" s="350"/>
      <c r="L30" s="16"/>
      <c r="M30" s="16"/>
      <c r="N30" s="16"/>
      <c r="O30" s="350"/>
      <c r="P30" s="16"/>
      <c r="Q30" s="16"/>
      <c r="R30" s="16"/>
      <c r="S30" s="350"/>
      <c r="T30" s="16"/>
      <c r="U30" s="16"/>
      <c r="V30" s="16"/>
      <c r="W30" s="350"/>
      <c r="AA30" s="350"/>
      <c r="AB30" s="16"/>
      <c r="AC30" s="16"/>
      <c r="AD30" s="16"/>
      <c r="AE30" s="17"/>
      <c r="AF30" s="16"/>
      <c r="AH30" s="16"/>
      <c r="AI30" s="16"/>
      <c r="AL30" s="15"/>
      <c r="AO30" s="15"/>
      <c r="AQ30" s="17"/>
      <c r="AR30" s="16"/>
      <c r="AU30" s="15"/>
      <c r="AX30" s="15"/>
      <c r="BA30" s="15"/>
      <c r="BC30" s="17"/>
      <c r="BD30" s="16"/>
      <c r="BG30" s="15"/>
      <c r="BJ30" s="15"/>
      <c r="BM30" s="15"/>
      <c r="BO30" s="17"/>
      <c r="BP30" s="16"/>
      <c r="BS30" s="15"/>
      <c r="BV30" s="15"/>
      <c r="BY30" s="15"/>
      <c r="CA30" s="17"/>
      <c r="CB30" s="16"/>
      <c r="CE30" s="15"/>
      <c r="CH30" s="15"/>
      <c r="CK30" s="15"/>
      <c r="CM30" s="17"/>
      <c r="CN30" s="16"/>
      <c r="CQ30" s="15"/>
      <c r="CT30" s="15"/>
      <c r="CW30" s="15"/>
      <c r="CY30" s="17"/>
      <c r="CZ30" s="16"/>
      <c r="DC30" s="15"/>
      <c r="DF30" s="15"/>
      <c r="DI30" s="15"/>
      <c r="DK30" s="17"/>
      <c r="DL30" s="16"/>
      <c r="DO30" s="15"/>
      <c r="DR30" s="15"/>
      <c r="DU30" s="15"/>
      <c r="DW30" s="17"/>
    </row>
    <row r="31" spans="2:131" x14ac:dyDescent="0.25">
      <c r="B31" s="11" t="s">
        <v>381</v>
      </c>
      <c r="C31" s="17"/>
      <c r="D31" s="407"/>
      <c r="E31" s="16"/>
      <c r="F31" s="16"/>
      <c r="G31" s="350">
        <f ca="1">SUM(D29:G29)</f>
        <v>29</v>
      </c>
      <c r="H31" s="16"/>
      <c r="I31" s="16"/>
      <c r="J31" s="16"/>
      <c r="K31" s="350">
        <f ca="1">SUM(H29:K29)</f>
        <v>48</v>
      </c>
      <c r="L31" s="16"/>
      <c r="M31" s="16"/>
      <c r="N31" s="16"/>
      <c r="O31" s="350">
        <f ca="1">SUM(L29:O29)</f>
        <v>102</v>
      </c>
      <c r="P31" s="16"/>
      <c r="Q31" s="16"/>
      <c r="R31" s="16"/>
      <c r="S31" s="350">
        <f ca="1">SUM(P29:S29)</f>
        <v>119</v>
      </c>
      <c r="T31" s="16"/>
      <c r="U31" s="16"/>
      <c r="V31" s="16"/>
      <c r="W31" s="350">
        <f ca="1">SUM(T29:W29)</f>
        <v>118</v>
      </c>
      <c r="AA31" s="350">
        <f ca="1">SUM(X29:AA29)</f>
        <v>49</v>
      </c>
      <c r="AB31" s="16"/>
      <c r="AC31" s="16"/>
      <c r="AD31" s="16"/>
      <c r="AE31" s="17">
        <f ca="1">SUM(AB29:AE29)</f>
        <v>0</v>
      </c>
      <c r="AF31" s="16"/>
      <c r="AH31" s="16"/>
      <c r="AI31" s="16"/>
      <c r="AL31" s="15"/>
      <c r="AO31" s="15"/>
      <c r="AQ31" s="17"/>
      <c r="AR31" s="16"/>
      <c r="AU31" s="15"/>
      <c r="AX31" s="15"/>
      <c r="BA31" s="15"/>
      <c r="BC31" s="17"/>
      <c r="BD31" s="16"/>
      <c r="BG31" s="15"/>
      <c r="BJ31" s="15"/>
      <c r="BM31" s="15"/>
      <c r="BO31" s="17"/>
      <c r="BP31" s="16"/>
      <c r="BS31" s="15"/>
      <c r="BV31" s="15"/>
      <c r="BY31" s="15"/>
      <c r="CA31" s="17"/>
      <c r="CB31" s="16"/>
      <c r="CE31" s="15"/>
      <c r="CH31" s="15"/>
      <c r="CK31" s="15"/>
      <c r="CM31" s="17"/>
      <c r="CN31" s="16"/>
      <c r="CQ31" s="15"/>
      <c r="CT31" s="15"/>
      <c r="CW31" s="15"/>
      <c r="CY31" s="17"/>
      <c r="CZ31" s="16"/>
      <c r="DC31" s="15"/>
      <c r="DF31" s="15"/>
      <c r="DI31" s="15"/>
      <c r="DK31" s="17"/>
      <c r="DL31" s="16"/>
      <c r="DO31" s="15"/>
      <c r="DR31" s="15"/>
      <c r="DU31" s="15"/>
      <c r="DW31" s="17"/>
    </row>
    <row r="32" spans="2:131" x14ac:dyDescent="0.25">
      <c r="C32" s="17"/>
      <c r="D32" s="407"/>
      <c r="E32" s="16"/>
      <c r="F32" s="16"/>
      <c r="G32" s="350"/>
      <c r="H32" s="16"/>
      <c r="I32" s="16"/>
      <c r="J32" s="16"/>
      <c r="K32" s="350"/>
      <c r="L32" s="16"/>
      <c r="M32" s="16"/>
      <c r="N32" s="16"/>
      <c r="O32" s="350"/>
      <c r="P32" s="16"/>
      <c r="Q32" s="16"/>
      <c r="R32" s="16"/>
      <c r="S32" s="350"/>
      <c r="T32" s="16"/>
      <c r="U32" s="16"/>
      <c r="V32" s="16"/>
      <c r="W32" s="350"/>
      <c r="AA32" s="350"/>
      <c r="AB32" s="16"/>
      <c r="AC32" s="16"/>
      <c r="AD32" s="16"/>
      <c r="AE32" s="17"/>
      <c r="AF32" s="16"/>
      <c r="AH32" s="16"/>
      <c r="AI32" s="16"/>
      <c r="AL32" s="15"/>
      <c r="AO32" s="15"/>
      <c r="AQ32" s="17"/>
      <c r="AR32" s="16"/>
      <c r="AU32" s="15"/>
      <c r="AX32" s="15"/>
      <c r="BA32" s="15"/>
      <c r="BC32" s="17"/>
      <c r="BD32" s="16"/>
      <c r="BG32" s="15"/>
      <c r="BJ32" s="15"/>
      <c r="BM32" s="15"/>
      <c r="BO32" s="17"/>
      <c r="BP32" s="16"/>
      <c r="BS32" s="15"/>
      <c r="BV32" s="15"/>
      <c r="BY32" s="15"/>
      <c r="CA32" s="17"/>
      <c r="CB32" s="16"/>
      <c r="CE32" s="15"/>
      <c r="CH32" s="15"/>
      <c r="CK32" s="15"/>
      <c r="CM32" s="17"/>
      <c r="CN32" s="16"/>
      <c r="CQ32" s="15"/>
      <c r="CT32" s="15"/>
      <c r="CW32" s="15"/>
      <c r="CY32" s="17"/>
      <c r="CZ32" s="16"/>
      <c r="DC32" s="15"/>
      <c r="DF32" s="15"/>
      <c r="DI32" s="15"/>
      <c r="DK32" s="17"/>
      <c r="DL32" s="16"/>
      <c r="DO32" s="15"/>
      <c r="DR32" s="15"/>
      <c r="DU32" s="15"/>
      <c r="DW32" s="17"/>
    </row>
    <row r="33" spans="3:127" x14ac:dyDescent="0.25">
      <c r="C33" s="17"/>
      <c r="D33" s="407"/>
      <c r="E33" s="16"/>
      <c r="F33" s="16"/>
      <c r="G33" s="350"/>
      <c r="H33" s="16"/>
      <c r="I33" s="16"/>
      <c r="J33" s="16"/>
      <c r="K33" s="350"/>
      <c r="L33" s="16"/>
      <c r="M33" s="16"/>
      <c r="N33" s="16"/>
      <c r="O33" s="350"/>
      <c r="P33" s="16"/>
      <c r="Q33" s="16"/>
      <c r="R33" s="16"/>
      <c r="S33" s="350"/>
      <c r="T33" s="16"/>
      <c r="U33" s="16"/>
      <c r="V33" s="16"/>
      <c r="W33" s="350"/>
      <c r="AA33" s="350"/>
      <c r="AB33" s="16"/>
      <c r="AC33" s="16"/>
      <c r="AD33" s="16"/>
      <c r="AE33" s="17"/>
      <c r="AF33" s="16"/>
      <c r="AH33" s="16"/>
      <c r="AI33" s="16"/>
      <c r="AL33" s="15"/>
      <c r="AO33" s="15"/>
      <c r="AQ33" s="17"/>
      <c r="AR33" s="16"/>
      <c r="AU33" s="15"/>
      <c r="AX33" s="15"/>
      <c r="BA33" s="15"/>
      <c r="BC33" s="17"/>
      <c r="BD33" s="16"/>
      <c r="BG33" s="15"/>
      <c r="BJ33" s="15"/>
      <c r="BM33" s="15"/>
      <c r="BO33" s="17"/>
      <c r="BP33" s="16"/>
      <c r="BS33" s="15"/>
      <c r="BV33" s="15"/>
      <c r="BY33" s="15"/>
      <c r="CA33" s="17"/>
      <c r="CB33" s="16"/>
      <c r="CE33" s="15"/>
      <c r="CH33" s="15"/>
      <c r="CK33" s="15"/>
      <c r="CM33" s="17"/>
      <c r="CN33" s="16"/>
      <c r="CQ33" s="15"/>
      <c r="CT33" s="15"/>
      <c r="CW33" s="15"/>
      <c r="CY33" s="17"/>
      <c r="CZ33" s="16"/>
      <c r="DC33" s="15"/>
      <c r="DF33" s="15"/>
      <c r="DI33" s="15"/>
      <c r="DK33" s="17"/>
      <c r="DL33" s="16"/>
      <c r="DO33" s="15"/>
      <c r="DR33" s="15"/>
      <c r="DU33" s="15"/>
      <c r="DW33" s="17"/>
    </row>
    <row r="36" spans="3:127" x14ac:dyDescent="0.25">
      <c r="S36" s="139"/>
    </row>
  </sheetData>
  <conditionalFormatting sqref="D3:AE27">
    <cfRule type="cellIs" dxfId="42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9" sqref="D9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1" width="9.140625" style="10" customWidth="1"/>
    <col min="12" max="16384" width="9.140625" style="10"/>
  </cols>
  <sheetData>
    <row r="1" spans="1:131" ht="18" x14ac:dyDescent="0.25">
      <c r="A1" s="385"/>
      <c r="B1" s="460"/>
      <c r="C1" s="395"/>
      <c r="D1" s="391"/>
      <c r="E1" s="391"/>
      <c r="F1" s="396" t="s">
        <v>319</v>
      </c>
      <c r="G1" s="399"/>
      <c r="H1" s="136"/>
      <c r="I1" s="136"/>
      <c r="J1" s="398" t="s">
        <v>320</v>
      </c>
      <c r="K1" s="409"/>
      <c r="L1" s="116"/>
      <c r="M1" s="116"/>
      <c r="N1" s="117" t="s">
        <v>321</v>
      </c>
      <c r="O1" s="410"/>
      <c r="P1" s="116"/>
      <c r="Q1" s="116"/>
      <c r="R1" s="117" t="s">
        <v>322</v>
      </c>
      <c r="S1" s="410"/>
      <c r="T1" s="116"/>
      <c r="U1" s="116"/>
      <c r="V1" s="117" t="s">
        <v>323</v>
      </c>
      <c r="W1" s="410"/>
      <c r="X1" s="116"/>
      <c r="Y1" s="116"/>
      <c r="Z1" s="117" t="s">
        <v>324</v>
      </c>
      <c r="AA1" s="410"/>
      <c r="AB1" s="116"/>
      <c r="AC1" s="116"/>
      <c r="AD1" s="117" t="s">
        <v>325</v>
      </c>
      <c r="AE1" s="360"/>
      <c r="AF1" s="116"/>
      <c r="AG1" s="116"/>
      <c r="AH1" s="116"/>
      <c r="AI1" s="116"/>
      <c r="AJ1" s="116"/>
      <c r="AK1" s="116"/>
      <c r="AL1" s="117"/>
      <c r="AM1" s="116"/>
      <c r="AN1" s="116"/>
      <c r="AO1" s="116"/>
      <c r="AP1" s="116"/>
      <c r="AQ1" s="118"/>
      <c r="AR1" s="116"/>
      <c r="AS1" s="116"/>
      <c r="AT1" s="116"/>
      <c r="AU1" s="116"/>
      <c r="AV1" s="116"/>
      <c r="AW1" s="116"/>
      <c r="AX1" s="117"/>
      <c r="AY1" s="116"/>
      <c r="AZ1" s="116"/>
      <c r="BA1" s="116"/>
      <c r="BB1" s="116"/>
      <c r="BC1" s="118"/>
      <c r="BD1" s="116"/>
      <c r="BE1" s="116"/>
      <c r="BF1" s="116"/>
      <c r="BG1" s="116"/>
      <c r="BH1" s="116"/>
      <c r="BI1" s="116"/>
      <c r="BJ1" s="117"/>
      <c r="BK1" s="116"/>
      <c r="BL1" s="116"/>
      <c r="BM1" s="116"/>
      <c r="BN1" s="116"/>
      <c r="BO1" s="118"/>
      <c r="BP1" s="116"/>
      <c r="BQ1" s="116"/>
      <c r="BR1" s="116"/>
      <c r="BS1" s="116"/>
      <c r="BT1" s="116"/>
      <c r="BU1" s="116"/>
      <c r="BV1" s="117"/>
      <c r="BW1" s="116"/>
      <c r="BX1" s="116"/>
      <c r="BY1" s="116"/>
      <c r="BZ1" s="116"/>
      <c r="CA1" s="118"/>
      <c r="CB1" s="116"/>
      <c r="CC1" s="116"/>
      <c r="CD1" s="116"/>
      <c r="CE1" s="116"/>
      <c r="CF1" s="116"/>
      <c r="CG1" s="116"/>
      <c r="CH1" s="117"/>
      <c r="CI1" s="116"/>
      <c r="CJ1" s="116"/>
      <c r="CK1" s="116"/>
      <c r="CL1" s="116"/>
      <c r="CM1" s="118"/>
      <c r="CN1" s="116"/>
      <c r="CO1" s="116"/>
      <c r="CP1" s="116"/>
      <c r="CQ1" s="116"/>
      <c r="CR1" s="116"/>
      <c r="CS1" s="116"/>
      <c r="CT1" s="117"/>
      <c r="CU1" s="116"/>
      <c r="CV1" s="116"/>
      <c r="CW1" s="116"/>
      <c r="CX1" s="116"/>
      <c r="CY1" s="118"/>
      <c r="CZ1" s="116"/>
      <c r="DA1" s="116"/>
      <c r="DB1" s="116"/>
      <c r="DC1" s="116"/>
      <c r="DD1" s="116"/>
      <c r="DE1" s="116"/>
      <c r="DF1" s="117"/>
      <c r="DG1" s="116"/>
      <c r="DH1" s="116"/>
      <c r="DI1" s="116"/>
      <c r="DJ1" s="116"/>
      <c r="DK1" s="118"/>
      <c r="DL1" s="116"/>
      <c r="DM1" s="116"/>
      <c r="DN1" s="116"/>
      <c r="DO1" s="116"/>
      <c r="DP1" s="116"/>
      <c r="DQ1" s="116"/>
      <c r="DR1" s="117"/>
      <c r="DS1" s="116"/>
      <c r="DT1" s="116"/>
      <c r="DU1" s="116"/>
      <c r="DV1" s="116"/>
      <c r="DW1" s="118"/>
    </row>
    <row r="2" spans="1:131" s="12" customFormat="1" ht="17.25" thickBot="1" x14ac:dyDescent="0.3">
      <c r="B2" s="11"/>
      <c r="C2" s="19"/>
      <c r="D2" s="404" t="s">
        <v>29</v>
      </c>
      <c r="E2" s="18" t="s">
        <v>30</v>
      </c>
      <c r="F2" s="18" t="s">
        <v>31</v>
      </c>
      <c r="G2" s="400" t="s">
        <v>32</v>
      </c>
      <c r="H2" s="18" t="s">
        <v>29</v>
      </c>
      <c r="I2" s="18" t="s">
        <v>30</v>
      </c>
      <c r="J2" s="18" t="s">
        <v>31</v>
      </c>
      <c r="K2" s="400" t="s">
        <v>32</v>
      </c>
      <c r="L2" s="18" t="s">
        <v>29</v>
      </c>
      <c r="M2" s="18" t="s">
        <v>30</v>
      </c>
      <c r="N2" s="18" t="s">
        <v>31</v>
      </c>
      <c r="O2" s="400" t="s">
        <v>32</v>
      </c>
      <c r="P2" s="18" t="s">
        <v>29</v>
      </c>
      <c r="Q2" s="18" t="s">
        <v>30</v>
      </c>
      <c r="R2" s="18" t="s">
        <v>31</v>
      </c>
      <c r="S2" s="400" t="s">
        <v>32</v>
      </c>
      <c r="T2" s="18" t="s">
        <v>29</v>
      </c>
      <c r="U2" s="18" t="s">
        <v>30</v>
      </c>
      <c r="V2" s="18" t="s">
        <v>31</v>
      </c>
      <c r="W2" s="400" t="s">
        <v>32</v>
      </c>
      <c r="X2" s="18" t="s">
        <v>29</v>
      </c>
      <c r="Y2" s="18" t="s">
        <v>30</v>
      </c>
      <c r="Z2" s="18" t="s">
        <v>31</v>
      </c>
      <c r="AA2" s="400" t="s">
        <v>32</v>
      </c>
      <c r="AB2" s="18" t="s">
        <v>29</v>
      </c>
      <c r="AC2" s="18" t="s">
        <v>30</v>
      </c>
      <c r="AD2" s="18" t="s">
        <v>31</v>
      </c>
      <c r="AE2" s="19" t="s">
        <v>32</v>
      </c>
      <c r="AF2" s="18"/>
      <c r="AH2" s="18"/>
      <c r="AI2" s="18"/>
      <c r="AL2" s="14"/>
      <c r="AO2" s="14"/>
      <c r="AQ2" s="19"/>
      <c r="AR2" s="18"/>
      <c r="AU2" s="14"/>
      <c r="AX2" s="14"/>
      <c r="BA2" s="14"/>
      <c r="BC2" s="19"/>
      <c r="BD2" s="18"/>
      <c r="BG2" s="14"/>
      <c r="BJ2" s="14"/>
      <c r="BM2" s="14"/>
      <c r="BO2" s="19"/>
      <c r="BP2" s="18"/>
      <c r="BS2" s="14"/>
      <c r="BV2" s="14"/>
      <c r="BY2" s="14"/>
      <c r="CA2" s="19"/>
      <c r="CB2" s="18"/>
      <c r="CE2" s="14"/>
      <c r="CH2" s="14"/>
      <c r="CK2" s="14"/>
      <c r="CM2" s="19"/>
      <c r="CN2" s="18"/>
      <c r="CQ2" s="14"/>
      <c r="CT2" s="14"/>
      <c r="CW2" s="14"/>
      <c r="CY2" s="19"/>
      <c r="CZ2" s="18"/>
      <c r="DC2" s="14"/>
      <c r="DF2" s="14"/>
      <c r="DI2" s="14"/>
      <c r="DK2" s="19"/>
      <c r="DL2" s="18"/>
      <c r="DO2" s="14"/>
      <c r="DR2" s="14"/>
      <c r="DU2" s="14"/>
      <c r="DW2" s="19"/>
      <c r="DX2" s="18"/>
      <c r="EA2" s="14"/>
    </row>
    <row r="3" spans="1:131" s="32" customFormat="1" ht="17.25" thickTop="1" x14ac:dyDescent="0.25">
      <c r="B3" s="30" t="str">
        <f>'MD - IMP'!B64</f>
        <v>MSTR</v>
      </c>
      <c r="C3" s="31"/>
      <c r="D3" s="405">
        <f ca="1">'IMP HR - New Hires Quarterly'!D3</f>
        <v>4</v>
      </c>
      <c r="E3" s="389">
        <f ca="1">'IMP HR - New Hires Quarterly'!E3+'IMP HR - Quarterly Totals'!D3</f>
        <v>5</v>
      </c>
      <c r="F3" s="389">
        <f ca="1">'IMP HR - New Hires Quarterly'!F3+'IMP HR - Quarterly Totals'!E3</f>
        <v>5</v>
      </c>
      <c r="G3" s="401">
        <f ca="1">'IMP HR - New Hires Quarterly'!G3+'IMP HR - Quarterly Totals'!F3</f>
        <v>5</v>
      </c>
      <c r="H3" s="389">
        <f ca="1">'IMP HR - New Hires Quarterly'!H3+'IMP HR - Quarterly Totals'!G3</f>
        <v>5</v>
      </c>
      <c r="I3" s="389">
        <f ca="1">'IMP HR - New Hires Quarterly'!I3+'IMP HR - Quarterly Totals'!H3</f>
        <v>5</v>
      </c>
      <c r="J3" s="389">
        <f ca="1">'IMP HR - New Hires Quarterly'!J3+'IMP HR - Quarterly Totals'!I3</f>
        <v>5</v>
      </c>
      <c r="K3" s="401">
        <f ca="1">'IMP HR - New Hires Quarterly'!K3+'IMP HR - Quarterly Totals'!J3</f>
        <v>5</v>
      </c>
      <c r="L3" s="274">
        <f ca="1">'IMP HR - New Hires Quarterly'!L3+'IMP HR - Quarterly Totals'!K3</f>
        <v>5</v>
      </c>
      <c r="M3" s="274">
        <f ca="1">'IMP HR - New Hires Quarterly'!M3+'IMP HR - Quarterly Totals'!L3</f>
        <v>5</v>
      </c>
      <c r="N3" s="274">
        <f ca="1">'IMP HR - New Hires Quarterly'!N3+'IMP HR - Quarterly Totals'!M3</f>
        <v>5</v>
      </c>
      <c r="O3" s="349">
        <f ca="1">'IMP HR - New Hires Quarterly'!O3+'IMP HR - Quarterly Totals'!N3</f>
        <v>5</v>
      </c>
      <c r="P3" s="274">
        <f ca="1">'IMP HR - New Hires Quarterly'!P3+'IMP HR - Quarterly Totals'!O3</f>
        <v>5</v>
      </c>
      <c r="Q3" s="274">
        <f ca="1">'IMP HR - New Hires Quarterly'!Q3+'IMP HR - Quarterly Totals'!P3</f>
        <v>5</v>
      </c>
      <c r="R3" s="274">
        <f ca="1">'IMP HR - New Hires Quarterly'!R3+'IMP HR - Quarterly Totals'!Q3</f>
        <v>5</v>
      </c>
      <c r="S3" s="349">
        <f ca="1">'IMP HR - New Hires Quarterly'!S3+'IMP HR - Quarterly Totals'!R3</f>
        <v>5</v>
      </c>
      <c r="T3" s="274">
        <f ca="1">'IMP HR - New Hires Quarterly'!T3+'IMP HR - Quarterly Totals'!S3</f>
        <v>5</v>
      </c>
      <c r="U3" s="274">
        <f ca="1">'IMP HR - New Hires Quarterly'!U3+'IMP HR - Quarterly Totals'!T3</f>
        <v>5</v>
      </c>
      <c r="V3" s="274">
        <f ca="1">'IMP HR - New Hires Quarterly'!V3+'IMP HR - Quarterly Totals'!U3</f>
        <v>5</v>
      </c>
      <c r="W3" s="349">
        <f ca="1">'IMP HR - New Hires Quarterly'!W3+'IMP HR - Quarterly Totals'!V3</f>
        <v>5</v>
      </c>
      <c r="X3" s="274">
        <f ca="1">'IMP HR - New Hires Quarterly'!X3+'IMP HR - Quarterly Totals'!W3</f>
        <v>5</v>
      </c>
      <c r="Y3" s="274">
        <f ca="1">'IMP HR - New Hires Quarterly'!Y3+'IMP HR - Quarterly Totals'!X3</f>
        <v>5</v>
      </c>
      <c r="Z3" s="274">
        <f ca="1">'IMP HR - New Hires Quarterly'!Z3+'IMP HR - Quarterly Totals'!Y3</f>
        <v>5</v>
      </c>
      <c r="AA3" s="349">
        <f ca="1">'IMP HR - New Hires Quarterly'!AA3+'IMP HR - Quarterly Totals'!Z3</f>
        <v>5</v>
      </c>
      <c r="AB3" s="274">
        <f ca="1">'IMP HR - New Hires Quarterly'!AB3+'IMP HR - Quarterly Totals'!AA3</f>
        <v>5</v>
      </c>
      <c r="AC3" s="274">
        <f ca="1">'IMP HR - New Hires Quarterly'!AC3+'IMP HR - Quarterly Totals'!AB3</f>
        <v>5</v>
      </c>
      <c r="AD3" s="274">
        <f ca="1">'IMP HR - New Hires Quarterly'!AD3+'IMP HR - Quarterly Totals'!AC3</f>
        <v>5</v>
      </c>
      <c r="AE3" s="276">
        <f ca="1">'IMP HR - New Hires Quarterly'!AE3+'IMP HR - Quarterly Totals'!AD3</f>
        <v>5</v>
      </c>
      <c r="AL3" s="33"/>
      <c r="AO3" s="33"/>
      <c r="AQ3" s="31"/>
      <c r="AU3" s="33"/>
      <c r="AX3" s="33"/>
      <c r="BA3" s="33"/>
      <c r="BC3" s="31"/>
      <c r="BG3" s="33"/>
      <c r="BJ3" s="33"/>
      <c r="BM3" s="33"/>
      <c r="BO3" s="31"/>
      <c r="BS3" s="33"/>
      <c r="BV3" s="33"/>
      <c r="BY3" s="33"/>
      <c r="CA3" s="31"/>
      <c r="CE3" s="33"/>
      <c r="CH3" s="33"/>
      <c r="CK3" s="33"/>
      <c r="CM3" s="31"/>
      <c r="CQ3" s="33"/>
      <c r="CT3" s="33"/>
      <c r="CW3" s="33"/>
      <c r="CY3" s="31"/>
      <c r="DC3" s="33"/>
      <c r="DF3" s="33"/>
      <c r="DI3" s="33"/>
      <c r="DK3" s="31"/>
      <c r="DO3" s="33"/>
      <c r="DR3" s="33"/>
      <c r="DU3" s="33"/>
      <c r="DW3" s="31"/>
      <c r="EA3" s="33"/>
    </row>
    <row r="4" spans="1:131" x14ac:dyDescent="0.25">
      <c r="B4" s="11" t="str">
        <f>'MD - IMP'!B65</f>
        <v>FN-DE</v>
      </c>
      <c r="C4" s="17"/>
      <c r="D4" s="406">
        <f ca="1">'IMP HR - New Hires Quarterly'!D4</f>
        <v>5</v>
      </c>
      <c r="E4" s="390">
        <f ca="1">'IMP HR - New Hires Quarterly'!E4+'IMP HR - Quarterly Totals'!D4</f>
        <v>5</v>
      </c>
      <c r="F4" s="390">
        <f ca="1">'IMP HR - New Hires Quarterly'!F4+'IMP HR - Quarterly Totals'!E4</f>
        <v>5</v>
      </c>
      <c r="G4" s="402">
        <f ca="1">'IMP HR - New Hires Quarterly'!G4+'IMP HR - Quarterly Totals'!F4</f>
        <v>5</v>
      </c>
      <c r="H4" s="390">
        <f ca="1">'IMP HR - New Hires Quarterly'!H4+'IMP HR - Quarterly Totals'!G4</f>
        <v>5</v>
      </c>
      <c r="I4" s="390">
        <f ca="1">'IMP HR - New Hires Quarterly'!I4+'IMP HR - Quarterly Totals'!H4</f>
        <v>9</v>
      </c>
      <c r="J4" s="390">
        <f ca="1">'IMP HR - New Hires Quarterly'!J4+'IMP HR - Quarterly Totals'!I4</f>
        <v>9</v>
      </c>
      <c r="K4" s="402">
        <f ca="1">'IMP HR - New Hires Quarterly'!K4+'IMP HR - Quarterly Totals'!J4</f>
        <v>9</v>
      </c>
      <c r="L4" s="277">
        <f ca="1">'IMP HR - New Hires Quarterly'!L4+'IMP HR - Quarterly Totals'!K4</f>
        <v>9</v>
      </c>
      <c r="M4" s="277">
        <f ca="1">'IMP HR - New Hires Quarterly'!M4+'IMP HR - Quarterly Totals'!L4</f>
        <v>10</v>
      </c>
      <c r="N4" s="277">
        <f ca="1">'IMP HR - New Hires Quarterly'!N4+'IMP HR - Quarterly Totals'!M4</f>
        <v>10</v>
      </c>
      <c r="O4" s="344">
        <f ca="1">'IMP HR - New Hires Quarterly'!O4+'IMP HR - Quarterly Totals'!N4</f>
        <v>10</v>
      </c>
      <c r="P4" s="277">
        <f ca="1">'IMP HR - New Hires Quarterly'!P4+'IMP HR - Quarterly Totals'!O4</f>
        <v>10</v>
      </c>
      <c r="Q4" s="277">
        <f ca="1">'IMP HR - New Hires Quarterly'!Q4+'IMP HR - Quarterly Totals'!P4</f>
        <v>10</v>
      </c>
      <c r="R4" s="277">
        <f ca="1">'IMP HR - New Hires Quarterly'!R4+'IMP HR - Quarterly Totals'!Q4</f>
        <v>10</v>
      </c>
      <c r="S4" s="344">
        <f ca="1">'IMP HR - New Hires Quarterly'!S4+'IMP HR - Quarterly Totals'!R4</f>
        <v>10</v>
      </c>
      <c r="T4" s="277">
        <f ca="1">'IMP HR - New Hires Quarterly'!T4+'IMP HR - Quarterly Totals'!S4</f>
        <v>10</v>
      </c>
      <c r="U4" s="277">
        <f ca="1">'IMP HR - New Hires Quarterly'!U4+'IMP HR - Quarterly Totals'!T4</f>
        <v>10</v>
      </c>
      <c r="V4" s="277">
        <f ca="1">'IMP HR - New Hires Quarterly'!V4+'IMP HR - Quarterly Totals'!U4</f>
        <v>10</v>
      </c>
      <c r="W4" s="344">
        <f ca="1">'IMP HR - New Hires Quarterly'!W4+'IMP HR - Quarterly Totals'!V4</f>
        <v>10</v>
      </c>
      <c r="X4" s="277">
        <f ca="1">'IMP HR - New Hires Quarterly'!X4+'IMP HR - Quarterly Totals'!W4</f>
        <v>10</v>
      </c>
      <c r="Y4" s="277">
        <f ca="1">'IMP HR - New Hires Quarterly'!Y4+'IMP HR - Quarterly Totals'!X4</f>
        <v>10</v>
      </c>
      <c r="Z4" s="277">
        <f ca="1">'IMP HR - New Hires Quarterly'!Z4+'IMP HR - Quarterly Totals'!Y4</f>
        <v>10</v>
      </c>
      <c r="AA4" s="344">
        <f ca="1">'IMP HR - New Hires Quarterly'!AA4+'IMP HR - Quarterly Totals'!Z4</f>
        <v>10</v>
      </c>
      <c r="AB4" s="277">
        <f ca="1">'IMP HR - New Hires Quarterly'!AB4+'IMP HR - Quarterly Totals'!AA4</f>
        <v>10</v>
      </c>
      <c r="AC4" s="277">
        <f ca="1">'IMP HR - New Hires Quarterly'!AC4+'IMP HR - Quarterly Totals'!AB4</f>
        <v>10</v>
      </c>
      <c r="AD4" s="277">
        <f ca="1">'IMP HR - New Hires Quarterly'!AD4+'IMP HR - Quarterly Totals'!AC4</f>
        <v>10</v>
      </c>
      <c r="AE4" s="280">
        <f ca="1">'IMP HR - New Hires Quarterly'!AE4+'IMP HR - Quarterly Totals'!AD4</f>
        <v>10</v>
      </c>
      <c r="AF4" s="16"/>
      <c r="AH4" s="16"/>
      <c r="AI4" s="16"/>
      <c r="AL4" s="15"/>
      <c r="AO4" s="15"/>
      <c r="AQ4" s="17"/>
      <c r="AR4" s="16"/>
      <c r="AU4" s="15"/>
      <c r="AX4" s="15"/>
      <c r="BA4" s="15"/>
      <c r="BC4" s="17"/>
      <c r="BD4" s="16"/>
      <c r="BG4" s="15"/>
      <c r="BJ4" s="15"/>
      <c r="BM4" s="15"/>
      <c r="BO4" s="17"/>
      <c r="BP4" s="16"/>
      <c r="BS4" s="15"/>
      <c r="BV4" s="15"/>
      <c r="BY4" s="15"/>
      <c r="CA4" s="17"/>
      <c r="CB4" s="16"/>
      <c r="CE4" s="15"/>
      <c r="CH4" s="15"/>
      <c r="CK4" s="15"/>
      <c r="CM4" s="17"/>
      <c r="CN4" s="16"/>
      <c r="CQ4" s="15"/>
      <c r="CT4" s="15"/>
      <c r="CW4" s="15"/>
      <c r="CY4" s="17"/>
      <c r="CZ4" s="16"/>
      <c r="DC4" s="15"/>
      <c r="DF4" s="15"/>
      <c r="DI4" s="15"/>
      <c r="DK4" s="17"/>
      <c r="DL4" s="16"/>
      <c r="DO4" s="15"/>
      <c r="DR4" s="15"/>
      <c r="DU4" s="15"/>
      <c r="DW4" s="17"/>
      <c r="DX4" s="16"/>
      <c r="EA4" s="15"/>
    </row>
    <row r="5" spans="1:131" x14ac:dyDescent="0.25">
      <c r="B5" s="11" t="str">
        <f>'MD - IMP'!B66</f>
        <v>FN-SI</v>
      </c>
      <c r="C5" s="17"/>
      <c r="D5" s="406">
        <f ca="1">'IMP HR - New Hires Quarterly'!D5</f>
        <v>1</v>
      </c>
      <c r="E5" s="390">
        <f ca="1">'IMP HR - New Hires Quarterly'!E5+'IMP HR - Quarterly Totals'!D5</f>
        <v>1</v>
      </c>
      <c r="F5" s="390">
        <f ca="1">'IMP HR - New Hires Quarterly'!F5+'IMP HR - Quarterly Totals'!E5</f>
        <v>1</v>
      </c>
      <c r="G5" s="402">
        <f ca="1">'IMP HR - New Hires Quarterly'!G5+'IMP HR - Quarterly Totals'!F5</f>
        <v>1</v>
      </c>
      <c r="H5" s="390">
        <f ca="1">'IMP HR - New Hires Quarterly'!H5+'IMP HR - Quarterly Totals'!G5</f>
        <v>5</v>
      </c>
      <c r="I5" s="390">
        <f ca="1">'IMP HR - New Hires Quarterly'!I5+'IMP HR - Quarterly Totals'!H5</f>
        <v>5</v>
      </c>
      <c r="J5" s="390">
        <f ca="1">'IMP HR - New Hires Quarterly'!J5+'IMP HR - Quarterly Totals'!I5</f>
        <v>5</v>
      </c>
      <c r="K5" s="402">
        <f ca="1">'IMP HR - New Hires Quarterly'!K5+'IMP HR - Quarterly Totals'!J5</f>
        <v>5</v>
      </c>
      <c r="L5" s="277">
        <f ca="1">'IMP HR - New Hires Quarterly'!L5+'IMP HR - Quarterly Totals'!K5</f>
        <v>6</v>
      </c>
      <c r="M5" s="277">
        <f ca="1">'IMP HR - New Hires Quarterly'!M5+'IMP HR - Quarterly Totals'!L5</f>
        <v>12</v>
      </c>
      <c r="N5" s="277">
        <f ca="1">'IMP HR - New Hires Quarterly'!N5+'IMP HR - Quarterly Totals'!M5</f>
        <v>12</v>
      </c>
      <c r="O5" s="344">
        <f ca="1">'IMP HR - New Hires Quarterly'!O5+'IMP HR - Quarterly Totals'!N5</f>
        <v>12</v>
      </c>
      <c r="P5" s="277">
        <f ca="1">'IMP HR - New Hires Quarterly'!P5+'IMP HR - Quarterly Totals'!O5</f>
        <v>12</v>
      </c>
      <c r="Q5" s="277">
        <f ca="1">'IMP HR - New Hires Quarterly'!Q5+'IMP HR - Quarterly Totals'!P5</f>
        <v>16</v>
      </c>
      <c r="R5" s="277">
        <f ca="1">'IMP HR - New Hires Quarterly'!R5+'IMP HR - Quarterly Totals'!Q5</f>
        <v>17</v>
      </c>
      <c r="S5" s="344">
        <f ca="1">'IMP HR - New Hires Quarterly'!S5+'IMP HR - Quarterly Totals'!R5</f>
        <v>18</v>
      </c>
      <c r="T5" s="277">
        <f ca="1">'IMP HR - New Hires Quarterly'!T5+'IMP HR - Quarterly Totals'!S5</f>
        <v>19</v>
      </c>
      <c r="U5" s="277">
        <f ca="1">'IMP HR - New Hires Quarterly'!U5+'IMP HR - Quarterly Totals'!T5</f>
        <v>19</v>
      </c>
      <c r="V5" s="277">
        <f ca="1">'IMP HR - New Hires Quarterly'!V5+'IMP HR - Quarterly Totals'!U5</f>
        <v>19</v>
      </c>
      <c r="W5" s="344">
        <f ca="1">'IMP HR - New Hires Quarterly'!W5+'IMP HR - Quarterly Totals'!V5</f>
        <v>19</v>
      </c>
      <c r="X5" s="277">
        <f ca="1">'IMP HR - New Hires Quarterly'!X5+'IMP HR - Quarterly Totals'!W5</f>
        <v>19</v>
      </c>
      <c r="Y5" s="277">
        <f ca="1">'IMP HR - New Hires Quarterly'!Y5+'IMP HR - Quarterly Totals'!X5</f>
        <v>19</v>
      </c>
      <c r="Z5" s="277">
        <f ca="1">'IMP HR - New Hires Quarterly'!Z5+'IMP HR - Quarterly Totals'!Y5</f>
        <v>19</v>
      </c>
      <c r="AA5" s="344">
        <f ca="1">'IMP HR - New Hires Quarterly'!AA5+'IMP HR - Quarterly Totals'!Z5</f>
        <v>19</v>
      </c>
      <c r="AB5" s="277">
        <f ca="1">'IMP HR - New Hires Quarterly'!AB5+'IMP HR - Quarterly Totals'!AA5</f>
        <v>19</v>
      </c>
      <c r="AC5" s="277">
        <f ca="1">'IMP HR - New Hires Quarterly'!AC5+'IMP HR - Quarterly Totals'!AB5</f>
        <v>19</v>
      </c>
      <c r="AD5" s="277">
        <f ca="1">'IMP HR - New Hires Quarterly'!AD5+'IMP HR - Quarterly Totals'!AC5</f>
        <v>19</v>
      </c>
      <c r="AE5" s="280">
        <f ca="1">'IMP HR - New Hires Quarterly'!AE5+'IMP HR - Quarterly Totals'!AD5</f>
        <v>19</v>
      </c>
      <c r="AF5" s="16"/>
      <c r="AH5" s="16"/>
      <c r="AI5" s="16"/>
      <c r="AL5" s="15"/>
      <c r="AO5" s="15"/>
      <c r="AQ5" s="17"/>
      <c r="AR5" s="16"/>
      <c r="AU5" s="15"/>
      <c r="AX5" s="15"/>
      <c r="BA5" s="15"/>
      <c r="BC5" s="17"/>
      <c r="BD5" s="16"/>
      <c r="BG5" s="15"/>
      <c r="BJ5" s="15"/>
      <c r="BM5" s="15"/>
      <c r="BO5" s="17"/>
      <c r="BP5" s="16"/>
      <c r="BS5" s="15"/>
      <c r="BV5" s="15"/>
      <c r="BY5" s="15"/>
      <c r="CA5" s="17"/>
      <c r="CB5" s="16"/>
      <c r="CE5" s="15"/>
      <c r="CH5" s="15"/>
      <c r="CK5" s="15"/>
      <c r="CM5" s="17"/>
      <c r="CN5" s="16"/>
      <c r="CQ5" s="15"/>
      <c r="CT5" s="15"/>
      <c r="CW5" s="15"/>
      <c r="CY5" s="17"/>
      <c r="CZ5" s="16"/>
      <c r="DC5" s="15"/>
      <c r="DF5" s="15"/>
      <c r="DI5" s="15"/>
      <c r="DK5" s="17"/>
      <c r="DL5" s="16"/>
      <c r="DO5" s="15"/>
      <c r="DR5" s="15"/>
      <c r="DU5" s="15"/>
      <c r="DW5" s="17"/>
      <c r="DX5" s="16"/>
      <c r="EA5" s="15"/>
    </row>
    <row r="6" spans="1:131" x14ac:dyDescent="0.25">
      <c r="B6" s="11" t="str">
        <f>'MD - IMP'!B67</f>
        <v>FN-JI</v>
      </c>
      <c r="C6" s="17"/>
      <c r="D6" s="406">
        <f ca="1">'IMP HR - New Hires Quarterly'!D6</f>
        <v>0</v>
      </c>
      <c r="E6" s="390">
        <f ca="1">'IMP HR - New Hires Quarterly'!E6+'IMP HR - Quarterly Totals'!D6</f>
        <v>0</v>
      </c>
      <c r="F6" s="390">
        <f ca="1">'IMP HR - New Hires Quarterly'!F6+'IMP HR - Quarterly Totals'!E6</f>
        <v>0</v>
      </c>
      <c r="G6" s="402">
        <f ca="1">'IMP HR - New Hires Quarterly'!G6+'IMP HR - Quarterly Totals'!F6</f>
        <v>0</v>
      </c>
      <c r="H6" s="390">
        <f ca="1">'IMP HR - New Hires Quarterly'!H6+'IMP HR - Quarterly Totals'!G6</f>
        <v>1</v>
      </c>
      <c r="I6" s="390">
        <f ca="1">'IMP HR - New Hires Quarterly'!I6+'IMP HR - Quarterly Totals'!H6</f>
        <v>1</v>
      </c>
      <c r="J6" s="390">
        <f ca="1">'IMP HR - New Hires Quarterly'!J6+'IMP HR - Quarterly Totals'!I6</f>
        <v>1</v>
      </c>
      <c r="K6" s="402">
        <f ca="1">'IMP HR - New Hires Quarterly'!K6+'IMP HR - Quarterly Totals'!J6</f>
        <v>1</v>
      </c>
      <c r="L6" s="277">
        <f ca="1">'IMP HR - New Hires Quarterly'!L6+'IMP HR - Quarterly Totals'!K6</f>
        <v>5</v>
      </c>
      <c r="M6" s="277">
        <f ca="1">'IMP HR - New Hires Quarterly'!M6+'IMP HR - Quarterly Totals'!L6</f>
        <v>6</v>
      </c>
      <c r="N6" s="277">
        <f ca="1">'IMP HR - New Hires Quarterly'!N6+'IMP HR - Quarterly Totals'!M6</f>
        <v>6</v>
      </c>
      <c r="O6" s="344">
        <f ca="1">'IMP HR - New Hires Quarterly'!O6+'IMP HR - Quarterly Totals'!N6</f>
        <v>7</v>
      </c>
      <c r="P6" s="277">
        <f ca="1">'IMP HR - New Hires Quarterly'!P6+'IMP HR - Quarterly Totals'!O6</f>
        <v>8</v>
      </c>
      <c r="Q6" s="277">
        <f ca="1">'IMP HR - New Hires Quarterly'!Q6+'IMP HR - Quarterly Totals'!P6</f>
        <v>15</v>
      </c>
      <c r="R6" s="277">
        <f ca="1">'IMP HR - New Hires Quarterly'!R6+'IMP HR - Quarterly Totals'!Q6</f>
        <v>15</v>
      </c>
      <c r="S6" s="344">
        <f ca="1">'IMP HR - New Hires Quarterly'!S6+'IMP HR - Quarterly Totals'!R6</f>
        <v>15</v>
      </c>
      <c r="T6" s="277">
        <f ca="1">'IMP HR - New Hires Quarterly'!T6+'IMP HR - Quarterly Totals'!S6</f>
        <v>15</v>
      </c>
      <c r="U6" s="277">
        <f ca="1">'IMP HR - New Hires Quarterly'!U6+'IMP HR - Quarterly Totals'!T6</f>
        <v>23</v>
      </c>
      <c r="V6" s="277">
        <f ca="1">'IMP HR - New Hires Quarterly'!V6+'IMP HR - Quarterly Totals'!U6</f>
        <v>23</v>
      </c>
      <c r="W6" s="344">
        <f ca="1">'IMP HR - New Hires Quarterly'!W6+'IMP HR - Quarterly Totals'!V6</f>
        <v>25</v>
      </c>
      <c r="X6" s="277">
        <f ca="1">'IMP HR - New Hires Quarterly'!X6+'IMP HR - Quarterly Totals'!W6</f>
        <v>25</v>
      </c>
      <c r="Y6" s="277">
        <f ca="1">'IMP HR - New Hires Quarterly'!Y6+'IMP HR - Quarterly Totals'!X6</f>
        <v>25</v>
      </c>
      <c r="Z6" s="277">
        <f ca="1">'IMP HR - New Hires Quarterly'!Z6+'IMP HR - Quarterly Totals'!Y6</f>
        <v>25</v>
      </c>
      <c r="AA6" s="344">
        <f ca="1">'IMP HR - New Hires Quarterly'!AA6+'IMP HR - Quarterly Totals'!Z6</f>
        <v>25</v>
      </c>
      <c r="AB6" s="277">
        <f ca="1">'IMP HR - New Hires Quarterly'!AB6+'IMP HR - Quarterly Totals'!AA6</f>
        <v>25</v>
      </c>
      <c r="AC6" s="277">
        <f ca="1">'IMP HR - New Hires Quarterly'!AC6+'IMP HR - Quarterly Totals'!AB6</f>
        <v>25</v>
      </c>
      <c r="AD6" s="277">
        <f ca="1">'IMP HR - New Hires Quarterly'!AD6+'IMP HR - Quarterly Totals'!AC6</f>
        <v>25</v>
      </c>
      <c r="AE6" s="280">
        <f ca="1">'IMP HR - New Hires Quarterly'!AE6+'IMP HR - Quarterly Totals'!AD6</f>
        <v>25</v>
      </c>
      <c r="AF6" s="16"/>
      <c r="AH6" s="16"/>
      <c r="AI6" s="16"/>
      <c r="AL6" s="15"/>
      <c r="AO6" s="15"/>
      <c r="AQ6" s="17"/>
      <c r="AR6" s="16"/>
      <c r="AU6" s="15"/>
      <c r="AX6" s="15"/>
      <c r="BA6" s="15"/>
      <c r="BC6" s="17"/>
      <c r="BD6" s="16"/>
      <c r="BG6" s="15"/>
      <c r="BJ6" s="15"/>
      <c r="BM6" s="15"/>
      <c r="BO6" s="17"/>
      <c r="BP6" s="16"/>
      <c r="BS6" s="15"/>
      <c r="BV6" s="15"/>
      <c r="BY6" s="15"/>
      <c r="CA6" s="17"/>
      <c r="CB6" s="16"/>
      <c r="CE6" s="15"/>
      <c r="CH6" s="15"/>
      <c r="CK6" s="15"/>
      <c r="CM6" s="17"/>
      <c r="CN6" s="16"/>
      <c r="CQ6" s="15"/>
      <c r="CT6" s="15"/>
      <c r="CW6" s="15"/>
      <c r="CY6" s="17"/>
      <c r="CZ6" s="16"/>
      <c r="DC6" s="15"/>
      <c r="DF6" s="15"/>
      <c r="DI6" s="15"/>
      <c r="DK6" s="17"/>
      <c r="DL6" s="16"/>
      <c r="DO6" s="15"/>
      <c r="DR6" s="15"/>
      <c r="DU6" s="15"/>
      <c r="DW6" s="17"/>
      <c r="DX6" s="16"/>
      <c r="EA6" s="15"/>
    </row>
    <row r="7" spans="1:131" x14ac:dyDescent="0.25">
      <c r="B7" s="11" t="str">
        <f>'MD - IMP'!B68</f>
        <v>FN-SP</v>
      </c>
      <c r="C7" s="17"/>
      <c r="D7" s="406">
        <f ca="1">'IMP HR - New Hires Quarterly'!D7</f>
        <v>0</v>
      </c>
      <c r="E7" s="390">
        <f ca="1">'IMP HR - New Hires Quarterly'!E7+'IMP HR - Quarterly Totals'!D7</f>
        <v>0</v>
      </c>
      <c r="F7" s="390">
        <f ca="1">'IMP HR - New Hires Quarterly'!F7+'IMP HR - Quarterly Totals'!E7</f>
        <v>0</v>
      </c>
      <c r="G7" s="402">
        <f ca="1">'IMP HR - New Hires Quarterly'!G7+'IMP HR - Quarterly Totals'!F7</f>
        <v>0</v>
      </c>
      <c r="H7" s="390">
        <f ca="1">'IMP HR - New Hires Quarterly'!H7+'IMP HR - Quarterly Totals'!G7</f>
        <v>0</v>
      </c>
      <c r="I7" s="390">
        <f ca="1">'IMP HR - New Hires Quarterly'!I7+'IMP HR - Quarterly Totals'!H7</f>
        <v>0</v>
      </c>
      <c r="J7" s="390">
        <f ca="1">'IMP HR - New Hires Quarterly'!J7+'IMP HR - Quarterly Totals'!I7</f>
        <v>1</v>
      </c>
      <c r="K7" s="402">
        <f ca="1">'IMP HR - New Hires Quarterly'!K7+'IMP HR - Quarterly Totals'!J7</f>
        <v>2</v>
      </c>
      <c r="L7" s="277">
        <f ca="1">'IMP HR - New Hires Quarterly'!L7+'IMP HR - Quarterly Totals'!K7</f>
        <v>2</v>
      </c>
      <c r="M7" s="277">
        <f ca="1">'IMP HR - New Hires Quarterly'!M7+'IMP HR - Quarterly Totals'!L7</f>
        <v>2</v>
      </c>
      <c r="N7" s="277">
        <f ca="1">'IMP HR - New Hires Quarterly'!N7+'IMP HR - Quarterly Totals'!M7</f>
        <v>6</v>
      </c>
      <c r="O7" s="344">
        <f ca="1">'IMP HR - New Hires Quarterly'!O7+'IMP HR - Quarterly Totals'!N7</f>
        <v>11</v>
      </c>
      <c r="P7" s="277">
        <f ca="1">'IMP HR - New Hires Quarterly'!P7+'IMP HR - Quarterly Totals'!O7</f>
        <v>12</v>
      </c>
      <c r="Q7" s="277">
        <f ca="1">'IMP HR - New Hires Quarterly'!Q7+'IMP HR - Quarterly Totals'!P7</f>
        <v>12</v>
      </c>
      <c r="R7" s="277">
        <f ca="1">'IMP HR - New Hires Quarterly'!R7+'IMP HR - Quarterly Totals'!Q7</f>
        <v>14</v>
      </c>
      <c r="S7" s="344">
        <f ca="1">'IMP HR - New Hires Quarterly'!S7+'IMP HR - Quarterly Totals'!R7</f>
        <v>23</v>
      </c>
      <c r="T7" s="277">
        <f ca="1">'IMP HR - New Hires Quarterly'!T7+'IMP HR - Quarterly Totals'!S7</f>
        <v>30</v>
      </c>
      <c r="U7" s="277">
        <f ca="1">'IMP HR - New Hires Quarterly'!U7+'IMP HR - Quarterly Totals'!T7</f>
        <v>30</v>
      </c>
      <c r="V7" s="277">
        <f ca="1">'IMP HR - New Hires Quarterly'!V7+'IMP HR - Quarterly Totals'!U7</f>
        <v>30</v>
      </c>
      <c r="W7" s="344">
        <f ca="1">'IMP HR - New Hires Quarterly'!W7+'IMP HR - Quarterly Totals'!V7</f>
        <v>37</v>
      </c>
      <c r="X7" s="277">
        <f ca="1">'IMP HR - New Hires Quarterly'!X7+'IMP HR - Quarterly Totals'!W7</f>
        <v>43</v>
      </c>
      <c r="Y7" s="277">
        <f ca="1">'IMP HR - New Hires Quarterly'!Y7+'IMP HR - Quarterly Totals'!X7</f>
        <v>46</v>
      </c>
      <c r="Z7" s="277">
        <f ca="1">'IMP HR - New Hires Quarterly'!Z7+'IMP HR - Quarterly Totals'!Y7</f>
        <v>49</v>
      </c>
      <c r="AA7" s="344">
        <f ca="1">'IMP HR - New Hires Quarterly'!AA7+'IMP HR - Quarterly Totals'!Z7</f>
        <v>49</v>
      </c>
      <c r="AB7" s="277">
        <f ca="1">'IMP HR - New Hires Quarterly'!AB7+'IMP HR - Quarterly Totals'!AA7</f>
        <v>49</v>
      </c>
      <c r="AC7" s="277">
        <f ca="1">'IMP HR - New Hires Quarterly'!AC7+'IMP HR - Quarterly Totals'!AB7</f>
        <v>49</v>
      </c>
      <c r="AD7" s="277">
        <f ca="1">'IMP HR - New Hires Quarterly'!AD7+'IMP HR - Quarterly Totals'!AC7</f>
        <v>49</v>
      </c>
      <c r="AE7" s="280">
        <f ca="1">'IMP HR - New Hires Quarterly'!AE7+'IMP HR - Quarterly Totals'!AD7</f>
        <v>49</v>
      </c>
      <c r="AF7" s="16"/>
      <c r="AH7" s="16"/>
      <c r="AI7" s="16"/>
      <c r="AL7" s="15"/>
      <c r="AO7" s="15"/>
      <c r="AQ7" s="17"/>
      <c r="AR7" s="16"/>
      <c r="AU7" s="15"/>
      <c r="AX7" s="15"/>
      <c r="BA7" s="15"/>
      <c r="BC7" s="17"/>
      <c r="BD7" s="16"/>
      <c r="BG7" s="15"/>
      <c r="BJ7" s="15"/>
      <c r="BM7" s="15"/>
      <c r="BO7" s="17"/>
      <c r="BP7" s="16"/>
      <c r="BS7" s="15"/>
      <c r="BV7" s="15"/>
      <c r="BY7" s="15"/>
      <c r="CA7" s="17"/>
      <c r="CB7" s="16"/>
      <c r="CE7" s="15"/>
      <c r="CH7" s="15"/>
      <c r="CK7" s="15"/>
      <c r="CM7" s="17"/>
      <c r="CN7" s="16"/>
      <c r="CQ7" s="15"/>
      <c r="CT7" s="15"/>
      <c r="CW7" s="15"/>
      <c r="CY7" s="17"/>
      <c r="CZ7" s="16"/>
      <c r="DC7" s="15"/>
      <c r="DF7" s="15"/>
      <c r="DI7" s="15"/>
      <c r="DK7" s="17"/>
      <c r="DL7" s="16"/>
      <c r="DO7" s="15"/>
      <c r="DR7" s="15"/>
      <c r="DU7" s="15"/>
      <c r="DW7" s="17"/>
      <c r="DX7" s="16"/>
      <c r="EA7" s="15"/>
    </row>
    <row r="8" spans="1:131" x14ac:dyDescent="0.25">
      <c r="B8" s="11" t="str">
        <f>'MD - IMP'!B69</f>
        <v>HR-DE</v>
      </c>
      <c r="C8" s="17"/>
      <c r="D8" s="406">
        <f ca="1">'IMP HR - New Hires Quarterly'!D8</f>
        <v>5</v>
      </c>
      <c r="E8" s="390">
        <f ca="1">'IMP HR - New Hires Quarterly'!E8+'IMP HR - Quarterly Totals'!D8</f>
        <v>5</v>
      </c>
      <c r="F8" s="390">
        <f ca="1">'IMP HR - New Hires Quarterly'!F8+'IMP HR - Quarterly Totals'!E8</f>
        <v>5</v>
      </c>
      <c r="G8" s="402">
        <f ca="1">'IMP HR - New Hires Quarterly'!G8+'IMP HR - Quarterly Totals'!F8</f>
        <v>5</v>
      </c>
      <c r="H8" s="390">
        <f ca="1">'IMP HR - New Hires Quarterly'!H8+'IMP HR - Quarterly Totals'!G8</f>
        <v>5</v>
      </c>
      <c r="I8" s="390">
        <f ca="1">'IMP HR - New Hires Quarterly'!I8+'IMP HR - Quarterly Totals'!H8</f>
        <v>9</v>
      </c>
      <c r="J8" s="390">
        <f ca="1">'IMP HR - New Hires Quarterly'!J8+'IMP HR - Quarterly Totals'!I8</f>
        <v>9</v>
      </c>
      <c r="K8" s="402">
        <f ca="1">'IMP HR - New Hires Quarterly'!K8+'IMP HR - Quarterly Totals'!J8</f>
        <v>9</v>
      </c>
      <c r="L8" s="277">
        <f ca="1">'IMP HR - New Hires Quarterly'!L8+'IMP HR - Quarterly Totals'!K8</f>
        <v>9</v>
      </c>
      <c r="M8" s="277">
        <f ca="1">'IMP HR - New Hires Quarterly'!M8+'IMP HR - Quarterly Totals'!L8</f>
        <v>10</v>
      </c>
      <c r="N8" s="277">
        <f ca="1">'IMP HR - New Hires Quarterly'!N8+'IMP HR - Quarterly Totals'!M8</f>
        <v>10</v>
      </c>
      <c r="O8" s="344">
        <f ca="1">'IMP HR - New Hires Quarterly'!O8+'IMP HR - Quarterly Totals'!N8</f>
        <v>10</v>
      </c>
      <c r="P8" s="277">
        <f ca="1">'IMP HR - New Hires Quarterly'!P8+'IMP HR - Quarterly Totals'!O8</f>
        <v>10</v>
      </c>
      <c r="Q8" s="277">
        <f ca="1">'IMP HR - New Hires Quarterly'!Q8+'IMP HR - Quarterly Totals'!P8</f>
        <v>10</v>
      </c>
      <c r="R8" s="277">
        <f ca="1">'IMP HR - New Hires Quarterly'!R8+'IMP HR - Quarterly Totals'!Q8</f>
        <v>10</v>
      </c>
      <c r="S8" s="344">
        <f ca="1">'IMP HR - New Hires Quarterly'!S8+'IMP HR - Quarterly Totals'!R8</f>
        <v>10</v>
      </c>
      <c r="T8" s="277">
        <f ca="1">'IMP HR - New Hires Quarterly'!T8+'IMP HR - Quarterly Totals'!S8</f>
        <v>10</v>
      </c>
      <c r="U8" s="277">
        <f ca="1">'IMP HR - New Hires Quarterly'!U8+'IMP HR - Quarterly Totals'!T8</f>
        <v>10</v>
      </c>
      <c r="V8" s="277">
        <f ca="1">'IMP HR - New Hires Quarterly'!V8+'IMP HR - Quarterly Totals'!U8</f>
        <v>10</v>
      </c>
      <c r="W8" s="344">
        <f ca="1">'IMP HR - New Hires Quarterly'!W8+'IMP HR - Quarterly Totals'!V8</f>
        <v>10</v>
      </c>
      <c r="X8" s="277">
        <f ca="1">'IMP HR - New Hires Quarterly'!X8+'IMP HR - Quarterly Totals'!W8</f>
        <v>10</v>
      </c>
      <c r="Y8" s="277">
        <f ca="1">'IMP HR - New Hires Quarterly'!Y8+'IMP HR - Quarterly Totals'!X8</f>
        <v>10</v>
      </c>
      <c r="Z8" s="277">
        <f ca="1">'IMP HR - New Hires Quarterly'!Z8+'IMP HR - Quarterly Totals'!Y8</f>
        <v>10</v>
      </c>
      <c r="AA8" s="344">
        <f ca="1">'IMP HR - New Hires Quarterly'!AA8+'IMP HR - Quarterly Totals'!Z8</f>
        <v>10</v>
      </c>
      <c r="AB8" s="277">
        <f ca="1">'IMP HR - New Hires Quarterly'!AB8+'IMP HR - Quarterly Totals'!AA8</f>
        <v>10</v>
      </c>
      <c r="AC8" s="277">
        <f ca="1">'IMP HR - New Hires Quarterly'!AC8+'IMP HR - Quarterly Totals'!AB8</f>
        <v>10</v>
      </c>
      <c r="AD8" s="277">
        <f ca="1">'IMP HR - New Hires Quarterly'!AD8+'IMP HR - Quarterly Totals'!AC8</f>
        <v>10</v>
      </c>
      <c r="AE8" s="280">
        <f ca="1">'IMP HR - New Hires Quarterly'!AE8+'IMP HR - Quarterly Totals'!AD8</f>
        <v>10</v>
      </c>
      <c r="AF8" s="16"/>
      <c r="AH8" s="16"/>
      <c r="AI8" s="16"/>
      <c r="AL8" s="15"/>
      <c r="AO8" s="15"/>
      <c r="AQ8" s="17"/>
      <c r="AR8" s="16"/>
      <c r="AU8" s="15"/>
      <c r="AX8" s="15"/>
      <c r="BA8" s="15"/>
      <c r="BC8" s="17"/>
      <c r="BD8" s="16"/>
      <c r="BG8" s="15"/>
      <c r="BJ8" s="15"/>
      <c r="BM8" s="15"/>
      <c r="BO8" s="17"/>
      <c r="BP8" s="16"/>
      <c r="BS8" s="15"/>
      <c r="BV8" s="15"/>
      <c r="BY8" s="15"/>
      <c r="CA8" s="17"/>
      <c r="CB8" s="16"/>
      <c r="CE8" s="15"/>
      <c r="CH8" s="15"/>
      <c r="CK8" s="15"/>
      <c r="CM8" s="17"/>
      <c r="CN8" s="16"/>
      <c r="CQ8" s="15"/>
      <c r="CT8" s="15"/>
      <c r="CW8" s="15"/>
      <c r="CY8" s="17"/>
      <c r="CZ8" s="16"/>
      <c r="DC8" s="15"/>
      <c r="DF8" s="15"/>
      <c r="DI8" s="15"/>
      <c r="DK8" s="17"/>
      <c r="DL8" s="16"/>
      <c r="DO8" s="15"/>
      <c r="DR8" s="15"/>
      <c r="DU8" s="15"/>
      <c r="DW8" s="17"/>
      <c r="DX8" s="16"/>
      <c r="EA8" s="15"/>
    </row>
    <row r="9" spans="1:131" x14ac:dyDescent="0.25">
      <c r="B9" s="11" t="str">
        <f>'MD - IMP'!B70</f>
        <v>HR-SI</v>
      </c>
      <c r="C9" s="17"/>
      <c r="D9" s="406">
        <f ca="1">'IMP HR - New Hires Quarterly'!D9</f>
        <v>1</v>
      </c>
      <c r="E9" s="390">
        <f ca="1">'IMP HR - New Hires Quarterly'!E9+'IMP HR - Quarterly Totals'!D9</f>
        <v>1</v>
      </c>
      <c r="F9" s="390">
        <f ca="1">'IMP HR - New Hires Quarterly'!F9+'IMP HR - Quarterly Totals'!E9</f>
        <v>1</v>
      </c>
      <c r="G9" s="402">
        <f ca="1">'IMP HR - New Hires Quarterly'!G9+'IMP HR - Quarterly Totals'!F9</f>
        <v>1</v>
      </c>
      <c r="H9" s="390">
        <f ca="1">'IMP HR - New Hires Quarterly'!H9+'IMP HR - Quarterly Totals'!G9</f>
        <v>5</v>
      </c>
      <c r="I9" s="390">
        <f ca="1">'IMP HR - New Hires Quarterly'!I9+'IMP HR - Quarterly Totals'!H9</f>
        <v>5</v>
      </c>
      <c r="J9" s="390">
        <f ca="1">'IMP HR - New Hires Quarterly'!J9+'IMP HR - Quarterly Totals'!I9</f>
        <v>5</v>
      </c>
      <c r="K9" s="402">
        <f ca="1">'IMP HR - New Hires Quarterly'!K9+'IMP HR - Quarterly Totals'!J9</f>
        <v>5</v>
      </c>
      <c r="L9" s="277">
        <f ca="1">'IMP HR - New Hires Quarterly'!L9+'IMP HR - Quarterly Totals'!K9</f>
        <v>6</v>
      </c>
      <c r="M9" s="277">
        <f ca="1">'IMP HR - New Hires Quarterly'!M9+'IMP HR - Quarterly Totals'!L9</f>
        <v>12</v>
      </c>
      <c r="N9" s="277">
        <f ca="1">'IMP HR - New Hires Quarterly'!N9+'IMP HR - Quarterly Totals'!M9</f>
        <v>12</v>
      </c>
      <c r="O9" s="344">
        <f ca="1">'IMP HR - New Hires Quarterly'!O9+'IMP HR - Quarterly Totals'!N9</f>
        <v>12</v>
      </c>
      <c r="P9" s="277">
        <f ca="1">'IMP HR - New Hires Quarterly'!P9+'IMP HR - Quarterly Totals'!O9</f>
        <v>12</v>
      </c>
      <c r="Q9" s="277">
        <f ca="1">'IMP HR - New Hires Quarterly'!Q9+'IMP HR - Quarterly Totals'!P9</f>
        <v>16</v>
      </c>
      <c r="R9" s="277">
        <f ca="1">'IMP HR - New Hires Quarterly'!R9+'IMP HR - Quarterly Totals'!Q9</f>
        <v>17</v>
      </c>
      <c r="S9" s="344">
        <f ca="1">'IMP HR - New Hires Quarterly'!S9+'IMP HR - Quarterly Totals'!R9</f>
        <v>18</v>
      </c>
      <c r="T9" s="277">
        <f ca="1">'IMP HR - New Hires Quarterly'!T9+'IMP HR - Quarterly Totals'!S9</f>
        <v>19</v>
      </c>
      <c r="U9" s="277">
        <f ca="1">'IMP HR - New Hires Quarterly'!U9+'IMP HR - Quarterly Totals'!T9</f>
        <v>19</v>
      </c>
      <c r="V9" s="277">
        <f ca="1">'IMP HR - New Hires Quarterly'!V9+'IMP HR - Quarterly Totals'!U9</f>
        <v>19</v>
      </c>
      <c r="W9" s="344">
        <f ca="1">'IMP HR - New Hires Quarterly'!W9+'IMP HR - Quarterly Totals'!V9</f>
        <v>19</v>
      </c>
      <c r="X9" s="277">
        <f ca="1">'IMP HR - New Hires Quarterly'!X9+'IMP HR - Quarterly Totals'!W9</f>
        <v>19</v>
      </c>
      <c r="Y9" s="277">
        <f ca="1">'IMP HR - New Hires Quarterly'!Y9+'IMP HR - Quarterly Totals'!X9</f>
        <v>19</v>
      </c>
      <c r="Z9" s="277">
        <f ca="1">'IMP HR - New Hires Quarterly'!Z9+'IMP HR - Quarterly Totals'!Y9</f>
        <v>19</v>
      </c>
      <c r="AA9" s="344">
        <f ca="1">'IMP HR - New Hires Quarterly'!AA9+'IMP HR - Quarterly Totals'!Z9</f>
        <v>19</v>
      </c>
      <c r="AB9" s="277">
        <f ca="1">'IMP HR - New Hires Quarterly'!AB9+'IMP HR - Quarterly Totals'!AA9</f>
        <v>19</v>
      </c>
      <c r="AC9" s="277">
        <f ca="1">'IMP HR - New Hires Quarterly'!AC9+'IMP HR - Quarterly Totals'!AB9</f>
        <v>19</v>
      </c>
      <c r="AD9" s="277">
        <f ca="1">'IMP HR - New Hires Quarterly'!AD9+'IMP HR - Quarterly Totals'!AC9</f>
        <v>19</v>
      </c>
      <c r="AE9" s="280">
        <f ca="1">'IMP HR - New Hires Quarterly'!AE9+'IMP HR - Quarterly Totals'!AD9</f>
        <v>19</v>
      </c>
      <c r="AF9" s="16"/>
      <c r="AH9" s="16"/>
      <c r="AI9" s="16"/>
      <c r="AL9" s="15"/>
      <c r="AO9" s="15"/>
      <c r="AQ9" s="17"/>
      <c r="AR9" s="16"/>
      <c r="AU9" s="15"/>
      <c r="AX9" s="15"/>
      <c r="BA9" s="15"/>
      <c r="BC9" s="17"/>
      <c r="BD9" s="16"/>
      <c r="BG9" s="15"/>
      <c r="BJ9" s="15"/>
      <c r="BM9" s="15"/>
      <c r="BO9" s="17"/>
      <c r="BP9" s="16"/>
      <c r="BS9" s="15"/>
      <c r="BV9" s="15"/>
      <c r="BY9" s="15"/>
      <c r="CA9" s="17"/>
      <c r="CB9" s="16"/>
      <c r="CE9" s="15"/>
      <c r="CH9" s="15"/>
      <c r="CK9" s="15"/>
      <c r="CM9" s="17"/>
      <c r="CN9" s="16"/>
      <c r="CQ9" s="15"/>
      <c r="CT9" s="15"/>
      <c r="CW9" s="15"/>
      <c r="CY9" s="17"/>
      <c r="CZ9" s="16"/>
      <c r="DC9" s="15"/>
      <c r="DF9" s="15"/>
      <c r="DI9" s="15"/>
      <c r="DK9" s="17"/>
      <c r="DL9" s="16"/>
      <c r="DO9" s="15"/>
      <c r="DR9" s="15"/>
      <c r="DU9" s="15"/>
      <c r="DW9" s="17"/>
      <c r="DX9" s="16"/>
      <c r="EA9" s="15"/>
    </row>
    <row r="10" spans="1:131" x14ac:dyDescent="0.25">
      <c r="B10" s="11" t="str">
        <f>'MD - IMP'!B71</f>
        <v>HR-JI</v>
      </c>
      <c r="C10" s="17"/>
      <c r="D10" s="406">
        <f ca="1">'IMP HR - New Hires Quarterly'!D10</f>
        <v>0</v>
      </c>
      <c r="E10" s="390">
        <f ca="1">'IMP HR - New Hires Quarterly'!E10+'IMP HR - Quarterly Totals'!D10</f>
        <v>0</v>
      </c>
      <c r="F10" s="390">
        <f ca="1">'IMP HR - New Hires Quarterly'!F10+'IMP HR - Quarterly Totals'!E10</f>
        <v>0</v>
      </c>
      <c r="G10" s="402">
        <f ca="1">'IMP HR - New Hires Quarterly'!G10+'IMP HR - Quarterly Totals'!F10</f>
        <v>0</v>
      </c>
      <c r="H10" s="390">
        <f ca="1">'IMP HR - New Hires Quarterly'!H10+'IMP HR - Quarterly Totals'!G10</f>
        <v>1</v>
      </c>
      <c r="I10" s="390">
        <f ca="1">'IMP HR - New Hires Quarterly'!I10+'IMP HR - Quarterly Totals'!H10</f>
        <v>1</v>
      </c>
      <c r="J10" s="390">
        <f ca="1">'IMP HR - New Hires Quarterly'!J10+'IMP HR - Quarterly Totals'!I10</f>
        <v>1</v>
      </c>
      <c r="K10" s="402">
        <f ca="1">'IMP HR - New Hires Quarterly'!K10+'IMP HR - Quarterly Totals'!J10</f>
        <v>1</v>
      </c>
      <c r="L10" s="277">
        <f ca="1">'IMP HR - New Hires Quarterly'!L10+'IMP HR - Quarterly Totals'!K10</f>
        <v>5</v>
      </c>
      <c r="M10" s="277">
        <f ca="1">'IMP HR - New Hires Quarterly'!M10+'IMP HR - Quarterly Totals'!L10</f>
        <v>6</v>
      </c>
      <c r="N10" s="277">
        <f ca="1">'IMP HR - New Hires Quarterly'!N10+'IMP HR - Quarterly Totals'!M10</f>
        <v>6</v>
      </c>
      <c r="O10" s="344">
        <f ca="1">'IMP HR - New Hires Quarterly'!O10+'IMP HR - Quarterly Totals'!N10</f>
        <v>7</v>
      </c>
      <c r="P10" s="277">
        <f ca="1">'IMP HR - New Hires Quarterly'!P10+'IMP HR - Quarterly Totals'!O10</f>
        <v>8</v>
      </c>
      <c r="Q10" s="277">
        <f ca="1">'IMP HR - New Hires Quarterly'!Q10+'IMP HR - Quarterly Totals'!P10</f>
        <v>15</v>
      </c>
      <c r="R10" s="277">
        <f ca="1">'IMP HR - New Hires Quarterly'!R10+'IMP HR - Quarterly Totals'!Q10</f>
        <v>15</v>
      </c>
      <c r="S10" s="344">
        <f ca="1">'IMP HR - New Hires Quarterly'!S10+'IMP HR - Quarterly Totals'!R10</f>
        <v>15</v>
      </c>
      <c r="T10" s="277">
        <f ca="1">'IMP HR - New Hires Quarterly'!T10+'IMP HR - Quarterly Totals'!S10</f>
        <v>15</v>
      </c>
      <c r="U10" s="277">
        <f ca="1">'IMP HR - New Hires Quarterly'!U10+'IMP HR - Quarterly Totals'!T10</f>
        <v>23</v>
      </c>
      <c r="V10" s="277">
        <f ca="1">'IMP HR - New Hires Quarterly'!V10+'IMP HR - Quarterly Totals'!U10</f>
        <v>23</v>
      </c>
      <c r="W10" s="344">
        <f ca="1">'IMP HR - New Hires Quarterly'!W10+'IMP HR - Quarterly Totals'!V10</f>
        <v>25</v>
      </c>
      <c r="X10" s="277">
        <f ca="1">'IMP HR - New Hires Quarterly'!X10+'IMP HR - Quarterly Totals'!W10</f>
        <v>25</v>
      </c>
      <c r="Y10" s="277">
        <f ca="1">'IMP HR - New Hires Quarterly'!Y10+'IMP HR - Quarterly Totals'!X10</f>
        <v>25</v>
      </c>
      <c r="Z10" s="277">
        <f ca="1">'IMP HR - New Hires Quarterly'!Z10+'IMP HR - Quarterly Totals'!Y10</f>
        <v>25</v>
      </c>
      <c r="AA10" s="344">
        <f ca="1">'IMP HR - New Hires Quarterly'!AA10+'IMP HR - Quarterly Totals'!Z10</f>
        <v>25</v>
      </c>
      <c r="AB10" s="277">
        <f ca="1">'IMP HR - New Hires Quarterly'!AB10+'IMP HR - Quarterly Totals'!AA10</f>
        <v>25</v>
      </c>
      <c r="AC10" s="277">
        <f ca="1">'IMP HR - New Hires Quarterly'!AC10+'IMP HR - Quarterly Totals'!AB10</f>
        <v>25</v>
      </c>
      <c r="AD10" s="277">
        <f ca="1">'IMP HR - New Hires Quarterly'!AD10+'IMP HR - Quarterly Totals'!AC10</f>
        <v>25</v>
      </c>
      <c r="AE10" s="280">
        <f ca="1">'IMP HR - New Hires Quarterly'!AE10+'IMP HR - Quarterly Totals'!AD10</f>
        <v>25</v>
      </c>
      <c r="AF10" s="16"/>
      <c r="AH10" s="16"/>
      <c r="AI10" s="16"/>
      <c r="AL10" s="15"/>
      <c r="AO10" s="15"/>
      <c r="AQ10" s="17"/>
      <c r="AR10" s="16"/>
      <c r="AU10" s="15"/>
      <c r="AX10" s="15"/>
      <c r="BA10" s="15"/>
      <c r="BC10" s="17"/>
      <c r="BD10" s="16"/>
      <c r="BG10" s="15"/>
      <c r="BJ10" s="15"/>
      <c r="BM10" s="15"/>
      <c r="BO10" s="17"/>
      <c r="BP10" s="16"/>
      <c r="BS10" s="15"/>
      <c r="BV10" s="15"/>
      <c r="BY10" s="15"/>
      <c r="CA10" s="17"/>
      <c r="CB10" s="16"/>
      <c r="CE10" s="15"/>
      <c r="CH10" s="15"/>
      <c r="CK10" s="15"/>
      <c r="CM10" s="17"/>
      <c r="CN10" s="16"/>
      <c r="CQ10" s="15"/>
      <c r="CT10" s="15"/>
      <c r="CW10" s="15"/>
      <c r="CY10" s="17"/>
      <c r="CZ10" s="16"/>
      <c r="DC10" s="15"/>
      <c r="DF10" s="15"/>
      <c r="DI10" s="15"/>
      <c r="DK10" s="17"/>
      <c r="DL10" s="16"/>
      <c r="DO10" s="15"/>
      <c r="DR10" s="15"/>
      <c r="DU10" s="15"/>
      <c r="DW10" s="17"/>
      <c r="DX10" s="16"/>
      <c r="EA10" s="15"/>
    </row>
    <row r="11" spans="1:131" x14ac:dyDescent="0.25">
      <c r="B11" s="11" t="str">
        <f>'MD - IMP'!B72</f>
        <v>HR-SP</v>
      </c>
      <c r="C11" s="17"/>
      <c r="D11" s="406">
        <f ca="1">'IMP HR - New Hires Quarterly'!D11</f>
        <v>0</v>
      </c>
      <c r="E11" s="390">
        <f ca="1">'IMP HR - New Hires Quarterly'!E11+'IMP HR - Quarterly Totals'!D11</f>
        <v>0</v>
      </c>
      <c r="F11" s="390">
        <f ca="1">'IMP HR - New Hires Quarterly'!F11+'IMP HR - Quarterly Totals'!E11</f>
        <v>0</v>
      </c>
      <c r="G11" s="402">
        <f ca="1">'IMP HR - New Hires Quarterly'!G11+'IMP HR - Quarterly Totals'!F11</f>
        <v>0</v>
      </c>
      <c r="H11" s="390">
        <f ca="1">'IMP HR - New Hires Quarterly'!H11+'IMP HR - Quarterly Totals'!G11</f>
        <v>0</v>
      </c>
      <c r="I11" s="390">
        <f ca="1">'IMP HR - New Hires Quarterly'!I11+'IMP HR - Quarterly Totals'!H11</f>
        <v>0</v>
      </c>
      <c r="J11" s="390">
        <f ca="1">'IMP HR - New Hires Quarterly'!J11+'IMP HR - Quarterly Totals'!I11</f>
        <v>1</v>
      </c>
      <c r="K11" s="402">
        <f ca="1">'IMP HR - New Hires Quarterly'!K11+'IMP HR - Quarterly Totals'!J11</f>
        <v>2</v>
      </c>
      <c r="L11" s="277">
        <f ca="1">'IMP HR - New Hires Quarterly'!L11+'IMP HR - Quarterly Totals'!K11</f>
        <v>2</v>
      </c>
      <c r="M11" s="277">
        <f ca="1">'IMP HR - New Hires Quarterly'!M11+'IMP HR - Quarterly Totals'!L11</f>
        <v>2</v>
      </c>
      <c r="N11" s="277">
        <f ca="1">'IMP HR - New Hires Quarterly'!N11+'IMP HR - Quarterly Totals'!M11</f>
        <v>6</v>
      </c>
      <c r="O11" s="344">
        <f ca="1">'IMP HR - New Hires Quarterly'!O11+'IMP HR - Quarterly Totals'!N11</f>
        <v>11</v>
      </c>
      <c r="P11" s="277">
        <f ca="1">'IMP HR - New Hires Quarterly'!P11+'IMP HR - Quarterly Totals'!O11</f>
        <v>12</v>
      </c>
      <c r="Q11" s="277">
        <f ca="1">'IMP HR - New Hires Quarterly'!Q11+'IMP HR - Quarterly Totals'!P11</f>
        <v>12</v>
      </c>
      <c r="R11" s="277">
        <f ca="1">'IMP HR - New Hires Quarterly'!R11+'IMP HR - Quarterly Totals'!Q11</f>
        <v>14</v>
      </c>
      <c r="S11" s="344">
        <f ca="1">'IMP HR - New Hires Quarterly'!S11+'IMP HR - Quarterly Totals'!R11</f>
        <v>23</v>
      </c>
      <c r="T11" s="277">
        <f ca="1">'IMP HR - New Hires Quarterly'!T11+'IMP HR - Quarterly Totals'!S11</f>
        <v>30</v>
      </c>
      <c r="U11" s="277">
        <f ca="1">'IMP HR - New Hires Quarterly'!U11+'IMP HR - Quarterly Totals'!T11</f>
        <v>30</v>
      </c>
      <c r="V11" s="277">
        <f ca="1">'IMP HR - New Hires Quarterly'!V11+'IMP HR - Quarterly Totals'!U11</f>
        <v>30</v>
      </c>
      <c r="W11" s="344">
        <f ca="1">'IMP HR - New Hires Quarterly'!W11+'IMP HR - Quarterly Totals'!V11</f>
        <v>37</v>
      </c>
      <c r="X11" s="277">
        <f ca="1">'IMP HR - New Hires Quarterly'!X11+'IMP HR - Quarterly Totals'!W11</f>
        <v>43</v>
      </c>
      <c r="Y11" s="277">
        <f ca="1">'IMP HR - New Hires Quarterly'!Y11+'IMP HR - Quarterly Totals'!X11</f>
        <v>46</v>
      </c>
      <c r="Z11" s="277">
        <f ca="1">'IMP HR - New Hires Quarterly'!Z11+'IMP HR - Quarterly Totals'!Y11</f>
        <v>49</v>
      </c>
      <c r="AA11" s="344">
        <f ca="1">'IMP HR - New Hires Quarterly'!AA11+'IMP HR - Quarterly Totals'!Z11</f>
        <v>49</v>
      </c>
      <c r="AB11" s="277">
        <f ca="1">'IMP HR - New Hires Quarterly'!AB11+'IMP HR - Quarterly Totals'!AA11</f>
        <v>49</v>
      </c>
      <c r="AC11" s="277">
        <f ca="1">'IMP HR - New Hires Quarterly'!AC11+'IMP HR - Quarterly Totals'!AB11</f>
        <v>49</v>
      </c>
      <c r="AD11" s="277">
        <f ca="1">'IMP HR - New Hires Quarterly'!AD11+'IMP HR - Quarterly Totals'!AC11</f>
        <v>49</v>
      </c>
      <c r="AE11" s="280">
        <f ca="1">'IMP HR - New Hires Quarterly'!AE11+'IMP HR - Quarterly Totals'!AD11</f>
        <v>49</v>
      </c>
      <c r="AF11" s="16"/>
      <c r="AH11" s="16"/>
      <c r="AI11" s="16"/>
      <c r="AL11" s="15"/>
      <c r="AO11" s="15"/>
      <c r="AQ11" s="17"/>
      <c r="AR11" s="16"/>
      <c r="AU11" s="15"/>
      <c r="AX11" s="15"/>
      <c r="BA11" s="15"/>
      <c r="BC11" s="17"/>
      <c r="BD11" s="16"/>
      <c r="BG11" s="15"/>
      <c r="BJ11" s="15"/>
      <c r="BM11" s="15"/>
      <c r="BO11" s="17"/>
      <c r="BP11" s="16"/>
      <c r="BS11" s="15"/>
      <c r="BV11" s="15"/>
      <c r="BY11" s="15"/>
      <c r="CA11" s="17"/>
      <c r="CB11" s="16"/>
      <c r="CE11" s="15"/>
      <c r="CH11" s="15"/>
      <c r="CK11" s="15"/>
      <c r="CM11" s="17"/>
      <c r="CN11" s="16"/>
      <c r="CQ11" s="15"/>
      <c r="CT11" s="15"/>
      <c r="CW11" s="15"/>
      <c r="CY11" s="17"/>
      <c r="CZ11" s="16"/>
      <c r="DC11" s="15"/>
      <c r="DF11" s="15"/>
      <c r="DI11" s="15"/>
      <c r="DK11" s="17"/>
      <c r="DL11" s="16"/>
      <c r="DO11" s="15"/>
      <c r="DR11" s="15"/>
      <c r="DU11" s="15"/>
      <c r="DW11" s="17"/>
      <c r="DX11" s="16"/>
      <c r="EA11" s="15"/>
    </row>
    <row r="12" spans="1:131" x14ac:dyDescent="0.25">
      <c r="B12" s="11" t="str">
        <f>'MD - IMP'!B73</f>
        <v>SC-DE</v>
      </c>
      <c r="C12" s="17"/>
      <c r="D12" s="406">
        <f ca="1">'IMP HR - New Hires Quarterly'!D12</f>
        <v>5</v>
      </c>
      <c r="E12" s="390">
        <f ca="1">'IMP HR - New Hires Quarterly'!E12+'IMP HR - Quarterly Totals'!D12</f>
        <v>5</v>
      </c>
      <c r="F12" s="390">
        <f ca="1">'IMP HR - New Hires Quarterly'!F12+'IMP HR - Quarterly Totals'!E12</f>
        <v>5</v>
      </c>
      <c r="G12" s="402">
        <f ca="1">'IMP HR - New Hires Quarterly'!G12+'IMP HR - Quarterly Totals'!F12</f>
        <v>5</v>
      </c>
      <c r="H12" s="390">
        <f ca="1">'IMP HR - New Hires Quarterly'!H12+'IMP HR - Quarterly Totals'!G12</f>
        <v>5</v>
      </c>
      <c r="I12" s="390">
        <f ca="1">'IMP HR - New Hires Quarterly'!I12+'IMP HR - Quarterly Totals'!H12</f>
        <v>9</v>
      </c>
      <c r="J12" s="390">
        <f ca="1">'IMP HR - New Hires Quarterly'!J12+'IMP HR - Quarterly Totals'!I12</f>
        <v>9</v>
      </c>
      <c r="K12" s="402">
        <f ca="1">'IMP HR - New Hires Quarterly'!K12+'IMP HR - Quarterly Totals'!J12</f>
        <v>9</v>
      </c>
      <c r="L12" s="277">
        <f ca="1">'IMP HR - New Hires Quarterly'!L12+'IMP HR - Quarterly Totals'!K12</f>
        <v>9</v>
      </c>
      <c r="M12" s="277">
        <f ca="1">'IMP HR - New Hires Quarterly'!M12+'IMP HR - Quarterly Totals'!L12</f>
        <v>10</v>
      </c>
      <c r="N12" s="277">
        <f ca="1">'IMP HR - New Hires Quarterly'!N12+'IMP HR - Quarterly Totals'!M12</f>
        <v>10</v>
      </c>
      <c r="O12" s="344">
        <f ca="1">'IMP HR - New Hires Quarterly'!O12+'IMP HR - Quarterly Totals'!N12</f>
        <v>10</v>
      </c>
      <c r="P12" s="277">
        <f ca="1">'IMP HR - New Hires Quarterly'!P12+'IMP HR - Quarterly Totals'!O12</f>
        <v>10</v>
      </c>
      <c r="Q12" s="277">
        <f ca="1">'IMP HR - New Hires Quarterly'!Q12+'IMP HR - Quarterly Totals'!P12</f>
        <v>10</v>
      </c>
      <c r="R12" s="277">
        <f ca="1">'IMP HR - New Hires Quarterly'!R12+'IMP HR - Quarterly Totals'!Q12</f>
        <v>10</v>
      </c>
      <c r="S12" s="344">
        <f ca="1">'IMP HR - New Hires Quarterly'!S12+'IMP HR - Quarterly Totals'!R12</f>
        <v>10</v>
      </c>
      <c r="T12" s="277">
        <f ca="1">'IMP HR - New Hires Quarterly'!T12+'IMP HR - Quarterly Totals'!S12</f>
        <v>10</v>
      </c>
      <c r="U12" s="277">
        <f ca="1">'IMP HR - New Hires Quarterly'!U12+'IMP HR - Quarterly Totals'!T12</f>
        <v>10</v>
      </c>
      <c r="V12" s="277">
        <f ca="1">'IMP HR - New Hires Quarterly'!V12+'IMP HR - Quarterly Totals'!U12</f>
        <v>10</v>
      </c>
      <c r="W12" s="344">
        <f ca="1">'IMP HR - New Hires Quarterly'!W12+'IMP HR - Quarterly Totals'!V12</f>
        <v>10</v>
      </c>
      <c r="X12" s="277">
        <f ca="1">'IMP HR - New Hires Quarterly'!X12+'IMP HR - Quarterly Totals'!W12</f>
        <v>10</v>
      </c>
      <c r="Y12" s="277">
        <f ca="1">'IMP HR - New Hires Quarterly'!Y12+'IMP HR - Quarterly Totals'!X12</f>
        <v>10</v>
      </c>
      <c r="Z12" s="277">
        <f ca="1">'IMP HR - New Hires Quarterly'!Z12+'IMP HR - Quarterly Totals'!Y12</f>
        <v>10</v>
      </c>
      <c r="AA12" s="344">
        <f ca="1">'IMP HR - New Hires Quarterly'!AA12+'IMP HR - Quarterly Totals'!Z12</f>
        <v>10</v>
      </c>
      <c r="AB12" s="277">
        <f ca="1">'IMP HR - New Hires Quarterly'!AB12+'IMP HR - Quarterly Totals'!AA12</f>
        <v>10</v>
      </c>
      <c r="AC12" s="277">
        <f ca="1">'IMP HR - New Hires Quarterly'!AC12+'IMP HR - Quarterly Totals'!AB12</f>
        <v>10</v>
      </c>
      <c r="AD12" s="277">
        <f ca="1">'IMP HR - New Hires Quarterly'!AD12+'IMP HR - Quarterly Totals'!AC12</f>
        <v>10</v>
      </c>
      <c r="AE12" s="280">
        <f ca="1">'IMP HR - New Hires Quarterly'!AE12+'IMP HR - Quarterly Totals'!AD12</f>
        <v>10</v>
      </c>
      <c r="AF12" s="16"/>
      <c r="AH12" s="16"/>
      <c r="AI12" s="16"/>
      <c r="AL12" s="15"/>
      <c r="AO12" s="15"/>
      <c r="AQ12" s="17"/>
      <c r="AR12" s="16"/>
      <c r="AU12" s="15"/>
      <c r="AX12" s="15"/>
      <c r="BA12" s="15"/>
      <c r="BC12" s="17"/>
      <c r="BD12" s="16"/>
      <c r="BG12" s="15"/>
      <c r="BJ12" s="15"/>
      <c r="BM12" s="15"/>
      <c r="BO12" s="17"/>
      <c r="BP12" s="16"/>
      <c r="BS12" s="15"/>
      <c r="BV12" s="15"/>
      <c r="BY12" s="15"/>
      <c r="CA12" s="17"/>
      <c r="CB12" s="16"/>
      <c r="CE12" s="15"/>
      <c r="CH12" s="15"/>
      <c r="CK12" s="15"/>
      <c r="CM12" s="17"/>
      <c r="CN12" s="16"/>
      <c r="CQ12" s="15"/>
      <c r="CT12" s="15"/>
      <c r="CW12" s="15"/>
      <c r="CY12" s="17"/>
      <c r="CZ12" s="16"/>
      <c r="DC12" s="15"/>
      <c r="DF12" s="15"/>
      <c r="DI12" s="15"/>
      <c r="DK12" s="17"/>
      <c r="DL12" s="16"/>
      <c r="DO12" s="15"/>
      <c r="DR12" s="15"/>
      <c r="DU12" s="15"/>
      <c r="DW12" s="17"/>
      <c r="DX12" s="16"/>
      <c r="EA12" s="15"/>
    </row>
    <row r="13" spans="1:131" x14ac:dyDescent="0.25">
      <c r="B13" s="11" t="str">
        <f>'MD - IMP'!B74</f>
        <v>SC-SI</v>
      </c>
      <c r="C13" s="17"/>
      <c r="D13" s="406">
        <f ca="1">'IMP HR - New Hires Quarterly'!D13</f>
        <v>1</v>
      </c>
      <c r="E13" s="390">
        <f ca="1">'IMP HR - New Hires Quarterly'!E13+'IMP HR - Quarterly Totals'!D13</f>
        <v>1</v>
      </c>
      <c r="F13" s="390">
        <f ca="1">'IMP HR - New Hires Quarterly'!F13+'IMP HR - Quarterly Totals'!E13</f>
        <v>1</v>
      </c>
      <c r="G13" s="402">
        <f ca="1">'IMP HR - New Hires Quarterly'!G13+'IMP HR - Quarterly Totals'!F13</f>
        <v>1</v>
      </c>
      <c r="H13" s="390">
        <f ca="1">'IMP HR - New Hires Quarterly'!H13+'IMP HR - Quarterly Totals'!G13</f>
        <v>5</v>
      </c>
      <c r="I13" s="390">
        <f ca="1">'IMP HR - New Hires Quarterly'!I13+'IMP HR - Quarterly Totals'!H13</f>
        <v>5</v>
      </c>
      <c r="J13" s="390">
        <f ca="1">'IMP HR - New Hires Quarterly'!J13+'IMP HR - Quarterly Totals'!I13</f>
        <v>5</v>
      </c>
      <c r="K13" s="402">
        <f ca="1">'IMP HR - New Hires Quarterly'!K13+'IMP HR - Quarterly Totals'!J13</f>
        <v>5</v>
      </c>
      <c r="L13" s="277">
        <f ca="1">'IMP HR - New Hires Quarterly'!L13+'IMP HR - Quarterly Totals'!K13</f>
        <v>6</v>
      </c>
      <c r="M13" s="277">
        <f ca="1">'IMP HR - New Hires Quarterly'!M13+'IMP HR - Quarterly Totals'!L13</f>
        <v>12</v>
      </c>
      <c r="N13" s="277">
        <f ca="1">'IMP HR - New Hires Quarterly'!N13+'IMP HR - Quarterly Totals'!M13</f>
        <v>12</v>
      </c>
      <c r="O13" s="344">
        <f ca="1">'IMP HR - New Hires Quarterly'!O13+'IMP HR - Quarterly Totals'!N13</f>
        <v>12</v>
      </c>
      <c r="P13" s="277">
        <f ca="1">'IMP HR - New Hires Quarterly'!P13+'IMP HR - Quarterly Totals'!O13</f>
        <v>12</v>
      </c>
      <c r="Q13" s="277">
        <f ca="1">'IMP HR - New Hires Quarterly'!Q13+'IMP HR - Quarterly Totals'!P13</f>
        <v>16</v>
      </c>
      <c r="R13" s="277">
        <f ca="1">'IMP HR - New Hires Quarterly'!R13+'IMP HR - Quarterly Totals'!Q13</f>
        <v>17</v>
      </c>
      <c r="S13" s="344">
        <f ca="1">'IMP HR - New Hires Quarterly'!S13+'IMP HR - Quarterly Totals'!R13</f>
        <v>18</v>
      </c>
      <c r="T13" s="277">
        <f ca="1">'IMP HR - New Hires Quarterly'!T13+'IMP HR - Quarterly Totals'!S13</f>
        <v>19</v>
      </c>
      <c r="U13" s="277">
        <f ca="1">'IMP HR - New Hires Quarterly'!U13+'IMP HR - Quarterly Totals'!T13</f>
        <v>19</v>
      </c>
      <c r="V13" s="277">
        <f ca="1">'IMP HR - New Hires Quarterly'!V13+'IMP HR - Quarterly Totals'!U13</f>
        <v>19</v>
      </c>
      <c r="W13" s="344">
        <f ca="1">'IMP HR - New Hires Quarterly'!W13+'IMP HR - Quarterly Totals'!V13</f>
        <v>19</v>
      </c>
      <c r="X13" s="277">
        <f ca="1">'IMP HR - New Hires Quarterly'!X13+'IMP HR - Quarterly Totals'!W13</f>
        <v>19</v>
      </c>
      <c r="Y13" s="277">
        <f ca="1">'IMP HR - New Hires Quarterly'!Y13+'IMP HR - Quarterly Totals'!X13</f>
        <v>19</v>
      </c>
      <c r="Z13" s="277">
        <f ca="1">'IMP HR - New Hires Quarterly'!Z13+'IMP HR - Quarterly Totals'!Y13</f>
        <v>19</v>
      </c>
      <c r="AA13" s="344">
        <f ca="1">'IMP HR - New Hires Quarterly'!AA13+'IMP HR - Quarterly Totals'!Z13</f>
        <v>19</v>
      </c>
      <c r="AB13" s="277">
        <f ca="1">'IMP HR - New Hires Quarterly'!AB13+'IMP HR - Quarterly Totals'!AA13</f>
        <v>19</v>
      </c>
      <c r="AC13" s="277">
        <f ca="1">'IMP HR - New Hires Quarterly'!AC13+'IMP HR - Quarterly Totals'!AB13</f>
        <v>19</v>
      </c>
      <c r="AD13" s="277">
        <f ca="1">'IMP HR - New Hires Quarterly'!AD13+'IMP HR - Quarterly Totals'!AC13</f>
        <v>19</v>
      </c>
      <c r="AE13" s="280">
        <f ca="1">'IMP HR - New Hires Quarterly'!AE13+'IMP HR - Quarterly Totals'!AD13</f>
        <v>19</v>
      </c>
      <c r="AF13" s="16"/>
      <c r="AH13" s="16"/>
      <c r="AI13" s="16"/>
      <c r="AL13" s="15"/>
      <c r="AO13" s="15"/>
      <c r="AQ13" s="17"/>
      <c r="AR13" s="16"/>
      <c r="AU13" s="15"/>
      <c r="AX13" s="15"/>
      <c r="BA13" s="15"/>
      <c r="BC13" s="17"/>
      <c r="BD13" s="16"/>
      <c r="BG13" s="15"/>
      <c r="BJ13" s="15"/>
      <c r="BM13" s="15"/>
      <c r="BO13" s="17"/>
      <c r="BP13" s="16"/>
      <c r="BS13" s="15"/>
      <c r="BV13" s="15"/>
      <c r="BY13" s="15"/>
      <c r="CA13" s="17"/>
      <c r="CB13" s="16"/>
      <c r="CE13" s="15"/>
      <c r="CH13" s="15"/>
      <c r="CK13" s="15"/>
      <c r="CM13" s="17"/>
      <c r="CN13" s="16"/>
      <c r="CQ13" s="15"/>
      <c r="CT13" s="15"/>
      <c r="CW13" s="15"/>
      <c r="CY13" s="17"/>
      <c r="CZ13" s="16"/>
      <c r="DC13" s="15"/>
      <c r="DF13" s="15"/>
      <c r="DI13" s="15"/>
      <c r="DK13" s="17"/>
      <c r="DL13" s="16"/>
      <c r="DO13" s="15"/>
      <c r="DR13" s="15"/>
      <c r="DU13" s="15"/>
      <c r="DW13" s="17"/>
      <c r="DX13" s="16"/>
      <c r="EA13" s="15"/>
    </row>
    <row r="14" spans="1:131" x14ac:dyDescent="0.25">
      <c r="B14" s="11" t="str">
        <f>'MD - IMP'!B75</f>
        <v>SC-JI</v>
      </c>
      <c r="C14" s="17"/>
      <c r="D14" s="406">
        <f ca="1">'IMP HR - New Hires Quarterly'!D14</f>
        <v>0</v>
      </c>
      <c r="E14" s="390">
        <f ca="1">'IMP HR - New Hires Quarterly'!E14+'IMP HR - Quarterly Totals'!D14</f>
        <v>0</v>
      </c>
      <c r="F14" s="390">
        <f ca="1">'IMP HR - New Hires Quarterly'!F14+'IMP HR - Quarterly Totals'!E14</f>
        <v>0</v>
      </c>
      <c r="G14" s="402">
        <f ca="1">'IMP HR - New Hires Quarterly'!G14+'IMP HR - Quarterly Totals'!F14</f>
        <v>0</v>
      </c>
      <c r="H14" s="390">
        <f ca="1">'IMP HR - New Hires Quarterly'!H14+'IMP HR - Quarterly Totals'!G14</f>
        <v>1</v>
      </c>
      <c r="I14" s="390">
        <f ca="1">'IMP HR - New Hires Quarterly'!I14+'IMP HR - Quarterly Totals'!H14</f>
        <v>1</v>
      </c>
      <c r="J14" s="390">
        <f ca="1">'IMP HR - New Hires Quarterly'!J14+'IMP HR - Quarterly Totals'!I14</f>
        <v>1</v>
      </c>
      <c r="K14" s="402">
        <f ca="1">'IMP HR - New Hires Quarterly'!K14+'IMP HR - Quarterly Totals'!J14</f>
        <v>1</v>
      </c>
      <c r="L14" s="277">
        <f ca="1">'IMP HR - New Hires Quarterly'!L14+'IMP HR - Quarterly Totals'!K14</f>
        <v>5</v>
      </c>
      <c r="M14" s="277">
        <f ca="1">'IMP HR - New Hires Quarterly'!M14+'IMP HR - Quarterly Totals'!L14</f>
        <v>6</v>
      </c>
      <c r="N14" s="277">
        <f ca="1">'IMP HR - New Hires Quarterly'!N14+'IMP HR - Quarterly Totals'!M14</f>
        <v>6</v>
      </c>
      <c r="O14" s="344">
        <f ca="1">'IMP HR - New Hires Quarterly'!O14+'IMP HR - Quarterly Totals'!N14</f>
        <v>7</v>
      </c>
      <c r="P14" s="277">
        <f ca="1">'IMP HR - New Hires Quarterly'!P14+'IMP HR - Quarterly Totals'!O14</f>
        <v>8</v>
      </c>
      <c r="Q14" s="277">
        <f ca="1">'IMP HR - New Hires Quarterly'!Q14+'IMP HR - Quarterly Totals'!P14</f>
        <v>15</v>
      </c>
      <c r="R14" s="277">
        <f ca="1">'IMP HR - New Hires Quarterly'!R14+'IMP HR - Quarterly Totals'!Q14</f>
        <v>15</v>
      </c>
      <c r="S14" s="344">
        <f ca="1">'IMP HR - New Hires Quarterly'!S14+'IMP HR - Quarterly Totals'!R14</f>
        <v>15</v>
      </c>
      <c r="T14" s="277">
        <f ca="1">'IMP HR - New Hires Quarterly'!T14+'IMP HR - Quarterly Totals'!S14</f>
        <v>15</v>
      </c>
      <c r="U14" s="277">
        <f ca="1">'IMP HR - New Hires Quarterly'!U14+'IMP HR - Quarterly Totals'!T14</f>
        <v>23</v>
      </c>
      <c r="V14" s="277">
        <f ca="1">'IMP HR - New Hires Quarterly'!V14+'IMP HR - Quarterly Totals'!U14</f>
        <v>23</v>
      </c>
      <c r="W14" s="344">
        <f ca="1">'IMP HR - New Hires Quarterly'!W14+'IMP HR - Quarterly Totals'!V14</f>
        <v>25</v>
      </c>
      <c r="X14" s="277">
        <f ca="1">'IMP HR - New Hires Quarterly'!X14+'IMP HR - Quarterly Totals'!W14</f>
        <v>25</v>
      </c>
      <c r="Y14" s="277">
        <f ca="1">'IMP HR - New Hires Quarterly'!Y14+'IMP HR - Quarterly Totals'!X14</f>
        <v>25</v>
      </c>
      <c r="Z14" s="277">
        <f ca="1">'IMP HR - New Hires Quarterly'!Z14+'IMP HR - Quarterly Totals'!Y14</f>
        <v>25</v>
      </c>
      <c r="AA14" s="344">
        <f ca="1">'IMP HR - New Hires Quarterly'!AA14+'IMP HR - Quarterly Totals'!Z14</f>
        <v>25</v>
      </c>
      <c r="AB14" s="277">
        <f ca="1">'IMP HR - New Hires Quarterly'!AB14+'IMP HR - Quarterly Totals'!AA14</f>
        <v>25</v>
      </c>
      <c r="AC14" s="277">
        <f ca="1">'IMP HR - New Hires Quarterly'!AC14+'IMP HR - Quarterly Totals'!AB14</f>
        <v>25</v>
      </c>
      <c r="AD14" s="277">
        <f ca="1">'IMP HR - New Hires Quarterly'!AD14+'IMP HR - Quarterly Totals'!AC14</f>
        <v>25</v>
      </c>
      <c r="AE14" s="280">
        <f ca="1">'IMP HR - New Hires Quarterly'!AE14+'IMP HR - Quarterly Totals'!AD14</f>
        <v>25</v>
      </c>
      <c r="AF14" s="16"/>
      <c r="AH14" s="16"/>
      <c r="AI14" s="16"/>
      <c r="AL14" s="15"/>
      <c r="AO14" s="15"/>
      <c r="AQ14" s="17"/>
      <c r="AR14" s="16"/>
      <c r="AU14" s="15"/>
      <c r="AX14" s="15"/>
      <c r="BA14" s="15"/>
      <c r="BC14" s="17"/>
      <c r="BD14" s="16"/>
      <c r="BG14" s="15"/>
      <c r="BJ14" s="15"/>
      <c r="BM14" s="15"/>
      <c r="BO14" s="17"/>
      <c r="BP14" s="16"/>
      <c r="BS14" s="15"/>
      <c r="BV14" s="15"/>
      <c r="BY14" s="15"/>
      <c r="CA14" s="17"/>
      <c r="CB14" s="16"/>
      <c r="CE14" s="15"/>
      <c r="CH14" s="15"/>
      <c r="CK14" s="15"/>
      <c r="CM14" s="17"/>
      <c r="CN14" s="16"/>
      <c r="CQ14" s="15"/>
      <c r="CT14" s="15"/>
      <c r="CW14" s="15"/>
      <c r="CY14" s="17"/>
      <c r="CZ14" s="16"/>
      <c r="DC14" s="15"/>
      <c r="DF14" s="15"/>
      <c r="DI14" s="15"/>
      <c r="DK14" s="17"/>
      <c r="DL14" s="16"/>
      <c r="DO14" s="15"/>
      <c r="DR14" s="15"/>
      <c r="DU14" s="15"/>
      <c r="DW14" s="17"/>
      <c r="DX14" s="16"/>
      <c r="EA14" s="15"/>
    </row>
    <row r="15" spans="1:131" x14ac:dyDescent="0.25">
      <c r="B15" s="11" t="str">
        <f>'MD - IMP'!B76</f>
        <v>SC-SP</v>
      </c>
      <c r="C15" s="17"/>
      <c r="D15" s="406">
        <f ca="1">'IMP HR - New Hires Quarterly'!D15</f>
        <v>0</v>
      </c>
      <c r="E15" s="390">
        <f ca="1">'IMP HR - New Hires Quarterly'!E15+'IMP HR - Quarterly Totals'!D15</f>
        <v>0</v>
      </c>
      <c r="F15" s="390">
        <f ca="1">'IMP HR - New Hires Quarterly'!F15+'IMP HR - Quarterly Totals'!E15</f>
        <v>0</v>
      </c>
      <c r="G15" s="402">
        <f ca="1">'IMP HR - New Hires Quarterly'!G15+'IMP HR - Quarterly Totals'!F15</f>
        <v>0</v>
      </c>
      <c r="H15" s="390">
        <f ca="1">'IMP HR - New Hires Quarterly'!H15+'IMP HR - Quarterly Totals'!G15</f>
        <v>0</v>
      </c>
      <c r="I15" s="390">
        <f ca="1">'IMP HR - New Hires Quarterly'!I15+'IMP HR - Quarterly Totals'!H15</f>
        <v>0</v>
      </c>
      <c r="J15" s="390">
        <f ca="1">'IMP HR - New Hires Quarterly'!J15+'IMP HR - Quarterly Totals'!I15</f>
        <v>1</v>
      </c>
      <c r="K15" s="402">
        <f ca="1">'IMP HR - New Hires Quarterly'!K15+'IMP HR - Quarterly Totals'!J15</f>
        <v>2</v>
      </c>
      <c r="L15" s="277">
        <f ca="1">'IMP HR - New Hires Quarterly'!L15+'IMP HR - Quarterly Totals'!K15</f>
        <v>2</v>
      </c>
      <c r="M15" s="277">
        <f ca="1">'IMP HR - New Hires Quarterly'!M15+'IMP HR - Quarterly Totals'!L15</f>
        <v>2</v>
      </c>
      <c r="N15" s="277">
        <f ca="1">'IMP HR - New Hires Quarterly'!N15+'IMP HR - Quarterly Totals'!M15</f>
        <v>6</v>
      </c>
      <c r="O15" s="344">
        <f ca="1">'IMP HR - New Hires Quarterly'!O15+'IMP HR - Quarterly Totals'!N15</f>
        <v>11</v>
      </c>
      <c r="P15" s="277">
        <f ca="1">'IMP HR - New Hires Quarterly'!P15+'IMP HR - Quarterly Totals'!O15</f>
        <v>12</v>
      </c>
      <c r="Q15" s="277">
        <f ca="1">'IMP HR - New Hires Quarterly'!Q15+'IMP HR - Quarterly Totals'!P15</f>
        <v>12</v>
      </c>
      <c r="R15" s="277">
        <f ca="1">'IMP HR - New Hires Quarterly'!R15+'IMP HR - Quarterly Totals'!Q15</f>
        <v>14</v>
      </c>
      <c r="S15" s="344">
        <f ca="1">'IMP HR - New Hires Quarterly'!S15+'IMP HR - Quarterly Totals'!R15</f>
        <v>23</v>
      </c>
      <c r="T15" s="277">
        <f ca="1">'IMP HR - New Hires Quarterly'!T15+'IMP HR - Quarterly Totals'!S15</f>
        <v>30</v>
      </c>
      <c r="U15" s="277">
        <f ca="1">'IMP HR - New Hires Quarterly'!U15+'IMP HR - Quarterly Totals'!T15</f>
        <v>30</v>
      </c>
      <c r="V15" s="277">
        <f ca="1">'IMP HR - New Hires Quarterly'!V15+'IMP HR - Quarterly Totals'!U15</f>
        <v>30</v>
      </c>
      <c r="W15" s="344">
        <f ca="1">'IMP HR - New Hires Quarterly'!W15+'IMP HR - Quarterly Totals'!V15</f>
        <v>37</v>
      </c>
      <c r="X15" s="277">
        <f ca="1">'IMP HR - New Hires Quarterly'!X15+'IMP HR - Quarterly Totals'!W15</f>
        <v>43</v>
      </c>
      <c r="Y15" s="277">
        <f ca="1">'IMP HR - New Hires Quarterly'!Y15+'IMP HR - Quarterly Totals'!X15</f>
        <v>46</v>
      </c>
      <c r="Z15" s="277">
        <f ca="1">'IMP HR - New Hires Quarterly'!Z15+'IMP HR - Quarterly Totals'!Y15</f>
        <v>49</v>
      </c>
      <c r="AA15" s="344">
        <f ca="1">'IMP HR - New Hires Quarterly'!AA15+'IMP HR - Quarterly Totals'!Z15</f>
        <v>49</v>
      </c>
      <c r="AB15" s="277">
        <f ca="1">'IMP HR - New Hires Quarterly'!AB15+'IMP HR - Quarterly Totals'!AA15</f>
        <v>49</v>
      </c>
      <c r="AC15" s="277">
        <f ca="1">'IMP HR - New Hires Quarterly'!AC15+'IMP HR - Quarterly Totals'!AB15</f>
        <v>49</v>
      </c>
      <c r="AD15" s="277">
        <f ca="1">'IMP HR - New Hires Quarterly'!AD15+'IMP HR - Quarterly Totals'!AC15</f>
        <v>49</v>
      </c>
      <c r="AE15" s="280">
        <f ca="1">'IMP HR - New Hires Quarterly'!AE15+'IMP HR - Quarterly Totals'!AD15</f>
        <v>49</v>
      </c>
      <c r="AF15" s="16"/>
      <c r="AH15" s="16"/>
      <c r="AI15" s="16"/>
      <c r="AL15" s="15"/>
      <c r="AO15" s="15"/>
      <c r="AQ15" s="17"/>
      <c r="AR15" s="16"/>
      <c r="AU15" s="15"/>
      <c r="AX15" s="15"/>
      <c r="BA15" s="15"/>
      <c r="BC15" s="17"/>
      <c r="BD15" s="16"/>
      <c r="BG15" s="15"/>
      <c r="BJ15" s="15"/>
      <c r="BM15" s="15"/>
      <c r="BO15" s="17"/>
      <c r="BP15" s="16"/>
      <c r="BS15" s="15"/>
      <c r="BV15" s="15"/>
      <c r="BY15" s="15"/>
      <c r="CA15" s="17"/>
      <c r="CB15" s="16"/>
      <c r="CE15" s="15"/>
      <c r="CH15" s="15"/>
      <c r="CK15" s="15"/>
      <c r="CM15" s="17"/>
      <c r="CN15" s="16"/>
      <c r="CQ15" s="15"/>
      <c r="CT15" s="15"/>
      <c r="CW15" s="15"/>
      <c r="CY15" s="17"/>
      <c r="CZ15" s="16"/>
      <c r="DC15" s="15"/>
      <c r="DF15" s="15"/>
      <c r="DI15" s="15"/>
      <c r="DK15" s="17"/>
      <c r="DL15" s="16"/>
      <c r="DO15" s="15"/>
      <c r="DR15" s="15"/>
      <c r="DU15" s="15"/>
      <c r="DW15" s="17"/>
      <c r="DX15" s="16"/>
      <c r="EA15" s="15"/>
    </row>
    <row r="16" spans="1:131" x14ac:dyDescent="0.25">
      <c r="B16" s="11" t="str">
        <f>'MD - IMP'!B77</f>
        <v>OP-DE</v>
      </c>
      <c r="C16" s="17"/>
      <c r="D16" s="406">
        <f ca="1">'IMP HR - New Hires Quarterly'!D16</f>
        <v>5</v>
      </c>
      <c r="E16" s="390">
        <f ca="1">'IMP HR - New Hires Quarterly'!E16+'IMP HR - Quarterly Totals'!D16</f>
        <v>5</v>
      </c>
      <c r="F16" s="390">
        <f ca="1">'IMP HR - New Hires Quarterly'!F16+'IMP HR - Quarterly Totals'!E16</f>
        <v>5</v>
      </c>
      <c r="G16" s="402">
        <f ca="1">'IMP HR - New Hires Quarterly'!G16+'IMP HR - Quarterly Totals'!F16</f>
        <v>5</v>
      </c>
      <c r="H16" s="390">
        <f ca="1">'IMP HR - New Hires Quarterly'!H16+'IMP HR - Quarterly Totals'!G16</f>
        <v>5</v>
      </c>
      <c r="I16" s="390">
        <f ca="1">'IMP HR - New Hires Quarterly'!I16+'IMP HR - Quarterly Totals'!H16</f>
        <v>9</v>
      </c>
      <c r="J16" s="390">
        <f ca="1">'IMP HR - New Hires Quarterly'!J16+'IMP HR - Quarterly Totals'!I16</f>
        <v>9</v>
      </c>
      <c r="K16" s="402">
        <f ca="1">'IMP HR - New Hires Quarterly'!K16+'IMP HR - Quarterly Totals'!J16</f>
        <v>9</v>
      </c>
      <c r="L16" s="277">
        <f ca="1">'IMP HR - New Hires Quarterly'!L16+'IMP HR - Quarterly Totals'!K16</f>
        <v>9</v>
      </c>
      <c r="M16" s="277">
        <f ca="1">'IMP HR - New Hires Quarterly'!M16+'IMP HR - Quarterly Totals'!L16</f>
        <v>10</v>
      </c>
      <c r="N16" s="277">
        <f ca="1">'IMP HR - New Hires Quarterly'!N16+'IMP HR - Quarterly Totals'!M16</f>
        <v>10</v>
      </c>
      <c r="O16" s="344">
        <f ca="1">'IMP HR - New Hires Quarterly'!O16+'IMP HR - Quarterly Totals'!N16</f>
        <v>10</v>
      </c>
      <c r="P16" s="277">
        <f ca="1">'IMP HR - New Hires Quarterly'!P16+'IMP HR - Quarterly Totals'!O16</f>
        <v>10</v>
      </c>
      <c r="Q16" s="277">
        <f ca="1">'IMP HR - New Hires Quarterly'!Q16+'IMP HR - Quarterly Totals'!P16</f>
        <v>10</v>
      </c>
      <c r="R16" s="277">
        <f ca="1">'IMP HR - New Hires Quarterly'!R16+'IMP HR - Quarterly Totals'!Q16</f>
        <v>10</v>
      </c>
      <c r="S16" s="344">
        <f ca="1">'IMP HR - New Hires Quarterly'!S16+'IMP HR - Quarterly Totals'!R16</f>
        <v>10</v>
      </c>
      <c r="T16" s="277">
        <f ca="1">'IMP HR - New Hires Quarterly'!T16+'IMP HR - Quarterly Totals'!S16</f>
        <v>10</v>
      </c>
      <c r="U16" s="277">
        <f ca="1">'IMP HR - New Hires Quarterly'!U16+'IMP HR - Quarterly Totals'!T16</f>
        <v>10</v>
      </c>
      <c r="V16" s="277">
        <f ca="1">'IMP HR - New Hires Quarterly'!V16+'IMP HR - Quarterly Totals'!U16</f>
        <v>10</v>
      </c>
      <c r="W16" s="344">
        <f ca="1">'IMP HR - New Hires Quarterly'!W16+'IMP HR - Quarterly Totals'!V16</f>
        <v>10</v>
      </c>
      <c r="X16" s="277">
        <f ca="1">'IMP HR - New Hires Quarterly'!X16+'IMP HR - Quarterly Totals'!W16</f>
        <v>10</v>
      </c>
      <c r="Y16" s="277">
        <f ca="1">'IMP HR - New Hires Quarterly'!Y16+'IMP HR - Quarterly Totals'!X16</f>
        <v>10</v>
      </c>
      <c r="Z16" s="277">
        <f ca="1">'IMP HR - New Hires Quarterly'!Z16+'IMP HR - Quarterly Totals'!Y16</f>
        <v>10</v>
      </c>
      <c r="AA16" s="344">
        <f ca="1">'IMP HR - New Hires Quarterly'!AA16+'IMP HR - Quarterly Totals'!Z16</f>
        <v>10</v>
      </c>
      <c r="AB16" s="277">
        <f ca="1">'IMP HR - New Hires Quarterly'!AB16+'IMP HR - Quarterly Totals'!AA16</f>
        <v>10</v>
      </c>
      <c r="AC16" s="277">
        <f ca="1">'IMP HR - New Hires Quarterly'!AC16+'IMP HR - Quarterly Totals'!AB16</f>
        <v>10</v>
      </c>
      <c r="AD16" s="277">
        <f ca="1">'IMP HR - New Hires Quarterly'!AD16+'IMP HR - Quarterly Totals'!AC16</f>
        <v>10</v>
      </c>
      <c r="AE16" s="280">
        <f ca="1">'IMP HR - New Hires Quarterly'!AE16+'IMP HR - Quarterly Totals'!AD16</f>
        <v>10</v>
      </c>
      <c r="AF16" s="16"/>
      <c r="AH16" s="16"/>
      <c r="AI16" s="16"/>
      <c r="AL16" s="15"/>
      <c r="AO16" s="15"/>
      <c r="AQ16" s="17"/>
      <c r="AR16" s="16"/>
      <c r="AU16" s="15"/>
      <c r="AX16" s="15"/>
      <c r="BA16" s="15"/>
      <c r="BC16" s="17"/>
      <c r="BD16" s="16"/>
      <c r="BG16" s="15"/>
      <c r="BJ16" s="15"/>
      <c r="BM16" s="15"/>
      <c r="BO16" s="17"/>
      <c r="BP16" s="16"/>
      <c r="BS16" s="15"/>
      <c r="BV16" s="15"/>
      <c r="BY16" s="15"/>
      <c r="CA16" s="17"/>
      <c r="CB16" s="16"/>
      <c r="CE16" s="15"/>
      <c r="CH16" s="15"/>
      <c r="CK16" s="15"/>
      <c r="CM16" s="17"/>
      <c r="CN16" s="16"/>
      <c r="CQ16" s="15"/>
      <c r="CT16" s="15"/>
      <c r="CW16" s="15"/>
      <c r="CY16" s="17"/>
      <c r="CZ16" s="16"/>
      <c r="DC16" s="15"/>
      <c r="DF16" s="15"/>
      <c r="DI16" s="15"/>
      <c r="DK16" s="17"/>
      <c r="DL16" s="16"/>
      <c r="DO16" s="15"/>
      <c r="DR16" s="15"/>
      <c r="DU16" s="15"/>
      <c r="DW16" s="17"/>
      <c r="DX16" s="16"/>
      <c r="EA16" s="15"/>
    </row>
    <row r="17" spans="2:131" x14ac:dyDescent="0.25">
      <c r="B17" s="11" t="str">
        <f>'MD - IMP'!B78</f>
        <v>OP-SI</v>
      </c>
      <c r="C17" s="17"/>
      <c r="D17" s="406">
        <f ca="1">'IMP HR - New Hires Quarterly'!D17</f>
        <v>1</v>
      </c>
      <c r="E17" s="390">
        <f ca="1">'IMP HR - New Hires Quarterly'!E17+'IMP HR - Quarterly Totals'!D17</f>
        <v>1</v>
      </c>
      <c r="F17" s="390">
        <f ca="1">'IMP HR - New Hires Quarterly'!F17+'IMP HR - Quarterly Totals'!E17</f>
        <v>1</v>
      </c>
      <c r="G17" s="402">
        <f ca="1">'IMP HR - New Hires Quarterly'!G17+'IMP HR - Quarterly Totals'!F17</f>
        <v>1</v>
      </c>
      <c r="H17" s="390">
        <f ca="1">'IMP HR - New Hires Quarterly'!H17+'IMP HR - Quarterly Totals'!G17</f>
        <v>5</v>
      </c>
      <c r="I17" s="390">
        <f ca="1">'IMP HR - New Hires Quarterly'!I17+'IMP HR - Quarterly Totals'!H17</f>
        <v>5</v>
      </c>
      <c r="J17" s="390">
        <f ca="1">'IMP HR - New Hires Quarterly'!J17+'IMP HR - Quarterly Totals'!I17</f>
        <v>5</v>
      </c>
      <c r="K17" s="402">
        <f ca="1">'IMP HR - New Hires Quarterly'!K17+'IMP HR - Quarterly Totals'!J17</f>
        <v>5</v>
      </c>
      <c r="L17" s="277">
        <f ca="1">'IMP HR - New Hires Quarterly'!L17+'IMP HR - Quarterly Totals'!K17</f>
        <v>6</v>
      </c>
      <c r="M17" s="277">
        <f ca="1">'IMP HR - New Hires Quarterly'!M17+'IMP HR - Quarterly Totals'!L17</f>
        <v>12</v>
      </c>
      <c r="N17" s="277">
        <f ca="1">'IMP HR - New Hires Quarterly'!N17+'IMP HR - Quarterly Totals'!M17</f>
        <v>12</v>
      </c>
      <c r="O17" s="344">
        <f ca="1">'IMP HR - New Hires Quarterly'!O17+'IMP HR - Quarterly Totals'!N17</f>
        <v>12</v>
      </c>
      <c r="P17" s="277">
        <f ca="1">'IMP HR - New Hires Quarterly'!P17+'IMP HR - Quarterly Totals'!O17</f>
        <v>12</v>
      </c>
      <c r="Q17" s="277">
        <f ca="1">'IMP HR - New Hires Quarterly'!Q17+'IMP HR - Quarterly Totals'!P17</f>
        <v>16</v>
      </c>
      <c r="R17" s="277">
        <f ca="1">'IMP HR - New Hires Quarterly'!R17+'IMP HR - Quarterly Totals'!Q17</f>
        <v>17</v>
      </c>
      <c r="S17" s="344">
        <f ca="1">'IMP HR - New Hires Quarterly'!S17+'IMP HR - Quarterly Totals'!R17</f>
        <v>18</v>
      </c>
      <c r="T17" s="277">
        <f ca="1">'IMP HR - New Hires Quarterly'!T17+'IMP HR - Quarterly Totals'!S17</f>
        <v>19</v>
      </c>
      <c r="U17" s="277">
        <f ca="1">'IMP HR - New Hires Quarterly'!U17+'IMP HR - Quarterly Totals'!T17</f>
        <v>19</v>
      </c>
      <c r="V17" s="277">
        <f ca="1">'IMP HR - New Hires Quarterly'!V17+'IMP HR - Quarterly Totals'!U17</f>
        <v>19</v>
      </c>
      <c r="W17" s="344">
        <f ca="1">'IMP HR - New Hires Quarterly'!W17+'IMP HR - Quarterly Totals'!V17</f>
        <v>19</v>
      </c>
      <c r="X17" s="277">
        <f ca="1">'IMP HR - New Hires Quarterly'!X17+'IMP HR - Quarterly Totals'!W17</f>
        <v>19</v>
      </c>
      <c r="Y17" s="277">
        <f ca="1">'IMP HR - New Hires Quarterly'!Y17+'IMP HR - Quarterly Totals'!X17</f>
        <v>19</v>
      </c>
      <c r="Z17" s="277">
        <f ca="1">'IMP HR - New Hires Quarterly'!Z17+'IMP HR - Quarterly Totals'!Y17</f>
        <v>19</v>
      </c>
      <c r="AA17" s="344">
        <f ca="1">'IMP HR - New Hires Quarterly'!AA17+'IMP HR - Quarterly Totals'!Z17</f>
        <v>19</v>
      </c>
      <c r="AB17" s="277">
        <f ca="1">'IMP HR - New Hires Quarterly'!AB17+'IMP HR - Quarterly Totals'!AA17</f>
        <v>19</v>
      </c>
      <c r="AC17" s="277">
        <f ca="1">'IMP HR - New Hires Quarterly'!AC17+'IMP HR - Quarterly Totals'!AB17</f>
        <v>19</v>
      </c>
      <c r="AD17" s="277">
        <f ca="1">'IMP HR - New Hires Quarterly'!AD17+'IMP HR - Quarterly Totals'!AC17</f>
        <v>19</v>
      </c>
      <c r="AE17" s="280">
        <f ca="1">'IMP HR - New Hires Quarterly'!AE17+'IMP HR - Quarterly Totals'!AD17</f>
        <v>19</v>
      </c>
      <c r="AF17" s="16"/>
      <c r="AH17" s="16"/>
      <c r="AI17" s="16"/>
      <c r="AL17" s="15"/>
      <c r="AO17" s="15"/>
      <c r="AQ17" s="17"/>
      <c r="AR17" s="16"/>
      <c r="AU17" s="15"/>
      <c r="AX17" s="15"/>
      <c r="BA17" s="15"/>
      <c r="BC17" s="17"/>
      <c r="BD17" s="16"/>
      <c r="BG17" s="15"/>
      <c r="BJ17" s="15"/>
      <c r="BM17" s="15"/>
      <c r="BO17" s="17"/>
      <c r="BP17" s="16"/>
      <c r="BS17" s="15"/>
      <c r="BV17" s="15"/>
      <c r="BY17" s="15"/>
      <c r="CA17" s="17"/>
      <c r="CB17" s="16"/>
      <c r="CE17" s="15"/>
      <c r="CH17" s="15"/>
      <c r="CK17" s="15"/>
      <c r="CM17" s="17"/>
      <c r="CN17" s="16"/>
      <c r="CQ17" s="15"/>
      <c r="CT17" s="15"/>
      <c r="CW17" s="15"/>
      <c r="CY17" s="17"/>
      <c r="CZ17" s="16"/>
      <c r="DC17" s="15"/>
      <c r="DF17" s="15"/>
      <c r="DI17" s="15"/>
      <c r="DK17" s="17"/>
      <c r="DL17" s="16"/>
      <c r="DO17" s="15"/>
      <c r="DR17" s="15"/>
      <c r="DU17" s="15"/>
      <c r="DW17" s="17"/>
      <c r="DX17" s="16"/>
      <c r="EA17" s="15"/>
    </row>
    <row r="18" spans="2:131" x14ac:dyDescent="0.25">
      <c r="B18" s="11" t="str">
        <f>'MD - IMP'!B79</f>
        <v>OP-JI</v>
      </c>
      <c r="C18" s="17"/>
      <c r="D18" s="406">
        <f ca="1">'IMP HR - New Hires Quarterly'!D18</f>
        <v>0</v>
      </c>
      <c r="E18" s="390">
        <f ca="1">'IMP HR - New Hires Quarterly'!E18+'IMP HR - Quarterly Totals'!D18</f>
        <v>0</v>
      </c>
      <c r="F18" s="390">
        <f ca="1">'IMP HR - New Hires Quarterly'!F18+'IMP HR - Quarterly Totals'!E18</f>
        <v>0</v>
      </c>
      <c r="G18" s="402">
        <f ca="1">'IMP HR - New Hires Quarterly'!G18+'IMP HR - Quarterly Totals'!F18</f>
        <v>0</v>
      </c>
      <c r="H18" s="390">
        <f ca="1">'IMP HR - New Hires Quarterly'!H18+'IMP HR - Quarterly Totals'!G18</f>
        <v>1</v>
      </c>
      <c r="I18" s="390">
        <f ca="1">'IMP HR - New Hires Quarterly'!I18+'IMP HR - Quarterly Totals'!H18</f>
        <v>1</v>
      </c>
      <c r="J18" s="390">
        <f ca="1">'IMP HR - New Hires Quarterly'!J18+'IMP HR - Quarterly Totals'!I18</f>
        <v>1</v>
      </c>
      <c r="K18" s="402">
        <f ca="1">'IMP HR - New Hires Quarterly'!K18+'IMP HR - Quarterly Totals'!J18</f>
        <v>1</v>
      </c>
      <c r="L18" s="277">
        <f ca="1">'IMP HR - New Hires Quarterly'!L18+'IMP HR - Quarterly Totals'!K18</f>
        <v>5</v>
      </c>
      <c r="M18" s="277">
        <f ca="1">'IMP HR - New Hires Quarterly'!M18+'IMP HR - Quarterly Totals'!L18</f>
        <v>6</v>
      </c>
      <c r="N18" s="277">
        <f ca="1">'IMP HR - New Hires Quarterly'!N18+'IMP HR - Quarterly Totals'!M18</f>
        <v>6</v>
      </c>
      <c r="O18" s="344">
        <f ca="1">'IMP HR - New Hires Quarterly'!O18+'IMP HR - Quarterly Totals'!N18</f>
        <v>7</v>
      </c>
      <c r="P18" s="277">
        <f ca="1">'IMP HR - New Hires Quarterly'!P18+'IMP HR - Quarterly Totals'!O18</f>
        <v>8</v>
      </c>
      <c r="Q18" s="277">
        <f ca="1">'IMP HR - New Hires Quarterly'!Q18+'IMP HR - Quarterly Totals'!P18</f>
        <v>15</v>
      </c>
      <c r="R18" s="277">
        <f ca="1">'IMP HR - New Hires Quarterly'!R18+'IMP HR - Quarterly Totals'!Q18</f>
        <v>15</v>
      </c>
      <c r="S18" s="344">
        <f ca="1">'IMP HR - New Hires Quarterly'!S18+'IMP HR - Quarterly Totals'!R18</f>
        <v>15</v>
      </c>
      <c r="T18" s="277">
        <f ca="1">'IMP HR - New Hires Quarterly'!T18+'IMP HR - Quarterly Totals'!S18</f>
        <v>15</v>
      </c>
      <c r="U18" s="277">
        <f ca="1">'IMP HR - New Hires Quarterly'!U18+'IMP HR - Quarterly Totals'!T18</f>
        <v>23</v>
      </c>
      <c r="V18" s="277">
        <f ca="1">'IMP HR - New Hires Quarterly'!V18+'IMP HR - Quarterly Totals'!U18</f>
        <v>23</v>
      </c>
      <c r="W18" s="344">
        <f ca="1">'IMP HR - New Hires Quarterly'!W18+'IMP HR - Quarterly Totals'!V18</f>
        <v>25</v>
      </c>
      <c r="X18" s="277">
        <f ca="1">'IMP HR - New Hires Quarterly'!X18+'IMP HR - Quarterly Totals'!W18</f>
        <v>25</v>
      </c>
      <c r="Y18" s="277">
        <f ca="1">'IMP HR - New Hires Quarterly'!Y18+'IMP HR - Quarterly Totals'!X18</f>
        <v>25</v>
      </c>
      <c r="Z18" s="277">
        <f ca="1">'IMP HR - New Hires Quarterly'!Z18+'IMP HR - Quarterly Totals'!Y18</f>
        <v>25</v>
      </c>
      <c r="AA18" s="344">
        <f ca="1">'IMP HR - New Hires Quarterly'!AA18+'IMP HR - Quarterly Totals'!Z18</f>
        <v>25</v>
      </c>
      <c r="AB18" s="277">
        <f ca="1">'IMP HR - New Hires Quarterly'!AB18+'IMP HR - Quarterly Totals'!AA18</f>
        <v>25</v>
      </c>
      <c r="AC18" s="277">
        <f ca="1">'IMP HR - New Hires Quarterly'!AC18+'IMP HR - Quarterly Totals'!AB18</f>
        <v>25</v>
      </c>
      <c r="AD18" s="277">
        <f ca="1">'IMP HR - New Hires Quarterly'!AD18+'IMP HR - Quarterly Totals'!AC18</f>
        <v>25</v>
      </c>
      <c r="AE18" s="280">
        <f ca="1">'IMP HR - New Hires Quarterly'!AE18+'IMP HR - Quarterly Totals'!AD18</f>
        <v>25</v>
      </c>
      <c r="AF18" s="16"/>
      <c r="AH18" s="16"/>
      <c r="AI18" s="16"/>
      <c r="AL18" s="15"/>
      <c r="AO18" s="15"/>
      <c r="AQ18" s="17"/>
      <c r="AR18" s="16"/>
      <c r="AU18" s="15"/>
      <c r="AX18" s="15"/>
      <c r="BA18" s="15"/>
      <c r="BC18" s="17"/>
      <c r="BD18" s="16"/>
      <c r="BG18" s="15"/>
      <c r="BJ18" s="15"/>
      <c r="BM18" s="15"/>
      <c r="BO18" s="17"/>
      <c r="BP18" s="16"/>
      <c r="BS18" s="15"/>
      <c r="BV18" s="15"/>
      <c r="BY18" s="15"/>
      <c r="CA18" s="17"/>
      <c r="CB18" s="16"/>
      <c r="CE18" s="15"/>
      <c r="CH18" s="15"/>
      <c r="CK18" s="15"/>
      <c r="CM18" s="17"/>
      <c r="CN18" s="16"/>
      <c r="CQ18" s="15"/>
      <c r="CT18" s="15"/>
      <c r="CW18" s="15"/>
      <c r="CY18" s="17"/>
      <c r="CZ18" s="16"/>
      <c r="DC18" s="15"/>
      <c r="DF18" s="15"/>
      <c r="DI18" s="15"/>
      <c r="DK18" s="17"/>
      <c r="DL18" s="16"/>
      <c r="DO18" s="15"/>
      <c r="DR18" s="15"/>
      <c r="DU18" s="15"/>
      <c r="DW18" s="17"/>
      <c r="DX18" s="16"/>
      <c r="EA18" s="15"/>
    </row>
    <row r="19" spans="2:131" x14ac:dyDescent="0.25">
      <c r="B19" s="11" t="str">
        <f>'MD - IMP'!B80</f>
        <v>OP-SP</v>
      </c>
      <c r="C19" s="17"/>
      <c r="D19" s="406">
        <f ca="1">'IMP HR - New Hires Quarterly'!D19</f>
        <v>0</v>
      </c>
      <c r="E19" s="390">
        <f ca="1">'IMP HR - New Hires Quarterly'!E19+'IMP HR - Quarterly Totals'!D19</f>
        <v>0</v>
      </c>
      <c r="F19" s="390">
        <f ca="1">'IMP HR - New Hires Quarterly'!F19+'IMP HR - Quarterly Totals'!E19</f>
        <v>0</v>
      </c>
      <c r="G19" s="402">
        <f ca="1">'IMP HR - New Hires Quarterly'!G19+'IMP HR - Quarterly Totals'!F19</f>
        <v>0</v>
      </c>
      <c r="H19" s="390">
        <f ca="1">'IMP HR - New Hires Quarterly'!H19+'IMP HR - Quarterly Totals'!G19</f>
        <v>0</v>
      </c>
      <c r="I19" s="390">
        <f ca="1">'IMP HR - New Hires Quarterly'!I19+'IMP HR - Quarterly Totals'!H19</f>
        <v>0</v>
      </c>
      <c r="J19" s="390">
        <f ca="1">'IMP HR - New Hires Quarterly'!J19+'IMP HR - Quarterly Totals'!I19</f>
        <v>1</v>
      </c>
      <c r="K19" s="402">
        <f ca="1">'IMP HR - New Hires Quarterly'!K19+'IMP HR - Quarterly Totals'!J19</f>
        <v>2</v>
      </c>
      <c r="L19" s="277">
        <f ca="1">'IMP HR - New Hires Quarterly'!L19+'IMP HR - Quarterly Totals'!K19</f>
        <v>2</v>
      </c>
      <c r="M19" s="277">
        <f ca="1">'IMP HR - New Hires Quarterly'!M19+'IMP HR - Quarterly Totals'!L19</f>
        <v>2</v>
      </c>
      <c r="N19" s="277">
        <f ca="1">'IMP HR - New Hires Quarterly'!N19+'IMP HR - Quarterly Totals'!M19</f>
        <v>6</v>
      </c>
      <c r="O19" s="344">
        <f ca="1">'IMP HR - New Hires Quarterly'!O19+'IMP HR - Quarterly Totals'!N19</f>
        <v>11</v>
      </c>
      <c r="P19" s="277">
        <f ca="1">'IMP HR - New Hires Quarterly'!P19+'IMP HR - Quarterly Totals'!O19</f>
        <v>12</v>
      </c>
      <c r="Q19" s="277">
        <f ca="1">'IMP HR - New Hires Quarterly'!Q19+'IMP HR - Quarterly Totals'!P19</f>
        <v>12</v>
      </c>
      <c r="R19" s="277">
        <f ca="1">'IMP HR - New Hires Quarterly'!R19+'IMP HR - Quarterly Totals'!Q19</f>
        <v>14</v>
      </c>
      <c r="S19" s="344">
        <f ca="1">'IMP HR - New Hires Quarterly'!S19+'IMP HR - Quarterly Totals'!R19</f>
        <v>23</v>
      </c>
      <c r="T19" s="277">
        <f ca="1">'IMP HR - New Hires Quarterly'!T19+'IMP HR - Quarterly Totals'!S19</f>
        <v>30</v>
      </c>
      <c r="U19" s="277">
        <f ca="1">'IMP HR - New Hires Quarterly'!U19+'IMP HR - Quarterly Totals'!T19</f>
        <v>30</v>
      </c>
      <c r="V19" s="277">
        <f ca="1">'IMP HR - New Hires Quarterly'!V19+'IMP HR - Quarterly Totals'!U19</f>
        <v>30</v>
      </c>
      <c r="W19" s="344">
        <f ca="1">'IMP HR - New Hires Quarterly'!W19+'IMP HR - Quarterly Totals'!V19</f>
        <v>37</v>
      </c>
      <c r="X19" s="277">
        <f ca="1">'IMP HR - New Hires Quarterly'!X19+'IMP HR - Quarterly Totals'!W19</f>
        <v>43</v>
      </c>
      <c r="Y19" s="277">
        <f ca="1">'IMP HR - New Hires Quarterly'!Y19+'IMP HR - Quarterly Totals'!X19</f>
        <v>46</v>
      </c>
      <c r="Z19" s="277">
        <f ca="1">'IMP HR - New Hires Quarterly'!Z19+'IMP HR - Quarterly Totals'!Y19</f>
        <v>49</v>
      </c>
      <c r="AA19" s="344">
        <f ca="1">'IMP HR - New Hires Quarterly'!AA19+'IMP HR - Quarterly Totals'!Z19</f>
        <v>49</v>
      </c>
      <c r="AB19" s="277">
        <f ca="1">'IMP HR - New Hires Quarterly'!AB19+'IMP HR - Quarterly Totals'!AA19</f>
        <v>49</v>
      </c>
      <c r="AC19" s="277">
        <f ca="1">'IMP HR - New Hires Quarterly'!AC19+'IMP HR - Quarterly Totals'!AB19</f>
        <v>49</v>
      </c>
      <c r="AD19" s="277">
        <f ca="1">'IMP HR - New Hires Quarterly'!AD19+'IMP HR - Quarterly Totals'!AC19</f>
        <v>49</v>
      </c>
      <c r="AE19" s="280">
        <f ca="1">'IMP HR - New Hires Quarterly'!AE19+'IMP HR - Quarterly Totals'!AD19</f>
        <v>49</v>
      </c>
      <c r="AF19" s="16"/>
      <c r="AH19" s="16"/>
      <c r="AI19" s="16"/>
      <c r="AL19" s="15"/>
      <c r="AO19" s="15"/>
      <c r="AQ19" s="17"/>
      <c r="AR19" s="16"/>
      <c r="AU19" s="15"/>
      <c r="AX19" s="15"/>
      <c r="BA19" s="15"/>
      <c r="BC19" s="17"/>
      <c r="BD19" s="16"/>
      <c r="BG19" s="15"/>
      <c r="BJ19" s="15"/>
      <c r="BM19" s="15"/>
      <c r="BO19" s="17"/>
      <c r="BP19" s="16"/>
      <c r="BS19" s="15"/>
      <c r="BV19" s="15"/>
      <c r="BY19" s="15"/>
      <c r="CA19" s="17"/>
      <c r="CB19" s="16"/>
      <c r="CE19" s="15"/>
      <c r="CH19" s="15"/>
      <c r="CK19" s="15"/>
      <c r="CM19" s="17"/>
      <c r="CN19" s="16"/>
      <c r="CQ19" s="15"/>
      <c r="CT19" s="15"/>
      <c r="CW19" s="15"/>
      <c r="CY19" s="17"/>
      <c r="CZ19" s="16"/>
      <c r="DC19" s="15"/>
      <c r="DF19" s="15"/>
      <c r="DI19" s="15"/>
      <c r="DK19" s="17"/>
      <c r="DL19" s="16"/>
      <c r="DO19" s="15"/>
      <c r="DR19" s="15"/>
      <c r="DU19" s="15"/>
      <c r="DW19" s="17"/>
      <c r="DX19" s="16"/>
      <c r="EA19" s="15"/>
    </row>
    <row r="20" spans="2:131" x14ac:dyDescent="0.25">
      <c r="B20" s="11" t="str">
        <f>'MD - IMP'!B81</f>
        <v>PJMG</v>
      </c>
      <c r="C20" s="17"/>
      <c r="D20" s="406">
        <f ca="1">'IMP HR - New Hires Quarterly'!D20</f>
        <v>0</v>
      </c>
      <c r="E20" s="390">
        <f ca="1">'IMP HR - New Hires Quarterly'!E20+'IMP HR - Quarterly Totals'!D20</f>
        <v>0</v>
      </c>
      <c r="F20" s="390">
        <f ca="1">'IMP HR - New Hires Quarterly'!F20+'IMP HR - Quarterly Totals'!E20</f>
        <v>0</v>
      </c>
      <c r="G20" s="402">
        <f ca="1">'IMP HR - New Hires Quarterly'!G20+'IMP HR - Quarterly Totals'!F20</f>
        <v>0</v>
      </c>
      <c r="H20" s="390">
        <f ca="1">'IMP HR - New Hires Quarterly'!H20+'IMP HR - Quarterly Totals'!G20</f>
        <v>1</v>
      </c>
      <c r="I20" s="390">
        <f ca="1">'IMP HR - New Hires Quarterly'!I20+'IMP HR - Quarterly Totals'!H20</f>
        <v>1</v>
      </c>
      <c r="J20" s="390">
        <f ca="1">'IMP HR - New Hires Quarterly'!J20+'IMP HR - Quarterly Totals'!I20</f>
        <v>1</v>
      </c>
      <c r="K20" s="402">
        <f ca="1">'IMP HR - New Hires Quarterly'!K20+'IMP HR - Quarterly Totals'!J20</f>
        <v>1</v>
      </c>
      <c r="L20" s="277">
        <f ca="1">'IMP HR - New Hires Quarterly'!L20+'IMP HR - Quarterly Totals'!K20</f>
        <v>5</v>
      </c>
      <c r="M20" s="277">
        <f ca="1">'IMP HR - New Hires Quarterly'!M20+'IMP HR - Quarterly Totals'!L20</f>
        <v>6</v>
      </c>
      <c r="N20" s="277">
        <f ca="1">'IMP HR - New Hires Quarterly'!N20+'IMP HR - Quarterly Totals'!M20</f>
        <v>6</v>
      </c>
      <c r="O20" s="344">
        <f ca="1">'IMP HR - New Hires Quarterly'!O20+'IMP HR - Quarterly Totals'!N20</f>
        <v>7</v>
      </c>
      <c r="P20" s="277">
        <f ca="1">'IMP HR - New Hires Quarterly'!P20+'IMP HR - Quarterly Totals'!O20</f>
        <v>8</v>
      </c>
      <c r="Q20" s="277">
        <f ca="1">'IMP HR - New Hires Quarterly'!Q20+'IMP HR - Quarterly Totals'!P20</f>
        <v>15</v>
      </c>
      <c r="R20" s="277">
        <f ca="1">'IMP HR - New Hires Quarterly'!R20+'IMP HR - Quarterly Totals'!Q20</f>
        <v>15</v>
      </c>
      <c r="S20" s="344">
        <f ca="1">'IMP HR - New Hires Quarterly'!S20+'IMP HR - Quarterly Totals'!R20</f>
        <v>15</v>
      </c>
      <c r="T20" s="277">
        <f ca="1">'IMP HR - New Hires Quarterly'!T20+'IMP HR - Quarterly Totals'!S20</f>
        <v>15</v>
      </c>
      <c r="U20" s="277">
        <f ca="1">'IMP HR - New Hires Quarterly'!U20+'IMP HR - Quarterly Totals'!T20</f>
        <v>23</v>
      </c>
      <c r="V20" s="277">
        <f ca="1">'IMP HR - New Hires Quarterly'!V20+'IMP HR - Quarterly Totals'!U20</f>
        <v>23</v>
      </c>
      <c r="W20" s="344">
        <f ca="1">'IMP HR - New Hires Quarterly'!W20+'IMP HR - Quarterly Totals'!V20</f>
        <v>25</v>
      </c>
      <c r="X20" s="277">
        <f ca="1">'IMP HR - New Hires Quarterly'!X20+'IMP HR - Quarterly Totals'!W20</f>
        <v>25</v>
      </c>
      <c r="Y20" s="277">
        <f ca="1">'IMP HR - New Hires Quarterly'!Y20+'IMP HR - Quarterly Totals'!X20</f>
        <v>25</v>
      </c>
      <c r="Z20" s="277">
        <f ca="1">'IMP HR - New Hires Quarterly'!Z20+'IMP HR - Quarterly Totals'!Y20</f>
        <v>25</v>
      </c>
      <c r="AA20" s="344">
        <f ca="1">'IMP HR - New Hires Quarterly'!AA20+'IMP HR - Quarterly Totals'!Z20</f>
        <v>25</v>
      </c>
      <c r="AB20" s="277">
        <f ca="1">'IMP HR - New Hires Quarterly'!AB20+'IMP HR - Quarterly Totals'!AA20</f>
        <v>25</v>
      </c>
      <c r="AC20" s="277">
        <f ca="1">'IMP HR - New Hires Quarterly'!AC20+'IMP HR - Quarterly Totals'!AB20</f>
        <v>25</v>
      </c>
      <c r="AD20" s="277">
        <f ca="1">'IMP HR - New Hires Quarterly'!AD20+'IMP HR - Quarterly Totals'!AC20</f>
        <v>25</v>
      </c>
      <c r="AE20" s="280">
        <f ca="1">'IMP HR - New Hires Quarterly'!AE20+'IMP HR - Quarterly Totals'!AD20</f>
        <v>25</v>
      </c>
      <c r="AF20" s="16"/>
      <c r="AH20" s="16"/>
      <c r="AI20" s="16"/>
      <c r="AL20" s="15"/>
      <c r="AO20" s="15"/>
      <c r="AQ20" s="17"/>
      <c r="AR20" s="16"/>
      <c r="AU20" s="15"/>
      <c r="AX20" s="15"/>
      <c r="BA20" s="15"/>
      <c r="BC20" s="17"/>
      <c r="BD20" s="16"/>
      <c r="BG20" s="15"/>
      <c r="BJ20" s="15"/>
      <c r="BM20" s="15"/>
      <c r="BO20" s="17"/>
      <c r="BP20" s="16"/>
      <c r="BS20" s="15"/>
      <c r="BV20" s="15"/>
      <c r="BY20" s="15"/>
      <c r="CA20" s="17"/>
      <c r="CB20" s="16"/>
      <c r="CE20" s="15"/>
      <c r="CH20" s="15"/>
      <c r="CK20" s="15"/>
      <c r="CM20" s="17"/>
      <c r="CN20" s="16"/>
      <c r="CQ20" s="15"/>
      <c r="CT20" s="15"/>
      <c r="CW20" s="15"/>
      <c r="CY20" s="17"/>
      <c r="CZ20" s="16"/>
      <c r="DC20" s="15"/>
      <c r="DF20" s="15"/>
      <c r="DI20" s="15"/>
      <c r="DK20" s="17"/>
      <c r="DL20" s="16"/>
      <c r="DO20" s="15"/>
      <c r="DR20" s="15"/>
      <c r="DU20" s="15"/>
      <c r="DW20" s="17"/>
      <c r="DX20" s="16"/>
      <c r="EA20" s="15"/>
    </row>
    <row r="21" spans="2:131" x14ac:dyDescent="0.25">
      <c r="B21" s="11" t="str">
        <f>'MD - IMP'!B82</f>
        <v>SRQA</v>
      </c>
      <c r="C21" s="17"/>
      <c r="D21" s="406">
        <f ca="1">'IMP HR - New Hires Quarterly'!D21</f>
        <v>0</v>
      </c>
      <c r="E21" s="390">
        <f ca="1">'IMP HR - New Hires Quarterly'!E21+'IMP HR - Quarterly Totals'!D21</f>
        <v>0</v>
      </c>
      <c r="F21" s="390">
        <f ca="1">'IMP HR - New Hires Quarterly'!F21+'IMP HR - Quarterly Totals'!E21</f>
        <v>0</v>
      </c>
      <c r="G21" s="402">
        <f ca="1">'IMP HR - New Hires Quarterly'!G21+'IMP HR - Quarterly Totals'!F21</f>
        <v>0</v>
      </c>
      <c r="H21" s="390">
        <f ca="1">'IMP HR - New Hires Quarterly'!H21+'IMP HR - Quarterly Totals'!G21</f>
        <v>0</v>
      </c>
      <c r="I21" s="390">
        <f ca="1">'IMP HR - New Hires Quarterly'!I21+'IMP HR - Quarterly Totals'!H21</f>
        <v>0</v>
      </c>
      <c r="J21" s="390">
        <f ca="1">'IMP HR - New Hires Quarterly'!J21+'IMP HR - Quarterly Totals'!I21</f>
        <v>1</v>
      </c>
      <c r="K21" s="402">
        <f ca="1">'IMP HR - New Hires Quarterly'!K21+'IMP HR - Quarterly Totals'!J21</f>
        <v>1</v>
      </c>
      <c r="L21" s="277">
        <f ca="1">'IMP HR - New Hires Quarterly'!L21+'IMP HR - Quarterly Totals'!K21</f>
        <v>1</v>
      </c>
      <c r="M21" s="277">
        <f ca="1">'IMP HR - New Hires Quarterly'!M21+'IMP HR - Quarterly Totals'!L21</f>
        <v>1</v>
      </c>
      <c r="N21" s="277">
        <f ca="1">'IMP HR - New Hires Quarterly'!N21+'IMP HR - Quarterly Totals'!M21</f>
        <v>1</v>
      </c>
      <c r="O21" s="344">
        <f ca="1">'IMP HR - New Hires Quarterly'!O21+'IMP HR - Quarterly Totals'!N21</f>
        <v>2</v>
      </c>
      <c r="P21" s="277">
        <f ca="1">'IMP HR - New Hires Quarterly'!P21+'IMP HR - Quarterly Totals'!O21</f>
        <v>2</v>
      </c>
      <c r="Q21" s="277">
        <f ca="1">'IMP HR - New Hires Quarterly'!Q21+'IMP HR - Quarterly Totals'!P21</f>
        <v>2</v>
      </c>
      <c r="R21" s="277">
        <f ca="1">'IMP HR - New Hires Quarterly'!R21+'IMP HR - Quarterly Totals'!Q21</f>
        <v>2</v>
      </c>
      <c r="S21" s="344">
        <f ca="1">'IMP HR - New Hires Quarterly'!S21+'IMP HR - Quarterly Totals'!R21</f>
        <v>3</v>
      </c>
      <c r="T21" s="277">
        <f ca="1">'IMP HR - New Hires Quarterly'!T21+'IMP HR - Quarterly Totals'!S21</f>
        <v>3</v>
      </c>
      <c r="U21" s="277">
        <f ca="1">'IMP HR - New Hires Quarterly'!U21+'IMP HR - Quarterly Totals'!T21</f>
        <v>3</v>
      </c>
      <c r="V21" s="277">
        <f ca="1">'IMP HR - New Hires Quarterly'!V21+'IMP HR - Quarterly Totals'!U21</f>
        <v>3</v>
      </c>
      <c r="W21" s="344">
        <f ca="1">'IMP HR - New Hires Quarterly'!W21+'IMP HR - Quarterly Totals'!V21</f>
        <v>5</v>
      </c>
      <c r="X21" s="277">
        <f ca="1">'IMP HR - New Hires Quarterly'!X21+'IMP HR - Quarterly Totals'!W21</f>
        <v>5</v>
      </c>
      <c r="Y21" s="277">
        <f ca="1">'IMP HR - New Hires Quarterly'!Y21+'IMP HR - Quarterly Totals'!X21</f>
        <v>5</v>
      </c>
      <c r="Z21" s="277">
        <f ca="1">'IMP HR - New Hires Quarterly'!Z21+'IMP HR - Quarterly Totals'!Y21</f>
        <v>5</v>
      </c>
      <c r="AA21" s="344">
        <f ca="1">'IMP HR - New Hires Quarterly'!AA21+'IMP HR - Quarterly Totals'!Z21</f>
        <v>5</v>
      </c>
      <c r="AB21" s="277">
        <f ca="1">'IMP HR - New Hires Quarterly'!AB21+'IMP HR - Quarterly Totals'!AA21</f>
        <v>5</v>
      </c>
      <c r="AC21" s="277">
        <f ca="1">'IMP HR - New Hires Quarterly'!AC21+'IMP HR - Quarterly Totals'!AB21</f>
        <v>5</v>
      </c>
      <c r="AD21" s="277">
        <f ca="1">'IMP HR - New Hires Quarterly'!AD21+'IMP HR - Quarterly Totals'!AC21</f>
        <v>5</v>
      </c>
      <c r="AE21" s="280">
        <f ca="1">'IMP HR - New Hires Quarterly'!AE21+'IMP HR - Quarterly Totals'!AD21</f>
        <v>5</v>
      </c>
      <c r="AF21" s="16"/>
      <c r="AH21" s="16"/>
      <c r="AI21" s="16"/>
      <c r="AL21" s="15"/>
      <c r="AO21" s="15"/>
      <c r="AQ21" s="17"/>
      <c r="AR21" s="16"/>
      <c r="AU21" s="15"/>
      <c r="AX21" s="15"/>
      <c r="BA21" s="15"/>
      <c r="BC21" s="17"/>
      <c r="BD21" s="16"/>
      <c r="BG21" s="15"/>
      <c r="BJ21" s="15"/>
      <c r="BM21" s="15"/>
      <c r="BO21" s="17"/>
      <c r="BP21" s="16"/>
      <c r="BS21" s="15"/>
      <c r="BV21" s="15"/>
      <c r="BY21" s="15"/>
      <c r="CA21" s="17"/>
      <c r="CB21" s="16"/>
      <c r="CE21" s="15"/>
      <c r="CH21" s="15"/>
      <c r="CK21" s="15"/>
      <c r="CM21" s="17"/>
      <c r="CN21" s="16"/>
      <c r="CQ21" s="15"/>
      <c r="CT21" s="15"/>
      <c r="CW21" s="15"/>
      <c r="CY21" s="17"/>
      <c r="CZ21" s="16"/>
      <c r="DC21" s="15"/>
      <c r="DF21" s="15"/>
      <c r="DI21" s="15"/>
      <c r="DK21" s="17"/>
      <c r="DL21" s="16"/>
      <c r="DO21" s="15"/>
      <c r="DR21" s="15"/>
      <c r="DU21" s="15"/>
      <c r="DW21" s="17"/>
      <c r="DX21" s="16"/>
      <c r="EA21" s="15"/>
    </row>
    <row r="22" spans="2:131" x14ac:dyDescent="0.25">
      <c r="B22" s="11" t="str">
        <f>'MD - IMP'!B83</f>
        <v>DBA</v>
      </c>
      <c r="C22" s="17"/>
      <c r="D22" s="406">
        <f ca="1">'IMP HR - New Hires Quarterly'!D22</f>
        <v>0</v>
      </c>
      <c r="E22" s="390">
        <f ca="1">'IMP HR - New Hires Quarterly'!E22+'IMP HR - Quarterly Totals'!D22</f>
        <v>0</v>
      </c>
      <c r="F22" s="390">
        <f ca="1">'IMP HR - New Hires Quarterly'!F22+'IMP HR - Quarterly Totals'!E22</f>
        <v>0</v>
      </c>
      <c r="G22" s="402">
        <f ca="1">'IMP HR - New Hires Quarterly'!G22+'IMP HR - Quarterly Totals'!F22</f>
        <v>0</v>
      </c>
      <c r="H22" s="390">
        <f ca="1">'IMP HR - New Hires Quarterly'!H22+'IMP HR - Quarterly Totals'!G22</f>
        <v>0</v>
      </c>
      <c r="I22" s="390">
        <f ca="1">'IMP HR - New Hires Quarterly'!I22+'IMP HR - Quarterly Totals'!H22</f>
        <v>0</v>
      </c>
      <c r="J22" s="390">
        <f ca="1">'IMP HR - New Hires Quarterly'!J22+'IMP HR - Quarterly Totals'!I22</f>
        <v>1</v>
      </c>
      <c r="K22" s="402">
        <f ca="1">'IMP HR - New Hires Quarterly'!K22+'IMP HR - Quarterly Totals'!J22</f>
        <v>1</v>
      </c>
      <c r="L22" s="277">
        <f ca="1">'IMP HR - New Hires Quarterly'!L22+'IMP HR - Quarterly Totals'!K22</f>
        <v>1</v>
      </c>
      <c r="M22" s="277">
        <f ca="1">'IMP HR - New Hires Quarterly'!M22+'IMP HR - Quarterly Totals'!L22</f>
        <v>1</v>
      </c>
      <c r="N22" s="277">
        <f ca="1">'IMP HR - New Hires Quarterly'!N22+'IMP HR - Quarterly Totals'!M22</f>
        <v>1</v>
      </c>
      <c r="O22" s="344">
        <f ca="1">'IMP HR - New Hires Quarterly'!O22+'IMP HR - Quarterly Totals'!N22</f>
        <v>2</v>
      </c>
      <c r="P22" s="277">
        <f ca="1">'IMP HR - New Hires Quarterly'!P22+'IMP HR - Quarterly Totals'!O22</f>
        <v>2</v>
      </c>
      <c r="Q22" s="277">
        <f ca="1">'IMP HR - New Hires Quarterly'!Q22+'IMP HR - Quarterly Totals'!P22</f>
        <v>2</v>
      </c>
      <c r="R22" s="277">
        <f ca="1">'IMP HR - New Hires Quarterly'!R22+'IMP HR - Quarterly Totals'!Q22</f>
        <v>2</v>
      </c>
      <c r="S22" s="344">
        <f ca="1">'IMP HR - New Hires Quarterly'!S22+'IMP HR - Quarterly Totals'!R22</f>
        <v>3</v>
      </c>
      <c r="T22" s="277">
        <f ca="1">'IMP HR - New Hires Quarterly'!T22+'IMP HR - Quarterly Totals'!S22</f>
        <v>3</v>
      </c>
      <c r="U22" s="277">
        <f ca="1">'IMP HR - New Hires Quarterly'!U22+'IMP HR - Quarterly Totals'!T22</f>
        <v>3</v>
      </c>
      <c r="V22" s="277">
        <f ca="1">'IMP HR - New Hires Quarterly'!V22+'IMP HR - Quarterly Totals'!U22</f>
        <v>3</v>
      </c>
      <c r="W22" s="344">
        <f ca="1">'IMP HR - New Hires Quarterly'!W22+'IMP HR - Quarterly Totals'!V22</f>
        <v>5</v>
      </c>
      <c r="X22" s="277">
        <f ca="1">'IMP HR - New Hires Quarterly'!X22+'IMP HR - Quarterly Totals'!W22</f>
        <v>5</v>
      </c>
      <c r="Y22" s="277">
        <f ca="1">'IMP HR - New Hires Quarterly'!Y22+'IMP HR - Quarterly Totals'!X22</f>
        <v>5</v>
      </c>
      <c r="Z22" s="277">
        <f ca="1">'IMP HR - New Hires Quarterly'!Z22+'IMP HR - Quarterly Totals'!Y22</f>
        <v>5</v>
      </c>
      <c r="AA22" s="344">
        <f ca="1">'IMP HR - New Hires Quarterly'!AA22+'IMP HR - Quarterly Totals'!Z22</f>
        <v>5</v>
      </c>
      <c r="AB22" s="277">
        <f ca="1">'IMP HR - New Hires Quarterly'!AB22+'IMP HR - Quarterly Totals'!AA22</f>
        <v>5</v>
      </c>
      <c r="AC22" s="277">
        <f ca="1">'IMP HR - New Hires Quarterly'!AC22+'IMP HR - Quarterly Totals'!AB22</f>
        <v>5</v>
      </c>
      <c r="AD22" s="277">
        <f ca="1">'IMP HR - New Hires Quarterly'!AD22+'IMP HR - Quarterly Totals'!AC22</f>
        <v>5</v>
      </c>
      <c r="AE22" s="280">
        <f ca="1">'IMP HR - New Hires Quarterly'!AE22+'IMP HR - Quarterly Totals'!AD22</f>
        <v>5</v>
      </c>
      <c r="AF22" s="16"/>
      <c r="AH22" s="16"/>
      <c r="AI22" s="16"/>
      <c r="AL22" s="15"/>
      <c r="AO22" s="15"/>
      <c r="AQ22" s="17"/>
      <c r="AR22" s="16"/>
      <c r="AU22" s="15"/>
      <c r="AX22" s="15"/>
      <c r="BA22" s="15"/>
      <c r="BC22" s="17"/>
      <c r="BD22" s="16"/>
      <c r="BG22" s="15"/>
      <c r="BJ22" s="15"/>
      <c r="BM22" s="15"/>
      <c r="BO22" s="17"/>
      <c r="BP22" s="16"/>
      <c r="BS22" s="15"/>
      <c r="BV22" s="15"/>
      <c r="BY22" s="15"/>
      <c r="CA22" s="17"/>
      <c r="CB22" s="16"/>
      <c r="CE22" s="15"/>
      <c r="CH22" s="15"/>
      <c r="CK22" s="15"/>
      <c r="CM22" s="17"/>
      <c r="CN22" s="16"/>
      <c r="CQ22" s="15"/>
      <c r="CT22" s="15"/>
      <c r="CW22" s="15"/>
      <c r="CY22" s="17"/>
      <c r="CZ22" s="16"/>
      <c r="DC22" s="15"/>
      <c r="DF22" s="15"/>
      <c r="DI22" s="15"/>
      <c r="DK22" s="17"/>
      <c r="DL22" s="16"/>
      <c r="DO22" s="15"/>
      <c r="DR22" s="15"/>
      <c r="DU22" s="15"/>
      <c r="DW22" s="17"/>
      <c r="DX22" s="16"/>
      <c r="EA22" s="15"/>
    </row>
    <row r="23" spans="2:131" x14ac:dyDescent="0.25">
      <c r="B23" s="11" t="str">
        <f>'MD - IMP'!B84</f>
        <v>DVPS</v>
      </c>
      <c r="C23" s="17"/>
      <c r="D23" s="406">
        <f ca="1">'IMP HR - New Hires Quarterly'!D23</f>
        <v>0</v>
      </c>
      <c r="E23" s="390">
        <f ca="1">'IMP HR - New Hires Quarterly'!E23+'IMP HR - Quarterly Totals'!D23</f>
        <v>0</v>
      </c>
      <c r="F23" s="390">
        <f ca="1">'IMP HR - New Hires Quarterly'!F23+'IMP HR - Quarterly Totals'!E23</f>
        <v>0</v>
      </c>
      <c r="G23" s="402">
        <f ca="1">'IMP HR - New Hires Quarterly'!G23+'IMP HR - Quarterly Totals'!F23</f>
        <v>0</v>
      </c>
      <c r="H23" s="390">
        <f ca="1">'IMP HR - New Hires Quarterly'!H23+'IMP HR - Quarterly Totals'!G23</f>
        <v>0</v>
      </c>
      <c r="I23" s="390">
        <f ca="1">'IMP HR - New Hires Quarterly'!I23+'IMP HR - Quarterly Totals'!H23</f>
        <v>0</v>
      </c>
      <c r="J23" s="390">
        <f ca="1">'IMP HR - New Hires Quarterly'!J23+'IMP HR - Quarterly Totals'!I23</f>
        <v>1</v>
      </c>
      <c r="K23" s="402">
        <f ca="1">'IMP HR - New Hires Quarterly'!K23+'IMP HR - Quarterly Totals'!J23</f>
        <v>1</v>
      </c>
      <c r="L23" s="277">
        <f ca="1">'IMP HR - New Hires Quarterly'!L23+'IMP HR - Quarterly Totals'!K23</f>
        <v>1</v>
      </c>
      <c r="M23" s="277">
        <f ca="1">'IMP HR - New Hires Quarterly'!M23+'IMP HR - Quarterly Totals'!L23</f>
        <v>1</v>
      </c>
      <c r="N23" s="277">
        <f ca="1">'IMP HR - New Hires Quarterly'!N23+'IMP HR - Quarterly Totals'!M23</f>
        <v>3</v>
      </c>
      <c r="O23" s="344">
        <f ca="1">'IMP HR - New Hires Quarterly'!O23+'IMP HR - Quarterly Totals'!N23</f>
        <v>3</v>
      </c>
      <c r="P23" s="277">
        <f ca="1">'IMP HR - New Hires Quarterly'!P23+'IMP HR - Quarterly Totals'!O23</f>
        <v>3</v>
      </c>
      <c r="Q23" s="277">
        <f ca="1">'IMP HR - New Hires Quarterly'!Q23+'IMP HR - Quarterly Totals'!P23</f>
        <v>4</v>
      </c>
      <c r="R23" s="277">
        <f ca="1">'IMP HR - New Hires Quarterly'!R23+'IMP HR - Quarterly Totals'!Q23</f>
        <v>4</v>
      </c>
      <c r="S23" s="344">
        <f ca="1">'IMP HR - New Hires Quarterly'!S23+'IMP HR - Quarterly Totals'!R23</f>
        <v>8</v>
      </c>
      <c r="T23" s="277">
        <f ca="1">'IMP HR - New Hires Quarterly'!T23+'IMP HR - Quarterly Totals'!S23</f>
        <v>8</v>
      </c>
      <c r="U23" s="277">
        <f ca="1">'IMP HR - New Hires Quarterly'!U23+'IMP HR - Quarterly Totals'!T23</f>
        <v>8</v>
      </c>
      <c r="V23" s="277">
        <f ca="1">'IMP HR - New Hires Quarterly'!V23+'IMP HR - Quarterly Totals'!U23</f>
        <v>8</v>
      </c>
      <c r="W23" s="344">
        <f ca="1">'IMP HR - New Hires Quarterly'!W23+'IMP HR - Quarterly Totals'!V23</f>
        <v>12</v>
      </c>
      <c r="X23" s="277">
        <f ca="1">'IMP HR - New Hires Quarterly'!X23+'IMP HR - Quarterly Totals'!W23</f>
        <v>12</v>
      </c>
      <c r="Y23" s="277">
        <f ca="1">'IMP HR - New Hires Quarterly'!Y23+'IMP HR - Quarterly Totals'!X23</f>
        <v>13</v>
      </c>
      <c r="Z23" s="277">
        <f ca="1">'IMP HR - New Hires Quarterly'!Z23+'IMP HR - Quarterly Totals'!Y23</f>
        <v>13</v>
      </c>
      <c r="AA23" s="344">
        <f ca="1">'IMP HR - New Hires Quarterly'!AA23+'IMP HR - Quarterly Totals'!Z23</f>
        <v>13</v>
      </c>
      <c r="AB23" s="277">
        <f ca="1">'IMP HR - New Hires Quarterly'!AB23+'IMP HR - Quarterly Totals'!AA23</f>
        <v>13</v>
      </c>
      <c r="AC23" s="277">
        <f ca="1">'IMP HR - New Hires Quarterly'!AC23+'IMP HR - Quarterly Totals'!AB23</f>
        <v>13</v>
      </c>
      <c r="AD23" s="277">
        <f ca="1">'IMP HR - New Hires Quarterly'!AD23+'IMP HR - Quarterly Totals'!AC23</f>
        <v>13</v>
      </c>
      <c r="AE23" s="280">
        <f ca="1">'IMP HR - New Hires Quarterly'!AE23+'IMP HR - Quarterly Totals'!AD23</f>
        <v>13</v>
      </c>
      <c r="AF23" s="16"/>
      <c r="AH23" s="16"/>
      <c r="AI23" s="16"/>
      <c r="AL23" s="15"/>
      <c r="AO23" s="15"/>
      <c r="AQ23" s="17"/>
      <c r="AR23" s="16"/>
      <c r="AU23" s="15"/>
      <c r="AX23" s="15"/>
      <c r="BA23" s="15"/>
      <c r="BC23" s="17"/>
      <c r="BD23" s="16"/>
      <c r="BG23" s="15"/>
      <c r="BJ23" s="15"/>
      <c r="BM23" s="15"/>
      <c r="BO23" s="17"/>
      <c r="BP23" s="16"/>
      <c r="BS23" s="15"/>
      <c r="BV23" s="15"/>
      <c r="BY23" s="15"/>
      <c r="CA23" s="17"/>
      <c r="CB23" s="16"/>
      <c r="CE23" s="15"/>
      <c r="CH23" s="15"/>
      <c r="CK23" s="15"/>
      <c r="CM23" s="17"/>
      <c r="CN23" s="16"/>
      <c r="CQ23" s="15"/>
      <c r="CT23" s="15"/>
      <c r="CW23" s="15"/>
      <c r="CY23" s="17"/>
      <c r="CZ23" s="16"/>
      <c r="DC23" s="15"/>
      <c r="DF23" s="15"/>
      <c r="DI23" s="15"/>
      <c r="DK23" s="17"/>
      <c r="DL23" s="16"/>
      <c r="DO23" s="15"/>
      <c r="DR23" s="15"/>
      <c r="DU23" s="15"/>
      <c r="DW23" s="17"/>
      <c r="DX23" s="16"/>
      <c r="EA23" s="15"/>
    </row>
    <row r="24" spans="2:131" x14ac:dyDescent="0.25">
      <c r="B24" s="11" t="str">
        <f>'MD - IMP'!B85</f>
        <v/>
      </c>
      <c r="C24" s="17"/>
      <c r="D24" s="406">
        <f ca="1">'IMP HR - New Hires Quarterly'!D24</f>
        <v>0</v>
      </c>
      <c r="E24" s="390">
        <f ca="1">'IMP HR - New Hires Quarterly'!E24+'IMP HR - Quarterly Totals'!D24</f>
        <v>0</v>
      </c>
      <c r="F24" s="390">
        <f ca="1">'IMP HR - New Hires Quarterly'!F24+'IMP HR - Quarterly Totals'!E24</f>
        <v>0</v>
      </c>
      <c r="G24" s="402">
        <f ca="1">'IMP HR - New Hires Quarterly'!G24+'IMP HR - Quarterly Totals'!F24</f>
        <v>0</v>
      </c>
      <c r="H24" s="390">
        <f ca="1">'IMP HR - New Hires Quarterly'!H24+'IMP HR - Quarterly Totals'!G24</f>
        <v>0</v>
      </c>
      <c r="I24" s="390">
        <f ca="1">'IMP HR - New Hires Quarterly'!I24+'IMP HR - Quarterly Totals'!H24</f>
        <v>0</v>
      </c>
      <c r="J24" s="390">
        <f ca="1">'IMP HR - New Hires Quarterly'!J24+'IMP HR - Quarterly Totals'!I24</f>
        <v>0</v>
      </c>
      <c r="K24" s="402">
        <f ca="1">'IMP HR - New Hires Quarterly'!K24+'IMP HR - Quarterly Totals'!J24</f>
        <v>0</v>
      </c>
      <c r="L24" s="277">
        <f ca="1">'IMP HR - New Hires Quarterly'!L24+'IMP HR - Quarterly Totals'!K24</f>
        <v>0</v>
      </c>
      <c r="M24" s="277">
        <f ca="1">'IMP HR - New Hires Quarterly'!M24+'IMP HR - Quarterly Totals'!L24</f>
        <v>0</v>
      </c>
      <c r="N24" s="277">
        <f ca="1">'IMP HR - New Hires Quarterly'!N24+'IMP HR - Quarterly Totals'!M24</f>
        <v>0</v>
      </c>
      <c r="O24" s="344">
        <f ca="1">'IMP HR - New Hires Quarterly'!O24+'IMP HR - Quarterly Totals'!N24</f>
        <v>0</v>
      </c>
      <c r="P24" s="277">
        <f ca="1">'IMP HR - New Hires Quarterly'!P24+'IMP HR - Quarterly Totals'!O24</f>
        <v>0</v>
      </c>
      <c r="Q24" s="277">
        <f ca="1">'IMP HR - New Hires Quarterly'!Q24+'IMP HR - Quarterly Totals'!P24</f>
        <v>0</v>
      </c>
      <c r="R24" s="277">
        <f ca="1">'IMP HR - New Hires Quarterly'!R24+'IMP HR - Quarterly Totals'!Q24</f>
        <v>0</v>
      </c>
      <c r="S24" s="344">
        <f ca="1">'IMP HR - New Hires Quarterly'!S24+'IMP HR - Quarterly Totals'!R24</f>
        <v>0</v>
      </c>
      <c r="T24" s="277">
        <f ca="1">'IMP HR - New Hires Quarterly'!T24+'IMP HR - Quarterly Totals'!S24</f>
        <v>0</v>
      </c>
      <c r="U24" s="277">
        <f ca="1">'IMP HR - New Hires Quarterly'!U24+'IMP HR - Quarterly Totals'!T24</f>
        <v>0</v>
      </c>
      <c r="V24" s="277">
        <f ca="1">'IMP HR - New Hires Quarterly'!V24+'IMP HR - Quarterly Totals'!U24</f>
        <v>0</v>
      </c>
      <c r="W24" s="344">
        <f ca="1">'IMP HR - New Hires Quarterly'!W24+'IMP HR - Quarterly Totals'!V24</f>
        <v>0</v>
      </c>
      <c r="X24" s="278">
        <f ca="1">'IMP HR - New Hires Quarterly'!X24+'IMP HR - Quarterly Totals'!W24</f>
        <v>0</v>
      </c>
      <c r="Y24" s="278">
        <f ca="1">'IMP HR - New Hires Quarterly'!Y24+'IMP HR - Quarterly Totals'!X24</f>
        <v>0</v>
      </c>
      <c r="Z24" s="278">
        <f ca="1">'IMP HR - New Hires Quarterly'!Z24+'IMP HR - Quarterly Totals'!Y24</f>
        <v>0</v>
      </c>
      <c r="AA24" s="344">
        <f ca="1">'IMP HR - New Hires Quarterly'!AA24+'IMP HR - Quarterly Totals'!Z24</f>
        <v>0</v>
      </c>
      <c r="AB24" s="277">
        <f ca="1">'IMP HR - New Hires Quarterly'!AB24+'IMP HR - Quarterly Totals'!AA24</f>
        <v>0</v>
      </c>
      <c r="AC24" s="277">
        <f ca="1">'IMP HR - New Hires Quarterly'!AC24+'IMP HR - Quarterly Totals'!AB24</f>
        <v>0</v>
      </c>
      <c r="AD24" s="277">
        <f ca="1">'IMP HR - New Hires Quarterly'!AD24+'IMP HR - Quarterly Totals'!AC24</f>
        <v>0</v>
      </c>
      <c r="AE24" s="280">
        <f ca="1">'IMP HR - New Hires Quarterly'!AE24+'IMP HR - Quarterly Totals'!AD24</f>
        <v>0</v>
      </c>
      <c r="AF24" s="16"/>
      <c r="AH24" s="16"/>
      <c r="AI24" s="16"/>
      <c r="AL24" s="15"/>
      <c r="AO24" s="15"/>
      <c r="AQ24" s="17"/>
      <c r="AR24" s="16"/>
      <c r="AU24" s="15"/>
      <c r="AX24" s="15"/>
      <c r="BA24" s="15"/>
      <c r="BC24" s="17"/>
      <c r="BD24" s="16"/>
      <c r="BG24" s="15"/>
      <c r="BJ24" s="15"/>
      <c r="BM24" s="15"/>
      <c r="BO24" s="17"/>
      <c r="BP24" s="16"/>
      <c r="BS24" s="15"/>
      <c r="BV24" s="15"/>
      <c r="BY24" s="15"/>
      <c r="CA24" s="17"/>
      <c r="CB24" s="16"/>
      <c r="CE24" s="15"/>
      <c r="CH24" s="15"/>
      <c r="CK24" s="15"/>
      <c r="CM24" s="17"/>
      <c r="CN24" s="16"/>
      <c r="CQ24" s="15"/>
      <c r="CT24" s="15"/>
      <c r="CW24" s="15"/>
      <c r="CY24" s="17"/>
      <c r="CZ24" s="16"/>
      <c r="DC24" s="15"/>
      <c r="DF24" s="15"/>
      <c r="DI24" s="15"/>
      <c r="DK24" s="17"/>
      <c r="DL24" s="16"/>
      <c r="DO24" s="15"/>
      <c r="DR24" s="15"/>
      <c r="DU24" s="15"/>
      <c r="DW24" s="17"/>
    </row>
    <row r="25" spans="2:131" x14ac:dyDescent="0.25">
      <c r="B25" s="11" t="str">
        <f>'MD - IMP'!B86</f>
        <v/>
      </c>
      <c r="C25" s="17"/>
      <c r="D25" s="407">
        <f ca="1">'IMP HR - New Hires Quarterly'!D25</f>
        <v>0</v>
      </c>
      <c r="E25" s="16">
        <f ca="1">'IMP HR - New Hires Quarterly'!E25+'IMP HR - Quarterly Totals'!D25</f>
        <v>0</v>
      </c>
      <c r="F25" s="16">
        <f ca="1">'IMP HR - New Hires Quarterly'!F25+'IMP HR - Quarterly Totals'!E25</f>
        <v>0</v>
      </c>
      <c r="G25" s="350">
        <f ca="1">'IMP HR - New Hires Quarterly'!G25+'IMP HR - Quarterly Totals'!F25</f>
        <v>0</v>
      </c>
      <c r="H25" s="16">
        <f ca="1">'IMP HR - New Hires Quarterly'!H25+'IMP HR - Quarterly Totals'!G25</f>
        <v>0</v>
      </c>
      <c r="I25" s="16">
        <f ca="1">'IMP HR - New Hires Quarterly'!I25+'IMP HR - Quarterly Totals'!H25</f>
        <v>0</v>
      </c>
      <c r="J25" s="16">
        <f ca="1">'IMP HR - New Hires Quarterly'!J25+'IMP HR - Quarterly Totals'!I25</f>
        <v>0</v>
      </c>
      <c r="K25" s="350">
        <f ca="1">'IMP HR - New Hires Quarterly'!K25+'IMP HR - Quarterly Totals'!J25</f>
        <v>0</v>
      </c>
      <c r="L25" s="277">
        <f ca="1">'IMP HR - New Hires Quarterly'!L25+'IMP HR - Quarterly Totals'!K25</f>
        <v>0</v>
      </c>
      <c r="M25" s="277">
        <f ca="1">'IMP HR - New Hires Quarterly'!M25+'IMP HR - Quarterly Totals'!L25</f>
        <v>0</v>
      </c>
      <c r="N25" s="277">
        <f ca="1">'IMP HR - New Hires Quarterly'!N25+'IMP HR - Quarterly Totals'!M25</f>
        <v>0</v>
      </c>
      <c r="O25" s="344">
        <f ca="1">'IMP HR - New Hires Quarterly'!O25+'IMP HR - Quarterly Totals'!N25</f>
        <v>0</v>
      </c>
      <c r="P25" s="277">
        <f ca="1">'IMP HR - New Hires Quarterly'!P25+'IMP HR - Quarterly Totals'!O25</f>
        <v>0</v>
      </c>
      <c r="Q25" s="277">
        <f ca="1">'IMP HR - New Hires Quarterly'!Q25+'IMP HR - Quarterly Totals'!P25</f>
        <v>0</v>
      </c>
      <c r="R25" s="277">
        <f ca="1">'IMP HR - New Hires Quarterly'!R25+'IMP HR - Quarterly Totals'!Q25</f>
        <v>0</v>
      </c>
      <c r="S25" s="344">
        <f ca="1">'IMP HR - New Hires Quarterly'!S25+'IMP HR - Quarterly Totals'!R25</f>
        <v>0</v>
      </c>
      <c r="T25" s="277">
        <f ca="1">'IMP HR - New Hires Quarterly'!T25+'IMP HR - Quarterly Totals'!S25</f>
        <v>0</v>
      </c>
      <c r="U25" s="277">
        <f ca="1">'IMP HR - New Hires Quarterly'!U25+'IMP HR - Quarterly Totals'!T25</f>
        <v>0</v>
      </c>
      <c r="V25" s="277">
        <f ca="1">'IMP HR - New Hires Quarterly'!V25+'IMP HR - Quarterly Totals'!U25</f>
        <v>0</v>
      </c>
      <c r="W25" s="344">
        <f ca="1">'IMP HR - New Hires Quarterly'!W25+'IMP HR - Quarterly Totals'!V25</f>
        <v>0</v>
      </c>
      <c r="X25" s="278">
        <f ca="1">'IMP HR - New Hires Quarterly'!X25+'IMP HR - Quarterly Totals'!W25</f>
        <v>0</v>
      </c>
      <c r="Y25" s="278">
        <f ca="1">'IMP HR - New Hires Quarterly'!Y25+'IMP HR - Quarterly Totals'!X25</f>
        <v>0</v>
      </c>
      <c r="Z25" s="278">
        <f ca="1">'IMP HR - New Hires Quarterly'!Z25+'IMP HR - Quarterly Totals'!Y25</f>
        <v>0</v>
      </c>
      <c r="AA25" s="344">
        <f ca="1">'IMP HR - New Hires Quarterly'!AA25+'IMP HR - Quarterly Totals'!Z25</f>
        <v>0</v>
      </c>
      <c r="AB25" s="277">
        <f ca="1">'IMP HR - New Hires Quarterly'!AB25+'IMP HR - Quarterly Totals'!AA25</f>
        <v>0</v>
      </c>
      <c r="AC25" s="277">
        <f ca="1">'IMP HR - New Hires Quarterly'!AC25+'IMP HR - Quarterly Totals'!AB25</f>
        <v>0</v>
      </c>
      <c r="AD25" s="277">
        <f ca="1">'IMP HR - New Hires Quarterly'!AD25+'IMP HR - Quarterly Totals'!AC25</f>
        <v>0</v>
      </c>
      <c r="AE25" s="280">
        <f ca="1">'IMP HR - New Hires Quarterly'!AE25+'IMP HR - Quarterly Totals'!AD25</f>
        <v>0</v>
      </c>
      <c r="AF25" s="16"/>
      <c r="AH25" s="16"/>
      <c r="AI25" s="16"/>
      <c r="AL25" s="15"/>
      <c r="AO25" s="15"/>
      <c r="AQ25" s="17"/>
      <c r="AR25" s="16"/>
      <c r="AU25" s="15"/>
      <c r="AX25" s="15"/>
      <c r="BA25" s="15"/>
      <c r="BC25" s="17"/>
      <c r="BD25" s="16"/>
      <c r="BG25" s="15"/>
      <c r="BJ25" s="15"/>
      <c r="BM25" s="15"/>
      <c r="BO25" s="17"/>
      <c r="BP25" s="16"/>
      <c r="BS25" s="15"/>
      <c r="BV25" s="15"/>
      <c r="BY25" s="15"/>
      <c r="CA25" s="17"/>
      <c r="CB25" s="16"/>
      <c r="CE25" s="15"/>
      <c r="CH25" s="15"/>
      <c r="CK25" s="15"/>
      <c r="CM25" s="17"/>
      <c r="CN25" s="16"/>
      <c r="CQ25" s="15"/>
      <c r="CT25" s="15"/>
      <c r="CW25" s="15"/>
      <c r="CY25" s="17"/>
      <c r="CZ25" s="16"/>
      <c r="DC25" s="15"/>
      <c r="DF25" s="15"/>
      <c r="DI25" s="15"/>
      <c r="DK25" s="17"/>
      <c r="DL25" s="16"/>
      <c r="DO25" s="15"/>
      <c r="DR25" s="15"/>
      <c r="DU25" s="15"/>
      <c r="DW25" s="17"/>
    </row>
    <row r="26" spans="2:131" x14ac:dyDescent="0.25">
      <c r="B26" s="11" t="str">
        <f>'MD - IMP'!B87</f>
        <v/>
      </c>
      <c r="C26" s="17"/>
      <c r="D26" s="407">
        <f ca="1">'IMP HR - New Hires Quarterly'!D26</f>
        <v>0</v>
      </c>
      <c r="E26" s="16">
        <f ca="1">'IMP HR - New Hires Quarterly'!E26+'IMP HR - Quarterly Totals'!D26</f>
        <v>0</v>
      </c>
      <c r="F26" s="16">
        <f ca="1">'IMP HR - New Hires Quarterly'!F26+'IMP HR - Quarterly Totals'!E26</f>
        <v>0</v>
      </c>
      <c r="G26" s="350">
        <f ca="1">'IMP HR - New Hires Quarterly'!G26+'IMP HR - Quarterly Totals'!F26</f>
        <v>0</v>
      </c>
      <c r="H26" s="16">
        <f ca="1">'IMP HR - New Hires Quarterly'!H26+'IMP HR - Quarterly Totals'!G26</f>
        <v>0</v>
      </c>
      <c r="I26" s="16">
        <f ca="1">'IMP HR - New Hires Quarterly'!I26+'IMP HR - Quarterly Totals'!H26</f>
        <v>0</v>
      </c>
      <c r="J26" s="16">
        <f ca="1">'IMP HR - New Hires Quarterly'!J26+'IMP HR - Quarterly Totals'!I26</f>
        <v>0</v>
      </c>
      <c r="K26" s="350">
        <f ca="1">'IMP HR - New Hires Quarterly'!K26+'IMP HR - Quarterly Totals'!J26</f>
        <v>0</v>
      </c>
      <c r="L26" s="277">
        <f ca="1">'IMP HR - New Hires Quarterly'!L26+'IMP HR - Quarterly Totals'!K26</f>
        <v>0</v>
      </c>
      <c r="M26" s="277">
        <f ca="1">'IMP HR - New Hires Quarterly'!M26+'IMP HR - Quarterly Totals'!L26</f>
        <v>0</v>
      </c>
      <c r="N26" s="277">
        <f ca="1">'IMP HR - New Hires Quarterly'!N26+'IMP HR - Quarterly Totals'!M26</f>
        <v>0</v>
      </c>
      <c r="O26" s="344">
        <f ca="1">'IMP HR - New Hires Quarterly'!O26+'IMP HR - Quarterly Totals'!N26</f>
        <v>0</v>
      </c>
      <c r="P26" s="277">
        <f ca="1">'IMP HR - New Hires Quarterly'!P26+'IMP HR - Quarterly Totals'!O26</f>
        <v>0</v>
      </c>
      <c r="Q26" s="277">
        <f ca="1">'IMP HR - New Hires Quarterly'!Q26+'IMP HR - Quarterly Totals'!P26</f>
        <v>0</v>
      </c>
      <c r="R26" s="277">
        <f ca="1">'IMP HR - New Hires Quarterly'!R26+'IMP HR - Quarterly Totals'!Q26</f>
        <v>0</v>
      </c>
      <c r="S26" s="344">
        <f ca="1">'IMP HR - New Hires Quarterly'!S26+'IMP HR - Quarterly Totals'!R26</f>
        <v>0</v>
      </c>
      <c r="T26" s="277">
        <f ca="1">'IMP HR - New Hires Quarterly'!T26+'IMP HR - Quarterly Totals'!S26</f>
        <v>0</v>
      </c>
      <c r="U26" s="277">
        <f ca="1">'IMP HR - New Hires Quarterly'!U26+'IMP HR - Quarterly Totals'!T26</f>
        <v>0</v>
      </c>
      <c r="V26" s="277">
        <f ca="1">'IMP HR - New Hires Quarterly'!V26+'IMP HR - Quarterly Totals'!U26</f>
        <v>0</v>
      </c>
      <c r="W26" s="344">
        <f ca="1">'IMP HR - New Hires Quarterly'!W26+'IMP HR - Quarterly Totals'!V26</f>
        <v>0</v>
      </c>
      <c r="X26" s="278">
        <f ca="1">'IMP HR - New Hires Quarterly'!X26+'IMP HR - Quarterly Totals'!W26</f>
        <v>0</v>
      </c>
      <c r="Y26" s="278">
        <f ca="1">'IMP HR - New Hires Quarterly'!Y26+'IMP HR - Quarterly Totals'!X26</f>
        <v>0</v>
      </c>
      <c r="Z26" s="278">
        <f ca="1">'IMP HR - New Hires Quarterly'!Z26+'IMP HR - Quarterly Totals'!Y26</f>
        <v>0</v>
      </c>
      <c r="AA26" s="344">
        <f ca="1">'IMP HR - New Hires Quarterly'!AA26+'IMP HR - Quarterly Totals'!Z26</f>
        <v>0</v>
      </c>
      <c r="AB26" s="277">
        <f ca="1">'IMP HR - New Hires Quarterly'!AB26+'IMP HR - Quarterly Totals'!AA26</f>
        <v>0</v>
      </c>
      <c r="AC26" s="277">
        <f ca="1">'IMP HR - New Hires Quarterly'!AC26+'IMP HR - Quarterly Totals'!AB26</f>
        <v>0</v>
      </c>
      <c r="AD26" s="277">
        <f ca="1">'IMP HR - New Hires Quarterly'!AD26+'IMP HR - Quarterly Totals'!AC26</f>
        <v>0</v>
      </c>
      <c r="AE26" s="280">
        <f ca="1">'IMP HR - New Hires Quarterly'!AE26+'IMP HR - Quarterly Totals'!AD26</f>
        <v>0</v>
      </c>
      <c r="AF26" s="16"/>
      <c r="AH26" s="16"/>
      <c r="AI26" s="16"/>
      <c r="AL26" s="15"/>
      <c r="AO26" s="15"/>
      <c r="AQ26" s="17"/>
      <c r="AR26" s="16"/>
      <c r="AU26" s="15"/>
      <c r="AX26" s="15"/>
      <c r="BA26" s="15"/>
      <c r="BC26" s="17"/>
      <c r="BD26" s="16"/>
      <c r="BG26" s="15"/>
      <c r="BJ26" s="15"/>
      <c r="BM26" s="15"/>
      <c r="BO26" s="17"/>
      <c r="BP26" s="16"/>
      <c r="BS26" s="15"/>
      <c r="BV26" s="15"/>
      <c r="BY26" s="15"/>
      <c r="CA26" s="17"/>
      <c r="CB26" s="16"/>
      <c r="CE26" s="15"/>
      <c r="CH26" s="15"/>
      <c r="CK26" s="15"/>
      <c r="CM26" s="17"/>
      <c r="CN26" s="16"/>
      <c r="CQ26" s="15"/>
      <c r="CT26" s="15"/>
      <c r="CW26" s="15"/>
      <c r="CY26" s="17"/>
      <c r="CZ26" s="16"/>
      <c r="DC26" s="15"/>
      <c r="DF26" s="15"/>
      <c r="DI26" s="15"/>
      <c r="DK26" s="17"/>
      <c r="DL26" s="16"/>
      <c r="DO26" s="15"/>
      <c r="DR26" s="15"/>
      <c r="DU26" s="15"/>
      <c r="DW26" s="17"/>
    </row>
    <row r="27" spans="2:131" ht="17.25" thickBot="1" x14ac:dyDescent="0.3">
      <c r="B27" s="11" t="str">
        <f>'MD - IMP'!B88</f>
        <v/>
      </c>
      <c r="C27" s="17"/>
      <c r="D27" s="407">
        <f ca="1">'IMP HR - New Hires Quarterly'!D27</f>
        <v>0</v>
      </c>
      <c r="E27" s="16">
        <f ca="1">'IMP HR - New Hires Quarterly'!E27+'IMP HR - Quarterly Totals'!D27</f>
        <v>0</v>
      </c>
      <c r="F27" s="16">
        <f ca="1">'IMP HR - New Hires Quarterly'!F27+'IMP HR - Quarterly Totals'!E27</f>
        <v>0</v>
      </c>
      <c r="G27" s="350">
        <f ca="1">'IMP HR - New Hires Quarterly'!G27+'IMP HR - Quarterly Totals'!F27</f>
        <v>0</v>
      </c>
      <c r="H27" s="16">
        <f ca="1">'IMP HR - New Hires Quarterly'!H27+'IMP HR - Quarterly Totals'!G27</f>
        <v>0</v>
      </c>
      <c r="I27" s="16">
        <f ca="1">'IMP HR - New Hires Quarterly'!I27+'IMP HR - Quarterly Totals'!H27</f>
        <v>0</v>
      </c>
      <c r="J27" s="16">
        <f ca="1">'IMP HR - New Hires Quarterly'!J27+'IMP HR - Quarterly Totals'!I27</f>
        <v>0</v>
      </c>
      <c r="K27" s="350">
        <f ca="1">'IMP HR - New Hires Quarterly'!K27+'IMP HR - Quarterly Totals'!J27</f>
        <v>0</v>
      </c>
      <c r="L27" s="277">
        <f ca="1">'IMP HR - New Hires Quarterly'!L27+'IMP HR - Quarterly Totals'!K27</f>
        <v>0</v>
      </c>
      <c r="M27" s="277">
        <f ca="1">'IMP HR - New Hires Quarterly'!M27+'IMP HR - Quarterly Totals'!L27</f>
        <v>0</v>
      </c>
      <c r="N27" s="277">
        <f ca="1">'IMP HR - New Hires Quarterly'!N27+'IMP HR - Quarterly Totals'!M27</f>
        <v>0</v>
      </c>
      <c r="O27" s="344">
        <f ca="1">'IMP HR - New Hires Quarterly'!O27+'IMP HR - Quarterly Totals'!N27</f>
        <v>0</v>
      </c>
      <c r="P27" s="277">
        <f ca="1">'IMP HR - New Hires Quarterly'!P27+'IMP HR - Quarterly Totals'!O27</f>
        <v>0</v>
      </c>
      <c r="Q27" s="277">
        <f ca="1">'IMP HR - New Hires Quarterly'!Q27+'IMP HR - Quarterly Totals'!P27</f>
        <v>0</v>
      </c>
      <c r="R27" s="277">
        <f ca="1">'IMP HR - New Hires Quarterly'!R27+'IMP HR - Quarterly Totals'!Q27</f>
        <v>0</v>
      </c>
      <c r="S27" s="344">
        <f ca="1">'IMP HR - New Hires Quarterly'!S27+'IMP HR - Quarterly Totals'!R27</f>
        <v>0</v>
      </c>
      <c r="T27" s="277">
        <f ca="1">'IMP HR - New Hires Quarterly'!T27+'IMP HR - Quarterly Totals'!S27</f>
        <v>0</v>
      </c>
      <c r="U27" s="277">
        <f ca="1">'IMP HR - New Hires Quarterly'!U27+'IMP HR - Quarterly Totals'!T27</f>
        <v>0</v>
      </c>
      <c r="V27" s="277">
        <f ca="1">'IMP HR - New Hires Quarterly'!V27+'IMP HR - Quarterly Totals'!U27</f>
        <v>0</v>
      </c>
      <c r="W27" s="344">
        <f ca="1">'IMP HR - New Hires Quarterly'!W27+'IMP HR - Quarterly Totals'!V27</f>
        <v>0</v>
      </c>
      <c r="X27" s="278">
        <f ca="1">'IMP HR - New Hires Quarterly'!X27+'IMP HR - Quarterly Totals'!W27</f>
        <v>0</v>
      </c>
      <c r="Y27" s="278">
        <f ca="1">'IMP HR - New Hires Quarterly'!Y27+'IMP HR - Quarterly Totals'!X27</f>
        <v>0</v>
      </c>
      <c r="Z27" s="278">
        <f ca="1">'IMP HR - New Hires Quarterly'!Z27+'IMP HR - Quarterly Totals'!Y27</f>
        <v>0</v>
      </c>
      <c r="AA27" s="344">
        <f ca="1">'IMP HR - New Hires Quarterly'!AA27+'IMP HR - Quarterly Totals'!Z27</f>
        <v>0</v>
      </c>
      <c r="AB27" s="277">
        <f ca="1">'IMP HR - New Hires Quarterly'!AB27+'IMP HR - Quarterly Totals'!AA27</f>
        <v>0</v>
      </c>
      <c r="AC27" s="277">
        <f ca="1">'IMP HR - New Hires Quarterly'!AC27+'IMP HR - Quarterly Totals'!AB27</f>
        <v>0</v>
      </c>
      <c r="AD27" s="277">
        <f ca="1">'IMP HR - New Hires Quarterly'!AD27+'IMP HR - Quarterly Totals'!AC27</f>
        <v>0</v>
      </c>
      <c r="AE27" s="280">
        <f ca="1">'IMP HR - New Hires Quarterly'!AE27+'IMP HR - Quarterly Totals'!AD27</f>
        <v>0</v>
      </c>
      <c r="AF27" s="16"/>
      <c r="AH27" s="16"/>
      <c r="AI27" s="16"/>
      <c r="AL27" s="15"/>
      <c r="AO27" s="15"/>
      <c r="AQ27" s="17"/>
      <c r="AR27" s="16"/>
      <c r="AU27" s="15"/>
      <c r="AX27" s="15"/>
      <c r="BA27" s="15"/>
      <c r="BC27" s="17"/>
      <c r="BD27" s="16"/>
      <c r="BG27" s="15"/>
      <c r="BJ27" s="15"/>
      <c r="BM27" s="15"/>
      <c r="BO27" s="17"/>
      <c r="BP27" s="16"/>
      <c r="BS27" s="15"/>
      <c r="BV27" s="15"/>
      <c r="BY27" s="15"/>
      <c r="CA27" s="17"/>
      <c r="CB27" s="16"/>
      <c r="CE27" s="15"/>
      <c r="CH27" s="15"/>
      <c r="CK27" s="15"/>
      <c r="CM27" s="17"/>
      <c r="CN27" s="16"/>
      <c r="CQ27" s="15"/>
      <c r="CT27" s="15"/>
      <c r="CW27" s="15"/>
      <c r="CY27" s="17"/>
      <c r="CZ27" s="16"/>
      <c r="DC27" s="15"/>
      <c r="DF27" s="15"/>
      <c r="DI27" s="15"/>
      <c r="DK27" s="17"/>
      <c r="DL27" s="16"/>
      <c r="DO27" s="15"/>
      <c r="DR27" s="15"/>
      <c r="DU27" s="15"/>
      <c r="DW27" s="17"/>
    </row>
    <row r="28" spans="2:131" s="32" customFormat="1" ht="17.25" thickTop="1" x14ac:dyDescent="0.25">
      <c r="B28" s="30"/>
      <c r="C28" s="31"/>
      <c r="D28" s="408"/>
      <c r="G28" s="403"/>
      <c r="K28" s="403"/>
      <c r="L28" s="274"/>
      <c r="M28" s="274"/>
      <c r="N28" s="274"/>
      <c r="O28" s="349"/>
      <c r="P28" s="274"/>
      <c r="Q28" s="274"/>
      <c r="R28" s="274"/>
      <c r="S28" s="349"/>
      <c r="T28" s="274"/>
      <c r="U28" s="274"/>
      <c r="V28" s="274"/>
      <c r="W28" s="349"/>
      <c r="X28" s="274"/>
      <c r="Y28" s="274"/>
      <c r="Z28" s="274"/>
      <c r="AA28" s="349"/>
      <c r="AB28" s="274"/>
      <c r="AC28" s="274"/>
      <c r="AD28" s="274"/>
      <c r="AE28" s="276"/>
      <c r="AL28" s="33"/>
      <c r="AO28" s="33"/>
      <c r="AQ28" s="31"/>
      <c r="AU28" s="33"/>
      <c r="AX28" s="33"/>
      <c r="BA28" s="33"/>
      <c r="BC28" s="31"/>
      <c r="BG28" s="33"/>
      <c r="BJ28" s="33"/>
      <c r="BM28" s="33"/>
      <c r="BO28" s="31"/>
      <c r="BS28" s="33"/>
      <c r="BV28" s="33"/>
      <c r="BY28" s="33"/>
      <c r="CA28" s="31"/>
      <c r="CE28" s="33"/>
      <c r="CH28" s="33"/>
      <c r="CK28" s="33"/>
      <c r="CM28" s="31"/>
      <c r="CQ28" s="33"/>
      <c r="CT28" s="33"/>
      <c r="CW28" s="33"/>
      <c r="CY28" s="31"/>
      <c r="DC28" s="33"/>
      <c r="DF28" s="33"/>
      <c r="DI28" s="33"/>
      <c r="DK28" s="31"/>
      <c r="DO28" s="33"/>
      <c r="DR28" s="33"/>
      <c r="DU28" s="33"/>
      <c r="DW28" s="31"/>
    </row>
    <row r="29" spans="2:131" x14ac:dyDescent="0.25">
      <c r="B29" s="11" t="s">
        <v>342</v>
      </c>
      <c r="C29" s="17"/>
      <c r="D29" s="407">
        <f ca="1">SUM(D3:D27)</f>
        <v>28</v>
      </c>
      <c r="E29" s="16">
        <f t="shared" ref="E29:K29" ca="1" si="0">SUM(E3:E27)</f>
        <v>29</v>
      </c>
      <c r="F29" s="16">
        <f t="shared" ca="1" si="0"/>
        <v>29</v>
      </c>
      <c r="G29" s="350">
        <f t="shared" ca="1" si="0"/>
        <v>29</v>
      </c>
      <c r="H29" s="16">
        <f t="shared" ca="1" si="0"/>
        <v>50</v>
      </c>
      <c r="I29" s="16">
        <f t="shared" ca="1" si="0"/>
        <v>66</v>
      </c>
      <c r="J29" s="16">
        <f t="shared" ca="1" si="0"/>
        <v>73</v>
      </c>
      <c r="K29" s="350">
        <f t="shared" ca="1" si="0"/>
        <v>77</v>
      </c>
      <c r="L29" s="277">
        <f ca="1">SUM(L3:L27)</f>
        <v>101</v>
      </c>
      <c r="M29" s="277">
        <f t="shared" ref="M29:AE29" ca="1" si="1">SUM(M3:M27)</f>
        <v>134</v>
      </c>
      <c r="N29" s="277">
        <f t="shared" ca="1" si="1"/>
        <v>152</v>
      </c>
      <c r="O29" s="344">
        <f t="shared" ca="1" si="1"/>
        <v>179</v>
      </c>
      <c r="P29" s="277">
        <f t="shared" ca="1" si="1"/>
        <v>188</v>
      </c>
      <c r="Q29" s="277">
        <f t="shared" ca="1" si="1"/>
        <v>240</v>
      </c>
      <c r="R29" s="277">
        <f t="shared" ca="1" si="1"/>
        <v>252</v>
      </c>
      <c r="S29" s="344">
        <f t="shared" ca="1" si="1"/>
        <v>298</v>
      </c>
      <c r="T29" s="277">
        <f t="shared" ca="1" si="1"/>
        <v>330</v>
      </c>
      <c r="U29" s="277">
        <f t="shared" ca="1" si="1"/>
        <v>370</v>
      </c>
      <c r="V29" s="277">
        <f t="shared" ca="1" si="1"/>
        <v>370</v>
      </c>
      <c r="W29" s="344">
        <f t="shared" ca="1" si="1"/>
        <v>416</v>
      </c>
      <c r="X29" s="278">
        <f t="shared" ca="1" si="1"/>
        <v>440</v>
      </c>
      <c r="Y29" s="278">
        <f t="shared" ca="1" si="1"/>
        <v>453</v>
      </c>
      <c r="Z29" s="278">
        <f t="shared" ca="1" si="1"/>
        <v>465</v>
      </c>
      <c r="AA29" s="344">
        <f t="shared" ca="1" si="1"/>
        <v>465</v>
      </c>
      <c r="AB29" s="277">
        <f t="shared" ca="1" si="1"/>
        <v>465</v>
      </c>
      <c r="AC29" s="277">
        <f t="shared" ca="1" si="1"/>
        <v>465</v>
      </c>
      <c r="AD29" s="277">
        <f t="shared" ca="1" si="1"/>
        <v>465</v>
      </c>
      <c r="AE29" s="280">
        <f t="shared" ca="1" si="1"/>
        <v>465</v>
      </c>
      <c r="AF29" s="16"/>
      <c r="AH29" s="16"/>
      <c r="AI29" s="16"/>
      <c r="AL29" s="15"/>
      <c r="AO29" s="15"/>
      <c r="AQ29" s="17"/>
      <c r="AR29" s="16"/>
      <c r="AU29" s="15"/>
      <c r="AX29" s="15"/>
      <c r="BA29" s="15"/>
      <c r="BC29" s="17"/>
      <c r="BD29" s="16"/>
      <c r="BG29" s="15"/>
      <c r="BJ29" s="15"/>
      <c r="BM29" s="15"/>
      <c r="BO29" s="17"/>
      <c r="BP29" s="16"/>
      <c r="BS29" s="15"/>
      <c r="BV29" s="15"/>
      <c r="BY29" s="15"/>
      <c r="CA29" s="17"/>
      <c r="CB29" s="16"/>
      <c r="CE29" s="15"/>
      <c r="CH29" s="15"/>
      <c r="CK29" s="15"/>
      <c r="CM29" s="17"/>
      <c r="CN29" s="16"/>
      <c r="CQ29" s="15"/>
      <c r="CT29" s="15"/>
      <c r="CW29" s="15"/>
      <c r="CY29" s="17"/>
      <c r="CZ29" s="16"/>
      <c r="DC29" s="15"/>
      <c r="DF29" s="15"/>
      <c r="DI29" s="15"/>
      <c r="DK29" s="17"/>
      <c r="DL29" s="16"/>
      <c r="DO29" s="15"/>
      <c r="DR29" s="15"/>
      <c r="DU29" s="15"/>
      <c r="DW29" s="17"/>
    </row>
    <row r="30" spans="2:131" x14ac:dyDescent="0.25">
      <c r="C30" s="17"/>
      <c r="D30" s="407"/>
      <c r="E30" s="16"/>
      <c r="F30" s="16"/>
      <c r="G30" s="350"/>
      <c r="H30" s="16"/>
      <c r="I30" s="16"/>
      <c r="J30" s="16"/>
      <c r="K30" s="350"/>
      <c r="L30" s="16"/>
      <c r="M30" s="16"/>
      <c r="N30" s="16"/>
      <c r="O30" s="350"/>
      <c r="P30" s="16"/>
      <c r="Q30" s="16"/>
      <c r="R30" s="16"/>
      <c r="S30" s="350"/>
      <c r="T30" s="16"/>
      <c r="U30" s="16"/>
      <c r="V30" s="16"/>
      <c r="W30" s="350"/>
      <c r="AA30" s="350"/>
      <c r="AB30" s="16"/>
      <c r="AC30" s="16"/>
      <c r="AD30" s="16"/>
      <c r="AE30" s="17"/>
      <c r="AF30" s="16"/>
      <c r="AH30" s="16"/>
      <c r="AI30" s="16"/>
      <c r="AL30" s="15"/>
      <c r="AO30" s="15"/>
      <c r="AQ30" s="17"/>
      <c r="AR30" s="16"/>
      <c r="AU30" s="15"/>
      <c r="AX30" s="15"/>
      <c r="BA30" s="15"/>
      <c r="BC30" s="17"/>
      <c r="BD30" s="16"/>
      <c r="BG30" s="15"/>
      <c r="BJ30" s="15"/>
      <c r="BM30" s="15"/>
      <c r="BO30" s="17"/>
      <c r="BP30" s="16"/>
      <c r="BS30" s="15"/>
      <c r="BV30" s="15"/>
      <c r="BY30" s="15"/>
      <c r="CA30" s="17"/>
      <c r="CB30" s="16"/>
      <c r="CE30" s="15"/>
      <c r="CH30" s="15"/>
      <c r="CK30" s="15"/>
      <c r="CM30" s="17"/>
      <c r="CN30" s="16"/>
      <c r="CQ30" s="15"/>
      <c r="CT30" s="15"/>
      <c r="CW30" s="15"/>
      <c r="CY30" s="17"/>
      <c r="CZ30" s="16"/>
      <c r="DC30" s="15"/>
      <c r="DF30" s="15"/>
      <c r="DI30" s="15"/>
      <c r="DK30" s="17"/>
      <c r="DL30" s="16"/>
      <c r="DO30" s="15"/>
      <c r="DR30" s="15"/>
      <c r="DU30" s="15"/>
      <c r="DW30" s="17"/>
    </row>
    <row r="31" spans="2:131" x14ac:dyDescent="0.25">
      <c r="B31" s="11" t="s">
        <v>381</v>
      </c>
      <c r="C31" s="17"/>
      <c r="D31" s="407"/>
      <c r="E31" s="16"/>
      <c r="F31" s="16"/>
      <c r="G31" s="350">
        <f ca="1">SUM(D29:G29)</f>
        <v>115</v>
      </c>
      <c r="H31" s="16"/>
      <c r="I31" s="16"/>
      <c r="J31" s="16"/>
      <c r="K31" s="350">
        <f ca="1">SUM(H29:K29)</f>
        <v>266</v>
      </c>
      <c r="L31" s="16"/>
      <c r="M31" s="16"/>
      <c r="N31" s="16"/>
      <c r="O31" s="350">
        <f ca="1">SUM(L29:O29)</f>
        <v>566</v>
      </c>
      <c r="P31" s="16"/>
      <c r="Q31" s="16"/>
      <c r="R31" s="16"/>
      <c r="S31" s="350">
        <f ca="1">SUM(P29:S29)</f>
        <v>978</v>
      </c>
      <c r="T31" s="16"/>
      <c r="U31" s="16"/>
      <c r="V31" s="16"/>
      <c r="W31" s="350">
        <f ca="1">SUM(T29:W29)</f>
        <v>1486</v>
      </c>
      <c r="AA31" s="350">
        <f ca="1">SUM(X29:AA29)</f>
        <v>1823</v>
      </c>
      <c r="AB31" s="16"/>
      <c r="AC31" s="16"/>
      <c r="AD31" s="16"/>
      <c r="AE31" s="17">
        <f ca="1">SUM(AB29:AE29)</f>
        <v>1860</v>
      </c>
      <c r="AF31" s="16"/>
      <c r="AH31" s="16"/>
      <c r="AI31" s="16"/>
      <c r="AL31" s="15"/>
      <c r="AO31" s="15"/>
      <c r="AQ31" s="17"/>
      <c r="AR31" s="16"/>
      <c r="AU31" s="15"/>
      <c r="AX31" s="15"/>
      <c r="BA31" s="15"/>
      <c r="BC31" s="17"/>
      <c r="BD31" s="16"/>
      <c r="BG31" s="15"/>
      <c r="BJ31" s="15"/>
      <c r="BM31" s="15"/>
      <c r="BO31" s="17"/>
      <c r="BP31" s="16"/>
      <c r="BS31" s="15"/>
      <c r="BV31" s="15"/>
      <c r="BY31" s="15"/>
      <c r="CA31" s="17"/>
      <c r="CB31" s="16"/>
      <c r="CE31" s="15"/>
      <c r="CH31" s="15"/>
      <c r="CK31" s="15"/>
      <c r="CM31" s="17"/>
      <c r="CN31" s="16"/>
      <c r="CQ31" s="15"/>
      <c r="CT31" s="15"/>
      <c r="CW31" s="15"/>
      <c r="CY31" s="17"/>
      <c r="CZ31" s="16"/>
      <c r="DC31" s="15"/>
      <c r="DF31" s="15"/>
      <c r="DI31" s="15"/>
      <c r="DK31" s="17"/>
      <c r="DL31" s="16"/>
      <c r="DO31" s="15"/>
      <c r="DR31" s="15"/>
      <c r="DU31" s="15"/>
      <c r="DW31" s="17"/>
    </row>
    <row r="32" spans="2:131" x14ac:dyDescent="0.25">
      <c r="C32" s="17"/>
      <c r="D32" s="407"/>
      <c r="E32" s="16"/>
      <c r="F32" s="16"/>
      <c r="G32" s="350"/>
      <c r="H32" s="16"/>
      <c r="I32" s="16"/>
      <c r="J32" s="16"/>
      <c r="K32" s="350"/>
      <c r="L32" s="16"/>
      <c r="M32" s="16"/>
      <c r="N32" s="16"/>
      <c r="O32" s="350"/>
      <c r="P32" s="16"/>
      <c r="Q32" s="16"/>
      <c r="R32" s="16"/>
      <c r="S32" s="350"/>
      <c r="T32" s="16"/>
      <c r="U32" s="16"/>
      <c r="V32" s="16"/>
      <c r="W32" s="350"/>
      <c r="AA32" s="350"/>
      <c r="AB32" s="16"/>
      <c r="AC32" s="16"/>
      <c r="AD32" s="16"/>
      <c r="AE32" s="17"/>
      <c r="AF32" s="16"/>
      <c r="AH32" s="16"/>
      <c r="AI32" s="16"/>
      <c r="AL32" s="15"/>
      <c r="AO32" s="15"/>
      <c r="AQ32" s="17"/>
      <c r="AR32" s="16"/>
      <c r="AU32" s="15"/>
      <c r="AX32" s="15"/>
      <c r="BA32" s="15"/>
      <c r="BC32" s="17"/>
      <c r="BD32" s="16"/>
      <c r="BG32" s="15"/>
      <c r="BJ32" s="15"/>
      <c r="BM32" s="15"/>
      <c r="BO32" s="17"/>
      <c r="BP32" s="16"/>
      <c r="BS32" s="15"/>
      <c r="BV32" s="15"/>
      <c r="BY32" s="15"/>
      <c r="CA32" s="17"/>
      <c r="CB32" s="16"/>
      <c r="CE32" s="15"/>
      <c r="CH32" s="15"/>
      <c r="CK32" s="15"/>
      <c r="CM32" s="17"/>
      <c r="CN32" s="16"/>
      <c r="CQ32" s="15"/>
      <c r="CT32" s="15"/>
      <c r="CW32" s="15"/>
      <c r="CY32" s="17"/>
      <c r="CZ32" s="16"/>
      <c r="DC32" s="15"/>
      <c r="DF32" s="15"/>
      <c r="DI32" s="15"/>
      <c r="DK32" s="17"/>
      <c r="DL32" s="16"/>
      <c r="DO32" s="15"/>
      <c r="DR32" s="15"/>
      <c r="DU32" s="15"/>
      <c r="DW32" s="17"/>
    </row>
    <row r="33" spans="3:127" x14ac:dyDescent="0.25">
      <c r="C33" s="17"/>
      <c r="D33" s="407"/>
      <c r="E33" s="16"/>
      <c r="F33" s="16"/>
      <c r="G33" s="350"/>
      <c r="H33" s="16"/>
      <c r="I33" s="16"/>
      <c r="J33" s="16"/>
      <c r="K33" s="350"/>
      <c r="L33" s="16"/>
      <c r="M33" s="16"/>
      <c r="N33" s="16"/>
      <c r="O33" s="350"/>
      <c r="P33" s="16"/>
      <c r="Q33" s="16"/>
      <c r="R33" s="16"/>
      <c r="S33" s="350"/>
      <c r="T33" s="16"/>
      <c r="U33" s="16"/>
      <c r="V33" s="16"/>
      <c r="W33" s="350"/>
      <c r="AA33" s="350"/>
      <c r="AB33" s="16"/>
      <c r="AC33" s="16"/>
      <c r="AD33" s="16"/>
      <c r="AE33" s="17"/>
      <c r="AF33" s="16"/>
      <c r="AH33" s="16"/>
      <c r="AI33" s="16"/>
      <c r="AL33" s="15"/>
      <c r="AO33" s="15"/>
      <c r="AQ33" s="17"/>
      <c r="AR33" s="16"/>
      <c r="AU33" s="15"/>
      <c r="AX33" s="15"/>
      <c r="BA33" s="15"/>
      <c r="BC33" s="17"/>
      <c r="BD33" s="16"/>
      <c r="BG33" s="15"/>
      <c r="BJ33" s="15"/>
      <c r="BM33" s="15"/>
      <c r="BO33" s="17"/>
      <c r="BP33" s="16"/>
      <c r="BS33" s="15"/>
      <c r="BV33" s="15"/>
      <c r="BY33" s="15"/>
      <c r="CA33" s="17"/>
      <c r="CB33" s="16"/>
      <c r="CE33" s="15"/>
      <c r="CH33" s="15"/>
      <c r="CK33" s="15"/>
      <c r="CM33" s="17"/>
      <c r="CN33" s="16"/>
      <c r="CQ33" s="15"/>
      <c r="CT33" s="15"/>
      <c r="CW33" s="15"/>
      <c r="CY33" s="17"/>
      <c r="CZ33" s="16"/>
      <c r="DC33" s="15"/>
      <c r="DF33" s="15"/>
      <c r="DI33" s="15"/>
      <c r="DK33" s="17"/>
      <c r="DL33" s="16"/>
      <c r="DO33" s="15"/>
      <c r="DR33" s="15"/>
      <c r="DU33" s="15"/>
      <c r="DW33" s="17"/>
    </row>
    <row r="36" spans="3:127" x14ac:dyDescent="0.25">
      <c r="S36" s="139"/>
    </row>
  </sheetData>
  <conditionalFormatting sqref="D3:AE27">
    <cfRule type="cellIs" dxfId="41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1" width="9.140625" style="10" customWidth="1"/>
    <col min="12" max="16384" width="9.140625" style="10"/>
  </cols>
  <sheetData>
    <row r="1" spans="1:131" ht="22.5" x14ac:dyDescent="0.25">
      <c r="A1" s="385"/>
      <c r="B1" s="460"/>
      <c r="C1" s="395"/>
      <c r="D1" s="497" t="s">
        <v>467</v>
      </c>
      <c r="E1" s="391"/>
      <c r="F1" s="396" t="s">
        <v>319</v>
      </c>
      <c r="G1" s="399"/>
      <c r="H1" s="136"/>
      <c r="I1" s="136"/>
      <c r="J1" s="398" t="s">
        <v>320</v>
      </c>
      <c r="K1" s="409"/>
      <c r="L1" s="116"/>
      <c r="M1" s="116"/>
      <c r="N1" s="117"/>
      <c r="O1" s="410"/>
      <c r="P1" s="497" t="s">
        <v>466</v>
      </c>
      <c r="Q1" s="391"/>
      <c r="R1" s="396" t="s">
        <v>319</v>
      </c>
      <c r="S1" s="399"/>
      <c r="T1" s="136"/>
      <c r="U1" s="136"/>
      <c r="V1" s="398" t="s">
        <v>320</v>
      </c>
      <c r="W1" s="409"/>
      <c r="X1" s="116"/>
      <c r="Y1" s="116"/>
      <c r="Z1" s="117"/>
      <c r="AA1" s="410"/>
      <c r="AB1" s="497" t="s">
        <v>346</v>
      </c>
      <c r="AC1" s="391"/>
      <c r="AD1" s="396" t="s">
        <v>319</v>
      </c>
      <c r="AE1" s="399"/>
      <c r="AF1" s="136"/>
      <c r="AG1" s="136"/>
      <c r="AH1" s="398" t="s">
        <v>320</v>
      </c>
      <c r="AI1" s="409"/>
      <c r="AJ1" s="116"/>
      <c r="AK1" s="410"/>
      <c r="AL1" s="117"/>
      <c r="AM1" s="410"/>
      <c r="AN1" s="497" t="s">
        <v>347</v>
      </c>
      <c r="AO1" s="391"/>
      <c r="AP1" s="396" t="s">
        <v>319</v>
      </c>
      <c r="AQ1" s="399"/>
      <c r="AR1" s="136"/>
      <c r="AS1" s="136"/>
      <c r="AT1" s="398" t="s">
        <v>320</v>
      </c>
      <c r="AU1" s="409"/>
      <c r="AV1" s="116"/>
      <c r="AW1" s="116"/>
      <c r="AX1" s="117"/>
      <c r="AY1" s="116"/>
      <c r="AZ1" s="116"/>
      <c r="BA1" s="116"/>
      <c r="BB1" s="116"/>
      <c r="BC1" s="118"/>
      <c r="BD1" s="116"/>
      <c r="BE1" s="116"/>
      <c r="BF1" s="116"/>
      <c r="BG1" s="116"/>
      <c r="BH1" s="116"/>
      <c r="BI1" s="116"/>
      <c r="BJ1" s="117"/>
      <c r="BK1" s="116"/>
      <c r="BL1" s="116"/>
      <c r="BM1" s="116"/>
      <c r="BN1" s="116"/>
      <c r="BO1" s="118"/>
      <c r="BP1" s="116"/>
      <c r="BQ1" s="116"/>
      <c r="BR1" s="116"/>
      <c r="BS1" s="116"/>
      <c r="BT1" s="116"/>
      <c r="BU1" s="116"/>
      <c r="BV1" s="117"/>
      <c r="BW1" s="116"/>
      <c r="BX1" s="116"/>
      <c r="BY1" s="116"/>
      <c r="BZ1" s="116"/>
      <c r="CA1" s="118"/>
      <c r="CB1" s="116"/>
      <c r="CC1" s="116"/>
      <c r="CD1" s="116"/>
      <c r="CE1" s="116"/>
      <c r="CF1" s="116"/>
      <c r="CG1" s="116"/>
      <c r="CH1" s="117"/>
      <c r="CI1" s="116"/>
      <c r="CJ1" s="116"/>
      <c r="CK1" s="116"/>
      <c r="CL1" s="116"/>
      <c r="CM1" s="118"/>
      <c r="CN1" s="116"/>
      <c r="CO1" s="116"/>
      <c r="CP1" s="116"/>
      <c r="CQ1" s="116"/>
      <c r="CR1" s="116"/>
      <c r="CS1" s="116"/>
      <c r="CT1" s="117"/>
      <c r="CU1" s="116"/>
      <c r="CV1" s="116"/>
      <c r="CW1" s="116"/>
      <c r="CX1" s="116"/>
      <c r="CY1" s="118"/>
      <c r="CZ1" s="116"/>
      <c r="DA1" s="116"/>
      <c r="DB1" s="116"/>
      <c r="DC1" s="116"/>
      <c r="DD1" s="116"/>
      <c r="DE1" s="116"/>
      <c r="DF1" s="117"/>
      <c r="DG1" s="116"/>
      <c r="DH1" s="116"/>
      <c r="DI1" s="116"/>
      <c r="DJ1" s="116"/>
      <c r="DK1" s="118"/>
      <c r="DL1" s="116"/>
      <c r="DM1" s="116"/>
      <c r="DN1" s="116"/>
      <c r="DO1" s="116"/>
      <c r="DP1" s="116"/>
      <c r="DQ1" s="116"/>
      <c r="DR1" s="117"/>
      <c r="DS1" s="116"/>
      <c r="DT1" s="116"/>
      <c r="DU1" s="116"/>
      <c r="DV1" s="116"/>
      <c r="DW1" s="118"/>
    </row>
    <row r="2" spans="1:131" s="12" customFormat="1" ht="17.25" thickBot="1" x14ac:dyDescent="0.3">
      <c r="B2" s="11"/>
      <c r="C2" s="19"/>
      <c r="D2" s="404" t="s">
        <v>29</v>
      </c>
      <c r="E2" s="18" t="s">
        <v>30</v>
      </c>
      <c r="F2" s="18" t="s">
        <v>31</v>
      </c>
      <c r="G2" s="400" t="s">
        <v>32</v>
      </c>
      <c r="H2" s="18" t="s">
        <v>29</v>
      </c>
      <c r="I2" s="18" t="s">
        <v>30</v>
      </c>
      <c r="J2" s="18" t="s">
        <v>31</v>
      </c>
      <c r="K2" s="400" t="s">
        <v>32</v>
      </c>
      <c r="L2" s="18"/>
      <c r="M2" s="18"/>
      <c r="N2" s="18"/>
      <c r="O2" s="498"/>
      <c r="P2" s="18" t="s">
        <v>29</v>
      </c>
      <c r="Q2" s="18" t="s">
        <v>30</v>
      </c>
      <c r="R2" s="18" t="s">
        <v>31</v>
      </c>
      <c r="S2" s="400" t="s">
        <v>32</v>
      </c>
      <c r="T2" s="18" t="s">
        <v>29</v>
      </c>
      <c r="U2" s="18" t="s">
        <v>30</v>
      </c>
      <c r="V2" s="18" t="s">
        <v>31</v>
      </c>
      <c r="W2" s="400" t="s">
        <v>32</v>
      </c>
      <c r="X2" s="18"/>
      <c r="Y2" s="18"/>
      <c r="Z2" s="18"/>
      <c r="AA2" s="400"/>
      <c r="AB2" s="404" t="s">
        <v>29</v>
      </c>
      <c r="AC2" s="18" t="s">
        <v>30</v>
      </c>
      <c r="AD2" s="18" t="s">
        <v>31</v>
      </c>
      <c r="AE2" s="400" t="s">
        <v>32</v>
      </c>
      <c r="AF2" s="18" t="s">
        <v>29</v>
      </c>
      <c r="AG2" s="18" t="s">
        <v>30</v>
      </c>
      <c r="AH2" s="18" t="s">
        <v>31</v>
      </c>
      <c r="AI2" s="400" t="s">
        <v>32</v>
      </c>
      <c r="AL2" s="14"/>
      <c r="AM2" s="400"/>
      <c r="AN2" s="18" t="s">
        <v>29</v>
      </c>
      <c r="AO2" s="18" t="s">
        <v>30</v>
      </c>
      <c r="AP2" s="18" t="s">
        <v>31</v>
      </c>
      <c r="AQ2" s="400" t="s">
        <v>32</v>
      </c>
      <c r="AR2" s="18" t="s">
        <v>29</v>
      </c>
      <c r="AS2" s="18" t="s">
        <v>30</v>
      </c>
      <c r="AT2" s="18" t="s">
        <v>31</v>
      </c>
      <c r="AU2" s="400" t="s">
        <v>32</v>
      </c>
      <c r="AX2" s="14"/>
      <c r="BA2" s="14"/>
      <c r="BC2" s="19"/>
      <c r="BD2" s="18"/>
      <c r="BG2" s="14"/>
      <c r="BJ2" s="14"/>
      <c r="BM2" s="14"/>
      <c r="BO2" s="19"/>
      <c r="BP2" s="18"/>
      <c r="BS2" s="14"/>
      <c r="BV2" s="14"/>
      <c r="BY2" s="14"/>
      <c r="CA2" s="19"/>
      <c r="CB2" s="18"/>
      <c r="CE2" s="14"/>
      <c r="CH2" s="14"/>
      <c r="CK2" s="14"/>
      <c r="CM2" s="19"/>
      <c r="CN2" s="18"/>
      <c r="CQ2" s="14"/>
      <c r="CT2" s="14"/>
      <c r="CW2" s="14"/>
      <c r="CY2" s="19"/>
      <c r="CZ2" s="18"/>
      <c r="DC2" s="14"/>
      <c r="DF2" s="14"/>
      <c r="DI2" s="14"/>
      <c r="DK2" s="19"/>
      <c r="DL2" s="18"/>
      <c r="DO2" s="14"/>
      <c r="DR2" s="14"/>
      <c r="DU2" s="14"/>
      <c r="DW2" s="19"/>
      <c r="DX2" s="18"/>
      <c r="EA2" s="14"/>
    </row>
    <row r="3" spans="1:131" s="32" customFormat="1" ht="17.25" thickTop="1" x14ac:dyDescent="0.25">
      <c r="B3" s="30" t="str">
        <f>'MD - IMP'!B64</f>
        <v>MSTR</v>
      </c>
      <c r="C3" s="31">
        <f>'MD - IMP'!C64</f>
        <v>15</v>
      </c>
      <c r="D3" s="488">
        <f ca="1">('IMP HR - New Hires Quarterly'!D3*$C3)*3</f>
        <v>180</v>
      </c>
      <c r="E3" s="489">
        <f ca="1">('IMP HR - New Hires Quarterly'!E3*$C3)*3</f>
        <v>45</v>
      </c>
      <c r="F3" s="489">
        <f ca="1">('IMP HR - New Hires Quarterly'!F3*$C3)*3</f>
        <v>0</v>
      </c>
      <c r="G3" s="490">
        <f ca="1">('IMP HR - New Hires Quarterly'!G3*$C3)*3</f>
        <v>0</v>
      </c>
      <c r="H3" s="489">
        <f ca="1">('IMP HR - New Hires Quarterly'!H3*$C3)*3</f>
        <v>0</v>
      </c>
      <c r="I3" s="489">
        <f ca="1">('IMP HR - New Hires Quarterly'!I3*$C3)*3</f>
        <v>0</v>
      </c>
      <c r="J3" s="489">
        <f ca="1">('IMP HR - New Hires Quarterly'!J3*$C3)*3</f>
        <v>0</v>
      </c>
      <c r="K3" s="490">
        <f ca="1">('IMP HR - New Hires Quarterly'!K3*$C3)*3</f>
        <v>0</v>
      </c>
      <c r="L3" s="274"/>
      <c r="M3" s="274"/>
      <c r="N3" s="274"/>
      <c r="O3" s="349"/>
      <c r="P3" s="268">
        <f t="shared" ref="P3:P27" ca="1" si="0">D3*Y1_Salary_Inflation_Factor</f>
        <v>180</v>
      </c>
      <c r="Q3" s="268">
        <f t="shared" ref="Q3:Q27" ca="1" si="1">E3*Y1_Salary_Inflation_Factor</f>
        <v>45</v>
      </c>
      <c r="R3" s="268">
        <f t="shared" ref="R3:R27" ca="1" si="2">F3*Y1_Salary_Inflation_Factor</f>
        <v>0</v>
      </c>
      <c r="S3" s="496">
        <f t="shared" ref="S3:S27" ca="1" si="3">G3*Y1_Salary_Inflation_Factor</f>
        <v>0</v>
      </c>
      <c r="T3" s="268">
        <f t="shared" ref="T3:T27" ca="1" si="4">H3*Y2_Salary_Inflation_Factor</f>
        <v>0</v>
      </c>
      <c r="U3" s="268">
        <f t="shared" ref="U3:U27" ca="1" si="5">I3*Y2_Salary_Inflation_Factor</f>
        <v>0</v>
      </c>
      <c r="V3" s="268">
        <f t="shared" ref="V3:V27" ca="1" si="6">J3*Y2_Salary_Inflation_Factor</f>
        <v>0</v>
      </c>
      <c r="W3" s="496">
        <f t="shared" ref="W3:W27" ca="1" si="7">K3*Y2_Salary_Inflation_Factor</f>
        <v>0</v>
      </c>
      <c r="X3" s="274"/>
      <c r="Y3" s="274"/>
      <c r="Z3" s="274"/>
      <c r="AA3" s="349"/>
      <c r="AB3" s="268">
        <f t="shared" ref="AB3:AB27" ca="1" si="8">P3*IMP_Salary_Cost_Multiplier</f>
        <v>324</v>
      </c>
      <c r="AC3" s="268">
        <f t="shared" ref="AC3:AC27" ca="1" si="9">Q3*IMP_Salary_Cost_Multiplier</f>
        <v>81</v>
      </c>
      <c r="AD3" s="268">
        <f t="shared" ref="AD3:AD27" ca="1" si="10">R3*IMP_Salary_Cost_Multiplier</f>
        <v>0</v>
      </c>
      <c r="AE3" s="496">
        <f t="shared" ref="AE3:AE27" ca="1" si="11">S3*IMP_Salary_Cost_Multiplier</f>
        <v>0</v>
      </c>
      <c r="AF3" s="268">
        <f t="shared" ref="AF3:AF27" ca="1" si="12">T3*IMP_Salary_Cost_Multiplier</f>
        <v>0</v>
      </c>
      <c r="AG3" s="268">
        <f t="shared" ref="AG3:AG27" ca="1" si="13">U3*IMP_Salary_Cost_Multiplier</f>
        <v>0</v>
      </c>
      <c r="AH3" s="268">
        <f t="shared" ref="AH3:AH27" ca="1" si="14">V3*IMP_Salary_Cost_Multiplier</f>
        <v>0</v>
      </c>
      <c r="AI3" s="496">
        <f t="shared" ref="AI3:AI27" ca="1" si="15">W3*IMP_Salary_Cost_Multiplier</f>
        <v>0</v>
      </c>
      <c r="AL3" s="33"/>
      <c r="AM3" s="403"/>
      <c r="AN3" s="268">
        <f t="shared" ref="AN3:AN27" ca="1" si="16">P3*IMP_Salary_Expense_Multiplier</f>
        <v>108</v>
      </c>
      <c r="AO3" s="268">
        <f t="shared" ref="AO3:AO27" ca="1" si="17">Q3*IMP_Salary_Expense_Multiplier</f>
        <v>27</v>
      </c>
      <c r="AP3" s="268">
        <f t="shared" ref="AP3:AP27" ca="1" si="18">R3*IMP_Salary_Expense_Multiplier</f>
        <v>0</v>
      </c>
      <c r="AQ3" s="496">
        <f t="shared" ref="AQ3:AQ27" ca="1" si="19">S3*IMP_Salary_Expense_Multiplier</f>
        <v>0</v>
      </c>
      <c r="AR3" s="268">
        <f t="shared" ref="AR3:AR27" ca="1" si="20">T3*IMP_Salary_Expense_Multiplier</f>
        <v>0</v>
      </c>
      <c r="AS3" s="268">
        <f t="shared" ref="AS3:AS27" ca="1" si="21">U3*IMP_Salary_Expense_Multiplier</f>
        <v>0</v>
      </c>
      <c r="AT3" s="268">
        <f t="shared" ref="AT3:AT27" ca="1" si="22">V3*IMP_Salary_Expense_Multiplier</f>
        <v>0</v>
      </c>
      <c r="AU3" s="496">
        <f t="shared" ref="AU3:AU27" ca="1" si="23">W3*IMP_Salary_Expense_Multiplier</f>
        <v>0</v>
      </c>
      <c r="AX3" s="33"/>
      <c r="BA3" s="33"/>
      <c r="BC3" s="31"/>
      <c r="BG3" s="33"/>
      <c r="BJ3" s="33"/>
      <c r="BM3" s="33"/>
      <c r="BO3" s="31"/>
      <c r="BS3" s="33"/>
      <c r="BV3" s="33"/>
      <c r="BY3" s="33"/>
      <c r="CA3" s="31"/>
      <c r="CE3" s="33"/>
      <c r="CH3" s="33"/>
      <c r="CK3" s="33"/>
      <c r="CM3" s="31"/>
      <c r="CQ3" s="33"/>
      <c r="CT3" s="33"/>
      <c r="CW3" s="33"/>
      <c r="CY3" s="31"/>
      <c r="DC3" s="33"/>
      <c r="DF3" s="33"/>
      <c r="DI3" s="33"/>
      <c r="DK3" s="31"/>
      <c r="DO3" s="33"/>
      <c r="DR3" s="33"/>
      <c r="DU3" s="33"/>
      <c r="DW3" s="31"/>
      <c r="EA3" s="33"/>
    </row>
    <row r="4" spans="1:131" x14ac:dyDescent="0.25">
      <c r="B4" s="11" t="str">
        <f>'MD - IMP'!B65</f>
        <v>FN-DE</v>
      </c>
      <c r="C4" s="17">
        <f>'MD - IMP'!C65</f>
        <v>8</v>
      </c>
      <c r="D4" s="491">
        <f ca="1">('IMP HR - New Hires Quarterly'!D4*$C4)*3</f>
        <v>120</v>
      </c>
      <c r="E4" s="492">
        <f ca="1">('IMP HR - New Hires Quarterly'!E4*$C4)*3</f>
        <v>0</v>
      </c>
      <c r="F4" s="492">
        <f ca="1">('IMP HR - New Hires Quarterly'!F4*$C4)*3</f>
        <v>0</v>
      </c>
      <c r="G4" s="493">
        <f ca="1">('IMP HR - New Hires Quarterly'!G4*$C4)*3</f>
        <v>0</v>
      </c>
      <c r="H4" s="492">
        <f ca="1">('IMP HR - New Hires Quarterly'!H4*$C4)*3</f>
        <v>0</v>
      </c>
      <c r="I4" s="492">
        <f ca="1">('IMP HR - New Hires Quarterly'!I4*$C4)*3</f>
        <v>96</v>
      </c>
      <c r="J4" s="492">
        <f ca="1">('IMP HR - New Hires Quarterly'!J4*$C4)*3</f>
        <v>0</v>
      </c>
      <c r="K4" s="493">
        <f ca="1">('IMP HR - New Hires Quarterly'!K4*$C4)*3</f>
        <v>0</v>
      </c>
      <c r="L4" s="277"/>
      <c r="M4" s="277"/>
      <c r="N4" s="277"/>
      <c r="O4" s="344"/>
      <c r="P4" s="273">
        <f t="shared" ca="1" si="0"/>
        <v>120</v>
      </c>
      <c r="Q4" s="273">
        <f t="shared" ca="1" si="1"/>
        <v>0</v>
      </c>
      <c r="R4" s="273">
        <f t="shared" ca="1" si="2"/>
        <v>0</v>
      </c>
      <c r="S4" s="347">
        <f t="shared" ca="1" si="3"/>
        <v>0</v>
      </c>
      <c r="T4" s="273">
        <f t="shared" ca="1" si="4"/>
        <v>0</v>
      </c>
      <c r="U4" s="273">
        <f t="shared" ca="1" si="5"/>
        <v>115.19999999999999</v>
      </c>
      <c r="V4" s="273">
        <f t="shared" ca="1" si="6"/>
        <v>0</v>
      </c>
      <c r="W4" s="347">
        <f t="shared" ca="1" si="7"/>
        <v>0</v>
      </c>
      <c r="X4" s="277"/>
      <c r="Y4" s="277"/>
      <c r="Z4" s="277"/>
      <c r="AA4" s="344"/>
      <c r="AB4" s="273">
        <f t="shared" ca="1" si="8"/>
        <v>216</v>
      </c>
      <c r="AC4" s="273">
        <f t="shared" ca="1" si="9"/>
        <v>0</v>
      </c>
      <c r="AD4" s="273">
        <f t="shared" ca="1" si="10"/>
        <v>0</v>
      </c>
      <c r="AE4" s="347">
        <f t="shared" ca="1" si="11"/>
        <v>0</v>
      </c>
      <c r="AF4" s="273">
        <f t="shared" ca="1" si="12"/>
        <v>0</v>
      </c>
      <c r="AG4" s="273">
        <f t="shared" ca="1" si="13"/>
        <v>207.35999999999999</v>
      </c>
      <c r="AH4" s="273">
        <f t="shared" ca="1" si="14"/>
        <v>0</v>
      </c>
      <c r="AI4" s="347">
        <f t="shared" ca="1" si="15"/>
        <v>0</v>
      </c>
      <c r="AL4" s="15"/>
      <c r="AM4" s="350"/>
      <c r="AN4" s="273">
        <f t="shared" ca="1" si="16"/>
        <v>72</v>
      </c>
      <c r="AO4" s="273">
        <f t="shared" ca="1" si="17"/>
        <v>0</v>
      </c>
      <c r="AP4" s="273">
        <f t="shared" ca="1" si="18"/>
        <v>0</v>
      </c>
      <c r="AQ4" s="347">
        <f t="shared" ca="1" si="19"/>
        <v>0</v>
      </c>
      <c r="AR4" s="273">
        <f t="shared" ca="1" si="20"/>
        <v>0</v>
      </c>
      <c r="AS4" s="273">
        <f t="shared" ca="1" si="21"/>
        <v>69.11999999999999</v>
      </c>
      <c r="AT4" s="273">
        <f t="shared" ca="1" si="22"/>
        <v>0</v>
      </c>
      <c r="AU4" s="347">
        <f t="shared" ca="1" si="23"/>
        <v>0</v>
      </c>
      <c r="AX4" s="15"/>
      <c r="BA4" s="15"/>
      <c r="BC4" s="17"/>
      <c r="BD4" s="16"/>
      <c r="BG4" s="15"/>
      <c r="BJ4" s="15"/>
      <c r="BM4" s="15"/>
      <c r="BO4" s="17"/>
      <c r="BP4" s="16"/>
      <c r="BS4" s="15"/>
      <c r="BV4" s="15"/>
      <c r="BY4" s="15"/>
      <c r="CA4" s="17"/>
      <c r="CB4" s="16"/>
      <c r="CE4" s="15"/>
      <c r="CH4" s="15"/>
      <c r="CK4" s="15"/>
      <c r="CM4" s="17"/>
      <c r="CN4" s="16"/>
      <c r="CQ4" s="15"/>
      <c r="CT4" s="15"/>
      <c r="CW4" s="15"/>
      <c r="CY4" s="17"/>
      <c r="CZ4" s="16"/>
      <c r="DC4" s="15"/>
      <c r="DF4" s="15"/>
      <c r="DI4" s="15"/>
      <c r="DK4" s="17"/>
      <c r="DL4" s="16"/>
      <c r="DO4" s="15"/>
      <c r="DR4" s="15"/>
      <c r="DU4" s="15"/>
      <c r="DW4" s="17"/>
      <c r="DX4" s="16"/>
      <c r="EA4" s="15"/>
    </row>
    <row r="5" spans="1:131" x14ac:dyDescent="0.25">
      <c r="B5" s="11" t="str">
        <f>'MD - IMP'!B66</f>
        <v>FN-SI</v>
      </c>
      <c r="C5" s="17">
        <f>'MD - IMP'!C66</f>
        <v>6</v>
      </c>
      <c r="D5" s="491">
        <f ca="1">('IMP HR - New Hires Quarterly'!D5*$C5)*3</f>
        <v>18</v>
      </c>
      <c r="E5" s="492">
        <f ca="1">('IMP HR - New Hires Quarterly'!E5*$C5)*3</f>
        <v>0</v>
      </c>
      <c r="F5" s="492">
        <f ca="1">('IMP HR - New Hires Quarterly'!F5*$C5)*3</f>
        <v>0</v>
      </c>
      <c r="G5" s="493">
        <f ca="1">('IMP HR - New Hires Quarterly'!G5*$C5)*3</f>
        <v>0</v>
      </c>
      <c r="H5" s="492">
        <f ca="1">('IMP HR - New Hires Quarterly'!H5*$C5)*3</f>
        <v>72</v>
      </c>
      <c r="I5" s="492">
        <f ca="1">('IMP HR - New Hires Quarterly'!I5*$C5)*3</f>
        <v>0</v>
      </c>
      <c r="J5" s="492">
        <f ca="1">('IMP HR - New Hires Quarterly'!J5*$C5)*3</f>
        <v>0</v>
      </c>
      <c r="K5" s="493">
        <f ca="1">('IMP HR - New Hires Quarterly'!K5*$C5)*3</f>
        <v>0</v>
      </c>
      <c r="L5" s="277"/>
      <c r="M5" s="277"/>
      <c r="N5" s="277"/>
      <c r="O5" s="344"/>
      <c r="P5" s="273">
        <f t="shared" ca="1" si="0"/>
        <v>18</v>
      </c>
      <c r="Q5" s="273">
        <f t="shared" ca="1" si="1"/>
        <v>0</v>
      </c>
      <c r="R5" s="273">
        <f t="shared" ca="1" si="2"/>
        <v>0</v>
      </c>
      <c r="S5" s="347">
        <f t="shared" ca="1" si="3"/>
        <v>0</v>
      </c>
      <c r="T5" s="273">
        <f t="shared" ca="1" si="4"/>
        <v>86.399999999999991</v>
      </c>
      <c r="U5" s="273">
        <f t="shared" ca="1" si="5"/>
        <v>0</v>
      </c>
      <c r="V5" s="273">
        <f t="shared" ca="1" si="6"/>
        <v>0</v>
      </c>
      <c r="W5" s="347">
        <f t="shared" ca="1" si="7"/>
        <v>0</v>
      </c>
      <c r="X5" s="277"/>
      <c r="Y5" s="277"/>
      <c r="Z5" s="277"/>
      <c r="AA5" s="344"/>
      <c r="AB5" s="273">
        <f t="shared" ca="1" si="8"/>
        <v>32.4</v>
      </c>
      <c r="AC5" s="273">
        <f t="shared" ca="1" si="9"/>
        <v>0</v>
      </c>
      <c r="AD5" s="273">
        <f t="shared" ca="1" si="10"/>
        <v>0</v>
      </c>
      <c r="AE5" s="347">
        <f t="shared" ca="1" si="11"/>
        <v>0</v>
      </c>
      <c r="AF5" s="273">
        <f t="shared" ca="1" si="12"/>
        <v>155.51999999999998</v>
      </c>
      <c r="AG5" s="273">
        <f t="shared" ca="1" si="13"/>
        <v>0</v>
      </c>
      <c r="AH5" s="273">
        <f t="shared" ca="1" si="14"/>
        <v>0</v>
      </c>
      <c r="AI5" s="347">
        <f t="shared" ca="1" si="15"/>
        <v>0</v>
      </c>
      <c r="AL5" s="15"/>
      <c r="AM5" s="350"/>
      <c r="AN5" s="273">
        <f t="shared" ca="1" si="16"/>
        <v>10.799999999999999</v>
      </c>
      <c r="AO5" s="273">
        <f t="shared" ca="1" si="17"/>
        <v>0</v>
      </c>
      <c r="AP5" s="273">
        <f t="shared" ca="1" si="18"/>
        <v>0</v>
      </c>
      <c r="AQ5" s="347">
        <f t="shared" ca="1" si="19"/>
        <v>0</v>
      </c>
      <c r="AR5" s="273">
        <f t="shared" ca="1" si="20"/>
        <v>51.839999999999996</v>
      </c>
      <c r="AS5" s="273">
        <f t="shared" ca="1" si="21"/>
        <v>0</v>
      </c>
      <c r="AT5" s="273">
        <f t="shared" ca="1" si="22"/>
        <v>0</v>
      </c>
      <c r="AU5" s="347">
        <f t="shared" ca="1" si="23"/>
        <v>0</v>
      </c>
      <c r="AX5" s="15"/>
      <c r="BA5" s="15"/>
      <c r="BC5" s="17"/>
      <c r="BD5" s="16"/>
      <c r="BG5" s="15"/>
      <c r="BJ5" s="15"/>
      <c r="BM5" s="15"/>
      <c r="BO5" s="17"/>
      <c r="BP5" s="16"/>
      <c r="BS5" s="15"/>
      <c r="BV5" s="15"/>
      <c r="BY5" s="15"/>
      <c r="CA5" s="17"/>
      <c r="CB5" s="16"/>
      <c r="CE5" s="15"/>
      <c r="CH5" s="15"/>
      <c r="CK5" s="15"/>
      <c r="CM5" s="17"/>
      <c r="CN5" s="16"/>
      <c r="CQ5" s="15"/>
      <c r="CT5" s="15"/>
      <c r="CW5" s="15"/>
      <c r="CY5" s="17"/>
      <c r="CZ5" s="16"/>
      <c r="DC5" s="15"/>
      <c r="DF5" s="15"/>
      <c r="DI5" s="15"/>
      <c r="DK5" s="17"/>
      <c r="DL5" s="16"/>
      <c r="DO5" s="15"/>
      <c r="DR5" s="15"/>
      <c r="DU5" s="15"/>
      <c r="DW5" s="17"/>
      <c r="DX5" s="16"/>
      <c r="EA5" s="15"/>
    </row>
    <row r="6" spans="1:131" x14ac:dyDescent="0.25">
      <c r="B6" s="11" t="str">
        <f>'MD - IMP'!B67</f>
        <v>FN-JI</v>
      </c>
      <c r="C6" s="17">
        <f>'MD - IMP'!C67</f>
        <v>4</v>
      </c>
      <c r="D6" s="491">
        <f ca="1">('IMP HR - New Hires Quarterly'!D6*$C6)*3</f>
        <v>0</v>
      </c>
      <c r="E6" s="492">
        <f ca="1">('IMP HR - New Hires Quarterly'!E6*$C6)*3</f>
        <v>0</v>
      </c>
      <c r="F6" s="492">
        <f ca="1">('IMP HR - New Hires Quarterly'!F6*$C6)*3</f>
        <v>0</v>
      </c>
      <c r="G6" s="493">
        <f ca="1">('IMP HR - New Hires Quarterly'!G6*$C6)*3</f>
        <v>0</v>
      </c>
      <c r="H6" s="492">
        <f ca="1">('IMP HR - New Hires Quarterly'!H6*$C6)*3</f>
        <v>12</v>
      </c>
      <c r="I6" s="492">
        <f ca="1">('IMP HR - New Hires Quarterly'!I6*$C6)*3</f>
        <v>0</v>
      </c>
      <c r="J6" s="492">
        <f ca="1">('IMP HR - New Hires Quarterly'!J6*$C6)*3</f>
        <v>0</v>
      </c>
      <c r="K6" s="493">
        <f ca="1">('IMP HR - New Hires Quarterly'!K6*$C6)*3</f>
        <v>0</v>
      </c>
      <c r="L6" s="277"/>
      <c r="M6" s="277"/>
      <c r="N6" s="277"/>
      <c r="O6" s="344"/>
      <c r="P6" s="273">
        <f t="shared" ca="1" si="0"/>
        <v>0</v>
      </c>
      <c r="Q6" s="273">
        <f t="shared" ca="1" si="1"/>
        <v>0</v>
      </c>
      <c r="R6" s="273">
        <f t="shared" ca="1" si="2"/>
        <v>0</v>
      </c>
      <c r="S6" s="347">
        <f t="shared" ca="1" si="3"/>
        <v>0</v>
      </c>
      <c r="T6" s="273">
        <f t="shared" ca="1" si="4"/>
        <v>14.399999999999999</v>
      </c>
      <c r="U6" s="273">
        <f t="shared" ca="1" si="5"/>
        <v>0</v>
      </c>
      <c r="V6" s="273">
        <f t="shared" ca="1" si="6"/>
        <v>0</v>
      </c>
      <c r="W6" s="347">
        <f t="shared" ca="1" si="7"/>
        <v>0</v>
      </c>
      <c r="X6" s="277"/>
      <c r="Y6" s="277"/>
      <c r="Z6" s="277"/>
      <c r="AA6" s="344"/>
      <c r="AB6" s="273">
        <f t="shared" ca="1" si="8"/>
        <v>0</v>
      </c>
      <c r="AC6" s="273">
        <f t="shared" ca="1" si="9"/>
        <v>0</v>
      </c>
      <c r="AD6" s="273">
        <f t="shared" ca="1" si="10"/>
        <v>0</v>
      </c>
      <c r="AE6" s="347">
        <f t="shared" ca="1" si="11"/>
        <v>0</v>
      </c>
      <c r="AF6" s="273">
        <f t="shared" ca="1" si="12"/>
        <v>25.919999999999998</v>
      </c>
      <c r="AG6" s="273">
        <f t="shared" ca="1" si="13"/>
        <v>0</v>
      </c>
      <c r="AH6" s="273">
        <f t="shared" ca="1" si="14"/>
        <v>0</v>
      </c>
      <c r="AI6" s="347">
        <f t="shared" ca="1" si="15"/>
        <v>0</v>
      </c>
      <c r="AL6" s="15"/>
      <c r="AM6" s="350"/>
      <c r="AN6" s="273">
        <f t="shared" ca="1" si="16"/>
        <v>0</v>
      </c>
      <c r="AO6" s="273">
        <f t="shared" ca="1" si="17"/>
        <v>0</v>
      </c>
      <c r="AP6" s="273">
        <f t="shared" ca="1" si="18"/>
        <v>0</v>
      </c>
      <c r="AQ6" s="347">
        <f t="shared" ca="1" si="19"/>
        <v>0</v>
      </c>
      <c r="AR6" s="273">
        <f t="shared" ca="1" si="20"/>
        <v>8.6399999999999988</v>
      </c>
      <c r="AS6" s="273">
        <f t="shared" ca="1" si="21"/>
        <v>0</v>
      </c>
      <c r="AT6" s="273">
        <f t="shared" ca="1" si="22"/>
        <v>0</v>
      </c>
      <c r="AU6" s="347">
        <f t="shared" ca="1" si="23"/>
        <v>0</v>
      </c>
      <c r="AX6" s="15"/>
      <c r="BA6" s="15"/>
      <c r="BC6" s="17"/>
      <c r="BD6" s="16"/>
      <c r="BG6" s="15"/>
      <c r="BJ6" s="15"/>
      <c r="BM6" s="15"/>
      <c r="BO6" s="17"/>
      <c r="BP6" s="16"/>
      <c r="BS6" s="15"/>
      <c r="BV6" s="15"/>
      <c r="BY6" s="15"/>
      <c r="CA6" s="17"/>
      <c r="CB6" s="16"/>
      <c r="CE6" s="15"/>
      <c r="CH6" s="15"/>
      <c r="CK6" s="15"/>
      <c r="CM6" s="17"/>
      <c r="CN6" s="16"/>
      <c r="CQ6" s="15"/>
      <c r="CT6" s="15"/>
      <c r="CW6" s="15"/>
      <c r="CY6" s="17"/>
      <c r="CZ6" s="16"/>
      <c r="DC6" s="15"/>
      <c r="DF6" s="15"/>
      <c r="DI6" s="15"/>
      <c r="DK6" s="17"/>
      <c r="DL6" s="16"/>
      <c r="DO6" s="15"/>
      <c r="DR6" s="15"/>
      <c r="DU6" s="15"/>
      <c r="DW6" s="17"/>
      <c r="DX6" s="16"/>
      <c r="EA6" s="15"/>
    </row>
    <row r="7" spans="1:131" x14ac:dyDescent="0.25">
      <c r="B7" s="11" t="str">
        <f>'MD - IMP'!B68</f>
        <v>FN-SP</v>
      </c>
      <c r="C7" s="17">
        <f>'MD - IMP'!C68</f>
        <v>3</v>
      </c>
      <c r="D7" s="491">
        <f ca="1">('IMP HR - New Hires Quarterly'!D7*$C7)*3</f>
        <v>0</v>
      </c>
      <c r="E7" s="492">
        <f ca="1">('IMP HR - New Hires Quarterly'!E7*$C7)*3</f>
        <v>0</v>
      </c>
      <c r="F7" s="492">
        <f ca="1">('IMP HR - New Hires Quarterly'!F7*$C7)*3</f>
        <v>0</v>
      </c>
      <c r="G7" s="493">
        <f ca="1">('IMP HR - New Hires Quarterly'!G7*$C7)*3</f>
        <v>0</v>
      </c>
      <c r="H7" s="492">
        <f ca="1">('IMP HR - New Hires Quarterly'!H7*$C7)*3</f>
        <v>0</v>
      </c>
      <c r="I7" s="492">
        <f ca="1">('IMP HR - New Hires Quarterly'!I7*$C7)*3</f>
        <v>0</v>
      </c>
      <c r="J7" s="492">
        <f ca="1">('IMP HR - New Hires Quarterly'!J7*$C7)*3</f>
        <v>9</v>
      </c>
      <c r="K7" s="493">
        <f ca="1">('IMP HR - New Hires Quarterly'!K7*$C7)*3</f>
        <v>9</v>
      </c>
      <c r="L7" s="277"/>
      <c r="M7" s="277"/>
      <c r="N7" s="277"/>
      <c r="O7" s="344"/>
      <c r="P7" s="273">
        <f t="shared" ca="1" si="0"/>
        <v>0</v>
      </c>
      <c r="Q7" s="273">
        <f t="shared" ca="1" si="1"/>
        <v>0</v>
      </c>
      <c r="R7" s="273">
        <f t="shared" ca="1" si="2"/>
        <v>0</v>
      </c>
      <c r="S7" s="347">
        <f t="shared" ca="1" si="3"/>
        <v>0</v>
      </c>
      <c r="T7" s="273">
        <f t="shared" ca="1" si="4"/>
        <v>0</v>
      </c>
      <c r="U7" s="273">
        <f t="shared" ca="1" si="5"/>
        <v>0</v>
      </c>
      <c r="V7" s="273">
        <f t="shared" ca="1" si="6"/>
        <v>10.799999999999999</v>
      </c>
      <c r="W7" s="347">
        <f t="shared" ca="1" si="7"/>
        <v>10.799999999999999</v>
      </c>
      <c r="X7" s="277"/>
      <c r="Y7" s="277"/>
      <c r="Z7" s="277"/>
      <c r="AA7" s="344"/>
      <c r="AB7" s="273">
        <f t="shared" ca="1" si="8"/>
        <v>0</v>
      </c>
      <c r="AC7" s="273">
        <f t="shared" ca="1" si="9"/>
        <v>0</v>
      </c>
      <c r="AD7" s="273">
        <f t="shared" ca="1" si="10"/>
        <v>0</v>
      </c>
      <c r="AE7" s="347">
        <f t="shared" ca="1" si="11"/>
        <v>0</v>
      </c>
      <c r="AF7" s="273">
        <f t="shared" ca="1" si="12"/>
        <v>0</v>
      </c>
      <c r="AG7" s="273">
        <f t="shared" ca="1" si="13"/>
        <v>0</v>
      </c>
      <c r="AH7" s="273">
        <f t="shared" ca="1" si="14"/>
        <v>19.439999999999998</v>
      </c>
      <c r="AI7" s="347">
        <f t="shared" ca="1" si="15"/>
        <v>19.439999999999998</v>
      </c>
      <c r="AL7" s="15"/>
      <c r="AM7" s="350"/>
      <c r="AN7" s="273">
        <f t="shared" ca="1" si="16"/>
        <v>0</v>
      </c>
      <c r="AO7" s="273">
        <f t="shared" ca="1" si="17"/>
        <v>0</v>
      </c>
      <c r="AP7" s="273">
        <f t="shared" ca="1" si="18"/>
        <v>0</v>
      </c>
      <c r="AQ7" s="347">
        <f t="shared" ca="1" si="19"/>
        <v>0</v>
      </c>
      <c r="AR7" s="273">
        <f t="shared" ca="1" si="20"/>
        <v>0</v>
      </c>
      <c r="AS7" s="273">
        <f t="shared" ca="1" si="21"/>
        <v>0</v>
      </c>
      <c r="AT7" s="273">
        <f t="shared" ca="1" si="22"/>
        <v>6.4799999999999995</v>
      </c>
      <c r="AU7" s="347">
        <f t="shared" ca="1" si="23"/>
        <v>6.4799999999999995</v>
      </c>
      <c r="AX7" s="15"/>
      <c r="BA7" s="15"/>
      <c r="BC7" s="17"/>
      <c r="BD7" s="16"/>
      <c r="BG7" s="15"/>
      <c r="BJ7" s="15"/>
      <c r="BM7" s="15"/>
      <c r="BO7" s="17"/>
      <c r="BP7" s="16"/>
      <c r="BS7" s="15"/>
      <c r="BV7" s="15"/>
      <c r="BY7" s="15"/>
      <c r="CA7" s="17"/>
      <c r="CB7" s="16"/>
      <c r="CE7" s="15"/>
      <c r="CH7" s="15"/>
      <c r="CK7" s="15"/>
      <c r="CM7" s="17"/>
      <c r="CN7" s="16"/>
      <c r="CQ7" s="15"/>
      <c r="CT7" s="15"/>
      <c r="CW7" s="15"/>
      <c r="CY7" s="17"/>
      <c r="CZ7" s="16"/>
      <c r="DC7" s="15"/>
      <c r="DF7" s="15"/>
      <c r="DI7" s="15"/>
      <c r="DK7" s="17"/>
      <c r="DL7" s="16"/>
      <c r="DO7" s="15"/>
      <c r="DR7" s="15"/>
      <c r="DU7" s="15"/>
      <c r="DW7" s="17"/>
      <c r="DX7" s="16"/>
      <c r="EA7" s="15"/>
    </row>
    <row r="8" spans="1:131" x14ac:dyDescent="0.25">
      <c r="B8" s="11" t="str">
        <f>'MD - IMP'!B69</f>
        <v>HR-DE</v>
      </c>
      <c r="C8" s="17">
        <f>'MD - IMP'!C69</f>
        <v>8</v>
      </c>
      <c r="D8" s="491">
        <f ca="1">('IMP HR - New Hires Quarterly'!D8*$C8)*3</f>
        <v>120</v>
      </c>
      <c r="E8" s="492">
        <f ca="1">('IMP HR - New Hires Quarterly'!E8*$C8)*3</f>
        <v>0</v>
      </c>
      <c r="F8" s="492">
        <f ca="1">('IMP HR - New Hires Quarterly'!F8*$C8)*3</f>
        <v>0</v>
      </c>
      <c r="G8" s="493">
        <f ca="1">('IMP HR - New Hires Quarterly'!G8*$C8)*3</f>
        <v>0</v>
      </c>
      <c r="H8" s="492">
        <f ca="1">('IMP HR - New Hires Quarterly'!H8*$C8)*3</f>
        <v>0</v>
      </c>
      <c r="I8" s="492">
        <f ca="1">('IMP HR - New Hires Quarterly'!I8*$C8)*3</f>
        <v>96</v>
      </c>
      <c r="J8" s="492">
        <f ca="1">('IMP HR - New Hires Quarterly'!J8*$C8)*3</f>
        <v>0</v>
      </c>
      <c r="K8" s="493">
        <f ca="1">('IMP HR - New Hires Quarterly'!K8*$C8)*3</f>
        <v>0</v>
      </c>
      <c r="L8" s="277"/>
      <c r="M8" s="277"/>
      <c r="N8" s="277"/>
      <c r="O8" s="344"/>
      <c r="P8" s="273">
        <f t="shared" ca="1" si="0"/>
        <v>120</v>
      </c>
      <c r="Q8" s="273">
        <f t="shared" ca="1" si="1"/>
        <v>0</v>
      </c>
      <c r="R8" s="273">
        <f t="shared" ca="1" si="2"/>
        <v>0</v>
      </c>
      <c r="S8" s="347">
        <f t="shared" ca="1" si="3"/>
        <v>0</v>
      </c>
      <c r="T8" s="273">
        <f t="shared" ca="1" si="4"/>
        <v>0</v>
      </c>
      <c r="U8" s="273">
        <f t="shared" ca="1" si="5"/>
        <v>115.19999999999999</v>
      </c>
      <c r="V8" s="273">
        <f t="shared" ca="1" si="6"/>
        <v>0</v>
      </c>
      <c r="W8" s="347">
        <f t="shared" ca="1" si="7"/>
        <v>0</v>
      </c>
      <c r="X8" s="277"/>
      <c r="Y8" s="277"/>
      <c r="Z8" s="277"/>
      <c r="AA8" s="344"/>
      <c r="AB8" s="273">
        <f t="shared" ca="1" si="8"/>
        <v>216</v>
      </c>
      <c r="AC8" s="273">
        <f t="shared" ca="1" si="9"/>
        <v>0</v>
      </c>
      <c r="AD8" s="273">
        <f t="shared" ca="1" si="10"/>
        <v>0</v>
      </c>
      <c r="AE8" s="347">
        <f t="shared" ca="1" si="11"/>
        <v>0</v>
      </c>
      <c r="AF8" s="273">
        <f t="shared" ca="1" si="12"/>
        <v>0</v>
      </c>
      <c r="AG8" s="273">
        <f t="shared" ca="1" si="13"/>
        <v>207.35999999999999</v>
      </c>
      <c r="AH8" s="273">
        <f t="shared" ca="1" si="14"/>
        <v>0</v>
      </c>
      <c r="AI8" s="347">
        <f t="shared" ca="1" si="15"/>
        <v>0</v>
      </c>
      <c r="AL8" s="15"/>
      <c r="AM8" s="350"/>
      <c r="AN8" s="273">
        <f t="shared" ca="1" si="16"/>
        <v>72</v>
      </c>
      <c r="AO8" s="273">
        <f t="shared" ca="1" si="17"/>
        <v>0</v>
      </c>
      <c r="AP8" s="273">
        <f t="shared" ca="1" si="18"/>
        <v>0</v>
      </c>
      <c r="AQ8" s="347">
        <f t="shared" ca="1" si="19"/>
        <v>0</v>
      </c>
      <c r="AR8" s="273">
        <f t="shared" ca="1" si="20"/>
        <v>0</v>
      </c>
      <c r="AS8" s="273">
        <f t="shared" ca="1" si="21"/>
        <v>69.11999999999999</v>
      </c>
      <c r="AT8" s="273">
        <f t="shared" ca="1" si="22"/>
        <v>0</v>
      </c>
      <c r="AU8" s="347">
        <f t="shared" ca="1" si="23"/>
        <v>0</v>
      </c>
      <c r="AX8" s="15"/>
      <c r="BA8" s="15"/>
      <c r="BC8" s="17"/>
      <c r="BD8" s="16"/>
      <c r="BG8" s="15"/>
      <c r="BJ8" s="15"/>
      <c r="BM8" s="15"/>
      <c r="BO8" s="17"/>
      <c r="BP8" s="16"/>
      <c r="BS8" s="15"/>
      <c r="BV8" s="15"/>
      <c r="BY8" s="15"/>
      <c r="CA8" s="17"/>
      <c r="CB8" s="16"/>
      <c r="CE8" s="15"/>
      <c r="CH8" s="15"/>
      <c r="CK8" s="15"/>
      <c r="CM8" s="17"/>
      <c r="CN8" s="16"/>
      <c r="CQ8" s="15"/>
      <c r="CT8" s="15"/>
      <c r="CW8" s="15"/>
      <c r="CY8" s="17"/>
      <c r="CZ8" s="16"/>
      <c r="DC8" s="15"/>
      <c r="DF8" s="15"/>
      <c r="DI8" s="15"/>
      <c r="DK8" s="17"/>
      <c r="DL8" s="16"/>
      <c r="DO8" s="15"/>
      <c r="DR8" s="15"/>
      <c r="DU8" s="15"/>
      <c r="DW8" s="17"/>
      <c r="DX8" s="16"/>
      <c r="EA8" s="15"/>
    </row>
    <row r="9" spans="1:131" x14ac:dyDescent="0.25">
      <c r="B9" s="11" t="str">
        <f>'MD - IMP'!B70</f>
        <v>HR-SI</v>
      </c>
      <c r="C9" s="17">
        <f>'MD - IMP'!C70</f>
        <v>6</v>
      </c>
      <c r="D9" s="491">
        <f ca="1">('IMP HR - New Hires Quarterly'!D9*$C9)*3</f>
        <v>18</v>
      </c>
      <c r="E9" s="492">
        <f ca="1">('IMP HR - New Hires Quarterly'!E9*$C9)*3</f>
        <v>0</v>
      </c>
      <c r="F9" s="492">
        <f ca="1">('IMP HR - New Hires Quarterly'!F9*$C9)*3</f>
        <v>0</v>
      </c>
      <c r="G9" s="493">
        <f ca="1">('IMP HR - New Hires Quarterly'!G9*$C9)*3</f>
        <v>0</v>
      </c>
      <c r="H9" s="492">
        <f ca="1">('IMP HR - New Hires Quarterly'!H9*$C9)*3</f>
        <v>72</v>
      </c>
      <c r="I9" s="492">
        <f ca="1">('IMP HR - New Hires Quarterly'!I9*$C9)*3</f>
        <v>0</v>
      </c>
      <c r="J9" s="492">
        <f ca="1">('IMP HR - New Hires Quarterly'!J9*$C9)*3</f>
        <v>0</v>
      </c>
      <c r="K9" s="493">
        <f ca="1">('IMP HR - New Hires Quarterly'!K9*$C9)*3</f>
        <v>0</v>
      </c>
      <c r="L9" s="277"/>
      <c r="M9" s="277"/>
      <c r="N9" s="277"/>
      <c r="O9" s="344"/>
      <c r="P9" s="273">
        <f t="shared" ca="1" si="0"/>
        <v>18</v>
      </c>
      <c r="Q9" s="273">
        <f t="shared" ca="1" si="1"/>
        <v>0</v>
      </c>
      <c r="R9" s="273">
        <f t="shared" ca="1" si="2"/>
        <v>0</v>
      </c>
      <c r="S9" s="347">
        <f t="shared" ca="1" si="3"/>
        <v>0</v>
      </c>
      <c r="T9" s="273">
        <f t="shared" ca="1" si="4"/>
        <v>86.399999999999991</v>
      </c>
      <c r="U9" s="273">
        <f t="shared" ca="1" si="5"/>
        <v>0</v>
      </c>
      <c r="V9" s="273">
        <f t="shared" ca="1" si="6"/>
        <v>0</v>
      </c>
      <c r="W9" s="347">
        <f t="shared" ca="1" si="7"/>
        <v>0</v>
      </c>
      <c r="X9" s="277"/>
      <c r="Y9" s="277"/>
      <c r="Z9" s="277"/>
      <c r="AA9" s="344"/>
      <c r="AB9" s="273">
        <f t="shared" ca="1" si="8"/>
        <v>32.4</v>
      </c>
      <c r="AC9" s="273">
        <f t="shared" ca="1" si="9"/>
        <v>0</v>
      </c>
      <c r="AD9" s="273">
        <f t="shared" ca="1" si="10"/>
        <v>0</v>
      </c>
      <c r="AE9" s="347">
        <f t="shared" ca="1" si="11"/>
        <v>0</v>
      </c>
      <c r="AF9" s="273">
        <f t="shared" ca="1" si="12"/>
        <v>155.51999999999998</v>
      </c>
      <c r="AG9" s="273">
        <f t="shared" ca="1" si="13"/>
        <v>0</v>
      </c>
      <c r="AH9" s="273">
        <f t="shared" ca="1" si="14"/>
        <v>0</v>
      </c>
      <c r="AI9" s="347">
        <f t="shared" ca="1" si="15"/>
        <v>0</v>
      </c>
      <c r="AL9" s="15"/>
      <c r="AM9" s="350"/>
      <c r="AN9" s="273">
        <f t="shared" ca="1" si="16"/>
        <v>10.799999999999999</v>
      </c>
      <c r="AO9" s="273">
        <f t="shared" ca="1" si="17"/>
        <v>0</v>
      </c>
      <c r="AP9" s="273">
        <f t="shared" ca="1" si="18"/>
        <v>0</v>
      </c>
      <c r="AQ9" s="347">
        <f t="shared" ca="1" si="19"/>
        <v>0</v>
      </c>
      <c r="AR9" s="273">
        <f t="shared" ca="1" si="20"/>
        <v>51.839999999999996</v>
      </c>
      <c r="AS9" s="273">
        <f t="shared" ca="1" si="21"/>
        <v>0</v>
      </c>
      <c r="AT9" s="273">
        <f t="shared" ca="1" si="22"/>
        <v>0</v>
      </c>
      <c r="AU9" s="347">
        <f t="shared" ca="1" si="23"/>
        <v>0</v>
      </c>
      <c r="AX9" s="15"/>
      <c r="BA9" s="15"/>
      <c r="BC9" s="17"/>
      <c r="BD9" s="16"/>
      <c r="BG9" s="15"/>
      <c r="BJ9" s="15"/>
      <c r="BM9" s="15"/>
      <c r="BO9" s="17"/>
      <c r="BP9" s="16"/>
      <c r="BS9" s="15"/>
      <c r="BV9" s="15"/>
      <c r="BY9" s="15"/>
      <c r="CA9" s="17"/>
      <c r="CB9" s="16"/>
      <c r="CE9" s="15"/>
      <c r="CH9" s="15"/>
      <c r="CK9" s="15"/>
      <c r="CM9" s="17"/>
      <c r="CN9" s="16"/>
      <c r="CQ9" s="15"/>
      <c r="CT9" s="15"/>
      <c r="CW9" s="15"/>
      <c r="CY9" s="17"/>
      <c r="CZ9" s="16"/>
      <c r="DC9" s="15"/>
      <c r="DF9" s="15"/>
      <c r="DI9" s="15"/>
      <c r="DK9" s="17"/>
      <c r="DL9" s="16"/>
      <c r="DO9" s="15"/>
      <c r="DR9" s="15"/>
      <c r="DU9" s="15"/>
      <c r="DW9" s="17"/>
      <c r="DX9" s="16"/>
      <c r="EA9" s="15"/>
    </row>
    <row r="10" spans="1:131" x14ac:dyDescent="0.25">
      <c r="B10" s="11" t="str">
        <f>'MD - IMP'!B71</f>
        <v>HR-JI</v>
      </c>
      <c r="C10" s="17">
        <f>'MD - IMP'!C71</f>
        <v>4</v>
      </c>
      <c r="D10" s="491">
        <f ca="1">('IMP HR - New Hires Quarterly'!D10*$C10)*3</f>
        <v>0</v>
      </c>
      <c r="E10" s="492">
        <f ca="1">('IMP HR - New Hires Quarterly'!E10*$C10)*3</f>
        <v>0</v>
      </c>
      <c r="F10" s="492">
        <f ca="1">('IMP HR - New Hires Quarterly'!F10*$C10)*3</f>
        <v>0</v>
      </c>
      <c r="G10" s="493">
        <f ca="1">('IMP HR - New Hires Quarterly'!G10*$C10)*3</f>
        <v>0</v>
      </c>
      <c r="H10" s="492">
        <f ca="1">('IMP HR - New Hires Quarterly'!H10*$C10)*3</f>
        <v>12</v>
      </c>
      <c r="I10" s="492">
        <f ca="1">('IMP HR - New Hires Quarterly'!I10*$C10)*3</f>
        <v>0</v>
      </c>
      <c r="J10" s="492">
        <f ca="1">('IMP HR - New Hires Quarterly'!J10*$C10)*3</f>
        <v>0</v>
      </c>
      <c r="K10" s="493">
        <f ca="1">('IMP HR - New Hires Quarterly'!K10*$C10)*3</f>
        <v>0</v>
      </c>
      <c r="L10" s="277"/>
      <c r="M10" s="277"/>
      <c r="N10" s="277"/>
      <c r="O10" s="344"/>
      <c r="P10" s="273">
        <f t="shared" ca="1" si="0"/>
        <v>0</v>
      </c>
      <c r="Q10" s="273">
        <f t="shared" ca="1" si="1"/>
        <v>0</v>
      </c>
      <c r="R10" s="273">
        <f t="shared" ca="1" si="2"/>
        <v>0</v>
      </c>
      <c r="S10" s="347">
        <f t="shared" ca="1" si="3"/>
        <v>0</v>
      </c>
      <c r="T10" s="273">
        <f t="shared" ca="1" si="4"/>
        <v>14.399999999999999</v>
      </c>
      <c r="U10" s="273">
        <f t="shared" ca="1" si="5"/>
        <v>0</v>
      </c>
      <c r="V10" s="273">
        <f t="shared" ca="1" si="6"/>
        <v>0</v>
      </c>
      <c r="W10" s="347">
        <f t="shared" ca="1" si="7"/>
        <v>0</v>
      </c>
      <c r="X10" s="277"/>
      <c r="Y10" s="277"/>
      <c r="Z10" s="277"/>
      <c r="AA10" s="344"/>
      <c r="AB10" s="273">
        <f t="shared" ca="1" si="8"/>
        <v>0</v>
      </c>
      <c r="AC10" s="273">
        <f t="shared" ca="1" si="9"/>
        <v>0</v>
      </c>
      <c r="AD10" s="273">
        <f t="shared" ca="1" si="10"/>
        <v>0</v>
      </c>
      <c r="AE10" s="347">
        <f t="shared" ca="1" si="11"/>
        <v>0</v>
      </c>
      <c r="AF10" s="273">
        <f t="shared" ca="1" si="12"/>
        <v>25.919999999999998</v>
      </c>
      <c r="AG10" s="273">
        <f t="shared" ca="1" si="13"/>
        <v>0</v>
      </c>
      <c r="AH10" s="273">
        <f t="shared" ca="1" si="14"/>
        <v>0</v>
      </c>
      <c r="AI10" s="347">
        <f t="shared" ca="1" si="15"/>
        <v>0</v>
      </c>
      <c r="AL10" s="15"/>
      <c r="AM10" s="350"/>
      <c r="AN10" s="273">
        <f t="shared" ca="1" si="16"/>
        <v>0</v>
      </c>
      <c r="AO10" s="273">
        <f t="shared" ca="1" si="17"/>
        <v>0</v>
      </c>
      <c r="AP10" s="273">
        <f t="shared" ca="1" si="18"/>
        <v>0</v>
      </c>
      <c r="AQ10" s="347">
        <f t="shared" ca="1" si="19"/>
        <v>0</v>
      </c>
      <c r="AR10" s="273">
        <f t="shared" ca="1" si="20"/>
        <v>8.6399999999999988</v>
      </c>
      <c r="AS10" s="273">
        <f t="shared" ca="1" si="21"/>
        <v>0</v>
      </c>
      <c r="AT10" s="273">
        <f t="shared" ca="1" si="22"/>
        <v>0</v>
      </c>
      <c r="AU10" s="347">
        <f t="shared" ca="1" si="23"/>
        <v>0</v>
      </c>
      <c r="AX10" s="15"/>
      <c r="BA10" s="15"/>
      <c r="BC10" s="17"/>
      <c r="BD10" s="16"/>
      <c r="BG10" s="15"/>
      <c r="BJ10" s="15"/>
      <c r="BM10" s="15"/>
      <c r="BO10" s="17"/>
      <c r="BP10" s="16"/>
      <c r="BS10" s="15"/>
      <c r="BV10" s="15"/>
      <c r="BY10" s="15"/>
      <c r="CA10" s="17"/>
      <c r="CB10" s="16"/>
      <c r="CE10" s="15"/>
      <c r="CH10" s="15"/>
      <c r="CK10" s="15"/>
      <c r="CM10" s="17"/>
      <c r="CN10" s="16"/>
      <c r="CQ10" s="15"/>
      <c r="CT10" s="15"/>
      <c r="CW10" s="15"/>
      <c r="CY10" s="17"/>
      <c r="CZ10" s="16"/>
      <c r="DC10" s="15"/>
      <c r="DF10" s="15"/>
      <c r="DI10" s="15"/>
      <c r="DK10" s="17"/>
      <c r="DL10" s="16"/>
      <c r="DO10" s="15"/>
      <c r="DR10" s="15"/>
      <c r="DU10" s="15"/>
      <c r="DW10" s="17"/>
      <c r="DX10" s="16"/>
      <c r="EA10" s="15"/>
    </row>
    <row r="11" spans="1:131" x14ac:dyDescent="0.25">
      <c r="B11" s="11" t="str">
        <f>'MD - IMP'!B72</f>
        <v>HR-SP</v>
      </c>
      <c r="C11" s="17">
        <f>'MD - IMP'!C72</f>
        <v>3</v>
      </c>
      <c r="D11" s="491">
        <f ca="1">('IMP HR - New Hires Quarterly'!D11*$C11)*3</f>
        <v>0</v>
      </c>
      <c r="E11" s="492">
        <f ca="1">('IMP HR - New Hires Quarterly'!E11*$C11)*3</f>
        <v>0</v>
      </c>
      <c r="F11" s="492">
        <f ca="1">('IMP HR - New Hires Quarterly'!F11*$C11)*3</f>
        <v>0</v>
      </c>
      <c r="G11" s="493">
        <f ca="1">('IMP HR - New Hires Quarterly'!G11*$C11)*3</f>
        <v>0</v>
      </c>
      <c r="H11" s="492">
        <f ca="1">('IMP HR - New Hires Quarterly'!H11*$C11)*3</f>
        <v>0</v>
      </c>
      <c r="I11" s="492">
        <f ca="1">('IMP HR - New Hires Quarterly'!I11*$C11)*3</f>
        <v>0</v>
      </c>
      <c r="J11" s="492">
        <f ca="1">('IMP HR - New Hires Quarterly'!J11*$C11)*3</f>
        <v>9</v>
      </c>
      <c r="K11" s="493">
        <f ca="1">('IMP HR - New Hires Quarterly'!K11*$C11)*3</f>
        <v>9</v>
      </c>
      <c r="L11" s="277"/>
      <c r="M11" s="277"/>
      <c r="N11" s="277"/>
      <c r="O11" s="344"/>
      <c r="P11" s="273">
        <f t="shared" ca="1" si="0"/>
        <v>0</v>
      </c>
      <c r="Q11" s="273">
        <f t="shared" ca="1" si="1"/>
        <v>0</v>
      </c>
      <c r="R11" s="273">
        <f t="shared" ca="1" si="2"/>
        <v>0</v>
      </c>
      <c r="S11" s="347">
        <f t="shared" ca="1" si="3"/>
        <v>0</v>
      </c>
      <c r="T11" s="273">
        <f t="shared" ca="1" si="4"/>
        <v>0</v>
      </c>
      <c r="U11" s="273">
        <f t="shared" ca="1" si="5"/>
        <v>0</v>
      </c>
      <c r="V11" s="273">
        <f t="shared" ca="1" si="6"/>
        <v>10.799999999999999</v>
      </c>
      <c r="W11" s="347">
        <f t="shared" ca="1" si="7"/>
        <v>10.799999999999999</v>
      </c>
      <c r="X11" s="277"/>
      <c r="Y11" s="277"/>
      <c r="Z11" s="277"/>
      <c r="AA11" s="344"/>
      <c r="AB11" s="273">
        <f t="shared" ca="1" si="8"/>
        <v>0</v>
      </c>
      <c r="AC11" s="273">
        <f t="shared" ca="1" si="9"/>
        <v>0</v>
      </c>
      <c r="AD11" s="273">
        <f t="shared" ca="1" si="10"/>
        <v>0</v>
      </c>
      <c r="AE11" s="347">
        <f t="shared" ca="1" si="11"/>
        <v>0</v>
      </c>
      <c r="AF11" s="273">
        <f t="shared" ca="1" si="12"/>
        <v>0</v>
      </c>
      <c r="AG11" s="273">
        <f t="shared" ca="1" si="13"/>
        <v>0</v>
      </c>
      <c r="AH11" s="273">
        <f t="shared" ca="1" si="14"/>
        <v>19.439999999999998</v>
      </c>
      <c r="AI11" s="347">
        <f t="shared" ca="1" si="15"/>
        <v>19.439999999999998</v>
      </c>
      <c r="AL11" s="15"/>
      <c r="AM11" s="350"/>
      <c r="AN11" s="273">
        <f t="shared" ca="1" si="16"/>
        <v>0</v>
      </c>
      <c r="AO11" s="273">
        <f t="shared" ca="1" si="17"/>
        <v>0</v>
      </c>
      <c r="AP11" s="273">
        <f t="shared" ca="1" si="18"/>
        <v>0</v>
      </c>
      <c r="AQ11" s="347">
        <f t="shared" ca="1" si="19"/>
        <v>0</v>
      </c>
      <c r="AR11" s="273">
        <f t="shared" ca="1" si="20"/>
        <v>0</v>
      </c>
      <c r="AS11" s="273">
        <f t="shared" ca="1" si="21"/>
        <v>0</v>
      </c>
      <c r="AT11" s="273">
        <f t="shared" ca="1" si="22"/>
        <v>6.4799999999999995</v>
      </c>
      <c r="AU11" s="347">
        <f t="shared" ca="1" si="23"/>
        <v>6.4799999999999995</v>
      </c>
      <c r="AX11" s="15"/>
      <c r="BA11" s="15"/>
      <c r="BC11" s="17"/>
      <c r="BD11" s="16"/>
      <c r="BG11" s="15"/>
      <c r="BJ11" s="15"/>
      <c r="BM11" s="15"/>
      <c r="BO11" s="17"/>
      <c r="BP11" s="16"/>
      <c r="BS11" s="15"/>
      <c r="BV11" s="15"/>
      <c r="BY11" s="15"/>
      <c r="CA11" s="17"/>
      <c r="CB11" s="16"/>
      <c r="CE11" s="15"/>
      <c r="CH11" s="15"/>
      <c r="CK11" s="15"/>
      <c r="CM11" s="17"/>
      <c r="CN11" s="16"/>
      <c r="CQ11" s="15"/>
      <c r="CT11" s="15"/>
      <c r="CW11" s="15"/>
      <c r="CY11" s="17"/>
      <c r="CZ11" s="16"/>
      <c r="DC11" s="15"/>
      <c r="DF11" s="15"/>
      <c r="DI11" s="15"/>
      <c r="DK11" s="17"/>
      <c r="DL11" s="16"/>
      <c r="DO11" s="15"/>
      <c r="DR11" s="15"/>
      <c r="DU11" s="15"/>
      <c r="DW11" s="17"/>
      <c r="DX11" s="16"/>
      <c r="EA11" s="15"/>
    </row>
    <row r="12" spans="1:131" x14ac:dyDescent="0.25">
      <c r="B12" s="11" t="str">
        <f>'MD - IMP'!B73</f>
        <v>SC-DE</v>
      </c>
      <c r="C12" s="17">
        <f>'MD - IMP'!C73</f>
        <v>8</v>
      </c>
      <c r="D12" s="491">
        <f ca="1">('IMP HR - New Hires Quarterly'!D12*$C12)*3</f>
        <v>120</v>
      </c>
      <c r="E12" s="492">
        <f ca="1">('IMP HR - New Hires Quarterly'!E12*$C12)*3</f>
        <v>0</v>
      </c>
      <c r="F12" s="492">
        <f ca="1">('IMP HR - New Hires Quarterly'!F12*$C12)*3</f>
        <v>0</v>
      </c>
      <c r="G12" s="493">
        <f ca="1">('IMP HR - New Hires Quarterly'!G12*$C12)*3</f>
        <v>0</v>
      </c>
      <c r="H12" s="492">
        <f ca="1">('IMP HR - New Hires Quarterly'!H12*$C12)*3</f>
        <v>0</v>
      </c>
      <c r="I12" s="492">
        <f ca="1">('IMP HR - New Hires Quarterly'!I12*$C12)*3</f>
        <v>96</v>
      </c>
      <c r="J12" s="492">
        <f ca="1">('IMP HR - New Hires Quarterly'!J12*$C12)*3</f>
        <v>0</v>
      </c>
      <c r="K12" s="493">
        <f ca="1">('IMP HR - New Hires Quarterly'!K12*$C12)*3</f>
        <v>0</v>
      </c>
      <c r="L12" s="277"/>
      <c r="M12" s="277"/>
      <c r="N12" s="277"/>
      <c r="O12" s="344"/>
      <c r="P12" s="273">
        <f t="shared" ca="1" si="0"/>
        <v>120</v>
      </c>
      <c r="Q12" s="273">
        <f t="shared" ca="1" si="1"/>
        <v>0</v>
      </c>
      <c r="R12" s="273">
        <f t="shared" ca="1" si="2"/>
        <v>0</v>
      </c>
      <c r="S12" s="347">
        <f t="shared" ca="1" si="3"/>
        <v>0</v>
      </c>
      <c r="T12" s="273">
        <f t="shared" ca="1" si="4"/>
        <v>0</v>
      </c>
      <c r="U12" s="273">
        <f t="shared" ca="1" si="5"/>
        <v>115.19999999999999</v>
      </c>
      <c r="V12" s="273">
        <f t="shared" ca="1" si="6"/>
        <v>0</v>
      </c>
      <c r="W12" s="347">
        <f t="shared" ca="1" si="7"/>
        <v>0</v>
      </c>
      <c r="X12" s="277"/>
      <c r="Y12" s="277"/>
      <c r="Z12" s="277"/>
      <c r="AA12" s="344"/>
      <c r="AB12" s="273">
        <f t="shared" ca="1" si="8"/>
        <v>216</v>
      </c>
      <c r="AC12" s="273">
        <f t="shared" ca="1" si="9"/>
        <v>0</v>
      </c>
      <c r="AD12" s="273">
        <f t="shared" ca="1" si="10"/>
        <v>0</v>
      </c>
      <c r="AE12" s="347">
        <f t="shared" ca="1" si="11"/>
        <v>0</v>
      </c>
      <c r="AF12" s="273">
        <f t="shared" ca="1" si="12"/>
        <v>0</v>
      </c>
      <c r="AG12" s="273">
        <f t="shared" ca="1" si="13"/>
        <v>207.35999999999999</v>
      </c>
      <c r="AH12" s="273">
        <f t="shared" ca="1" si="14"/>
        <v>0</v>
      </c>
      <c r="AI12" s="347">
        <f t="shared" ca="1" si="15"/>
        <v>0</v>
      </c>
      <c r="AL12" s="15"/>
      <c r="AM12" s="350"/>
      <c r="AN12" s="273">
        <f t="shared" ca="1" si="16"/>
        <v>72</v>
      </c>
      <c r="AO12" s="273">
        <f t="shared" ca="1" si="17"/>
        <v>0</v>
      </c>
      <c r="AP12" s="273">
        <f t="shared" ca="1" si="18"/>
        <v>0</v>
      </c>
      <c r="AQ12" s="347">
        <f t="shared" ca="1" si="19"/>
        <v>0</v>
      </c>
      <c r="AR12" s="273">
        <f t="shared" ca="1" si="20"/>
        <v>0</v>
      </c>
      <c r="AS12" s="273">
        <f t="shared" ca="1" si="21"/>
        <v>69.11999999999999</v>
      </c>
      <c r="AT12" s="273">
        <f t="shared" ca="1" si="22"/>
        <v>0</v>
      </c>
      <c r="AU12" s="347">
        <f t="shared" ca="1" si="23"/>
        <v>0</v>
      </c>
      <c r="AX12" s="15"/>
      <c r="BA12" s="15"/>
      <c r="BC12" s="17"/>
      <c r="BD12" s="16"/>
      <c r="BG12" s="15"/>
      <c r="BJ12" s="15"/>
      <c r="BM12" s="15"/>
      <c r="BO12" s="17"/>
      <c r="BP12" s="16"/>
      <c r="BS12" s="15"/>
      <c r="BV12" s="15"/>
      <c r="BY12" s="15"/>
      <c r="CA12" s="17"/>
      <c r="CB12" s="16"/>
      <c r="CE12" s="15"/>
      <c r="CH12" s="15"/>
      <c r="CK12" s="15"/>
      <c r="CM12" s="17"/>
      <c r="CN12" s="16"/>
      <c r="CQ12" s="15"/>
      <c r="CT12" s="15"/>
      <c r="CW12" s="15"/>
      <c r="CY12" s="17"/>
      <c r="CZ12" s="16"/>
      <c r="DC12" s="15"/>
      <c r="DF12" s="15"/>
      <c r="DI12" s="15"/>
      <c r="DK12" s="17"/>
      <c r="DL12" s="16"/>
      <c r="DO12" s="15"/>
      <c r="DR12" s="15"/>
      <c r="DU12" s="15"/>
      <c r="DW12" s="17"/>
      <c r="DX12" s="16"/>
      <c r="EA12" s="15"/>
    </row>
    <row r="13" spans="1:131" x14ac:dyDescent="0.25">
      <c r="B13" s="11" t="str">
        <f>'MD - IMP'!B74</f>
        <v>SC-SI</v>
      </c>
      <c r="C13" s="17">
        <f>'MD - IMP'!C74</f>
        <v>6</v>
      </c>
      <c r="D13" s="491">
        <f ca="1">('IMP HR - New Hires Quarterly'!D13*$C13)*3</f>
        <v>18</v>
      </c>
      <c r="E13" s="492">
        <f ca="1">('IMP HR - New Hires Quarterly'!E13*$C13)*3</f>
        <v>0</v>
      </c>
      <c r="F13" s="492">
        <f ca="1">('IMP HR - New Hires Quarterly'!F13*$C13)*3</f>
        <v>0</v>
      </c>
      <c r="G13" s="493">
        <f ca="1">('IMP HR - New Hires Quarterly'!G13*$C13)*3</f>
        <v>0</v>
      </c>
      <c r="H13" s="492">
        <f ca="1">('IMP HR - New Hires Quarterly'!H13*$C13)*3</f>
        <v>72</v>
      </c>
      <c r="I13" s="492">
        <f ca="1">('IMP HR - New Hires Quarterly'!I13*$C13)*3</f>
        <v>0</v>
      </c>
      <c r="J13" s="492">
        <f ca="1">('IMP HR - New Hires Quarterly'!J13*$C13)*3</f>
        <v>0</v>
      </c>
      <c r="K13" s="493">
        <f ca="1">('IMP HR - New Hires Quarterly'!K13*$C13)*3</f>
        <v>0</v>
      </c>
      <c r="L13" s="277"/>
      <c r="M13" s="277"/>
      <c r="N13" s="277"/>
      <c r="O13" s="344"/>
      <c r="P13" s="273">
        <f t="shared" ca="1" si="0"/>
        <v>18</v>
      </c>
      <c r="Q13" s="273">
        <f t="shared" ca="1" si="1"/>
        <v>0</v>
      </c>
      <c r="R13" s="273">
        <f t="shared" ca="1" si="2"/>
        <v>0</v>
      </c>
      <c r="S13" s="347">
        <f t="shared" ca="1" si="3"/>
        <v>0</v>
      </c>
      <c r="T13" s="273">
        <f t="shared" ca="1" si="4"/>
        <v>86.399999999999991</v>
      </c>
      <c r="U13" s="273">
        <f t="shared" ca="1" si="5"/>
        <v>0</v>
      </c>
      <c r="V13" s="273">
        <f t="shared" ca="1" si="6"/>
        <v>0</v>
      </c>
      <c r="W13" s="347">
        <f t="shared" ca="1" si="7"/>
        <v>0</v>
      </c>
      <c r="X13" s="277"/>
      <c r="Y13" s="277"/>
      <c r="Z13" s="277"/>
      <c r="AA13" s="344"/>
      <c r="AB13" s="273">
        <f t="shared" ca="1" si="8"/>
        <v>32.4</v>
      </c>
      <c r="AC13" s="273">
        <f t="shared" ca="1" si="9"/>
        <v>0</v>
      </c>
      <c r="AD13" s="273">
        <f t="shared" ca="1" si="10"/>
        <v>0</v>
      </c>
      <c r="AE13" s="347">
        <f t="shared" ca="1" si="11"/>
        <v>0</v>
      </c>
      <c r="AF13" s="273">
        <f t="shared" ca="1" si="12"/>
        <v>155.51999999999998</v>
      </c>
      <c r="AG13" s="273">
        <f t="shared" ca="1" si="13"/>
        <v>0</v>
      </c>
      <c r="AH13" s="273">
        <f t="shared" ca="1" si="14"/>
        <v>0</v>
      </c>
      <c r="AI13" s="347">
        <f t="shared" ca="1" si="15"/>
        <v>0</v>
      </c>
      <c r="AL13" s="15"/>
      <c r="AM13" s="350"/>
      <c r="AN13" s="273">
        <f t="shared" ca="1" si="16"/>
        <v>10.799999999999999</v>
      </c>
      <c r="AO13" s="273">
        <f t="shared" ca="1" si="17"/>
        <v>0</v>
      </c>
      <c r="AP13" s="273">
        <f t="shared" ca="1" si="18"/>
        <v>0</v>
      </c>
      <c r="AQ13" s="347">
        <f t="shared" ca="1" si="19"/>
        <v>0</v>
      </c>
      <c r="AR13" s="273">
        <f t="shared" ca="1" si="20"/>
        <v>51.839999999999996</v>
      </c>
      <c r="AS13" s="273">
        <f t="shared" ca="1" si="21"/>
        <v>0</v>
      </c>
      <c r="AT13" s="273">
        <f t="shared" ca="1" si="22"/>
        <v>0</v>
      </c>
      <c r="AU13" s="347">
        <f t="shared" ca="1" si="23"/>
        <v>0</v>
      </c>
      <c r="AX13" s="15"/>
      <c r="BA13" s="15"/>
      <c r="BC13" s="17"/>
      <c r="BD13" s="16"/>
      <c r="BG13" s="15"/>
      <c r="BJ13" s="15"/>
      <c r="BM13" s="15"/>
      <c r="BO13" s="17"/>
      <c r="BP13" s="16"/>
      <c r="BS13" s="15"/>
      <c r="BV13" s="15"/>
      <c r="BY13" s="15"/>
      <c r="CA13" s="17"/>
      <c r="CB13" s="16"/>
      <c r="CE13" s="15"/>
      <c r="CH13" s="15"/>
      <c r="CK13" s="15"/>
      <c r="CM13" s="17"/>
      <c r="CN13" s="16"/>
      <c r="CQ13" s="15"/>
      <c r="CT13" s="15"/>
      <c r="CW13" s="15"/>
      <c r="CY13" s="17"/>
      <c r="CZ13" s="16"/>
      <c r="DC13" s="15"/>
      <c r="DF13" s="15"/>
      <c r="DI13" s="15"/>
      <c r="DK13" s="17"/>
      <c r="DL13" s="16"/>
      <c r="DO13" s="15"/>
      <c r="DR13" s="15"/>
      <c r="DU13" s="15"/>
      <c r="DW13" s="17"/>
      <c r="DX13" s="16"/>
      <c r="EA13" s="15"/>
    </row>
    <row r="14" spans="1:131" x14ac:dyDescent="0.25">
      <c r="B14" s="11" t="str">
        <f>'MD - IMP'!B75</f>
        <v>SC-JI</v>
      </c>
      <c r="C14" s="17">
        <f>'MD - IMP'!C75</f>
        <v>4</v>
      </c>
      <c r="D14" s="491">
        <f ca="1">('IMP HR - New Hires Quarterly'!D14*$C14)*3</f>
        <v>0</v>
      </c>
      <c r="E14" s="492">
        <f ca="1">('IMP HR - New Hires Quarterly'!E14*$C14)*3</f>
        <v>0</v>
      </c>
      <c r="F14" s="492">
        <f ca="1">('IMP HR - New Hires Quarterly'!F14*$C14)*3</f>
        <v>0</v>
      </c>
      <c r="G14" s="493">
        <f ca="1">('IMP HR - New Hires Quarterly'!G14*$C14)*3</f>
        <v>0</v>
      </c>
      <c r="H14" s="492">
        <f ca="1">('IMP HR - New Hires Quarterly'!H14*$C14)*3</f>
        <v>12</v>
      </c>
      <c r="I14" s="492">
        <f ca="1">('IMP HR - New Hires Quarterly'!I14*$C14)*3</f>
        <v>0</v>
      </c>
      <c r="J14" s="492">
        <f ca="1">('IMP HR - New Hires Quarterly'!J14*$C14)*3</f>
        <v>0</v>
      </c>
      <c r="K14" s="493">
        <f ca="1">('IMP HR - New Hires Quarterly'!K14*$C14)*3</f>
        <v>0</v>
      </c>
      <c r="L14" s="277"/>
      <c r="M14" s="277"/>
      <c r="N14" s="277"/>
      <c r="O14" s="344"/>
      <c r="P14" s="273">
        <f t="shared" ca="1" si="0"/>
        <v>0</v>
      </c>
      <c r="Q14" s="273">
        <f t="shared" ca="1" si="1"/>
        <v>0</v>
      </c>
      <c r="R14" s="273">
        <f t="shared" ca="1" si="2"/>
        <v>0</v>
      </c>
      <c r="S14" s="347">
        <f t="shared" ca="1" si="3"/>
        <v>0</v>
      </c>
      <c r="T14" s="273">
        <f t="shared" ca="1" si="4"/>
        <v>14.399999999999999</v>
      </c>
      <c r="U14" s="273">
        <f t="shared" ca="1" si="5"/>
        <v>0</v>
      </c>
      <c r="V14" s="273">
        <f t="shared" ca="1" si="6"/>
        <v>0</v>
      </c>
      <c r="W14" s="347">
        <f t="shared" ca="1" si="7"/>
        <v>0</v>
      </c>
      <c r="X14" s="277"/>
      <c r="Y14" s="277"/>
      <c r="Z14" s="277"/>
      <c r="AA14" s="344"/>
      <c r="AB14" s="273">
        <f t="shared" ca="1" si="8"/>
        <v>0</v>
      </c>
      <c r="AC14" s="273">
        <f t="shared" ca="1" si="9"/>
        <v>0</v>
      </c>
      <c r="AD14" s="273">
        <f t="shared" ca="1" si="10"/>
        <v>0</v>
      </c>
      <c r="AE14" s="347">
        <f t="shared" ca="1" si="11"/>
        <v>0</v>
      </c>
      <c r="AF14" s="273">
        <f t="shared" ca="1" si="12"/>
        <v>25.919999999999998</v>
      </c>
      <c r="AG14" s="273">
        <f t="shared" ca="1" si="13"/>
        <v>0</v>
      </c>
      <c r="AH14" s="273">
        <f t="shared" ca="1" si="14"/>
        <v>0</v>
      </c>
      <c r="AI14" s="347">
        <f t="shared" ca="1" si="15"/>
        <v>0</v>
      </c>
      <c r="AL14" s="15"/>
      <c r="AM14" s="350"/>
      <c r="AN14" s="273">
        <f t="shared" ca="1" si="16"/>
        <v>0</v>
      </c>
      <c r="AO14" s="273">
        <f t="shared" ca="1" si="17"/>
        <v>0</v>
      </c>
      <c r="AP14" s="273">
        <f t="shared" ca="1" si="18"/>
        <v>0</v>
      </c>
      <c r="AQ14" s="347">
        <f t="shared" ca="1" si="19"/>
        <v>0</v>
      </c>
      <c r="AR14" s="273">
        <f t="shared" ca="1" si="20"/>
        <v>8.6399999999999988</v>
      </c>
      <c r="AS14" s="273">
        <f t="shared" ca="1" si="21"/>
        <v>0</v>
      </c>
      <c r="AT14" s="273">
        <f t="shared" ca="1" si="22"/>
        <v>0</v>
      </c>
      <c r="AU14" s="347">
        <f t="shared" ca="1" si="23"/>
        <v>0</v>
      </c>
      <c r="AX14" s="15"/>
      <c r="BA14" s="15"/>
      <c r="BC14" s="17"/>
      <c r="BD14" s="16"/>
      <c r="BG14" s="15"/>
      <c r="BJ14" s="15"/>
      <c r="BM14" s="15"/>
      <c r="BO14" s="17"/>
      <c r="BP14" s="16"/>
      <c r="BS14" s="15"/>
      <c r="BV14" s="15"/>
      <c r="BY14" s="15"/>
      <c r="CA14" s="17"/>
      <c r="CB14" s="16"/>
      <c r="CE14" s="15"/>
      <c r="CH14" s="15"/>
      <c r="CK14" s="15"/>
      <c r="CM14" s="17"/>
      <c r="CN14" s="16"/>
      <c r="CQ14" s="15"/>
      <c r="CT14" s="15"/>
      <c r="CW14" s="15"/>
      <c r="CY14" s="17"/>
      <c r="CZ14" s="16"/>
      <c r="DC14" s="15"/>
      <c r="DF14" s="15"/>
      <c r="DI14" s="15"/>
      <c r="DK14" s="17"/>
      <c r="DL14" s="16"/>
      <c r="DO14" s="15"/>
      <c r="DR14" s="15"/>
      <c r="DU14" s="15"/>
      <c r="DW14" s="17"/>
      <c r="DX14" s="16"/>
      <c r="EA14" s="15"/>
    </row>
    <row r="15" spans="1:131" x14ac:dyDescent="0.25">
      <c r="B15" s="11" t="str">
        <f>'MD - IMP'!B76</f>
        <v>SC-SP</v>
      </c>
      <c r="C15" s="17">
        <f>'MD - IMP'!C76</f>
        <v>3</v>
      </c>
      <c r="D15" s="491">
        <f ca="1">('IMP HR - New Hires Quarterly'!D15*$C15)*3</f>
        <v>0</v>
      </c>
      <c r="E15" s="492">
        <f ca="1">('IMP HR - New Hires Quarterly'!E15*$C15)*3</f>
        <v>0</v>
      </c>
      <c r="F15" s="492">
        <f ca="1">('IMP HR - New Hires Quarterly'!F15*$C15)*3</f>
        <v>0</v>
      </c>
      <c r="G15" s="493">
        <f ca="1">('IMP HR - New Hires Quarterly'!G15*$C15)*3</f>
        <v>0</v>
      </c>
      <c r="H15" s="492">
        <f ca="1">('IMP HR - New Hires Quarterly'!H15*$C15)*3</f>
        <v>0</v>
      </c>
      <c r="I15" s="492">
        <f ca="1">('IMP HR - New Hires Quarterly'!I15*$C15)*3</f>
        <v>0</v>
      </c>
      <c r="J15" s="492">
        <f ca="1">('IMP HR - New Hires Quarterly'!J15*$C15)*3</f>
        <v>9</v>
      </c>
      <c r="K15" s="493">
        <f ca="1">('IMP HR - New Hires Quarterly'!K15*$C15)*3</f>
        <v>9</v>
      </c>
      <c r="L15" s="277"/>
      <c r="M15" s="277"/>
      <c r="N15" s="277"/>
      <c r="O15" s="344"/>
      <c r="P15" s="273">
        <f t="shared" ca="1" si="0"/>
        <v>0</v>
      </c>
      <c r="Q15" s="273">
        <f t="shared" ca="1" si="1"/>
        <v>0</v>
      </c>
      <c r="R15" s="273">
        <f t="shared" ca="1" si="2"/>
        <v>0</v>
      </c>
      <c r="S15" s="347">
        <f t="shared" ca="1" si="3"/>
        <v>0</v>
      </c>
      <c r="T15" s="273">
        <f t="shared" ca="1" si="4"/>
        <v>0</v>
      </c>
      <c r="U15" s="273">
        <f t="shared" ca="1" si="5"/>
        <v>0</v>
      </c>
      <c r="V15" s="273">
        <f t="shared" ca="1" si="6"/>
        <v>10.799999999999999</v>
      </c>
      <c r="W15" s="347">
        <f t="shared" ca="1" si="7"/>
        <v>10.799999999999999</v>
      </c>
      <c r="X15" s="277"/>
      <c r="Y15" s="277"/>
      <c r="Z15" s="277"/>
      <c r="AA15" s="344"/>
      <c r="AB15" s="273">
        <f t="shared" ca="1" si="8"/>
        <v>0</v>
      </c>
      <c r="AC15" s="273">
        <f t="shared" ca="1" si="9"/>
        <v>0</v>
      </c>
      <c r="AD15" s="273">
        <f t="shared" ca="1" si="10"/>
        <v>0</v>
      </c>
      <c r="AE15" s="347">
        <f t="shared" ca="1" si="11"/>
        <v>0</v>
      </c>
      <c r="AF15" s="273">
        <f t="shared" ca="1" si="12"/>
        <v>0</v>
      </c>
      <c r="AG15" s="273">
        <f t="shared" ca="1" si="13"/>
        <v>0</v>
      </c>
      <c r="AH15" s="273">
        <f t="shared" ca="1" si="14"/>
        <v>19.439999999999998</v>
      </c>
      <c r="AI15" s="347">
        <f t="shared" ca="1" si="15"/>
        <v>19.439999999999998</v>
      </c>
      <c r="AL15" s="15"/>
      <c r="AM15" s="350"/>
      <c r="AN15" s="273">
        <f t="shared" ca="1" si="16"/>
        <v>0</v>
      </c>
      <c r="AO15" s="273">
        <f t="shared" ca="1" si="17"/>
        <v>0</v>
      </c>
      <c r="AP15" s="273">
        <f t="shared" ca="1" si="18"/>
        <v>0</v>
      </c>
      <c r="AQ15" s="347">
        <f t="shared" ca="1" si="19"/>
        <v>0</v>
      </c>
      <c r="AR15" s="273">
        <f t="shared" ca="1" si="20"/>
        <v>0</v>
      </c>
      <c r="AS15" s="273">
        <f t="shared" ca="1" si="21"/>
        <v>0</v>
      </c>
      <c r="AT15" s="273">
        <f t="shared" ca="1" si="22"/>
        <v>6.4799999999999995</v>
      </c>
      <c r="AU15" s="347">
        <f t="shared" ca="1" si="23"/>
        <v>6.4799999999999995</v>
      </c>
      <c r="AX15" s="15"/>
      <c r="BA15" s="15"/>
      <c r="BC15" s="17"/>
      <c r="BD15" s="16"/>
      <c r="BG15" s="15"/>
      <c r="BJ15" s="15"/>
      <c r="BM15" s="15"/>
      <c r="BO15" s="17"/>
      <c r="BP15" s="16"/>
      <c r="BS15" s="15"/>
      <c r="BV15" s="15"/>
      <c r="BY15" s="15"/>
      <c r="CA15" s="17"/>
      <c r="CB15" s="16"/>
      <c r="CE15" s="15"/>
      <c r="CH15" s="15"/>
      <c r="CK15" s="15"/>
      <c r="CM15" s="17"/>
      <c r="CN15" s="16"/>
      <c r="CQ15" s="15"/>
      <c r="CT15" s="15"/>
      <c r="CW15" s="15"/>
      <c r="CY15" s="17"/>
      <c r="CZ15" s="16"/>
      <c r="DC15" s="15"/>
      <c r="DF15" s="15"/>
      <c r="DI15" s="15"/>
      <c r="DK15" s="17"/>
      <c r="DL15" s="16"/>
      <c r="DO15" s="15"/>
      <c r="DR15" s="15"/>
      <c r="DU15" s="15"/>
      <c r="DW15" s="17"/>
      <c r="DX15" s="16"/>
      <c r="EA15" s="15"/>
    </row>
    <row r="16" spans="1:131" x14ac:dyDescent="0.25">
      <c r="B16" s="11" t="str">
        <f>'MD - IMP'!B77</f>
        <v>OP-DE</v>
      </c>
      <c r="C16" s="17">
        <f>'MD - IMP'!C77</f>
        <v>8</v>
      </c>
      <c r="D16" s="491">
        <f ca="1">('IMP HR - New Hires Quarterly'!D16*$C16)*3</f>
        <v>120</v>
      </c>
      <c r="E16" s="492">
        <f ca="1">('IMP HR - New Hires Quarterly'!E16*$C16)*3</f>
        <v>0</v>
      </c>
      <c r="F16" s="492">
        <f ca="1">('IMP HR - New Hires Quarterly'!F16*$C16)*3</f>
        <v>0</v>
      </c>
      <c r="G16" s="493">
        <f ca="1">('IMP HR - New Hires Quarterly'!G16*$C16)*3</f>
        <v>0</v>
      </c>
      <c r="H16" s="492">
        <f ca="1">('IMP HR - New Hires Quarterly'!H16*$C16)*3</f>
        <v>0</v>
      </c>
      <c r="I16" s="492">
        <f ca="1">('IMP HR - New Hires Quarterly'!I16*$C16)*3</f>
        <v>96</v>
      </c>
      <c r="J16" s="492">
        <f ca="1">('IMP HR - New Hires Quarterly'!J16*$C16)*3</f>
        <v>0</v>
      </c>
      <c r="K16" s="493">
        <f ca="1">('IMP HR - New Hires Quarterly'!K16*$C16)*3</f>
        <v>0</v>
      </c>
      <c r="L16" s="277"/>
      <c r="M16" s="277"/>
      <c r="N16" s="277"/>
      <c r="O16" s="344"/>
      <c r="P16" s="273">
        <f t="shared" ca="1" si="0"/>
        <v>120</v>
      </c>
      <c r="Q16" s="273">
        <f t="shared" ca="1" si="1"/>
        <v>0</v>
      </c>
      <c r="R16" s="273">
        <f t="shared" ca="1" si="2"/>
        <v>0</v>
      </c>
      <c r="S16" s="347">
        <f t="shared" ca="1" si="3"/>
        <v>0</v>
      </c>
      <c r="T16" s="273">
        <f t="shared" ca="1" si="4"/>
        <v>0</v>
      </c>
      <c r="U16" s="273">
        <f t="shared" ca="1" si="5"/>
        <v>115.19999999999999</v>
      </c>
      <c r="V16" s="273">
        <f t="shared" ca="1" si="6"/>
        <v>0</v>
      </c>
      <c r="W16" s="347">
        <f t="shared" ca="1" si="7"/>
        <v>0</v>
      </c>
      <c r="X16" s="277"/>
      <c r="Y16" s="277"/>
      <c r="Z16" s="277"/>
      <c r="AA16" s="344"/>
      <c r="AB16" s="273">
        <f t="shared" ca="1" si="8"/>
        <v>216</v>
      </c>
      <c r="AC16" s="273">
        <f t="shared" ca="1" si="9"/>
        <v>0</v>
      </c>
      <c r="AD16" s="273">
        <f t="shared" ca="1" si="10"/>
        <v>0</v>
      </c>
      <c r="AE16" s="347">
        <f t="shared" ca="1" si="11"/>
        <v>0</v>
      </c>
      <c r="AF16" s="273">
        <f t="shared" ca="1" si="12"/>
        <v>0</v>
      </c>
      <c r="AG16" s="273">
        <f t="shared" ca="1" si="13"/>
        <v>207.35999999999999</v>
      </c>
      <c r="AH16" s="273">
        <f t="shared" ca="1" si="14"/>
        <v>0</v>
      </c>
      <c r="AI16" s="347">
        <f t="shared" ca="1" si="15"/>
        <v>0</v>
      </c>
      <c r="AL16" s="15"/>
      <c r="AM16" s="350"/>
      <c r="AN16" s="273">
        <f t="shared" ca="1" si="16"/>
        <v>72</v>
      </c>
      <c r="AO16" s="273">
        <f t="shared" ca="1" si="17"/>
        <v>0</v>
      </c>
      <c r="AP16" s="273">
        <f t="shared" ca="1" si="18"/>
        <v>0</v>
      </c>
      <c r="AQ16" s="347">
        <f t="shared" ca="1" si="19"/>
        <v>0</v>
      </c>
      <c r="AR16" s="273">
        <f t="shared" ca="1" si="20"/>
        <v>0</v>
      </c>
      <c r="AS16" s="273">
        <f t="shared" ca="1" si="21"/>
        <v>69.11999999999999</v>
      </c>
      <c r="AT16" s="273">
        <f t="shared" ca="1" si="22"/>
        <v>0</v>
      </c>
      <c r="AU16" s="347">
        <f t="shared" ca="1" si="23"/>
        <v>0</v>
      </c>
      <c r="AX16" s="15"/>
      <c r="BA16" s="15"/>
      <c r="BC16" s="17"/>
      <c r="BD16" s="16"/>
      <c r="BG16" s="15"/>
      <c r="BJ16" s="15"/>
      <c r="BM16" s="15"/>
      <c r="BO16" s="17"/>
      <c r="BP16" s="16"/>
      <c r="BS16" s="15"/>
      <c r="BV16" s="15"/>
      <c r="BY16" s="15"/>
      <c r="CA16" s="17"/>
      <c r="CB16" s="16"/>
      <c r="CE16" s="15"/>
      <c r="CH16" s="15"/>
      <c r="CK16" s="15"/>
      <c r="CM16" s="17"/>
      <c r="CN16" s="16"/>
      <c r="CQ16" s="15"/>
      <c r="CT16" s="15"/>
      <c r="CW16" s="15"/>
      <c r="CY16" s="17"/>
      <c r="CZ16" s="16"/>
      <c r="DC16" s="15"/>
      <c r="DF16" s="15"/>
      <c r="DI16" s="15"/>
      <c r="DK16" s="17"/>
      <c r="DL16" s="16"/>
      <c r="DO16" s="15"/>
      <c r="DR16" s="15"/>
      <c r="DU16" s="15"/>
      <c r="DW16" s="17"/>
      <c r="DX16" s="16"/>
      <c r="EA16" s="15"/>
    </row>
    <row r="17" spans="2:131" x14ac:dyDescent="0.25">
      <c r="B17" s="11" t="str">
        <f>'MD - IMP'!B78</f>
        <v>OP-SI</v>
      </c>
      <c r="C17" s="17">
        <f>'MD - IMP'!C78</f>
        <v>6</v>
      </c>
      <c r="D17" s="491">
        <f ca="1">('IMP HR - New Hires Quarterly'!D17*$C17)*3</f>
        <v>18</v>
      </c>
      <c r="E17" s="492">
        <f ca="1">('IMP HR - New Hires Quarterly'!E17*$C17)*3</f>
        <v>0</v>
      </c>
      <c r="F17" s="492">
        <f ca="1">('IMP HR - New Hires Quarterly'!F17*$C17)*3</f>
        <v>0</v>
      </c>
      <c r="G17" s="493">
        <f ca="1">('IMP HR - New Hires Quarterly'!G17*$C17)*3</f>
        <v>0</v>
      </c>
      <c r="H17" s="492">
        <f ca="1">('IMP HR - New Hires Quarterly'!H17*$C17)*3</f>
        <v>72</v>
      </c>
      <c r="I17" s="492">
        <f ca="1">('IMP HR - New Hires Quarterly'!I17*$C17)*3</f>
        <v>0</v>
      </c>
      <c r="J17" s="492">
        <f ca="1">('IMP HR - New Hires Quarterly'!J17*$C17)*3</f>
        <v>0</v>
      </c>
      <c r="K17" s="493">
        <f ca="1">('IMP HR - New Hires Quarterly'!K17*$C17)*3</f>
        <v>0</v>
      </c>
      <c r="L17" s="277"/>
      <c r="M17" s="277"/>
      <c r="N17" s="277"/>
      <c r="O17" s="344"/>
      <c r="P17" s="273">
        <f t="shared" ca="1" si="0"/>
        <v>18</v>
      </c>
      <c r="Q17" s="273">
        <f t="shared" ca="1" si="1"/>
        <v>0</v>
      </c>
      <c r="R17" s="273">
        <f t="shared" ca="1" si="2"/>
        <v>0</v>
      </c>
      <c r="S17" s="347">
        <f t="shared" ca="1" si="3"/>
        <v>0</v>
      </c>
      <c r="T17" s="273">
        <f t="shared" ca="1" si="4"/>
        <v>86.399999999999991</v>
      </c>
      <c r="U17" s="273">
        <f t="shared" ca="1" si="5"/>
        <v>0</v>
      </c>
      <c r="V17" s="273">
        <f t="shared" ca="1" si="6"/>
        <v>0</v>
      </c>
      <c r="W17" s="347">
        <f t="shared" ca="1" si="7"/>
        <v>0</v>
      </c>
      <c r="X17" s="277"/>
      <c r="Y17" s="277"/>
      <c r="Z17" s="277"/>
      <c r="AA17" s="344"/>
      <c r="AB17" s="273">
        <f t="shared" ca="1" si="8"/>
        <v>32.4</v>
      </c>
      <c r="AC17" s="273">
        <f t="shared" ca="1" si="9"/>
        <v>0</v>
      </c>
      <c r="AD17" s="273">
        <f t="shared" ca="1" si="10"/>
        <v>0</v>
      </c>
      <c r="AE17" s="347">
        <f t="shared" ca="1" si="11"/>
        <v>0</v>
      </c>
      <c r="AF17" s="273">
        <f t="shared" ca="1" si="12"/>
        <v>155.51999999999998</v>
      </c>
      <c r="AG17" s="273">
        <f t="shared" ca="1" si="13"/>
        <v>0</v>
      </c>
      <c r="AH17" s="273">
        <f t="shared" ca="1" si="14"/>
        <v>0</v>
      </c>
      <c r="AI17" s="347">
        <f t="shared" ca="1" si="15"/>
        <v>0</v>
      </c>
      <c r="AL17" s="15"/>
      <c r="AM17" s="350"/>
      <c r="AN17" s="273">
        <f t="shared" ca="1" si="16"/>
        <v>10.799999999999999</v>
      </c>
      <c r="AO17" s="273">
        <f t="shared" ca="1" si="17"/>
        <v>0</v>
      </c>
      <c r="AP17" s="273">
        <f t="shared" ca="1" si="18"/>
        <v>0</v>
      </c>
      <c r="AQ17" s="347">
        <f t="shared" ca="1" si="19"/>
        <v>0</v>
      </c>
      <c r="AR17" s="273">
        <f t="shared" ca="1" si="20"/>
        <v>51.839999999999996</v>
      </c>
      <c r="AS17" s="273">
        <f t="shared" ca="1" si="21"/>
        <v>0</v>
      </c>
      <c r="AT17" s="273">
        <f t="shared" ca="1" si="22"/>
        <v>0</v>
      </c>
      <c r="AU17" s="347">
        <f t="shared" ca="1" si="23"/>
        <v>0</v>
      </c>
      <c r="AX17" s="15"/>
      <c r="BA17" s="15"/>
      <c r="BC17" s="17"/>
      <c r="BD17" s="16"/>
      <c r="BG17" s="15"/>
      <c r="BJ17" s="15"/>
      <c r="BM17" s="15"/>
      <c r="BO17" s="17"/>
      <c r="BP17" s="16"/>
      <c r="BS17" s="15"/>
      <c r="BV17" s="15"/>
      <c r="BY17" s="15"/>
      <c r="CA17" s="17"/>
      <c r="CB17" s="16"/>
      <c r="CE17" s="15"/>
      <c r="CH17" s="15"/>
      <c r="CK17" s="15"/>
      <c r="CM17" s="17"/>
      <c r="CN17" s="16"/>
      <c r="CQ17" s="15"/>
      <c r="CT17" s="15"/>
      <c r="CW17" s="15"/>
      <c r="CY17" s="17"/>
      <c r="CZ17" s="16"/>
      <c r="DC17" s="15"/>
      <c r="DF17" s="15"/>
      <c r="DI17" s="15"/>
      <c r="DK17" s="17"/>
      <c r="DL17" s="16"/>
      <c r="DO17" s="15"/>
      <c r="DR17" s="15"/>
      <c r="DU17" s="15"/>
      <c r="DW17" s="17"/>
      <c r="DX17" s="16"/>
      <c r="EA17" s="15"/>
    </row>
    <row r="18" spans="2:131" x14ac:dyDescent="0.25">
      <c r="B18" s="11" t="str">
        <f>'MD - IMP'!B79</f>
        <v>OP-JI</v>
      </c>
      <c r="C18" s="17">
        <f>'MD - IMP'!C79</f>
        <v>4</v>
      </c>
      <c r="D18" s="491">
        <f ca="1">('IMP HR - New Hires Quarterly'!D18*$C18)*3</f>
        <v>0</v>
      </c>
      <c r="E18" s="492">
        <f ca="1">('IMP HR - New Hires Quarterly'!E18*$C18)*3</f>
        <v>0</v>
      </c>
      <c r="F18" s="492">
        <f ca="1">('IMP HR - New Hires Quarterly'!F18*$C18)*3</f>
        <v>0</v>
      </c>
      <c r="G18" s="493">
        <f ca="1">('IMP HR - New Hires Quarterly'!G18*$C18)*3</f>
        <v>0</v>
      </c>
      <c r="H18" s="492">
        <f ca="1">('IMP HR - New Hires Quarterly'!H18*$C18)*3</f>
        <v>12</v>
      </c>
      <c r="I18" s="492">
        <f ca="1">('IMP HR - New Hires Quarterly'!I18*$C18)*3</f>
        <v>0</v>
      </c>
      <c r="J18" s="492">
        <f ca="1">('IMP HR - New Hires Quarterly'!J18*$C18)*3</f>
        <v>0</v>
      </c>
      <c r="K18" s="493">
        <f ca="1">('IMP HR - New Hires Quarterly'!K18*$C18)*3</f>
        <v>0</v>
      </c>
      <c r="L18" s="277"/>
      <c r="M18" s="277"/>
      <c r="N18" s="277"/>
      <c r="O18" s="344"/>
      <c r="P18" s="273">
        <f t="shared" ca="1" si="0"/>
        <v>0</v>
      </c>
      <c r="Q18" s="273">
        <f t="shared" ca="1" si="1"/>
        <v>0</v>
      </c>
      <c r="R18" s="273">
        <f t="shared" ca="1" si="2"/>
        <v>0</v>
      </c>
      <c r="S18" s="347">
        <f t="shared" ca="1" si="3"/>
        <v>0</v>
      </c>
      <c r="T18" s="273">
        <f t="shared" ca="1" si="4"/>
        <v>14.399999999999999</v>
      </c>
      <c r="U18" s="273">
        <f t="shared" ca="1" si="5"/>
        <v>0</v>
      </c>
      <c r="V18" s="273">
        <f t="shared" ca="1" si="6"/>
        <v>0</v>
      </c>
      <c r="W18" s="347">
        <f t="shared" ca="1" si="7"/>
        <v>0</v>
      </c>
      <c r="X18" s="277"/>
      <c r="Y18" s="277"/>
      <c r="Z18" s="277"/>
      <c r="AA18" s="344"/>
      <c r="AB18" s="273">
        <f t="shared" ca="1" si="8"/>
        <v>0</v>
      </c>
      <c r="AC18" s="273">
        <f t="shared" ca="1" si="9"/>
        <v>0</v>
      </c>
      <c r="AD18" s="273">
        <f t="shared" ca="1" si="10"/>
        <v>0</v>
      </c>
      <c r="AE18" s="347">
        <f t="shared" ca="1" si="11"/>
        <v>0</v>
      </c>
      <c r="AF18" s="273">
        <f t="shared" ca="1" si="12"/>
        <v>25.919999999999998</v>
      </c>
      <c r="AG18" s="273">
        <f t="shared" ca="1" si="13"/>
        <v>0</v>
      </c>
      <c r="AH18" s="273">
        <f t="shared" ca="1" si="14"/>
        <v>0</v>
      </c>
      <c r="AI18" s="347">
        <f t="shared" ca="1" si="15"/>
        <v>0</v>
      </c>
      <c r="AL18" s="15"/>
      <c r="AM18" s="350"/>
      <c r="AN18" s="273">
        <f t="shared" ca="1" si="16"/>
        <v>0</v>
      </c>
      <c r="AO18" s="273">
        <f t="shared" ca="1" si="17"/>
        <v>0</v>
      </c>
      <c r="AP18" s="273">
        <f t="shared" ca="1" si="18"/>
        <v>0</v>
      </c>
      <c r="AQ18" s="347">
        <f t="shared" ca="1" si="19"/>
        <v>0</v>
      </c>
      <c r="AR18" s="273">
        <f t="shared" ca="1" si="20"/>
        <v>8.6399999999999988</v>
      </c>
      <c r="AS18" s="273">
        <f t="shared" ca="1" si="21"/>
        <v>0</v>
      </c>
      <c r="AT18" s="273">
        <f t="shared" ca="1" si="22"/>
        <v>0</v>
      </c>
      <c r="AU18" s="347">
        <f t="shared" ca="1" si="23"/>
        <v>0</v>
      </c>
      <c r="AX18" s="15"/>
      <c r="BA18" s="15"/>
      <c r="BC18" s="17"/>
      <c r="BD18" s="16"/>
      <c r="BG18" s="15"/>
      <c r="BJ18" s="15"/>
      <c r="BM18" s="15"/>
      <c r="BO18" s="17"/>
      <c r="BP18" s="16"/>
      <c r="BS18" s="15"/>
      <c r="BV18" s="15"/>
      <c r="BY18" s="15"/>
      <c r="CA18" s="17"/>
      <c r="CB18" s="16"/>
      <c r="CE18" s="15"/>
      <c r="CH18" s="15"/>
      <c r="CK18" s="15"/>
      <c r="CM18" s="17"/>
      <c r="CN18" s="16"/>
      <c r="CQ18" s="15"/>
      <c r="CT18" s="15"/>
      <c r="CW18" s="15"/>
      <c r="CY18" s="17"/>
      <c r="CZ18" s="16"/>
      <c r="DC18" s="15"/>
      <c r="DF18" s="15"/>
      <c r="DI18" s="15"/>
      <c r="DK18" s="17"/>
      <c r="DL18" s="16"/>
      <c r="DO18" s="15"/>
      <c r="DR18" s="15"/>
      <c r="DU18" s="15"/>
      <c r="DW18" s="17"/>
      <c r="DX18" s="16"/>
      <c r="EA18" s="15"/>
    </row>
    <row r="19" spans="2:131" x14ac:dyDescent="0.25">
      <c r="B19" s="11" t="str">
        <f>'MD - IMP'!B80</f>
        <v>OP-SP</v>
      </c>
      <c r="C19" s="17">
        <f>'MD - IMP'!C80</f>
        <v>3</v>
      </c>
      <c r="D19" s="491">
        <f ca="1">('IMP HR - New Hires Quarterly'!D19*$C19)*3</f>
        <v>0</v>
      </c>
      <c r="E19" s="492">
        <f ca="1">('IMP HR - New Hires Quarterly'!E19*$C19)*3</f>
        <v>0</v>
      </c>
      <c r="F19" s="492">
        <f ca="1">('IMP HR - New Hires Quarterly'!F19*$C19)*3</f>
        <v>0</v>
      </c>
      <c r="G19" s="493">
        <f ca="1">('IMP HR - New Hires Quarterly'!G19*$C19)*3</f>
        <v>0</v>
      </c>
      <c r="H19" s="492">
        <f ca="1">('IMP HR - New Hires Quarterly'!H19*$C19)*3</f>
        <v>0</v>
      </c>
      <c r="I19" s="492">
        <f ca="1">('IMP HR - New Hires Quarterly'!I19*$C19)*3</f>
        <v>0</v>
      </c>
      <c r="J19" s="492">
        <f ca="1">('IMP HR - New Hires Quarterly'!J19*$C19)*3</f>
        <v>9</v>
      </c>
      <c r="K19" s="493">
        <f ca="1">('IMP HR - New Hires Quarterly'!K19*$C19)*3</f>
        <v>9</v>
      </c>
      <c r="L19" s="277"/>
      <c r="M19" s="277"/>
      <c r="N19" s="277"/>
      <c r="O19" s="344"/>
      <c r="P19" s="273">
        <f t="shared" ca="1" si="0"/>
        <v>0</v>
      </c>
      <c r="Q19" s="273">
        <f t="shared" ca="1" si="1"/>
        <v>0</v>
      </c>
      <c r="R19" s="273">
        <f t="shared" ca="1" si="2"/>
        <v>0</v>
      </c>
      <c r="S19" s="347">
        <f t="shared" ca="1" si="3"/>
        <v>0</v>
      </c>
      <c r="T19" s="273">
        <f t="shared" ca="1" si="4"/>
        <v>0</v>
      </c>
      <c r="U19" s="273">
        <f t="shared" ca="1" si="5"/>
        <v>0</v>
      </c>
      <c r="V19" s="273">
        <f t="shared" ca="1" si="6"/>
        <v>10.799999999999999</v>
      </c>
      <c r="W19" s="347">
        <f t="shared" ca="1" si="7"/>
        <v>10.799999999999999</v>
      </c>
      <c r="X19" s="277"/>
      <c r="Y19" s="277"/>
      <c r="Z19" s="277"/>
      <c r="AA19" s="344"/>
      <c r="AB19" s="273">
        <f t="shared" ca="1" si="8"/>
        <v>0</v>
      </c>
      <c r="AC19" s="273">
        <f t="shared" ca="1" si="9"/>
        <v>0</v>
      </c>
      <c r="AD19" s="273">
        <f t="shared" ca="1" si="10"/>
        <v>0</v>
      </c>
      <c r="AE19" s="347">
        <f t="shared" ca="1" si="11"/>
        <v>0</v>
      </c>
      <c r="AF19" s="273">
        <f t="shared" ca="1" si="12"/>
        <v>0</v>
      </c>
      <c r="AG19" s="273">
        <f t="shared" ca="1" si="13"/>
        <v>0</v>
      </c>
      <c r="AH19" s="273">
        <f t="shared" ca="1" si="14"/>
        <v>19.439999999999998</v>
      </c>
      <c r="AI19" s="347">
        <f t="shared" ca="1" si="15"/>
        <v>19.439999999999998</v>
      </c>
      <c r="AL19" s="15"/>
      <c r="AM19" s="350"/>
      <c r="AN19" s="273">
        <f t="shared" ca="1" si="16"/>
        <v>0</v>
      </c>
      <c r="AO19" s="273">
        <f t="shared" ca="1" si="17"/>
        <v>0</v>
      </c>
      <c r="AP19" s="273">
        <f t="shared" ca="1" si="18"/>
        <v>0</v>
      </c>
      <c r="AQ19" s="347">
        <f t="shared" ca="1" si="19"/>
        <v>0</v>
      </c>
      <c r="AR19" s="273">
        <f t="shared" ca="1" si="20"/>
        <v>0</v>
      </c>
      <c r="AS19" s="273">
        <f t="shared" ca="1" si="21"/>
        <v>0</v>
      </c>
      <c r="AT19" s="273">
        <f t="shared" ca="1" si="22"/>
        <v>6.4799999999999995</v>
      </c>
      <c r="AU19" s="347">
        <f t="shared" ca="1" si="23"/>
        <v>6.4799999999999995</v>
      </c>
      <c r="AX19" s="15"/>
      <c r="BA19" s="15"/>
      <c r="BC19" s="17"/>
      <c r="BD19" s="16"/>
      <c r="BG19" s="15"/>
      <c r="BJ19" s="15"/>
      <c r="BM19" s="15"/>
      <c r="BO19" s="17"/>
      <c r="BP19" s="16"/>
      <c r="BS19" s="15"/>
      <c r="BV19" s="15"/>
      <c r="BY19" s="15"/>
      <c r="CA19" s="17"/>
      <c r="CB19" s="16"/>
      <c r="CE19" s="15"/>
      <c r="CH19" s="15"/>
      <c r="CK19" s="15"/>
      <c r="CM19" s="17"/>
      <c r="CN19" s="16"/>
      <c r="CQ19" s="15"/>
      <c r="CT19" s="15"/>
      <c r="CW19" s="15"/>
      <c r="CY19" s="17"/>
      <c r="CZ19" s="16"/>
      <c r="DC19" s="15"/>
      <c r="DF19" s="15"/>
      <c r="DI19" s="15"/>
      <c r="DK19" s="17"/>
      <c r="DL19" s="16"/>
      <c r="DO19" s="15"/>
      <c r="DR19" s="15"/>
      <c r="DU19" s="15"/>
      <c r="DW19" s="17"/>
      <c r="DX19" s="16"/>
      <c r="EA19" s="15"/>
    </row>
    <row r="20" spans="2:131" x14ac:dyDescent="0.25">
      <c r="B20" s="11" t="str">
        <f>'MD - IMP'!B81</f>
        <v>PJMG</v>
      </c>
      <c r="C20" s="17">
        <f>'MD - IMP'!C81</f>
        <v>10</v>
      </c>
      <c r="D20" s="491">
        <f ca="1">('IMP HR - New Hires Quarterly'!D20*$C20)*3</f>
        <v>0</v>
      </c>
      <c r="E20" s="492">
        <f ca="1">('IMP HR - New Hires Quarterly'!E20*$C20)*3</f>
        <v>0</v>
      </c>
      <c r="F20" s="492">
        <f ca="1">('IMP HR - New Hires Quarterly'!F20*$C20)*3</f>
        <v>0</v>
      </c>
      <c r="G20" s="493">
        <f ca="1">('IMP HR - New Hires Quarterly'!G20*$C20)*3</f>
        <v>0</v>
      </c>
      <c r="H20" s="492">
        <f ca="1">('IMP HR - New Hires Quarterly'!H20*$C20)*3</f>
        <v>30</v>
      </c>
      <c r="I20" s="492">
        <f ca="1">('IMP HR - New Hires Quarterly'!I20*$C20)*3</f>
        <v>0</v>
      </c>
      <c r="J20" s="492">
        <f ca="1">('IMP HR - New Hires Quarterly'!J20*$C20)*3</f>
        <v>0</v>
      </c>
      <c r="K20" s="493">
        <f ca="1">('IMP HR - New Hires Quarterly'!K20*$C20)*3</f>
        <v>0</v>
      </c>
      <c r="L20" s="277"/>
      <c r="M20" s="277"/>
      <c r="N20" s="277"/>
      <c r="O20" s="344"/>
      <c r="P20" s="273">
        <f t="shared" ca="1" si="0"/>
        <v>0</v>
      </c>
      <c r="Q20" s="273">
        <f t="shared" ca="1" si="1"/>
        <v>0</v>
      </c>
      <c r="R20" s="273">
        <f t="shared" ca="1" si="2"/>
        <v>0</v>
      </c>
      <c r="S20" s="347">
        <f t="shared" ca="1" si="3"/>
        <v>0</v>
      </c>
      <c r="T20" s="273">
        <f t="shared" ca="1" si="4"/>
        <v>36</v>
      </c>
      <c r="U20" s="273">
        <f t="shared" ca="1" si="5"/>
        <v>0</v>
      </c>
      <c r="V20" s="273">
        <f t="shared" ca="1" si="6"/>
        <v>0</v>
      </c>
      <c r="W20" s="347">
        <f t="shared" ca="1" si="7"/>
        <v>0</v>
      </c>
      <c r="X20" s="277"/>
      <c r="Y20" s="277"/>
      <c r="Z20" s="277"/>
      <c r="AA20" s="344"/>
      <c r="AB20" s="273">
        <f t="shared" ca="1" si="8"/>
        <v>0</v>
      </c>
      <c r="AC20" s="273">
        <f t="shared" ca="1" si="9"/>
        <v>0</v>
      </c>
      <c r="AD20" s="273">
        <f t="shared" ca="1" si="10"/>
        <v>0</v>
      </c>
      <c r="AE20" s="347">
        <f t="shared" ca="1" si="11"/>
        <v>0</v>
      </c>
      <c r="AF20" s="273">
        <f t="shared" ca="1" si="12"/>
        <v>64.8</v>
      </c>
      <c r="AG20" s="273">
        <f t="shared" ca="1" si="13"/>
        <v>0</v>
      </c>
      <c r="AH20" s="273">
        <f t="shared" ca="1" si="14"/>
        <v>0</v>
      </c>
      <c r="AI20" s="347">
        <f t="shared" ca="1" si="15"/>
        <v>0</v>
      </c>
      <c r="AL20" s="15"/>
      <c r="AM20" s="350"/>
      <c r="AN20" s="273">
        <f t="shared" ca="1" si="16"/>
        <v>0</v>
      </c>
      <c r="AO20" s="273">
        <f t="shared" ca="1" si="17"/>
        <v>0</v>
      </c>
      <c r="AP20" s="273">
        <f t="shared" ca="1" si="18"/>
        <v>0</v>
      </c>
      <c r="AQ20" s="347">
        <f t="shared" ca="1" si="19"/>
        <v>0</v>
      </c>
      <c r="AR20" s="273">
        <f t="shared" ca="1" si="20"/>
        <v>21.599999999999998</v>
      </c>
      <c r="AS20" s="273">
        <f t="shared" ca="1" si="21"/>
        <v>0</v>
      </c>
      <c r="AT20" s="273">
        <f t="shared" ca="1" si="22"/>
        <v>0</v>
      </c>
      <c r="AU20" s="347">
        <f t="shared" ca="1" si="23"/>
        <v>0</v>
      </c>
      <c r="AX20" s="15"/>
      <c r="BA20" s="15"/>
      <c r="BC20" s="17"/>
      <c r="BD20" s="16"/>
      <c r="BG20" s="15"/>
      <c r="BJ20" s="15"/>
      <c r="BM20" s="15"/>
      <c r="BO20" s="17"/>
      <c r="BP20" s="16"/>
      <c r="BS20" s="15"/>
      <c r="BV20" s="15"/>
      <c r="BY20" s="15"/>
      <c r="CA20" s="17"/>
      <c r="CB20" s="16"/>
      <c r="CE20" s="15"/>
      <c r="CH20" s="15"/>
      <c r="CK20" s="15"/>
      <c r="CM20" s="17"/>
      <c r="CN20" s="16"/>
      <c r="CQ20" s="15"/>
      <c r="CT20" s="15"/>
      <c r="CW20" s="15"/>
      <c r="CY20" s="17"/>
      <c r="CZ20" s="16"/>
      <c r="DC20" s="15"/>
      <c r="DF20" s="15"/>
      <c r="DI20" s="15"/>
      <c r="DK20" s="17"/>
      <c r="DL20" s="16"/>
      <c r="DO20" s="15"/>
      <c r="DR20" s="15"/>
      <c r="DU20" s="15"/>
      <c r="DW20" s="17"/>
      <c r="DX20" s="16"/>
      <c r="EA20" s="15"/>
    </row>
    <row r="21" spans="2:131" x14ac:dyDescent="0.25">
      <c r="B21" s="11" t="str">
        <f>'MD - IMP'!B82</f>
        <v>SRQA</v>
      </c>
      <c r="C21" s="17">
        <f>'MD - IMP'!C82</f>
        <v>5</v>
      </c>
      <c r="D21" s="491">
        <f ca="1">('IMP HR - New Hires Quarterly'!D21*$C21)*3</f>
        <v>0</v>
      </c>
      <c r="E21" s="492">
        <f ca="1">('IMP HR - New Hires Quarterly'!E21*$C21)*3</f>
        <v>0</v>
      </c>
      <c r="F21" s="492">
        <f ca="1">('IMP HR - New Hires Quarterly'!F21*$C21)*3</f>
        <v>0</v>
      </c>
      <c r="G21" s="493">
        <f ca="1">('IMP HR - New Hires Quarterly'!G21*$C21)*3</f>
        <v>0</v>
      </c>
      <c r="H21" s="492">
        <f ca="1">('IMP HR - New Hires Quarterly'!H21*$C21)*3</f>
        <v>0</v>
      </c>
      <c r="I21" s="492">
        <f ca="1">('IMP HR - New Hires Quarterly'!I21*$C21)*3</f>
        <v>0</v>
      </c>
      <c r="J21" s="492">
        <f ca="1">('IMP HR - New Hires Quarterly'!J21*$C21)*3</f>
        <v>15</v>
      </c>
      <c r="K21" s="493">
        <f ca="1">('IMP HR - New Hires Quarterly'!K21*$C21)*3</f>
        <v>0</v>
      </c>
      <c r="L21" s="277"/>
      <c r="M21" s="277"/>
      <c r="N21" s="277"/>
      <c r="O21" s="344"/>
      <c r="P21" s="273">
        <f t="shared" ca="1" si="0"/>
        <v>0</v>
      </c>
      <c r="Q21" s="273">
        <f t="shared" ca="1" si="1"/>
        <v>0</v>
      </c>
      <c r="R21" s="273">
        <f t="shared" ca="1" si="2"/>
        <v>0</v>
      </c>
      <c r="S21" s="347">
        <f t="shared" ca="1" si="3"/>
        <v>0</v>
      </c>
      <c r="T21" s="273">
        <f t="shared" ca="1" si="4"/>
        <v>0</v>
      </c>
      <c r="U21" s="273">
        <f t="shared" ca="1" si="5"/>
        <v>0</v>
      </c>
      <c r="V21" s="273">
        <f t="shared" ca="1" si="6"/>
        <v>18</v>
      </c>
      <c r="W21" s="347">
        <f t="shared" ca="1" si="7"/>
        <v>0</v>
      </c>
      <c r="X21" s="277"/>
      <c r="Y21" s="277"/>
      <c r="Z21" s="277"/>
      <c r="AA21" s="344"/>
      <c r="AB21" s="273">
        <f t="shared" ca="1" si="8"/>
        <v>0</v>
      </c>
      <c r="AC21" s="273">
        <f t="shared" ca="1" si="9"/>
        <v>0</v>
      </c>
      <c r="AD21" s="273">
        <f t="shared" ca="1" si="10"/>
        <v>0</v>
      </c>
      <c r="AE21" s="347">
        <f t="shared" ca="1" si="11"/>
        <v>0</v>
      </c>
      <c r="AF21" s="273">
        <f t="shared" ca="1" si="12"/>
        <v>0</v>
      </c>
      <c r="AG21" s="273">
        <f t="shared" ca="1" si="13"/>
        <v>0</v>
      </c>
      <c r="AH21" s="273">
        <f t="shared" ca="1" si="14"/>
        <v>32.4</v>
      </c>
      <c r="AI21" s="347">
        <f t="shared" ca="1" si="15"/>
        <v>0</v>
      </c>
      <c r="AL21" s="15"/>
      <c r="AM21" s="350"/>
      <c r="AN21" s="273">
        <f t="shared" ca="1" si="16"/>
        <v>0</v>
      </c>
      <c r="AO21" s="273">
        <f t="shared" ca="1" si="17"/>
        <v>0</v>
      </c>
      <c r="AP21" s="273">
        <f t="shared" ca="1" si="18"/>
        <v>0</v>
      </c>
      <c r="AQ21" s="347">
        <f t="shared" ca="1" si="19"/>
        <v>0</v>
      </c>
      <c r="AR21" s="273">
        <f t="shared" ca="1" si="20"/>
        <v>0</v>
      </c>
      <c r="AS21" s="273">
        <f t="shared" ca="1" si="21"/>
        <v>0</v>
      </c>
      <c r="AT21" s="273">
        <f t="shared" ca="1" si="22"/>
        <v>10.799999999999999</v>
      </c>
      <c r="AU21" s="347">
        <f t="shared" ca="1" si="23"/>
        <v>0</v>
      </c>
      <c r="AX21" s="15"/>
      <c r="BA21" s="15"/>
      <c r="BC21" s="17"/>
      <c r="BD21" s="16"/>
      <c r="BG21" s="15"/>
      <c r="BJ21" s="15"/>
      <c r="BM21" s="15"/>
      <c r="BO21" s="17"/>
      <c r="BP21" s="16"/>
      <c r="BS21" s="15"/>
      <c r="BV21" s="15"/>
      <c r="BY21" s="15"/>
      <c r="CA21" s="17"/>
      <c r="CB21" s="16"/>
      <c r="CE21" s="15"/>
      <c r="CH21" s="15"/>
      <c r="CK21" s="15"/>
      <c r="CM21" s="17"/>
      <c r="CN21" s="16"/>
      <c r="CQ21" s="15"/>
      <c r="CT21" s="15"/>
      <c r="CW21" s="15"/>
      <c r="CY21" s="17"/>
      <c r="CZ21" s="16"/>
      <c r="DC21" s="15"/>
      <c r="DF21" s="15"/>
      <c r="DI21" s="15"/>
      <c r="DK21" s="17"/>
      <c r="DL21" s="16"/>
      <c r="DO21" s="15"/>
      <c r="DR21" s="15"/>
      <c r="DU21" s="15"/>
      <c r="DW21" s="17"/>
      <c r="DX21" s="16"/>
      <c r="EA21" s="15"/>
    </row>
    <row r="22" spans="2:131" x14ac:dyDescent="0.25">
      <c r="B22" s="11" t="str">
        <f>'MD - IMP'!B83</f>
        <v>DBA</v>
      </c>
      <c r="C22" s="17">
        <f>'MD - IMP'!C83</f>
        <v>8</v>
      </c>
      <c r="D22" s="491">
        <f ca="1">('IMP HR - New Hires Quarterly'!D22*$C22)*3</f>
        <v>0</v>
      </c>
      <c r="E22" s="492">
        <f ca="1">('IMP HR - New Hires Quarterly'!E22*$C22)*3</f>
        <v>0</v>
      </c>
      <c r="F22" s="492">
        <f ca="1">('IMP HR - New Hires Quarterly'!F22*$C22)*3</f>
        <v>0</v>
      </c>
      <c r="G22" s="493">
        <f ca="1">('IMP HR - New Hires Quarterly'!G22*$C22)*3</f>
        <v>0</v>
      </c>
      <c r="H22" s="492">
        <f ca="1">('IMP HR - New Hires Quarterly'!H22*$C22)*3</f>
        <v>0</v>
      </c>
      <c r="I22" s="492">
        <f ca="1">('IMP HR - New Hires Quarterly'!I22*$C22)*3</f>
        <v>0</v>
      </c>
      <c r="J22" s="492">
        <f ca="1">('IMP HR - New Hires Quarterly'!J22*$C22)*3</f>
        <v>24</v>
      </c>
      <c r="K22" s="493">
        <f ca="1">('IMP HR - New Hires Quarterly'!K22*$C22)*3</f>
        <v>0</v>
      </c>
      <c r="L22" s="277"/>
      <c r="M22" s="277"/>
      <c r="N22" s="277"/>
      <c r="O22" s="344"/>
      <c r="P22" s="273">
        <f t="shared" ca="1" si="0"/>
        <v>0</v>
      </c>
      <c r="Q22" s="273">
        <f t="shared" ca="1" si="1"/>
        <v>0</v>
      </c>
      <c r="R22" s="273">
        <f t="shared" ca="1" si="2"/>
        <v>0</v>
      </c>
      <c r="S22" s="347">
        <f t="shared" ca="1" si="3"/>
        <v>0</v>
      </c>
      <c r="T22" s="273">
        <f t="shared" ca="1" si="4"/>
        <v>0</v>
      </c>
      <c r="U22" s="273">
        <f t="shared" ca="1" si="5"/>
        <v>0</v>
      </c>
      <c r="V22" s="273">
        <f t="shared" ca="1" si="6"/>
        <v>28.799999999999997</v>
      </c>
      <c r="W22" s="347">
        <f t="shared" ca="1" si="7"/>
        <v>0</v>
      </c>
      <c r="X22" s="277"/>
      <c r="Y22" s="277"/>
      <c r="Z22" s="277"/>
      <c r="AA22" s="344"/>
      <c r="AB22" s="273">
        <f t="shared" ca="1" si="8"/>
        <v>0</v>
      </c>
      <c r="AC22" s="273">
        <f t="shared" ca="1" si="9"/>
        <v>0</v>
      </c>
      <c r="AD22" s="273">
        <f t="shared" ca="1" si="10"/>
        <v>0</v>
      </c>
      <c r="AE22" s="347">
        <f t="shared" ca="1" si="11"/>
        <v>0</v>
      </c>
      <c r="AF22" s="273">
        <f t="shared" ca="1" si="12"/>
        <v>0</v>
      </c>
      <c r="AG22" s="273">
        <f t="shared" ca="1" si="13"/>
        <v>0</v>
      </c>
      <c r="AH22" s="273">
        <f t="shared" ca="1" si="14"/>
        <v>51.839999999999996</v>
      </c>
      <c r="AI22" s="347">
        <f t="shared" ca="1" si="15"/>
        <v>0</v>
      </c>
      <c r="AL22" s="15"/>
      <c r="AM22" s="350"/>
      <c r="AN22" s="273">
        <f t="shared" ca="1" si="16"/>
        <v>0</v>
      </c>
      <c r="AO22" s="273">
        <f t="shared" ca="1" si="17"/>
        <v>0</v>
      </c>
      <c r="AP22" s="273">
        <f t="shared" ca="1" si="18"/>
        <v>0</v>
      </c>
      <c r="AQ22" s="347">
        <f t="shared" ca="1" si="19"/>
        <v>0</v>
      </c>
      <c r="AR22" s="273">
        <f t="shared" ca="1" si="20"/>
        <v>0</v>
      </c>
      <c r="AS22" s="273">
        <f t="shared" ca="1" si="21"/>
        <v>0</v>
      </c>
      <c r="AT22" s="273">
        <f t="shared" ca="1" si="22"/>
        <v>17.279999999999998</v>
      </c>
      <c r="AU22" s="347">
        <f t="shared" ca="1" si="23"/>
        <v>0</v>
      </c>
      <c r="AX22" s="15"/>
      <c r="BA22" s="15"/>
      <c r="BC22" s="17"/>
      <c r="BD22" s="16"/>
      <c r="BG22" s="15"/>
      <c r="BJ22" s="15"/>
      <c r="BM22" s="15"/>
      <c r="BO22" s="17"/>
      <c r="BP22" s="16"/>
      <c r="BS22" s="15"/>
      <c r="BV22" s="15"/>
      <c r="BY22" s="15"/>
      <c r="CA22" s="17"/>
      <c r="CB22" s="16"/>
      <c r="CE22" s="15"/>
      <c r="CH22" s="15"/>
      <c r="CK22" s="15"/>
      <c r="CM22" s="17"/>
      <c r="CN22" s="16"/>
      <c r="CQ22" s="15"/>
      <c r="CT22" s="15"/>
      <c r="CW22" s="15"/>
      <c r="CY22" s="17"/>
      <c r="CZ22" s="16"/>
      <c r="DC22" s="15"/>
      <c r="DF22" s="15"/>
      <c r="DI22" s="15"/>
      <c r="DK22" s="17"/>
      <c r="DL22" s="16"/>
      <c r="DO22" s="15"/>
      <c r="DR22" s="15"/>
      <c r="DU22" s="15"/>
      <c r="DW22" s="17"/>
      <c r="DX22" s="16"/>
      <c r="EA22" s="15"/>
    </row>
    <row r="23" spans="2:131" x14ac:dyDescent="0.25">
      <c r="B23" s="11" t="str">
        <f>'MD - IMP'!B84</f>
        <v>DVPS</v>
      </c>
      <c r="C23" s="17">
        <f>'MD - IMP'!C84</f>
        <v>5</v>
      </c>
      <c r="D23" s="491">
        <f ca="1">('IMP HR - New Hires Quarterly'!D23*$C23)*3</f>
        <v>0</v>
      </c>
      <c r="E23" s="492">
        <f ca="1">('IMP HR - New Hires Quarterly'!E23*$C23)*3</f>
        <v>0</v>
      </c>
      <c r="F23" s="492">
        <f ca="1">('IMP HR - New Hires Quarterly'!F23*$C23)*3</f>
        <v>0</v>
      </c>
      <c r="G23" s="493">
        <f ca="1">('IMP HR - New Hires Quarterly'!G23*$C23)*3</f>
        <v>0</v>
      </c>
      <c r="H23" s="492">
        <f ca="1">('IMP HR - New Hires Quarterly'!H23*$C23)*3</f>
        <v>0</v>
      </c>
      <c r="I23" s="492">
        <f ca="1">('IMP HR - New Hires Quarterly'!I23*$C23)*3</f>
        <v>0</v>
      </c>
      <c r="J23" s="492">
        <f ca="1">('IMP HR - New Hires Quarterly'!J23*$C23)*3</f>
        <v>15</v>
      </c>
      <c r="K23" s="493">
        <f ca="1">('IMP HR - New Hires Quarterly'!K23*$C23)*3</f>
        <v>0</v>
      </c>
      <c r="L23" s="277"/>
      <c r="M23" s="277"/>
      <c r="N23" s="277"/>
      <c r="O23" s="344"/>
      <c r="P23" s="273">
        <f t="shared" ca="1" si="0"/>
        <v>0</v>
      </c>
      <c r="Q23" s="273">
        <f t="shared" ca="1" si="1"/>
        <v>0</v>
      </c>
      <c r="R23" s="273">
        <f t="shared" ca="1" si="2"/>
        <v>0</v>
      </c>
      <c r="S23" s="347">
        <f t="shared" ca="1" si="3"/>
        <v>0</v>
      </c>
      <c r="T23" s="273">
        <f t="shared" ca="1" si="4"/>
        <v>0</v>
      </c>
      <c r="U23" s="273">
        <f t="shared" ca="1" si="5"/>
        <v>0</v>
      </c>
      <c r="V23" s="273">
        <f t="shared" ca="1" si="6"/>
        <v>18</v>
      </c>
      <c r="W23" s="347">
        <f t="shared" ca="1" si="7"/>
        <v>0</v>
      </c>
      <c r="X23" s="277"/>
      <c r="Y23" s="277"/>
      <c r="Z23" s="277"/>
      <c r="AA23" s="344"/>
      <c r="AB23" s="273">
        <f t="shared" ca="1" si="8"/>
        <v>0</v>
      </c>
      <c r="AC23" s="273">
        <f t="shared" ca="1" si="9"/>
        <v>0</v>
      </c>
      <c r="AD23" s="273">
        <f t="shared" ca="1" si="10"/>
        <v>0</v>
      </c>
      <c r="AE23" s="347">
        <f t="shared" ca="1" si="11"/>
        <v>0</v>
      </c>
      <c r="AF23" s="273">
        <f t="shared" ca="1" si="12"/>
        <v>0</v>
      </c>
      <c r="AG23" s="273">
        <f t="shared" ca="1" si="13"/>
        <v>0</v>
      </c>
      <c r="AH23" s="273">
        <f t="shared" ca="1" si="14"/>
        <v>32.4</v>
      </c>
      <c r="AI23" s="347">
        <f t="shared" ca="1" si="15"/>
        <v>0</v>
      </c>
      <c r="AL23" s="15"/>
      <c r="AM23" s="350"/>
      <c r="AN23" s="273">
        <f t="shared" ca="1" si="16"/>
        <v>0</v>
      </c>
      <c r="AO23" s="273">
        <f t="shared" ca="1" si="17"/>
        <v>0</v>
      </c>
      <c r="AP23" s="273">
        <f t="shared" ca="1" si="18"/>
        <v>0</v>
      </c>
      <c r="AQ23" s="347">
        <f t="shared" ca="1" si="19"/>
        <v>0</v>
      </c>
      <c r="AR23" s="273">
        <f t="shared" ca="1" si="20"/>
        <v>0</v>
      </c>
      <c r="AS23" s="273">
        <f t="shared" ca="1" si="21"/>
        <v>0</v>
      </c>
      <c r="AT23" s="273">
        <f t="shared" ca="1" si="22"/>
        <v>10.799999999999999</v>
      </c>
      <c r="AU23" s="347">
        <f t="shared" ca="1" si="23"/>
        <v>0</v>
      </c>
      <c r="AX23" s="15"/>
      <c r="BA23" s="15"/>
      <c r="BC23" s="17"/>
      <c r="BD23" s="16"/>
      <c r="BG23" s="15"/>
      <c r="BJ23" s="15"/>
      <c r="BM23" s="15"/>
      <c r="BO23" s="17"/>
      <c r="BP23" s="16"/>
      <c r="BS23" s="15"/>
      <c r="BV23" s="15"/>
      <c r="BY23" s="15"/>
      <c r="CA23" s="17"/>
      <c r="CB23" s="16"/>
      <c r="CE23" s="15"/>
      <c r="CH23" s="15"/>
      <c r="CK23" s="15"/>
      <c r="CM23" s="17"/>
      <c r="CN23" s="16"/>
      <c r="CQ23" s="15"/>
      <c r="CT23" s="15"/>
      <c r="CW23" s="15"/>
      <c r="CY23" s="17"/>
      <c r="CZ23" s="16"/>
      <c r="DC23" s="15"/>
      <c r="DF23" s="15"/>
      <c r="DI23" s="15"/>
      <c r="DK23" s="17"/>
      <c r="DL23" s="16"/>
      <c r="DO23" s="15"/>
      <c r="DR23" s="15"/>
      <c r="DU23" s="15"/>
      <c r="DW23" s="17"/>
      <c r="DX23" s="16"/>
      <c r="EA23" s="15"/>
    </row>
    <row r="24" spans="2:131" x14ac:dyDescent="0.25">
      <c r="B24" s="11" t="str">
        <f>'MD - IMP'!B85</f>
        <v/>
      </c>
      <c r="C24" s="17">
        <f>'MD - IMP'!C85</f>
        <v>0</v>
      </c>
      <c r="D24" s="491">
        <f ca="1">('IMP HR - New Hires Quarterly'!D24*$C24)*3</f>
        <v>0</v>
      </c>
      <c r="E24" s="492">
        <f>('IMP HR - New Hires Quarterly'!E24*$C24)*3</f>
        <v>0</v>
      </c>
      <c r="F24" s="492">
        <f>('IMP HR - New Hires Quarterly'!F24*$C24)*3</f>
        <v>0</v>
      </c>
      <c r="G24" s="493">
        <f>('IMP HR - New Hires Quarterly'!G24*$C24)*3</f>
        <v>0</v>
      </c>
      <c r="H24" s="492">
        <f>('IMP HR - New Hires Quarterly'!H24*$C24)*3</f>
        <v>0</v>
      </c>
      <c r="I24" s="492">
        <f>('IMP HR - New Hires Quarterly'!I24*$C24)*3</f>
        <v>0</v>
      </c>
      <c r="J24" s="492">
        <f>('IMP HR - New Hires Quarterly'!J24*$C24)*3</f>
        <v>0</v>
      </c>
      <c r="K24" s="493">
        <f>('IMP HR - New Hires Quarterly'!K24*$C24)*3</f>
        <v>0</v>
      </c>
      <c r="L24" s="277"/>
      <c r="M24" s="277"/>
      <c r="N24" s="277"/>
      <c r="O24" s="344"/>
      <c r="P24" s="273">
        <f t="shared" ca="1" si="0"/>
        <v>0</v>
      </c>
      <c r="Q24" s="273">
        <f t="shared" si="1"/>
        <v>0</v>
      </c>
      <c r="R24" s="273">
        <f t="shared" si="2"/>
        <v>0</v>
      </c>
      <c r="S24" s="347">
        <f t="shared" si="3"/>
        <v>0</v>
      </c>
      <c r="T24" s="273">
        <f t="shared" si="4"/>
        <v>0</v>
      </c>
      <c r="U24" s="273">
        <f t="shared" si="5"/>
        <v>0</v>
      </c>
      <c r="V24" s="273">
        <f t="shared" si="6"/>
        <v>0</v>
      </c>
      <c r="W24" s="347">
        <f t="shared" si="7"/>
        <v>0</v>
      </c>
      <c r="X24" s="278"/>
      <c r="Y24" s="278"/>
      <c r="Z24" s="278"/>
      <c r="AA24" s="344"/>
      <c r="AB24" s="273">
        <f t="shared" ca="1" si="8"/>
        <v>0</v>
      </c>
      <c r="AC24" s="273">
        <f t="shared" si="9"/>
        <v>0</v>
      </c>
      <c r="AD24" s="273">
        <f t="shared" si="10"/>
        <v>0</v>
      </c>
      <c r="AE24" s="347">
        <f t="shared" si="11"/>
        <v>0</v>
      </c>
      <c r="AF24" s="273">
        <f t="shared" si="12"/>
        <v>0</v>
      </c>
      <c r="AG24" s="273">
        <f t="shared" si="13"/>
        <v>0</v>
      </c>
      <c r="AH24" s="273">
        <f t="shared" si="14"/>
        <v>0</v>
      </c>
      <c r="AI24" s="347">
        <f t="shared" si="15"/>
        <v>0</v>
      </c>
      <c r="AL24" s="15"/>
      <c r="AM24" s="350"/>
      <c r="AN24" s="273">
        <f t="shared" ca="1" si="16"/>
        <v>0</v>
      </c>
      <c r="AO24" s="273">
        <f t="shared" si="17"/>
        <v>0</v>
      </c>
      <c r="AP24" s="273">
        <f t="shared" si="18"/>
        <v>0</v>
      </c>
      <c r="AQ24" s="347">
        <f t="shared" si="19"/>
        <v>0</v>
      </c>
      <c r="AR24" s="273">
        <f t="shared" si="20"/>
        <v>0</v>
      </c>
      <c r="AS24" s="273">
        <f t="shared" si="21"/>
        <v>0</v>
      </c>
      <c r="AT24" s="273">
        <f t="shared" si="22"/>
        <v>0</v>
      </c>
      <c r="AU24" s="347">
        <f t="shared" si="23"/>
        <v>0</v>
      </c>
      <c r="AX24" s="15"/>
      <c r="BA24" s="15"/>
      <c r="BC24" s="17"/>
      <c r="BD24" s="16"/>
      <c r="BG24" s="15"/>
      <c r="BJ24" s="15"/>
      <c r="BM24" s="15"/>
      <c r="BO24" s="17"/>
      <c r="BP24" s="16"/>
      <c r="BS24" s="15"/>
      <c r="BV24" s="15"/>
      <c r="BY24" s="15"/>
      <c r="CA24" s="17"/>
      <c r="CB24" s="16"/>
      <c r="CE24" s="15"/>
      <c r="CH24" s="15"/>
      <c r="CK24" s="15"/>
      <c r="CM24" s="17"/>
      <c r="CN24" s="16"/>
      <c r="CQ24" s="15"/>
      <c r="CT24" s="15"/>
      <c r="CW24" s="15"/>
      <c r="CY24" s="17"/>
      <c r="CZ24" s="16"/>
      <c r="DC24" s="15"/>
      <c r="DF24" s="15"/>
      <c r="DI24" s="15"/>
      <c r="DK24" s="17"/>
      <c r="DL24" s="16"/>
      <c r="DO24" s="15"/>
      <c r="DR24" s="15"/>
      <c r="DU24" s="15"/>
      <c r="DW24" s="17"/>
    </row>
    <row r="25" spans="2:131" x14ac:dyDescent="0.25">
      <c r="B25" s="11" t="str">
        <f>'MD - IMP'!B86</f>
        <v/>
      </c>
      <c r="C25" s="17">
        <f>'MD - IMP'!C86</f>
        <v>0</v>
      </c>
      <c r="D25" s="494">
        <f ca="1">('IMP HR - New Hires Quarterly'!D25*$C25)*3</f>
        <v>0</v>
      </c>
      <c r="E25" s="273">
        <f>('IMP HR - New Hires Quarterly'!E25*$C25)*3</f>
        <v>0</v>
      </c>
      <c r="F25" s="273">
        <f>('IMP HR - New Hires Quarterly'!F25*$C25)*3</f>
        <v>0</v>
      </c>
      <c r="G25" s="347">
        <f>('IMP HR - New Hires Quarterly'!G25*$C25)*3</f>
        <v>0</v>
      </c>
      <c r="H25" s="273">
        <f>('IMP HR - New Hires Quarterly'!H25*$C25)*3</f>
        <v>0</v>
      </c>
      <c r="I25" s="273">
        <f>('IMP HR - New Hires Quarterly'!I25*$C25)*3</f>
        <v>0</v>
      </c>
      <c r="J25" s="273">
        <f>('IMP HR - New Hires Quarterly'!J25*$C25)*3</f>
        <v>0</v>
      </c>
      <c r="K25" s="347">
        <f>('IMP HR - New Hires Quarterly'!K25*$C25)*3</f>
        <v>0</v>
      </c>
      <c r="L25" s="277"/>
      <c r="M25" s="277"/>
      <c r="N25" s="277"/>
      <c r="O25" s="344"/>
      <c r="P25" s="273">
        <f t="shared" ca="1" si="0"/>
        <v>0</v>
      </c>
      <c r="Q25" s="273">
        <f t="shared" si="1"/>
        <v>0</v>
      </c>
      <c r="R25" s="273">
        <f t="shared" si="2"/>
        <v>0</v>
      </c>
      <c r="S25" s="347">
        <f t="shared" si="3"/>
        <v>0</v>
      </c>
      <c r="T25" s="273">
        <f t="shared" si="4"/>
        <v>0</v>
      </c>
      <c r="U25" s="273">
        <f t="shared" si="5"/>
        <v>0</v>
      </c>
      <c r="V25" s="273">
        <f t="shared" si="6"/>
        <v>0</v>
      </c>
      <c r="W25" s="347">
        <f t="shared" si="7"/>
        <v>0</v>
      </c>
      <c r="X25" s="278"/>
      <c r="Y25" s="278"/>
      <c r="Z25" s="278"/>
      <c r="AA25" s="344"/>
      <c r="AB25" s="273">
        <f t="shared" ca="1" si="8"/>
        <v>0</v>
      </c>
      <c r="AC25" s="273">
        <f t="shared" si="9"/>
        <v>0</v>
      </c>
      <c r="AD25" s="273">
        <f t="shared" si="10"/>
        <v>0</v>
      </c>
      <c r="AE25" s="347">
        <f t="shared" si="11"/>
        <v>0</v>
      </c>
      <c r="AF25" s="273">
        <f t="shared" si="12"/>
        <v>0</v>
      </c>
      <c r="AG25" s="273">
        <f t="shared" si="13"/>
        <v>0</v>
      </c>
      <c r="AH25" s="273">
        <f t="shared" si="14"/>
        <v>0</v>
      </c>
      <c r="AI25" s="347">
        <f t="shared" si="15"/>
        <v>0</v>
      </c>
      <c r="AL25" s="15"/>
      <c r="AM25" s="350"/>
      <c r="AN25" s="273">
        <f t="shared" ca="1" si="16"/>
        <v>0</v>
      </c>
      <c r="AO25" s="273">
        <f t="shared" si="17"/>
        <v>0</v>
      </c>
      <c r="AP25" s="273">
        <f t="shared" si="18"/>
        <v>0</v>
      </c>
      <c r="AQ25" s="347">
        <f t="shared" si="19"/>
        <v>0</v>
      </c>
      <c r="AR25" s="273">
        <f t="shared" si="20"/>
        <v>0</v>
      </c>
      <c r="AS25" s="273">
        <f t="shared" si="21"/>
        <v>0</v>
      </c>
      <c r="AT25" s="273">
        <f t="shared" si="22"/>
        <v>0</v>
      </c>
      <c r="AU25" s="347">
        <f t="shared" si="23"/>
        <v>0</v>
      </c>
      <c r="AX25" s="15"/>
      <c r="BA25" s="15"/>
      <c r="BC25" s="17"/>
      <c r="BD25" s="16"/>
      <c r="BG25" s="15"/>
      <c r="BJ25" s="15"/>
      <c r="BM25" s="15"/>
      <c r="BO25" s="17"/>
      <c r="BP25" s="16"/>
      <c r="BS25" s="15"/>
      <c r="BV25" s="15"/>
      <c r="BY25" s="15"/>
      <c r="CA25" s="17"/>
      <c r="CB25" s="16"/>
      <c r="CE25" s="15"/>
      <c r="CH25" s="15"/>
      <c r="CK25" s="15"/>
      <c r="CM25" s="17"/>
      <c r="CN25" s="16"/>
      <c r="CQ25" s="15"/>
      <c r="CT25" s="15"/>
      <c r="CW25" s="15"/>
      <c r="CY25" s="17"/>
      <c r="CZ25" s="16"/>
      <c r="DC25" s="15"/>
      <c r="DF25" s="15"/>
      <c r="DI25" s="15"/>
      <c r="DK25" s="17"/>
      <c r="DL25" s="16"/>
      <c r="DO25" s="15"/>
      <c r="DR25" s="15"/>
      <c r="DU25" s="15"/>
      <c r="DW25" s="17"/>
    </row>
    <row r="26" spans="2:131" x14ac:dyDescent="0.25">
      <c r="B26" s="11" t="str">
        <f>'MD - IMP'!B87</f>
        <v/>
      </c>
      <c r="C26" s="17">
        <f>'MD - IMP'!C87</f>
        <v>0</v>
      </c>
      <c r="D26" s="494">
        <f ca="1">('IMP HR - New Hires Quarterly'!D26*$C26)*3</f>
        <v>0</v>
      </c>
      <c r="E26" s="273">
        <f>('IMP HR - New Hires Quarterly'!E26*$C26)*3</f>
        <v>0</v>
      </c>
      <c r="F26" s="273">
        <f>('IMP HR - New Hires Quarterly'!F26*$C26)*3</f>
        <v>0</v>
      </c>
      <c r="G26" s="347">
        <f>('IMP HR - New Hires Quarterly'!G26*$C26)*3</f>
        <v>0</v>
      </c>
      <c r="H26" s="273">
        <f>('IMP HR - New Hires Quarterly'!H26*$C26)*3</f>
        <v>0</v>
      </c>
      <c r="I26" s="273">
        <f>('IMP HR - New Hires Quarterly'!I26*$C26)*3</f>
        <v>0</v>
      </c>
      <c r="J26" s="273">
        <f>('IMP HR - New Hires Quarterly'!J26*$C26)*3</f>
        <v>0</v>
      </c>
      <c r="K26" s="347">
        <f>('IMP HR - New Hires Quarterly'!K26*$C26)*3</f>
        <v>0</v>
      </c>
      <c r="L26" s="277"/>
      <c r="M26" s="277"/>
      <c r="N26" s="277"/>
      <c r="O26" s="344"/>
      <c r="P26" s="273">
        <f t="shared" ca="1" si="0"/>
        <v>0</v>
      </c>
      <c r="Q26" s="273">
        <f t="shared" si="1"/>
        <v>0</v>
      </c>
      <c r="R26" s="273">
        <f t="shared" si="2"/>
        <v>0</v>
      </c>
      <c r="S26" s="347">
        <f t="shared" si="3"/>
        <v>0</v>
      </c>
      <c r="T26" s="273">
        <f t="shared" si="4"/>
        <v>0</v>
      </c>
      <c r="U26" s="273">
        <f t="shared" si="5"/>
        <v>0</v>
      </c>
      <c r="V26" s="273">
        <f t="shared" si="6"/>
        <v>0</v>
      </c>
      <c r="W26" s="347">
        <f t="shared" si="7"/>
        <v>0</v>
      </c>
      <c r="X26" s="278"/>
      <c r="Y26" s="278"/>
      <c r="Z26" s="278"/>
      <c r="AA26" s="344"/>
      <c r="AB26" s="273">
        <f t="shared" ca="1" si="8"/>
        <v>0</v>
      </c>
      <c r="AC26" s="273">
        <f t="shared" si="9"/>
        <v>0</v>
      </c>
      <c r="AD26" s="273">
        <f t="shared" si="10"/>
        <v>0</v>
      </c>
      <c r="AE26" s="347">
        <f t="shared" si="11"/>
        <v>0</v>
      </c>
      <c r="AF26" s="273">
        <f t="shared" si="12"/>
        <v>0</v>
      </c>
      <c r="AG26" s="273">
        <f t="shared" si="13"/>
        <v>0</v>
      </c>
      <c r="AH26" s="273">
        <f t="shared" si="14"/>
        <v>0</v>
      </c>
      <c r="AI26" s="347">
        <f t="shared" si="15"/>
        <v>0</v>
      </c>
      <c r="AL26" s="15"/>
      <c r="AM26" s="350"/>
      <c r="AN26" s="273">
        <f t="shared" ca="1" si="16"/>
        <v>0</v>
      </c>
      <c r="AO26" s="273">
        <f t="shared" si="17"/>
        <v>0</v>
      </c>
      <c r="AP26" s="273">
        <f t="shared" si="18"/>
        <v>0</v>
      </c>
      <c r="AQ26" s="347">
        <f t="shared" si="19"/>
        <v>0</v>
      </c>
      <c r="AR26" s="273">
        <f t="shared" si="20"/>
        <v>0</v>
      </c>
      <c r="AS26" s="273">
        <f t="shared" si="21"/>
        <v>0</v>
      </c>
      <c r="AT26" s="273">
        <f t="shared" si="22"/>
        <v>0</v>
      </c>
      <c r="AU26" s="347">
        <f t="shared" si="23"/>
        <v>0</v>
      </c>
      <c r="AX26" s="15"/>
      <c r="BA26" s="15"/>
      <c r="BC26" s="17"/>
      <c r="BD26" s="16"/>
      <c r="BG26" s="15"/>
      <c r="BJ26" s="15"/>
      <c r="BM26" s="15"/>
      <c r="BO26" s="17"/>
      <c r="BP26" s="16"/>
      <c r="BS26" s="15"/>
      <c r="BV26" s="15"/>
      <c r="BY26" s="15"/>
      <c r="CA26" s="17"/>
      <c r="CB26" s="16"/>
      <c r="CE26" s="15"/>
      <c r="CH26" s="15"/>
      <c r="CK26" s="15"/>
      <c r="CM26" s="17"/>
      <c r="CN26" s="16"/>
      <c r="CQ26" s="15"/>
      <c r="CT26" s="15"/>
      <c r="CW26" s="15"/>
      <c r="CY26" s="17"/>
      <c r="CZ26" s="16"/>
      <c r="DC26" s="15"/>
      <c r="DF26" s="15"/>
      <c r="DI26" s="15"/>
      <c r="DK26" s="17"/>
      <c r="DL26" s="16"/>
      <c r="DO26" s="15"/>
      <c r="DR26" s="15"/>
      <c r="DU26" s="15"/>
      <c r="DW26" s="17"/>
    </row>
    <row r="27" spans="2:131" ht="17.25" thickBot="1" x14ac:dyDescent="0.3">
      <c r="B27" s="11" t="str">
        <f>'MD - IMP'!B88</f>
        <v/>
      </c>
      <c r="C27" s="17">
        <f>'MD - IMP'!C88</f>
        <v>0</v>
      </c>
      <c r="D27" s="494">
        <f ca="1">('IMP HR - New Hires Quarterly'!D27*$C27)*3</f>
        <v>0</v>
      </c>
      <c r="E27" s="273">
        <f>('IMP HR - New Hires Quarterly'!E27*$C27)*3</f>
        <v>0</v>
      </c>
      <c r="F27" s="273">
        <f>('IMP HR - New Hires Quarterly'!F27*$C27)*3</f>
        <v>0</v>
      </c>
      <c r="G27" s="347">
        <f>('IMP HR - New Hires Quarterly'!G27*$C27)*3</f>
        <v>0</v>
      </c>
      <c r="H27" s="273">
        <f>('IMP HR - New Hires Quarterly'!H27*$C27)*3</f>
        <v>0</v>
      </c>
      <c r="I27" s="273">
        <f>('IMP HR - New Hires Quarterly'!I27*$C27)*3</f>
        <v>0</v>
      </c>
      <c r="J27" s="273">
        <f>('IMP HR - New Hires Quarterly'!J27*$C27)*3</f>
        <v>0</v>
      </c>
      <c r="K27" s="347">
        <f>('IMP HR - New Hires Quarterly'!K27*$C27)*3</f>
        <v>0</v>
      </c>
      <c r="L27" s="277"/>
      <c r="M27" s="277"/>
      <c r="N27" s="277"/>
      <c r="O27" s="344"/>
      <c r="P27" s="273">
        <f t="shared" ca="1" si="0"/>
        <v>0</v>
      </c>
      <c r="Q27" s="273">
        <f t="shared" si="1"/>
        <v>0</v>
      </c>
      <c r="R27" s="273">
        <f t="shared" si="2"/>
        <v>0</v>
      </c>
      <c r="S27" s="347">
        <f t="shared" si="3"/>
        <v>0</v>
      </c>
      <c r="T27" s="273">
        <f t="shared" si="4"/>
        <v>0</v>
      </c>
      <c r="U27" s="273">
        <f t="shared" si="5"/>
        <v>0</v>
      </c>
      <c r="V27" s="273">
        <f t="shared" si="6"/>
        <v>0</v>
      </c>
      <c r="W27" s="347">
        <f t="shared" si="7"/>
        <v>0</v>
      </c>
      <c r="X27" s="278"/>
      <c r="Y27" s="278"/>
      <c r="Z27" s="278"/>
      <c r="AA27" s="344"/>
      <c r="AB27" s="273">
        <f t="shared" ca="1" si="8"/>
        <v>0</v>
      </c>
      <c r="AC27" s="273">
        <f t="shared" si="9"/>
        <v>0</v>
      </c>
      <c r="AD27" s="273">
        <f t="shared" si="10"/>
        <v>0</v>
      </c>
      <c r="AE27" s="347">
        <f t="shared" si="11"/>
        <v>0</v>
      </c>
      <c r="AF27" s="273">
        <f t="shared" si="12"/>
        <v>0</v>
      </c>
      <c r="AG27" s="273">
        <f t="shared" si="13"/>
        <v>0</v>
      </c>
      <c r="AH27" s="273">
        <f t="shared" si="14"/>
        <v>0</v>
      </c>
      <c r="AI27" s="347">
        <f t="shared" si="15"/>
        <v>0</v>
      </c>
      <c r="AL27" s="15"/>
      <c r="AM27" s="350"/>
      <c r="AN27" s="273">
        <f t="shared" ca="1" si="16"/>
        <v>0</v>
      </c>
      <c r="AO27" s="273">
        <f t="shared" si="17"/>
        <v>0</v>
      </c>
      <c r="AP27" s="273">
        <f t="shared" si="18"/>
        <v>0</v>
      </c>
      <c r="AQ27" s="347">
        <f t="shared" si="19"/>
        <v>0</v>
      </c>
      <c r="AR27" s="273">
        <f t="shared" si="20"/>
        <v>0</v>
      </c>
      <c r="AS27" s="273">
        <f t="shared" si="21"/>
        <v>0</v>
      </c>
      <c r="AT27" s="273">
        <f t="shared" si="22"/>
        <v>0</v>
      </c>
      <c r="AU27" s="347">
        <f t="shared" si="23"/>
        <v>0</v>
      </c>
      <c r="AX27" s="15"/>
      <c r="BA27" s="15"/>
      <c r="BC27" s="17"/>
      <c r="BD27" s="16"/>
      <c r="BG27" s="15"/>
      <c r="BJ27" s="15"/>
      <c r="BM27" s="15"/>
      <c r="BO27" s="17"/>
      <c r="BP27" s="16"/>
      <c r="BS27" s="15"/>
      <c r="BV27" s="15"/>
      <c r="BY27" s="15"/>
      <c r="CA27" s="17"/>
      <c r="CB27" s="16"/>
      <c r="CE27" s="15"/>
      <c r="CH27" s="15"/>
      <c r="CK27" s="15"/>
      <c r="CM27" s="17"/>
      <c r="CN27" s="16"/>
      <c r="CQ27" s="15"/>
      <c r="CT27" s="15"/>
      <c r="CW27" s="15"/>
      <c r="CY27" s="17"/>
      <c r="CZ27" s="16"/>
      <c r="DC27" s="15"/>
      <c r="DF27" s="15"/>
      <c r="DI27" s="15"/>
      <c r="DK27" s="17"/>
      <c r="DL27" s="16"/>
      <c r="DO27" s="15"/>
      <c r="DR27" s="15"/>
      <c r="DU27" s="15"/>
      <c r="DW27" s="17"/>
    </row>
    <row r="28" spans="2:131" s="32" customFormat="1" ht="17.25" thickTop="1" x14ac:dyDescent="0.25">
      <c r="B28" s="30"/>
      <c r="C28" s="31"/>
      <c r="D28" s="495"/>
      <c r="E28" s="268"/>
      <c r="F28" s="268"/>
      <c r="G28" s="496"/>
      <c r="H28" s="268"/>
      <c r="I28" s="268"/>
      <c r="J28" s="268"/>
      <c r="K28" s="496"/>
      <c r="L28" s="274"/>
      <c r="M28" s="274"/>
      <c r="N28" s="274"/>
      <c r="O28" s="349"/>
      <c r="P28" s="268"/>
      <c r="Q28" s="268"/>
      <c r="R28" s="268"/>
      <c r="S28" s="496"/>
      <c r="T28" s="268"/>
      <c r="U28" s="268"/>
      <c r="V28" s="268"/>
      <c r="W28" s="496"/>
      <c r="X28" s="274"/>
      <c r="Y28" s="274"/>
      <c r="Z28" s="274"/>
      <c r="AA28" s="349"/>
      <c r="AB28" s="268"/>
      <c r="AC28" s="268"/>
      <c r="AD28" s="268"/>
      <c r="AE28" s="496"/>
      <c r="AF28" s="268"/>
      <c r="AG28" s="268"/>
      <c r="AH28" s="268"/>
      <c r="AI28" s="496"/>
      <c r="AL28" s="33"/>
      <c r="AM28" s="403"/>
      <c r="AN28" s="268"/>
      <c r="AO28" s="268"/>
      <c r="AP28" s="268"/>
      <c r="AQ28" s="496"/>
      <c r="AR28" s="268"/>
      <c r="AS28" s="268"/>
      <c r="AT28" s="268"/>
      <c r="AU28" s="496"/>
      <c r="AX28" s="33"/>
      <c r="BA28" s="33"/>
      <c r="BC28" s="31"/>
      <c r="BG28" s="33"/>
      <c r="BJ28" s="33"/>
      <c r="BM28" s="33"/>
      <c r="BO28" s="31"/>
      <c r="BS28" s="33"/>
      <c r="BV28" s="33"/>
      <c r="BY28" s="33"/>
      <c r="CA28" s="31"/>
      <c r="CE28" s="33"/>
      <c r="CH28" s="33"/>
      <c r="CK28" s="33"/>
      <c r="CM28" s="31"/>
      <c r="CQ28" s="33"/>
      <c r="CT28" s="33"/>
      <c r="CW28" s="33"/>
      <c r="CY28" s="31"/>
      <c r="DC28" s="33"/>
      <c r="DF28" s="33"/>
      <c r="DI28" s="33"/>
      <c r="DK28" s="31"/>
      <c r="DO28" s="33"/>
      <c r="DR28" s="33"/>
      <c r="DU28" s="33"/>
      <c r="DW28" s="31"/>
    </row>
    <row r="29" spans="2:131" x14ac:dyDescent="0.25">
      <c r="B29" s="11" t="s">
        <v>342</v>
      </c>
      <c r="C29" s="17"/>
      <c r="D29" s="494">
        <f ca="1">SUM(D3:D27)</f>
        <v>732</v>
      </c>
      <c r="E29" s="273">
        <f t="shared" ref="E29:K29" ca="1" si="24">SUM(E3:E27)</f>
        <v>45</v>
      </c>
      <c r="F29" s="273">
        <f t="shared" ca="1" si="24"/>
        <v>0</v>
      </c>
      <c r="G29" s="347">
        <f t="shared" ca="1" si="24"/>
        <v>0</v>
      </c>
      <c r="H29" s="273">
        <f t="shared" ca="1" si="24"/>
        <v>366</v>
      </c>
      <c r="I29" s="273">
        <f t="shared" ca="1" si="24"/>
        <v>384</v>
      </c>
      <c r="J29" s="273">
        <f t="shared" ca="1" si="24"/>
        <v>90</v>
      </c>
      <c r="K29" s="347">
        <f t="shared" ca="1" si="24"/>
        <v>36</v>
      </c>
      <c r="L29" s="277"/>
      <c r="M29" s="277"/>
      <c r="N29" s="277"/>
      <c r="O29" s="344"/>
      <c r="P29" s="273">
        <f ca="1">SUM(P3:P27)</f>
        <v>732</v>
      </c>
      <c r="Q29" s="273">
        <f t="shared" ref="Q29:W29" ca="1" si="25">SUM(Q3:Q27)</f>
        <v>45</v>
      </c>
      <c r="R29" s="273">
        <f t="shared" ca="1" si="25"/>
        <v>0</v>
      </c>
      <c r="S29" s="347">
        <f t="shared" ca="1" si="25"/>
        <v>0</v>
      </c>
      <c r="T29" s="273">
        <f t="shared" ca="1" si="25"/>
        <v>439.19999999999993</v>
      </c>
      <c r="U29" s="273">
        <f t="shared" ca="1" si="25"/>
        <v>460.79999999999995</v>
      </c>
      <c r="V29" s="273">
        <f t="shared" ca="1" si="25"/>
        <v>108</v>
      </c>
      <c r="W29" s="347">
        <f t="shared" ca="1" si="25"/>
        <v>43.199999999999996</v>
      </c>
      <c r="X29" s="278"/>
      <c r="Y29" s="278"/>
      <c r="Z29" s="278"/>
      <c r="AA29" s="344"/>
      <c r="AB29" s="273">
        <f ca="1">SUM(AB3:AB27)</f>
        <v>1317.6000000000001</v>
      </c>
      <c r="AC29" s="273">
        <f t="shared" ref="AC29:AI29" ca="1" si="26">SUM(AC3:AC27)</f>
        <v>81</v>
      </c>
      <c r="AD29" s="273">
        <f t="shared" ca="1" si="26"/>
        <v>0</v>
      </c>
      <c r="AE29" s="347">
        <f t="shared" ca="1" si="26"/>
        <v>0</v>
      </c>
      <c r="AF29" s="273">
        <f t="shared" ca="1" si="26"/>
        <v>790.55999999999972</v>
      </c>
      <c r="AG29" s="273">
        <f t="shared" ca="1" si="26"/>
        <v>829.43999999999994</v>
      </c>
      <c r="AH29" s="273">
        <f t="shared" ca="1" si="26"/>
        <v>194.4</v>
      </c>
      <c r="AI29" s="347">
        <f t="shared" ca="1" si="26"/>
        <v>77.759999999999991</v>
      </c>
      <c r="AL29" s="15"/>
      <c r="AM29" s="350"/>
      <c r="AN29" s="273">
        <f ca="1">SUM(AN3:AN27)</f>
        <v>439.20000000000005</v>
      </c>
      <c r="AO29" s="273">
        <f t="shared" ref="AO29:AU29" ca="1" si="27">SUM(AO3:AO27)</f>
        <v>27</v>
      </c>
      <c r="AP29" s="273">
        <f t="shared" ca="1" si="27"/>
        <v>0</v>
      </c>
      <c r="AQ29" s="347">
        <f t="shared" ca="1" si="27"/>
        <v>0</v>
      </c>
      <c r="AR29" s="273">
        <f t="shared" ca="1" si="27"/>
        <v>263.52</v>
      </c>
      <c r="AS29" s="273">
        <f t="shared" ca="1" si="27"/>
        <v>276.47999999999996</v>
      </c>
      <c r="AT29" s="273">
        <f t="shared" ca="1" si="27"/>
        <v>64.8</v>
      </c>
      <c r="AU29" s="347">
        <f t="shared" ca="1" si="27"/>
        <v>25.919999999999998</v>
      </c>
      <c r="AX29" s="15"/>
      <c r="BA29" s="15"/>
      <c r="BC29" s="17"/>
      <c r="BD29" s="16"/>
      <c r="BG29" s="15"/>
      <c r="BJ29" s="15"/>
      <c r="BM29" s="15"/>
      <c r="BO29" s="17"/>
      <c r="BP29" s="16"/>
      <c r="BS29" s="15"/>
      <c r="BV29" s="15"/>
      <c r="BY29" s="15"/>
      <c r="CA29" s="17"/>
      <c r="CB29" s="16"/>
      <c r="CE29" s="15"/>
      <c r="CH29" s="15"/>
      <c r="CK29" s="15"/>
      <c r="CM29" s="17"/>
      <c r="CN29" s="16"/>
      <c r="CQ29" s="15"/>
      <c r="CT29" s="15"/>
      <c r="CW29" s="15"/>
      <c r="CY29" s="17"/>
      <c r="CZ29" s="16"/>
      <c r="DC29" s="15"/>
      <c r="DF29" s="15"/>
      <c r="DI29" s="15"/>
      <c r="DK29" s="17"/>
      <c r="DL29" s="16"/>
      <c r="DO29" s="15"/>
      <c r="DR29" s="15"/>
      <c r="DU29" s="15"/>
      <c r="DW29" s="17"/>
    </row>
    <row r="30" spans="2:131" x14ac:dyDescent="0.25">
      <c r="C30" s="17"/>
      <c r="D30" s="407"/>
      <c r="E30" s="16"/>
      <c r="F30" s="16"/>
      <c r="G30" s="350"/>
      <c r="H30" s="16"/>
      <c r="I30" s="16"/>
      <c r="J30" s="16"/>
      <c r="K30" s="350"/>
      <c r="L30" s="16"/>
      <c r="M30" s="16"/>
      <c r="N30" s="16"/>
      <c r="O30" s="350"/>
      <c r="P30" s="273"/>
      <c r="Q30" s="273"/>
      <c r="R30" s="273"/>
      <c r="S30" s="347"/>
      <c r="T30" s="273"/>
      <c r="U30" s="273"/>
      <c r="V30" s="273"/>
      <c r="W30" s="347"/>
      <c r="AA30" s="350"/>
      <c r="AB30" s="273"/>
      <c r="AC30" s="273"/>
      <c r="AD30" s="273"/>
      <c r="AE30" s="347"/>
      <c r="AF30" s="273"/>
      <c r="AG30" s="273"/>
      <c r="AH30" s="273"/>
      <c r="AI30" s="347"/>
      <c r="AL30" s="15"/>
      <c r="AM30" s="350"/>
      <c r="AN30" s="273"/>
      <c r="AO30" s="273"/>
      <c r="AP30" s="273"/>
      <c r="AQ30" s="347"/>
      <c r="AR30" s="273"/>
      <c r="AS30" s="273"/>
      <c r="AT30" s="273"/>
      <c r="AU30" s="347"/>
      <c r="AX30" s="15"/>
      <c r="BA30" s="15"/>
      <c r="BC30" s="17"/>
      <c r="BD30" s="16"/>
      <c r="BG30" s="15"/>
      <c r="BJ30" s="15"/>
      <c r="BM30" s="15"/>
      <c r="BO30" s="17"/>
      <c r="BP30" s="16"/>
      <c r="BS30" s="15"/>
      <c r="BV30" s="15"/>
      <c r="BY30" s="15"/>
      <c r="CA30" s="17"/>
      <c r="CB30" s="16"/>
      <c r="CE30" s="15"/>
      <c r="CH30" s="15"/>
      <c r="CK30" s="15"/>
      <c r="CM30" s="17"/>
      <c r="CN30" s="16"/>
      <c r="CQ30" s="15"/>
      <c r="CT30" s="15"/>
      <c r="CW30" s="15"/>
      <c r="CY30" s="17"/>
      <c r="CZ30" s="16"/>
      <c r="DC30" s="15"/>
      <c r="DF30" s="15"/>
      <c r="DI30" s="15"/>
      <c r="DK30" s="17"/>
      <c r="DL30" s="16"/>
      <c r="DO30" s="15"/>
      <c r="DR30" s="15"/>
      <c r="DU30" s="15"/>
      <c r="DW30" s="17"/>
    </row>
    <row r="31" spans="2:131" x14ac:dyDescent="0.25">
      <c r="B31" s="11" t="s">
        <v>381</v>
      </c>
      <c r="C31" s="17"/>
      <c r="D31" s="407"/>
      <c r="E31" s="16"/>
      <c r="F31" s="16"/>
      <c r="G31" s="347">
        <f ca="1">SUM(D29:G29)</f>
        <v>777</v>
      </c>
      <c r="H31" s="16"/>
      <c r="I31" s="16"/>
      <c r="J31" s="16"/>
      <c r="K31" s="347">
        <f ca="1">SUM(H29:K29)</f>
        <v>876</v>
      </c>
      <c r="L31" s="16"/>
      <c r="M31" s="16"/>
      <c r="N31" s="16"/>
      <c r="O31" s="350"/>
      <c r="P31" s="273"/>
      <c r="Q31" s="273"/>
      <c r="R31" s="273"/>
      <c r="S31" s="347">
        <f ca="1">SUM(P29:S29)</f>
        <v>777</v>
      </c>
      <c r="T31" s="273"/>
      <c r="U31" s="273"/>
      <c r="V31" s="273"/>
      <c r="W31" s="347">
        <f ca="1">SUM(T29:W29)</f>
        <v>1051.1999999999998</v>
      </c>
      <c r="AA31" s="350"/>
      <c r="AB31" s="273"/>
      <c r="AC31" s="273"/>
      <c r="AD31" s="273"/>
      <c r="AE31" s="347">
        <f ca="1">SUM(AB29:AE29)</f>
        <v>1398.6000000000001</v>
      </c>
      <c r="AF31" s="273"/>
      <c r="AG31" s="273"/>
      <c r="AH31" s="273"/>
      <c r="AI31" s="347">
        <f ca="1">SUM(AF29:AI29)</f>
        <v>1892.1599999999996</v>
      </c>
      <c r="AL31" s="15"/>
      <c r="AM31" s="350"/>
      <c r="AN31" s="273"/>
      <c r="AO31" s="273"/>
      <c r="AP31" s="273"/>
      <c r="AQ31" s="347">
        <f ca="1">SUM(AN29:AQ29)</f>
        <v>466.20000000000005</v>
      </c>
      <c r="AR31" s="273"/>
      <c r="AS31" s="273"/>
      <c r="AT31" s="273"/>
      <c r="AU31" s="347">
        <f ca="1">SUM(AR29:AU29)</f>
        <v>630.71999999999991</v>
      </c>
      <c r="AX31" s="15"/>
      <c r="BA31" s="15"/>
      <c r="BC31" s="17"/>
      <c r="BD31" s="16"/>
      <c r="BG31" s="15"/>
      <c r="BJ31" s="15"/>
      <c r="BM31" s="15"/>
      <c r="BO31" s="17"/>
      <c r="BP31" s="16"/>
      <c r="BS31" s="15"/>
      <c r="BV31" s="15"/>
      <c r="BY31" s="15"/>
      <c r="CA31" s="17"/>
      <c r="CB31" s="16"/>
      <c r="CE31" s="15"/>
      <c r="CH31" s="15"/>
      <c r="CK31" s="15"/>
      <c r="CM31" s="17"/>
      <c r="CN31" s="16"/>
      <c r="CQ31" s="15"/>
      <c r="CT31" s="15"/>
      <c r="CW31" s="15"/>
      <c r="CY31" s="17"/>
      <c r="CZ31" s="16"/>
      <c r="DC31" s="15"/>
      <c r="DF31" s="15"/>
      <c r="DI31" s="15"/>
      <c r="DK31" s="17"/>
      <c r="DL31" s="16"/>
      <c r="DO31" s="15"/>
      <c r="DR31" s="15"/>
      <c r="DU31" s="15"/>
      <c r="DW31" s="17"/>
    </row>
    <row r="32" spans="2:131" x14ac:dyDescent="0.25">
      <c r="C32" s="17"/>
      <c r="D32" s="407"/>
      <c r="E32" s="16"/>
      <c r="F32" s="16"/>
      <c r="G32" s="350"/>
      <c r="H32" s="16"/>
      <c r="I32" s="16"/>
      <c r="J32" s="16"/>
      <c r="K32" s="350"/>
      <c r="L32" s="16"/>
      <c r="M32" s="16"/>
      <c r="N32" s="16"/>
      <c r="O32" s="350"/>
      <c r="P32" s="16"/>
      <c r="Q32" s="16"/>
      <c r="R32" s="16"/>
      <c r="S32" s="350"/>
      <c r="T32" s="16"/>
      <c r="U32" s="16"/>
      <c r="V32" s="16"/>
      <c r="W32" s="350"/>
      <c r="AA32" s="350"/>
      <c r="AB32" s="16"/>
      <c r="AC32" s="16"/>
      <c r="AD32" s="16"/>
      <c r="AE32" s="350"/>
      <c r="AF32" s="16"/>
      <c r="AG32" s="16"/>
      <c r="AH32" s="16"/>
      <c r="AI32" s="350"/>
      <c r="AL32" s="15"/>
      <c r="AM32" s="350"/>
      <c r="AN32" s="16"/>
      <c r="AO32" s="16"/>
      <c r="AP32" s="16"/>
      <c r="AQ32" s="350"/>
      <c r="AR32" s="16"/>
      <c r="AS32" s="16"/>
      <c r="AT32" s="16"/>
      <c r="AU32" s="350"/>
      <c r="AX32" s="15"/>
      <c r="BA32" s="15"/>
      <c r="BC32" s="17"/>
      <c r="BD32" s="16"/>
      <c r="BG32" s="15"/>
      <c r="BJ32" s="15"/>
      <c r="BM32" s="15"/>
      <c r="BO32" s="17"/>
      <c r="BP32" s="16"/>
      <c r="BS32" s="15"/>
      <c r="BV32" s="15"/>
      <c r="BY32" s="15"/>
      <c r="CA32" s="17"/>
      <c r="CB32" s="16"/>
      <c r="CE32" s="15"/>
      <c r="CH32" s="15"/>
      <c r="CK32" s="15"/>
      <c r="CM32" s="17"/>
      <c r="CN32" s="16"/>
      <c r="CQ32" s="15"/>
      <c r="CT32" s="15"/>
      <c r="CW32" s="15"/>
      <c r="CY32" s="17"/>
      <c r="CZ32" s="16"/>
      <c r="DC32" s="15"/>
      <c r="DF32" s="15"/>
      <c r="DI32" s="15"/>
      <c r="DK32" s="17"/>
      <c r="DL32" s="16"/>
      <c r="DO32" s="15"/>
      <c r="DR32" s="15"/>
      <c r="DU32" s="15"/>
      <c r="DW32" s="17"/>
    </row>
    <row r="33" spans="3:127" x14ac:dyDescent="0.25">
      <c r="C33" s="17"/>
      <c r="D33" s="407"/>
      <c r="E33" s="16"/>
      <c r="F33" s="16"/>
      <c r="G33" s="350"/>
      <c r="H33" s="16"/>
      <c r="I33" s="16"/>
      <c r="J33" s="16"/>
      <c r="K33" s="350"/>
      <c r="L33" s="16"/>
      <c r="M33" s="16"/>
      <c r="N33" s="16"/>
      <c r="O33" s="350"/>
      <c r="P33" s="16"/>
      <c r="Q33" s="16"/>
      <c r="R33" s="16"/>
      <c r="S33" s="350"/>
      <c r="T33" s="16"/>
      <c r="U33" s="16"/>
      <c r="V33" s="16"/>
      <c r="W33" s="350"/>
      <c r="AA33" s="350"/>
      <c r="AB33" s="16"/>
      <c r="AC33" s="16"/>
      <c r="AD33" s="16"/>
      <c r="AE33" s="350"/>
      <c r="AF33" s="16"/>
      <c r="AG33" s="16"/>
      <c r="AH33" s="16"/>
      <c r="AI33" s="350"/>
      <c r="AL33" s="15"/>
      <c r="AM33" s="350"/>
      <c r="AN33" s="16"/>
      <c r="AO33" s="16"/>
      <c r="AP33" s="16"/>
      <c r="AQ33" s="350"/>
      <c r="AR33" s="16"/>
      <c r="AS33" s="16"/>
      <c r="AT33" s="16"/>
      <c r="AU33" s="350"/>
      <c r="AX33" s="15"/>
      <c r="BA33" s="15"/>
      <c r="BC33" s="17"/>
      <c r="BD33" s="16"/>
      <c r="BG33" s="15"/>
      <c r="BJ33" s="15"/>
      <c r="BM33" s="15"/>
      <c r="BO33" s="17"/>
      <c r="BP33" s="16"/>
      <c r="BS33" s="15"/>
      <c r="BV33" s="15"/>
      <c r="BY33" s="15"/>
      <c r="CA33" s="17"/>
      <c r="CB33" s="16"/>
      <c r="CE33" s="15"/>
      <c r="CH33" s="15"/>
      <c r="CK33" s="15"/>
      <c r="CM33" s="17"/>
      <c r="CN33" s="16"/>
      <c r="CQ33" s="15"/>
      <c r="CT33" s="15"/>
      <c r="CW33" s="15"/>
      <c r="CY33" s="17"/>
      <c r="CZ33" s="16"/>
      <c r="DC33" s="15"/>
      <c r="DF33" s="15"/>
      <c r="DI33" s="15"/>
      <c r="DK33" s="17"/>
      <c r="DL33" s="16"/>
      <c r="DO33" s="15"/>
      <c r="DR33" s="15"/>
      <c r="DU33" s="15"/>
      <c r="DW33" s="17"/>
    </row>
    <row r="36" spans="3:127" x14ac:dyDescent="0.25">
      <c r="S36" s="139"/>
    </row>
  </sheetData>
  <conditionalFormatting sqref="D3:AA27">
    <cfRule type="cellIs" dxfId="40" priority="5" operator="equal">
      <formula>0</formula>
    </cfRule>
  </conditionalFormatting>
  <conditionalFormatting sqref="C24:C27">
    <cfRule type="cellIs" dxfId="39" priority="4" operator="equal">
      <formula>0</formula>
    </cfRule>
  </conditionalFormatting>
  <conditionalFormatting sqref="AB3:AI27">
    <cfRule type="cellIs" dxfId="38" priority="3" operator="equal">
      <formula>0</formula>
    </cfRule>
  </conditionalFormatting>
  <conditionalFormatting sqref="AN3:AU27">
    <cfRule type="cellIs" dxfId="37" priority="2" operator="equal">
      <formula>0</formula>
    </cfRule>
  </conditionalFormatting>
  <conditionalFormatting sqref="D28:BC34">
    <cfRule type="cellIs" dxfId="3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4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T16" sqref="AT16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12.28515625" style="10" customWidth="1"/>
    <col min="4" max="27" width="0" style="10" hidden="1" customWidth="1"/>
    <col min="2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v>0</v>
      </c>
      <c r="E4" s="132">
        <v>0</v>
      </c>
      <c r="F4" s="132">
        <v>0</v>
      </c>
      <c r="G4" s="133">
        <v>0</v>
      </c>
      <c r="H4" s="132">
        <v>0</v>
      </c>
      <c r="I4" s="132">
        <v>0</v>
      </c>
      <c r="J4" s="133">
        <v>0</v>
      </c>
      <c r="K4" s="132">
        <v>0</v>
      </c>
      <c r="L4" s="132">
        <v>0</v>
      </c>
      <c r="M4" s="133">
        <v>0</v>
      </c>
      <c r="N4" s="132">
        <v>0</v>
      </c>
      <c r="O4" s="134">
        <v>0</v>
      </c>
      <c r="P4" s="132">
        <v>0</v>
      </c>
      <c r="Q4" s="132">
        <v>0</v>
      </c>
      <c r="R4" s="132">
        <v>0</v>
      </c>
      <c r="S4" s="133">
        <v>0</v>
      </c>
      <c r="T4" s="132">
        <v>0</v>
      </c>
      <c r="U4" s="132">
        <v>0</v>
      </c>
      <c r="V4" s="133">
        <v>0</v>
      </c>
      <c r="W4" s="132">
        <v>0</v>
      </c>
      <c r="X4" s="132">
        <v>0</v>
      </c>
      <c r="Y4" s="133">
        <v>0</v>
      </c>
      <c r="Z4" s="132">
        <v>0</v>
      </c>
      <c r="AA4" s="134">
        <v>0</v>
      </c>
      <c r="AB4" s="337">
        <f ca="1">(('PRJ HR Profile'!$D4)*('IMP HR - Project Time'!AB$33))+(('PRJ HR Profile'!$G4)*(AB$34))</f>
        <v>0.2</v>
      </c>
      <c r="AC4" s="337">
        <f ca="1">(('PRJ HR Profile'!$E4)*('IMP HR - Project Time'!AC$33))+(('PRJ HR Profile'!$H4)*(AC$34))</f>
        <v>0.5</v>
      </c>
      <c r="AD4" s="337">
        <f ca="1">(('PRJ HR Profile'!$F4)*('IMP HR - Project Time'!AD$33))+(('PRJ HR Profile'!$I4)*(AD$34))</f>
        <v>0.1</v>
      </c>
      <c r="AE4" s="338">
        <f ca="1">(('PRJ HR Profile'!$D4)*('IMP HR - Project Time'!AE$33))+(('PRJ HR Profile'!$G4)*(AE$34))</f>
        <v>0</v>
      </c>
      <c r="AF4" s="337">
        <f ca="1">(('PRJ HR Profile'!$E4)*('IMP HR - Project Time'!AF$33))+(('PRJ HR Profile'!$H4)*(AF$34))</f>
        <v>0</v>
      </c>
      <c r="AG4" s="337">
        <f ca="1">(('PRJ HR Profile'!$F4)*('IMP HR - Project Time'!AG$33))+(('PRJ HR Profile'!$I4)*(AG$34))</f>
        <v>0.2</v>
      </c>
      <c r="AH4" s="338">
        <f ca="1">(('PRJ HR Profile'!$D4)*('IMP HR - Project Time'!AH$33))+(('PRJ HR Profile'!$G4)*(AH$34))</f>
        <v>0</v>
      </c>
      <c r="AI4" s="337">
        <f ca="1">(('PRJ HR Profile'!$E4)*('IMP HR - Project Time'!AI$33))+(('PRJ HR Profile'!$H4)*(AI$34))</f>
        <v>0</v>
      </c>
      <c r="AJ4" s="337">
        <f ca="1">(('PRJ HR Profile'!$F4)*('IMP HR - Project Time'!AJ$33))+(('PRJ HR Profile'!$I4)*(AJ$34))</f>
        <v>0.2</v>
      </c>
      <c r="AK4" s="338">
        <f ca="1">(('PRJ HR Profile'!$D4)*('IMP HR - Project Time'!AK$33))+(('PRJ HR Profile'!$G4)*(AK$34))</f>
        <v>0</v>
      </c>
      <c r="AL4" s="337">
        <f ca="1">(('PRJ HR Profile'!$E4)*('IMP HR - Project Time'!AL$33))+(('PRJ HR Profile'!$H4)*(AL$34))</f>
        <v>0</v>
      </c>
      <c r="AM4" s="339">
        <f ca="1">(('PRJ HR Profile'!$F4)*('IMP HR - Project Time'!AM$33))+(('PRJ HR Profile'!$I4)*(AM$34))</f>
        <v>0.2</v>
      </c>
      <c r="AN4" s="337">
        <f ca="1">(('PRJ HR Profile'!$D4)*('IMP HR - Project Time'!AN$33))+(('PRJ HR Profile'!$G4)*(AN$34))</f>
        <v>0.8</v>
      </c>
      <c r="AO4" s="337">
        <f ca="1">(('PRJ HR Profile'!$E4)*('IMP HR - Project Time'!AO$33))+(('PRJ HR Profile'!$H4)*(AO$34))</f>
        <v>2</v>
      </c>
      <c r="AP4" s="337">
        <f ca="1">(('PRJ HR Profile'!$F4)*('IMP HR - Project Time'!AP$33))+(('PRJ HR Profile'!$I4)*(AP$34))</f>
        <v>0.60000000000000009</v>
      </c>
      <c r="AQ4" s="338">
        <f ca="1">(('PRJ HR Profile'!$D4)*('IMP HR - Project Time'!AQ$33))+(('PRJ HR Profile'!$G4)*(AQ$34))</f>
        <v>0.2</v>
      </c>
      <c r="AR4" s="337">
        <f ca="1">(('PRJ HR Profile'!$E4)*('IMP HR - Project Time'!AR$33))+(('PRJ HR Profile'!$H4)*(AR$34))</f>
        <v>0.5</v>
      </c>
      <c r="AS4" s="337">
        <f ca="1">(('PRJ HR Profile'!$F4)*('IMP HR - Project Time'!AS$33))+(('PRJ HR Profile'!$I4)*(AS$34))</f>
        <v>1.1000000000000001</v>
      </c>
      <c r="AT4" s="338">
        <f ca="1">(('PRJ HR Profile'!$D4)*('IMP HR - Project Time'!AT$33))+(('PRJ HR Profile'!$G4)*(AT$34))</f>
        <v>0</v>
      </c>
      <c r="AU4" s="337">
        <f ca="1">(('PRJ HR Profile'!$E4)*('IMP HR - Project Time'!AU$33))+(('PRJ HR Profile'!$H4)*(AU$34))</f>
        <v>0</v>
      </c>
      <c r="AV4" s="337">
        <f ca="1">(('PRJ HR Profile'!$F4)*('IMP HR - Project Time'!AV$33))+(('PRJ HR Profile'!$I4)*(AV$34))</f>
        <v>1.2000000000000002</v>
      </c>
      <c r="AW4" s="338">
        <f ca="1">(('PRJ HR Profile'!$D4)*('IMP HR - Project Time'!AW$33))+(('PRJ HR Profile'!$G4)*(AW$34))</f>
        <v>0.30000000000000004</v>
      </c>
      <c r="AX4" s="337">
        <f ca="1">(('PRJ HR Profile'!$E4)*('IMP HR - Project Time'!AX$33))+(('PRJ HR Profile'!$H4)*(AX$34))</f>
        <v>0.75</v>
      </c>
      <c r="AY4" s="339">
        <f ca="1">(('PRJ HR Profile'!$F4)*('IMP HR - Project Time'!AY$33))+(('PRJ HR Profile'!$I4)*(AY$34))</f>
        <v>1.1499999999999999</v>
      </c>
      <c r="AZ4" s="337">
        <f ca="1">(('PRJ HR Profile'!$D4)*('IMP HR - Project Time'!AZ$33))+(('PRJ HR Profile'!$G4)*(AZ$34))</f>
        <v>0.17</v>
      </c>
      <c r="BA4" s="337">
        <f ca="1">(('PRJ HR Profile'!$E4)*('IMP HR - Project Time'!BA$33))+(('PRJ HR Profile'!$H4)*(BA$34))</f>
        <v>0.42499999999999999</v>
      </c>
      <c r="BB4" s="337">
        <f ca="1">(('PRJ HR Profile'!$F4)*('IMP HR - Project Time'!BB$33))+(('PRJ HR Profile'!$I4)*(BB$34))</f>
        <v>1.385</v>
      </c>
      <c r="BC4" s="338">
        <f ca="1">(('PRJ HR Profile'!$D4)*('IMP HR - Project Time'!BC$33))+(('PRJ HR Profile'!$G4)*(BC$34))</f>
        <v>1.5</v>
      </c>
      <c r="BD4" s="337">
        <f ca="1">(('PRJ HR Profile'!$E4)*('IMP HR - Project Time'!BD$33))+(('PRJ HR Profile'!$H4)*(BD$34))</f>
        <v>3.75</v>
      </c>
      <c r="BE4" s="337">
        <f ca="1">(('PRJ HR Profile'!$F4)*('IMP HR - Project Time'!BE$33))+(('PRJ HR Profile'!$I4)*(BE$34))</f>
        <v>2.2199999999999998</v>
      </c>
      <c r="BF4" s="338">
        <f ca="1">(('PRJ HR Profile'!$D4)*('IMP HR - Project Time'!BF$33))+(('PRJ HR Profile'!$G4)*(BF$34))</f>
        <v>0</v>
      </c>
      <c r="BG4" s="337">
        <f ca="1">(('PRJ HR Profile'!$E4)*('IMP HR - Project Time'!BG$33))+(('PRJ HR Profile'!$H4)*(BG$34))</f>
        <v>0</v>
      </c>
      <c r="BH4" s="337">
        <f ca="1">(('PRJ HR Profile'!$F4)*('IMP HR - Project Time'!BH$33))+(('PRJ HR Profile'!$I4)*(BH$34))</f>
        <v>2.97</v>
      </c>
      <c r="BI4" s="338">
        <f ca="1">(('PRJ HR Profile'!$D4)*('IMP HR - Project Time'!BI$33))+(('PRJ HR Profile'!$G4)*(BI$34))</f>
        <v>0</v>
      </c>
      <c r="BJ4" s="337">
        <f ca="1">(('PRJ HR Profile'!$E4)*('IMP HR - Project Time'!BJ$33))+(('PRJ HR Profile'!$H4)*(BJ$34))</f>
        <v>0</v>
      </c>
      <c r="BK4" s="339">
        <f ca="1">(('PRJ HR Profile'!$F4)*('IMP HR - Project Time'!BK$33))+(('PRJ HR Profile'!$I4)*(BK$34))</f>
        <v>2.97</v>
      </c>
      <c r="BL4" s="337">
        <f ca="1">(('PRJ HR Profile'!$D4)*('IMP HR - Project Time'!BL$33))+(('PRJ HR Profile'!$G4)*(BL$34))</f>
        <v>0</v>
      </c>
      <c r="BM4" s="337">
        <f ca="1">(('PRJ HR Profile'!$E4)*('IMP HR - Project Time'!BM$33))+(('PRJ HR Profile'!$H4)*(BM$34))</f>
        <v>0</v>
      </c>
      <c r="BN4" s="337">
        <f ca="1">(('PRJ HR Profile'!$F4)*('IMP HR - Project Time'!BN$33))+(('PRJ HR Profile'!$I4)*(BN$34))</f>
        <v>2.77</v>
      </c>
      <c r="BO4" s="338">
        <f ca="1">(('PRJ HR Profile'!$D4)*('IMP HR - Project Time'!BO$33))+(('PRJ HR Profile'!$G4)*(BO$34))</f>
        <v>1.7000000000000002</v>
      </c>
      <c r="BP4" s="337">
        <f ca="1">(('PRJ HR Profile'!$E4)*('IMP HR - Project Time'!BP$33))+(('PRJ HR Profile'!$H4)*(BP$34))</f>
        <v>4.25</v>
      </c>
      <c r="BQ4" s="337">
        <f ca="1">(('PRJ HR Profile'!$F4)*('IMP HR - Project Time'!BQ$33))+(('PRJ HR Profile'!$I4)*(BQ$34))</f>
        <v>3.6200000000000006</v>
      </c>
      <c r="BR4" s="338">
        <f ca="1">(('PRJ HR Profile'!$D4)*('IMP HR - Project Time'!BR$33))+(('PRJ HR Profile'!$G4)*(BR$34))</f>
        <v>0</v>
      </c>
      <c r="BS4" s="337">
        <f ca="1">(('PRJ HR Profile'!$E4)*('IMP HR - Project Time'!BS$33))+(('PRJ HR Profile'!$H4)*(BS$34))</f>
        <v>0</v>
      </c>
      <c r="BT4" s="337">
        <f ca="1">(('PRJ HR Profile'!$F4)*('IMP HR - Project Time'!BT$33))+(('PRJ HR Profile'!$I4)*(BT$34))</f>
        <v>4.3</v>
      </c>
      <c r="BU4" s="338">
        <f ca="1">(('PRJ HR Profile'!$D4)*('IMP HR - Project Time'!BU$33))+(('PRJ HR Profile'!$G4)*(BU$34))</f>
        <v>0.51</v>
      </c>
      <c r="BV4" s="337">
        <f ca="1">(('PRJ HR Profile'!$E4)*('IMP HR - Project Time'!BV$33))+(('PRJ HR Profile'!$H4)*(BV$34))</f>
        <v>1.2749999999999999</v>
      </c>
      <c r="BW4" s="339">
        <f ca="1">(('PRJ HR Profile'!$F4)*('IMP HR - Project Time'!BW$33))+(('PRJ HR Profile'!$I4)*(BW$34))</f>
        <v>4.5549999999999997</v>
      </c>
      <c r="BX4" s="337">
        <f ca="1">(('PRJ HR Profile'!$D4)*('IMP HR - Project Time'!BX$33))+(('PRJ HR Profile'!$G4)*(BX$34))</f>
        <v>0</v>
      </c>
      <c r="BY4" s="337">
        <f ca="1">(('PRJ HR Profile'!$E4)*('IMP HR - Project Time'!BY$33))+(('PRJ HR Profile'!$H4)*(BY$34))</f>
        <v>0</v>
      </c>
      <c r="BZ4" s="337">
        <f ca="1">(('PRJ HR Profile'!$F4)*('IMP HR - Project Time'!BZ$33))+(('PRJ HR Profile'!$I4)*(BZ$34))</f>
        <v>4.8100000000000005</v>
      </c>
      <c r="CA4" s="338">
        <f ca="1">(('PRJ HR Profile'!$D4)*('IMP HR - Project Time'!CA$33))+(('PRJ HR Profile'!$G4)*(CA$34))</f>
        <v>0</v>
      </c>
      <c r="CB4" s="337">
        <f ca="1">(('PRJ HR Profile'!$E4)*('IMP HR - Project Time'!CB$33))+(('PRJ HR Profile'!$H4)*(CB$34))</f>
        <v>0</v>
      </c>
      <c r="CC4" s="337">
        <f ca="1">(('PRJ HR Profile'!$F4)*('IMP HR - Project Time'!CC$33))+(('PRJ HR Profile'!$I4)*(CC$34))</f>
        <v>4.21</v>
      </c>
      <c r="CD4" s="338">
        <f ca="1">(('PRJ HR Profile'!$D4)*('IMP HR - Project Time'!CD$33))+(('PRJ HR Profile'!$G4)*(CD$34))</f>
        <v>0.32000000000000006</v>
      </c>
      <c r="CE4" s="337">
        <f ca="1">(('PRJ HR Profile'!$E4)*('IMP HR - Project Time'!CE$33))+(('PRJ HR Profile'!$H4)*(CE$34))</f>
        <v>0.8</v>
      </c>
      <c r="CF4" s="337">
        <f ca="1">(('PRJ HR Profile'!$F4)*('IMP HR - Project Time'!CF$33))+(('PRJ HR Profile'!$I4)*(CF$34))</f>
        <v>4.0699999999999994</v>
      </c>
      <c r="CG4" s="338">
        <f ca="1">(('PRJ HR Profile'!$D4)*('IMP HR - Project Time'!CG$33))+(('PRJ HR Profile'!$G4)*(CG$34))</f>
        <v>0</v>
      </c>
      <c r="CH4" s="337">
        <f ca="1">(('PRJ HR Profile'!$E4)*('IMP HR - Project Time'!CH$33))+(('PRJ HR Profile'!$H4)*(CH$34))</f>
        <v>0</v>
      </c>
      <c r="CI4" s="339">
        <f ca="1">(('PRJ HR Profile'!$F4)*('IMP HR - Project Time'!CI$33))+(('PRJ HR Profile'!$I4)*(CI$34))</f>
        <v>4.2299999999999995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v>0</v>
      </c>
      <c r="E5" s="136">
        <v>0</v>
      </c>
      <c r="F5" s="136">
        <v>0</v>
      </c>
      <c r="G5" s="137">
        <v>0</v>
      </c>
      <c r="H5" s="136">
        <v>0</v>
      </c>
      <c r="I5" s="136">
        <v>0</v>
      </c>
      <c r="J5" s="137">
        <v>0</v>
      </c>
      <c r="K5" s="136">
        <v>0</v>
      </c>
      <c r="L5" s="136">
        <v>0</v>
      </c>
      <c r="M5" s="137">
        <v>0</v>
      </c>
      <c r="N5" s="136">
        <v>0</v>
      </c>
      <c r="O5" s="138">
        <v>0</v>
      </c>
      <c r="P5" s="135">
        <v>0</v>
      </c>
      <c r="Q5" s="136">
        <v>0</v>
      </c>
      <c r="R5" s="136">
        <v>0</v>
      </c>
      <c r="S5" s="137">
        <v>0</v>
      </c>
      <c r="T5" s="136">
        <v>0</v>
      </c>
      <c r="U5" s="136">
        <v>0</v>
      </c>
      <c r="V5" s="137">
        <v>0</v>
      </c>
      <c r="W5" s="136">
        <v>0</v>
      </c>
      <c r="X5" s="136">
        <v>0</v>
      </c>
      <c r="Y5" s="137">
        <v>0</v>
      </c>
      <c r="Z5" s="136">
        <v>0</v>
      </c>
      <c r="AA5" s="138">
        <v>0</v>
      </c>
      <c r="AB5" s="340">
        <f ca="1">(('PRJ HR Profile'!$D5)*('IMP HR - Project Time'!AB$33))+(('PRJ HR Profile'!$G5)*(AB$34))</f>
        <v>1</v>
      </c>
      <c r="AC5" s="341">
        <f ca="1">(('PRJ HR Profile'!$E5)*('IMP HR - Project Time'!AC$33))+(('PRJ HR Profile'!$H5)*(AC$34))</f>
        <v>1</v>
      </c>
      <c r="AD5" s="341">
        <f ca="1">(('PRJ HR Profile'!$F5)*('IMP HR - Project Time'!AD$33))+(('PRJ HR Profile'!$I5)*(AD$34))</f>
        <v>0.1</v>
      </c>
      <c r="AE5" s="342">
        <f ca="1">(('PRJ HR Profile'!$D5)*('IMP HR - Project Time'!AE$33))+(('PRJ HR Profile'!$G5)*(AE$34))</f>
        <v>0.1</v>
      </c>
      <c r="AF5" s="341">
        <f ca="1">(('PRJ HR Profile'!$E5)*('IMP HR - Project Time'!AF$33))+(('PRJ HR Profile'!$H5)*(AF$34))</f>
        <v>0</v>
      </c>
      <c r="AG5" s="341">
        <f ca="1">(('PRJ HR Profile'!$F5)*('IMP HR - Project Time'!AG$33))+(('PRJ HR Profile'!$I5)*(AG$34))</f>
        <v>0.2</v>
      </c>
      <c r="AH5" s="342">
        <f ca="1">(('PRJ HR Profile'!$D5)*('IMP HR - Project Time'!AH$33))+(('PRJ HR Profile'!$G5)*(AH$34))</f>
        <v>0.1</v>
      </c>
      <c r="AI5" s="341">
        <f ca="1">(('PRJ HR Profile'!$E5)*('IMP HR - Project Time'!AI$33))+(('PRJ HR Profile'!$H5)*(AI$34))</f>
        <v>0</v>
      </c>
      <c r="AJ5" s="341">
        <f ca="1">(('PRJ HR Profile'!$F5)*('IMP HR - Project Time'!AJ$33))+(('PRJ HR Profile'!$I5)*(AJ$34))</f>
        <v>0.2</v>
      </c>
      <c r="AK5" s="342">
        <f ca="1">(('PRJ HR Profile'!$D5)*('IMP HR - Project Time'!AK$33))+(('PRJ HR Profile'!$G5)*(AK$34))</f>
        <v>0.1</v>
      </c>
      <c r="AL5" s="341">
        <f ca="1">(('PRJ HR Profile'!$E5)*('IMP HR - Project Time'!AL$33))+(('PRJ HR Profile'!$H5)*(AL$34))</f>
        <v>0</v>
      </c>
      <c r="AM5" s="343">
        <f ca="1">(('PRJ HR Profile'!$F5)*('IMP HR - Project Time'!AM$33))+(('PRJ HR Profile'!$I5)*(AM$34))</f>
        <v>0.2</v>
      </c>
      <c r="AN5" s="340">
        <f ca="1">(('PRJ HR Profile'!$D5)*('IMP HR - Project Time'!AN$33))+(('PRJ HR Profile'!$G5)*(AN$34))</f>
        <v>4.0999999999999996</v>
      </c>
      <c r="AO5" s="341">
        <f ca="1">(('PRJ HR Profile'!$E5)*('IMP HR - Project Time'!AO$33))+(('PRJ HR Profile'!$H5)*(AO$34))</f>
        <v>4</v>
      </c>
      <c r="AP5" s="341">
        <f ca="1">(('PRJ HR Profile'!$F5)*('IMP HR - Project Time'!AP$33))+(('PRJ HR Profile'!$I5)*(AP$34))</f>
        <v>0.60000000000000009</v>
      </c>
      <c r="AQ5" s="342">
        <f ca="1">(('PRJ HR Profile'!$D5)*('IMP HR - Project Time'!AQ$33))+(('PRJ HR Profile'!$G5)*(AQ$34))</f>
        <v>1.5</v>
      </c>
      <c r="AR5" s="341">
        <f ca="1">(('PRJ HR Profile'!$E5)*('IMP HR - Project Time'!AR$33))+(('PRJ HR Profile'!$H5)*(AR$34))</f>
        <v>1</v>
      </c>
      <c r="AS5" s="341">
        <f ca="1">(('PRJ HR Profile'!$F5)*('IMP HR - Project Time'!AS$33))+(('PRJ HR Profile'!$I5)*(AS$34))</f>
        <v>1.1000000000000001</v>
      </c>
      <c r="AT5" s="342">
        <f ca="1">(('PRJ HR Profile'!$D5)*('IMP HR - Project Time'!AT$33))+(('PRJ HR Profile'!$G5)*(AT$34))</f>
        <v>0.60000000000000009</v>
      </c>
      <c r="AU5" s="341">
        <f ca="1">(('PRJ HR Profile'!$E5)*('IMP HR - Project Time'!AU$33))+(('PRJ HR Profile'!$H5)*(AU$34))</f>
        <v>0</v>
      </c>
      <c r="AV5" s="341">
        <f ca="1">(('PRJ HR Profile'!$F5)*('IMP HR - Project Time'!AV$33))+(('PRJ HR Profile'!$I5)*(AV$34))</f>
        <v>1.2000000000000002</v>
      </c>
      <c r="AW5" s="342">
        <f ca="1">(('PRJ HR Profile'!$D5)*('IMP HR - Project Time'!AW$33))+(('PRJ HR Profile'!$G5)*(AW$34))</f>
        <v>2</v>
      </c>
      <c r="AX5" s="341">
        <f ca="1">(('PRJ HR Profile'!$E5)*('IMP HR - Project Time'!AX$33))+(('PRJ HR Profile'!$H5)*(AX$34))</f>
        <v>1.5</v>
      </c>
      <c r="AY5" s="343">
        <f ca="1">(('PRJ HR Profile'!$F5)*('IMP HR - Project Time'!AY$33))+(('PRJ HR Profile'!$I5)*(AY$34))</f>
        <v>1.1499999999999999</v>
      </c>
      <c r="AZ5" s="340">
        <f ca="1">(('PRJ HR Profile'!$D5)*('IMP HR - Project Time'!AZ$33))+(('PRJ HR Profile'!$G5)*(AZ$34))</f>
        <v>1.5</v>
      </c>
      <c r="BA5" s="341">
        <f ca="1">(('PRJ HR Profile'!$E5)*('IMP HR - Project Time'!BA$33))+(('PRJ HR Profile'!$H5)*(BA$34))</f>
        <v>0.85</v>
      </c>
      <c r="BB5" s="341">
        <f ca="1">(('PRJ HR Profile'!$F5)*('IMP HR - Project Time'!BB$33))+(('PRJ HR Profile'!$I5)*(BB$34))</f>
        <v>1.385</v>
      </c>
      <c r="BC5" s="342">
        <f ca="1">(('PRJ HR Profile'!$D5)*('IMP HR - Project Time'!BC$33))+(('PRJ HR Profile'!$G5)*(BC$34))</f>
        <v>8.2349999999999994</v>
      </c>
      <c r="BD5" s="341">
        <f ca="1">(('PRJ HR Profile'!$E5)*('IMP HR - Project Time'!BD$33))+(('PRJ HR Profile'!$H5)*(BD$34))</f>
        <v>7.5</v>
      </c>
      <c r="BE5" s="341">
        <f ca="1">(('PRJ HR Profile'!$F5)*('IMP HR - Project Time'!BE$33))+(('PRJ HR Profile'!$I5)*(BE$34))</f>
        <v>2.2199999999999998</v>
      </c>
      <c r="BF5" s="342">
        <f ca="1">(('PRJ HR Profile'!$D5)*('IMP HR - Project Time'!BF$33))+(('PRJ HR Profile'!$G5)*(BF$34))</f>
        <v>1.4850000000000001</v>
      </c>
      <c r="BG5" s="341">
        <f ca="1">(('PRJ HR Profile'!$E5)*('IMP HR - Project Time'!BG$33))+(('PRJ HR Profile'!$H5)*(BG$34))</f>
        <v>0</v>
      </c>
      <c r="BH5" s="341">
        <f ca="1">(('PRJ HR Profile'!$F5)*('IMP HR - Project Time'!BH$33))+(('PRJ HR Profile'!$I5)*(BH$34))</f>
        <v>2.97</v>
      </c>
      <c r="BI5" s="342">
        <f ca="1">(('PRJ HR Profile'!$D5)*('IMP HR - Project Time'!BI$33))+(('PRJ HR Profile'!$G5)*(BI$34))</f>
        <v>1.4850000000000001</v>
      </c>
      <c r="BJ5" s="341">
        <f ca="1">(('PRJ HR Profile'!$E5)*('IMP HR - Project Time'!BJ$33))+(('PRJ HR Profile'!$H5)*(BJ$34))</f>
        <v>0</v>
      </c>
      <c r="BK5" s="343">
        <f ca="1">(('PRJ HR Profile'!$F5)*('IMP HR - Project Time'!BK$33))+(('PRJ HR Profile'!$I5)*(BK$34))</f>
        <v>2.97</v>
      </c>
      <c r="BL5" s="340">
        <f ca="1">(('PRJ HR Profile'!$D5)*('IMP HR - Project Time'!BL$33))+(('PRJ HR Profile'!$G5)*(BL$34))</f>
        <v>1.385</v>
      </c>
      <c r="BM5" s="341">
        <f ca="1">(('PRJ HR Profile'!$E5)*('IMP HR - Project Time'!BM$33))+(('PRJ HR Profile'!$H5)*(BM$34))</f>
        <v>0</v>
      </c>
      <c r="BN5" s="341">
        <f ca="1">(('PRJ HR Profile'!$F5)*('IMP HR - Project Time'!BN$33))+(('PRJ HR Profile'!$I5)*(BN$34))</f>
        <v>2.77</v>
      </c>
      <c r="BO5" s="342">
        <f ca="1">(('PRJ HR Profile'!$D5)*('IMP HR - Project Time'!BO$33))+(('PRJ HR Profile'!$G5)*(BO$34))</f>
        <v>9.8849999999999998</v>
      </c>
      <c r="BP5" s="341">
        <f ca="1">(('PRJ HR Profile'!$E5)*('IMP HR - Project Time'!BP$33))+(('PRJ HR Profile'!$H5)*(BP$34))</f>
        <v>8.5</v>
      </c>
      <c r="BQ5" s="341">
        <f ca="1">(('PRJ HR Profile'!$F5)*('IMP HR - Project Time'!BQ$33))+(('PRJ HR Profile'!$I5)*(BQ$34))</f>
        <v>3.6200000000000006</v>
      </c>
      <c r="BR5" s="342">
        <f ca="1">(('PRJ HR Profile'!$D5)*('IMP HR - Project Time'!BR$33))+(('PRJ HR Profile'!$G5)*(BR$34))</f>
        <v>2.15</v>
      </c>
      <c r="BS5" s="341">
        <f ca="1">(('PRJ HR Profile'!$E5)*('IMP HR - Project Time'!BS$33))+(('PRJ HR Profile'!$H5)*(BS$34))</f>
        <v>0</v>
      </c>
      <c r="BT5" s="341">
        <f ca="1">(('PRJ HR Profile'!$F5)*('IMP HR - Project Time'!BT$33))+(('PRJ HR Profile'!$I5)*(BT$34))</f>
        <v>4.3</v>
      </c>
      <c r="BU5" s="342">
        <f ca="1">(('PRJ HR Profile'!$D5)*('IMP HR - Project Time'!BU$33))+(('PRJ HR Profile'!$G5)*(BU$34))</f>
        <v>4.6999999999999993</v>
      </c>
      <c r="BV5" s="341">
        <f ca="1">(('PRJ HR Profile'!$E5)*('IMP HR - Project Time'!BV$33))+(('PRJ HR Profile'!$H5)*(BV$34))</f>
        <v>2.5499999999999998</v>
      </c>
      <c r="BW5" s="343">
        <f ca="1">(('PRJ HR Profile'!$F5)*('IMP HR - Project Time'!BW$33))+(('PRJ HR Profile'!$I5)*(BW$34))</f>
        <v>4.5549999999999997</v>
      </c>
      <c r="BX5" s="340">
        <f ca="1">(('PRJ HR Profile'!$D5)*('IMP HR - Project Time'!BX$33))+(('PRJ HR Profile'!$G5)*(BX$34))</f>
        <v>2.4050000000000002</v>
      </c>
      <c r="BY5" s="341">
        <f ca="1">(('PRJ HR Profile'!$E5)*('IMP HR - Project Time'!BY$33))+(('PRJ HR Profile'!$H5)*(BY$34))</f>
        <v>0</v>
      </c>
      <c r="BZ5" s="341">
        <f ca="1">(('PRJ HR Profile'!$F5)*('IMP HR - Project Time'!BZ$33))+(('PRJ HR Profile'!$I5)*(BZ$34))</f>
        <v>4.8100000000000005</v>
      </c>
      <c r="CA5" s="342">
        <f ca="1">(('PRJ HR Profile'!$D5)*('IMP HR - Project Time'!CA$33))+(('PRJ HR Profile'!$G5)*(CA$34))</f>
        <v>2.105</v>
      </c>
      <c r="CB5" s="341">
        <f ca="1">(('PRJ HR Profile'!$E5)*('IMP HR - Project Time'!CB$33))+(('PRJ HR Profile'!$H5)*(CB$34))</f>
        <v>0</v>
      </c>
      <c r="CC5" s="341">
        <f ca="1">(('PRJ HR Profile'!$F5)*('IMP HR - Project Time'!CC$33))+(('PRJ HR Profile'!$I5)*(CC$34))</f>
        <v>4.21</v>
      </c>
      <c r="CD5" s="342">
        <f ca="1">(('PRJ HR Profile'!$D5)*('IMP HR - Project Time'!CD$33))+(('PRJ HR Profile'!$G5)*(CD$34))</f>
        <v>3.5549999999999997</v>
      </c>
      <c r="CE5" s="341">
        <f ca="1">(('PRJ HR Profile'!$E5)*('IMP HR - Project Time'!CE$33))+(('PRJ HR Profile'!$H5)*(CE$34))</f>
        <v>1.6</v>
      </c>
      <c r="CF5" s="341">
        <f ca="1">(('PRJ HR Profile'!$F5)*('IMP HR - Project Time'!CF$33))+(('PRJ HR Profile'!$I5)*(CF$34))</f>
        <v>4.0699999999999994</v>
      </c>
      <c r="CG5" s="342">
        <f ca="1">(('PRJ HR Profile'!$D5)*('IMP HR - Project Time'!CG$33))+(('PRJ HR Profile'!$G5)*(CG$34))</f>
        <v>2.1149999999999998</v>
      </c>
      <c r="CH5" s="341">
        <f ca="1">(('PRJ HR Profile'!$E5)*('IMP HR - Project Time'!CH$33))+(('PRJ HR Profile'!$H5)*(CH$34))</f>
        <v>0</v>
      </c>
      <c r="CI5" s="343">
        <f ca="1">(('PRJ HR Profile'!$F5)*('IMP HR - Project Time'!CI$33))+(('PRJ HR Profile'!$I5)*(CI$34))</f>
        <v>4.2299999999999995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v>0</v>
      </c>
      <c r="E6" s="136">
        <v>0</v>
      </c>
      <c r="F6" s="136">
        <v>0</v>
      </c>
      <c r="G6" s="137">
        <v>0</v>
      </c>
      <c r="H6" s="136">
        <v>0</v>
      </c>
      <c r="I6" s="136">
        <v>0</v>
      </c>
      <c r="J6" s="137">
        <v>0</v>
      </c>
      <c r="K6" s="136">
        <v>0</v>
      </c>
      <c r="L6" s="136">
        <v>0</v>
      </c>
      <c r="M6" s="137">
        <v>0</v>
      </c>
      <c r="N6" s="136">
        <v>0</v>
      </c>
      <c r="O6" s="138">
        <v>0</v>
      </c>
      <c r="P6" s="135">
        <v>0</v>
      </c>
      <c r="Q6" s="136">
        <v>0</v>
      </c>
      <c r="R6" s="136">
        <v>0</v>
      </c>
      <c r="S6" s="137">
        <v>0</v>
      </c>
      <c r="T6" s="136">
        <v>0</v>
      </c>
      <c r="U6" s="136">
        <v>0</v>
      </c>
      <c r="V6" s="137">
        <v>0</v>
      </c>
      <c r="W6" s="136">
        <v>0</v>
      </c>
      <c r="X6" s="136">
        <v>0</v>
      </c>
      <c r="Y6" s="137">
        <v>0</v>
      </c>
      <c r="Z6" s="136">
        <v>0</v>
      </c>
      <c r="AA6" s="138">
        <v>0</v>
      </c>
      <c r="AB6" s="340">
        <f ca="1">(('PRJ HR Profile'!$D6)*('IMP HR - Project Time'!AB$33))+(('PRJ HR Profile'!$G6)*(AB$34))</f>
        <v>1</v>
      </c>
      <c r="AC6" s="341">
        <f ca="1">(('PRJ HR Profile'!$E6)*('IMP HR - Project Time'!AC$33))+(('PRJ HR Profile'!$H6)*(AC$34))</f>
        <v>1</v>
      </c>
      <c r="AD6" s="341">
        <f ca="1">(('PRJ HR Profile'!$F6)*('IMP HR - Project Time'!AD$33))+(('PRJ HR Profile'!$I6)*(AD$34))</f>
        <v>0.5</v>
      </c>
      <c r="AE6" s="342">
        <f ca="1">(('PRJ HR Profile'!$D6)*('IMP HR - Project Time'!AE$33))+(('PRJ HR Profile'!$G6)*(AE$34))</f>
        <v>0.5</v>
      </c>
      <c r="AF6" s="341">
        <f ca="1">(('PRJ HR Profile'!$E6)*('IMP HR - Project Time'!AF$33))+(('PRJ HR Profile'!$H6)*(AF$34))</f>
        <v>0.1</v>
      </c>
      <c r="AG6" s="341">
        <f ca="1">(('PRJ HR Profile'!$F6)*('IMP HR - Project Time'!AG$33))+(('PRJ HR Profile'!$I6)*(AG$34))</f>
        <v>0.75</v>
      </c>
      <c r="AH6" s="342">
        <f ca="1">(('PRJ HR Profile'!$D6)*('IMP HR - Project Time'!AH$33))+(('PRJ HR Profile'!$G6)*(AH$34))</f>
        <v>0.5</v>
      </c>
      <c r="AI6" s="341">
        <f ca="1">(('PRJ HR Profile'!$E6)*('IMP HR - Project Time'!AI$33))+(('PRJ HR Profile'!$H6)*(AI$34))</f>
        <v>0.1</v>
      </c>
      <c r="AJ6" s="341">
        <f ca="1">(('PRJ HR Profile'!$F6)*('IMP HR - Project Time'!AJ$33))+(('PRJ HR Profile'!$I6)*(AJ$34))</f>
        <v>0.75</v>
      </c>
      <c r="AK6" s="342">
        <f ca="1">(('PRJ HR Profile'!$D6)*('IMP HR - Project Time'!AK$33))+(('PRJ HR Profile'!$G6)*(AK$34))</f>
        <v>0.5</v>
      </c>
      <c r="AL6" s="341">
        <f ca="1">(('PRJ HR Profile'!$E6)*('IMP HR - Project Time'!AL$33))+(('PRJ HR Profile'!$H6)*(AL$34))</f>
        <v>0.1</v>
      </c>
      <c r="AM6" s="343">
        <f ca="1">(('PRJ HR Profile'!$F6)*('IMP HR - Project Time'!AM$33))+(('PRJ HR Profile'!$I6)*(AM$34))</f>
        <v>0.75</v>
      </c>
      <c r="AN6" s="340">
        <f ca="1">(('PRJ HR Profile'!$D6)*('IMP HR - Project Time'!AN$33))+(('PRJ HR Profile'!$G6)*(AN$34))</f>
        <v>4.5</v>
      </c>
      <c r="AO6" s="341">
        <f ca="1">(('PRJ HR Profile'!$E6)*('IMP HR - Project Time'!AO$33))+(('PRJ HR Profile'!$H6)*(AO$34))</f>
        <v>4.0999999999999996</v>
      </c>
      <c r="AP6" s="341">
        <f ca="1">(('PRJ HR Profile'!$F6)*('IMP HR - Project Time'!AP$33))+(('PRJ HR Profile'!$I6)*(AP$34))</f>
        <v>2.75</v>
      </c>
      <c r="AQ6" s="342">
        <f ca="1">(('PRJ HR Profile'!$D6)*('IMP HR - Project Time'!AQ$33))+(('PRJ HR Profile'!$G6)*(AQ$34))</f>
        <v>3.5</v>
      </c>
      <c r="AR6" s="341">
        <f ca="1">(('PRJ HR Profile'!$E6)*('IMP HR - Project Time'!AR$33))+(('PRJ HR Profile'!$H6)*(AR$34))</f>
        <v>1.5</v>
      </c>
      <c r="AS6" s="341">
        <f ca="1">(('PRJ HR Profile'!$F6)*('IMP HR - Project Time'!AS$33))+(('PRJ HR Profile'!$I6)*(AS$34))</f>
        <v>4.25</v>
      </c>
      <c r="AT6" s="342">
        <f ca="1">(('PRJ HR Profile'!$D6)*('IMP HR - Project Time'!AT$33))+(('PRJ HR Profile'!$G6)*(AT$34))</f>
        <v>3</v>
      </c>
      <c r="AU6" s="341">
        <f ca="1">(('PRJ HR Profile'!$E6)*('IMP HR - Project Time'!AU$33))+(('PRJ HR Profile'!$H6)*(AU$34))</f>
        <v>0.60000000000000009</v>
      </c>
      <c r="AV6" s="341">
        <f ca="1">(('PRJ HR Profile'!$F6)*('IMP HR - Project Time'!AV$33))+(('PRJ HR Profile'!$I6)*(AV$34))</f>
        <v>4.5</v>
      </c>
      <c r="AW6" s="342">
        <f ca="1">(('PRJ HR Profile'!$D6)*('IMP HR - Project Time'!AW$33))+(('PRJ HR Profile'!$G6)*(AW$34))</f>
        <v>4</v>
      </c>
      <c r="AX6" s="341">
        <f ca="1">(('PRJ HR Profile'!$E6)*('IMP HR - Project Time'!AX$33))+(('PRJ HR Profile'!$H6)*(AX$34))</f>
        <v>2</v>
      </c>
      <c r="AY6" s="343">
        <f ca="1">(('PRJ HR Profile'!$F6)*('IMP HR - Project Time'!AY$33))+(('PRJ HR Profile'!$I6)*(AY$34))</f>
        <v>4.5</v>
      </c>
      <c r="AZ6" s="340">
        <f ca="1">(('PRJ HR Profile'!$D6)*('IMP HR - Project Time'!AZ$33))+(('PRJ HR Profile'!$G6)*(AZ$34))</f>
        <v>4.0999999999999996</v>
      </c>
      <c r="BA6" s="341">
        <f ca="1">(('PRJ HR Profile'!$E6)*('IMP HR - Project Time'!BA$33))+(('PRJ HR Profile'!$H6)*(BA$34))</f>
        <v>1.5</v>
      </c>
      <c r="BB6" s="341">
        <f ca="1">(('PRJ HR Profile'!$F6)*('IMP HR - Project Time'!BB$33))+(('PRJ HR Profile'!$I6)*(BB$34))</f>
        <v>5.3</v>
      </c>
      <c r="BC6" s="342">
        <f ca="1">(('PRJ HR Profile'!$D6)*('IMP HR - Project Time'!BC$33))+(('PRJ HR Profile'!$G6)*(BC$34))</f>
        <v>11.175000000000001</v>
      </c>
      <c r="BD6" s="341">
        <f ca="1">(('PRJ HR Profile'!$E6)*('IMP HR - Project Time'!BD$33))+(('PRJ HR Profile'!$H6)*(BD$34))</f>
        <v>8.2349999999999994</v>
      </c>
      <c r="BE6" s="341">
        <f ca="1">(('PRJ HR Profile'!$F6)*('IMP HR - Project Time'!BE$33))+(('PRJ HR Profile'!$I6)*(BE$34))</f>
        <v>9.2624999999999993</v>
      </c>
      <c r="BF6" s="342">
        <f ca="1">(('PRJ HR Profile'!$D6)*('IMP HR - Project Time'!BF$33))+(('PRJ HR Profile'!$G6)*(BF$34))</f>
        <v>7.4249999999999998</v>
      </c>
      <c r="BG6" s="341">
        <f ca="1">(('PRJ HR Profile'!$E6)*('IMP HR - Project Time'!BG$33))+(('PRJ HR Profile'!$H6)*(BG$34))</f>
        <v>1.4850000000000001</v>
      </c>
      <c r="BH6" s="341">
        <f ca="1">(('PRJ HR Profile'!$F6)*('IMP HR - Project Time'!BH$33))+(('PRJ HR Profile'!$I6)*(BH$34))</f>
        <v>11.137499999999999</v>
      </c>
      <c r="BI6" s="342">
        <f ca="1">(('PRJ HR Profile'!$D6)*('IMP HR - Project Time'!BI$33))+(('PRJ HR Profile'!$G6)*(BI$34))</f>
        <v>7.4249999999999998</v>
      </c>
      <c r="BJ6" s="341">
        <f ca="1">(('PRJ HR Profile'!$E6)*('IMP HR - Project Time'!BJ$33))+(('PRJ HR Profile'!$H6)*(BJ$34))</f>
        <v>1.4850000000000001</v>
      </c>
      <c r="BK6" s="343">
        <f ca="1">(('PRJ HR Profile'!$F6)*('IMP HR - Project Time'!BK$33))+(('PRJ HR Profile'!$I6)*(BK$34))</f>
        <v>11.137499999999999</v>
      </c>
      <c r="BL6" s="340">
        <f ca="1">(('PRJ HR Profile'!$D6)*('IMP HR - Project Time'!BL$33))+(('PRJ HR Profile'!$G6)*(BL$34))</f>
        <v>6.9249999999999998</v>
      </c>
      <c r="BM6" s="341">
        <f ca="1">(('PRJ HR Profile'!$E6)*('IMP HR - Project Time'!BM$33))+(('PRJ HR Profile'!$H6)*(BM$34))</f>
        <v>1.385</v>
      </c>
      <c r="BN6" s="341">
        <f ca="1">(('PRJ HR Profile'!$F6)*('IMP HR - Project Time'!BN$33))+(('PRJ HR Profile'!$I6)*(BN$34))</f>
        <v>10.387499999999999</v>
      </c>
      <c r="BO6" s="342">
        <f ca="1">(('PRJ HR Profile'!$D6)*('IMP HR - Project Time'!BO$33))+(('PRJ HR Profile'!$G6)*(BO$34))</f>
        <v>15.425000000000001</v>
      </c>
      <c r="BP6" s="341">
        <f ca="1">(('PRJ HR Profile'!$E6)*('IMP HR - Project Time'!BP$33))+(('PRJ HR Profile'!$H6)*(BP$34))</f>
        <v>9.8849999999999998</v>
      </c>
      <c r="BQ6" s="341">
        <f ca="1">(('PRJ HR Profile'!$F6)*('IMP HR - Project Time'!BQ$33))+(('PRJ HR Profile'!$I6)*(BQ$34))</f>
        <v>14.637500000000001</v>
      </c>
      <c r="BR6" s="342">
        <f ca="1">(('PRJ HR Profile'!$D6)*('IMP HR - Project Time'!BR$33))+(('PRJ HR Profile'!$G6)*(BR$34))</f>
        <v>10.75</v>
      </c>
      <c r="BS6" s="341">
        <f ca="1">(('PRJ HR Profile'!$E6)*('IMP HR - Project Time'!BS$33))+(('PRJ HR Profile'!$H6)*(BS$34))</f>
        <v>2.15</v>
      </c>
      <c r="BT6" s="341">
        <f ca="1">(('PRJ HR Profile'!$F6)*('IMP HR - Project Time'!BT$33))+(('PRJ HR Profile'!$I6)*(BT$34))</f>
        <v>16.125</v>
      </c>
      <c r="BU6" s="342">
        <f ca="1">(('PRJ HR Profile'!$D6)*('IMP HR - Project Time'!BU$33))+(('PRJ HR Profile'!$G6)*(BU$34))</f>
        <v>13.3</v>
      </c>
      <c r="BV6" s="341">
        <f ca="1">(('PRJ HR Profile'!$E6)*('IMP HR - Project Time'!BV$33))+(('PRJ HR Profile'!$H6)*(BV$34))</f>
        <v>4.6999999999999993</v>
      </c>
      <c r="BW6" s="343">
        <f ca="1">(('PRJ HR Profile'!$F6)*('IMP HR - Project Time'!BW$33))+(('PRJ HR Profile'!$I6)*(BW$34))</f>
        <v>17.399999999999999</v>
      </c>
      <c r="BX6" s="340">
        <f ca="1">(('PRJ HR Profile'!$D6)*('IMP HR - Project Time'!BX$33))+(('PRJ HR Profile'!$G6)*(BX$34))</f>
        <v>12.025</v>
      </c>
      <c r="BY6" s="341">
        <f ca="1">(('PRJ HR Profile'!$E6)*('IMP HR - Project Time'!BY$33))+(('PRJ HR Profile'!$H6)*(BY$34))</f>
        <v>2.4050000000000002</v>
      </c>
      <c r="BZ6" s="341">
        <f ca="1">(('PRJ HR Profile'!$F6)*('IMP HR - Project Time'!BZ$33))+(('PRJ HR Profile'!$I6)*(BZ$34))</f>
        <v>18.037500000000001</v>
      </c>
      <c r="CA6" s="342">
        <f ca="1">(('PRJ HR Profile'!$D6)*('IMP HR - Project Time'!CA$33))+(('PRJ HR Profile'!$G6)*(CA$34))</f>
        <v>10.525</v>
      </c>
      <c r="CB6" s="341">
        <f ca="1">(('PRJ HR Profile'!$E6)*('IMP HR - Project Time'!CB$33))+(('PRJ HR Profile'!$H6)*(CB$34))</f>
        <v>2.105</v>
      </c>
      <c r="CC6" s="341">
        <f ca="1">(('PRJ HR Profile'!$F6)*('IMP HR - Project Time'!CC$33))+(('PRJ HR Profile'!$I6)*(CC$34))</f>
        <v>15.787500000000001</v>
      </c>
      <c r="CD6" s="342">
        <f ca="1">(('PRJ HR Profile'!$D6)*('IMP HR - Project Time'!CD$33))+(('PRJ HR Profile'!$G6)*(CD$34))</f>
        <v>11.374999999999998</v>
      </c>
      <c r="CE6" s="341">
        <f ca="1">(('PRJ HR Profile'!$E6)*('IMP HR - Project Time'!CE$33))+(('PRJ HR Profile'!$H6)*(CE$34))</f>
        <v>3.5549999999999997</v>
      </c>
      <c r="CF6" s="341">
        <f ca="1">(('PRJ HR Profile'!$F6)*('IMP HR - Project Time'!CF$33))+(('PRJ HR Profile'!$I6)*(CF$34))</f>
        <v>15.462499999999999</v>
      </c>
      <c r="CG6" s="342">
        <f ca="1">(('PRJ HR Profile'!$D6)*('IMP HR - Project Time'!CG$33))+(('PRJ HR Profile'!$G6)*(CG$34))</f>
        <v>10.574999999999999</v>
      </c>
      <c r="CH6" s="341">
        <f ca="1">(('PRJ HR Profile'!$E6)*('IMP HR - Project Time'!CH$33))+(('PRJ HR Profile'!$H6)*(CH$34))</f>
        <v>2.1149999999999998</v>
      </c>
      <c r="CI6" s="343">
        <f ca="1">(('PRJ HR Profile'!$F6)*('IMP HR - Project Time'!CI$33))+(('PRJ HR Profile'!$I6)*(CI$34))</f>
        <v>15.862499999999999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v>0</v>
      </c>
      <c r="E7" s="136">
        <v>0</v>
      </c>
      <c r="F7" s="136">
        <v>0</v>
      </c>
      <c r="G7" s="137">
        <v>0</v>
      </c>
      <c r="H7" s="136">
        <v>0</v>
      </c>
      <c r="I7" s="136">
        <v>0</v>
      </c>
      <c r="J7" s="137">
        <v>0</v>
      </c>
      <c r="K7" s="136">
        <v>0</v>
      </c>
      <c r="L7" s="136">
        <v>0</v>
      </c>
      <c r="M7" s="137">
        <v>0</v>
      </c>
      <c r="N7" s="136">
        <v>0</v>
      </c>
      <c r="O7" s="138">
        <v>0</v>
      </c>
      <c r="P7" s="135">
        <v>0</v>
      </c>
      <c r="Q7" s="136">
        <v>0</v>
      </c>
      <c r="R7" s="136">
        <v>0</v>
      </c>
      <c r="S7" s="137">
        <v>0</v>
      </c>
      <c r="T7" s="136">
        <v>0</v>
      </c>
      <c r="U7" s="136">
        <v>0</v>
      </c>
      <c r="V7" s="137">
        <v>0</v>
      </c>
      <c r="W7" s="136">
        <v>0</v>
      </c>
      <c r="X7" s="136">
        <v>0</v>
      </c>
      <c r="Y7" s="137">
        <v>0</v>
      </c>
      <c r="Z7" s="136">
        <v>0</v>
      </c>
      <c r="AA7" s="138">
        <v>0</v>
      </c>
      <c r="AB7" s="340">
        <f ca="1">(('PRJ HR Profile'!$D7)*('IMP HR - Project Time'!AB$33))+(('PRJ HR Profile'!$G7)*(AB$34))</f>
        <v>0</v>
      </c>
      <c r="AC7" s="341">
        <f ca="1">(('PRJ HR Profile'!$E7)*('IMP HR - Project Time'!AC$33))+(('PRJ HR Profile'!$H7)*(AC$34))</f>
        <v>1</v>
      </c>
      <c r="AD7" s="341">
        <f ca="1">(('PRJ HR Profile'!$F7)*('IMP HR - Project Time'!AD$33))+(('PRJ HR Profile'!$I7)*(AD$34))</f>
        <v>1</v>
      </c>
      <c r="AE7" s="342">
        <f ca="1">(('PRJ HR Profile'!$D7)*('IMP HR - Project Time'!AE$33))+(('PRJ HR Profile'!$G7)*(AE$34))</f>
        <v>1</v>
      </c>
      <c r="AF7" s="341">
        <f ca="1">(('PRJ HR Profile'!$E7)*('IMP HR - Project Time'!AF$33))+(('PRJ HR Profile'!$H7)*(AF$34))</f>
        <v>1</v>
      </c>
      <c r="AG7" s="341">
        <f ca="1">(('PRJ HR Profile'!$F7)*('IMP HR - Project Time'!AG$33))+(('PRJ HR Profile'!$I7)*(AG$34))</f>
        <v>1</v>
      </c>
      <c r="AH7" s="342">
        <f ca="1">(('PRJ HR Profile'!$D7)*('IMP HR - Project Time'!AH$33))+(('PRJ HR Profile'!$G7)*(AH$34))</f>
        <v>1</v>
      </c>
      <c r="AI7" s="341">
        <f ca="1">(('PRJ HR Profile'!$E7)*('IMP HR - Project Time'!AI$33))+(('PRJ HR Profile'!$H7)*(AI$34))</f>
        <v>1</v>
      </c>
      <c r="AJ7" s="341">
        <f ca="1">(('PRJ HR Profile'!$F7)*('IMP HR - Project Time'!AJ$33))+(('PRJ HR Profile'!$I7)*(AJ$34))</f>
        <v>1</v>
      </c>
      <c r="AK7" s="342">
        <f ca="1">(('PRJ HR Profile'!$D7)*('IMP HR - Project Time'!AK$33))+(('PRJ HR Profile'!$G7)*(AK$34))</f>
        <v>1</v>
      </c>
      <c r="AL7" s="341">
        <f ca="1">(('PRJ HR Profile'!$E7)*('IMP HR - Project Time'!AL$33))+(('PRJ HR Profile'!$H7)*(AL$34))</f>
        <v>1</v>
      </c>
      <c r="AM7" s="343">
        <f ca="1">(('PRJ HR Profile'!$F7)*('IMP HR - Project Time'!AM$33))+(('PRJ HR Profile'!$I7)*(AM$34))</f>
        <v>1</v>
      </c>
      <c r="AN7" s="340">
        <f ca="1">(('PRJ HR Profile'!$D7)*('IMP HR - Project Time'!AN$33))+(('PRJ HR Profile'!$G7)*(AN$34))</f>
        <v>1</v>
      </c>
      <c r="AO7" s="341">
        <f ca="1">(('PRJ HR Profile'!$E7)*('IMP HR - Project Time'!AO$33))+(('PRJ HR Profile'!$H7)*(AO$34))</f>
        <v>5</v>
      </c>
      <c r="AP7" s="341">
        <f ca="1">(('PRJ HR Profile'!$F7)*('IMP HR - Project Time'!AP$33))+(('PRJ HR Profile'!$I7)*(AP$34))</f>
        <v>5</v>
      </c>
      <c r="AQ7" s="342">
        <f ca="1">(('PRJ HR Profile'!$D7)*('IMP HR - Project Time'!AQ$33))+(('PRJ HR Profile'!$G7)*(AQ$34))</f>
        <v>5</v>
      </c>
      <c r="AR7" s="341">
        <f ca="1">(('PRJ HR Profile'!$E7)*('IMP HR - Project Time'!AR$33))+(('PRJ HR Profile'!$H7)*(AR$34))</f>
        <v>6</v>
      </c>
      <c r="AS7" s="341">
        <f ca="1">(('PRJ HR Profile'!$F7)*('IMP HR - Project Time'!AS$33))+(('PRJ HR Profile'!$I7)*(AS$34))</f>
        <v>6</v>
      </c>
      <c r="AT7" s="342">
        <f ca="1">(('PRJ HR Profile'!$D7)*('IMP HR - Project Time'!AT$33))+(('PRJ HR Profile'!$G7)*(AT$34))</f>
        <v>6</v>
      </c>
      <c r="AU7" s="341">
        <f ca="1">(('PRJ HR Profile'!$E7)*('IMP HR - Project Time'!AU$33))+(('PRJ HR Profile'!$H7)*(AU$34))</f>
        <v>6</v>
      </c>
      <c r="AV7" s="341">
        <f ca="1">(('PRJ HR Profile'!$F7)*('IMP HR - Project Time'!AV$33))+(('PRJ HR Profile'!$I7)*(AV$34))</f>
        <v>6</v>
      </c>
      <c r="AW7" s="342">
        <f ca="1">(('PRJ HR Profile'!$D7)*('IMP HR - Project Time'!AW$33))+(('PRJ HR Profile'!$G7)*(AW$34))</f>
        <v>5</v>
      </c>
      <c r="AX7" s="341">
        <f ca="1">(('PRJ HR Profile'!$E7)*('IMP HR - Project Time'!AX$33))+(('PRJ HR Profile'!$H7)*(AX$34))</f>
        <v>6.5</v>
      </c>
      <c r="AY7" s="343">
        <f ca="1">(('PRJ HR Profile'!$F7)*('IMP HR - Project Time'!AY$33))+(('PRJ HR Profile'!$I7)*(AY$34))</f>
        <v>6.5</v>
      </c>
      <c r="AZ7" s="340">
        <f ca="1">(('PRJ HR Profile'!$D7)*('IMP HR - Project Time'!AZ$33))+(('PRJ HR Profile'!$G7)*(AZ$34))</f>
        <v>6.5</v>
      </c>
      <c r="BA7" s="341">
        <f ca="1">(('PRJ HR Profile'!$E7)*('IMP HR - Project Time'!BA$33))+(('PRJ HR Profile'!$H7)*(BA$34))</f>
        <v>7.35</v>
      </c>
      <c r="BB7" s="341">
        <f ca="1">(('PRJ HR Profile'!$F7)*('IMP HR - Project Time'!BB$33))+(('PRJ HR Profile'!$I7)*(BB$34))</f>
        <v>7.35</v>
      </c>
      <c r="BC7" s="342">
        <f ca="1">(('PRJ HR Profile'!$D7)*('IMP HR - Project Time'!BC$33))+(('PRJ HR Profile'!$G7)*(BC$34))</f>
        <v>7.35</v>
      </c>
      <c r="BD7" s="341">
        <f ca="1">(('PRJ HR Profile'!$E7)*('IMP HR - Project Time'!BD$33))+(('PRJ HR Profile'!$H7)*(BD$34))</f>
        <v>14.85</v>
      </c>
      <c r="BE7" s="341">
        <f ca="1">(('PRJ HR Profile'!$F7)*('IMP HR - Project Time'!BE$33))+(('PRJ HR Profile'!$I7)*(BE$34))</f>
        <v>14.85</v>
      </c>
      <c r="BF7" s="342">
        <f ca="1">(('PRJ HR Profile'!$D7)*('IMP HR - Project Time'!BF$33))+(('PRJ HR Profile'!$G7)*(BF$34))</f>
        <v>14.85</v>
      </c>
      <c r="BG7" s="341">
        <f ca="1">(('PRJ HR Profile'!$E7)*('IMP HR - Project Time'!BG$33))+(('PRJ HR Profile'!$H7)*(BG$34))</f>
        <v>14.85</v>
      </c>
      <c r="BH7" s="341">
        <f ca="1">(('PRJ HR Profile'!$F7)*('IMP HR - Project Time'!BH$33))+(('PRJ HR Profile'!$I7)*(BH$34))</f>
        <v>14.85</v>
      </c>
      <c r="BI7" s="342">
        <f ca="1">(('PRJ HR Profile'!$D7)*('IMP HR - Project Time'!BI$33))+(('PRJ HR Profile'!$G7)*(BI$34))</f>
        <v>14.85</v>
      </c>
      <c r="BJ7" s="341">
        <f ca="1">(('PRJ HR Profile'!$E7)*('IMP HR - Project Time'!BJ$33))+(('PRJ HR Profile'!$H7)*(BJ$34))</f>
        <v>14.85</v>
      </c>
      <c r="BK7" s="343">
        <f ca="1">(('PRJ HR Profile'!$F7)*('IMP HR - Project Time'!BK$33))+(('PRJ HR Profile'!$I7)*(BK$34))</f>
        <v>14.85</v>
      </c>
      <c r="BL7" s="340">
        <f ca="1">(('PRJ HR Profile'!$D7)*('IMP HR - Project Time'!BL$33))+(('PRJ HR Profile'!$G7)*(BL$34))</f>
        <v>13.85</v>
      </c>
      <c r="BM7" s="341">
        <f ca="1">(('PRJ HR Profile'!$E7)*('IMP HR - Project Time'!BM$33))+(('PRJ HR Profile'!$H7)*(BM$34))</f>
        <v>13.85</v>
      </c>
      <c r="BN7" s="341">
        <f ca="1">(('PRJ HR Profile'!$F7)*('IMP HR - Project Time'!BN$33))+(('PRJ HR Profile'!$I7)*(BN$34))</f>
        <v>13.85</v>
      </c>
      <c r="BO7" s="342">
        <f ca="1">(('PRJ HR Profile'!$D7)*('IMP HR - Project Time'!BO$33))+(('PRJ HR Profile'!$G7)*(BO$34))</f>
        <v>13.850000000000001</v>
      </c>
      <c r="BP7" s="341">
        <f ca="1">(('PRJ HR Profile'!$E7)*('IMP HR - Project Time'!BP$33))+(('PRJ HR Profile'!$H7)*(BP$34))</f>
        <v>22.35</v>
      </c>
      <c r="BQ7" s="341">
        <f ca="1">(('PRJ HR Profile'!$F7)*('IMP HR - Project Time'!BQ$33))+(('PRJ HR Profile'!$I7)*(BQ$34))</f>
        <v>22.35</v>
      </c>
      <c r="BR7" s="342">
        <f ca="1">(('PRJ HR Profile'!$D7)*('IMP HR - Project Time'!BR$33))+(('PRJ HR Profile'!$G7)*(BR$34))</f>
        <v>21.5</v>
      </c>
      <c r="BS7" s="341">
        <f ca="1">(('PRJ HR Profile'!$E7)*('IMP HR - Project Time'!BS$33))+(('PRJ HR Profile'!$H7)*(BS$34))</f>
        <v>21.5</v>
      </c>
      <c r="BT7" s="341">
        <f ca="1">(('PRJ HR Profile'!$F7)*('IMP HR - Project Time'!BT$33))+(('PRJ HR Profile'!$I7)*(BT$34))</f>
        <v>21.5</v>
      </c>
      <c r="BU7" s="342">
        <f ca="1">(('PRJ HR Profile'!$D7)*('IMP HR - Project Time'!BU$33))+(('PRJ HR Profile'!$G7)*(BU$34))</f>
        <v>21.5</v>
      </c>
      <c r="BV7" s="341">
        <f ca="1">(('PRJ HR Profile'!$E7)*('IMP HR - Project Time'!BV$33))+(('PRJ HR Profile'!$H7)*(BV$34))</f>
        <v>24.05</v>
      </c>
      <c r="BW7" s="343">
        <f ca="1">(('PRJ HR Profile'!$F7)*('IMP HR - Project Time'!BW$33))+(('PRJ HR Profile'!$I7)*(BW$34))</f>
        <v>24.05</v>
      </c>
      <c r="BX7" s="340">
        <f ca="1">(('PRJ HR Profile'!$D7)*('IMP HR - Project Time'!BX$33))+(('PRJ HR Profile'!$G7)*(BX$34))</f>
        <v>24.05</v>
      </c>
      <c r="BY7" s="341">
        <f ca="1">(('PRJ HR Profile'!$E7)*('IMP HR - Project Time'!BY$33))+(('PRJ HR Profile'!$H7)*(BY$34))</f>
        <v>24.05</v>
      </c>
      <c r="BZ7" s="341">
        <f ca="1">(('PRJ HR Profile'!$F7)*('IMP HR - Project Time'!BZ$33))+(('PRJ HR Profile'!$I7)*(BZ$34))</f>
        <v>24.05</v>
      </c>
      <c r="CA7" s="342">
        <f ca="1">(('PRJ HR Profile'!$D7)*('IMP HR - Project Time'!CA$33))+(('PRJ HR Profile'!$G7)*(CA$34))</f>
        <v>21.05</v>
      </c>
      <c r="CB7" s="341">
        <f ca="1">(('PRJ HR Profile'!$E7)*('IMP HR - Project Time'!CB$33))+(('PRJ HR Profile'!$H7)*(CB$34))</f>
        <v>21.05</v>
      </c>
      <c r="CC7" s="341">
        <f ca="1">(('PRJ HR Profile'!$F7)*('IMP HR - Project Time'!CC$33))+(('PRJ HR Profile'!$I7)*(CC$34))</f>
        <v>21.05</v>
      </c>
      <c r="CD7" s="342">
        <f ca="1">(('PRJ HR Profile'!$D7)*('IMP HR - Project Time'!CD$33))+(('PRJ HR Profile'!$G7)*(CD$34))</f>
        <v>19.549999999999997</v>
      </c>
      <c r="CE7" s="341">
        <f ca="1">(('PRJ HR Profile'!$E7)*('IMP HR - Project Time'!CE$33))+(('PRJ HR Profile'!$H7)*(CE$34))</f>
        <v>21.15</v>
      </c>
      <c r="CF7" s="341">
        <f ca="1">(('PRJ HR Profile'!$F7)*('IMP HR - Project Time'!CF$33))+(('PRJ HR Profile'!$I7)*(CF$34))</f>
        <v>21.15</v>
      </c>
      <c r="CG7" s="342">
        <f ca="1">(('PRJ HR Profile'!$D7)*('IMP HR - Project Time'!CG$33))+(('PRJ HR Profile'!$G7)*(CG$34))</f>
        <v>21.15</v>
      </c>
      <c r="CH7" s="341">
        <f ca="1">(('PRJ HR Profile'!$E7)*('IMP HR - Project Time'!CH$33))+(('PRJ HR Profile'!$H7)*(CH$34))</f>
        <v>21.15</v>
      </c>
      <c r="CI7" s="343">
        <f ca="1">(('PRJ HR Profile'!$F7)*('IMP HR - Project Time'!CI$33))+(('PRJ HR Profile'!$I7)*(CI$34))</f>
        <v>21.15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v>0</v>
      </c>
      <c r="E8" s="136">
        <v>0</v>
      </c>
      <c r="F8" s="136">
        <v>0</v>
      </c>
      <c r="G8" s="137">
        <v>0</v>
      </c>
      <c r="H8" s="136">
        <v>0</v>
      </c>
      <c r="I8" s="136">
        <v>0</v>
      </c>
      <c r="J8" s="137">
        <v>0</v>
      </c>
      <c r="K8" s="136">
        <v>0</v>
      </c>
      <c r="L8" s="136">
        <v>0</v>
      </c>
      <c r="M8" s="137">
        <v>0</v>
      </c>
      <c r="N8" s="136">
        <v>0</v>
      </c>
      <c r="O8" s="138">
        <v>0</v>
      </c>
      <c r="P8" s="135">
        <v>0</v>
      </c>
      <c r="Q8" s="136">
        <v>0</v>
      </c>
      <c r="R8" s="136">
        <v>0</v>
      </c>
      <c r="S8" s="137">
        <v>0</v>
      </c>
      <c r="T8" s="136">
        <v>0</v>
      </c>
      <c r="U8" s="136">
        <v>0</v>
      </c>
      <c r="V8" s="137">
        <v>0</v>
      </c>
      <c r="W8" s="136">
        <v>0</v>
      </c>
      <c r="X8" s="136">
        <v>0</v>
      </c>
      <c r="Y8" s="137">
        <v>0</v>
      </c>
      <c r="Z8" s="136">
        <v>0</v>
      </c>
      <c r="AA8" s="138">
        <v>0</v>
      </c>
      <c r="AB8" s="340">
        <f ca="1">(('PRJ HR Profile'!$D8)*('IMP HR - Project Time'!AB$33))+(('PRJ HR Profile'!$G8)*(AB$34))</f>
        <v>0</v>
      </c>
      <c r="AC8" s="341">
        <f ca="1">(('PRJ HR Profile'!$E8)*('IMP HR - Project Time'!AC$33))+(('PRJ HR Profile'!$H8)*(AC$34))</f>
        <v>0</v>
      </c>
      <c r="AD8" s="341">
        <f ca="1">(('PRJ HR Profile'!$F8)*('IMP HR - Project Time'!AD$33))+(('PRJ HR Profile'!$I8)*(AD$34))</f>
        <v>1</v>
      </c>
      <c r="AE8" s="342">
        <f ca="1">(('PRJ HR Profile'!$D8)*('IMP HR - Project Time'!AE$33))+(('PRJ HR Profile'!$G8)*(AE$34))</f>
        <v>2</v>
      </c>
      <c r="AF8" s="341">
        <f ca="1">(('PRJ HR Profile'!$E8)*('IMP HR - Project Time'!AF$33))+(('PRJ HR Profile'!$H8)*(AF$34))</f>
        <v>2</v>
      </c>
      <c r="AG8" s="341">
        <f ca="1">(('PRJ HR Profile'!$F8)*('IMP HR - Project Time'!AG$33))+(('PRJ HR Profile'!$I8)*(AG$34))</f>
        <v>2</v>
      </c>
      <c r="AH8" s="342">
        <f ca="1">(('PRJ HR Profile'!$D8)*('IMP HR - Project Time'!AH$33))+(('PRJ HR Profile'!$G8)*(AH$34))</f>
        <v>2</v>
      </c>
      <c r="AI8" s="341">
        <f ca="1">(('PRJ HR Profile'!$E8)*('IMP HR - Project Time'!AI$33))+(('PRJ HR Profile'!$H8)*(AI$34))</f>
        <v>2</v>
      </c>
      <c r="AJ8" s="341">
        <f ca="1">(('PRJ HR Profile'!$F8)*('IMP HR - Project Time'!AJ$33))+(('PRJ HR Profile'!$I8)*(AJ$34))</f>
        <v>2</v>
      </c>
      <c r="AK8" s="342">
        <f ca="1">(('PRJ HR Profile'!$D8)*('IMP HR - Project Time'!AK$33))+(('PRJ HR Profile'!$G8)*(AK$34))</f>
        <v>2</v>
      </c>
      <c r="AL8" s="341">
        <f ca="1">(('PRJ HR Profile'!$E8)*('IMP HR - Project Time'!AL$33))+(('PRJ HR Profile'!$H8)*(AL$34))</f>
        <v>2</v>
      </c>
      <c r="AM8" s="343">
        <f ca="1">(('PRJ HR Profile'!$F8)*('IMP HR - Project Time'!AM$33))+(('PRJ HR Profile'!$I8)*(AM$34))</f>
        <v>2</v>
      </c>
      <c r="AN8" s="340">
        <f ca="1">(('PRJ HR Profile'!$D8)*('IMP HR - Project Time'!AN$33))+(('PRJ HR Profile'!$G8)*(AN$34))</f>
        <v>2</v>
      </c>
      <c r="AO8" s="341">
        <f ca="1">(('PRJ HR Profile'!$E8)*('IMP HR - Project Time'!AO$33))+(('PRJ HR Profile'!$H8)*(AO$34))</f>
        <v>2</v>
      </c>
      <c r="AP8" s="341">
        <f ca="1">(('PRJ HR Profile'!$F8)*('IMP HR - Project Time'!AP$33))+(('PRJ HR Profile'!$I8)*(AP$34))</f>
        <v>6</v>
      </c>
      <c r="AQ8" s="342">
        <f ca="1">(('PRJ HR Profile'!$D8)*('IMP HR - Project Time'!AQ$33))+(('PRJ HR Profile'!$G8)*(AQ$34))</f>
        <v>10</v>
      </c>
      <c r="AR8" s="341">
        <f ca="1">(('PRJ HR Profile'!$E8)*('IMP HR - Project Time'!AR$33))+(('PRJ HR Profile'!$H8)*(AR$34))</f>
        <v>10</v>
      </c>
      <c r="AS8" s="341">
        <f ca="1">(('PRJ HR Profile'!$F8)*('IMP HR - Project Time'!AS$33))+(('PRJ HR Profile'!$I8)*(AS$34))</f>
        <v>11</v>
      </c>
      <c r="AT8" s="342">
        <f ca="1">(('PRJ HR Profile'!$D8)*('IMP HR - Project Time'!AT$33))+(('PRJ HR Profile'!$G8)*(AT$34))</f>
        <v>12</v>
      </c>
      <c r="AU8" s="341">
        <f ca="1">(('PRJ HR Profile'!$E8)*('IMP HR - Project Time'!AU$33))+(('PRJ HR Profile'!$H8)*(AU$34))</f>
        <v>12</v>
      </c>
      <c r="AV8" s="341">
        <f ca="1">(('PRJ HR Profile'!$F8)*('IMP HR - Project Time'!AV$33))+(('PRJ HR Profile'!$I8)*(AV$34))</f>
        <v>12</v>
      </c>
      <c r="AW8" s="342">
        <f ca="1">(('PRJ HR Profile'!$D8)*('IMP HR - Project Time'!AW$33))+(('PRJ HR Profile'!$G8)*(AW$34))</f>
        <v>10</v>
      </c>
      <c r="AX8" s="341">
        <f ca="1">(('PRJ HR Profile'!$E8)*('IMP HR - Project Time'!AX$33))+(('PRJ HR Profile'!$H8)*(AX$34))</f>
        <v>10</v>
      </c>
      <c r="AY8" s="343">
        <f ca="1">(('PRJ HR Profile'!$F8)*('IMP HR - Project Time'!AY$33))+(('PRJ HR Profile'!$I8)*(AY$34))</f>
        <v>11.5</v>
      </c>
      <c r="AZ8" s="340">
        <f ca="1">(('PRJ HR Profile'!$D8)*('IMP HR - Project Time'!AZ$33))+(('PRJ HR Profile'!$G8)*(AZ$34))</f>
        <v>13</v>
      </c>
      <c r="BA8" s="341">
        <f ca="1">(('PRJ HR Profile'!$E8)*('IMP HR - Project Time'!BA$33))+(('PRJ HR Profile'!$H8)*(BA$34))</f>
        <v>13</v>
      </c>
      <c r="BB8" s="341">
        <f ca="1">(('PRJ HR Profile'!$F8)*('IMP HR - Project Time'!BB$33))+(('PRJ HR Profile'!$I8)*(BB$34))</f>
        <v>13.85</v>
      </c>
      <c r="BC8" s="342">
        <f ca="1">(('PRJ HR Profile'!$D8)*('IMP HR - Project Time'!BC$33))+(('PRJ HR Profile'!$G8)*(BC$34))</f>
        <v>14.7</v>
      </c>
      <c r="BD8" s="341">
        <f ca="1">(('PRJ HR Profile'!$E8)*('IMP HR - Project Time'!BD$33))+(('PRJ HR Profile'!$H8)*(BD$34))</f>
        <v>14.7</v>
      </c>
      <c r="BE8" s="341">
        <f ca="1">(('PRJ HR Profile'!$F8)*('IMP HR - Project Time'!BE$33))+(('PRJ HR Profile'!$I8)*(BE$34))</f>
        <v>22.2</v>
      </c>
      <c r="BF8" s="342">
        <f ca="1">(('PRJ HR Profile'!$D8)*('IMP HR - Project Time'!BF$33))+(('PRJ HR Profile'!$G8)*(BF$34))</f>
        <v>29.7</v>
      </c>
      <c r="BG8" s="341">
        <f ca="1">(('PRJ HR Profile'!$E8)*('IMP HR - Project Time'!BG$33))+(('PRJ HR Profile'!$H8)*(BG$34))</f>
        <v>29.7</v>
      </c>
      <c r="BH8" s="341">
        <f ca="1">(('PRJ HR Profile'!$F8)*('IMP HR - Project Time'!BH$33))+(('PRJ HR Profile'!$I8)*(BH$34))</f>
        <v>29.7</v>
      </c>
      <c r="BI8" s="342">
        <f ca="1">(('PRJ HR Profile'!$D8)*('IMP HR - Project Time'!BI$33))+(('PRJ HR Profile'!$G8)*(BI$34))</f>
        <v>29.7</v>
      </c>
      <c r="BJ8" s="341">
        <f ca="1">(('PRJ HR Profile'!$E8)*('IMP HR - Project Time'!BJ$33))+(('PRJ HR Profile'!$H8)*(BJ$34))</f>
        <v>29.7</v>
      </c>
      <c r="BK8" s="343">
        <f ca="1">(('PRJ HR Profile'!$F8)*('IMP HR - Project Time'!BK$33))+(('PRJ HR Profile'!$I8)*(BK$34))</f>
        <v>29.7</v>
      </c>
      <c r="BL8" s="340">
        <f ca="1">(('PRJ HR Profile'!$D8)*('IMP HR - Project Time'!BL$33))+(('PRJ HR Profile'!$G8)*(BL$34))</f>
        <v>27.7</v>
      </c>
      <c r="BM8" s="341">
        <f ca="1">(('PRJ HR Profile'!$E8)*('IMP HR - Project Time'!BM$33))+(('PRJ HR Profile'!$H8)*(BM$34))</f>
        <v>27.7</v>
      </c>
      <c r="BN8" s="341">
        <f ca="1">(('PRJ HR Profile'!$F8)*('IMP HR - Project Time'!BN$33))+(('PRJ HR Profile'!$I8)*(BN$34))</f>
        <v>27.7</v>
      </c>
      <c r="BO8" s="342">
        <f ca="1">(('PRJ HR Profile'!$D8)*('IMP HR - Project Time'!BO$33))+(('PRJ HR Profile'!$G8)*(BO$34))</f>
        <v>27.700000000000003</v>
      </c>
      <c r="BP8" s="341">
        <f ca="1">(('PRJ HR Profile'!$E8)*('IMP HR - Project Time'!BP$33))+(('PRJ HR Profile'!$H8)*(BP$34))</f>
        <v>27.700000000000003</v>
      </c>
      <c r="BQ8" s="341">
        <f ca="1">(('PRJ HR Profile'!$F8)*('IMP HR - Project Time'!BQ$33))+(('PRJ HR Profile'!$I8)*(BQ$34))</f>
        <v>36.200000000000003</v>
      </c>
      <c r="BR8" s="342">
        <f ca="1">(('PRJ HR Profile'!$D8)*('IMP HR - Project Time'!BR$33))+(('PRJ HR Profile'!$G8)*(BR$34))</f>
        <v>43</v>
      </c>
      <c r="BS8" s="341">
        <f ca="1">(('PRJ HR Profile'!$E8)*('IMP HR - Project Time'!BS$33))+(('PRJ HR Profile'!$H8)*(BS$34))</f>
        <v>43</v>
      </c>
      <c r="BT8" s="341">
        <f ca="1">(('PRJ HR Profile'!$F8)*('IMP HR - Project Time'!BT$33))+(('PRJ HR Profile'!$I8)*(BT$34))</f>
        <v>43</v>
      </c>
      <c r="BU8" s="342">
        <f ca="1">(('PRJ HR Profile'!$D8)*('IMP HR - Project Time'!BU$33))+(('PRJ HR Profile'!$G8)*(BU$34))</f>
        <v>43</v>
      </c>
      <c r="BV8" s="341">
        <f ca="1">(('PRJ HR Profile'!$E8)*('IMP HR - Project Time'!BV$33))+(('PRJ HR Profile'!$H8)*(BV$34))</f>
        <v>43</v>
      </c>
      <c r="BW8" s="343">
        <f ca="1">(('PRJ HR Profile'!$F8)*('IMP HR - Project Time'!BW$33))+(('PRJ HR Profile'!$I8)*(BW$34))</f>
        <v>45.55</v>
      </c>
      <c r="BX8" s="340">
        <f ca="1">(('PRJ HR Profile'!$D8)*('IMP HR - Project Time'!BX$33))+(('PRJ HR Profile'!$G8)*(BX$34))</f>
        <v>48.1</v>
      </c>
      <c r="BY8" s="341">
        <f ca="1">(('PRJ HR Profile'!$E8)*('IMP HR - Project Time'!BY$33))+(('PRJ HR Profile'!$H8)*(BY$34))</f>
        <v>48.1</v>
      </c>
      <c r="BZ8" s="341">
        <f ca="1">(('PRJ HR Profile'!$F8)*('IMP HR - Project Time'!BZ$33))+(('PRJ HR Profile'!$I8)*(BZ$34))</f>
        <v>48.1</v>
      </c>
      <c r="CA8" s="342">
        <f ca="1">(('PRJ HR Profile'!$D8)*('IMP HR - Project Time'!CA$33))+(('PRJ HR Profile'!$G8)*(CA$34))</f>
        <v>42.1</v>
      </c>
      <c r="CB8" s="341">
        <f ca="1">(('PRJ HR Profile'!$E8)*('IMP HR - Project Time'!CB$33))+(('PRJ HR Profile'!$H8)*(CB$34))</f>
        <v>42.1</v>
      </c>
      <c r="CC8" s="341">
        <f ca="1">(('PRJ HR Profile'!$F8)*('IMP HR - Project Time'!CC$33))+(('PRJ HR Profile'!$I8)*(CC$34))</f>
        <v>42.1</v>
      </c>
      <c r="CD8" s="342">
        <f ca="1">(('PRJ HR Profile'!$D8)*('IMP HR - Project Time'!CD$33))+(('PRJ HR Profile'!$G8)*(CD$34))</f>
        <v>39.099999999999994</v>
      </c>
      <c r="CE8" s="341">
        <f ca="1">(('PRJ HR Profile'!$E8)*('IMP HR - Project Time'!CE$33))+(('PRJ HR Profile'!$H8)*(CE$34))</f>
        <v>39.099999999999994</v>
      </c>
      <c r="CF8" s="341">
        <f ca="1">(('PRJ HR Profile'!$F8)*('IMP HR - Project Time'!CF$33))+(('PRJ HR Profile'!$I8)*(CF$34))</f>
        <v>40.699999999999996</v>
      </c>
      <c r="CG8" s="342">
        <f ca="1">(('PRJ HR Profile'!$D8)*('IMP HR - Project Time'!CG$33))+(('PRJ HR Profile'!$G8)*(CG$34))</f>
        <v>42.3</v>
      </c>
      <c r="CH8" s="341">
        <f ca="1">(('PRJ HR Profile'!$E8)*('IMP HR - Project Time'!CH$33))+(('PRJ HR Profile'!$H8)*(CH$34))</f>
        <v>42.3</v>
      </c>
      <c r="CI8" s="343">
        <f ca="1">(('PRJ HR Profile'!$F8)*('IMP HR - Project Time'!CI$33))+(('PRJ HR Profile'!$I8)*(CI$34))</f>
        <v>42.3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v>0</v>
      </c>
      <c r="E9" s="136">
        <v>0</v>
      </c>
      <c r="F9" s="136">
        <v>0</v>
      </c>
      <c r="G9" s="137">
        <v>0</v>
      </c>
      <c r="H9" s="136">
        <v>0</v>
      </c>
      <c r="I9" s="136">
        <v>0</v>
      </c>
      <c r="J9" s="137">
        <v>0</v>
      </c>
      <c r="K9" s="136">
        <v>0</v>
      </c>
      <c r="L9" s="136">
        <v>0</v>
      </c>
      <c r="M9" s="137">
        <v>0</v>
      </c>
      <c r="N9" s="136">
        <v>0</v>
      </c>
      <c r="O9" s="138">
        <v>0</v>
      </c>
      <c r="P9" s="135">
        <v>0</v>
      </c>
      <c r="Q9" s="136">
        <v>0</v>
      </c>
      <c r="R9" s="136">
        <v>0</v>
      </c>
      <c r="S9" s="137">
        <v>0</v>
      </c>
      <c r="T9" s="136">
        <v>0</v>
      </c>
      <c r="U9" s="136">
        <v>0</v>
      </c>
      <c r="V9" s="137">
        <v>0</v>
      </c>
      <c r="W9" s="136">
        <v>0</v>
      </c>
      <c r="X9" s="136">
        <v>0</v>
      </c>
      <c r="Y9" s="137">
        <v>0</v>
      </c>
      <c r="Z9" s="136">
        <v>0</v>
      </c>
      <c r="AA9" s="138">
        <v>0</v>
      </c>
      <c r="AB9" s="340">
        <f ca="1">(('PRJ HR Profile'!$D9)*('IMP HR - Project Time'!AB$33))+(('PRJ HR Profile'!$G9)*(AB$34))</f>
        <v>1</v>
      </c>
      <c r="AC9" s="341">
        <f ca="1">(('PRJ HR Profile'!$E9)*('IMP HR - Project Time'!AC$33))+(('PRJ HR Profile'!$H9)*(AC$34))</f>
        <v>1</v>
      </c>
      <c r="AD9" s="341">
        <f ca="1">(('PRJ HR Profile'!$F9)*('IMP HR - Project Time'!AD$33))+(('PRJ HR Profile'!$I9)*(AD$34))</f>
        <v>0.1</v>
      </c>
      <c r="AE9" s="342">
        <f ca="1">(('PRJ HR Profile'!$D9)*('IMP HR - Project Time'!AE$33))+(('PRJ HR Profile'!$G9)*(AE$34))</f>
        <v>0.1</v>
      </c>
      <c r="AF9" s="341">
        <f ca="1">(('PRJ HR Profile'!$E9)*('IMP HR - Project Time'!AF$33))+(('PRJ HR Profile'!$H9)*(AF$34))</f>
        <v>0</v>
      </c>
      <c r="AG9" s="341">
        <f ca="1">(('PRJ HR Profile'!$F9)*('IMP HR - Project Time'!AG$33))+(('PRJ HR Profile'!$I9)*(AG$34))</f>
        <v>0.2</v>
      </c>
      <c r="AH9" s="342">
        <f ca="1">(('PRJ HR Profile'!$D9)*('IMP HR - Project Time'!AH$33))+(('PRJ HR Profile'!$G9)*(AH$34))</f>
        <v>0.1</v>
      </c>
      <c r="AI9" s="341">
        <f ca="1">(('PRJ HR Profile'!$E9)*('IMP HR - Project Time'!AI$33))+(('PRJ HR Profile'!$H9)*(AI$34))</f>
        <v>0</v>
      </c>
      <c r="AJ9" s="341">
        <f ca="1">(('PRJ HR Profile'!$F9)*('IMP HR - Project Time'!AJ$33))+(('PRJ HR Profile'!$I9)*(AJ$34))</f>
        <v>0.2</v>
      </c>
      <c r="AK9" s="342">
        <f ca="1">(('PRJ HR Profile'!$D9)*('IMP HR - Project Time'!AK$33))+(('PRJ HR Profile'!$G9)*(AK$34))</f>
        <v>0.1</v>
      </c>
      <c r="AL9" s="341">
        <f ca="1">(('PRJ HR Profile'!$E9)*('IMP HR - Project Time'!AL$33))+(('PRJ HR Profile'!$H9)*(AL$34))</f>
        <v>0</v>
      </c>
      <c r="AM9" s="343">
        <f ca="1">(('PRJ HR Profile'!$F9)*('IMP HR - Project Time'!AM$33))+(('PRJ HR Profile'!$I9)*(AM$34))</f>
        <v>0.2</v>
      </c>
      <c r="AN9" s="340">
        <f ca="1">(('PRJ HR Profile'!$D9)*('IMP HR - Project Time'!AN$33))+(('PRJ HR Profile'!$G9)*(AN$34))</f>
        <v>4.0999999999999996</v>
      </c>
      <c r="AO9" s="341">
        <f ca="1">(('PRJ HR Profile'!$E9)*('IMP HR - Project Time'!AO$33))+(('PRJ HR Profile'!$H9)*(AO$34))</f>
        <v>4</v>
      </c>
      <c r="AP9" s="341">
        <f ca="1">(('PRJ HR Profile'!$F9)*('IMP HR - Project Time'!AP$33))+(('PRJ HR Profile'!$I9)*(AP$34))</f>
        <v>0.60000000000000009</v>
      </c>
      <c r="AQ9" s="342">
        <f ca="1">(('PRJ HR Profile'!$D9)*('IMP HR - Project Time'!AQ$33))+(('PRJ HR Profile'!$G9)*(AQ$34))</f>
        <v>1.5</v>
      </c>
      <c r="AR9" s="341">
        <f ca="1">(('PRJ HR Profile'!$E9)*('IMP HR - Project Time'!AR$33))+(('PRJ HR Profile'!$H9)*(AR$34))</f>
        <v>1</v>
      </c>
      <c r="AS9" s="341">
        <f ca="1">(('PRJ HR Profile'!$F9)*('IMP HR - Project Time'!AS$33))+(('PRJ HR Profile'!$I9)*(AS$34))</f>
        <v>1.1000000000000001</v>
      </c>
      <c r="AT9" s="342">
        <f ca="1">(('PRJ HR Profile'!$D9)*('IMP HR - Project Time'!AT$33))+(('PRJ HR Profile'!$G9)*(AT$34))</f>
        <v>0.60000000000000009</v>
      </c>
      <c r="AU9" s="341">
        <f ca="1">(('PRJ HR Profile'!$E9)*('IMP HR - Project Time'!AU$33))+(('PRJ HR Profile'!$H9)*(AU$34))</f>
        <v>0</v>
      </c>
      <c r="AV9" s="341">
        <f ca="1">(('PRJ HR Profile'!$F9)*('IMP HR - Project Time'!AV$33))+(('PRJ HR Profile'!$I9)*(AV$34))</f>
        <v>1.2000000000000002</v>
      </c>
      <c r="AW9" s="342">
        <f ca="1">(('PRJ HR Profile'!$D9)*('IMP HR - Project Time'!AW$33))+(('PRJ HR Profile'!$G9)*(AW$34))</f>
        <v>2</v>
      </c>
      <c r="AX9" s="341">
        <f ca="1">(('PRJ HR Profile'!$E9)*('IMP HR - Project Time'!AX$33))+(('PRJ HR Profile'!$H9)*(AX$34))</f>
        <v>1.5</v>
      </c>
      <c r="AY9" s="343">
        <f ca="1">(('PRJ HR Profile'!$F9)*('IMP HR - Project Time'!AY$33))+(('PRJ HR Profile'!$I9)*(AY$34))</f>
        <v>1.1499999999999999</v>
      </c>
      <c r="AZ9" s="340">
        <f ca="1">(('PRJ HR Profile'!$D9)*('IMP HR - Project Time'!AZ$33))+(('PRJ HR Profile'!$G9)*(AZ$34))</f>
        <v>1.5</v>
      </c>
      <c r="BA9" s="341">
        <f ca="1">(('PRJ HR Profile'!$E9)*('IMP HR - Project Time'!BA$33))+(('PRJ HR Profile'!$H9)*(BA$34))</f>
        <v>0.85</v>
      </c>
      <c r="BB9" s="341">
        <f ca="1">(('PRJ HR Profile'!$F9)*('IMP HR - Project Time'!BB$33))+(('PRJ HR Profile'!$I9)*(BB$34))</f>
        <v>1.385</v>
      </c>
      <c r="BC9" s="342">
        <f ca="1">(('PRJ HR Profile'!$D9)*('IMP HR - Project Time'!BC$33))+(('PRJ HR Profile'!$G9)*(BC$34))</f>
        <v>8.2349999999999994</v>
      </c>
      <c r="BD9" s="341">
        <f ca="1">(('PRJ HR Profile'!$E9)*('IMP HR - Project Time'!BD$33))+(('PRJ HR Profile'!$H9)*(BD$34))</f>
        <v>7.5</v>
      </c>
      <c r="BE9" s="341">
        <f ca="1">(('PRJ HR Profile'!$F9)*('IMP HR - Project Time'!BE$33))+(('PRJ HR Profile'!$I9)*(BE$34))</f>
        <v>2.2199999999999998</v>
      </c>
      <c r="BF9" s="342">
        <f ca="1">(('PRJ HR Profile'!$D9)*('IMP HR - Project Time'!BF$33))+(('PRJ HR Profile'!$G9)*(BF$34))</f>
        <v>1.4850000000000001</v>
      </c>
      <c r="BG9" s="341">
        <f ca="1">(('PRJ HR Profile'!$E9)*('IMP HR - Project Time'!BG$33))+(('PRJ HR Profile'!$H9)*(BG$34))</f>
        <v>0</v>
      </c>
      <c r="BH9" s="341">
        <f ca="1">(('PRJ HR Profile'!$F9)*('IMP HR - Project Time'!BH$33))+(('PRJ HR Profile'!$I9)*(BH$34))</f>
        <v>2.97</v>
      </c>
      <c r="BI9" s="342">
        <f ca="1">(('PRJ HR Profile'!$D9)*('IMP HR - Project Time'!BI$33))+(('PRJ HR Profile'!$G9)*(BI$34))</f>
        <v>1.4850000000000001</v>
      </c>
      <c r="BJ9" s="341">
        <f ca="1">(('PRJ HR Profile'!$E9)*('IMP HR - Project Time'!BJ$33))+(('PRJ HR Profile'!$H9)*(BJ$34))</f>
        <v>0</v>
      </c>
      <c r="BK9" s="343">
        <f ca="1">(('PRJ HR Profile'!$F9)*('IMP HR - Project Time'!BK$33))+(('PRJ HR Profile'!$I9)*(BK$34))</f>
        <v>2.97</v>
      </c>
      <c r="BL9" s="340">
        <f ca="1">(('PRJ HR Profile'!$D9)*('IMP HR - Project Time'!BL$33))+(('PRJ HR Profile'!$G9)*(BL$34))</f>
        <v>1.385</v>
      </c>
      <c r="BM9" s="341">
        <f ca="1">(('PRJ HR Profile'!$E9)*('IMP HR - Project Time'!BM$33))+(('PRJ HR Profile'!$H9)*(BM$34))</f>
        <v>0</v>
      </c>
      <c r="BN9" s="341">
        <f ca="1">(('PRJ HR Profile'!$F9)*('IMP HR - Project Time'!BN$33))+(('PRJ HR Profile'!$I9)*(BN$34))</f>
        <v>2.77</v>
      </c>
      <c r="BO9" s="342">
        <f ca="1">(('PRJ HR Profile'!$D9)*('IMP HR - Project Time'!BO$33))+(('PRJ HR Profile'!$G9)*(BO$34))</f>
        <v>9.8849999999999998</v>
      </c>
      <c r="BP9" s="341">
        <f ca="1">(('PRJ HR Profile'!$E9)*('IMP HR - Project Time'!BP$33))+(('PRJ HR Profile'!$H9)*(BP$34))</f>
        <v>8.5</v>
      </c>
      <c r="BQ9" s="341">
        <f ca="1">(('PRJ HR Profile'!$F9)*('IMP HR - Project Time'!BQ$33))+(('PRJ HR Profile'!$I9)*(BQ$34))</f>
        <v>3.6200000000000006</v>
      </c>
      <c r="BR9" s="342">
        <f ca="1">(('PRJ HR Profile'!$D9)*('IMP HR - Project Time'!BR$33))+(('PRJ HR Profile'!$G9)*(BR$34))</f>
        <v>2.15</v>
      </c>
      <c r="BS9" s="341">
        <f ca="1">(('PRJ HR Profile'!$E9)*('IMP HR - Project Time'!BS$33))+(('PRJ HR Profile'!$H9)*(BS$34))</f>
        <v>0</v>
      </c>
      <c r="BT9" s="341">
        <f ca="1">(('PRJ HR Profile'!$F9)*('IMP HR - Project Time'!BT$33))+(('PRJ HR Profile'!$I9)*(BT$34))</f>
        <v>4.3</v>
      </c>
      <c r="BU9" s="342">
        <f ca="1">(('PRJ HR Profile'!$D9)*('IMP HR - Project Time'!BU$33))+(('PRJ HR Profile'!$G9)*(BU$34))</f>
        <v>4.6999999999999993</v>
      </c>
      <c r="BV9" s="341">
        <f ca="1">(('PRJ HR Profile'!$E9)*('IMP HR - Project Time'!BV$33))+(('PRJ HR Profile'!$H9)*(BV$34))</f>
        <v>2.5499999999999998</v>
      </c>
      <c r="BW9" s="343">
        <f ca="1">(('PRJ HR Profile'!$F9)*('IMP HR - Project Time'!BW$33))+(('PRJ HR Profile'!$I9)*(BW$34))</f>
        <v>4.5549999999999997</v>
      </c>
      <c r="BX9" s="340">
        <f ca="1">(('PRJ HR Profile'!$D9)*('IMP HR - Project Time'!BX$33))+(('PRJ HR Profile'!$G9)*(BX$34))</f>
        <v>2.4050000000000002</v>
      </c>
      <c r="BY9" s="341">
        <f ca="1">(('PRJ HR Profile'!$E9)*('IMP HR - Project Time'!BY$33))+(('PRJ HR Profile'!$H9)*(BY$34))</f>
        <v>0</v>
      </c>
      <c r="BZ9" s="341">
        <f ca="1">(('PRJ HR Profile'!$F9)*('IMP HR - Project Time'!BZ$33))+(('PRJ HR Profile'!$I9)*(BZ$34))</f>
        <v>4.8100000000000005</v>
      </c>
      <c r="CA9" s="342">
        <f ca="1">(('PRJ HR Profile'!$D9)*('IMP HR - Project Time'!CA$33))+(('PRJ HR Profile'!$G9)*(CA$34))</f>
        <v>2.105</v>
      </c>
      <c r="CB9" s="341">
        <f ca="1">(('PRJ HR Profile'!$E9)*('IMP HR - Project Time'!CB$33))+(('PRJ HR Profile'!$H9)*(CB$34))</f>
        <v>0</v>
      </c>
      <c r="CC9" s="341">
        <f ca="1">(('PRJ HR Profile'!$F9)*('IMP HR - Project Time'!CC$33))+(('PRJ HR Profile'!$I9)*(CC$34))</f>
        <v>4.21</v>
      </c>
      <c r="CD9" s="342">
        <f ca="1">(('PRJ HR Profile'!$D9)*('IMP HR - Project Time'!CD$33))+(('PRJ HR Profile'!$G9)*(CD$34))</f>
        <v>3.5549999999999997</v>
      </c>
      <c r="CE9" s="341">
        <f ca="1">(('PRJ HR Profile'!$E9)*('IMP HR - Project Time'!CE$33))+(('PRJ HR Profile'!$H9)*(CE$34))</f>
        <v>1.6</v>
      </c>
      <c r="CF9" s="341">
        <f ca="1">(('PRJ HR Profile'!$F9)*('IMP HR - Project Time'!CF$33))+(('PRJ HR Profile'!$I9)*(CF$34))</f>
        <v>4.0699999999999994</v>
      </c>
      <c r="CG9" s="342">
        <f ca="1">(('PRJ HR Profile'!$D9)*('IMP HR - Project Time'!CG$33))+(('PRJ HR Profile'!$G9)*(CG$34))</f>
        <v>2.1149999999999998</v>
      </c>
      <c r="CH9" s="341">
        <f ca="1">(('PRJ HR Profile'!$E9)*('IMP HR - Project Time'!CH$33))+(('PRJ HR Profile'!$H9)*(CH$34))</f>
        <v>0</v>
      </c>
      <c r="CI9" s="343">
        <f ca="1">(('PRJ HR Profile'!$F9)*('IMP HR - Project Time'!CI$33))+(('PRJ HR Profile'!$I9)*(CI$34))</f>
        <v>4.2299999999999995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v>0</v>
      </c>
      <c r="E10" s="136">
        <v>0</v>
      </c>
      <c r="F10" s="136">
        <v>0</v>
      </c>
      <c r="G10" s="137">
        <v>0</v>
      </c>
      <c r="H10" s="136">
        <v>0</v>
      </c>
      <c r="I10" s="136">
        <v>0</v>
      </c>
      <c r="J10" s="137">
        <v>0</v>
      </c>
      <c r="K10" s="136">
        <v>0</v>
      </c>
      <c r="L10" s="136">
        <v>0</v>
      </c>
      <c r="M10" s="137">
        <v>0</v>
      </c>
      <c r="N10" s="136">
        <v>0</v>
      </c>
      <c r="O10" s="138">
        <v>0</v>
      </c>
      <c r="P10" s="135">
        <v>0</v>
      </c>
      <c r="Q10" s="136">
        <v>0</v>
      </c>
      <c r="R10" s="136">
        <v>0</v>
      </c>
      <c r="S10" s="137">
        <v>0</v>
      </c>
      <c r="T10" s="136">
        <v>0</v>
      </c>
      <c r="U10" s="136">
        <v>0</v>
      </c>
      <c r="V10" s="137">
        <v>0</v>
      </c>
      <c r="W10" s="136">
        <v>0</v>
      </c>
      <c r="X10" s="136">
        <v>0</v>
      </c>
      <c r="Y10" s="137">
        <v>0</v>
      </c>
      <c r="Z10" s="136">
        <v>0</v>
      </c>
      <c r="AA10" s="138">
        <v>0</v>
      </c>
      <c r="AB10" s="340">
        <f ca="1">(('PRJ HR Profile'!$D10)*('IMP HR - Project Time'!AB$33))+(('PRJ HR Profile'!$G10)*(AB$34))</f>
        <v>1</v>
      </c>
      <c r="AC10" s="341">
        <f ca="1">(('PRJ HR Profile'!$E10)*('IMP HR - Project Time'!AC$33))+(('PRJ HR Profile'!$H10)*(AC$34))</f>
        <v>1</v>
      </c>
      <c r="AD10" s="341">
        <f ca="1">(('PRJ HR Profile'!$F10)*('IMP HR - Project Time'!AD$33))+(('PRJ HR Profile'!$I10)*(AD$34))</f>
        <v>0.5</v>
      </c>
      <c r="AE10" s="342">
        <f ca="1">(('PRJ HR Profile'!$D10)*('IMP HR - Project Time'!AE$33))+(('PRJ HR Profile'!$G10)*(AE$34))</f>
        <v>0.5</v>
      </c>
      <c r="AF10" s="341">
        <f ca="1">(('PRJ HR Profile'!$E10)*('IMP HR - Project Time'!AF$33))+(('PRJ HR Profile'!$H10)*(AF$34))</f>
        <v>0.1</v>
      </c>
      <c r="AG10" s="341">
        <f ca="1">(('PRJ HR Profile'!$F10)*('IMP HR - Project Time'!AG$33))+(('PRJ HR Profile'!$I10)*(AG$34))</f>
        <v>0.75</v>
      </c>
      <c r="AH10" s="342">
        <f ca="1">(('PRJ HR Profile'!$D10)*('IMP HR - Project Time'!AH$33))+(('PRJ HR Profile'!$G10)*(AH$34))</f>
        <v>0.5</v>
      </c>
      <c r="AI10" s="341">
        <f ca="1">(('PRJ HR Profile'!$E10)*('IMP HR - Project Time'!AI$33))+(('PRJ HR Profile'!$H10)*(AI$34))</f>
        <v>0.1</v>
      </c>
      <c r="AJ10" s="341">
        <f ca="1">(('PRJ HR Profile'!$F10)*('IMP HR - Project Time'!AJ$33))+(('PRJ HR Profile'!$I10)*(AJ$34))</f>
        <v>0.75</v>
      </c>
      <c r="AK10" s="342">
        <f ca="1">(('PRJ HR Profile'!$D10)*('IMP HR - Project Time'!AK$33))+(('PRJ HR Profile'!$G10)*(AK$34))</f>
        <v>0.5</v>
      </c>
      <c r="AL10" s="341">
        <f ca="1">(('PRJ HR Profile'!$E10)*('IMP HR - Project Time'!AL$33))+(('PRJ HR Profile'!$H10)*(AL$34))</f>
        <v>0.1</v>
      </c>
      <c r="AM10" s="343">
        <f ca="1">(('PRJ HR Profile'!$F10)*('IMP HR - Project Time'!AM$33))+(('PRJ HR Profile'!$I10)*(AM$34))</f>
        <v>0.75</v>
      </c>
      <c r="AN10" s="340">
        <f ca="1">(('PRJ HR Profile'!$D10)*('IMP HR - Project Time'!AN$33))+(('PRJ HR Profile'!$G10)*(AN$34))</f>
        <v>4.5</v>
      </c>
      <c r="AO10" s="341">
        <f ca="1">(('PRJ HR Profile'!$E10)*('IMP HR - Project Time'!AO$33))+(('PRJ HR Profile'!$H10)*(AO$34))</f>
        <v>4.0999999999999996</v>
      </c>
      <c r="AP10" s="341">
        <f ca="1">(('PRJ HR Profile'!$F10)*('IMP HR - Project Time'!AP$33))+(('PRJ HR Profile'!$I10)*(AP$34))</f>
        <v>2.75</v>
      </c>
      <c r="AQ10" s="342">
        <f ca="1">(('PRJ HR Profile'!$D10)*('IMP HR - Project Time'!AQ$33))+(('PRJ HR Profile'!$G10)*(AQ$34))</f>
        <v>3.5</v>
      </c>
      <c r="AR10" s="341">
        <f ca="1">(('PRJ HR Profile'!$E10)*('IMP HR - Project Time'!AR$33))+(('PRJ HR Profile'!$H10)*(AR$34))</f>
        <v>1.5</v>
      </c>
      <c r="AS10" s="341">
        <f ca="1">(('PRJ HR Profile'!$F10)*('IMP HR - Project Time'!AS$33))+(('PRJ HR Profile'!$I10)*(AS$34))</f>
        <v>4.25</v>
      </c>
      <c r="AT10" s="342">
        <f ca="1">(('PRJ HR Profile'!$D10)*('IMP HR - Project Time'!AT$33))+(('PRJ HR Profile'!$G10)*(AT$34))</f>
        <v>3</v>
      </c>
      <c r="AU10" s="341">
        <f ca="1">(('PRJ HR Profile'!$E10)*('IMP HR - Project Time'!AU$33))+(('PRJ HR Profile'!$H10)*(AU$34))</f>
        <v>0.60000000000000009</v>
      </c>
      <c r="AV10" s="341">
        <f ca="1">(('PRJ HR Profile'!$F10)*('IMP HR - Project Time'!AV$33))+(('PRJ HR Profile'!$I10)*(AV$34))</f>
        <v>4.5</v>
      </c>
      <c r="AW10" s="342">
        <f ca="1">(('PRJ HR Profile'!$D10)*('IMP HR - Project Time'!AW$33))+(('PRJ HR Profile'!$G10)*(AW$34))</f>
        <v>4</v>
      </c>
      <c r="AX10" s="341">
        <f ca="1">(('PRJ HR Profile'!$E10)*('IMP HR - Project Time'!AX$33))+(('PRJ HR Profile'!$H10)*(AX$34))</f>
        <v>2</v>
      </c>
      <c r="AY10" s="343">
        <f ca="1">(('PRJ HR Profile'!$F10)*('IMP HR - Project Time'!AY$33))+(('PRJ HR Profile'!$I10)*(AY$34))</f>
        <v>4.5</v>
      </c>
      <c r="AZ10" s="340">
        <f ca="1">(('PRJ HR Profile'!$D10)*('IMP HR - Project Time'!AZ$33))+(('PRJ HR Profile'!$G10)*(AZ$34))</f>
        <v>4.0999999999999996</v>
      </c>
      <c r="BA10" s="341">
        <f ca="1">(('PRJ HR Profile'!$E10)*('IMP HR - Project Time'!BA$33))+(('PRJ HR Profile'!$H10)*(BA$34))</f>
        <v>1.5</v>
      </c>
      <c r="BB10" s="341">
        <f ca="1">(('PRJ HR Profile'!$F10)*('IMP HR - Project Time'!BB$33))+(('PRJ HR Profile'!$I10)*(BB$34))</f>
        <v>5.3</v>
      </c>
      <c r="BC10" s="342">
        <f ca="1">(('PRJ HR Profile'!$D10)*('IMP HR - Project Time'!BC$33))+(('PRJ HR Profile'!$G10)*(BC$34))</f>
        <v>11.175000000000001</v>
      </c>
      <c r="BD10" s="341">
        <f ca="1">(('PRJ HR Profile'!$E10)*('IMP HR - Project Time'!BD$33))+(('PRJ HR Profile'!$H10)*(BD$34))</f>
        <v>8.2349999999999994</v>
      </c>
      <c r="BE10" s="341">
        <f ca="1">(('PRJ HR Profile'!$F10)*('IMP HR - Project Time'!BE$33))+(('PRJ HR Profile'!$I10)*(BE$34))</f>
        <v>9.2624999999999993</v>
      </c>
      <c r="BF10" s="342">
        <f ca="1">(('PRJ HR Profile'!$D10)*('IMP HR - Project Time'!BF$33))+(('PRJ HR Profile'!$G10)*(BF$34))</f>
        <v>7.4249999999999998</v>
      </c>
      <c r="BG10" s="341">
        <f ca="1">(('PRJ HR Profile'!$E10)*('IMP HR - Project Time'!BG$33))+(('PRJ HR Profile'!$H10)*(BG$34))</f>
        <v>1.4850000000000001</v>
      </c>
      <c r="BH10" s="341">
        <f ca="1">(('PRJ HR Profile'!$F10)*('IMP HR - Project Time'!BH$33))+(('PRJ HR Profile'!$I10)*(BH$34))</f>
        <v>11.137499999999999</v>
      </c>
      <c r="BI10" s="342">
        <f ca="1">(('PRJ HR Profile'!$D10)*('IMP HR - Project Time'!BI$33))+(('PRJ HR Profile'!$G10)*(BI$34))</f>
        <v>7.4249999999999998</v>
      </c>
      <c r="BJ10" s="341">
        <f ca="1">(('PRJ HR Profile'!$E10)*('IMP HR - Project Time'!BJ$33))+(('PRJ HR Profile'!$H10)*(BJ$34))</f>
        <v>1.4850000000000001</v>
      </c>
      <c r="BK10" s="343">
        <f ca="1">(('PRJ HR Profile'!$F10)*('IMP HR - Project Time'!BK$33))+(('PRJ HR Profile'!$I10)*(BK$34))</f>
        <v>11.137499999999999</v>
      </c>
      <c r="BL10" s="340">
        <f ca="1">(('PRJ HR Profile'!$D10)*('IMP HR - Project Time'!BL$33))+(('PRJ HR Profile'!$G10)*(BL$34))</f>
        <v>6.9249999999999998</v>
      </c>
      <c r="BM10" s="341">
        <f ca="1">(('PRJ HR Profile'!$E10)*('IMP HR - Project Time'!BM$33))+(('PRJ HR Profile'!$H10)*(BM$34))</f>
        <v>1.385</v>
      </c>
      <c r="BN10" s="341">
        <f ca="1">(('PRJ HR Profile'!$F10)*('IMP HR - Project Time'!BN$33))+(('PRJ HR Profile'!$I10)*(BN$34))</f>
        <v>10.387499999999999</v>
      </c>
      <c r="BO10" s="342">
        <f ca="1">(('PRJ HR Profile'!$D10)*('IMP HR - Project Time'!BO$33))+(('PRJ HR Profile'!$G10)*(BO$34))</f>
        <v>15.425000000000001</v>
      </c>
      <c r="BP10" s="341">
        <f ca="1">(('PRJ HR Profile'!$E10)*('IMP HR - Project Time'!BP$33))+(('PRJ HR Profile'!$H10)*(BP$34))</f>
        <v>9.8849999999999998</v>
      </c>
      <c r="BQ10" s="341">
        <f ca="1">(('PRJ HR Profile'!$F10)*('IMP HR - Project Time'!BQ$33))+(('PRJ HR Profile'!$I10)*(BQ$34))</f>
        <v>14.637500000000001</v>
      </c>
      <c r="BR10" s="342">
        <f ca="1">(('PRJ HR Profile'!$D10)*('IMP HR - Project Time'!BR$33))+(('PRJ HR Profile'!$G10)*(BR$34))</f>
        <v>10.75</v>
      </c>
      <c r="BS10" s="341">
        <f ca="1">(('PRJ HR Profile'!$E10)*('IMP HR - Project Time'!BS$33))+(('PRJ HR Profile'!$H10)*(BS$34))</f>
        <v>2.15</v>
      </c>
      <c r="BT10" s="341">
        <f ca="1">(('PRJ HR Profile'!$F10)*('IMP HR - Project Time'!BT$33))+(('PRJ HR Profile'!$I10)*(BT$34))</f>
        <v>16.125</v>
      </c>
      <c r="BU10" s="342">
        <f ca="1">(('PRJ HR Profile'!$D10)*('IMP HR - Project Time'!BU$33))+(('PRJ HR Profile'!$G10)*(BU$34))</f>
        <v>13.3</v>
      </c>
      <c r="BV10" s="341">
        <f ca="1">(('PRJ HR Profile'!$E10)*('IMP HR - Project Time'!BV$33))+(('PRJ HR Profile'!$H10)*(BV$34))</f>
        <v>4.6999999999999993</v>
      </c>
      <c r="BW10" s="343">
        <f ca="1">(('PRJ HR Profile'!$F10)*('IMP HR - Project Time'!BW$33))+(('PRJ HR Profile'!$I10)*(BW$34))</f>
        <v>17.399999999999999</v>
      </c>
      <c r="BX10" s="340">
        <f ca="1">(('PRJ HR Profile'!$D10)*('IMP HR - Project Time'!BX$33))+(('PRJ HR Profile'!$G10)*(BX$34))</f>
        <v>12.025</v>
      </c>
      <c r="BY10" s="341">
        <f ca="1">(('PRJ HR Profile'!$E10)*('IMP HR - Project Time'!BY$33))+(('PRJ HR Profile'!$H10)*(BY$34))</f>
        <v>2.4050000000000002</v>
      </c>
      <c r="BZ10" s="341">
        <f ca="1">(('PRJ HR Profile'!$F10)*('IMP HR - Project Time'!BZ$33))+(('PRJ HR Profile'!$I10)*(BZ$34))</f>
        <v>18.037500000000001</v>
      </c>
      <c r="CA10" s="342">
        <f ca="1">(('PRJ HR Profile'!$D10)*('IMP HR - Project Time'!CA$33))+(('PRJ HR Profile'!$G10)*(CA$34))</f>
        <v>10.525</v>
      </c>
      <c r="CB10" s="341">
        <f ca="1">(('PRJ HR Profile'!$E10)*('IMP HR - Project Time'!CB$33))+(('PRJ HR Profile'!$H10)*(CB$34))</f>
        <v>2.105</v>
      </c>
      <c r="CC10" s="341">
        <f ca="1">(('PRJ HR Profile'!$F10)*('IMP HR - Project Time'!CC$33))+(('PRJ HR Profile'!$I10)*(CC$34))</f>
        <v>15.787500000000001</v>
      </c>
      <c r="CD10" s="342">
        <f ca="1">(('PRJ HR Profile'!$D10)*('IMP HR - Project Time'!CD$33))+(('PRJ HR Profile'!$G10)*(CD$34))</f>
        <v>11.374999999999998</v>
      </c>
      <c r="CE10" s="341">
        <f ca="1">(('PRJ HR Profile'!$E10)*('IMP HR - Project Time'!CE$33))+(('PRJ HR Profile'!$H10)*(CE$34))</f>
        <v>3.5549999999999997</v>
      </c>
      <c r="CF10" s="341">
        <f ca="1">(('PRJ HR Profile'!$F10)*('IMP HR - Project Time'!CF$33))+(('PRJ HR Profile'!$I10)*(CF$34))</f>
        <v>15.462499999999999</v>
      </c>
      <c r="CG10" s="342">
        <f ca="1">(('PRJ HR Profile'!$D10)*('IMP HR - Project Time'!CG$33))+(('PRJ HR Profile'!$G10)*(CG$34))</f>
        <v>10.574999999999999</v>
      </c>
      <c r="CH10" s="341">
        <f ca="1">(('PRJ HR Profile'!$E10)*('IMP HR - Project Time'!CH$33))+(('PRJ HR Profile'!$H10)*(CH$34))</f>
        <v>2.1149999999999998</v>
      </c>
      <c r="CI10" s="343">
        <f ca="1">(('PRJ HR Profile'!$F10)*('IMP HR - Project Time'!CI$33))+(('PRJ HR Profile'!$I10)*(CI$34))</f>
        <v>15.862499999999999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v>0</v>
      </c>
      <c r="E11" s="136">
        <v>0</v>
      </c>
      <c r="F11" s="136">
        <v>0</v>
      </c>
      <c r="G11" s="137">
        <v>0</v>
      </c>
      <c r="H11" s="136">
        <v>0</v>
      </c>
      <c r="I11" s="136">
        <v>0</v>
      </c>
      <c r="J11" s="137">
        <v>0</v>
      </c>
      <c r="K11" s="136">
        <v>0</v>
      </c>
      <c r="L11" s="136">
        <v>0</v>
      </c>
      <c r="M11" s="137">
        <v>0</v>
      </c>
      <c r="N11" s="136">
        <v>0</v>
      </c>
      <c r="O11" s="138">
        <v>0</v>
      </c>
      <c r="P11" s="135">
        <v>0</v>
      </c>
      <c r="Q11" s="136">
        <v>0</v>
      </c>
      <c r="R11" s="136">
        <v>0</v>
      </c>
      <c r="S11" s="137">
        <v>0</v>
      </c>
      <c r="T11" s="136">
        <v>0</v>
      </c>
      <c r="U11" s="136">
        <v>0</v>
      </c>
      <c r="V11" s="137">
        <v>0</v>
      </c>
      <c r="W11" s="136">
        <v>0</v>
      </c>
      <c r="X11" s="136">
        <v>0</v>
      </c>
      <c r="Y11" s="137">
        <v>0</v>
      </c>
      <c r="Z11" s="136">
        <v>0</v>
      </c>
      <c r="AA11" s="138">
        <v>0</v>
      </c>
      <c r="AB11" s="340">
        <f ca="1">(('PRJ HR Profile'!$D11)*('IMP HR - Project Time'!AB$33))+(('PRJ HR Profile'!$G11)*(AB$34))</f>
        <v>0</v>
      </c>
      <c r="AC11" s="341">
        <f ca="1">(('PRJ HR Profile'!$E11)*('IMP HR - Project Time'!AC$33))+(('PRJ HR Profile'!$H11)*(AC$34))</f>
        <v>1</v>
      </c>
      <c r="AD11" s="341">
        <f ca="1">(('PRJ HR Profile'!$F11)*('IMP HR - Project Time'!AD$33))+(('PRJ HR Profile'!$I11)*(AD$34))</f>
        <v>1</v>
      </c>
      <c r="AE11" s="342">
        <f ca="1">(('PRJ HR Profile'!$D11)*('IMP HR - Project Time'!AE$33))+(('PRJ HR Profile'!$G11)*(AE$34))</f>
        <v>1</v>
      </c>
      <c r="AF11" s="341">
        <f ca="1">(('PRJ HR Profile'!$E11)*('IMP HR - Project Time'!AF$33))+(('PRJ HR Profile'!$H11)*(AF$34))</f>
        <v>1</v>
      </c>
      <c r="AG11" s="341">
        <f ca="1">(('PRJ HR Profile'!$F11)*('IMP HR - Project Time'!AG$33))+(('PRJ HR Profile'!$I11)*(AG$34))</f>
        <v>1</v>
      </c>
      <c r="AH11" s="342">
        <f ca="1">(('PRJ HR Profile'!$D11)*('IMP HR - Project Time'!AH$33))+(('PRJ HR Profile'!$G11)*(AH$34))</f>
        <v>1</v>
      </c>
      <c r="AI11" s="341">
        <f ca="1">(('PRJ HR Profile'!$E11)*('IMP HR - Project Time'!AI$33))+(('PRJ HR Profile'!$H11)*(AI$34))</f>
        <v>1</v>
      </c>
      <c r="AJ11" s="341">
        <f ca="1">(('PRJ HR Profile'!$F11)*('IMP HR - Project Time'!AJ$33))+(('PRJ HR Profile'!$I11)*(AJ$34))</f>
        <v>1</v>
      </c>
      <c r="AK11" s="342">
        <f ca="1">(('PRJ HR Profile'!$D11)*('IMP HR - Project Time'!AK$33))+(('PRJ HR Profile'!$G11)*(AK$34))</f>
        <v>1</v>
      </c>
      <c r="AL11" s="341">
        <f ca="1">(('PRJ HR Profile'!$E11)*('IMP HR - Project Time'!AL$33))+(('PRJ HR Profile'!$H11)*(AL$34))</f>
        <v>1</v>
      </c>
      <c r="AM11" s="343">
        <f ca="1">(('PRJ HR Profile'!$F11)*('IMP HR - Project Time'!AM$33))+(('PRJ HR Profile'!$I11)*(AM$34))</f>
        <v>1</v>
      </c>
      <c r="AN11" s="340">
        <f ca="1">(('PRJ HR Profile'!$D11)*('IMP HR - Project Time'!AN$33))+(('PRJ HR Profile'!$G11)*(AN$34))</f>
        <v>1</v>
      </c>
      <c r="AO11" s="341">
        <f ca="1">(('PRJ HR Profile'!$E11)*('IMP HR - Project Time'!AO$33))+(('PRJ HR Profile'!$H11)*(AO$34))</f>
        <v>5</v>
      </c>
      <c r="AP11" s="341">
        <f ca="1">(('PRJ HR Profile'!$F11)*('IMP HR - Project Time'!AP$33))+(('PRJ HR Profile'!$I11)*(AP$34))</f>
        <v>5</v>
      </c>
      <c r="AQ11" s="342">
        <f ca="1">(('PRJ HR Profile'!$D11)*('IMP HR - Project Time'!AQ$33))+(('PRJ HR Profile'!$G11)*(AQ$34))</f>
        <v>5</v>
      </c>
      <c r="AR11" s="341">
        <f ca="1">(('PRJ HR Profile'!$E11)*('IMP HR - Project Time'!AR$33))+(('PRJ HR Profile'!$H11)*(AR$34))</f>
        <v>6</v>
      </c>
      <c r="AS11" s="341">
        <f ca="1">(('PRJ HR Profile'!$F11)*('IMP HR - Project Time'!AS$33))+(('PRJ HR Profile'!$I11)*(AS$34))</f>
        <v>6</v>
      </c>
      <c r="AT11" s="342">
        <f ca="1">(('PRJ HR Profile'!$D11)*('IMP HR - Project Time'!AT$33))+(('PRJ HR Profile'!$G11)*(AT$34))</f>
        <v>6</v>
      </c>
      <c r="AU11" s="341">
        <f ca="1">(('PRJ HR Profile'!$E11)*('IMP HR - Project Time'!AU$33))+(('PRJ HR Profile'!$H11)*(AU$34))</f>
        <v>6</v>
      </c>
      <c r="AV11" s="341">
        <f ca="1">(('PRJ HR Profile'!$F11)*('IMP HR - Project Time'!AV$33))+(('PRJ HR Profile'!$I11)*(AV$34))</f>
        <v>6</v>
      </c>
      <c r="AW11" s="342">
        <f ca="1">(('PRJ HR Profile'!$D11)*('IMP HR - Project Time'!AW$33))+(('PRJ HR Profile'!$G11)*(AW$34))</f>
        <v>5</v>
      </c>
      <c r="AX11" s="341">
        <f ca="1">(('PRJ HR Profile'!$E11)*('IMP HR - Project Time'!AX$33))+(('PRJ HR Profile'!$H11)*(AX$34))</f>
        <v>6.5</v>
      </c>
      <c r="AY11" s="343">
        <f ca="1">(('PRJ HR Profile'!$F11)*('IMP HR - Project Time'!AY$33))+(('PRJ HR Profile'!$I11)*(AY$34))</f>
        <v>6.5</v>
      </c>
      <c r="AZ11" s="340">
        <f ca="1">(('PRJ HR Profile'!$D11)*('IMP HR - Project Time'!AZ$33))+(('PRJ HR Profile'!$G11)*(AZ$34))</f>
        <v>6.5</v>
      </c>
      <c r="BA11" s="341">
        <f ca="1">(('PRJ HR Profile'!$E11)*('IMP HR - Project Time'!BA$33))+(('PRJ HR Profile'!$H11)*(BA$34))</f>
        <v>7.35</v>
      </c>
      <c r="BB11" s="341">
        <f ca="1">(('PRJ HR Profile'!$F11)*('IMP HR - Project Time'!BB$33))+(('PRJ HR Profile'!$I11)*(BB$34))</f>
        <v>7.35</v>
      </c>
      <c r="BC11" s="342">
        <f ca="1">(('PRJ HR Profile'!$D11)*('IMP HR - Project Time'!BC$33))+(('PRJ HR Profile'!$G11)*(BC$34))</f>
        <v>7.35</v>
      </c>
      <c r="BD11" s="341">
        <f ca="1">(('PRJ HR Profile'!$E11)*('IMP HR - Project Time'!BD$33))+(('PRJ HR Profile'!$H11)*(BD$34))</f>
        <v>14.85</v>
      </c>
      <c r="BE11" s="341">
        <f ca="1">(('PRJ HR Profile'!$F11)*('IMP HR - Project Time'!BE$33))+(('PRJ HR Profile'!$I11)*(BE$34))</f>
        <v>14.85</v>
      </c>
      <c r="BF11" s="342">
        <f ca="1">(('PRJ HR Profile'!$D11)*('IMP HR - Project Time'!BF$33))+(('PRJ HR Profile'!$G11)*(BF$34))</f>
        <v>14.85</v>
      </c>
      <c r="BG11" s="341">
        <f ca="1">(('PRJ HR Profile'!$E11)*('IMP HR - Project Time'!BG$33))+(('PRJ HR Profile'!$H11)*(BG$34))</f>
        <v>14.85</v>
      </c>
      <c r="BH11" s="341">
        <f ca="1">(('PRJ HR Profile'!$F11)*('IMP HR - Project Time'!BH$33))+(('PRJ HR Profile'!$I11)*(BH$34))</f>
        <v>14.85</v>
      </c>
      <c r="BI11" s="342">
        <f ca="1">(('PRJ HR Profile'!$D11)*('IMP HR - Project Time'!BI$33))+(('PRJ HR Profile'!$G11)*(BI$34))</f>
        <v>14.85</v>
      </c>
      <c r="BJ11" s="341">
        <f ca="1">(('PRJ HR Profile'!$E11)*('IMP HR - Project Time'!BJ$33))+(('PRJ HR Profile'!$H11)*(BJ$34))</f>
        <v>14.85</v>
      </c>
      <c r="BK11" s="343">
        <f ca="1">(('PRJ HR Profile'!$F11)*('IMP HR - Project Time'!BK$33))+(('PRJ HR Profile'!$I11)*(BK$34))</f>
        <v>14.85</v>
      </c>
      <c r="BL11" s="340">
        <f ca="1">(('PRJ HR Profile'!$D11)*('IMP HR - Project Time'!BL$33))+(('PRJ HR Profile'!$G11)*(BL$34))</f>
        <v>13.85</v>
      </c>
      <c r="BM11" s="341">
        <f ca="1">(('PRJ HR Profile'!$E11)*('IMP HR - Project Time'!BM$33))+(('PRJ HR Profile'!$H11)*(BM$34))</f>
        <v>13.85</v>
      </c>
      <c r="BN11" s="341">
        <f ca="1">(('PRJ HR Profile'!$F11)*('IMP HR - Project Time'!BN$33))+(('PRJ HR Profile'!$I11)*(BN$34))</f>
        <v>13.85</v>
      </c>
      <c r="BO11" s="342">
        <f ca="1">(('PRJ HR Profile'!$D11)*('IMP HR - Project Time'!BO$33))+(('PRJ HR Profile'!$G11)*(BO$34))</f>
        <v>13.850000000000001</v>
      </c>
      <c r="BP11" s="341">
        <f ca="1">(('PRJ HR Profile'!$E11)*('IMP HR - Project Time'!BP$33))+(('PRJ HR Profile'!$H11)*(BP$34))</f>
        <v>22.35</v>
      </c>
      <c r="BQ11" s="341">
        <f ca="1">(('PRJ HR Profile'!$F11)*('IMP HR - Project Time'!BQ$33))+(('PRJ HR Profile'!$I11)*(BQ$34))</f>
        <v>22.35</v>
      </c>
      <c r="BR11" s="342">
        <f ca="1">(('PRJ HR Profile'!$D11)*('IMP HR - Project Time'!BR$33))+(('PRJ HR Profile'!$G11)*(BR$34))</f>
        <v>21.5</v>
      </c>
      <c r="BS11" s="341">
        <f ca="1">(('PRJ HR Profile'!$E11)*('IMP HR - Project Time'!BS$33))+(('PRJ HR Profile'!$H11)*(BS$34))</f>
        <v>21.5</v>
      </c>
      <c r="BT11" s="341">
        <f ca="1">(('PRJ HR Profile'!$F11)*('IMP HR - Project Time'!BT$33))+(('PRJ HR Profile'!$I11)*(BT$34))</f>
        <v>21.5</v>
      </c>
      <c r="BU11" s="342">
        <f ca="1">(('PRJ HR Profile'!$D11)*('IMP HR - Project Time'!BU$33))+(('PRJ HR Profile'!$G11)*(BU$34))</f>
        <v>21.5</v>
      </c>
      <c r="BV11" s="341">
        <f ca="1">(('PRJ HR Profile'!$E11)*('IMP HR - Project Time'!BV$33))+(('PRJ HR Profile'!$H11)*(BV$34))</f>
        <v>24.05</v>
      </c>
      <c r="BW11" s="343">
        <f ca="1">(('PRJ HR Profile'!$F11)*('IMP HR - Project Time'!BW$33))+(('PRJ HR Profile'!$I11)*(BW$34))</f>
        <v>24.05</v>
      </c>
      <c r="BX11" s="340">
        <f ca="1">(('PRJ HR Profile'!$D11)*('IMP HR - Project Time'!BX$33))+(('PRJ HR Profile'!$G11)*(BX$34))</f>
        <v>24.05</v>
      </c>
      <c r="BY11" s="341">
        <f ca="1">(('PRJ HR Profile'!$E11)*('IMP HR - Project Time'!BY$33))+(('PRJ HR Profile'!$H11)*(BY$34))</f>
        <v>24.05</v>
      </c>
      <c r="BZ11" s="341">
        <f ca="1">(('PRJ HR Profile'!$F11)*('IMP HR - Project Time'!BZ$33))+(('PRJ HR Profile'!$I11)*(BZ$34))</f>
        <v>24.05</v>
      </c>
      <c r="CA11" s="342">
        <f ca="1">(('PRJ HR Profile'!$D11)*('IMP HR - Project Time'!CA$33))+(('PRJ HR Profile'!$G11)*(CA$34))</f>
        <v>21.05</v>
      </c>
      <c r="CB11" s="341">
        <f ca="1">(('PRJ HR Profile'!$E11)*('IMP HR - Project Time'!CB$33))+(('PRJ HR Profile'!$H11)*(CB$34))</f>
        <v>21.05</v>
      </c>
      <c r="CC11" s="341">
        <f ca="1">(('PRJ HR Profile'!$F11)*('IMP HR - Project Time'!CC$33))+(('PRJ HR Profile'!$I11)*(CC$34))</f>
        <v>21.05</v>
      </c>
      <c r="CD11" s="342">
        <f ca="1">(('PRJ HR Profile'!$D11)*('IMP HR - Project Time'!CD$33))+(('PRJ HR Profile'!$G11)*(CD$34))</f>
        <v>19.549999999999997</v>
      </c>
      <c r="CE11" s="341">
        <f ca="1">(('PRJ HR Profile'!$E11)*('IMP HR - Project Time'!CE$33))+(('PRJ HR Profile'!$H11)*(CE$34))</f>
        <v>21.15</v>
      </c>
      <c r="CF11" s="341">
        <f ca="1">(('PRJ HR Profile'!$F11)*('IMP HR - Project Time'!CF$33))+(('PRJ HR Profile'!$I11)*(CF$34))</f>
        <v>21.15</v>
      </c>
      <c r="CG11" s="342">
        <f ca="1">(('PRJ HR Profile'!$D11)*('IMP HR - Project Time'!CG$33))+(('PRJ HR Profile'!$G11)*(CG$34))</f>
        <v>21.15</v>
      </c>
      <c r="CH11" s="341">
        <f ca="1">(('PRJ HR Profile'!$E11)*('IMP HR - Project Time'!CH$33))+(('PRJ HR Profile'!$H11)*(CH$34))</f>
        <v>21.15</v>
      </c>
      <c r="CI11" s="343">
        <f ca="1">(('PRJ HR Profile'!$F11)*('IMP HR - Project Time'!CI$33))+(('PRJ HR Profile'!$I11)*(CI$34))</f>
        <v>21.15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v>0</v>
      </c>
      <c r="E12" s="136">
        <v>0</v>
      </c>
      <c r="F12" s="136">
        <v>0</v>
      </c>
      <c r="G12" s="137">
        <v>0</v>
      </c>
      <c r="H12" s="136">
        <v>0</v>
      </c>
      <c r="I12" s="136">
        <v>0</v>
      </c>
      <c r="J12" s="137">
        <v>0</v>
      </c>
      <c r="K12" s="136">
        <v>0</v>
      </c>
      <c r="L12" s="136">
        <v>0</v>
      </c>
      <c r="M12" s="137">
        <v>0</v>
      </c>
      <c r="N12" s="136">
        <v>0</v>
      </c>
      <c r="O12" s="138">
        <v>0</v>
      </c>
      <c r="P12" s="135">
        <v>0</v>
      </c>
      <c r="Q12" s="136">
        <v>0</v>
      </c>
      <c r="R12" s="136">
        <v>0</v>
      </c>
      <c r="S12" s="137">
        <v>0</v>
      </c>
      <c r="T12" s="136">
        <v>0</v>
      </c>
      <c r="U12" s="136">
        <v>0</v>
      </c>
      <c r="V12" s="137">
        <v>0</v>
      </c>
      <c r="W12" s="136">
        <v>0</v>
      </c>
      <c r="X12" s="136">
        <v>0</v>
      </c>
      <c r="Y12" s="137">
        <v>0</v>
      </c>
      <c r="Z12" s="136">
        <v>0</v>
      </c>
      <c r="AA12" s="138">
        <v>0</v>
      </c>
      <c r="AB12" s="340">
        <f ca="1">(('PRJ HR Profile'!$D12)*('IMP HR - Project Time'!AB$33))+(('PRJ HR Profile'!$G12)*(AB$34))</f>
        <v>0</v>
      </c>
      <c r="AC12" s="341">
        <f ca="1">(('PRJ HR Profile'!$E12)*('IMP HR - Project Time'!AC$33))+(('PRJ HR Profile'!$H12)*(AC$34))</f>
        <v>0</v>
      </c>
      <c r="AD12" s="341">
        <f ca="1">(('PRJ HR Profile'!$F12)*('IMP HR - Project Time'!AD$33))+(('PRJ HR Profile'!$I12)*(AD$34))</f>
        <v>1</v>
      </c>
      <c r="AE12" s="342">
        <f ca="1">(('PRJ HR Profile'!$D12)*('IMP HR - Project Time'!AE$33))+(('PRJ HR Profile'!$G12)*(AE$34))</f>
        <v>2</v>
      </c>
      <c r="AF12" s="341">
        <f ca="1">(('PRJ HR Profile'!$E12)*('IMP HR - Project Time'!AF$33))+(('PRJ HR Profile'!$H12)*(AF$34))</f>
        <v>2</v>
      </c>
      <c r="AG12" s="341">
        <f ca="1">(('PRJ HR Profile'!$F12)*('IMP HR - Project Time'!AG$33))+(('PRJ HR Profile'!$I12)*(AG$34))</f>
        <v>2</v>
      </c>
      <c r="AH12" s="342">
        <f ca="1">(('PRJ HR Profile'!$D12)*('IMP HR - Project Time'!AH$33))+(('PRJ HR Profile'!$G12)*(AH$34))</f>
        <v>2</v>
      </c>
      <c r="AI12" s="341">
        <f ca="1">(('PRJ HR Profile'!$E12)*('IMP HR - Project Time'!AI$33))+(('PRJ HR Profile'!$H12)*(AI$34))</f>
        <v>2</v>
      </c>
      <c r="AJ12" s="341">
        <f ca="1">(('PRJ HR Profile'!$F12)*('IMP HR - Project Time'!AJ$33))+(('PRJ HR Profile'!$I12)*(AJ$34))</f>
        <v>2</v>
      </c>
      <c r="AK12" s="342">
        <f ca="1">(('PRJ HR Profile'!$D12)*('IMP HR - Project Time'!AK$33))+(('PRJ HR Profile'!$G12)*(AK$34))</f>
        <v>2</v>
      </c>
      <c r="AL12" s="341">
        <f ca="1">(('PRJ HR Profile'!$E12)*('IMP HR - Project Time'!AL$33))+(('PRJ HR Profile'!$H12)*(AL$34))</f>
        <v>2</v>
      </c>
      <c r="AM12" s="343">
        <f ca="1">(('PRJ HR Profile'!$F12)*('IMP HR - Project Time'!AM$33))+(('PRJ HR Profile'!$I12)*(AM$34))</f>
        <v>2</v>
      </c>
      <c r="AN12" s="340">
        <f ca="1">(('PRJ HR Profile'!$D12)*('IMP HR - Project Time'!AN$33))+(('PRJ HR Profile'!$G12)*(AN$34))</f>
        <v>2</v>
      </c>
      <c r="AO12" s="341">
        <f ca="1">(('PRJ HR Profile'!$E12)*('IMP HR - Project Time'!AO$33))+(('PRJ HR Profile'!$H12)*(AO$34))</f>
        <v>2</v>
      </c>
      <c r="AP12" s="341">
        <f ca="1">(('PRJ HR Profile'!$F12)*('IMP HR - Project Time'!AP$33))+(('PRJ HR Profile'!$I12)*(AP$34))</f>
        <v>6</v>
      </c>
      <c r="AQ12" s="342">
        <f ca="1">(('PRJ HR Profile'!$D12)*('IMP HR - Project Time'!AQ$33))+(('PRJ HR Profile'!$G12)*(AQ$34))</f>
        <v>10</v>
      </c>
      <c r="AR12" s="341">
        <f ca="1">(('PRJ HR Profile'!$E12)*('IMP HR - Project Time'!AR$33))+(('PRJ HR Profile'!$H12)*(AR$34))</f>
        <v>10</v>
      </c>
      <c r="AS12" s="341">
        <f ca="1">(('PRJ HR Profile'!$F12)*('IMP HR - Project Time'!AS$33))+(('PRJ HR Profile'!$I12)*(AS$34))</f>
        <v>11</v>
      </c>
      <c r="AT12" s="342">
        <f ca="1">(('PRJ HR Profile'!$D12)*('IMP HR - Project Time'!AT$33))+(('PRJ HR Profile'!$G12)*(AT$34))</f>
        <v>12</v>
      </c>
      <c r="AU12" s="341">
        <f ca="1">(('PRJ HR Profile'!$E12)*('IMP HR - Project Time'!AU$33))+(('PRJ HR Profile'!$H12)*(AU$34))</f>
        <v>12</v>
      </c>
      <c r="AV12" s="341">
        <f ca="1">(('PRJ HR Profile'!$F12)*('IMP HR - Project Time'!AV$33))+(('PRJ HR Profile'!$I12)*(AV$34))</f>
        <v>12</v>
      </c>
      <c r="AW12" s="342">
        <f ca="1">(('PRJ HR Profile'!$D12)*('IMP HR - Project Time'!AW$33))+(('PRJ HR Profile'!$G12)*(AW$34))</f>
        <v>10</v>
      </c>
      <c r="AX12" s="341">
        <f ca="1">(('PRJ HR Profile'!$E12)*('IMP HR - Project Time'!AX$33))+(('PRJ HR Profile'!$H12)*(AX$34))</f>
        <v>10</v>
      </c>
      <c r="AY12" s="343">
        <f ca="1">(('PRJ HR Profile'!$F12)*('IMP HR - Project Time'!AY$33))+(('PRJ HR Profile'!$I12)*(AY$34))</f>
        <v>11.5</v>
      </c>
      <c r="AZ12" s="340">
        <f ca="1">(('PRJ HR Profile'!$D12)*('IMP HR - Project Time'!AZ$33))+(('PRJ HR Profile'!$G12)*(AZ$34))</f>
        <v>13</v>
      </c>
      <c r="BA12" s="341">
        <f ca="1">(('PRJ HR Profile'!$E12)*('IMP HR - Project Time'!BA$33))+(('PRJ HR Profile'!$H12)*(BA$34))</f>
        <v>13</v>
      </c>
      <c r="BB12" s="341">
        <f ca="1">(('PRJ HR Profile'!$F12)*('IMP HR - Project Time'!BB$33))+(('PRJ HR Profile'!$I12)*(BB$34))</f>
        <v>13.85</v>
      </c>
      <c r="BC12" s="342">
        <f ca="1">(('PRJ HR Profile'!$D12)*('IMP HR - Project Time'!BC$33))+(('PRJ HR Profile'!$G12)*(BC$34))</f>
        <v>14.7</v>
      </c>
      <c r="BD12" s="341">
        <f ca="1">(('PRJ HR Profile'!$E12)*('IMP HR - Project Time'!BD$33))+(('PRJ HR Profile'!$H12)*(BD$34))</f>
        <v>14.7</v>
      </c>
      <c r="BE12" s="341">
        <f ca="1">(('PRJ HR Profile'!$F12)*('IMP HR - Project Time'!BE$33))+(('PRJ HR Profile'!$I12)*(BE$34))</f>
        <v>22.2</v>
      </c>
      <c r="BF12" s="342">
        <f ca="1">(('PRJ HR Profile'!$D12)*('IMP HR - Project Time'!BF$33))+(('PRJ HR Profile'!$G12)*(BF$34))</f>
        <v>29.7</v>
      </c>
      <c r="BG12" s="341">
        <f ca="1">(('PRJ HR Profile'!$E12)*('IMP HR - Project Time'!BG$33))+(('PRJ HR Profile'!$H12)*(BG$34))</f>
        <v>29.7</v>
      </c>
      <c r="BH12" s="341">
        <f ca="1">(('PRJ HR Profile'!$F12)*('IMP HR - Project Time'!BH$33))+(('PRJ HR Profile'!$I12)*(BH$34))</f>
        <v>29.7</v>
      </c>
      <c r="BI12" s="342">
        <f ca="1">(('PRJ HR Profile'!$D12)*('IMP HR - Project Time'!BI$33))+(('PRJ HR Profile'!$G12)*(BI$34))</f>
        <v>29.7</v>
      </c>
      <c r="BJ12" s="341">
        <f ca="1">(('PRJ HR Profile'!$E12)*('IMP HR - Project Time'!BJ$33))+(('PRJ HR Profile'!$H12)*(BJ$34))</f>
        <v>29.7</v>
      </c>
      <c r="BK12" s="343">
        <f ca="1">(('PRJ HR Profile'!$F12)*('IMP HR - Project Time'!BK$33))+(('PRJ HR Profile'!$I12)*(BK$34))</f>
        <v>29.7</v>
      </c>
      <c r="BL12" s="340">
        <f ca="1">(('PRJ HR Profile'!$D12)*('IMP HR - Project Time'!BL$33))+(('PRJ HR Profile'!$G12)*(BL$34))</f>
        <v>27.7</v>
      </c>
      <c r="BM12" s="341">
        <f ca="1">(('PRJ HR Profile'!$E12)*('IMP HR - Project Time'!BM$33))+(('PRJ HR Profile'!$H12)*(BM$34))</f>
        <v>27.7</v>
      </c>
      <c r="BN12" s="341">
        <f ca="1">(('PRJ HR Profile'!$F12)*('IMP HR - Project Time'!BN$33))+(('PRJ HR Profile'!$I12)*(BN$34))</f>
        <v>27.7</v>
      </c>
      <c r="BO12" s="342">
        <f ca="1">(('PRJ HR Profile'!$D12)*('IMP HR - Project Time'!BO$33))+(('PRJ HR Profile'!$G12)*(BO$34))</f>
        <v>27.700000000000003</v>
      </c>
      <c r="BP12" s="341">
        <f ca="1">(('PRJ HR Profile'!$E12)*('IMP HR - Project Time'!BP$33))+(('PRJ HR Profile'!$H12)*(BP$34))</f>
        <v>27.700000000000003</v>
      </c>
      <c r="BQ12" s="341">
        <f ca="1">(('PRJ HR Profile'!$F12)*('IMP HR - Project Time'!BQ$33))+(('PRJ HR Profile'!$I12)*(BQ$34))</f>
        <v>36.200000000000003</v>
      </c>
      <c r="BR12" s="342">
        <f ca="1">(('PRJ HR Profile'!$D12)*('IMP HR - Project Time'!BR$33))+(('PRJ HR Profile'!$G12)*(BR$34))</f>
        <v>43</v>
      </c>
      <c r="BS12" s="341">
        <f ca="1">(('PRJ HR Profile'!$E12)*('IMP HR - Project Time'!BS$33))+(('PRJ HR Profile'!$H12)*(BS$34))</f>
        <v>43</v>
      </c>
      <c r="BT12" s="341">
        <f ca="1">(('PRJ HR Profile'!$F12)*('IMP HR - Project Time'!BT$33))+(('PRJ HR Profile'!$I12)*(BT$34))</f>
        <v>43</v>
      </c>
      <c r="BU12" s="342">
        <f ca="1">(('PRJ HR Profile'!$D12)*('IMP HR - Project Time'!BU$33))+(('PRJ HR Profile'!$G12)*(BU$34))</f>
        <v>43</v>
      </c>
      <c r="BV12" s="341">
        <f ca="1">(('PRJ HR Profile'!$E12)*('IMP HR - Project Time'!BV$33))+(('PRJ HR Profile'!$H12)*(BV$34))</f>
        <v>43</v>
      </c>
      <c r="BW12" s="343">
        <f ca="1">(('PRJ HR Profile'!$F12)*('IMP HR - Project Time'!BW$33))+(('PRJ HR Profile'!$I12)*(BW$34))</f>
        <v>45.55</v>
      </c>
      <c r="BX12" s="340">
        <f ca="1">(('PRJ HR Profile'!$D12)*('IMP HR - Project Time'!BX$33))+(('PRJ HR Profile'!$G12)*(BX$34))</f>
        <v>48.1</v>
      </c>
      <c r="BY12" s="341">
        <f ca="1">(('PRJ HR Profile'!$E12)*('IMP HR - Project Time'!BY$33))+(('PRJ HR Profile'!$H12)*(BY$34))</f>
        <v>48.1</v>
      </c>
      <c r="BZ12" s="341">
        <f ca="1">(('PRJ HR Profile'!$F12)*('IMP HR - Project Time'!BZ$33))+(('PRJ HR Profile'!$I12)*(BZ$34))</f>
        <v>48.1</v>
      </c>
      <c r="CA12" s="342">
        <f ca="1">(('PRJ HR Profile'!$D12)*('IMP HR - Project Time'!CA$33))+(('PRJ HR Profile'!$G12)*(CA$34))</f>
        <v>42.1</v>
      </c>
      <c r="CB12" s="341">
        <f ca="1">(('PRJ HR Profile'!$E12)*('IMP HR - Project Time'!CB$33))+(('PRJ HR Profile'!$H12)*(CB$34))</f>
        <v>42.1</v>
      </c>
      <c r="CC12" s="341">
        <f ca="1">(('PRJ HR Profile'!$F12)*('IMP HR - Project Time'!CC$33))+(('PRJ HR Profile'!$I12)*(CC$34))</f>
        <v>42.1</v>
      </c>
      <c r="CD12" s="342">
        <f ca="1">(('PRJ HR Profile'!$D12)*('IMP HR - Project Time'!CD$33))+(('PRJ HR Profile'!$G12)*(CD$34))</f>
        <v>39.099999999999994</v>
      </c>
      <c r="CE12" s="341">
        <f ca="1">(('PRJ HR Profile'!$E12)*('IMP HR - Project Time'!CE$33))+(('PRJ HR Profile'!$H12)*(CE$34))</f>
        <v>39.099999999999994</v>
      </c>
      <c r="CF12" s="341">
        <f ca="1">(('PRJ HR Profile'!$F12)*('IMP HR - Project Time'!CF$33))+(('PRJ HR Profile'!$I12)*(CF$34))</f>
        <v>40.699999999999996</v>
      </c>
      <c r="CG12" s="342">
        <f ca="1">(('PRJ HR Profile'!$D12)*('IMP HR - Project Time'!CG$33))+(('PRJ HR Profile'!$G12)*(CG$34))</f>
        <v>42.3</v>
      </c>
      <c r="CH12" s="341">
        <f ca="1">(('PRJ HR Profile'!$E12)*('IMP HR - Project Time'!CH$33))+(('PRJ HR Profile'!$H12)*(CH$34))</f>
        <v>42.3</v>
      </c>
      <c r="CI12" s="343">
        <f ca="1">(('PRJ HR Profile'!$F12)*('IMP HR - Project Time'!CI$33))+(('PRJ HR Profile'!$I12)*(CI$34))</f>
        <v>42.3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v>0</v>
      </c>
      <c r="E13" s="136">
        <v>0</v>
      </c>
      <c r="F13" s="136">
        <v>0</v>
      </c>
      <c r="G13" s="137">
        <v>0</v>
      </c>
      <c r="H13" s="136">
        <v>0</v>
      </c>
      <c r="I13" s="136">
        <v>0</v>
      </c>
      <c r="J13" s="137">
        <v>0</v>
      </c>
      <c r="K13" s="136">
        <v>0</v>
      </c>
      <c r="L13" s="136">
        <v>0</v>
      </c>
      <c r="M13" s="137">
        <v>0</v>
      </c>
      <c r="N13" s="136">
        <v>0</v>
      </c>
      <c r="O13" s="138">
        <v>0</v>
      </c>
      <c r="P13" s="135">
        <v>0</v>
      </c>
      <c r="Q13" s="136">
        <v>0</v>
      </c>
      <c r="R13" s="136">
        <v>0</v>
      </c>
      <c r="S13" s="137">
        <v>0</v>
      </c>
      <c r="T13" s="136">
        <v>0</v>
      </c>
      <c r="U13" s="136">
        <v>0</v>
      </c>
      <c r="V13" s="137">
        <v>0</v>
      </c>
      <c r="W13" s="136">
        <v>0</v>
      </c>
      <c r="X13" s="136">
        <v>0</v>
      </c>
      <c r="Y13" s="137">
        <v>0</v>
      </c>
      <c r="Z13" s="136">
        <v>0</v>
      </c>
      <c r="AA13" s="138">
        <v>0</v>
      </c>
      <c r="AB13" s="340">
        <f ca="1">(('PRJ HR Profile'!$D13)*('IMP HR - Project Time'!AB$33))+(('PRJ HR Profile'!$G13)*(AB$34))</f>
        <v>1</v>
      </c>
      <c r="AC13" s="341">
        <f ca="1">(('PRJ HR Profile'!$E13)*('IMP HR - Project Time'!AC$33))+(('PRJ HR Profile'!$H13)*(AC$34))</f>
        <v>1</v>
      </c>
      <c r="AD13" s="341">
        <f ca="1">(('PRJ HR Profile'!$F13)*('IMP HR - Project Time'!AD$33))+(('PRJ HR Profile'!$I13)*(AD$34))</f>
        <v>0.1</v>
      </c>
      <c r="AE13" s="342">
        <f ca="1">(('PRJ HR Profile'!$D13)*('IMP HR - Project Time'!AE$33))+(('PRJ HR Profile'!$G13)*(AE$34))</f>
        <v>0.1</v>
      </c>
      <c r="AF13" s="341">
        <f ca="1">(('PRJ HR Profile'!$E13)*('IMP HR - Project Time'!AF$33))+(('PRJ HR Profile'!$H13)*(AF$34))</f>
        <v>0</v>
      </c>
      <c r="AG13" s="341">
        <f ca="1">(('PRJ HR Profile'!$F13)*('IMP HR - Project Time'!AG$33))+(('PRJ HR Profile'!$I13)*(AG$34))</f>
        <v>0.2</v>
      </c>
      <c r="AH13" s="342">
        <f ca="1">(('PRJ HR Profile'!$D13)*('IMP HR - Project Time'!AH$33))+(('PRJ HR Profile'!$G13)*(AH$34))</f>
        <v>0.1</v>
      </c>
      <c r="AI13" s="341">
        <f ca="1">(('PRJ HR Profile'!$E13)*('IMP HR - Project Time'!AI$33))+(('PRJ HR Profile'!$H13)*(AI$34))</f>
        <v>0</v>
      </c>
      <c r="AJ13" s="341">
        <f ca="1">(('PRJ HR Profile'!$F13)*('IMP HR - Project Time'!AJ$33))+(('PRJ HR Profile'!$I13)*(AJ$34))</f>
        <v>0.2</v>
      </c>
      <c r="AK13" s="342">
        <f ca="1">(('PRJ HR Profile'!$D13)*('IMP HR - Project Time'!AK$33))+(('PRJ HR Profile'!$G13)*(AK$34))</f>
        <v>0.1</v>
      </c>
      <c r="AL13" s="341">
        <f ca="1">(('PRJ HR Profile'!$E13)*('IMP HR - Project Time'!AL$33))+(('PRJ HR Profile'!$H13)*(AL$34))</f>
        <v>0</v>
      </c>
      <c r="AM13" s="343">
        <f ca="1">(('PRJ HR Profile'!$F13)*('IMP HR - Project Time'!AM$33))+(('PRJ HR Profile'!$I13)*(AM$34))</f>
        <v>0.2</v>
      </c>
      <c r="AN13" s="340">
        <f ca="1">(('PRJ HR Profile'!$D13)*('IMP HR - Project Time'!AN$33))+(('PRJ HR Profile'!$G13)*(AN$34))</f>
        <v>4.0999999999999996</v>
      </c>
      <c r="AO13" s="341">
        <f ca="1">(('PRJ HR Profile'!$E13)*('IMP HR - Project Time'!AO$33))+(('PRJ HR Profile'!$H13)*(AO$34))</f>
        <v>4</v>
      </c>
      <c r="AP13" s="341">
        <f ca="1">(('PRJ HR Profile'!$F13)*('IMP HR - Project Time'!AP$33))+(('PRJ HR Profile'!$I13)*(AP$34))</f>
        <v>0.60000000000000009</v>
      </c>
      <c r="AQ13" s="342">
        <f ca="1">(('PRJ HR Profile'!$D13)*('IMP HR - Project Time'!AQ$33))+(('PRJ HR Profile'!$G13)*(AQ$34))</f>
        <v>1.5</v>
      </c>
      <c r="AR13" s="341">
        <f ca="1">(('PRJ HR Profile'!$E13)*('IMP HR - Project Time'!AR$33))+(('PRJ HR Profile'!$H13)*(AR$34))</f>
        <v>1</v>
      </c>
      <c r="AS13" s="341">
        <f ca="1">(('PRJ HR Profile'!$F13)*('IMP HR - Project Time'!AS$33))+(('PRJ HR Profile'!$I13)*(AS$34))</f>
        <v>1.1000000000000001</v>
      </c>
      <c r="AT13" s="342">
        <f ca="1">(('PRJ HR Profile'!$D13)*('IMP HR - Project Time'!AT$33))+(('PRJ HR Profile'!$G13)*(AT$34))</f>
        <v>0.60000000000000009</v>
      </c>
      <c r="AU13" s="341">
        <f ca="1">(('PRJ HR Profile'!$E13)*('IMP HR - Project Time'!AU$33))+(('PRJ HR Profile'!$H13)*(AU$34))</f>
        <v>0</v>
      </c>
      <c r="AV13" s="341">
        <f ca="1">(('PRJ HR Profile'!$F13)*('IMP HR - Project Time'!AV$33))+(('PRJ HR Profile'!$I13)*(AV$34))</f>
        <v>1.2000000000000002</v>
      </c>
      <c r="AW13" s="342">
        <f ca="1">(('PRJ HR Profile'!$D13)*('IMP HR - Project Time'!AW$33))+(('PRJ HR Profile'!$G13)*(AW$34))</f>
        <v>2</v>
      </c>
      <c r="AX13" s="341">
        <f ca="1">(('PRJ HR Profile'!$E13)*('IMP HR - Project Time'!AX$33))+(('PRJ HR Profile'!$H13)*(AX$34))</f>
        <v>1.5</v>
      </c>
      <c r="AY13" s="343">
        <f ca="1">(('PRJ HR Profile'!$F13)*('IMP HR - Project Time'!AY$33))+(('PRJ HR Profile'!$I13)*(AY$34))</f>
        <v>1.1499999999999999</v>
      </c>
      <c r="AZ13" s="340">
        <f ca="1">(('PRJ HR Profile'!$D13)*('IMP HR - Project Time'!AZ$33))+(('PRJ HR Profile'!$G13)*(AZ$34))</f>
        <v>1.5</v>
      </c>
      <c r="BA13" s="341">
        <f ca="1">(('PRJ HR Profile'!$E13)*('IMP HR - Project Time'!BA$33))+(('PRJ HR Profile'!$H13)*(BA$34))</f>
        <v>0.85</v>
      </c>
      <c r="BB13" s="341">
        <f ca="1">(('PRJ HR Profile'!$F13)*('IMP HR - Project Time'!BB$33))+(('PRJ HR Profile'!$I13)*(BB$34))</f>
        <v>1.385</v>
      </c>
      <c r="BC13" s="342">
        <f ca="1">(('PRJ HR Profile'!$D13)*('IMP HR - Project Time'!BC$33))+(('PRJ HR Profile'!$G13)*(BC$34))</f>
        <v>8.2349999999999994</v>
      </c>
      <c r="BD13" s="341">
        <f ca="1">(('PRJ HR Profile'!$E13)*('IMP HR - Project Time'!BD$33))+(('PRJ HR Profile'!$H13)*(BD$34))</f>
        <v>7.5</v>
      </c>
      <c r="BE13" s="341">
        <f ca="1">(('PRJ HR Profile'!$F13)*('IMP HR - Project Time'!BE$33))+(('PRJ HR Profile'!$I13)*(BE$34))</f>
        <v>2.2199999999999998</v>
      </c>
      <c r="BF13" s="342">
        <f ca="1">(('PRJ HR Profile'!$D13)*('IMP HR - Project Time'!BF$33))+(('PRJ HR Profile'!$G13)*(BF$34))</f>
        <v>1.4850000000000001</v>
      </c>
      <c r="BG13" s="341">
        <f ca="1">(('PRJ HR Profile'!$E13)*('IMP HR - Project Time'!BG$33))+(('PRJ HR Profile'!$H13)*(BG$34))</f>
        <v>0</v>
      </c>
      <c r="BH13" s="341">
        <f ca="1">(('PRJ HR Profile'!$F13)*('IMP HR - Project Time'!BH$33))+(('PRJ HR Profile'!$I13)*(BH$34))</f>
        <v>2.97</v>
      </c>
      <c r="BI13" s="342">
        <f ca="1">(('PRJ HR Profile'!$D13)*('IMP HR - Project Time'!BI$33))+(('PRJ HR Profile'!$G13)*(BI$34))</f>
        <v>1.4850000000000001</v>
      </c>
      <c r="BJ13" s="341">
        <f ca="1">(('PRJ HR Profile'!$E13)*('IMP HR - Project Time'!BJ$33))+(('PRJ HR Profile'!$H13)*(BJ$34))</f>
        <v>0</v>
      </c>
      <c r="BK13" s="343">
        <f ca="1">(('PRJ HR Profile'!$F13)*('IMP HR - Project Time'!BK$33))+(('PRJ HR Profile'!$I13)*(BK$34))</f>
        <v>2.97</v>
      </c>
      <c r="BL13" s="340">
        <f ca="1">(('PRJ HR Profile'!$D13)*('IMP HR - Project Time'!BL$33))+(('PRJ HR Profile'!$G13)*(BL$34))</f>
        <v>1.385</v>
      </c>
      <c r="BM13" s="341">
        <f ca="1">(('PRJ HR Profile'!$E13)*('IMP HR - Project Time'!BM$33))+(('PRJ HR Profile'!$H13)*(BM$34))</f>
        <v>0</v>
      </c>
      <c r="BN13" s="341">
        <f ca="1">(('PRJ HR Profile'!$F13)*('IMP HR - Project Time'!BN$33))+(('PRJ HR Profile'!$I13)*(BN$34))</f>
        <v>2.77</v>
      </c>
      <c r="BO13" s="342">
        <f ca="1">(('PRJ HR Profile'!$D13)*('IMP HR - Project Time'!BO$33))+(('PRJ HR Profile'!$G13)*(BO$34))</f>
        <v>9.8849999999999998</v>
      </c>
      <c r="BP13" s="341">
        <f ca="1">(('PRJ HR Profile'!$E13)*('IMP HR - Project Time'!BP$33))+(('PRJ HR Profile'!$H13)*(BP$34))</f>
        <v>8.5</v>
      </c>
      <c r="BQ13" s="341">
        <f ca="1">(('PRJ HR Profile'!$F13)*('IMP HR - Project Time'!BQ$33))+(('PRJ HR Profile'!$I13)*(BQ$34))</f>
        <v>3.6200000000000006</v>
      </c>
      <c r="BR13" s="342">
        <f ca="1">(('PRJ HR Profile'!$D13)*('IMP HR - Project Time'!BR$33))+(('PRJ HR Profile'!$G13)*(BR$34))</f>
        <v>2.15</v>
      </c>
      <c r="BS13" s="341">
        <f ca="1">(('PRJ HR Profile'!$E13)*('IMP HR - Project Time'!BS$33))+(('PRJ HR Profile'!$H13)*(BS$34))</f>
        <v>0</v>
      </c>
      <c r="BT13" s="341">
        <f ca="1">(('PRJ HR Profile'!$F13)*('IMP HR - Project Time'!BT$33))+(('PRJ HR Profile'!$I13)*(BT$34))</f>
        <v>4.3</v>
      </c>
      <c r="BU13" s="342">
        <f ca="1">(('PRJ HR Profile'!$D13)*('IMP HR - Project Time'!BU$33))+(('PRJ HR Profile'!$G13)*(BU$34))</f>
        <v>4.6999999999999993</v>
      </c>
      <c r="BV13" s="341">
        <f ca="1">(('PRJ HR Profile'!$E13)*('IMP HR - Project Time'!BV$33))+(('PRJ HR Profile'!$H13)*(BV$34))</f>
        <v>2.5499999999999998</v>
      </c>
      <c r="BW13" s="343">
        <f ca="1">(('PRJ HR Profile'!$F13)*('IMP HR - Project Time'!BW$33))+(('PRJ HR Profile'!$I13)*(BW$34))</f>
        <v>4.5549999999999997</v>
      </c>
      <c r="BX13" s="340">
        <f ca="1">(('PRJ HR Profile'!$D13)*('IMP HR - Project Time'!BX$33))+(('PRJ HR Profile'!$G13)*(BX$34))</f>
        <v>2.4050000000000002</v>
      </c>
      <c r="BY13" s="341">
        <f ca="1">(('PRJ HR Profile'!$E13)*('IMP HR - Project Time'!BY$33))+(('PRJ HR Profile'!$H13)*(BY$34))</f>
        <v>0</v>
      </c>
      <c r="BZ13" s="341">
        <f ca="1">(('PRJ HR Profile'!$F13)*('IMP HR - Project Time'!BZ$33))+(('PRJ HR Profile'!$I13)*(BZ$34))</f>
        <v>4.8100000000000005</v>
      </c>
      <c r="CA13" s="342">
        <f ca="1">(('PRJ HR Profile'!$D13)*('IMP HR - Project Time'!CA$33))+(('PRJ HR Profile'!$G13)*(CA$34))</f>
        <v>2.105</v>
      </c>
      <c r="CB13" s="341">
        <f ca="1">(('PRJ HR Profile'!$E13)*('IMP HR - Project Time'!CB$33))+(('PRJ HR Profile'!$H13)*(CB$34))</f>
        <v>0</v>
      </c>
      <c r="CC13" s="341">
        <f ca="1">(('PRJ HR Profile'!$F13)*('IMP HR - Project Time'!CC$33))+(('PRJ HR Profile'!$I13)*(CC$34))</f>
        <v>4.21</v>
      </c>
      <c r="CD13" s="342">
        <f ca="1">(('PRJ HR Profile'!$D13)*('IMP HR - Project Time'!CD$33))+(('PRJ HR Profile'!$G13)*(CD$34))</f>
        <v>3.5549999999999997</v>
      </c>
      <c r="CE13" s="341">
        <f ca="1">(('PRJ HR Profile'!$E13)*('IMP HR - Project Time'!CE$33))+(('PRJ HR Profile'!$H13)*(CE$34))</f>
        <v>1.6</v>
      </c>
      <c r="CF13" s="341">
        <f ca="1">(('PRJ HR Profile'!$F13)*('IMP HR - Project Time'!CF$33))+(('PRJ HR Profile'!$I13)*(CF$34))</f>
        <v>4.0699999999999994</v>
      </c>
      <c r="CG13" s="342">
        <f ca="1">(('PRJ HR Profile'!$D13)*('IMP HR - Project Time'!CG$33))+(('PRJ HR Profile'!$G13)*(CG$34))</f>
        <v>2.1149999999999998</v>
      </c>
      <c r="CH13" s="341">
        <f ca="1">(('PRJ HR Profile'!$E13)*('IMP HR - Project Time'!CH$33))+(('PRJ HR Profile'!$H13)*(CH$34))</f>
        <v>0</v>
      </c>
      <c r="CI13" s="343">
        <f ca="1">(('PRJ HR Profile'!$F13)*('IMP HR - Project Time'!CI$33))+(('PRJ HR Profile'!$I13)*(CI$34))</f>
        <v>4.2299999999999995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v>0</v>
      </c>
      <c r="E14" s="136">
        <v>0</v>
      </c>
      <c r="F14" s="136">
        <v>0</v>
      </c>
      <c r="G14" s="137">
        <v>0</v>
      </c>
      <c r="H14" s="136">
        <v>0</v>
      </c>
      <c r="I14" s="136">
        <v>0</v>
      </c>
      <c r="J14" s="137">
        <v>0</v>
      </c>
      <c r="K14" s="136">
        <v>0</v>
      </c>
      <c r="L14" s="136">
        <v>0</v>
      </c>
      <c r="M14" s="137">
        <v>0</v>
      </c>
      <c r="N14" s="136">
        <v>0</v>
      </c>
      <c r="O14" s="138">
        <v>0</v>
      </c>
      <c r="P14" s="135">
        <v>0</v>
      </c>
      <c r="Q14" s="136">
        <v>0</v>
      </c>
      <c r="R14" s="136">
        <v>0</v>
      </c>
      <c r="S14" s="137">
        <v>0</v>
      </c>
      <c r="T14" s="136">
        <v>0</v>
      </c>
      <c r="U14" s="136">
        <v>0</v>
      </c>
      <c r="V14" s="137">
        <v>0</v>
      </c>
      <c r="W14" s="136">
        <v>0</v>
      </c>
      <c r="X14" s="136">
        <v>0</v>
      </c>
      <c r="Y14" s="137">
        <v>0</v>
      </c>
      <c r="Z14" s="136">
        <v>0</v>
      </c>
      <c r="AA14" s="138">
        <v>0</v>
      </c>
      <c r="AB14" s="340">
        <f ca="1">(('PRJ HR Profile'!$D14)*('IMP HR - Project Time'!AB$33))+(('PRJ HR Profile'!$G14)*(AB$34))</f>
        <v>1</v>
      </c>
      <c r="AC14" s="341">
        <f ca="1">(('PRJ HR Profile'!$E14)*('IMP HR - Project Time'!AC$33))+(('PRJ HR Profile'!$H14)*(AC$34))</f>
        <v>1</v>
      </c>
      <c r="AD14" s="341">
        <f ca="1">(('PRJ HR Profile'!$F14)*('IMP HR - Project Time'!AD$33))+(('PRJ HR Profile'!$I14)*(AD$34))</f>
        <v>0.5</v>
      </c>
      <c r="AE14" s="342">
        <f ca="1">(('PRJ HR Profile'!$D14)*('IMP HR - Project Time'!AE$33))+(('PRJ HR Profile'!$G14)*(AE$34))</f>
        <v>0.5</v>
      </c>
      <c r="AF14" s="341">
        <f ca="1">(('PRJ HR Profile'!$E14)*('IMP HR - Project Time'!AF$33))+(('PRJ HR Profile'!$H14)*(AF$34))</f>
        <v>0.1</v>
      </c>
      <c r="AG14" s="341">
        <f ca="1">(('PRJ HR Profile'!$F14)*('IMP HR - Project Time'!AG$33))+(('PRJ HR Profile'!$I14)*(AG$34))</f>
        <v>0.75</v>
      </c>
      <c r="AH14" s="342">
        <f ca="1">(('PRJ HR Profile'!$D14)*('IMP HR - Project Time'!AH$33))+(('PRJ HR Profile'!$G14)*(AH$34))</f>
        <v>0.5</v>
      </c>
      <c r="AI14" s="341">
        <f ca="1">(('PRJ HR Profile'!$E14)*('IMP HR - Project Time'!AI$33))+(('PRJ HR Profile'!$H14)*(AI$34))</f>
        <v>0.1</v>
      </c>
      <c r="AJ14" s="341">
        <f ca="1">(('PRJ HR Profile'!$F14)*('IMP HR - Project Time'!AJ$33))+(('PRJ HR Profile'!$I14)*(AJ$34))</f>
        <v>0.75</v>
      </c>
      <c r="AK14" s="342">
        <f ca="1">(('PRJ HR Profile'!$D14)*('IMP HR - Project Time'!AK$33))+(('PRJ HR Profile'!$G14)*(AK$34))</f>
        <v>0.5</v>
      </c>
      <c r="AL14" s="341">
        <f ca="1">(('PRJ HR Profile'!$E14)*('IMP HR - Project Time'!AL$33))+(('PRJ HR Profile'!$H14)*(AL$34))</f>
        <v>0.1</v>
      </c>
      <c r="AM14" s="343">
        <f ca="1">(('PRJ HR Profile'!$F14)*('IMP HR - Project Time'!AM$33))+(('PRJ HR Profile'!$I14)*(AM$34))</f>
        <v>0.75</v>
      </c>
      <c r="AN14" s="340">
        <f ca="1">(('PRJ HR Profile'!$D14)*('IMP HR - Project Time'!AN$33))+(('PRJ HR Profile'!$G14)*(AN$34))</f>
        <v>4.5</v>
      </c>
      <c r="AO14" s="341">
        <f ca="1">(('PRJ HR Profile'!$E14)*('IMP HR - Project Time'!AO$33))+(('PRJ HR Profile'!$H14)*(AO$34))</f>
        <v>4.0999999999999996</v>
      </c>
      <c r="AP14" s="341">
        <f ca="1">(('PRJ HR Profile'!$F14)*('IMP HR - Project Time'!AP$33))+(('PRJ HR Profile'!$I14)*(AP$34))</f>
        <v>2.75</v>
      </c>
      <c r="AQ14" s="342">
        <f ca="1">(('PRJ HR Profile'!$D14)*('IMP HR - Project Time'!AQ$33))+(('PRJ HR Profile'!$G14)*(AQ$34))</f>
        <v>3.5</v>
      </c>
      <c r="AR14" s="341">
        <f ca="1">(('PRJ HR Profile'!$E14)*('IMP HR - Project Time'!AR$33))+(('PRJ HR Profile'!$H14)*(AR$34))</f>
        <v>1.5</v>
      </c>
      <c r="AS14" s="341">
        <f ca="1">(('PRJ HR Profile'!$F14)*('IMP HR - Project Time'!AS$33))+(('PRJ HR Profile'!$I14)*(AS$34))</f>
        <v>4.25</v>
      </c>
      <c r="AT14" s="342">
        <f ca="1">(('PRJ HR Profile'!$D14)*('IMP HR - Project Time'!AT$33))+(('PRJ HR Profile'!$G14)*(AT$34))</f>
        <v>3</v>
      </c>
      <c r="AU14" s="341">
        <f ca="1">(('PRJ HR Profile'!$E14)*('IMP HR - Project Time'!AU$33))+(('PRJ HR Profile'!$H14)*(AU$34))</f>
        <v>0.60000000000000009</v>
      </c>
      <c r="AV14" s="341">
        <f ca="1">(('PRJ HR Profile'!$F14)*('IMP HR - Project Time'!AV$33))+(('PRJ HR Profile'!$I14)*(AV$34))</f>
        <v>4.5</v>
      </c>
      <c r="AW14" s="342">
        <f ca="1">(('PRJ HR Profile'!$D14)*('IMP HR - Project Time'!AW$33))+(('PRJ HR Profile'!$G14)*(AW$34))</f>
        <v>4</v>
      </c>
      <c r="AX14" s="341">
        <f ca="1">(('PRJ HR Profile'!$E14)*('IMP HR - Project Time'!AX$33))+(('PRJ HR Profile'!$H14)*(AX$34))</f>
        <v>2</v>
      </c>
      <c r="AY14" s="343">
        <f ca="1">(('PRJ HR Profile'!$F14)*('IMP HR - Project Time'!AY$33))+(('PRJ HR Profile'!$I14)*(AY$34))</f>
        <v>4.5</v>
      </c>
      <c r="AZ14" s="340">
        <f ca="1">(('PRJ HR Profile'!$D14)*('IMP HR - Project Time'!AZ$33))+(('PRJ HR Profile'!$G14)*(AZ$34))</f>
        <v>4.0999999999999996</v>
      </c>
      <c r="BA14" s="341">
        <f ca="1">(('PRJ HR Profile'!$E14)*('IMP HR - Project Time'!BA$33))+(('PRJ HR Profile'!$H14)*(BA$34))</f>
        <v>1.5</v>
      </c>
      <c r="BB14" s="341">
        <f ca="1">(('PRJ HR Profile'!$F14)*('IMP HR - Project Time'!BB$33))+(('PRJ HR Profile'!$I14)*(BB$34))</f>
        <v>5.3</v>
      </c>
      <c r="BC14" s="342">
        <f ca="1">(('PRJ HR Profile'!$D14)*('IMP HR - Project Time'!BC$33))+(('PRJ HR Profile'!$G14)*(BC$34))</f>
        <v>11.175000000000001</v>
      </c>
      <c r="BD14" s="341">
        <f ca="1">(('PRJ HR Profile'!$E14)*('IMP HR - Project Time'!BD$33))+(('PRJ HR Profile'!$H14)*(BD$34))</f>
        <v>8.2349999999999994</v>
      </c>
      <c r="BE14" s="341">
        <f ca="1">(('PRJ HR Profile'!$F14)*('IMP HR - Project Time'!BE$33))+(('PRJ HR Profile'!$I14)*(BE$34))</f>
        <v>9.2624999999999993</v>
      </c>
      <c r="BF14" s="342">
        <f ca="1">(('PRJ HR Profile'!$D14)*('IMP HR - Project Time'!BF$33))+(('PRJ HR Profile'!$G14)*(BF$34))</f>
        <v>7.4249999999999998</v>
      </c>
      <c r="BG14" s="341">
        <f ca="1">(('PRJ HR Profile'!$E14)*('IMP HR - Project Time'!BG$33))+(('PRJ HR Profile'!$H14)*(BG$34))</f>
        <v>1.4850000000000001</v>
      </c>
      <c r="BH14" s="341">
        <f ca="1">(('PRJ HR Profile'!$F14)*('IMP HR - Project Time'!BH$33))+(('PRJ HR Profile'!$I14)*(BH$34))</f>
        <v>11.137499999999999</v>
      </c>
      <c r="BI14" s="342">
        <f ca="1">(('PRJ HR Profile'!$D14)*('IMP HR - Project Time'!BI$33))+(('PRJ HR Profile'!$G14)*(BI$34))</f>
        <v>7.4249999999999998</v>
      </c>
      <c r="BJ14" s="341">
        <f ca="1">(('PRJ HR Profile'!$E14)*('IMP HR - Project Time'!BJ$33))+(('PRJ HR Profile'!$H14)*(BJ$34))</f>
        <v>1.4850000000000001</v>
      </c>
      <c r="BK14" s="343">
        <f ca="1">(('PRJ HR Profile'!$F14)*('IMP HR - Project Time'!BK$33))+(('PRJ HR Profile'!$I14)*(BK$34))</f>
        <v>11.137499999999999</v>
      </c>
      <c r="BL14" s="340">
        <f ca="1">(('PRJ HR Profile'!$D14)*('IMP HR - Project Time'!BL$33))+(('PRJ HR Profile'!$G14)*(BL$34))</f>
        <v>6.9249999999999998</v>
      </c>
      <c r="BM14" s="341">
        <f ca="1">(('PRJ HR Profile'!$E14)*('IMP HR - Project Time'!BM$33))+(('PRJ HR Profile'!$H14)*(BM$34))</f>
        <v>1.385</v>
      </c>
      <c r="BN14" s="341">
        <f ca="1">(('PRJ HR Profile'!$F14)*('IMP HR - Project Time'!BN$33))+(('PRJ HR Profile'!$I14)*(BN$34))</f>
        <v>10.387499999999999</v>
      </c>
      <c r="BO14" s="342">
        <f ca="1">(('PRJ HR Profile'!$D14)*('IMP HR - Project Time'!BO$33))+(('PRJ HR Profile'!$G14)*(BO$34))</f>
        <v>15.425000000000001</v>
      </c>
      <c r="BP14" s="341">
        <f ca="1">(('PRJ HR Profile'!$E14)*('IMP HR - Project Time'!BP$33))+(('PRJ HR Profile'!$H14)*(BP$34))</f>
        <v>9.8849999999999998</v>
      </c>
      <c r="BQ14" s="341">
        <f ca="1">(('PRJ HR Profile'!$F14)*('IMP HR - Project Time'!BQ$33))+(('PRJ HR Profile'!$I14)*(BQ$34))</f>
        <v>14.637500000000001</v>
      </c>
      <c r="BR14" s="342">
        <f ca="1">(('PRJ HR Profile'!$D14)*('IMP HR - Project Time'!BR$33))+(('PRJ HR Profile'!$G14)*(BR$34))</f>
        <v>10.75</v>
      </c>
      <c r="BS14" s="341">
        <f ca="1">(('PRJ HR Profile'!$E14)*('IMP HR - Project Time'!BS$33))+(('PRJ HR Profile'!$H14)*(BS$34))</f>
        <v>2.15</v>
      </c>
      <c r="BT14" s="341">
        <f ca="1">(('PRJ HR Profile'!$F14)*('IMP HR - Project Time'!BT$33))+(('PRJ HR Profile'!$I14)*(BT$34))</f>
        <v>16.125</v>
      </c>
      <c r="BU14" s="342">
        <f ca="1">(('PRJ HR Profile'!$D14)*('IMP HR - Project Time'!BU$33))+(('PRJ HR Profile'!$G14)*(BU$34))</f>
        <v>13.3</v>
      </c>
      <c r="BV14" s="341">
        <f ca="1">(('PRJ HR Profile'!$E14)*('IMP HR - Project Time'!BV$33))+(('PRJ HR Profile'!$H14)*(BV$34))</f>
        <v>4.6999999999999993</v>
      </c>
      <c r="BW14" s="343">
        <f ca="1">(('PRJ HR Profile'!$F14)*('IMP HR - Project Time'!BW$33))+(('PRJ HR Profile'!$I14)*(BW$34))</f>
        <v>17.399999999999999</v>
      </c>
      <c r="BX14" s="340">
        <f ca="1">(('PRJ HR Profile'!$D14)*('IMP HR - Project Time'!BX$33))+(('PRJ HR Profile'!$G14)*(BX$34))</f>
        <v>12.025</v>
      </c>
      <c r="BY14" s="341">
        <f ca="1">(('PRJ HR Profile'!$E14)*('IMP HR - Project Time'!BY$33))+(('PRJ HR Profile'!$H14)*(BY$34))</f>
        <v>2.4050000000000002</v>
      </c>
      <c r="BZ14" s="341">
        <f ca="1">(('PRJ HR Profile'!$F14)*('IMP HR - Project Time'!BZ$33))+(('PRJ HR Profile'!$I14)*(BZ$34))</f>
        <v>18.037500000000001</v>
      </c>
      <c r="CA14" s="342">
        <f ca="1">(('PRJ HR Profile'!$D14)*('IMP HR - Project Time'!CA$33))+(('PRJ HR Profile'!$G14)*(CA$34))</f>
        <v>10.525</v>
      </c>
      <c r="CB14" s="341">
        <f ca="1">(('PRJ HR Profile'!$E14)*('IMP HR - Project Time'!CB$33))+(('PRJ HR Profile'!$H14)*(CB$34))</f>
        <v>2.105</v>
      </c>
      <c r="CC14" s="341">
        <f ca="1">(('PRJ HR Profile'!$F14)*('IMP HR - Project Time'!CC$33))+(('PRJ HR Profile'!$I14)*(CC$34))</f>
        <v>15.787500000000001</v>
      </c>
      <c r="CD14" s="342">
        <f ca="1">(('PRJ HR Profile'!$D14)*('IMP HR - Project Time'!CD$33))+(('PRJ HR Profile'!$G14)*(CD$34))</f>
        <v>11.374999999999998</v>
      </c>
      <c r="CE14" s="341">
        <f ca="1">(('PRJ HR Profile'!$E14)*('IMP HR - Project Time'!CE$33))+(('PRJ HR Profile'!$H14)*(CE$34))</f>
        <v>3.5549999999999997</v>
      </c>
      <c r="CF14" s="341">
        <f ca="1">(('PRJ HR Profile'!$F14)*('IMP HR - Project Time'!CF$33))+(('PRJ HR Profile'!$I14)*(CF$34))</f>
        <v>15.462499999999999</v>
      </c>
      <c r="CG14" s="342">
        <f ca="1">(('PRJ HR Profile'!$D14)*('IMP HR - Project Time'!CG$33))+(('PRJ HR Profile'!$G14)*(CG$34))</f>
        <v>10.574999999999999</v>
      </c>
      <c r="CH14" s="341">
        <f ca="1">(('PRJ HR Profile'!$E14)*('IMP HR - Project Time'!CH$33))+(('PRJ HR Profile'!$H14)*(CH$34))</f>
        <v>2.1149999999999998</v>
      </c>
      <c r="CI14" s="343">
        <f ca="1">(('PRJ HR Profile'!$F14)*('IMP HR - Project Time'!CI$33))+(('PRJ HR Profile'!$I14)*(CI$34))</f>
        <v>15.862499999999999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v>0</v>
      </c>
      <c r="E15" s="136">
        <v>0</v>
      </c>
      <c r="F15" s="136">
        <v>0</v>
      </c>
      <c r="G15" s="137">
        <v>0</v>
      </c>
      <c r="H15" s="136">
        <v>0</v>
      </c>
      <c r="I15" s="136">
        <v>0</v>
      </c>
      <c r="J15" s="137">
        <v>0</v>
      </c>
      <c r="K15" s="136">
        <v>0</v>
      </c>
      <c r="L15" s="136">
        <v>0</v>
      </c>
      <c r="M15" s="137">
        <v>0</v>
      </c>
      <c r="N15" s="136">
        <v>0</v>
      </c>
      <c r="O15" s="138">
        <v>0</v>
      </c>
      <c r="P15" s="135">
        <v>0</v>
      </c>
      <c r="Q15" s="136">
        <v>0</v>
      </c>
      <c r="R15" s="136">
        <v>0</v>
      </c>
      <c r="S15" s="137">
        <v>0</v>
      </c>
      <c r="T15" s="136">
        <v>0</v>
      </c>
      <c r="U15" s="136">
        <v>0</v>
      </c>
      <c r="V15" s="137">
        <v>0</v>
      </c>
      <c r="W15" s="136">
        <v>0</v>
      </c>
      <c r="X15" s="136">
        <v>0</v>
      </c>
      <c r="Y15" s="137">
        <v>0</v>
      </c>
      <c r="Z15" s="136">
        <v>0</v>
      </c>
      <c r="AA15" s="138">
        <v>0</v>
      </c>
      <c r="AB15" s="340">
        <f ca="1">(('PRJ HR Profile'!$D15)*('IMP HR - Project Time'!AB$33))+(('PRJ HR Profile'!$G15)*(AB$34))</f>
        <v>0</v>
      </c>
      <c r="AC15" s="341">
        <f ca="1">(('PRJ HR Profile'!$E15)*('IMP HR - Project Time'!AC$33))+(('PRJ HR Profile'!$H15)*(AC$34))</f>
        <v>1</v>
      </c>
      <c r="AD15" s="341">
        <f ca="1">(('PRJ HR Profile'!$F15)*('IMP HR - Project Time'!AD$33))+(('PRJ HR Profile'!$I15)*(AD$34))</f>
        <v>1</v>
      </c>
      <c r="AE15" s="342">
        <f ca="1">(('PRJ HR Profile'!$D15)*('IMP HR - Project Time'!AE$33))+(('PRJ HR Profile'!$G15)*(AE$34))</f>
        <v>1</v>
      </c>
      <c r="AF15" s="341">
        <f ca="1">(('PRJ HR Profile'!$E15)*('IMP HR - Project Time'!AF$33))+(('PRJ HR Profile'!$H15)*(AF$34))</f>
        <v>1</v>
      </c>
      <c r="AG15" s="341">
        <f ca="1">(('PRJ HR Profile'!$F15)*('IMP HR - Project Time'!AG$33))+(('PRJ HR Profile'!$I15)*(AG$34))</f>
        <v>1</v>
      </c>
      <c r="AH15" s="342">
        <f ca="1">(('PRJ HR Profile'!$D15)*('IMP HR - Project Time'!AH$33))+(('PRJ HR Profile'!$G15)*(AH$34))</f>
        <v>1</v>
      </c>
      <c r="AI15" s="341">
        <f ca="1">(('PRJ HR Profile'!$E15)*('IMP HR - Project Time'!AI$33))+(('PRJ HR Profile'!$H15)*(AI$34))</f>
        <v>1</v>
      </c>
      <c r="AJ15" s="341">
        <f ca="1">(('PRJ HR Profile'!$F15)*('IMP HR - Project Time'!AJ$33))+(('PRJ HR Profile'!$I15)*(AJ$34))</f>
        <v>1</v>
      </c>
      <c r="AK15" s="342">
        <f ca="1">(('PRJ HR Profile'!$D15)*('IMP HR - Project Time'!AK$33))+(('PRJ HR Profile'!$G15)*(AK$34))</f>
        <v>1</v>
      </c>
      <c r="AL15" s="341">
        <f ca="1">(('PRJ HR Profile'!$E15)*('IMP HR - Project Time'!AL$33))+(('PRJ HR Profile'!$H15)*(AL$34))</f>
        <v>1</v>
      </c>
      <c r="AM15" s="343">
        <f ca="1">(('PRJ HR Profile'!$F15)*('IMP HR - Project Time'!AM$33))+(('PRJ HR Profile'!$I15)*(AM$34))</f>
        <v>1</v>
      </c>
      <c r="AN15" s="340">
        <f ca="1">(('PRJ HR Profile'!$D15)*('IMP HR - Project Time'!AN$33))+(('PRJ HR Profile'!$G15)*(AN$34))</f>
        <v>1</v>
      </c>
      <c r="AO15" s="341">
        <f ca="1">(('PRJ HR Profile'!$E15)*('IMP HR - Project Time'!AO$33))+(('PRJ HR Profile'!$H15)*(AO$34))</f>
        <v>5</v>
      </c>
      <c r="AP15" s="341">
        <f ca="1">(('PRJ HR Profile'!$F15)*('IMP HR - Project Time'!AP$33))+(('PRJ HR Profile'!$I15)*(AP$34))</f>
        <v>5</v>
      </c>
      <c r="AQ15" s="342">
        <f ca="1">(('PRJ HR Profile'!$D15)*('IMP HR - Project Time'!AQ$33))+(('PRJ HR Profile'!$G15)*(AQ$34))</f>
        <v>5</v>
      </c>
      <c r="AR15" s="341">
        <f ca="1">(('PRJ HR Profile'!$E15)*('IMP HR - Project Time'!AR$33))+(('PRJ HR Profile'!$H15)*(AR$34))</f>
        <v>6</v>
      </c>
      <c r="AS15" s="341">
        <f ca="1">(('PRJ HR Profile'!$F15)*('IMP HR - Project Time'!AS$33))+(('PRJ HR Profile'!$I15)*(AS$34))</f>
        <v>6</v>
      </c>
      <c r="AT15" s="342">
        <f ca="1">(('PRJ HR Profile'!$D15)*('IMP HR - Project Time'!AT$33))+(('PRJ HR Profile'!$G15)*(AT$34))</f>
        <v>6</v>
      </c>
      <c r="AU15" s="341">
        <f ca="1">(('PRJ HR Profile'!$E15)*('IMP HR - Project Time'!AU$33))+(('PRJ HR Profile'!$H15)*(AU$34))</f>
        <v>6</v>
      </c>
      <c r="AV15" s="341">
        <f ca="1">(('PRJ HR Profile'!$F15)*('IMP HR - Project Time'!AV$33))+(('PRJ HR Profile'!$I15)*(AV$34))</f>
        <v>6</v>
      </c>
      <c r="AW15" s="342">
        <f ca="1">(('PRJ HR Profile'!$D15)*('IMP HR - Project Time'!AW$33))+(('PRJ HR Profile'!$G15)*(AW$34))</f>
        <v>5</v>
      </c>
      <c r="AX15" s="341">
        <f ca="1">(('PRJ HR Profile'!$E15)*('IMP HR - Project Time'!AX$33))+(('PRJ HR Profile'!$H15)*(AX$34))</f>
        <v>6.5</v>
      </c>
      <c r="AY15" s="343">
        <f ca="1">(('PRJ HR Profile'!$F15)*('IMP HR - Project Time'!AY$33))+(('PRJ HR Profile'!$I15)*(AY$34))</f>
        <v>6.5</v>
      </c>
      <c r="AZ15" s="340">
        <f ca="1">(('PRJ HR Profile'!$D15)*('IMP HR - Project Time'!AZ$33))+(('PRJ HR Profile'!$G15)*(AZ$34))</f>
        <v>6.5</v>
      </c>
      <c r="BA15" s="341">
        <f ca="1">(('PRJ HR Profile'!$E15)*('IMP HR - Project Time'!BA$33))+(('PRJ HR Profile'!$H15)*(BA$34))</f>
        <v>7.35</v>
      </c>
      <c r="BB15" s="341">
        <f ca="1">(('PRJ HR Profile'!$F15)*('IMP HR - Project Time'!BB$33))+(('PRJ HR Profile'!$I15)*(BB$34))</f>
        <v>7.35</v>
      </c>
      <c r="BC15" s="342">
        <f ca="1">(('PRJ HR Profile'!$D15)*('IMP HR - Project Time'!BC$33))+(('PRJ HR Profile'!$G15)*(BC$34))</f>
        <v>7.35</v>
      </c>
      <c r="BD15" s="341">
        <f ca="1">(('PRJ HR Profile'!$E15)*('IMP HR - Project Time'!BD$33))+(('PRJ HR Profile'!$H15)*(BD$34))</f>
        <v>14.85</v>
      </c>
      <c r="BE15" s="341">
        <f ca="1">(('PRJ HR Profile'!$F15)*('IMP HR - Project Time'!BE$33))+(('PRJ HR Profile'!$I15)*(BE$34))</f>
        <v>14.85</v>
      </c>
      <c r="BF15" s="342">
        <f ca="1">(('PRJ HR Profile'!$D15)*('IMP HR - Project Time'!BF$33))+(('PRJ HR Profile'!$G15)*(BF$34))</f>
        <v>14.85</v>
      </c>
      <c r="BG15" s="341">
        <f ca="1">(('PRJ HR Profile'!$E15)*('IMP HR - Project Time'!BG$33))+(('PRJ HR Profile'!$H15)*(BG$34))</f>
        <v>14.85</v>
      </c>
      <c r="BH15" s="341">
        <f ca="1">(('PRJ HR Profile'!$F15)*('IMP HR - Project Time'!BH$33))+(('PRJ HR Profile'!$I15)*(BH$34))</f>
        <v>14.85</v>
      </c>
      <c r="BI15" s="342">
        <f ca="1">(('PRJ HR Profile'!$D15)*('IMP HR - Project Time'!BI$33))+(('PRJ HR Profile'!$G15)*(BI$34))</f>
        <v>14.85</v>
      </c>
      <c r="BJ15" s="341">
        <f ca="1">(('PRJ HR Profile'!$E15)*('IMP HR - Project Time'!BJ$33))+(('PRJ HR Profile'!$H15)*(BJ$34))</f>
        <v>14.85</v>
      </c>
      <c r="BK15" s="343">
        <f ca="1">(('PRJ HR Profile'!$F15)*('IMP HR - Project Time'!BK$33))+(('PRJ HR Profile'!$I15)*(BK$34))</f>
        <v>14.85</v>
      </c>
      <c r="BL15" s="340">
        <f ca="1">(('PRJ HR Profile'!$D15)*('IMP HR - Project Time'!BL$33))+(('PRJ HR Profile'!$G15)*(BL$34))</f>
        <v>13.85</v>
      </c>
      <c r="BM15" s="341">
        <f ca="1">(('PRJ HR Profile'!$E15)*('IMP HR - Project Time'!BM$33))+(('PRJ HR Profile'!$H15)*(BM$34))</f>
        <v>13.85</v>
      </c>
      <c r="BN15" s="341">
        <f ca="1">(('PRJ HR Profile'!$F15)*('IMP HR - Project Time'!BN$33))+(('PRJ HR Profile'!$I15)*(BN$34))</f>
        <v>13.85</v>
      </c>
      <c r="BO15" s="342">
        <f ca="1">(('PRJ HR Profile'!$D15)*('IMP HR - Project Time'!BO$33))+(('PRJ HR Profile'!$G15)*(BO$34))</f>
        <v>13.850000000000001</v>
      </c>
      <c r="BP15" s="341">
        <f ca="1">(('PRJ HR Profile'!$E15)*('IMP HR - Project Time'!BP$33))+(('PRJ HR Profile'!$H15)*(BP$34))</f>
        <v>22.35</v>
      </c>
      <c r="BQ15" s="341">
        <f ca="1">(('PRJ HR Profile'!$F15)*('IMP HR - Project Time'!BQ$33))+(('PRJ HR Profile'!$I15)*(BQ$34))</f>
        <v>22.35</v>
      </c>
      <c r="BR15" s="342">
        <f ca="1">(('PRJ HR Profile'!$D15)*('IMP HR - Project Time'!BR$33))+(('PRJ HR Profile'!$G15)*(BR$34))</f>
        <v>21.5</v>
      </c>
      <c r="BS15" s="341">
        <f ca="1">(('PRJ HR Profile'!$E15)*('IMP HR - Project Time'!BS$33))+(('PRJ HR Profile'!$H15)*(BS$34))</f>
        <v>21.5</v>
      </c>
      <c r="BT15" s="341">
        <f ca="1">(('PRJ HR Profile'!$F15)*('IMP HR - Project Time'!BT$33))+(('PRJ HR Profile'!$I15)*(BT$34))</f>
        <v>21.5</v>
      </c>
      <c r="BU15" s="342">
        <f ca="1">(('PRJ HR Profile'!$D15)*('IMP HR - Project Time'!BU$33))+(('PRJ HR Profile'!$G15)*(BU$34))</f>
        <v>21.5</v>
      </c>
      <c r="BV15" s="341">
        <f ca="1">(('PRJ HR Profile'!$E15)*('IMP HR - Project Time'!BV$33))+(('PRJ HR Profile'!$H15)*(BV$34))</f>
        <v>24.05</v>
      </c>
      <c r="BW15" s="343">
        <f ca="1">(('PRJ HR Profile'!$F15)*('IMP HR - Project Time'!BW$33))+(('PRJ HR Profile'!$I15)*(BW$34))</f>
        <v>24.05</v>
      </c>
      <c r="BX15" s="340">
        <f ca="1">(('PRJ HR Profile'!$D15)*('IMP HR - Project Time'!BX$33))+(('PRJ HR Profile'!$G15)*(BX$34))</f>
        <v>24.05</v>
      </c>
      <c r="BY15" s="341">
        <f ca="1">(('PRJ HR Profile'!$E15)*('IMP HR - Project Time'!BY$33))+(('PRJ HR Profile'!$H15)*(BY$34))</f>
        <v>24.05</v>
      </c>
      <c r="BZ15" s="341">
        <f ca="1">(('PRJ HR Profile'!$F15)*('IMP HR - Project Time'!BZ$33))+(('PRJ HR Profile'!$I15)*(BZ$34))</f>
        <v>24.05</v>
      </c>
      <c r="CA15" s="342">
        <f ca="1">(('PRJ HR Profile'!$D15)*('IMP HR - Project Time'!CA$33))+(('PRJ HR Profile'!$G15)*(CA$34))</f>
        <v>21.05</v>
      </c>
      <c r="CB15" s="341">
        <f ca="1">(('PRJ HR Profile'!$E15)*('IMP HR - Project Time'!CB$33))+(('PRJ HR Profile'!$H15)*(CB$34))</f>
        <v>21.05</v>
      </c>
      <c r="CC15" s="341">
        <f ca="1">(('PRJ HR Profile'!$F15)*('IMP HR - Project Time'!CC$33))+(('PRJ HR Profile'!$I15)*(CC$34))</f>
        <v>21.05</v>
      </c>
      <c r="CD15" s="342">
        <f ca="1">(('PRJ HR Profile'!$D15)*('IMP HR - Project Time'!CD$33))+(('PRJ HR Profile'!$G15)*(CD$34))</f>
        <v>19.549999999999997</v>
      </c>
      <c r="CE15" s="341">
        <f ca="1">(('PRJ HR Profile'!$E15)*('IMP HR - Project Time'!CE$33))+(('PRJ HR Profile'!$H15)*(CE$34))</f>
        <v>21.15</v>
      </c>
      <c r="CF15" s="341">
        <f ca="1">(('PRJ HR Profile'!$F15)*('IMP HR - Project Time'!CF$33))+(('PRJ HR Profile'!$I15)*(CF$34))</f>
        <v>21.15</v>
      </c>
      <c r="CG15" s="342">
        <f ca="1">(('PRJ HR Profile'!$D15)*('IMP HR - Project Time'!CG$33))+(('PRJ HR Profile'!$G15)*(CG$34))</f>
        <v>21.15</v>
      </c>
      <c r="CH15" s="341">
        <f ca="1">(('PRJ HR Profile'!$E15)*('IMP HR - Project Time'!CH$33))+(('PRJ HR Profile'!$H15)*(CH$34))</f>
        <v>21.15</v>
      </c>
      <c r="CI15" s="343">
        <f ca="1">(('PRJ HR Profile'!$F15)*('IMP HR - Project Time'!CI$33))+(('PRJ HR Profile'!$I15)*(CI$34))</f>
        <v>21.15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v>0</v>
      </c>
      <c r="E16" s="136">
        <v>0</v>
      </c>
      <c r="F16" s="136">
        <v>0</v>
      </c>
      <c r="G16" s="137">
        <v>0</v>
      </c>
      <c r="H16" s="136">
        <v>0</v>
      </c>
      <c r="I16" s="136">
        <v>0</v>
      </c>
      <c r="J16" s="137">
        <v>0</v>
      </c>
      <c r="K16" s="136">
        <v>0</v>
      </c>
      <c r="L16" s="136">
        <v>0</v>
      </c>
      <c r="M16" s="137">
        <v>0</v>
      </c>
      <c r="N16" s="136">
        <v>0</v>
      </c>
      <c r="O16" s="138">
        <v>0</v>
      </c>
      <c r="P16" s="135">
        <v>0</v>
      </c>
      <c r="Q16" s="136">
        <v>0</v>
      </c>
      <c r="R16" s="136">
        <v>0</v>
      </c>
      <c r="S16" s="137">
        <v>0</v>
      </c>
      <c r="T16" s="136">
        <v>0</v>
      </c>
      <c r="U16" s="136">
        <v>0</v>
      </c>
      <c r="V16" s="137">
        <v>0</v>
      </c>
      <c r="W16" s="136">
        <v>0</v>
      </c>
      <c r="X16" s="136">
        <v>0</v>
      </c>
      <c r="Y16" s="137">
        <v>0</v>
      </c>
      <c r="Z16" s="136">
        <v>0</v>
      </c>
      <c r="AA16" s="138">
        <v>0</v>
      </c>
      <c r="AB16" s="340">
        <f ca="1">(('PRJ HR Profile'!$D16)*('IMP HR - Project Time'!AB$33))+(('PRJ HR Profile'!$G16)*(AB$34))</f>
        <v>0</v>
      </c>
      <c r="AC16" s="341">
        <f ca="1">(('PRJ HR Profile'!$E16)*('IMP HR - Project Time'!AC$33))+(('PRJ HR Profile'!$H16)*(AC$34))</f>
        <v>0</v>
      </c>
      <c r="AD16" s="341">
        <f ca="1">(('PRJ HR Profile'!$F16)*('IMP HR - Project Time'!AD$33))+(('PRJ HR Profile'!$I16)*(AD$34))</f>
        <v>1</v>
      </c>
      <c r="AE16" s="342">
        <f ca="1">(('PRJ HR Profile'!$D16)*('IMP HR - Project Time'!AE$33))+(('PRJ HR Profile'!$G16)*(AE$34))</f>
        <v>2</v>
      </c>
      <c r="AF16" s="341">
        <f ca="1">(('PRJ HR Profile'!$E16)*('IMP HR - Project Time'!AF$33))+(('PRJ HR Profile'!$H16)*(AF$34))</f>
        <v>2</v>
      </c>
      <c r="AG16" s="341">
        <f ca="1">(('PRJ HR Profile'!$F16)*('IMP HR - Project Time'!AG$33))+(('PRJ HR Profile'!$I16)*(AG$34))</f>
        <v>2</v>
      </c>
      <c r="AH16" s="342">
        <f ca="1">(('PRJ HR Profile'!$D16)*('IMP HR - Project Time'!AH$33))+(('PRJ HR Profile'!$G16)*(AH$34))</f>
        <v>2</v>
      </c>
      <c r="AI16" s="341">
        <f ca="1">(('PRJ HR Profile'!$E16)*('IMP HR - Project Time'!AI$33))+(('PRJ HR Profile'!$H16)*(AI$34))</f>
        <v>2</v>
      </c>
      <c r="AJ16" s="341">
        <f ca="1">(('PRJ HR Profile'!$F16)*('IMP HR - Project Time'!AJ$33))+(('PRJ HR Profile'!$I16)*(AJ$34))</f>
        <v>2</v>
      </c>
      <c r="AK16" s="342">
        <f ca="1">(('PRJ HR Profile'!$D16)*('IMP HR - Project Time'!AK$33))+(('PRJ HR Profile'!$G16)*(AK$34))</f>
        <v>2</v>
      </c>
      <c r="AL16" s="341">
        <f ca="1">(('PRJ HR Profile'!$E16)*('IMP HR - Project Time'!AL$33))+(('PRJ HR Profile'!$H16)*(AL$34))</f>
        <v>2</v>
      </c>
      <c r="AM16" s="343">
        <f ca="1">(('PRJ HR Profile'!$F16)*('IMP HR - Project Time'!AM$33))+(('PRJ HR Profile'!$I16)*(AM$34))</f>
        <v>2</v>
      </c>
      <c r="AN16" s="340">
        <f ca="1">(('PRJ HR Profile'!$D16)*('IMP HR - Project Time'!AN$33))+(('PRJ HR Profile'!$G16)*(AN$34))</f>
        <v>2</v>
      </c>
      <c r="AO16" s="341">
        <f ca="1">(('PRJ HR Profile'!$E16)*('IMP HR - Project Time'!AO$33))+(('PRJ HR Profile'!$H16)*(AO$34))</f>
        <v>2</v>
      </c>
      <c r="AP16" s="341">
        <f ca="1">(('PRJ HR Profile'!$F16)*('IMP HR - Project Time'!AP$33))+(('PRJ HR Profile'!$I16)*(AP$34))</f>
        <v>6</v>
      </c>
      <c r="AQ16" s="342">
        <f ca="1">(('PRJ HR Profile'!$D16)*('IMP HR - Project Time'!AQ$33))+(('PRJ HR Profile'!$G16)*(AQ$34))</f>
        <v>10</v>
      </c>
      <c r="AR16" s="341">
        <f ca="1">(('PRJ HR Profile'!$E16)*('IMP HR - Project Time'!AR$33))+(('PRJ HR Profile'!$H16)*(AR$34))</f>
        <v>10</v>
      </c>
      <c r="AS16" s="341">
        <f ca="1">(('PRJ HR Profile'!$F16)*('IMP HR - Project Time'!AS$33))+(('PRJ HR Profile'!$I16)*(AS$34))</f>
        <v>11</v>
      </c>
      <c r="AT16" s="342">
        <f ca="1">(('PRJ HR Profile'!$D16)*('IMP HR - Project Time'!AT$33))+(('PRJ HR Profile'!$G16)*(AT$34))</f>
        <v>12</v>
      </c>
      <c r="AU16" s="341">
        <f ca="1">(('PRJ HR Profile'!$E16)*('IMP HR - Project Time'!AU$33))+(('PRJ HR Profile'!$H16)*(AU$34))</f>
        <v>12</v>
      </c>
      <c r="AV16" s="341">
        <f ca="1">(('PRJ HR Profile'!$F16)*('IMP HR - Project Time'!AV$33))+(('PRJ HR Profile'!$I16)*(AV$34))</f>
        <v>12</v>
      </c>
      <c r="AW16" s="342">
        <f ca="1">(('PRJ HR Profile'!$D16)*('IMP HR - Project Time'!AW$33))+(('PRJ HR Profile'!$G16)*(AW$34))</f>
        <v>10</v>
      </c>
      <c r="AX16" s="341">
        <f ca="1">(('PRJ HR Profile'!$E16)*('IMP HR - Project Time'!AX$33))+(('PRJ HR Profile'!$H16)*(AX$34))</f>
        <v>10</v>
      </c>
      <c r="AY16" s="343">
        <f ca="1">(('PRJ HR Profile'!$F16)*('IMP HR - Project Time'!AY$33))+(('PRJ HR Profile'!$I16)*(AY$34))</f>
        <v>11.5</v>
      </c>
      <c r="AZ16" s="340">
        <f ca="1">(('PRJ HR Profile'!$D16)*('IMP HR - Project Time'!AZ$33))+(('PRJ HR Profile'!$G16)*(AZ$34))</f>
        <v>13</v>
      </c>
      <c r="BA16" s="341">
        <f ca="1">(('PRJ HR Profile'!$E16)*('IMP HR - Project Time'!BA$33))+(('PRJ HR Profile'!$H16)*(BA$34))</f>
        <v>13</v>
      </c>
      <c r="BB16" s="341">
        <f ca="1">(('PRJ HR Profile'!$F16)*('IMP HR - Project Time'!BB$33))+(('PRJ HR Profile'!$I16)*(BB$34))</f>
        <v>13.85</v>
      </c>
      <c r="BC16" s="342">
        <f ca="1">(('PRJ HR Profile'!$D16)*('IMP HR - Project Time'!BC$33))+(('PRJ HR Profile'!$G16)*(BC$34))</f>
        <v>14.7</v>
      </c>
      <c r="BD16" s="341">
        <f ca="1">(('PRJ HR Profile'!$E16)*('IMP HR - Project Time'!BD$33))+(('PRJ HR Profile'!$H16)*(BD$34))</f>
        <v>14.7</v>
      </c>
      <c r="BE16" s="341">
        <f ca="1">(('PRJ HR Profile'!$F16)*('IMP HR - Project Time'!BE$33))+(('PRJ HR Profile'!$I16)*(BE$34))</f>
        <v>22.2</v>
      </c>
      <c r="BF16" s="342">
        <f ca="1">(('PRJ HR Profile'!$D16)*('IMP HR - Project Time'!BF$33))+(('PRJ HR Profile'!$G16)*(BF$34))</f>
        <v>29.7</v>
      </c>
      <c r="BG16" s="341">
        <f ca="1">(('PRJ HR Profile'!$E16)*('IMP HR - Project Time'!BG$33))+(('PRJ HR Profile'!$H16)*(BG$34))</f>
        <v>29.7</v>
      </c>
      <c r="BH16" s="341">
        <f ca="1">(('PRJ HR Profile'!$F16)*('IMP HR - Project Time'!BH$33))+(('PRJ HR Profile'!$I16)*(BH$34))</f>
        <v>29.7</v>
      </c>
      <c r="BI16" s="342">
        <f ca="1">(('PRJ HR Profile'!$D16)*('IMP HR - Project Time'!BI$33))+(('PRJ HR Profile'!$G16)*(BI$34))</f>
        <v>29.7</v>
      </c>
      <c r="BJ16" s="341">
        <f ca="1">(('PRJ HR Profile'!$E16)*('IMP HR - Project Time'!BJ$33))+(('PRJ HR Profile'!$H16)*(BJ$34))</f>
        <v>29.7</v>
      </c>
      <c r="BK16" s="343">
        <f ca="1">(('PRJ HR Profile'!$F16)*('IMP HR - Project Time'!BK$33))+(('PRJ HR Profile'!$I16)*(BK$34))</f>
        <v>29.7</v>
      </c>
      <c r="BL16" s="340">
        <f ca="1">(('PRJ HR Profile'!$D16)*('IMP HR - Project Time'!BL$33))+(('PRJ HR Profile'!$G16)*(BL$34))</f>
        <v>27.7</v>
      </c>
      <c r="BM16" s="341">
        <f ca="1">(('PRJ HR Profile'!$E16)*('IMP HR - Project Time'!BM$33))+(('PRJ HR Profile'!$H16)*(BM$34))</f>
        <v>27.7</v>
      </c>
      <c r="BN16" s="341">
        <f ca="1">(('PRJ HR Profile'!$F16)*('IMP HR - Project Time'!BN$33))+(('PRJ HR Profile'!$I16)*(BN$34))</f>
        <v>27.7</v>
      </c>
      <c r="BO16" s="342">
        <f ca="1">(('PRJ HR Profile'!$D16)*('IMP HR - Project Time'!BO$33))+(('PRJ HR Profile'!$G16)*(BO$34))</f>
        <v>27.700000000000003</v>
      </c>
      <c r="BP16" s="341">
        <f ca="1">(('PRJ HR Profile'!$E16)*('IMP HR - Project Time'!BP$33))+(('PRJ HR Profile'!$H16)*(BP$34))</f>
        <v>27.700000000000003</v>
      </c>
      <c r="BQ16" s="341">
        <f ca="1">(('PRJ HR Profile'!$F16)*('IMP HR - Project Time'!BQ$33))+(('PRJ HR Profile'!$I16)*(BQ$34))</f>
        <v>36.200000000000003</v>
      </c>
      <c r="BR16" s="342">
        <f ca="1">(('PRJ HR Profile'!$D16)*('IMP HR - Project Time'!BR$33))+(('PRJ HR Profile'!$G16)*(BR$34))</f>
        <v>43</v>
      </c>
      <c r="BS16" s="341">
        <f ca="1">(('PRJ HR Profile'!$E16)*('IMP HR - Project Time'!BS$33))+(('PRJ HR Profile'!$H16)*(BS$34))</f>
        <v>43</v>
      </c>
      <c r="BT16" s="341">
        <f ca="1">(('PRJ HR Profile'!$F16)*('IMP HR - Project Time'!BT$33))+(('PRJ HR Profile'!$I16)*(BT$34))</f>
        <v>43</v>
      </c>
      <c r="BU16" s="342">
        <f ca="1">(('PRJ HR Profile'!$D16)*('IMP HR - Project Time'!BU$33))+(('PRJ HR Profile'!$G16)*(BU$34))</f>
        <v>43</v>
      </c>
      <c r="BV16" s="341">
        <f ca="1">(('PRJ HR Profile'!$E16)*('IMP HR - Project Time'!BV$33))+(('PRJ HR Profile'!$H16)*(BV$34))</f>
        <v>43</v>
      </c>
      <c r="BW16" s="343">
        <f ca="1">(('PRJ HR Profile'!$F16)*('IMP HR - Project Time'!BW$33))+(('PRJ HR Profile'!$I16)*(BW$34))</f>
        <v>45.55</v>
      </c>
      <c r="BX16" s="340">
        <f ca="1">(('PRJ HR Profile'!$D16)*('IMP HR - Project Time'!BX$33))+(('PRJ HR Profile'!$G16)*(BX$34))</f>
        <v>48.1</v>
      </c>
      <c r="BY16" s="341">
        <f ca="1">(('PRJ HR Profile'!$E16)*('IMP HR - Project Time'!BY$33))+(('PRJ HR Profile'!$H16)*(BY$34))</f>
        <v>48.1</v>
      </c>
      <c r="BZ16" s="341">
        <f ca="1">(('PRJ HR Profile'!$F16)*('IMP HR - Project Time'!BZ$33))+(('PRJ HR Profile'!$I16)*(BZ$34))</f>
        <v>48.1</v>
      </c>
      <c r="CA16" s="342">
        <f ca="1">(('PRJ HR Profile'!$D16)*('IMP HR - Project Time'!CA$33))+(('PRJ HR Profile'!$G16)*(CA$34))</f>
        <v>42.1</v>
      </c>
      <c r="CB16" s="341">
        <f ca="1">(('PRJ HR Profile'!$E16)*('IMP HR - Project Time'!CB$33))+(('PRJ HR Profile'!$H16)*(CB$34))</f>
        <v>42.1</v>
      </c>
      <c r="CC16" s="341">
        <f ca="1">(('PRJ HR Profile'!$F16)*('IMP HR - Project Time'!CC$33))+(('PRJ HR Profile'!$I16)*(CC$34))</f>
        <v>42.1</v>
      </c>
      <c r="CD16" s="342">
        <f ca="1">(('PRJ HR Profile'!$D16)*('IMP HR - Project Time'!CD$33))+(('PRJ HR Profile'!$G16)*(CD$34))</f>
        <v>39.099999999999994</v>
      </c>
      <c r="CE16" s="341">
        <f ca="1">(('PRJ HR Profile'!$E16)*('IMP HR - Project Time'!CE$33))+(('PRJ HR Profile'!$H16)*(CE$34))</f>
        <v>39.099999999999994</v>
      </c>
      <c r="CF16" s="341">
        <f ca="1">(('PRJ HR Profile'!$F16)*('IMP HR - Project Time'!CF$33))+(('PRJ HR Profile'!$I16)*(CF$34))</f>
        <v>40.699999999999996</v>
      </c>
      <c r="CG16" s="342">
        <f ca="1">(('PRJ HR Profile'!$D16)*('IMP HR - Project Time'!CG$33))+(('PRJ HR Profile'!$G16)*(CG$34))</f>
        <v>42.3</v>
      </c>
      <c r="CH16" s="341">
        <f ca="1">(('PRJ HR Profile'!$E16)*('IMP HR - Project Time'!CH$33))+(('PRJ HR Profile'!$H16)*(CH$34))</f>
        <v>42.3</v>
      </c>
      <c r="CI16" s="343">
        <f ca="1">(('PRJ HR Profile'!$F16)*('IMP HR - Project Time'!CI$33))+(('PRJ HR Profile'!$I16)*(CI$34))</f>
        <v>42.3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v>0</v>
      </c>
      <c r="E17" s="136">
        <v>0</v>
      </c>
      <c r="F17" s="136">
        <v>0</v>
      </c>
      <c r="G17" s="137">
        <v>0</v>
      </c>
      <c r="H17" s="136">
        <v>0</v>
      </c>
      <c r="I17" s="136">
        <v>0</v>
      </c>
      <c r="J17" s="137">
        <v>0</v>
      </c>
      <c r="K17" s="136">
        <v>0</v>
      </c>
      <c r="L17" s="136">
        <v>0</v>
      </c>
      <c r="M17" s="137">
        <v>0</v>
      </c>
      <c r="N17" s="136">
        <v>0</v>
      </c>
      <c r="O17" s="138">
        <v>0</v>
      </c>
      <c r="P17" s="135">
        <v>0</v>
      </c>
      <c r="Q17" s="136">
        <v>0</v>
      </c>
      <c r="R17" s="136">
        <v>0</v>
      </c>
      <c r="S17" s="137">
        <v>0</v>
      </c>
      <c r="T17" s="136">
        <v>0</v>
      </c>
      <c r="U17" s="136">
        <v>0</v>
      </c>
      <c r="V17" s="137">
        <v>0</v>
      </c>
      <c r="W17" s="136">
        <v>0</v>
      </c>
      <c r="X17" s="136">
        <v>0</v>
      </c>
      <c r="Y17" s="137">
        <v>0</v>
      </c>
      <c r="Z17" s="136">
        <v>0</v>
      </c>
      <c r="AA17" s="138">
        <v>0</v>
      </c>
      <c r="AB17" s="340">
        <f ca="1">(('PRJ HR Profile'!$D17)*('IMP HR - Project Time'!AB$33))+(('PRJ HR Profile'!$G17)*(AB$34))</f>
        <v>1</v>
      </c>
      <c r="AC17" s="341">
        <f ca="1">(('PRJ HR Profile'!$E17)*('IMP HR - Project Time'!AC$33))+(('PRJ HR Profile'!$H17)*(AC$34))</f>
        <v>1</v>
      </c>
      <c r="AD17" s="341">
        <f ca="1">(('PRJ HR Profile'!$F17)*('IMP HR - Project Time'!AD$33))+(('PRJ HR Profile'!$I17)*(AD$34))</f>
        <v>0.1</v>
      </c>
      <c r="AE17" s="342">
        <f ca="1">(('PRJ HR Profile'!$D17)*('IMP HR - Project Time'!AE$33))+(('PRJ HR Profile'!$G17)*(AE$34))</f>
        <v>0.1</v>
      </c>
      <c r="AF17" s="341">
        <f ca="1">(('PRJ HR Profile'!$E17)*('IMP HR - Project Time'!AF$33))+(('PRJ HR Profile'!$H17)*(AF$34))</f>
        <v>0</v>
      </c>
      <c r="AG17" s="341">
        <f ca="1">(('PRJ HR Profile'!$F17)*('IMP HR - Project Time'!AG$33))+(('PRJ HR Profile'!$I17)*(AG$34))</f>
        <v>0.2</v>
      </c>
      <c r="AH17" s="342">
        <f ca="1">(('PRJ HR Profile'!$D17)*('IMP HR - Project Time'!AH$33))+(('PRJ HR Profile'!$G17)*(AH$34))</f>
        <v>0.1</v>
      </c>
      <c r="AI17" s="341">
        <f ca="1">(('PRJ HR Profile'!$E17)*('IMP HR - Project Time'!AI$33))+(('PRJ HR Profile'!$H17)*(AI$34))</f>
        <v>0</v>
      </c>
      <c r="AJ17" s="341">
        <f ca="1">(('PRJ HR Profile'!$F17)*('IMP HR - Project Time'!AJ$33))+(('PRJ HR Profile'!$I17)*(AJ$34))</f>
        <v>0.2</v>
      </c>
      <c r="AK17" s="342">
        <f ca="1">(('PRJ HR Profile'!$D17)*('IMP HR - Project Time'!AK$33))+(('PRJ HR Profile'!$G17)*(AK$34))</f>
        <v>0.1</v>
      </c>
      <c r="AL17" s="341">
        <f ca="1">(('PRJ HR Profile'!$E17)*('IMP HR - Project Time'!AL$33))+(('PRJ HR Profile'!$H17)*(AL$34))</f>
        <v>0</v>
      </c>
      <c r="AM17" s="343">
        <f ca="1">(('PRJ HR Profile'!$F17)*('IMP HR - Project Time'!AM$33))+(('PRJ HR Profile'!$I17)*(AM$34))</f>
        <v>0.2</v>
      </c>
      <c r="AN17" s="340">
        <f ca="1">(('PRJ HR Profile'!$D17)*('IMP HR - Project Time'!AN$33))+(('PRJ HR Profile'!$G17)*(AN$34))</f>
        <v>4.0999999999999996</v>
      </c>
      <c r="AO17" s="341">
        <f ca="1">(('PRJ HR Profile'!$E17)*('IMP HR - Project Time'!AO$33))+(('PRJ HR Profile'!$H17)*(AO$34))</f>
        <v>4</v>
      </c>
      <c r="AP17" s="341">
        <f ca="1">(('PRJ HR Profile'!$F17)*('IMP HR - Project Time'!AP$33))+(('PRJ HR Profile'!$I17)*(AP$34))</f>
        <v>0.60000000000000009</v>
      </c>
      <c r="AQ17" s="342">
        <f ca="1">(('PRJ HR Profile'!$D17)*('IMP HR - Project Time'!AQ$33))+(('PRJ HR Profile'!$G17)*(AQ$34))</f>
        <v>1.5</v>
      </c>
      <c r="AR17" s="341">
        <f ca="1">(('PRJ HR Profile'!$E17)*('IMP HR - Project Time'!AR$33))+(('PRJ HR Profile'!$H17)*(AR$34))</f>
        <v>1</v>
      </c>
      <c r="AS17" s="341">
        <f ca="1">(('PRJ HR Profile'!$F17)*('IMP HR - Project Time'!AS$33))+(('PRJ HR Profile'!$I17)*(AS$34))</f>
        <v>1.1000000000000001</v>
      </c>
      <c r="AT17" s="342">
        <f ca="1">(('PRJ HR Profile'!$D17)*('IMP HR - Project Time'!AT$33))+(('PRJ HR Profile'!$G17)*(AT$34))</f>
        <v>0.60000000000000009</v>
      </c>
      <c r="AU17" s="341">
        <f ca="1">(('PRJ HR Profile'!$E17)*('IMP HR - Project Time'!AU$33))+(('PRJ HR Profile'!$H17)*(AU$34))</f>
        <v>0</v>
      </c>
      <c r="AV17" s="341">
        <f ca="1">(('PRJ HR Profile'!$F17)*('IMP HR - Project Time'!AV$33))+(('PRJ HR Profile'!$I17)*(AV$34))</f>
        <v>1.2000000000000002</v>
      </c>
      <c r="AW17" s="342">
        <f ca="1">(('PRJ HR Profile'!$D17)*('IMP HR - Project Time'!AW$33))+(('PRJ HR Profile'!$G17)*(AW$34))</f>
        <v>2</v>
      </c>
      <c r="AX17" s="341">
        <f ca="1">(('PRJ HR Profile'!$E17)*('IMP HR - Project Time'!AX$33))+(('PRJ HR Profile'!$H17)*(AX$34))</f>
        <v>1.5</v>
      </c>
      <c r="AY17" s="343">
        <f ca="1">(('PRJ HR Profile'!$F17)*('IMP HR - Project Time'!AY$33))+(('PRJ HR Profile'!$I17)*(AY$34))</f>
        <v>1.1499999999999999</v>
      </c>
      <c r="AZ17" s="340">
        <f ca="1">(('PRJ HR Profile'!$D17)*('IMP HR - Project Time'!AZ$33))+(('PRJ HR Profile'!$G17)*(AZ$34))</f>
        <v>1.5</v>
      </c>
      <c r="BA17" s="341">
        <f ca="1">(('PRJ HR Profile'!$E17)*('IMP HR - Project Time'!BA$33))+(('PRJ HR Profile'!$H17)*(BA$34))</f>
        <v>0.85</v>
      </c>
      <c r="BB17" s="341">
        <f ca="1">(('PRJ HR Profile'!$F17)*('IMP HR - Project Time'!BB$33))+(('PRJ HR Profile'!$I17)*(BB$34))</f>
        <v>1.385</v>
      </c>
      <c r="BC17" s="342">
        <f ca="1">(('PRJ HR Profile'!$D17)*('IMP HR - Project Time'!BC$33))+(('PRJ HR Profile'!$G17)*(BC$34))</f>
        <v>8.2349999999999994</v>
      </c>
      <c r="BD17" s="341">
        <f ca="1">(('PRJ HR Profile'!$E17)*('IMP HR - Project Time'!BD$33))+(('PRJ HR Profile'!$H17)*(BD$34))</f>
        <v>7.5</v>
      </c>
      <c r="BE17" s="341">
        <f ca="1">(('PRJ HR Profile'!$F17)*('IMP HR - Project Time'!BE$33))+(('PRJ HR Profile'!$I17)*(BE$34))</f>
        <v>2.2199999999999998</v>
      </c>
      <c r="BF17" s="342">
        <f ca="1">(('PRJ HR Profile'!$D17)*('IMP HR - Project Time'!BF$33))+(('PRJ HR Profile'!$G17)*(BF$34))</f>
        <v>1.4850000000000001</v>
      </c>
      <c r="BG17" s="341">
        <f ca="1">(('PRJ HR Profile'!$E17)*('IMP HR - Project Time'!BG$33))+(('PRJ HR Profile'!$H17)*(BG$34))</f>
        <v>0</v>
      </c>
      <c r="BH17" s="341">
        <f ca="1">(('PRJ HR Profile'!$F17)*('IMP HR - Project Time'!BH$33))+(('PRJ HR Profile'!$I17)*(BH$34))</f>
        <v>2.97</v>
      </c>
      <c r="BI17" s="342">
        <f ca="1">(('PRJ HR Profile'!$D17)*('IMP HR - Project Time'!BI$33))+(('PRJ HR Profile'!$G17)*(BI$34))</f>
        <v>1.4850000000000001</v>
      </c>
      <c r="BJ17" s="341">
        <f ca="1">(('PRJ HR Profile'!$E17)*('IMP HR - Project Time'!BJ$33))+(('PRJ HR Profile'!$H17)*(BJ$34))</f>
        <v>0</v>
      </c>
      <c r="BK17" s="343">
        <f ca="1">(('PRJ HR Profile'!$F17)*('IMP HR - Project Time'!BK$33))+(('PRJ HR Profile'!$I17)*(BK$34))</f>
        <v>2.97</v>
      </c>
      <c r="BL17" s="340">
        <f ca="1">(('PRJ HR Profile'!$D17)*('IMP HR - Project Time'!BL$33))+(('PRJ HR Profile'!$G17)*(BL$34))</f>
        <v>1.385</v>
      </c>
      <c r="BM17" s="341">
        <f ca="1">(('PRJ HR Profile'!$E17)*('IMP HR - Project Time'!BM$33))+(('PRJ HR Profile'!$H17)*(BM$34))</f>
        <v>0</v>
      </c>
      <c r="BN17" s="341">
        <f ca="1">(('PRJ HR Profile'!$F17)*('IMP HR - Project Time'!BN$33))+(('PRJ HR Profile'!$I17)*(BN$34))</f>
        <v>2.77</v>
      </c>
      <c r="BO17" s="342">
        <f ca="1">(('PRJ HR Profile'!$D17)*('IMP HR - Project Time'!BO$33))+(('PRJ HR Profile'!$G17)*(BO$34))</f>
        <v>9.8849999999999998</v>
      </c>
      <c r="BP17" s="341">
        <f ca="1">(('PRJ HR Profile'!$E17)*('IMP HR - Project Time'!BP$33))+(('PRJ HR Profile'!$H17)*(BP$34))</f>
        <v>8.5</v>
      </c>
      <c r="BQ17" s="341">
        <f ca="1">(('PRJ HR Profile'!$F17)*('IMP HR - Project Time'!BQ$33))+(('PRJ HR Profile'!$I17)*(BQ$34))</f>
        <v>3.6200000000000006</v>
      </c>
      <c r="BR17" s="342">
        <f ca="1">(('PRJ HR Profile'!$D17)*('IMP HR - Project Time'!BR$33))+(('PRJ HR Profile'!$G17)*(BR$34))</f>
        <v>2.15</v>
      </c>
      <c r="BS17" s="341">
        <f ca="1">(('PRJ HR Profile'!$E17)*('IMP HR - Project Time'!BS$33))+(('PRJ HR Profile'!$H17)*(BS$34))</f>
        <v>0</v>
      </c>
      <c r="BT17" s="341">
        <f ca="1">(('PRJ HR Profile'!$F17)*('IMP HR - Project Time'!BT$33))+(('PRJ HR Profile'!$I17)*(BT$34))</f>
        <v>4.3</v>
      </c>
      <c r="BU17" s="342">
        <f ca="1">(('PRJ HR Profile'!$D17)*('IMP HR - Project Time'!BU$33))+(('PRJ HR Profile'!$G17)*(BU$34))</f>
        <v>4.6999999999999993</v>
      </c>
      <c r="BV17" s="341">
        <f ca="1">(('PRJ HR Profile'!$E17)*('IMP HR - Project Time'!BV$33))+(('PRJ HR Profile'!$H17)*(BV$34))</f>
        <v>2.5499999999999998</v>
      </c>
      <c r="BW17" s="343">
        <f ca="1">(('PRJ HR Profile'!$F17)*('IMP HR - Project Time'!BW$33))+(('PRJ HR Profile'!$I17)*(BW$34))</f>
        <v>4.5549999999999997</v>
      </c>
      <c r="BX17" s="340">
        <f ca="1">(('PRJ HR Profile'!$D17)*('IMP HR - Project Time'!BX$33))+(('PRJ HR Profile'!$G17)*(BX$34))</f>
        <v>2.4050000000000002</v>
      </c>
      <c r="BY17" s="341">
        <f ca="1">(('PRJ HR Profile'!$E17)*('IMP HR - Project Time'!BY$33))+(('PRJ HR Profile'!$H17)*(BY$34))</f>
        <v>0</v>
      </c>
      <c r="BZ17" s="341">
        <f ca="1">(('PRJ HR Profile'!$F17)*('IMP HR - Project Time'!BZ$33))+(('PRJ HR Profile'!$I17)*(BZ$34))</f>
        <v>4.8100000000000005</v>
      </c>
      <c r="CA17" s="342">
        <f ca="1">(('PRJ HR Profile'!$D17)*('IMP HR - Project Time'!CA$33))+(('PRJ HR Profile'!$G17)*(CA$34))</f>
        <v>2.105</v>
      </c>
      <c r="CB17" s="341">
        <f ca="1">(('PRJ HR Profile'!$E17)*('IMP HR - Project Time'!CB$33))+(('PRJ HR Profile'!$H17)*(CB$34))</f>
        <v>0</v>
      </c>
      <c r="CC17" s="341">
        <f ca="1">(('PRJ HR Profile'!$F17)*('IMP HR - Project Time'!CC$33))+(('PRJ HR Profile'!$I17)*(CC$34))</f>
        <v>4.21</v>
      </c>
      <c r="CD17" s="342">
        <f ca="1">(('PRJ HR Profile'!$D17)*('IMP HR - Project Time'!CD$33))+(('PRJ HR Profile'!$G17)*(CD$34))</f>
        <v>3.5549999999999997</v>
      </c>
      <c r="CE17" s="341">
        <f ca="1">(('PRJ HR Profile'!$E17)*('IMP HR - Project Time'!CE$33))+(('PRJ HR Profile'!$H17)*(CE$34))</f>
        <v>1.6</v>
      </c>
      <c r="CF17" s="341">
        <f ca="1">(('PRJ HR Profile'!$F17)*('IMP HR - Project Time'!CF$33))+(('PRJ HR Profile'!$I17)*(CF$34))</f>
        <v>4.0699999999999994</v>
      </c>
      <c r="CG17" s="342">
        <f ca="1">(('PRJ HR Profile'!$D17)*('IMP HR - Project Time'!CG$33))+(('PRJ HR Profile'!$G17)*(CG$34))</f>
        <v>2.1149999999999998</v>
      </c>
      <c r="CH17" s="341">
        <f ca="1">(('PRJ HR Profile'!$E17)*('IMP HR - Project Time'!CH$33))+(('PRJ HR Profile'!$H17)*(CH$34))</f>
        <v>0</v>
      </c>
      <c r="CI17" s="343">
        <f ca="1">(('PRJ HR Profile'!$F17)*('IMP HR - Project Time'!CI$33))+(('PRJ HR Profile'!$I17)*(CI$34))</f>
        <v>4.2299999999999995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v>0</v>
      </c>
      <c r="E18" s="136">
        <v>0</v>
      </c>
      <c r="F18" s="136">
        <v>0</v>
      </c>
      <c r="G18" s="137">
        <v>0</v>
      </c>
      <c r="H18" s="136">
        <v>0</v>
      </c>
      <c r="I18" s="136">
        <v>0</v>
      </c>
      <c r="J18" s="137">
        <v>0</v>
      </c>
      <c r="K18" s="136">
        <v>0</v>
      </c>
      <c r="L18" s="136">
        <v>0</v>
      </c>
      <c r="M18" s="137">
        <v>0</v>
      </c>
      <c r="N18" s="136">
        <v>0</v>
      </c>
      <c r="O18" s="138">
        <v>0</v>
      </c>
      <c r="P18" s="135">
        <v>0</v>
      </c>
      <c r="Q18" s="136">
        <v>0</v>
      </c>
      <c r="R18" s="136">
        <v>0</v>
      </c>
      <c r="S18" s="137">
        <v>0</v>
      </c>
      <c r="T18" s="136">
        <v>0</v>
      </c>
      <c r="U18" s="136">
        <v>0</v>
      </c>
      <c r="V18" s="137">
        <v>0</v>
      </c>
      <c r="W18" s="136">
        <v>0</v>
      </c>
      <c r="X18" s="136">
        <v>0</v>
      </c>
      <c r="Y18" s="137">
        <v>0</v>
      </c>
      <c r="Z18" s="136">
        <v>0</v>
      </c>
      <c r="AA18" s="138">
        <v>0</v>
      </c>
      <c r="AB18" s="340">
        <f ca="1">(('PRJ HR Profile'!$D18)*('IMP HR - Project Time'!AB$33))+(('PRJ HR Profile'!$G18)*(AB$34))</f>
        <v>1</v>
      </c>
      <c r="AC18" s="341">
        <f ca="1">(('PRJ HR Profile'!$E18)*('IMP HR - Project Time'!AC$33))+(('PRJ HR Profile'!$H18)*(AC$34))</f>
        <v>1</v>
      </c>
      <c r="AD18" s="341">
        <f ca="1">(('PRJ HR Profile'!$F18)*('IMP HR - Project Time'!AD$33))+(('PRJ HR Profile'!$I18)*(AD$34))</f>
        <v>0.5</v>
      </c>
      <c r="AE18" s="342">
        <f ca="1">(('PRJ HR Profile'!$D18)*('IMP HR - Project Time'!AE$33))+(('PRJ HR Profile'!$G18)*(AE$34))</f>
        <v>0.5</v>
      </c>
      <c r="AF18" s="341">
        <f ca="1">(('PRJ HR Profile'!$E18)*('IMP HR - Project Time'!AF$33))+(('PRJ HR Profile'!$H18)*(AF$34))</f>
        <v>0.1</v>
      </c>
      <c r="AG18" s="341">
        <f ca="1">(('PRJ HR Profile'!$F18)*('IMP HR - Project Time'!AG$33))+(('PRJ HR Profile'!$I18)*(AG$34))</f>
        <v>0.75</v>
      </c>
      <c r="AH18" s="342">
        <f ca="1">(('PRJ HR Profile'!$D18)*('IMP HR - Project Time'!AH$33))+(('PRJ HR Profile'!$G18)*(AH$34))</f>
        <v>0.5</v>
      </c>
      <c r="AI18" s="341">
        <f ca="1">(('PRJ HR Profile'!$E18)*('IMP HR - Project Time'!AI$33))+(('PRJ HR Profile'!$H18)*(AI$34))</f>
        <v>0.1</v>
      </c>
      <c r="AJ18" s="341">
        <f ca="1">(('PRJ HR Profile'!$F18)*('IMP HR - Project Time'!AJ$33))+(('PRJ HR Profile'!$I18)*(AJ$34))</f>
        <v>0.75</v>
      </c>
      <c r="AK18" s="342">
        <f ca="1">(('PRJ HR Profile'!$D18)*('IMP HR - Project Time'!AK$33))+(('PRJ HR Profile'!$G18)*(AK$34))</f>
        <v>0.5</v>
      </c>
      <c r="AL18" s="341">
        <f ca="1">(('PRJ HR Profile'!$E18)*('IMP HR - Project Time'!AL$33))+(('PRJ HR Profile'!$H18)*(AL$34))</f>
        <v>0.1</v>
      </c>
      <c r="AM18" s="343">
        <f ca="1">(('PRJ HR Profile'!$F18)*('IMP HR - Project Time'!AM$33))+(('PRJ HR Profile'!$I18)*(AM$34))</f>
        <v>0.75</v>
      </c>
      <c r="AN18" s="340">
        <f ca="1">(('PRJ HR Profile'!$D18)*('IMP HR - Project Time'!AN$33))+(('PRJ HR Profile'!$G18)*(AN$34))</f>
        <v>4.5</v>
      </c>
      <c r="AO18" s="341">
        <f ca="1">(('PRJ HR Profile'!$E18)*('IMP HR - Project Time'!AO$33))+(('PRJ HR Profile'!$H18)*(AO$34))</f>
        <v>4.0999999999999996</v>
      </c>
      <c r="AP18" s="341">
        <f ca="1">(('PRJ HR Profile'!$F18)*('IMP HR - Project Time'!AP$33))+(('PRJ HR Profile'!$I18)*(AP$34))</f>
        <v>2.75</v>
      </c>
      <c r="AQ18" s="342">
        <f ca="1">(('PRJ HR Profile'!$D18)*('IMP HR - Project Time'!AQ$33))+(('PRJ HR Profile'!$G18)*(AQ$34))</f>
        <v>3.5</v>
      </c>
      <c r="AR18" s="341">
        <f ca="1">(('PRJ HR Profile'!$E18)*('IMP HR - Project Time'!AR$33))+(('PRJ HR Profile'!$H18)*(AR$34))</f>
        <v>1.5</v>
      </c>
      <c r="AS18" s="341">
        <f ca="1">(('PRJ HR Profile'!$F18)*('IMP HR - Project Time'!AS$33))+(('PRJ HR Profile'!$I18)*(AS$34))</f>
        <v>4.25</v>
      </c>
      <c r="AT18" s="342">
        <f ca="1">(('PRJ HR Profile'!$D18)*('IMP HR - Project Time'!AT$33))+(('PRJ HR Profile'!$G18)*(AT$34))</f>
        <v>3</v>
      </c>
      <c r="AU18" s="341">
        <f ca="1">(('PRJ HR Profile'!$E18)*('IMP HR - Project Time'!AU$33))+(('PRJ HR Profile'!$H18)*(AU$34))</f>
        <v>0.60000000000000009</v>
      </c>
      <c r="AV18" s="341">
        <f ca="1">(('PRJ HR Profile'!$F18)*('IMP HR - Project Time'!AV$33))+(('PRJ HR Profile'!$I18)*(AV$34))</f>
        <v>4.5</v>
      </c>
      <c r="AW18" s="342">
        <f ca="1">(('PRJ HR Profile'!$D18)*('IMP HR - Project Time'!AW$33))+(('PRJ HR Profile'!$G18)*(AW$34))</f>
        <v>4</v>
      </c>
      <c r="AX18" s="341">
        <f ca="1">(('PRJ HR Profile'!$E18)*('IMP HR - Project Time'!AX$33))+(('PRJ HR Profile'!$H18)*(AX$34))</f>
        <v>2</v>
      </c>
      <c r="AY18" s="343">
        <f ca="1">(('PRJ HR Profile'!$F18)*('IMP HR - Project Time'!AY$33))+(('PRJ HR Profile'!$I18)*(AY$34))</f>
        <v>4.5</v>
      </c>
      <c r="AZ18" s="340">
        <f ca="1">(('PRJ HR Profile'!$D18)*('IMP HR - Project Time'!AZ$33))+(('PRJ HR Profile'!$G18)*(AZ$34))</f>
        <v>4.0999999999999996</v>
      </c>
      <c r="BA18" s="341">
        <f ca="1">(('PRJ HR Profile'!$E18)*('IMP HR - Project Time'!BA$33))+(('PRJ HR Profile'!$H18)*(BA$34))</f>
        <v>1.5</v>
      </c>
      <c r="BB18" s="341">
        <f ca="1">(('PRJ HR Profile'!$F18)*('IMP HR - Project Time'!BB$33))+(('PRJ HR Profile'!$I18)*(BB$34))</f>
        <v>5.3</v>
      </c>
      <c r="BC18" s="342">
        <f ca="1">(('PRJ HR Profile'!$D18)*('IMP HR - Project Time'!BC$33))+(('PRJ HR Profile'!$G18)*(BC$34))</f>
        <v>11.175000000000001</v>
      </c>
      <c r="BD18" s="341">
        <f ca="1">(('PRJ HR Profile'!$E18)*('IMP HR - Project Time'!BD$33))+(('PRJ HR Profile'!$H18)*(BD$34))</f>
        <v>8.2349999999999994</v>
      </c>
      <c r="BE18" s="341">
        <f ca="1">(('PRJ HR Profile'!$F18)*('IMP HR - Project Time'!BE$33))+(('PRJ HR Profile'!$I18)*(BE$34))</f>
        <v>9.2624999999999993</v>
      </c>
      <c r="BF18" s="342">
        <f ca="1">(('PRJ HR Profile'!$D18)*('IMP HR - Project Time'!BF$33))+(('PRJ HR Profile'!$G18)*(BF$34))</f>
        <v>7.4249999999999998</v>
      </c>
      <c r="BG18" s="341">
        <f ca="1">(('PRJ HR Profile'!$E18)*('IMP HR - Project Time'!BG$33))+(('PRJ HR Profile'!$H18)*(BG$34))</f>
        <v>1.4850000000000001</v>
      </c>
      <c r="BH18" s="341">
        <f ca="1">(('PRJ HR Profile'!$F18)*('IMP HR - Project Time'!BH$33))+(('PRJ HR Profile'!$I18)*(BH$34))</f>
        <v>11.137499999999999</v>
      </c>
      <c r="BI18" s="342">
        <f ca="1">(('PRJ HR Profile'!$D18)*('IMP HR - Project Time'!BI$33))+(('PRJ HR Profile'!$G18)*(BI$34))</f>
        <v>7.4249999999999998</v>
      </c>
      <c r="BJ18" s="341">
        <f ca="1">(('PRJ HR Profile'!$E18)*('IMP HR - Project Time'!BJ$33))+(('PRJ HR Profile'!$H18)*(BJ$34))</f>
        <v>1.4850000000000001</v>
      </c>
      <c r="BK18" s="343">
        <f ca="1">(('PRJ HR Profile'!$F18)*('IMP HR - Project Time'!BK$33))+(('PRJ HR Profile'!$I18)*(BK$34))</f>
        <v>11.137499999999999</v>
      </c>
      <c r="BL18" s="340">
        <f ca="1">(('PRJ HR Profile'!$D18)*('IMP HR - Project Time'!BL$33))+(('PRJ HR Profile'!$G18)*(BL$34))</f>
        <v>6.9249999999999998</v>
      </c>
      <c r="BM18" s="341">
        <f ca="1">(('PRJ HR Profile'!$E18)*('IMP HR - Project Time'!BM$33))+(('PRJ HR Profile'!$H18)*(BM$34))</f>
        <v>1.385</v>
      </c>
      <c r="BN18" s="341">
        <f ca="1">(('PRJ HR Profile'!$F18)*('IMP HR - Project Time'!BN$33))+(('PRJ HR Profile'!$I18)*(BN$34))</f>
        <v>10.387499999999999</v>
      </c>
      <c r="BO18" s="342">
        <f ca="1">(('PRJ HR Profile'!$D18)*('IMP HR - Project Time'!BO$33))+(('PRJ HR Profile'!$G18)*(BO$34))</f>
        <v>15.425000000000001</v>
      </c>
      <c r="BP18" s="341">
        <f ca="1">(('PRJ HR Profile'!$E18)*('IMP HR - Project Time'!BP$33))+(('PRJ HR Profile'!$H18)*(BP$34))</f>
        <v>9.8849999999999998</v>
      </c>
      <c r="BQ18" s="341">
        <f ca="1">(('PRJ HR Profile'!$F18)*('IMP HR - Project Time'!BQ$33))+(('PRJ HR Profile'!$I18)*(BQ$34))</f>
        <v>14.637500000000001</v>
      </c>
      <c r="BR18" s="342">
        <f ca="1">(('PRJ HR Profile'!$D18)*('IMP HR - Project Time'!BR$33))+(('PRJ HR Profile'!$G18)*(BR$34))</f>
        <v>10.75</v>
      </c>
      <c r="BS18" s="341">
        <f ca="1">(('PRJ HR Profile'!$E18)*('IMP HR - Project Time'!BS$33))+(('PRJ HR Profile'!$H18)*(BS$34))</f>
        <v>2.15</v>
      </c>
      <c r="BT18" s="341">
        <f ca="1">(('PRJ HR Profile'!$F18)*('IMP HR - Project Time'!BT$33))+(('PRJ HR Profile'!$I18)*(BT$34))</f>
        <v>16.125</v>
      </c>
      <c r="BU18" s="342">
        <f ca="1">(('PRJ HR Profile'!$D18)*('IMP HR - Project Time'!BU$33))+(('PRJ HR Profile'!$G18)*(BU$34))</f>
        <v>13.3</v>
      </c>
      <c r="BV18" s="341">
        <f ca="1">(('PRJ HR Profile'!$E18)*('IMP HR - Project Time'!BV$33))+(('PRJ HR Profile'!$H18)*(BV$34))</f>
        <v>4.6999999999999993</v>
      </c>
      <c r="BW18" s="343">
        <f ca="1">(('PRJ HR Profile'!$F18)*('IMP HR - Project Time'!BW$33))+(('PRJ HR Profile'!$I18)*(BW$34))</f>
        <v>17.399999999999999</v>
      </c>
      <c r="BX18" s="340">
        <f ca="1">(('PRJ HR Profile'!$D18)*('IMP HR - Project Time'!BX$33))+(('PRJ HR Profile'!$G18)*(BX$34))</f>
        <v>12.025</v>
      </c>
      <c r="BY18" s="341">
        <f ca="1">(('PRJ HR Profile'!$E18)*('IMP HR - Project Time'!BY$33))+(('PRJ HR Profile'!$H18)*(BY$34))</f>
        <v>2.4050000000000002</v>
      </c>
      <c r="BZ18" s="341">
        <f ca="1">(('PRJ HR Profile'!$F18)*('IMP HR - Project Time'!BZ$33))+(('PRJ HR Profile'!$I18)*(BZ$34))</f>
        <v>18.037500000000001</v>
      </c>
      <c r="CA18" s="342">
        <f ca="1">(('PRJ HR Profile'!$D18)*('IMP HR - Project Time'!CA$33))+(('PRJ HR Profile'!$G18)*(CA$34))</f>
        <v>10.525</v>
      </c>
      <c r="CB18" s="341">
        <f ca="1">(('PRJ HR Profile'!$E18)*('IMP HR - Project Time'!CB$33))+(('PRJ HR Profile'!$H18)*(CB$34))</f>
        <v>2.105</v>
      </c>
      <c r="CC18" s="341">
        <f ca="1">(('PRJ HR Profile'!$F18)*('IMP HR - Project Time'!CC$33))+(('PRJ HR Profile'!$I18)*(CC$34))</f>
        <v>15.787500000000001</v>
      </c>
      <c r="CD18" s="342">
        <f ca="1">(('PRJ HR Profile'!$D18)*('IMP HR - Project Time'!CD$33))+(('PRJ HR Profile'!$G18)*(CD$34))</f>
        <v>11.374999999999998</v>
      </c>
      <c r="CE18" s="341">
        <f ca="1">(('PRJ HR Profile'!$E18)*('IMP HR - Project Time'!CE$33))+(('PRJ HR Profile'!$H18)*(CE$34))</f>
        <v>3.5549999999999997</v>
      </c>
      <c r="CF18" s="341">
        <f ca="1">(('PRJ HR Profile'!$F18)*('IMP HR - Project Time'!CF$33))+(('PRJ HR Profile'!$I18)*(CF$34))</f>
        <v>15.462499999999999</v>
      </c>
      <c r="CG18" s="342">
        <f ca="1">(('PRJ HR Profile'!$D18)*('IMP HR - Project Time'!CG$33))+(('PRJ HR Profile'!$G18)*(CG$34))</f>
        <v>10.574999999999999</v>
      </c>
      <c r="CH18" s="341">
        <f ca="1">(('PRJ HR Profile'!$E18)*('IMP HR - Project Time'!CH$33))+(('PRJ HR Profile'!$H18)*(CH$34))</f>
        <v>2.1149999999999998</v>
      </c>
      <c r="CI18" s="343">
        <f ca="1">(('PRJ HR Profile'!$F18)*('IMP HR - Project Time'!CI$33))+(('PRJ HR Profile'!$I18)*(CI$34))</f>
        <v>15.862499999999999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v>0</v>
      </c>
      <c r="E19" s="136">
        <v>0</v>
      </c>
      <c r="F19" s="136">
        <v>0</v>
      </c>
      <c r="G19" s="137">
        <v>0</v>
      </c>
      <c r="H19" s="136">
        <v>0</v>
      </c>
      <c r="I19" s="136">
        <v>0</v>
      </c>
      <c r="J19" s="137">
        <v>0</v>
      </c>
      <c r="K19" s="136">
        <v>0</v>
      </c>
      <c r="L19" s="136">
        <v>0</v>
      </c>
      <c r="M19" s="137">
        <v>0</v>
      </c>
      <c r="N19" s="136">
        <v>0</v>
      </c>
      <c r="O19" s="138">
        <v>0</v>
      </c>
      <c r="P19" s="135">
        <v>0</v>
      </c>
      <c r="Q19" s="136">
        <v>0</v>
      </c>
      <c r="R19" s="136">
        <v>0</v>
      </c>
      <c r="S19" s="137">
        <v>0</v>
      </c>
      <c r="T19" s="136">
        <v>0</v>
      </c>
      <c r="U19" s="136">
        <v>0</v>
      </c>
      <c r="V19" s="137">
        <v>0</v>
      </c>
      <c r="W19" s="136">
        <v>0</v>
      </c>
      <c r="X19" s="136">
        <v>0</v>
      </c>
      <c r="Y19" s="137">
        <v>0</v>
      </c>
      <c r="Z19" s="136">
        <v>0</v>
      </c>
      <c r="AA19" s="138">
        <v>0</v>
      </c>
      <c r="AB19" s="340">
        <f ca="1">(('PRJ HR Profile'!$D19)*('IMP HR - Project Time'!AB$33))+(('PRJ HR Profile'!$G19)*(AB$34))</f>
        <v>0</v>
      </c>
      <c r="AC19" s="341">
        <f ca="1">(('PRJ HR Profile'!$E19)*('IMP HR - Project Time'!AC$33))+(('PRJ HR Profile'!$H19)*(AC$34))</f>
        <v>1</v>
      </c>
      <c r="AD19" s="341">
        <f ca="1">(('PRJ HR Profile'!$F19)*('IMP HR - Project Time'!AD$33))+(('PRJ HR Profile'!$I19)*(AD$34))</f>
        <v>1</v>
      </c>
      <c r="AE19" s="342">
        <f ca="1">(('PRJ HR Profile'!$D19)*('IMP HR - Project Time'!AE$33))+(('PRJ HR Profile'!$G19)*(AE$34))</f>
        <v>1</v>
      </c>
      <c r="AF19" s="341">
        <f ca="1">(('PRJ HR Profile'!$E19)*('IMP HR - Project Time'!AF$33))+(('PRJ HR Profile'!$H19)*(AF$34))</f>
        <v>1</v>
      </c>
      <c r="AG19" s="341">
        <f ca="1">(('PRJ HR Profile'!$F19)*('IMP HR - Project Time'!AG$33))+(('PRJ HR Profile'!$I19)*(AG$34))</f>
        <v>1</v>
      </c>
      <c r="AH19" s="342">
        <f ca="1">(('PRJ HR Profile'!$D19)*('IMP HR - Project Time'!AH$33))+(('PRJ HR Profile'!$G19)*(AH$34))</f>
        <v>1</v>
      </c>
      <c r="AI19" s="341">
        <f ca="1">(('PRJ HR Profile'!$E19)*('IMP HR - Project Time'!AI$33))+(('PRJ HR Profile'!$H19)*(AI$34))</f>
        <v>1</v>
      </c>
      <c r="AJ19" s="341">
        <f ca="1">(('PRJ HR Profile'!$F19)*('IMP HR - Project Time'!AJ$33))+(('PRJ HR Profile'!$I19)*(AJ$34))</f>
        <v>1</v>
      </c>
      <c r="AK19" s="342">
        <f ca="1">(('PRJ HR Profile'!$D19)*('IMP HR - Project Time'!AK$33))+(('PRJ HR Profile'!$G19)*(AK$34))</f>
        <v>1</v>
      </c>
      <c r="AL19" s="341">
        <f ca="1">(('PRJ HR Profile'!$E19)*('IMP HR - Project Time'!AL$33))+(('PRJ HR Profile'!$H19)*(AL$34))</f>
        <v>1</v>
      </c>
      <c r="AM19" s="343">
        <f ca="1">(('PRJ HR Profile'!$F19)*('IMP HR - Project Time'!AM$33))+(('PRJ HR Profile'!$I19)*(AM$34))</f>
        <v>1</v>
      </c>
      <c r="AN19" s="340">
        <f ca="1">(('PRJ HR Profile'!$D19)*('IMP HR - Project Time'!AN$33))+(('PRJ HR Profile'!$G19)*(AN$34))</f>
        <v>1</v>
      </c>
      <c r="AO19" s="341">
        <f ca="1">(('PRJ HR Profile'!$E19)*('IMP HR - Project Time'!AO$33))+(('PRJ HR Profile'!$H19)*(AO$34))</f>
        <v>5</v>
      </c>
      <c r="AP19" s="341">
        <f ca="1">(('PRJ HR Profile'!$F19)*('IMP HR - Project Time'!AP$33))+(('PRJ HR Profile'!$I19)*(AP$34))</f>
        <v>5</v>
      </c>
      <c r="AQ19" s="342">
        <f ca="1">(('PRJ HR Profile'!$D19)*('IMP HR - Project Time'!AQ$33))+(('PRJ HR Profile'!$G19)*(AQ$34))</f>
        <v>5</v>
      </c>
      <c r="AR19" s="341">
        <f ca="1">(('PRJ HR Profile'!$E19)*('IMP HR - Project Time'!AR$33))+(('PRJ HR Profile'!$H19)*(AR$34))</f>
        <v>6</v>
      </c>
      <c r="AS19" s="341">
        <f ca="1">(('PRJ HR Profile'!$F19)*('IMP HR - Project Time'!AS$33))+(('PRJ HR Profile'!$I19)*(AS$34))</f>
        <v>6</v>
      </c>
      <c r="AT19" s="342">
        <f ca="1">(('PRJ HR Profile'!$D19)*('IMP HR - Project Time'!AT$33))+(('PRJ HR Profile'!$G19)*(AT$34))</f>
        <v>6</v>
      </c>
      <c r="AU19" s="341">
        <f ca="1">(('PRJ HR Profile'!$E19)*('IMP HR - Project Time'!AU$33))+(('PRJ HR Profile'!$H19)*(AU$34))</f>
        <v>6</v>
      </c>
      <c r="AV19" s="341">
        <f ca="1">(('PRJ HR Profile'!$F19)*('IMP HR - Project Time'!AV$33))+(('PRJ HR Profile'!$I19)*(AV$34))</f>
        <v>6</v>
      </c>
      <c r="AW19" s="342">
        <f ca="1">(('PRJ HR Profile'!$D19)*('IMP HR - Project Time'!AW$33))+(('PRJ HR Profile'!$G19)*(AW$34))</f>
        <v>5</v>
      </c>
      <c r="AX19" s="341">
        <f ca="1">(('PRJ HR Profile'!$E19)*('IMP HR - Project Time'!AX$33))+(('PRJ HR Profile'!$H19)*(AX$34))</f>
        <v>6.5</v>
      </c>
      <c r="AY19" s="343">
        <f ca="1">(('PRJ HR Profile'!$F19)*('IMP HR - Project Time'!AY$33))+(('PRJ HR Profile'!$I19)*(AY$34))</f>
        <v>6.5</v>
      </c>
      <c r="AZ19" s="340">
        <f ca="1">(('PRJ HR Profile'!$D19)*('IMP HR - Project Time'!AZ$33))+(('PRJ HR Profile'!$G19)*(AZ$34))</f>
        <v>6.5</v>
      </c>
      <c r="BA19" s="341">
        <f ca="1">(('PRJ HR Profile'!$E19)*('IMP HR - Project Time'!BA$33))+(('PRJ HR Profile'!$H19)*(BA$34))</f>
        <v>7.35</v>
      </c>
      <c r="BB19" s="341">
        <f ca="1">(('PRJ HR Profile'!$F19)*('IMP HR - Project Time'!BB$33))+(('PRJ HR Profile'!$I19)*(BB$34))</f>
        <v>7.35</v>
      </c>
      <c r="BC19" s="342">
        <f ca="1">(('PRJ HR Profile'!$D19)*('IMP HR - Project Time'!BC$33))+(('PRJ HR Profile'!$G19)*(BC$34))</f>
        <v>7.35</v>
      </c>
      <c r="BD19" s="341">
        <f ca="1">(('PRJ HR Profile'!$E19)*('IMP HR - Project Time'!BD$33))+(('PRJ HR Profile'!$H19)*(BD$34))</f>
        <v>14.85</v>
      </c>
      <c r="BE19" s="341">
        <f ca="1">(('PRJ HR Profile'!$F19)*('IMP HR - Project Time'!BE$33))+(('PRJ HR Profile'!$I19)*(BE$34))</f>
        <v>14.85</v>
      </c>
      <c r="BF19" s="342">
        <f ca="1">(('PRJ HR Profile'!$D19)*('IMP HR - Project Time'!BF$33))+(('PRJ HR Profile'!$G19)*(BF$34))</f>
        <v>14.85</v>
      </c>
      <c r="BG19" s="341">
        <f ca="1">(('PRJ HR Profile'!$E19)*('IMP HR - Project Time'!BG$33))+(('PRJ HR Profile'!$H19)*(BG$34))</f>
        <v>14.85</v>
      </c>
      <c r="BH19" s="341">
        <f ca="1">(('PRJ HR Profile'!$F19)*('IMP HR - Project Time'!BH$33))+(('PRJ HR Profile'!$I19)*(BH$34))</f>
        <v>14.85</v>
      </c>
      <c r="BI19" s="342">
        <f ca="1">(('PRJ HR Profile'!$D19)*('IMP HR - Project Time'!BI$33))+(('PRJ HR Profile'!$G19)*(BI$34))</f>
        <v>14.85</v>
      </c>
      <c r="BJ19" s="341">
        <f ca="1">(('PRJ HR Profile'!$E19)*('IMP HR - Project Time'!BJ$33))+(('PRJ HR Profile'!$H19)*(BJ$34))</f>
        <v>14.85</v>
      </c>
      <c r="BK19" s="343">
        <f ca="1">(('PRJ HR Profile'!$F19)*('IMP HR - Project Time'!BK$33))+(('PRJ HR Profile'!$I19)*(BK$34))</f>
        <v>14.85</v>
      </c>
      <c r="BL19" s="340">
        <f ca="1">(('PRJ HR Profile'!$D19)*('IMP HR - Project Time'!BL$33))+(('PRJ HR Profile'!$G19)*(BL$34))</f>
        <v>13.85</v>
      </c>
      <c r="BM19" s="341">
        <f ca="1">(('PRJ HR Profile'!$E19)*('IMP HR - Project Time'!BM$33))+(('PRJ HR Profile'!$H19)*(BM$34))</f>
        <v>13.85</v>
      </c>
      <c r="BN19" s="341">
        <f ca="1">(('PRJ HR Profile'!$F19)*('IMP HR - Project Time'!BN$33))+(('PRJ HR Profile'!$I19)*(BN$34))</f>
        <v>13.85</v>
      </c>
      <c r="BO19" s="342">
        <f ca="1">(('PRJ HR Profile'!$D19)*('IMP HR - Project Time'!BO$33))+(('PRJ HR Profile'!$G19)*(BO$34))</f>
        <v>13.850000000000001</v>
      </c>
      <c r="BP19" s="341">
        <f ca="1">(('PRJ HR Profile'!$E19)*('IMP HR - Project Time'!BP$33))+(('PRJ HR Profile'!$H19)*(BP$34))</f>
        <v>22.35</v>
      </c>
      <c r="BQ19" s="341">
        <f ca="1">(('PRJ HR Profile'!$F19)*('IMP HR - Project Time'!BQ$33))+(('PRJ HR Profile'!$I19)*(BQ$34))</f>
        <v>22.35</v>
      </c>
      <c r="BR19" s="342">
        <f ca="1">(('PRJ HR Profile'!$D19)*('IMP HR - Project Time'!BR$33))+(('PRJ HR Profile'!$G19)*(BR$34))</f>
        <v>21.5</v>
      </c>
      <c r="BS19" s="341">
        <f ca="1">(('PRJ HR Profile'!$E19)*('IMP HR - Project Time'!BS$33))+(('PRJ HR Profile'!$H19)*(BS$34))</f>
        <v>21.5</v>
      </c>
      <c r="BT19" s="341">
        <f ca="1">(('PRJ HR Profile'!$F19)*('IMP HR - Project Time'!BT$33))+(('PRJ HR Profile'!$I19)*(BT$34))</f>
        <v>21.5</v>
      </c>
      <c r="BU19" s="342">
        <f ca="1">(('PRJ HR Profile'!$D19)*('IMP HR - Project Time'!BU$33))+(('PRJ HR Profile'!$G19)*(BU$34))</f>
        <v>21.5</v>
      </c>
      <c r="BV19" s="341">
        <f ca="1">(('PRJ HR Profile'!$E19)*('IMP HR - Project Time'!BV$33))+(('PRJ HR Profile'!$H19)*(BV$34))</f>
        <v>24.05</v>
      </c>
      <c r="BW19" s="343">
        <f ca="1">(('PRJ HR Profile'!$F19)*('IMP HR - Project Time'!BW$33))+(('PRJ HR Profile'!$I19)*(BW$34))</f>
        <v>24.05</v>
      </c>
      <c r="BX19" s="340">
        <f ca="1">(('PRJ HR Profile'!$D19)*('IMP HR - Project Time'!BX$33))+(('PRJ HR Profile'!$G19)*(BX$34))</f>
        <v>24.05</v>
      </c>
      <c r="BY19" s="341">
        <f ca="1">(('PRJ HR Profile'!$E19)*('IMP HR - Project Time'!BY$33))+(('PRJ HR Profile'!$H19)*(BY$34))</f>
        <v>24.05</v>
      </c>
      <c r="BZ19" s="341">
        <f ca="1">(('PRJ HR Profile'!$F19)*('IMP HR - Project Time'!BZ$33))+(('PRJ HR Profile'!$I19)*(BZ$34))</f>
        <v>24.05</v>
      </c>
      <c r="CA19" s="342">
        <f ca="1">(('PRJ HR Profile'!$D19)*('IMP HR - Project Time'!CA$33))+(('PRJ HR Profile'!$G19)*(CA$34))</f>
        <v>21.05</v>
      </c>
      <c r="CB19" s="341">
        <f ca="1">(('PRJ HR Profile'!$E19)*('IMP HR - Project Time'!CB$33))+(('PRJ HR Profile'!$H19)*(CB$34))</f>
        <v>21.05</v>
      </c>
      <c r="CC19" s="341">
        <f ca="1">(('PRJ HR Profile'!$F19)*('IMP HR - Project Time'!CC$33))+(('PRJ HR Profile'!$I19)*(CC$34))</f>
        <v>21.05</v>
      </c>
      <c r="CD19" s="342">
        <f ca="1">(('PRJ HR Profile'!$D19)*('IMP HR - Project Time'!CD$33))+(('PRJ HR Profile'!$G19)*(CD$34))</f>
        <v>19.549999999999997</v>
      </c>
      <c r="CE19" s="341">
        <f ca="1">(('PRJ HR Profile'!$E19)*('IMP HR - Project Time'!CE$33))+(('PRJ HR Profile'!$H19)*(CE$34))</f>
        <v>21.15</v>
      </c>
      <c r="CF19" s="341">
        <f ca="1">(('PRJ HR Profile'!$F19)*('IMP HR - Project Time'!CF$33))+(('PRJ HR Profile'!$I19)*(CF$34))</f>
        <v>21.15</v>
      </c>
      <c r="CG19" s="342">
        <f ca="1">(('PRJ HR Profile'!$D19)*('IMP HR - Project Time'!CG$33))+(('PRJ HR Profile'!$G19)*(CG$34))</f>
        <v>21.15</v>
      </c>
      <c r="CH19" s="341">
        <f ca="1">(('PRJ HR Profile'!$E19)*('IMP HR - Project Time'!CH$33))+(('PRJ HR Profile'!$H19)*(CH$34))</f>
        <v>21.15</v>
      </c>
      <c r="CI19" s="343">
        <f ca="1">(('PRJ HR Profile'!$F19)*('IMP HR - Project Time'!CI$33))+(('PRJ HR Profile'!$I19)*(CI$34))</f>
        <v>21.15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v>0</v>
      </c>
      <c r="E20" s="136">
        <v>0</v>
      </c>
      <c r="F20" s="136">
        <v>0</v>
      </c>
      <c r="G20" s="137">
        <v>0</v>
      </c>
      <c r="H20" s="136">
        <v>0</v>
      </c>
      <c r="I20" s="136">
        <v>0</v>
      </c>
      <c r="J20" s="137">
        <v>0</v>
      </c>
      <c r="K20" s="136">
        <v>0</v>
      </c>
      <c r="L20" s="136">
        <v>0</v>
      </c>
      <c r="M20" s="137">
        <v>0</v>
      </c>
      <c r="N20" s="136">
        <v>0</v>
      </c>
      <c r="O20" s="138">
        <v>0</v>
      </c>
      <c r="P20" s="135">
        <v>0</v>
      </c>
      <c r="Q20" s="136">
        <v>0</v>
      </c>
      <c r="R20" s="136">
        <v>0</v>
      </c>
      <c r="S20" s="137">
        <v>0</v>
      </c>
      <c r="T20" s="136">
        <v>0</v>
      </c>
      <c r="U20" s="136">
        <v>0</v>
      </c>
      <c r="V20" s="137">
        <v>0</v>
      </c>
      <c r="W20" s="136">
        <v>0</v>
      </c>
      <c r="X20" s="136">
        <v>0</v>
      </c>
      <c r="Y20" s="137">
        <v>0</v>
      </c>
      <c r="Z20" s="136">
        <v>0</v>
      </c>
      <c r="AA20" s="138">
        <v>0</v>
      </c>
      <c r="AB20" s="340">
        <f ca="1">(('PRJ HR Profile'!$D20)*('IMP HR - Project Time'!AB$33))+(('PRJ HR Profile'!$G20)*(AB$34))</f>
        <v>0</v>
      </c>
      <c r="AC20" s="341">
        <f ca="1">(('PRJ HR Profile'!$E20)*('IMP HR - Project Time'!AC$33))+(('PRJ HR Profile'!$H20)*(AC$34))</f>
        <v>0</v>
      </c>
      <c r="AD20" s="341">
        <f ca="1">(('PRJ HR Profile'!$F20)*('IMP HR - Project Time'!AD$33))+(('PRJ HR Profile'!$I20)*(AD$34))</f>
        <v>1</v>
      </c>
      <c r="AE20" s="342">
        <f ca="1">(('PRJ HR Profile'!$D20)*('IMP HR - Project Time'!AE$33))+(('PRJ HR Profile'!$G20)*(AE$34))</f>
        <v>2</v>
      </c>
      <c r="AF20" s="341">
        <f ca="1">(('PRJ HR Profile'!$E20)*('IMP HR - Project Time'!AF$33))+(('PRJ HR Profile'!$H20)*(AF$34))</f>
        <v>2</v>
      </c>
      <c r="AG20" s="341">
        <f ca="1">(('PRJ HR Profile'!$F20)*('IMP HR - Project Time'!AG$33))+(('PRJ HR Profile'!$I20)*(AG$34))</f>
        <v>2</v>
      </c>
      <c r="AH20" s="342">
        <f ca="1">(('PRJ HR Profile'!$D20)*('IMP HR - Project Time'!AH$33))+(('PRJ HR Profile'!$G20)*(AH$34))</f>
        <v>2</v>
      </c>
      <c r="AI20" s="341">
        <f ca="1">(('PRJ HR Profile'!$E20)*('IMP HR - Project Time'!AI$33))+(('PRJ HR Profile'!$H20)*(AI$34))</f>
        <v>2</v>
      </c>
      <c r="AJ20" s="341">
        <f ca="1">(('PRJ HR Profile'!$F20)*('IMP HR - Project Time'!AJ$33))+(('PRJ HR Profile'!$I20)*(AJ$34))</f>
        <v>2</v>
      </c>
      <c r="AK20" s="342">
        <f ca="1">(('PRJ HR Profile'!$D20)*('IMP HR - Project Time'!AK$33))+(('PRJ HR Profile'!$G20)*(AK$34))</f>
        <v>2</v>
      </c>
      <c r="AL20" s="341">
        <f ca="1">(('PRJ HR Profile'!$E20)*('IMP HR - Project Time'!AL$33))+(('PRJ HR Profile'!$H20)*(AL$34))</f>
        <v>2</v>
      </c>
      <c r="AM20" s="343">
        <f ca="1">(('PRJ HR Profile'!$F20)*('IMP HR - Project Time'!AM$33))+(('PRJ HR Profile'!$I20)*(AM$34))</f>
        <v>2</v>
      </c>
      <c r="AN20" s="340">
        <f ca="1">(('PRJ HR Profile'!$D20)*('IMP HR - Project Time'!AN$33))+(('PRJ HR Profile'!$G20)*(AN$34))</f>
        <v>2</v>
      </c>
      <c r="AO20" s="341">
        <f ca="1">(('PRJ HR Profile'!$E20)*('IMP HR - Project Time'!AO$33))+(('PRJ HR Profile'!$H20)*(AO$34))</f>
        <v>2</v>
      </c>
      <c r="AP20" s="341">
        <f ca="1">(('PRJ HR Profile'!$F20)*('IMP HR - Project Time'!AP$33))+(('PRJ HR Profile'!$I20)*(AP$34))</f>
        <v>6</v>
      </c>
      <c r="AQ20" s="342">
        <f ca="1">(('PRJ HR Profile'!$D20)*('IMP HR - Project Time'!AQ$33))+(('PRJ HR Profile'!$G20)*(AQ$34))</f>
        <v>10</v>
      </c>
      <c r="AR20" s="341">
        <f ca="1">(('PRJ HR Profile'!$E20)*('IMP HR - Project Time'!AR$33))+(('PRJ HR Profile'!$H20)*(AR$34))</f>
        <v>10</v>
      </c>
      <c r="AS20" s="341">
        <f ca="1">(('PRJ HR Profile'!$F20)*('IMP HR - Project Time'!AS$33))+(('PRJ HR Profile'!$I20)*(AS$34))</f>
        <v>11</v>
      </c>
      <c r="AT20" s="342">
        <f ca="1">(('PRJ HR Profile'!$D20)*('IMP HR - Project Time'!AT$33))+(('PRJ HR Profile'!$G20)*(AT$34))</f>
        <v>12</v>
      </c>
      <c r="AU20" s="341">
        <f ca="1">(('PRJ HR Profile'!$E20)*('IMP HR - Project Time'!AU$33))+(('PRJ HR Profile'!$H20)*(AU$34))</f>
        <v>12</v>
      </c>
      <c r="AV20" s="341">
        <f ca="1">(('PRJ HR Profile'!$F20)*('IMP HR - Project Time'!AV$33))+(('PRJ HR Profile'!$I20)*(AV$34))</f>
        <v>12</v>
      </c>
      <c r="AW20" s="342">
        <f ca="1">(('PRJ HR Profile'!$D20)*('IMP HR - Project Time'!AW$33))+(('PRJ HR Profile'!$G20)*(AW$34))</f>
        <v>10</v>
      </c>
      <c r="AX20" s="341">
        <f ca="1">(('PRJ HR Profile'!$E20)*('IMP HR - Project Time'!AX$33))+(('PRJ HR Profile'!$H20)*(AX$34))</f>
        <v>10</v>
      </c>
      <c r="AY20" s="343">
        <f ca="1">(('PRJ HR Profile'!$F20)*('IMP HR - Project Time'!AY$33))+(('PRJ HR Profile'!$I20)*(AY$34))</f>
        <v>11.5</v>
      </c>
      <c r="AZ20" s="340">
        <f ca="1">(('PRJ HR Profile'!$D20)*('IMP HR - Project Time'!AZ$33))+(('PRJ HR Profile'!$G20)*(AZ$34))</f>
        <v>13</v>
      </c>
      <c r="BA20" s="341">
        <f ca="1">(('PRJ HR Profile'!$E20)*('IMP HR - Project Time'!BA$33))+(('PRJ HR Profile'!$H20)*(BA$34))</f>
        <v>13</v>
      </c>
      <c r="BB20" s="341">
        <f ca="1">(('PRJ HR Profile'!$F20)*('IMP HR - Project Time'!BB$33))+(('PRJ HR Profile'!$I20)*(BB$34))</f>
        <v>13.85</v>
      </c>
      <c r="BC20" s="342">
        <f ca="1">(('PRJ HR Profile'!$D20)*('IMP HR - Project Time'!BC$33))+(('PRJ HR Profile'!$G20)*(BC$34))</f>
        <v>14.7</v>
      </c>
      <c r="BD20" s="341">
        <f ca="1">(('PRJ HR Profile'!$E20)*('IMP HR - Project Time'!BD$33))+(('PRJ HR Profile'!$H20)*(BD$34))</f>
        <v>14.7</v>
      </c>
      <c r="BE20" s="341">
        <f ca="1">(('PRJ HR Profile'!$F20)*('IMP HR - Project Time'!BE$33))+(('PRJ HR Profile'!$I20)*(BE$34))</f>
        <v>22.2</v>
      </c>
      <c r="BF20" s="342">
        <f ca="1">(('PRJ HR Profile'!$D20)*('IMP HR - Project Time'!BF$33))+(('PRJ HR Profile'!$G20)*(BF$34))</f>
        <v>29.7</v>
      </c>
      <c r="BG20" s="341">
        <f ca="1">(('PRJ HR Profile'!$E20)*('IMP HR - Project Time'!BG$33))+(('PRJ HR Profile'!$H20)*(BG$34))</f>
        <v>29.7</v>
      </c>
      <c r="BH20" s="341">
        <f ca="1">(('PRJ HR Profile'!$F20)*('IMP HR - Project Time'!BH$33))+(('PRJ HR Profile'!$I20)*(BH$34))</f>
        <v>29.7</v>
      </c>
      <c r="BI20" s="342">
        <f ca="1">(('PRJ HR Profile'!$D20)*('IMP HR - Project Time'!BI$33))+(('PRJ HR Profile'!$G20)*(BI$34))</f>
        <v>29.7</v>
      </c>
      <c r="BJ20" s="341">
        <f ca="1">(('PRJ HR Profile'!$E20)*('IMP HR - Project Time'!BJ$33))+(('PRJ HR Profile'!$H20)*(BJ$34))</f>
        <v>29.7</v>
      </c>
      <c r="BK20" s="343">
        <f ca="1">(('PRJ HR Profile'!$F20)*('IMP HR - Project Time'!BK$33))+(('PRJ HR Profile'!$I20)*(BK$34))</f>
        <v>29.7</v>
      </c>
      <c r="BL20" s="340">
        <f ca="1">(('PRJ HR Profile'!$D20)*('IMP HR - Project Time'!BL$33))+(('PRJ HR Profile'!$G20)*(BL$34))</f>
        <v>27.7</v>
      </c>
      <c r="BM20" s="341">
        <f ca="1">(('PRJ HR Profile'!$E20)*('IMP HR - Project Time'!BM$33))+(('PRJ HR Profile'!$H20)*(BM$34))</f>
        <v>27.7</v>
      </c>
      <c r="BN20" s="341">
        <f ca="1">(('PRJ HR Profile'!$F20)*('IMP HR - Project Time'!BN$33))+(('PRJ HR Profile'!$I20)*(BN$34))</f>
        <v>27.7</v>
      </c>
      <c r="BO20" s="342">
        <f ca="1">(('PRJ HR Profile'!$D20)*('IMP HR - Project Time'!BO$33))+(('PRJ HR Profile'!$G20)*(BO$34))</f>
        <v>27.700000000000003</v>
      </c>
      <c r="BP20" s="341">
        <f ca="1">(('PRJ HR Profile'!$E20)*('IMP HR - Project Time'!BP$33))+(('PRJ HR Profile'!$H20)*(BP$34))</f>
        <v>27.700000000000003</v>
      </c>
      <c r="BQ20" s="341">
        <f ca="1">(('PRJ HR Profile'!$F20)*('IMP HR - Project Time'!BQ$33))+(('PRJ HR Profile'!$I20)*(BQ$34))</f>
        <v>36.200000000000003</v>
      </c>
      <c r="BR20" s="342">
        <f ca="1">(('PRJ HR Profile'!$D20)*('IMP HR - Project Time'!BR$33))+(('PRJ HR Profile'!$G20)*(BR$34))</f>
        <v>43</v>
      </c>
      <c r="BS20" s="341">
        <f ca="1">(('PRJ HR Profile'!$E20)*('IMP HR - Project Time'!BS$33))+(('PRJ HR Profile'!$H20)*(BS$34))</f>
        <v>43</v>
      </c>
      <c r="BT20" s="341">
        <f ca="1">(('PRJ HR Profile'!$F20)*('IMP HR - Project Time'!BT$33))+(('PRJ HR Profile'!$I20)*(BT$34))</f>
        <v>43</v>
      </c>
      <c r="BU20" s="342">
        <f ca="1">(('PRJ HR Profile'!$D20)*('IMP HR - Project Time'!BU$33))+(('PRJ HR Profile'!$G20)*(BU$34))</f>
        <v>43</v>
      </c>
      <c r="BV20" s="341">
        <f ca="1">(('PRJ HR Profile'!$E20)*('IMP HR - Project Time'!BV$33))+(('PRJ HR Profile'!$H20)*(BV$34))</f>
        <v>43</v>
      </c>
      <c r="BW20" s="343">
        <f ca="1">(('PRJ HR Profile'!$F20)*('IMP HR - Project Time'!BW$33))+(('PRJ HR Profile'!$I20)*(BW$34))</f>
        <v>45.55</v>
      </c>
      <c r="BX20" s="340">
        <f ca="1">(('PRJ HR Profile'!$D20)*('IMP HR - Project Time'!BX$33))+(('PRJ HR Profile'!$G20)*(BX$34))</f>
        <v>48.1</v>
      </c>
      <c r="BY20" s="341">
        <f ca="1">(('PRJ HR Profile'!$E20)*('IMP HR - Project Time'!BY$33))+(('PRJ HR Profile'!$H20)*(BY$34))</f>
        <v>48.1</v>
      </c>
      <c r="BZ20" s="341">
        <f ca="1">(('PRJ HR Profile'!$F20)*('IMP HR - Project Time'!BZ$33))+(('PRJ HR Profile'!$I20)*(BZ$34))</f>
        <v>48.1</v>
      </c>
      <c r="CA20" s="342">
        <f ca="1">(('PRJ HR Profile'!$D20)*('IMP HR - Project Time'!CA$33))+(('PRJ HR Profile'!$G20)*(CA$34))</f>
        <v>42.1</v>
      </c>
      <c r="CB20" s="341">
        <f ca="1">(('PRJ HR Profile'!$E20)*('IMP HR - Project Time'!CB$33))+(('PRJ HR Profile'!$H20)*(CB$34))</f>
        <v>42.1</v>
      </c>
      <c r="CC20" s="341">
        <f ca="1">(('PRJ HR Profile'!$F20)*('IMP HR - Project Time'!CC$33))+(('PRJ HR Profile'!$I20)*(CC$34))</f>
        <v>42.1</v>
      </c>
      <c r="CD20" s="342">
        <f ca="1">(('PRJ HR Profile'!$D20)*('IMP HR - Project Time'!CD$33))+(('PRJ HR Profile'!$G20)*(CD$34))</f>
        <v>39.099999999999994</v>
      </c>
      <c r="CE20" s="341">
        <f ca="1">(('PRJ HR Profile'!$E20)*('IMP HR - Project Time'!CE$33))+(('PRJ HR Profile'!$H20)*(CE$34))</f>
        <v>39.099999999999994</v>
      </c>
      <c r="CF20" s="341">
        <f ca="1">(('PRJ HR Profile'!$F20)*('IMP HR - Project Time'!CF$33))+(('PRJ HR Profile'!$I20)*(CF$34))</f>
        <v>40.699999999999996</v>
      </c>
      <c r="CG20" s="342">
        <f ca="1">(('PRJ HR Profile'!$D20)*('IMP HR - Project Time'!CG$33))+(('PRJ HR Profile'!$G20)*(CG$34))</f>
        <v>42.3</v>
      </c>
      <c r="CH20" s="341">
        <f ca="1">(('PRJ HR Profile'!$E20)*('IMP HR - Project Time'!CH$33))+(('PRJ HR Profile'!$H20)*(CH$34))</f>
        <v>42.3</v>
      </c>
      <c r="CI20" s="343">
        <f ca="1">(('PRJ HR Profile'!$F20)*('IMP HR - Project Time'!CI$33))+(('PRJ HR Profile'!$I20)*(CI$34))</f>
        <v>42.3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v>0</v>
      </c>
      <c r="E21" s="136">
        <v>0</v>
      </c>
      <c r="F21" s="136">
        <v>0</v>
      </c>
      <c r="G21" s="137">
        <v>0</v>
      </c>
      <c r="H21" s="136">
        <v>0</v>
      </c>
      <c r="I21" s="136">
        <v>0</v>
      </c>
      <c r="J21" s="137">
        <v>0</v>
      </c>
      <c r="K21" s="136">
        <v>0</v>
      </c>
      <c r="L21" s="136">
        <v>0</v>
      </c>
      <c r="M21" s="137">
        <v>0</v>
      </c>
      <c r="N21" s="136">
        <v>0</v>
      </c>
      <c r="O21" s="138">
        <v>0</v>
      </c>
      <c r="P21" s="135">
        <v>0</v>
      </c>
      <c r="Q21" s="136">
        <v>0</v>
      </c>
      <c r="R21" s="136">
        <v>0</v>
      </c>
      <c r="S21" s="137">
        <v>0</v>
      </c>
      <c r="T21" s="136">
        <v>0</v>
      </c>
      <c r="U21" s="136">
        <v>0</v>
      </c>
      <c r="V21" s="137">
        <v>0</v>
      </c>
      <c r="W21" s="136">
        <v>0</v>
      </c>
      <c r="X21" s="136">
        <v>0</v>
      </c>
      <c r="Y21" s="137">
        <v>0</v>
      </c>
      <c r="Z21" s="136">
        <v>0</v>
      </c>
      <c r="AA21" s="138">
        <v>0</v>
      </c>
      <c r="AB21" s="340">
        <f ca="1">(('PRJ HR Profile'!$D21)*('IMP HR - Project Time'!AB$33))+(('PRJ HR Profile'!$G21)*(AB$34))</f>
        <v>1</v>
      </c>
      <c r="AC21" s="341">
        <f ca="1">(('PRJ HR Profile'!$E21)*('IMP HR - Project Time'!AC$33))+(('PRJ HR Profile'!$H21)*(AC$34))</f>
        <v>1</v>
      </c>
      <c r="AD21" s="341">
        <f ca="1">(('PRJ HR Profile'!$F21)*('IMP HR - Project Time'!AD$33))+(('PRJ HR Profile'!$I21)*(AD$34))</f>
        <v>1</v>
      </c>
      <c r="AE21" s="342">
        <f ca="1">(('PRJ HR Profile'!$D21)*('IMP HR - Project Time'!AE$33))+(('PRJ HR Profile'!$G21)*(AE$34))</f>
        <v>1</v>
      </c>
      <c r="AF21" s="341">
        <f ca="1">(('PRJ HR Profile'!$E21)*('IMP HR - Project Time'!AF$33))+(('PRJ HR Profile'!$H21)*(AF$34))</f>
        <v>1</v>
      </c>
      <c r="AG21" s="341">
        <f ca="1">(('PRJ HR Profile'!$F21)*('IMP HR - Project Time'!AG$33))+(('PRJ HR Profile'!$I21)*(AG$34))</f>
        <v>1</v>
      </c>
      <c r="AH21" s="342">
        <f ca="1">(('PRJ HR Profile'!$D21)*('IMP HR - Project Time'!AH$33))+(('PRJ HR Profile'!$G21)*(AH$34))</f>
        <v>1</v>
      </c>
      <c r="AI21" s="341">
        <f ca="1">(('PRJ HR Profile'!$E21)*('IMP HR - Project Time'!AI$33))+(('PRJ HR Profile'!$H21)*(AI$34))</f>
        <v>1</v>
      </c>
      <c r="AJ21" s="341">
        <f ca="1">(('PRJ HR Profile'!$F21)*('IMP HR - Project Time'!AJ$33))+(('PRJ HR Profile'!$I21)*(AJ$34))</f>
        <v>1</v>
      </c>
      <c r="AK21" s="342">
        <f ca="1">(('PRJ HR Profile'!$D21)*('IMP HR - Project Time'!AK$33))+(('PRJ HR Profile'!$G21)*(AK$34))</f>
        <v>1</v>
      </c>
      <c r="AL21" s="341">
        <f ca="1">(('PRJ HR Profile'!$E21)*('IMP HR - Project Time'!AL$33))+(('PRJ HR Profile'!$H21)*(AL$34))</f>
        <v>1</v>
      </c>
      <c r="AM21" s="343">
        <f ca="1">(('PRJ HR Profile'!$F21)*('IMP HR - Project Time'!AM$33))+(('PRJ HR Profile'!$I21)*(AM$34))</f>
        <v>1</v>
      </c>
      <c r="AN21" s="340">
        <f ca="1">(('PRJ HR Profile'!$D21)*('IMP HR - Project Time'!AN$33))+(('PRJ HR Profile'!$G21)*(AN$34))</f>
        <v>5</v>
      </c>
      <c r="AO21" s="341">
        <f ca="1">(('PRJ HR Profile'!$E21)*('IMP HR - Project Time'!AO$33))+(('PRJ HR Profile'!$H21)*(AO$34))</f>
        <v>5</v>
      </c>
      <c r="AP21" s="341">
        <f ca="1">(('PRJ HR Profile'!$F21)*('IMP HR - Project Time'!AP$33))+(('PRJ HR Profile'!$I21)*(AP$34))</f>
        <v>5</v>
      </c>
      <c r="AQ21" s="342">
        <f ca="1">(('PRJ HR Profile'!$D21)*('IMP HR - Project Time'!AQ$33))+(('PRJ HR Profile'!$G21)*(AQ$34))</f>
        <v>6</v>
      </c>
      <c r="AR21" s="341">
        <f ca="1">(('PRJ HR Profile'!$E21)*('IMP HR - Project Time'!AR$33))+(('PRJ HR Profile'!$H21)*(AR$34))</f>
        <v>6</v>
      </c>
      <c r="AS21" s="341">
        <f ca="1">(('PRJ HR Profile'!$F21)*('IMP HR - Project Time'!AS$33))+(('PRJ HR Profile'!$I21)*(AS$34))</f>
        <v>6</v>
      </c>
      <c r="AT21" s="342">
        <f ca="1">(('PRJ HR Profile'!$D21)*('IMP HR - Project Time'!AT$33))+(('PRJ HR Profile'!$G21)*(AT$34))</f>
        <v>6</v>
      </c>
      <c r="AU21" s="341">
        <f ca="1">(('PRJ HR Profile'!$E21)*('IMP HR - Project Time'!AU$33))+(('PRJ HR Profile'!$H21)*(AU$34))</f>
        <v>6</v>
      </c>
      <c r="AV21" s="341">
        <f ca="1">(('PRJ HR Profile'!$F21)*('IMP HR - Project Time'!AV$33))+(('PRJ HR Profile'!$I21)*(AV$34))</f>
        <v>6</v>
      </c>
      <c r="AW21" s="342">
        <f ca="1">(('PRJ HR Profile'!$D21)*('IMP HR - Project Time'!AW$33))+(('PRJ HR Profile'!$G21)*(AW$34))</f>
        <v>6.5</v>
      </c>
      <c r="AX21" s="341">
        <f ca="1">(('PRJ HR Profile'!$E21)*('IMP HR - Project Time'!AX$33))+(('PRJ HR Profile'!$H21)*(AX$34))</f>
        <v>6.5</v>
      </c>
      <c r="AY21" s="343">
        <f ca="1">(('PRJ HR Profile'!$F21)*('IMP HR - Project Time'!AY$33))+(('PRJ HR Profile'!$I21)*(AY$34))</f>
        <v>6.5</v>
      </c>
      <c r="AZ21" s="340">
        <f ca="1">(('PRJ HR Profile'!$D21)*('IMP HR - Project Time'!AZ$33))+(('PRJ HR Profile'!$G21)*(AZ$34))</f>
        <v>7.35</v>
      </c>
      <c r="BA21" s="341">
        <f ca="1">(('PRJ HR Profile'!$E21)*('IMP HR - Project Time'!BA$33))+(('PRJ HR Profile'!$H21)*(BA$34))</f>
        <v>7.35</v>
      </c>
      <c r="BB21" s="341">
        <f ca="1">(('PRJ HR Profile'!$F21)*('IMP HR - Project Time'!BB$33))+(('PRJ HR Profile'!$I21)*(BB$34))</f>
        <v>7.35</v>
      </c>
      <c r="BC21" s="342">
        <f ca="1">(('PRJ HR Profile'!$D21)*('IMP HR - Project Time'!BC$33))+(('PRJ HR Profile'!$G21)*(BC$34))</f>
        <v>14.85</v>
      </c>
      <c r="BD21" s="341">
        <f ca="1">(('PRJ HR Profile'!$E21)*('IMP HR - Project Time'!BD$33))+(('PRJ HR Profile'!$H21)*(BD$34))</f>
        <v>14.85</v>
      </c>
      <c r="BE21" s="341">
        <f ca="1">(('PRJ HR Profile'!$F21)*('IMP HR - Project Time'!BE$33))+(('PRJ HR Profile'!$I21)*(BE$34))</f>
        <v>14.85</v>
      </c>
      <c r="BF21" s="342">
        <f ca="1">(('PRJ HR Profile'!$D21)*('IMP HR - Project Time'!BF$33))+(('PRJ HR Profile'!$G21)*(BF$34))</f>
        <v>14.85</v>
      </c>
      <c r="BG21" s="341">
        <f ca="1">(('PRJ HR Profile'!$E21)*('IMP HR - Project Time'!BG$33))+(('PRJ HR Profile'!$H21)*(BG$34))</f>
        <v>14.85</v>
      </c>
      <c r="BH21" s="341">
        <f ca="1">(('PRJ HR Profile'!$F21)*('IMP HR - Project Time'!BH$33))+(('PRJ HR Profile'!$I21)*(BH$34))</f>
        <v>14.85</v>
      </c>
      <c r="BI21" s="342">
        <f ca="1">(('PRJ HR Profile'!$D21)*('IMP HR - Project Time'!BI$33))+(('PRJ HR Profile'!$G21)*(BI$34))</f>
        <v>14.85</v>
      </c>
      <c r="BJ21" s="341">
        <f ca="1">(('PRJ HR Profile'!$E21)*('IMP HR - Project Time'!BJ$33))+(('PRJ HR Profile'!$H21)*(BJ$34))</f>
        <v>14.85</v>
      </c>
      <c r="BK21" s="343">
        <f ca="1">(('PRJ HR Profile'!$F21)*('IMP HR - Project Time'!BK$33))+(('PRJ HR Profile'!$I21)*(BK$34))</f>
        <v>14.85</v>
      </c>
      <c r="BL21" s="340">
        <f ca="1">(('PRJ HR Profile'!$D21)*('IMP HR - Project Time'!BL$33))+(('PRJ HR Profile'!$G21)*(BL$34))</f>
        <v>13.85</v>
      </c>
      <c r="BM21" s="341">
        <f ca="1">(('PRJ HR Profile'!$E21)*('IMP HR - Project Time'!BM$33))+(('PRJ HR Profile'!$H21)*(BM$34))</f>
        <v>13.85</v>
      </c>
      <c r="BN21" s="341">
        <f ca="1">(('PRJ HR Profile'!$F21)*('IMP HR - Project Time'!BN$33))+(('PRJ HR Profile'!$I21)*(BN$34))</f>
        <v>13.85</v>
      </c>
      <c r="BO21" s="342">
        <f ca="1">(('PRJ HR Profile'!$D21)*('IMP HR - Project Time'!BO$33))+(('PRJ HR Profile'!$G21)*(BO$34))</f>
        <v>22.35</v>
      </c>
      <c r="BP21" s="341">
        <f ca="1">(('PRJ HR Profile'!$E21)*('IMP HR - Project Time'!BP$33))+(('PRJ HR Profile'!$H21)*(BP$34))</f>
        <v>22.35</v>
      </c>
      <c r="BQ21" s="341">
        <f ca="1">(('PRJ HR Profile'!$F21)*('IMP HR - Project Time'!BQ$33))+(('PRJ HR Profile'!$I21)*(BQ$34))</f>
        <v>22.35</v>
      </c>
      <c r="BR21" s="342">
        <f ca="1">(('PRJ HR Profile'!$D21)*('IMP HR - Project Time'!BR$33))+(('PRJ HR Profile'!$G21)*(BR$34))</f>
        <v>21.5</v>
      </c>
      <c r="BS21" s="341">
        <f ca="1">(('PRJ HR Profile'!$E21)*('IMP HR - Project Time'!BS$33))+(('PRJ HR Profile'!$H21)*(BS$34))</f>
        <v>21.5</v>
      </c>
      <c r="BT21" s="341">
        <f ca="1">(('PRJ HR Profile'!$F21)*('IMP HR - Project Time'!BT$33))+(('PRJ HR Profile'!$I21)*(BT$34))</f>
        <v>21.5</v>
      </c>
      <c r="BU21" s="342">
        <f ca="1">(('PRJ HR Profile'!$D21)*('IMP HR - Project Time'!BU$33))+(('PRJ HR Profile'!$G21)*(BU$34))</f>
        <v>24.05</v>
      </c>
      <c r="BV21" s="341">
        <f ca="1">(('PRJ HR Profile'!$E21)*('IMP HR - Project Time'!BV$33))+(('PRJ HR Profile'!$H21)*(BV$34))</f>
        <v>24.05</v>
      </c>
      <c r="BW21" s="343">
        <f ca="1">(('PRJ HR Profile'!$F21)*('IMP HR - Project Time'!BW$33))+(('PRJ HR Profile'!$I21)*(BW$34))</f>
        <v>24.05</v>
      </c>
      <c r="BX21" s="340">
        <f ca="1">(('PRJ HR Profile'!$D21)*('IMP HR - Project Time'!BX$33))+(('PRJ HR Profile'!$G21)*(BX$34))</f>
        <v>24.05</v>
      </c>
      <c r="BY21" s="341">
        <f ca="1">(('PRJ HR Profile'!$E21)*('IMP HR - Project Time'!BY$33))+(('PRJ HR Profile'!$H21)*(BY$34))</f>
        <v>24.05</v>
      </c>
      <c r="BZ21" s="341">
        <f ca="1">(('PRJ HR Profile'!$F21)*('IMP HR - Project Time'!BZ$33))+(('PRJ HR Profile'!$I21)*(BZ$34))</f>
        <v>24.05</v>
      </c>
      <c r="CA21" s="342">
        <f ca="1">(('PRJ HR Profile'!$D21)*('IMP HR - Project Time'!CA$33))+(('PRJ HR Profile'!$G21)*(CA$34))</f>
        <v>21.05</v>
      </c>
      <c r="CB21" s="341">
        <f ca="1">(('PRJ HR Profile'!$E21)*('IMP HR - Project Time'!CB$33))+(('PRJ HR Profile'!$H21)*(CB$34))</f>
        <v>21.05</v>
      </c>
      <c r="CC21" s="341">
        <f ca="1">(('PRJ HR Profile'!$F21)*('IMP HR - Project Time'!CC$33))+(('PRJ HR Profile'!$I21)*(CC$34))</f>
        <v>21.05</v>
      </c>
      <c r="CD21" s="342">
        <f ca="1">(('PRJ HR Profile'!$D21)*('IMP HR - Project Time'!CD$33))+(('PRJ HR Profile'!$G21)*(CD$34))</f>
        <v>21.15</v>
      </c>
      <c r="CE21" s="341">
        <f ca="1">(('PRJ HR Profile'!$E21)*('IMP HR - Project Time'!CE$33))+(('PRJ HR Profile'!$H21)*(CE$34))</f>
        <v>21.15</v>
      </c>
      <c r="CF21" s="341">
        <f ca="1">(('PRJ HR Profile'!$F21)*('IMP HR - Project Time'!CF$33))+(('PRJ HR Profile'!$I21)*(CF$34))</f>
        <v>21.15</v>
      </c>
      <c r="CG21" s="342">
        <f ca="1">(('PRJ HR Profile'!$D21)*('IMP HR - Project Time'!CG$33))+(('PRJ HR Profile'!$G21)*(CG$34))</f>
        <v>21.15</v>
      </c>
      <c r="CH21" s="341">
        <f ca="1">(('PRJ HR Profile'!$E21)*('IMP HR - Project Time'!CH$33))+(('PRJ HR Profile'!$H21)*(CH$34))</f>
        <v>21.15</v>
      </c>
      <c r="CI21" s="343">
        <f ca="1">(('PRJ HR Profile'!$F21)*('IMP HR - Project Time'!CI$33))+(('PRJ HR Profile'!$I21)*(CI$34))</f>
        <v>21.15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v>0</v>
      </c>
      <c r="E22" s="136">
        <v>0</v>
      </c>
      <c r="F22" s="136">
        <v>0</v>
      </c>
      <c r="G22" s="137">
        <v>0</v>
      </c>
      <c r="H22" s="136">
        <v>0</v>
      </c>
      <c r="I22" s="136">
        <v>0</v>
      </c>
      <c r="J22" s="137">
        <v>0</v>
      </c>
      <c r="K22" s="136">
        <v>0</v>
      </c>
      <c r="L22" s="136">
        <v>0</v>
      </c>
      <c r="M22" s="137">
        <v>0</v>
      </c>
      <c r="N22" s="136">
        <v>0</v>
      </c>
      <c r="O22" s="138">
        <v>0</v>
      </c>
      <c r="P22" s="135">
        <v>0</v>
      </c>
      <c r="Q22" s="136">
        <v>0</v>
      </c>
      <c r="R22" s="136">
        <v>0</v>
      </c>
      <c r="S22" s="137">
        <v>0</v>
      </c>
      <c r="T22" s="136">
        <v>0</v>
      </c>
      <c r="U22" s="136">
        <v>0</v>
      </c>
      <c r="V22" s="137">
        <v>0</v>
      </c>
      <c r="W22" s="136">
        <v>0</v>
      </c>
      <c r="X22" s="136">
        <v>0</v>
      </c>
      <c r="Y22" s="137">
        <v>0</v>
      </c>
      <c r="Z22" s="136">
        <v>0</v>
      </c>
      <c r="AA22" s="138">
        <v>0</v>
      </c>
      <c r="AB22" s="340">
        <f ca="1">(('PRJ HR Profile'!$D22)*('IMP HR - Project Time'!AB$33))+(('PRJ HR Profile'!$G22)*(AB$34))</f>
        <v>0.2</v>
      </c>
      <c r="AC22" s="341">
        <f ca="1">(('PRJ HR Profile'!$E22)*('IMP HR - Project Time'!AC$33))+(('PRJ HR Profile'!$H22)*(AC$34))</f>
        <v>0.2</v>
      </c>
      <c r="AD22" s="341">
        <f ca="1">(('PRJ HR Profile'!$F22)*('IMP HR - Project Time'!AD$33))+(('PRJ HR Profile'!$I22)*(AD$34))</f>
        <v>0.2</v>
      </c>
      <c r="AE22" s="342">
        <f ca="1">(('PRJ HR Profile'!$D22)*('IMP HR - Project Time'!AE$33))+(('PRJ HR Profile'!$G22)*(AE$34))</f>
        <v>0.2</v>
      </c>
      <c r="AF22" s="341">
        <f ca="1">(('PRJ HR Profile'!$E22)*('IMP HR - Project Time'!AF$33))+(('PRJ HR Profile'!$H22)*(AF$34))</f>
        <v>0.2</v>
      </c>
      <c r="AG22" s="341">
        <f ca="1">(('PRJ HR Profile'!$F22)*('IMP HR - Project Time'!AG$33))+(('PRJ HR Profile'!$I22)*(AG$34))</f>
        <v>0.2</v>
      </c>
      <c r="AH22" s="342">
        <f ca="1">(('PRJ HR Profile'!$D22)*('IMP HR - Project Time'!AH$33))+(('PRJ HR Profile'!$G22)*(AH$34))</f>
        <v>0.2</v>
      </c>
      <c r="AI22" s="341">
        <f ca="1">(('PRJ HR Profile'!$E22)*('IMP HR - Project Time'!AI$33))+(('PRJ HR Profile'!$H22)*(AI$34))</f>
        <v>0.2</v>
      </c>
      <c r="AJ22" s="341">
        <f ca="1">(('PRJ HR Profile'!$F22)*('IMP HR - Project Time'!AJ$33))+(('PRJ HR Profile'!$I22)*(AJ$34))</f>
        <v>0.2</v>
      </c>
      <c r="AK22" s="342">
        <f ca="1">(('PRJ HR Profile'!$D22)*('IMP HR - Project Time'!AK$33))+(('PRJ HR Profile'!$G22)*(AK$34))</f>
        <v>0.2</v>
      </c>
      <c r="AL22" s="341">
        <f ca="1">(('PRJ HR Profile'!$E22)*('IMP HR - Project Time'!AL$33))+(('PRJ HR Profile'!$H22)*(AL$34))</f>
        <v>0.2</v>
      </c>
      <c r="AM22" s="343">
        <f ca="1">(('PRJ HR Profile'!$F22)*('IMP HR - Project Time'!AM$33))+(('PRJ HR Profile'!$I22)*(AM$34))</f>
        <v>0.2</v>
      </c>
      <c r="AN22" s="340">
        <f ca="1">(('PRJ HR Profile'!$D22)*('IMP HR - Project Time'!AN$33))+(('PRJ HR Profile'!$G22)*(AN$34))</f>
        <v>1</v>
      </c>
      <c r="AO22" s="341">
        <f ca="1">(('PRJ HR Profile'!$E22)*('IMP HR - Project Time'!AO$33))+(('PRJ HR Profile'!$H22)*(AO$34))</f>
        <v>1</v>
      </c>
      <c r="AP22" s="341">
        <f ca="1">(('PRJ HR Profile'!$F22)*('IMP HR - Project Time'!AP$33))+(('PRJ HR Profile'!$I22)*(AP$34))</f>
        <v>1</v>
      </c>
      <c r="AQ22" s="342">
        <f ca="1">(('PRJ HR Profile'!$D22)*('IMP HR - Project Time'!AQ$33))+(('PRJ HR Profile'!$G22)*(AQ$34))</f>
        <v>1.2</v>
      </c>
      <c r="AR22" s="341">
        <f ca="1">(('PRJ HR Profile'!$E22)*('IMP HR - Project Time'!AR$33))+(('PRJ HR Profile'!$H22)*(AR$34))</f>
        <v>1.2</v>
      </c>
      <c r="AS22" s="341">
        <f ca="1">(('PRJ HR Profile'!$F22)*('IMP HR - Project Time'!AS$33))+(('PRJ HR Profile'!$I22)*(AS$34))</f>
        <v>1.2</v>
      </c>
      <c r="AT22" s="342">
        <f ca="1">(('PRJ HR Profile'!$D22)*('IMP HR - Project Time'!AT$33))+(('PRJ HR Profile'!$G22)*(AT$34))</f>
        <v>1.2000000000000002</v>
      </c>
      <c r="AU22" s="341">
        <f ca="1">(('PRJ HR Profile'!$E22)*('IMP HR - Project Time'!AU$33))+(('PRJ HR Profile'!$H22)*(AU$34))</f>
        <v>1.2000000000000002</v>
      </c>
      <c r="AV22" s="341">
        <f ca="1">(('PRJ HR Profile'!$F22)*('IMP HR - Project Time'!AV$33))+(('PRJ HR Profile'!$I22)*(AV$34))</f>
        <v>1.2000000000000002</v>
      </c>
      <c r="AW22" s="342">
        <f ca="1">(('PRJ HR Profile'!$D22)*('IMP HR - Project Time'!AW$33))+(('PRJ HR Profile'!$G22)*(AW$34))</f>
        <v>1.3</v>
      </c>
      <c r="AX22" s="341">
        <f ca="1">(('PRJ HR Profile'!$E22)*('IMP HR - Project Time'!AX$33))+(('PRJ HR Profile'!$H22)*(AX$34))</f>
        <v>1.3</v>
      </c>
      <c r="AY22" s="343">
        <f ca="1">(('PRJ HR Profile'!$F22)*('IMP HR - Project Time'!AY$33))+(('PRJ HR Profile'!$I22)*(AY$34))</f>
        <v>1.3</v>
      </c>
      <c r="AZ22" s="340">
        <f ca="1">(('PRJ HR Profile'!$D22)*('IMP HR - Project Time'!AZ$33))+(('PRJ HR Profile'!$G22)*(AZ$34))</f>
        <v>1.47</v>
      </c>
      <c r="BA22" s="341">
        <f ca="1">(('PRJ HR Profile'!$E22)*('IMP HR - Project Time'!BA$33))+(('PRJ HR Profile'!$H22)*(BA$34))</f>
        <v>1.47</v>
      </c>
      <c r="BB22" s="341">
        <f ca="1">(('PRJ HR Profile'!$F22)*('IMP HR - Project Time'!BB$33))+(('PRJ HR Profile'!$I22)*(BB$34))</f>
        <v>1.47</v>
      </c>
      <c r="BC22" s="342">
        <f ca="1">(('PRJ HR Profile'!$D22)*('IMP HR - Project Time'!BC$33))+(('PRJ HR Profile'!$G22)*(BC$34))</f>
        <v>2.9699999999999998</v>
      </c>
      <c r="BD22" s="341">
        <f ca="1">(('PRJ HR Profile'!$E22)*('IMP HR - Project Time'!BD$33))+(('PRJ HR Profile'!$H22)*(BD$34))</f>
        <v>2.9699999999999998</v>
      </c>
      <c r="BE22" s="341">
        <f ca="1">(('PRJ HR Profile'!$F22)*('IMP HR - Project Time'!BE$33))+(('PRJ HR Profile'!$I22)*(BE$34))</f>
        <v>2.9699999999999998</v>
      </c>
      <c r="BF22" s="342">
        <f ca="1">(('PRJ HR Profile'!$D22)*('IMP HR - Project Time'!BF$33))+(('PRJ HR Profile'!$G22)*(BF$34))</f>
        <v>2.97</v>
      </c>
      <c r="BG22" s="341">
        <f ca="1">(('PRJ HR Profile'!$E22)*('IMP HR - Project Time'!BG$33))+(('PRJ HR Profile'!$H22)*(BG$34))</f>
        <v>2.97</v>
      </c>
      <c r="BH22" s="341">
        <f ca="1">(('PRJ HR Profile'!$F22)*('IMP HR - Project Time'!BH$33))+(('PRJ HR Profile'!$I22)*(BH$34))</f>
        <v>2.97</v>
      </c>
      <c r="BI22" s="342">
        <f ca="1">(('PRJ HR Profile'!$D22)*('IMP HR - Project Time'!BI$33))+(('PRJ HR Profile'!$G22)*(BI$34))</f>
        <v>2.97</v>
      </c>
      <c r="BJ22" s="341">
        <f ca="1">(('PRJ HR Profile'!$E22)*('IMP HR - Project Time'!BJ$33))+(('PRJ HR Profile'!$H22)*(BJ$34))</f>
        <v>2.97</v>
      </c>
      <c r="BK22" s="343">
        <f ca="1">(('PRJ HR Profile'!$F22)*('IMP HR - Project Time'!BK$33))+(('PRJ HR Profile'!$I22)*(BK$34))</f>
        <v>2.97</v>
      </c>
      <c r="BL22" s="340">
        <f ca="1">(('PRJ HR Profile'!$D22)*('IMP HR - Project Time'!BL$33))+(('PRJ HR Profile'!$G22)*(BL$34))</f>
        <v>2.77</v>
      </c>
      <c r="BM22" s="341">
        <f ca="1">(('PRJ HR Profile'!$E22)*('IMP HR - Project Time'!BM$33))+(('PRJ HR Profile'!$H22)*(BM$34))</f>
        <v>2.77</v>
      </c>
      <c r="BN22" s="341">
        <f ca="1">(('PRJ HR Profile'!$F22)*('IMP HR - Project Time'!BN$33))+(('PRJ HR Profile'!$I22)*(BN$34))</f>
        <v>2.77</v>
      </c>
      <c r="BO22" s="342">
        <f ca="1">(('PRJ HR Profile'!$D22)*('IMP HR - Project Time'!BO$33))+(('PRJ HR Profile'!$G22)*(BO$34))</f>
        <v>4.4700000000000006</v>
      </c>
      <c r="BP22" s="341">
        <f ca="1">(('PRJ HR Profile'!$E22)*('IMP HR - Project Time'!BP$33))+(('PRJ HR Profile'!$H22)*(BP$34))</f>
        <v>4.4700000000000006</v>
      </c>
      <c r="BQ22" s="341">
        <f ca="1">(('PRJ HR Profile'!$F22)*('IMP HR - Project Time'!BQ$33))+(('PRJ HR Profile'!$I22)*(BQ$34))</f>
        <v>4.4700000000000006</v>
      </c>
      <c r="BR22" s="342">
        <f ca="1">(('PRJ HR Profile'!$D22)*('IMP HR - Project Time'!BR$33))+(('PRJ HR Profile'!$G22)*(BR$34))</f>
        <v>4.3</v>
      </c>
      <c r="BS22" s="341">
        <f ca="1">(('PRJ HR Profile'!$E22)*('IMP HR - Project Time'!BS$33))+(('PRJ HR Profile'!$H22)*(BS$34))</f>
        <v>4.3</v>
      </c>
      <c r="BT22" s="341">
        <f ca="1">(('PRJ HR Profile'!$F22)*('IMP HR - Project Time'!BT$33))+(('PRJ HR Profile'!$I22)*(BT$34))</f>
        <v>4.3</v>
      </c>
      <c r="BU22" s="342">
        <f ca="1">(('PRJ HR Profile'!$D22)*('IMP HR - Project Time'!BU$33))+(('PRJ HR Profile'!$G22)*(BU$34))</f>
        <v>4.8099999999999996</v>
      </c>
      <c r="BV22" s="341">
        <f ca="1">(('PRJ HR Profile'!$E22)*('IMP HR - Project Time'!BV$33))+(('PRJ HR Profile'!$H22)*(BV$34))</f>
        <v>4.8099999999999996</v>
      </c>
      <c r="BW22" s="343">
        <f ca="1">(('PRJ HR Profile'!$F22)*('IMP HR - Project Time'!BW$33))+(('PRJ HR Profile'!$I22)*(BW$34))</f>
        <v>4.8099999999999996</v>
      </c>
      <c r="BX22" s="340">
        <f ca="1">(('PRJ HR Profile'!$D22)*('IMP HR - Project Time'!BX$33))+(('PRJ HR Profile'!$G22)*(BX$34))</f>
        <v>4.8100000000000005</v>
      </c>
      <c r="BY22" s="341">
        <f ca="1">(('PRJ HR Profile'!$E22)*('IMP HR - Project Time'!BY$33))+(('PRJ HR Profile'!$H22)*(BY$34))</f>
        <v>4.8100000000000005</v>
      </c>
      <c r="BZ22" s="341">
        <f ca="1">(('PRJ HR Profile'!$F22)*('IMP HR - Project Time'!BZ$33))+(('PRJ HR Profile'!$I22)*(BZ$34))</f>
        <v>4.8100000000000005</v>
      </c>
      <c r="CA22" s="342">
        <f ca="1">(('PRJ HR Profile'!$D22)*('IMP HR - Project Time'!CA$33))+(('PRJ HR Profile'!$G22)*(CA$34))</f>
        <v>4.21</v>
      </c>
      <c r="CB22" s="341">
        <f ca="1">(('PRJ HR Profile'!$E22)*('IMP HR - Project Time'!CB$33))+(('PRJ HR Profile'!$H22)*(CB$34))</f>
        <v>4.21</v>
      </c>
      <c r="CC22" s="341">
        <f ca="1">(('PRJ HR Profile'!$F22)*('IMP HR - Project Time'!CC$33))+(('PRJ HR Profile'!$I22)*(CC$34))</f>
        <v>4.21</v>
      </c>
      <c r="CD22" s="342">
        <f ca="1">(('PRJ HR Profile'!$D22)*('IMP HR - Project Time'!CD$33))+(('PRJ HR Profile'!$G22)*(CD$34))</f>
        <v>4.2299999999999995</v>
      </c>
      <c r="CE22" s="341">
        <f ca="1">(('PRJ HR Profile'!$E22)*('IMP HR - Project Time'!CE$33))+(('PRJ HR Profile'!$H22)*(CE$34))</f>
        <v>4.2299999999999995</v>
      </c>
      <c r="CF22" s="341">
        <f ca="1">(('PRJ HR Profile'!$F22)*('IMP HR - Project Time'!CF$33))+(('PRJ HR Profile'!$I22)*(CF$34))</f>
        <v>4.2299999999999995</v>
      </c>
      <c r="CG22" s="342">
        <f ca="1">(('PRJ HR Profile'!$D22)*('IMP HR - Project Time'!CG$33))+(('PRJ HR Profile'!$G22)*(CG$34))</f>
        <v>4.2299999999999995</v>
      </c>
      <c r="CH22" s="341">
        <f ca="1">(('PRJ HR Profile'!$E22)*('IMP HR - Project Time'!CH$33))+(('PRJ HR Profile'!$H22)*(CH$34))</f>
        <v>4.2299999999999995</v>
      </c>
      <c r="CI22" s="343">
        <f ca="1">(('PRJ HR Profile'!$F22)*('IMP HR - Project Time'!CI$33))+(('PRJ HR Profile'!$I22)*(CI$34))</f>
        <v>4.2299999999999995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v>0</v>
      </c>
      <c r="E23" s="136">
        <v>0</v>
      </c>
      <c r="F23" s="136">
        <v>0</v>
      </c>
      <c r="G23" s="137">
        <v>0</v>
      </c>
      <c r="H23" s="136">
        <v>0</v>
      </c>
      <c r="I23" s="136">
        <v>0</v>
      </c>
      <c r="J23" s="137">
        <v>0</v>
      </c>
      <c r="K23" s="136">
        <v>0</v>
      </c>
      <c r="L23" s="136">
        <v>0</v>
      </c>
      <c r="M23" s="137">
        <v>0</v>
      </c>
      <c r="N23" s="136">
        <v>0</v>
      </c>
      <c r="O23" s="138">
        <v>0</v>
      </c>
      <c r="P23" s="135">
        <v>0</v>
      </c>
      <c r="Q23" s="136">
        <v>0</v>
      </c>
      <c r="R23" s="136">
        <v>0</v>
      </c>
      <c r="S23" s="137">
        <v>0</v>
      </c>
      <c r="T23" s="136">
        <v>0</v>
      </c>
      <c r="U23" s="136">
        <v>0</v>
      </c>
      <c r="V23" s="137">
        <v>0</v>
      </c>
      <c r="W23" s="136">
        <v>0</v>
      </c>
      <c r="X23" s="136">
        <v>0</v>
      </c>
      <c r="Y23" s="137">
        <v>0</v>
      </c>
      <c r="Z23" s="136">
        <v>0</v>
      </c>
      <c r="AA23" s="138">
        <v>0</v>
      </c>
      <c r="AB23" s="340">
        <f ca="1">(('PRJ HR Profile'!$D23)*('IMP HR - Project Time'!AB$33))+(('PRJ HR Profile'!$G23)*(AB$34))</f>
        <v>0.2</v>
      </c>
      <c r="AC23" s="341">
        <f ca="1">(('PRJ HR Profile'!$E23)*('IMP HR - Project Time'!AC$33))+(('PRJ HR Profile'!$H23)*(AC$34))</f>
        <v>0.2</v>
      </c>
      <c r="AD23" s="341">
        <f ca="1">(('PRJ HR Profile'!$F23)*('IMP HR - Project Time'!AD$33))+(('PRJ HR Profile'!$I23)*(AD$34))</f>
        <v>0.2</v>
      </c>
      <c r="AE23" s="342">
        <f ca="1">(('PRJ HR Profile'!$D23)*('IMP HR - Project Time'!AE$33))+(('PRJ HR Profile'!$G23)*(AE$34))</f>
        <v>0.2</v>
      </c>
      <c r="AF23" s="341">
        <f ca="1">(('PRJ HR Profile'!$E23)*('IMP HR - Project Time'!AF$33))+(('PRJ HR Profile'!$H23)*(AF$34))</f>
        <v>0.2</v>
      </c>
      <c r="AG23" s="341">
        <f ca="1">(('PRJ HR Profile'!$F23)*('IMP HR - Project Time'!AG$33))+(('PRJ HR Profile'!$I23)*(AG$34))</f>
        <v>0.2</v>
      </c>
      <c r="AH23" s="342">
        <f ca="1">(('PRJ HR Profile'!$D23)*('IMP HR - Project Time'!AH$33))+(('PRJ HR Profile'!$G23)*(AH$34))</f>
        <v>0.2</v>
      </c>
      <c r="AI23" s="341">
        <f ca="1">(('PRJ HR Profile'!$E23)*('IMP HR - Project Time'!AI$33))+(('PRJ HR Profile'!$H23)*(AI$34))</f>
        <v>0.2</v>
      </c>
      <c r="AJ23" s="341">
        <f ca="1">(('PRJ HR Profile'!$F23)*('IMP HR - Project Time'!AJ$33))+(('PRJ HR Profile'!$I23)*(AJ$34))</f>
        <v>0.2</v>
      </c>
      <c r="AK23" s="342">
        <f ca="1">(('PRJ HR Profile'!$D23)*('IMP HR - Project Time'!AK$33))+(('PRJ HR Profile'!$G23)*(AK$34))</f>
        <v>0.2</v>
      </c>
      <c r="AL23" s="341">
        <f ca="1">(('PRJ HR Profile'!$E23)*('IMP HR - Project Time'!AL$33))+(('PRJ HR Profile'!$H23)*(AL$34))</f>
        <v>0.2</v>
      </c>
      <c r="AM23" s="343">
        <f ca="1">(('PRJ HR Profile'!$F23)*('IMP HR - Project Time'!AM$33))+(('PRJ HR Profile'!$I23)*(AM$34))</f>
        <v>0.2</v>
      </c>
      <c r="AN23" s="340">
        <f ca="1">(('PRJ HR Profile'!$D23)*('IMP HR - Project Time'!AN$33))+(('PRJ HR Profile'!$G23)*(AN$34))</f>
        <v>1</v>
      </c>
      <c r="AO23" s="341">
        <f ca="1">(('PRJ HR Profile'!$E23)*('IMP HR - Project Time'!AO$33))+(('PRJ HR Profile'!$H23)*(AO$34))</f>
        <v>1</v>
      </c>
      <c r="AP23" s="341">
        <f ca="1">(('PRJ HR Profile'!$F23)*('IMP HR - Project Time'!AP$33))+(('PRJ HR Profile'!$I23)*(AP$34))</f>
        <v>1</v>
      </c>
      <c r="AQ23" s="342">
        <f ca="1">(('PRJ HR Profile'!$D23)*('IMP HR - Project Time'!AQ$33))+(('PRJ HR Profile'!$G23)*(AQ$34))</f>
        <v>1.2</v>
      </c>
      <c r="AR23" s="341">
        <f ca="1">(('PRJ HR Profile'!$E23)*('IMP HR - Project Time'!AR$33))+(('PRJ HR Profile'!$H23)*(AR$34))</f>
        <v>1.2</v>
      </c>
      <c r="AS23" s="341">
        <f ca="1">(('PRJ HR Profile'!$F23)*('IMP HR - Project Time'!AS$33))+(('PRJ HR Profile'!$I23)*(AS$34))</f>
        <v>1.2</v>
      </c>
      <c r="AT23" s="342">
        <f ca="1">(('PRJ HR Profile'!$D23)*('IMP HR - Project Time'!AT$33))+(('PRJ HR Profile'!$G23)*(AT$34))</f>
        <v>1.2000000000000002</v>
      </c>
      <c r="AU23" s="341">
        <f ca="1">(('PRJ HR Profile'!$E23)*('IMP HR - Project Time'!AU$33))+(('PRJ HR Profile'!$H23)*(AU$34))</f>
        <v>1.2000000000000002</v>
      </c>
      <c r="AV23" s="341">
        <f ca="1">(('PRJ HR Profile'!$F23)*('IMP HR - Project Time'!AV$33))+(('PRJ HR Profile'!$I23)*(AV$34))</f>
        <v>1.2000000000000002</v>
      </c>
      <c r="AW23" s="342">
        <f ca="1">(('PRJ HR Profile'!$D23)*('IMP HR - Project Time'!AW$33))+(('PRJ HR Profile'!$G23)*(AW$34))</f>
        <v>1.3</v>
      </c>
      <c r="AX23" s="341">
        <f ca="1">(('PRJ HR Profile'!$E23)*('IMP HR - Project Time'!AX$33))+(('PRJ HR Profile'!$H23)*(AX$34))</f>
        <v>1.3</v>
      </c>
      <c r="AY23" s="343">
        <f ca="1">(('PRJ HR Profile'!$F23)*('IMP HR - Project Time'!AY$33))+(('PRJ HR Profile'!$I23)*(AY$34))</f>
        <v>1.3</v>
      </c>
      <c r="AZ23" s="340">
        <f ca="1">(('PRJ HR Profile'!$D23)*('IMP HR - Project Time'!AZ$33))+(('PRJ HR Profile'!$G23)*(AZ$34))</f>
        <v>1.47</v>
      </c>
      <c r="BA23" s="341">
        <f ca="1">(('PRJ HR Profile'!$E23)*('IMP HR - Project Time'!BA$33))+(('PRJ HR Profile'!$H23)*(BA$34))</f>
        <v>1.47</v>
      </c>
      <c r="BB23" s="341">
        <f ca="1">(('PRJ HR Profile'!$F23)*('IMP HR - Project Time'!BB$33))+(('PRJ HR Profile'!$I23)*(BB$34))</f>
        <v>1.47</v>
      </c>
      <c r="BC23" s="342">
        <f ca="1">(('PRJ HR Profile'!$D23)*('IMP HR - Project Time'!BC$33))+(('PRJ HR Profile'!$G23)*(BC$34))</f>
        <v>2.9699999999999998</v>
      </c>
      <c r="BD23" s="341">
        <f ca="1">(('PRJ HR Profile'!$E23)*('IMP HR - Project Time'!BD$33))+(('PRJ HR Profile'!$H23)*(BD$34))</f>
        <v>2.9699999999999998</v>
      </c>
      <c r="BE23" s="341">
        <f ca="1">(('PRJ HR Profile'!$F23)*('IMP HR - Project Time'!BE$33))+(('PRJ HR Profile'!$I23)*(BE$34))</f>
        <v>2.9699999999999998</v>
      </c>
      <c r="BF23" s="342">
        <f ca="1">(('PRJ HR Profile'!$D23)*('IMP HR - Project Time'!BF$33))+(('PRJ HR Profile'!$G23)*(BF$34))</f>
        <v>2.97</v>
      </c>
      <c r="BG23" s="341">
        <f ca="1">(('PRJ HR Profile'!$E23)*('IMP HR - Project Time'!BG$33))+(('PRJ HR Profile'!$H23)*(BG$34))</f>
        <v>2.97</v>
      </c>
      <c r="BH23" s="341">
        <f ca="1">(('PRJ HR Profile'!$F23)*('IMP HR - Project Time'!BH$33))+(('PRJ HR Profile'!$I23)*(BH$34))</f>
        <v>2.97</v>
      </c>
      <c r="BI23" s="342">
        <f ca="1">(('PRJ HR Profile'!$D23)*('IMP HR - Project Time'!BI$33))+(('PRJ HR Profile'!$G23)*(BI$34))</f>
        <v>2.97</v>
      </c>
      <c r="BJ23" s="341">
        <f ca="1">(('PRJ HR Profile'!$E23)*('IMP HR - Project Time'!BJ$33))+(('PRJ HR Profile'!$H23)*(BJ$34))</f>
        <v>2.97</v>
      </c>
      <c r="BK23" s="343">
        <f ca="1">(('PRJ HR Profile'!$F23)*('IMP HR - Project Time'!BK$33))+(('PRJ HR Profile'!$I23)*(BK$34))</f>
        <v>2.97</v>
      </c>
      <c r="BL23" s="340">
        <f ca="1">(('PRJ HR Profile'!$D23)*('IMP HR - Project Time'!BL$33))+(('PRJ HR Profile'!$G23)*(BL$34))</f>
        <v>2.77</v>
      </c>
      <c r="BM23" s="341">
        <f ca="1">(('PRJ HR Profile'!$E23)*('IMP HR - Project Time'!BM$33))+(('PRJ HR Profile'!$H23)*(BM$34))</f>
        <v>2.77</v>
      </c>
      <c r="BN23" s="341">
        <f ca="1">(('PRJ HR Profile'!$F23)*('IMP HR - Project Time'!BN$33))+(('PRJ HR Profile'!$I23)*(BN$34))</f>
        <v>2.77</v>
      </c>
      <c r="BO23" s="342">
        <f ca="1">(('PRJ HR Profile'!$D23)*('IMP HR - Project Time'!BO$33))+(('PRJ HR Profile'!$G23)*(BO$34))</f>
        <v>4.4700000000000006</v>
      </c>
      <c r="BP23" s="341">
        <f ca="1">(('PRJ HR Profile'!$E23)*('IMP HR - Project Time'!BP$33))+(('PRJ HR Profile'!$H23)*(BP$34))</f>
        <v>4.4700000000000006</v>
      </c>
      <c r="BQ23" s="341">
        <f ca="1">(('PRJ HR Profile'!$F23)*('IMP HR - Project Time'!BQ$33))+(('PRJ HR Profile'!$I23)*(BQ$34))</f>
        <v>4.4700000000000006</v>
      </c>
      <c r="BR23" s="342">
        <f ca="1">(('PRJ HR Profile'!$D23)*('IMP HR - Project Time'!BR$33))+(('PRJ HR Profile'!$G23)*(BR$34))</f>
        <v>4.3</v>
      </c>
      <c r="BS23" s="341">
        <f ca="1">(('PRJ HR Profile'!$E23)*('IMP HR - Project Time'!BS$33))+(('PRJ HR Profile'!$H23)*(BS$34))</f>
        <v>4.3</v>
      </c>
      <c r="BT23" s="341">
        <f ca="1">(('PRJ HR Profile'!$F23)*('IMP HR - Project Time'!BT$33))+(('PRJ HR Profile'!$I23)*(BT$34))</f>
        <v>4.3</v>
      </c>
      <c r="BU23" s="342">
        <f ca="1">(('PRJ HR Profile'!$D23)*('IMP HR - Project Time'!BU$33))+(('PRJ HR Profile'!$G23)*(BU$34))</f>
        <v>4.8099999999999996</v>
      </c>
      <c r="BV23" s="341">
        <f ca="1">(('PRJ HR Profile'!$E23)*('IMP HR - Project Time'!BV$33))+(('PRJ HR Profile'!$H23)*(BV$34))</f>
        <v>4.8099999999999996</v>
      </c>
      <c r="BW23" s="343">
        <f ca="1">(('PRJ HR Profile'!$F23)*('IMP HR - Project Time'!BW$33))+(('PRJ HR Profile'!$I23)*(BW$34))</f>
        <v>4.8099999999999996</v>
      </c>
      <c r="BX23" s="340">
        <f ca="1">(('PRJ HR Profile'!$D23)*('IMP HR - Project Time'!BX$33))+(('PRJ HR Profile'!$G23)*(BX$34))</f>
        <v>4.8100000000000005</v>
      </c>
      <c r="BY23" s="341">
        <f ca="1">(('PRJ HR Profile'!$E23)*('IMP HR - Project Time'!BY$33))+(('PRJ HR Profile'!$H23)*(BY$34))</f>
        <v>4.8100000000000005</v>
      </c>
      <c r="BZ23" s="341">
        <f ca="1">(('PRJ HR Profile'!$F23)*('IMP HR - Project Time'!BZ$33))+(('PRJ HR Profile'!$I23)*(BZ$34))</f>
        <v>4.8100000000000005</v>
      </c>
      <c r="CA23" s="342">
        <f ca="1">(('PRJ HR Profile'!$D23)*('IMP HR - Project Time'!CA$33))+(('PRJ HR Profile'!$G23)*(CA$34))</f>
        <v>4.21</v>
      </c>
      <c r="CB23" s="341">
        <f ca="1">(('PRJ HR Profile'!$E23)*('IMP HR - Project Time'!CB$33))+(('PRJ HR Profile'!$H23)*(CB$34))</f>
        <v>4.21</v>
      </c>
      <c r="CC23" s="341">
        <f ca="1">(('PRJ HR Profile'!$F23)*('IMP HR - Project Time'!CC$33))+(('PRJ HR Profile'!$I23)*(CC$34))</f>
        <v>4.21</v>
      </c>
      <c r="CD23" s="342">
        <f ca="1">(('PRJ HR Profile'!$D23)*('IMP HR - Project Time'!CD$33))+(('PRJ HR Profile'!$G23)*(CD$34))</f>
        <v>4.2299999999999995</v>
      </c>
      <c r="CE23" s="341">
        <f ca="1">(('PRJ HR Profile'!$E23)*('IMP HR - Project Time'!CE$33))+(('PRJ HR Profile'!$H23)*(CE$34))</f>
        <v>4.2299999999999995</v>
      </c>
      <c r="CF23" s="341">
        <f ca="1">(('PRJ HR Profile'!$F23)*('IMP HR - Project Time'!CF$33))+(('PRJ HR Profile'!$I23)*(CF$34))</f>
        <v>4.2299999999999995</v>
      </c>
      <c r="CG23" s="342">
        <f ca="1">(('PRJ HR Profile'!$D23)*('IMP HR - Project Time'!CG$33))+(('PRJ HR Profile'!$G23)*(CG$34))</f>
        <v>4.2299999999999995</v>
      </c>
      <c r="CH23" s="341">
        <f ca="1">(('PRJ HR Profile'!$E23)*('IMP HR - Project Time'!CH$33))+(('PRJ HR Profile'!$H23)*(CH$34))</f>
        <v>4.2299999999999995</v>
      </c>
      <c r="CI23" s="343">
        <f ca="1">(('PRJ HR Profile'!$F23)*('IMP HR - Project Time'!CI$33))+(('PRJ HR Profile'!$I23)*(CI$34))</f>
        <v>4.2299999999999995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v>0</v>
      </c>
      <c r="E24" s="136">
        <v>0</v>
      </c>
      <c r="F24" s="136">
        <v>0</v>
      </c>
      <c r="G24" s="137">
        <v>0</v>
      </c>
      <c r="H24" s="136">
        <v>0</v>
      </c>
      <c r="I24" s="136">
        <v>0</v>
      </c>
      <c r="J24" s="137">
        <v>0</v>
      </c>
      <c r="K24" s="136">
        <v>0</v>
      </c>
      <c r="L24" s="136">
        <v>0</v>
      </c>
      <c r="M24" s="137">
        <v>0</v>
      </c>
      <c r="N24" s="136">
        <v>0</v>
      </c>
      <c r="O24" s="138">
        <v>0</v>
      </c>
      <c r="P24" s="135">
        <v>0</v>
      </c>
      <c r="Q24" s="136">
        <v>0</v>
      </c>
      <c r="R24" s="136">
        <v>0</v>
      </c>
      <c r="S24" s="137">
        <v>0</v>
      </c>
      <c r="T24" s="136">
        <v>0</v>
      </c>
      <c r="U24" s="136">
        <v>0</v>
      </c>
      <c r="V24" s="137">
        <v>0</v>
      </c>
      <c r="W24" s="136">
        <v>0</v>
      </c>
      <c r="X24" s="136">
        <v>0</v>
      </c>
      <c r="Y24" s="137">
        <v>0</v>
      </c>
      <c r="Z24" s="136">
        <v>0</v>
      </c>
      <c r="AA24" s="138">
        <v>0</v>
      </c>
      <c r="AB24" s="340">
        <f ca="1">(('PRJ HR Profile'!$D24)*('IMP HR - Project Time'!AB$33))+(('PRJ HR Profile'!$G24)*(AB$34))</f>
        <v>0.5</v>
      </c>
      <c r="AC24" s="341">
        <f ca="1">(('PRJ HR Profile'!$E24)*('IMP HR - Project Time'!AC$33))+(('PRJ HR Profile'!$H24)*(AC$34))</f>
        <v>0.5</v>
      </c>
      <c r="AD24" s="341">
        <f ca="1">(('PRJ HR Profile'!$F24)*('IMP HR - Project Time'!AD$33))+(('PRJ HR Profile'!$I24)*(AD$34))</f>
        <v>0.5</v>
      </c>
      <c r="AE24" s="342">
        <f ca="1">(('PRJ HR Profile'!$D24)*('IMP HR - Project Time'!AE$33))+(('PRJ HR Profile'!$G24)*(AE$34))</f>
        <v>0.5</v>
      </c>
      <c r="AF24" s="341">
        <f ca="1">(('PRJ HR Profile'!$E24)*('IMP HR - Project Time'!AF$33))+(('PRJ HR Profile'!$H24)*(AF$34))</f>
        <v>0.5</v>
      </c>
      <c r="AG24" s="341">
        <f ca="1">(('PRJ HR Profile'!$F24)*('IMP HR - Project Time'!AG$33))+(('PRJ HR Profile'!$I24)*(AG$34))</f>
        <v>0.5</v>
      </c>
      <c r="AH24" s="342">
        <f ca="1">(('PRJ HR Profile'!$D24)*('IMP HR - Project Time'!AH$33))+(('PRJ HR Profile'!$G24)*(AH$34))</f>
        <v>0.5</v>
      </c>
      <c r="AI24" s="341">
        <f ca="1">(('PRJ HR Profile'!$E24)*('IMP HR - Project Time'!AI$33))+(('PRJ HR Profile'!$H24)*(AI$34))</f>
        <v>0.5</v>
      </c>
      <c r="AJ24" s="341">
        <f ca="1">(('PRJ HR Profile'!$F24)*('IMP HR - Project Time'!AJ$33))+(('PRJ HR Profile'!$I24)*(AJ$34))</f>
        <v>0.5</v>
      </c>
      <c r="AK24" s="342">
        <f ca="1">(('PRJ HR Profile'!$D24)*('IMP HR - Project Time'!AK$33))+(('PRJ HR Profile'!$G24)*(AK$34))</f>
        <v>0.5</v>
      </c>
      <c r="AL24" s="341">
        <f ca="1">(('PRJ HR Profile'!$E24)*('IMP HR - Project Time'!AL$33))+(('PRJ HR Profile'!$H24)*(AL$34))</f>
        <v>0.5</v>
      </c>
      <c r="AM24" s="343">
        <f ca="1">(('PRJ HR Profile'!$F24)*('IMP HR - Project Time'!AM$33))+(('PRJ HR Profile'!$I24)*(AM$34))</f>
        <v>0.5</v>
      </c>
      <c r="AN24" s="340">
        <f ca="1">(('PRJ HR Profile'!$D24)*('IMP HR - Project Time'!AN$33))+(('PRJ HR Profile'!$G24)*(AN$34))</f>
        <v>2.5</v>
      </c>
      <c r="AO24" s="341">
        <f ca="1">(('PRJ HR Profile'!$E24)*('IMP HR - Project Time'!AO$33))+(('PRJ HR Profile'!$H24)*(AO$34))</f>
        <v>2.5</v>
      </c>
      <c r="AP24" s="341">
        <f ca="1">(('PRJ HR Profile'!$F24)*('IMP HR - Project Time'!AP$33))+(('PRJ HR Profile'!$I24)*(AP$34))</f>
        <v>2.5</v>
      </c>
      <c r="AQ24" s="342">
        <f ca="1">(('PRJ HR Profile'!$D24)*('IMP HR - Project Time'!AQ$33))+(('PRJ HR Profile'!$G24)*(AQ$34))</f>
        <v>3</v>
      </c>
      <c r="AR24" s="341">
        <f ca="1">(('PRJ HR Profile'!$E24)*('IMP HR - Project Time'!AR$33))+(('PRJ HR Profile'!$H24)*(AR$34))</f>
        <v>3</v>
      </c>
      <c r="AS24" s="341">
        <f ca="1">(('PRJ HR Profile'!$F24)*('IMP HR - Project Time'!AS$33))+(('PRJ HR Profile'!$I24)*(AS$34))</f>
        <v>3</v>
      </c>
      <c r="AT24" s="342">
        <f ca="1">(('PRJ HR Profile'!$D24)*('IMP HR - Project Time'!AT$33))+(('PRJ HR Profile'!$G24)*(AT$34))</f>
        <v>3</v>
      </c>
      <c r="AU24" s="341">
        <f ca="1">(('PRJ HR Profile'!$E24)*('IMP HR - Project Time'!AU$33))+(('PRJ HR Profile'!$H24)*(AU$34))</f>
        <v>3</v>
      </c>
      <c r="AV24" s="341">
        <f ca="1">(('PRJ HR Profile'!$F24)*('IMP HR - Project Time'!AV$33))+(('PRJ HR Profile'!$I24)*(AV$34))</f>
        <v>3</v>
      </c>
      <c r="AW24" s="342">
        <f ca="1">(('PRJ HR Profile'!$D24)*('IMP HR - Project Time'!AW$33))+(('PRJ HR Profile'!$G24)*(AW$34))</f>
        <v>3.25</v>
      </c>
      <c r="AX24" s="341">
        <f ca="1">(('PRJ HR Profile'!$E24)*('IMP HR - Project Time'!AX$33))+(('PRJ HR Profile'!$H24)*(AX$34))</f>
        <v>3.25</v>
      </c>
      <c r="AY24" s="343">
        <f ca="1">(('PRJ HR Profile'!$F24)*('IMP HR - Project Time'!AY$33))+(('PRJ HR Profile'!$I24)*(AY$34))</f>
        <v>3.25</v>
      </c>
      <c r="AZ24" s="340">
        <f ca="1">(('PRJ HR Profile'!$D24)*('IMP HR - Project Time'!AZ$33))+(('PRJ HR Profile'!$G24)*(AZ$34))</f>
        <v>3.6749999999999998</v>
      </c>
      <c r="BA24" s="341">
        <f ca="1">(('PRJ HR Profile'!$E24)*('IMP HR - Project Time'!BA$33))+(('PRJ HR Profile'!$H24)*(BA$34))</f>
        <v>3.6749999999999998</v>
      </c>
      <c r="BB24" s="341">
        <f ca="1">(('PRJ HR Profile'!$F24)*('IMP HR - Project Time'!BB$33))+(('PRJ HR Profile'!$I24)*(BB$34))</f>
        <v>3.6749999999999998</v>
      </c>
      <c r="BC24" s="342">
        <f ca="1">(('PRJ HR Profile'!$D24)*('IMP HR - Project Time'!BC$33))+(('PRJ HR Profile'!$G24)*(BC$34))</f>
        <v>7.4249999999999998</v>
      </c>
      <c r="BD24" s="341">
        <f ca="1">(('PRJ HR Profile'!$E24)*('IMP HR - Project Time'!BD$33))+(('PRJ HR Profile'!$H24)*(BD$34))</f>
        <v>7.4249999999999998</v>
      </c>
      <c r="BE24" s="341">
        <f ca="1">(('PRJ HR Profile'!$F24)*('IMP HR - Project Time'!BE$33))+(('PRJ HR Profile'!$I24)*(BE$34))</f>
        <v>7.4249999999999998</v>
      </c>
      <c r="BF24" s="342">
        <f ca="1">(('PRJ HR Profile'!$D24)*('IMP HR - Project Time'!BF$33))+(('PRJ HR Profile'!$G24)*(BF$34))</f>
        <v>7.4249999999999998</v>
      </c>
      <c r="BG24" s="341">
        <f ca="1">(('PRJ HR Profile'!$E24)*('IMP HR - Project Time'!BG$33))+(('PRJ HR Profile'!$H24)*(BG$34))</f>
        <v>7.4249999999999998</v>
      </c>
      <c r="BH24" s="341">
        <f ca="1">(('PRJ HR Profile'!$F24)*('IMP HR - Project Time'!BH$33))+(('PRJ HR Profile'!$I24)*(BH$34))</f>
        <v>7.4249999999999998</v>
      </c>
      <c r="BI24" s="342">
        <f ca="1">(('PRJ HR Profile'!$D24)*('IMP HR - Project Time'!BI$33))+(('PRJ HR Profile'!$G24)*(BI$34))</f>
        <v>7.4249999999999998</v>
      </c>
      <c r="BJ24" s="341">
        <f ca="1">(('PRJ HR Profile'!$E24)*('IMP HR - Project Time'!BJ$33))+(('PRJ HR Profile'!$H24)*(BJ$34))</f>
        <v>7.4249999999999998</v>
      </c>
      <c r="BK24" s="343">
        <f ca="1">(('PRJ HR Profile'!$F24)*('IMP HR - Project Time'!BK$33))+(('PRJ HR Profile'!$I24)*(BK$34))</f>
        <v>7.4249999999999998</v>
      </c>
      <c r="BL24" s="340">
        <f ca="1">(('PRJ HR Profile'!$D24)*('IMP HR - Project Time'!BL$33))+(('PRJ HR Profile'!$G24)*(BL$34))</f>
        <v>6.9249999999999998</v>
      </c>
      <c r="BM24" s="341">
        <f ca="1">(('PRJ HR Profile'!$E24)*('IMP HR - Project Time'!BM$33))+(('PRJ HR Profile'!$H24)*(BM$34))</f>
        <v>6.9249999999999998</v>
      </c>
      <c r="BN24" s="341">
        <f ca="1">(('PRJ HR Profile'!$F24)*('IMP HR - Project Time'!BN$33))+(('PRJ HR Profile'!$I24)*(BN$34))</f>
        <v>6.9249999999999998</v>
      </c>
      <c r="BO24" s="342">
        <f ca="1">(('PRJ HR Profile'!$D24)*('IMP HR - Project Time'!BO$33))+(('PRJ HR Profile'!$G24)*(BO$34))</f>
        <v>11.175000000000001</v>
      </c>
      <c r="BP24" s="341">
        <f ca="1">(('PRJ HR Profile'!$E24)*('IMP HR - Project Time'!BP$33))+(('PRJ HR Profile'!$H24)*(BP$34))</f>
        <v>11.175000000000001</v>
      </c>
      <c r="BQ24" s="341">
        <f ca="1">(('PRJ HR Profile'!$F24)*('IMP HR - Project Time'!BQ$33))+(('PRJ HR Profile'!$I24)*(BQ$34))</f>
        <v>11.175000000000001</v>
      </c>
      <c r="BR24" s="342">
        <f ca="1">(('PRJ HR Profile'!$D24)*('IMP HR - Project Time'!BR$33))+(('PRJ HR Profile'!$G24)*(BR$34))</f>
        <v>10.75</v>
      </c>
      <c r="BS24" s="341">
        <f ca="1">(('PRJ HR Profile'!$E24)*('IMP HR - Project Time'!BS$33))+(('PRJ HR Profile'!$H24)*(BS$34))</f>
        <v>10.75</v>
      </c>
      <c r="BT24" s="341">
        <f ca="1">(('PRJ HR Profile'!$F24)*('IMP HR - Project Time'!BT$33))+(('PRJ HR Profile'!$I24)*(BT$34))</f>
        <v>10.75</v>
      </c>
      <c r="BU24" s="342">
        <f ca="1">(('PRJ HR Profile'!$D24)*('IMP HR - Project Time'!BU$33))+(('PRJ HR Profile'!$G24)*(BU$34))</f>
        <v>12.025</v>
      </c>
      <c r="BV24" s="341">
        <f ca="1">(('PRJ HR Profile'!$E24)*('IMP HR - Project Time'!BV$33))+(('PRJ HR Profile'!$H24)*(BV$34))</f>
        <v>12.025</v>
      </c>
      <c r="BW24" s="343">
        <f ca="1">(('PRJ HR Profile'!$F24)*('IMP HR - Project Time'!BW$33))+(('PRJ HR Profile'!$I24)*(BW$34))</f>
        <v>12.025</v>
      </c>
      <c r="BX24" s="340">
        <f ca="1">(('PRJ HR Profile'!$D24)*('IMP HR - Project Time'!BX$33))+(('PRJ HR Profile'!$G24)*(BX$34))</f>
        <v>12.025</v>
      </c>
      <c r="BY24" s="341">
        <f ca="1">(('PRJ HR Profile'!$E24)*('IMP HR - Project Time'!BY$33))+(('PRJ HR Profile'!$H24)*(BY$34))</f>
        <v>12.025</v>
      </c>
      <c r="BZ24" s="341">
        <f ca="1">(('PRJ HR Profile'!$F24)*('IMP HR - Project Time'!BZ$33))+(('PRJ HR Profile'!$I24)*(BZ$34))</f>
        <v>12.025</v>
      </c>
      <c r="CA24" s="342">
        <f ca="1">(('PRJ HR Profile'!$D24)*('IMP HR - Project Time'!CA$33))+(('PRJ HR Profile'!$G24)*(CA$34))</f>
        <v>10.525</v>
      </c>
      <c r="CB24" s="341">
        <f ca="1">(('PRJ HR Profile'!$E24)*('IMP HR - Project Time'!CB$33))+(('PRJ HR Profile'!$H24)*(CB$34))</f>
        <v>10.525</v>
      </c>
      <c r="CC24" s="341">
        <f ca="1">(('PRJ HR Profile'!$F24)*('IMP HR - Project Time'!CC$33))+(('PRJ HR Profile'!$I24)*(CC$34))</f>
        <v>10.525</v>
      </c>
      <c r="CD24" s="342">
        <f ca="1">(('PRJ HR Profile'!$D24)*('IMP HR - Project Time'!CD$33))+(('PRJ HR Profile'!$G24)*(CD$34))</f>
        <v>10.574999999999999</v>
      </c>
      <c r="CE24" s="341">
        <f ca="1">(('PRJ HR Profile'!$E24)*('IMP HR - Project Time'!CE$33))+(('PRJ HR Profile'!$H24)*(CE$34))</f>
        <v>10.574999999999999</v>
      </c>
      <c r="CF24" s="341">
        <f ca="1">(('PRJ HR Profile'!$F24)*('IMP HR - Project Time'!CF$33))+(('PRJ HR Profile'!$I24)*(CF$34))</f>
        <v>10.574999999999999</v>
      </c>
      <c r="CG24" s="342">
        <f ca="1">(('PRJ HR Profile'!$D24)*('IMP HR - Project Time'!CG$33))+(('PRJ HR Profile'!$G24)*(CG$34))</f>
        <v>10.574999999999999</v>
      </c>
      <c r="CH24" s="341">
        <f ca="1">(('PRJ HR Profile'!$E24)*('IMP HR - Project Time'!CH$33))+(('PRJ HR Profile'!$H24)*(CH$34))</f>
        <v>10.574999999999999</v>
      </c>
      <c r="CI24" s="343">
        <f ca="1">(('PRJ HR Profile'!$F24)*('IMP HR - Project Time'!CI$33))+(('PRJ HR Profile'!$I24)*(CI$34))</f>
        <v>10.574999999999999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340">
        <f ca="1">(('PRJ HR Profile'!$D25)*('IMP HR - Project Time'!AB$33))+(('PRJ HR Profile'!$G25)*(AB$34))</f>
        <v>0</v>
      </c>
      <c r="AC25" s="341">
        <f ca="1">(('PRJ HR Profile'!$D25)*('IMP HR - Project Time'!AC$33))+(('PRJ HR Profile'!$G25)*(AC$34))</f>
        <v>0</v>
      </c>
      <c r="AD25" s="341">
        <f ca="1">(('PRJ HR Profile'!$D25)*('IMP HR - Project Time'!AD$33))+(('PRJ HR Profile'!$G25)*(AD$34))</f>
        <v>0</v>
      </c>
      <c r="AE25" s="342">
        <f ca="1">(('PRJ HR Profile'!$D25)*('IMP HR - Project Time'!AE$33))+(('PRJ HR Profile'!$G25)*(AE$34))</f>
        <v>0</v>
      </c>
      <c r="AF25" s="341">
        <f ca="1">(('PRJ HR Profile'!$D25)*('IMP HR - Project Time'!AF$33))+(('PRJ HR Profile'!$G25)*(AF$34))</f>
        <v>0</v>
      </c>
      <c r="AG25" s="341">
        <f ca="1">(('PRJ HR Profile'!$D25)*('IMP HR - Project Time'!AG$33))+(('PRJ HR Profile'!$G25)*(AG$34))</f>
        <v>0</v>
      </c>
      <c r="AH25" s="342">
        <f ca="1">(('PRJ HR Profile'!$D25)*('IMP HR - Project Time'!AH$33))+(('PRJ HR Profile'!$G25)*(AH$34))</f>
        <v>0</v>
      </c>
      <c r="AI25" s="341">
        <f ca="1">(('PRJ HR Profile'!$D25)*('IMP HR - Project Time'!AI$33))+(('PRJ HR Profile'!$G25)*(AI$34))</f>
        <v>0</v>
      </c>
      <c r="AJ25" s="341">
        <f ca="1">(('PRJ HR Profile'!$D25)*('IMP HR - Project Time'!AJ$33))+(('PRJ HR Profile'!$G25)*(AJ$34))</f>
        <v>0</v>
      </c>
      <c r="AK25" s="342">
        <f ca="1">(('PRJ HR Profile'!$D25)*('IMP HR - Project Time'!AK$33))+(('PRJ HR Profile'!$G25)*(AK$34))</f>
        <v>0</v>
      </c>
      <c r="AL25" s="341">
        <f ca="1">(('PRJ HR Profile'!$D25)*('IMP HR - Project Time'!AL$33))+(('PRJ HR Profile'!$G25)*(AL$34))</f>
        <v>0</v>
      </c>
      <c r="AM25" s="343">
        <f ca="1">(('PRJ HR Profile'!$D25)*('IMP HR - Project Time'!AM$33))+(('PRJ HR Profile'!$G25)*(AM$34))</f>
        <v>0</v>
      </c>
      <c r="AN25" s="340">
        <f ca="1">(('PRJ HR Profile'!$D25)*('IMP HR - Project Time'!AN$33))+(('PRJ HR Profile'!$G25)*(AN$34))</f>
        <v>0</v>
      </c>
      <c r="AO25" s="341">
        <f ca="1">(('PRJ HR Profile'!$D25)*('IMP HR - Project Time'!AO$33))+(('PRJ HR Profile'!$G25)*(AO$34))</f>
        <v>0</v>
      </c>
      <c r="AP25" s="341">
        <f ca="1">(('PRJ HR Profile'!$D25)*('IMP HR - Project Time'!AP$33))+(('PRJ HR Profile'!$G25)*(AP$34))</f>
        <v>0</v>
      </c>
      <c r="AQ25" s="342">
        <f ca="1">(('PRJ HR Profile'!$D25)*('IMP HR - Project Time'!AQ$33))+(('PRJ HR Profile'!$G25)*(AQ$34))</f>
        <v>0</v>
      </c>
      <c r="AR25" s="341">
        <f ca="1">(('PRJ HR Profile'!$D25)*('IMP HR - Project Time'!AR$33))+(('PRJ HR Profile'!$G25)*(AR$34))</f>
        <v>0</v>
      </c>
      <c r="AS25" s="341">
        <f ca="1">(('PRJ HR Profile'!$D25)*('IMP HR - Project Time'!AS$33))+(('PRJ HR Profile'!$G25)*(AS$34))</f>
        <v>0</v>
      </c>
      <c r="AT25" s="342">
        <f ca="1">(('PRJ HR Profile'!$D25)*('IMP HR - Project Time'!AT$33))+(('PRJ HR Profile'!$G25)*(AT$34))</f>
        <v>0</v>
      </c>
      <c r="AU25" s="341">
        <f ca="1">(('PRJ HR Profile'!$D25)*('IMP HR - Project Time'!AU$33))+(('PRJ HR Profile'!$G25)*(AU$34))</f>
        <v>0</v>
      </c>
      <c r="AV25" s="341">
        <f ca="1">(('PRJ HR Profile'!$D25)*('IMP HR - Project Time'!AV$33))+(('PRJ HR Profile'!$G25)*(AV$34))</f>
        <v>0</v>
      </c>
      <c r="AW25" s="342">
        <f ca="1">(('PRJ HR Profile'!$D25)*('IMP HR - Project Time'!AW$33))+(('PRJ HR Profile'!$G25)*(AW$34))</f>
        <v>0</v>
      </c>
      <c r="AX25" s="341">
        <f ca="1">(('PRJ HR Profile'!$D25)*('IMP HR - Project Time'!AX$33))+(('PRJ HR Profile'!$G25)*(AX$34))</f>
        <v>0</v>
      </c>
      <c r="AY25" s="343">
        <f ca="1">(('PRJ HR Profile'!$D25)*('IMP HR - Project Time'!AY$33))+(('PRJ HR Profile'!$G25)*(AY$34))</f>
        <v>0</v>
      </c>
      <c r="AZ25" s="340">
        <f ca="1">(('PRJ HR Profile'!$D25)*('IMP HR - Project Time'!AZ$33))+(('PRJ HR Profile'!$G25)*(AZ$34))</f>
        <v>0</v>
      </c>
      <c r="BA25" s="341">
        <f ca="1">(('PRJ HR Profile'!$D25)*('IMP HR - Project Time'!BA$33))+(('PRJ HR Profile'!$G25)*(BA$34))</f>
        <v>0</v>
      </c>
      <c r="BB25" s="341">
        <f ca="1">(('PRJ HR Profile'!$D25)*('IMP HR - Project Time'!BB$33))+(('PRJ HR Profile'!$G25)*(BB$34))</f>
        <v>0</v>
      </c>
      <c r="BC25" s="342">
        <f ca="1">(('PRJ HR Profile'!$D25)*('IMP HR - Project Time'!BC$33))+(('PRJ HR Profile'!$G25)*(BC$34))</f>
        <v>0</v>
      </c>
      <c r="BD25" s="341">
        <f ca="1">(('PRJ HR Profile'!$D25)*('IMP HR - Project Time'!BD$33))+(('PRJ HR Profile'!$G25)*(BD$34))</f>
        <v>0</v>
      </c>
      <c r="BE25" s="341">
        <f ca="1">(('PRJ HR Profile'!$D25)*('IMP HR - Project Time'!BE$33))+(('PRJ HR Profile'!$G25)*(BE$34))</f>
        <v>0</v>
      </c>
      <c r="BF25" s="342">
        <f ca="1">(('PRJ HR Profile'!$D25)*('IMP HR - Project Time'!BF$33))+(('PRJ HR Profile'!$G25)*(BF$34))</f>
        <v>0</v>
      </c>
      <c r="BG25" s="341">
        <f ca="1">(('PRJ HR Profile'!$D25)*('IMP HR - Project Time'!BG$33))+(('PRJ HR Profile'!$G25)*(BG$34))</f>
        <v>0</v>
      </c>
      <c r="BH25" s="341">
        <f ca="1">(('PRJ HR Profile'!$D25)*('IMP HR - Project Time'!BH$33))+(('PRJ HR Profile'!$G25)*(BH$34))</f>
        <v>0</v>
      </c>
      <c r="BI25" s="342">
        <f ca="1">(('PRJ HR Profile'!$D25)*('IMP HR - Project Time'!BI$33))+(('PRJ HR Profile'!$G25)*(BI$34))</f>
        <v>0</v>
      </c>
      <c r="BJ25" s="341">
        <f ca="1">(('PRJ HR Profile'!$D25)*('IMP HR - Project Time'!BJ$33))+(('PRJ HR Profile'!$G25)*(BJ$34))</f>
        <v>0</v>
      </c>
      <c r="BK25" s="343">
        <f ca="1">(('PRJ HR Profile'!$D25)*('IMP HR - Project Time'!BK$33))+(('PRJ HR Profile'!$G25)*(BK$34))</f>
        <v>0</v>
      </c>
      <c r="BL25" s="341">
        <f ca="1">(('PRJ HR Profile'!$D25)*('IMP HR - Project Time'!BL$33))+(('PRJ HR Profile'!$G25)*(BL$34))</f>
        <v>0</v>
      </c>
      <c r="BM25" s="341">
        <f ca="1">(('PRJ HR Profile'!$D25)*('IMP HR - Project Time'!BM$33))+(('PRJ HR Profile'!$G25)*(BM$34))</f>
        <v>0</v>
      </c>
      <c r="BN25" s="341">
        <f ca="1">(('PRJ HR Profile'!$D25)*('IMP HR - Project Time'!BN$33))+(('PRJ HR Profile'!$G25)*(BN$34))</f>
        <v>0</v>
      </c>
      <c r="BO25" s="342">
        <f ca="1">(('PRJ HR Profile'!$D25)*('IMP HR - Project Time'!BO$33))+(('PRJ HR Profile'!$G25)*(BO$34))</f>
        <v>0</v>
      </c>
      <c r="BP25" s="341">
        <f ca="1">(('PRJ HR Profile'!$D25)*('IMP HR - Project Time'!BP$33))+(('PRJ HR Profile'!$G25)*(BP$34))</f>
        <v>0</v>
      </c>
      <c r="BQ25" s="341">
        <f ca="1">(('PRJ HR Profile'!$D25)*('IMP HR - Project Time'!BQ$33))+(('PRJ HR Profile'!$G25)*(BQ$34))</f>
        <v>0</v>
      </c>
      <c r="BR25" s="342">
        <f ca="1">(('PRJ HR Profile'!$D25)*('IMP HR - Project Time'!BR$33))+(('PRJ HR Profile'!$G25)*(BR$34))</f>
        <v>0</v>
      </c>
      <c r="BS25" s="341">
        <f ca="1">(('PRJ HR Profile'!$D25)*('IMP HR - Project Time'!BS$33))+(('PRJ HR Profile'!$G25)*(BS$34))</f>
        <v>0</v>
      </c>
      <c r="BT25" s="341">
        <f ca="1">(('PRJ HR Profile'!$D25)*('IMP HR - Project Time'!BT$33))+(('PRJ HR Profile'!$G25)*(BT$34))</f>
        <v>0</v>
      </c>
      <c r="BU25" s="342">
        <f ca="1">(('PRJ HR Profile'!$D25)*('IMP HR - Project Time'!BU$33))+(('PRJ HR Profile'!$G25)*(BU$34))</f>
        <v>0</v>
      </c>
      <c r="BV25" s="341">
        <f ca="1">(('PRJ HR Profile'!$D25)*('IMP HR - Project Time'!BV$33))+(('PRJ HR Profile'!$G25)*(BV$34))</f>
        <v>0</v>
      </c>
      <c r="BW25" s="343">
        <f ca="1">(('PRJ HR Profile'!$D25)*('IMP HR - Project Time'!BW$33))+(('PRJ HR Profile'!$G25)*(BW$34))</f>
        <v>0</v>
      </c>
      <c r="BX25" s="340">
        <f ca="1">(('PRJ HR Profile'!$D25)*('IMP HR - Project Time'!BX$33))+(('PRJ HR Profile'!$G25)*(BX$34))</f>
        <v>0</v>
      </c>
      <c r="BY25" s="341">
        <f ca="1">(('PRJ HR Profile'!$D25)*('IMP HR - Project Time'!BY$33))+(('PRJ HR Profile'!$G25)*(BY$34))</f>
        <v>0</v>
      </c>
      <c r="BZ25" s="341">
        <f ca="1">(('PRJ HR Profile'!$D25)*('IMP HR - Project Time'!BZ$33))+(('PRJ HR Profile'!$G25)*(BZ$34))</f>
        <v>0</v>
      </c>
      <c r="CA25" s="342">
        <f ca="1">(('PRJ HR Profile'!$D25)*('IMP HR - Project Time'!CA$33))+(('PRJ HR Profile'!$G25)*(CA$34))</f>
        <v>0</v>
      </c>
      <c r="CB25" s="341">
        <f ca="1">(('PRJ HR Profile'!$D25)*('IMP HR - Project Time'!CB$33))+(('PRJ HR Profile'!$G25)*(CB$34))</f>
        <v>0</v>
      </c>
      <c r="CC25" s="341">
        <f ca="1">(('PRJ HR Profile'!$D25)*('IMP HR - Project Time'!CC$33))+(('PRJ HR Profile'!$G25)*(CC$34))</f>
        <v>0</v>
      </c>
      <c r="CD25" s="342">
        <f ca="1">(('PRJ HR Profile'!$D25)*('IMP HR - Project Time'!CD$33))+(('PRJ HR Profile'!$G25)*(CD$34))</f>
        <v>0</v>
      </c>
      <c r="CE25" s="341">
        <f ca="1">(('PRJ HR Profile'!$D25)*('IMP HR - Project Time'!CE$33))+(('PRJ HR Profile'!$G25)*(CE$34))</f>
        <v>0</v>
      </c>
      <c r="CF25" s="341">
        <f ca="1">(('PRJ HR Profile'!$D25)*('IMP HR - Project Time'!CF$33))+(('PRJ HR Profile'!$G25)*(CF$34))</f>
        <v>0</v>
      </c>
      <c r="CG25" s="342">
        <f ca="1">(('PRJ HR Profile'!$D25)*('IMP HR - Project Time'!CG$33))+(('PRJ HR Profile'!$G25)*(CG$34))</f>
        <v>0</v>
      </c>
      <c r="CH25" s="341">
        <f ca="1">(('PRJ HR Profile'!$D25)*('IMP HR - Project Time'!CH$33))+(('PRJ HR Profile'!$G25)*(CH$34))</f>
        <v>0</v>
      </c>
      <c r="CI25" s="343">
        <f ca="1">(('PRJ HR Profile'!$D25)*('IMP HR - Project Time'!CI$33))+(('PRJ HR Profile'!$G25)*(CI$34))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340">
        <f ca="1">(('PRJ HR Profile'!$D26)*('IMP HR - Project Time'!AB$33))+(('PRJ HR Profile'!$G26)*(AB$34))</f>
        <v>0</v>
      </c>
      <c r="AC26" s="341">
        <f ca="1">(('PRJ HR Profile'!$D26)*('IMP HR - Project Time'!AC$33))+(('PRJ HR Profile'!$G26)*(AC$34))</f>
        <v>0</v>
      </c>
      <c r="AD26" s="341">
        <f ca="1">(('PRJ HR Profile'!$D26)*('IMP HR - Project Time'!AD$33))+(('PRJ HR Profile'!$G26)*(AD$34))</f>
        <v>0</v>
      </c>
      <c r="AE26" s="342">
        <f ca="1">(('PRJ HR Profile'!$D26)*('IMP HR - Project Time'!AE$33))+(('PRJ HR Profile'!$G26)*(AE$34))</f>
        <v>0</v>
      </c>
      <c r="AF26" s="341">
        <f ca="1">(('PRJ HR Profile'!$D26)*('IMP HR - Project Time'!AF$33))+(('PRJ HR Profile'!$G26)*(AF$34))</f>
        <v>0</v>
      </c>
      <c r="AG26" s="341">
        <f ca="1">(('PRJ HR Profile'!$D26)*('IMP HR - Project Time'!AG$33))+(('PRJ HR Profile'!$G26)*(AG$34))</f>
        <v>0</v>
      </c>
      <c r="AH26" s="342">
        <f ca="1">(('PRJ HR Profile'!$D26)*('IMP HR - Project Time'!AH$33))+(('PRJ HR Profile'!$G26)*(AH$34))</f>
        <v>0</v>
      </c>
      <c r="AI26" s="341">
        <f ca="1">(('PRJ HR Profile'!$D26)*('IMP HR - Project Time'!AI$33))+(('PRJ HR Profile'!$G26)*(AI$34))</f>
        <v>0</v>
      </c>
      <c r="AJ26" s="341">
        <f ca="1">(('PRJ HR Profile'!$D26)*('IMP HR - Project Time'!AJ$33))+(('PRJ HR Profile'!$G26)*(AJ$34))</f>
        <v>0</v>
      </c>
      <c r="AK26" s="342">
        <f ca="1">(('PRJ HR Profile'!$D26)*('IMP HR - Project Time'!AK$33))+(('PRJ HR Profile'!$G26)*(AK$34))</f>
        <v>0</v>
      </c>
      <c r="AL26" s="341">
        <f ca="1">(('PRJ HR Profile'!$D26)*('IMP HR - Project Time'!AL$33))+(('PRJ HR Profile'!$G26)*(AL$34))</f>
        <v>0</v>
      </c>
      <c r="AM26" s="343">
        <f ca="1">(('PRJ HR Profile'!$D26)*('IMP HR - Project Time'!AM$33))+(('PRJ HR Profile'!$G26)*(AM$34))</f>
        <v>0</v>
      </c>
      <c r="AN26" s="340">
        <f ca="1">(('PRJ HR Profile'!$D26)*('IMP HR - Project Time'!AN$33))+(('PRJ HR Profile'!$G26)*(AN$34))</f>
        <v>0</v>
      </c>
      <c r="AO26" s="341">
        <f ca="1">(('PRJ HR Profile'!$D26)*('IMP HR - Project Time'!AO$33))+(('PRJ HR Profile'!$G26)*(AO$34))</f>
        <v>0</v>
      </c>
      <c r="AP26" s="341">
        <f ca="1">(('PRJ HR Profile'!$D26)*('IMP HR - Project Time'!AP$33))+(('PRJ HR Profile'!$G26)*(AP$34))</f>
        <v>0</v>
      </c>
      <c r="AQ26" s="342">
        <f ca="1">(('PRJ HR Profile'!$D26)*('IMP HR - Project Time'!AQ$33))+(('PRJ HR Profile'!$G26)*(AQ$34))</f>
        <v>0</v>
      </c>
      <c r="AR26" s="341">
        <f ca="1">(('PRJ HR Profile'!$D26)*('IMP HR - Project Time'!AR$33))+(('PRJ HR Profile'!$G26)*(AR$34))</f>
        <v>0</v>
      </c>
      <c r="AS26" s="341">
        <f ca="1">(('PRJ HR Profile'!$D26)*('IMP HR - Project Time'!AS$33))+(('PRJ HR Profile'!$G26)*(AS$34))</f>
        <v>0</v>
      </c>
      <c r="AT26" s="342">
        <f ca="1">(('PRJ HR Profile'!$D26)*('IMP HR - Project Time'!AT$33))+(('PRJ HR Profile'!$G26)*(AT$34))</f>
        <v>0</v>
      </c>
      <c r="AU26" s="341">
        <f ca="1">(('PRJ HR Profile'!$D26)*('IMP HR - Project Time'!AU$33))+(('PRJ HR Profile'!$G26)*(AU$34))</f>
        <v>0</v>
      </c>
      <c r="AV26" s="341">
        <f ca="1">(('PRJ HR Profile'!$D26)*('IMP HR - Project Time'!AV$33))+(('PRJ HR Profile'!$G26)*(AV$34))</f>
        <v>0</v>
      </c>
      <c r="AW26" s="342">
        <f ca="1">(('PRJ HR Profile'!$D26)*('IMP HR - Project Time'!AW$33))+(('PRJ HR Profile'!$G26)*(AW$34))</f>
        <v>0</v>
      </c>
      <c r="AX26" s="341">
        <f ca="1">(('PRJ HR Profile'!$D26)*('IMP HR - Project Time'!AX$33))+(('PRJ HR Profile'!$G26)*(AX$34))</f>
        <v>0</v>
      </c>
      <c r="AY26" s="343">
        <f ca="1">(('PRJ HR Profile'!$D26)*('IMP HR - Project Time'!AY$33))+(('PRJ HR Profile'!$G26)*(AY$34))</f>
        <v>0</v>
      </c>
      <c r="AZ26" s="340">
        <f ca="1">(('PRJ HR Profile'!$D26)*('IMP HR - Project Time'!AZ$33))+(('PRJ HR Profile'!$G26)*(AZ$34))</f>
        <v>0</v>
      </c>
      <c r="BA26" s="341">
        <f ca="1">(('PRJ HR Profile'!$D26)*('IMP HR - Project Time'!BA$33))+(('PRJ HR Profile'!$G26)*(BA$34))</f>
        <v>0</v>
      </c>
      <c r="BB26" s="341">
        <f ca="1">(('PRJ HR Profile'!$D26)*('IMP HR - Project Time'!BB$33))+(('PRJ HR Profile'!$G26)*(BB$34))</f>
        <v>0</v>
      </c>
      <c r="BC26" s="342">
        <f ca="1">(('PRJ HR Profile'!$D26)*('IMP HR - Project Time'!BC$33))+(('PRJ HR Profile'!$G26)*(BC$34))</f>
        <v>0</v>
      </c>
      <c r="BD26" s="341">
        <f ca="1">(('PRJ HR Profile'!$D26)*('IMP HR - Project Time'!BD$33))+(('PRJ HR Profile'!$G26)*(BD$34))</f>
        <v>0</v>
      </c>
      <c r="BE26" s="341">
        <f ca="1">(('PRJ HR Profile'!$D26)*('IMP HR - Project Time'!BE$33))+(('PRJ HR Profile'!$G26)*(BE$34))</f>
        <v>0</v>
      </c>
      <c r="BF26" s="342">
        <f ca="1">(('PRJ HR Profile'!$D26)*('IMP HR - Project Time'!BF$33))+(('PRJ HR Profile'!$G26)*(BF$34))</f>
        <v>0</v>
      </c>
      <c r="BG26" s="341">
        <f ca="1">(('PRJ HR Profile'!$D26)*('IMP HR - Project Time'!BG$33))+(('PRJ HR Profile'!$G26)*(BG$34))</f>
        <v>0</v>
      </c>
      <c r="BH26" s="341">
        <f ca="1">(('PRJ HR Profile'!$D26)*('IMP HR - Project Time'!BH$33))+(('PRJ HR Profile'!$G26)*(BH$34))</f>
        <v>0</v>
      </c>
      <c r="BI26" s="342">
        <f ca="1">(('PRJ HR Profile'!$D26)*('IMP HR - Project Time'!BI$33))+(('PRJ HR Profile'!$G26)*(BI$34))</f>
        <v>0</v>
      </c>
      <c r="BJ26" s="341">
        <f ca="1">(('PRJ HR Profile'!$D26)*('IMP HR - Project Time'!BJ$33))+(('PRJ HR Profile'!$G26)*(BJ$34))</f>
        <v>0</v>
      </c>
      <c r="BK26" s="343">
        <f ca="1">(('PRJ HR Profile'!$D26)*('IMP HR - Project Time'!BK$33))+(('PRJ HR Profile'!$G26)*(BK$34))</f>
        <v>0</v>
      </c>
      <c r="BL26" s="341">
        <f ca="1">(('PRJ HR Profile'!$D26)*('IMP HR - Project Time'!BL$33))+(('PRJ HR Profile'!$G26)*(BL$34))</f>
        <v>0</v>
      </c>
      <c r="BM26" s="341">
        <f ca="1">(('PRJ HR Profile'!$D26)*('IMP HR - Project Time'!BM$33))+(('PRJ HR Profile'!$G26)*(BM$34))</f>
        <v>0</v>
      </c>
      <c r="BN26" s="341">
        <f ca="1">(('PRJ HR Profile'!$D26)*('IMP HR - Project Time'!BN$33))+(('PRJ HR Profile'!$G26)*(BN$34))</f>
        <v>0</v>
      </c>
      <c r="BO26" s="342">
        <f ca="1">(('PRJ HR Profile'!$D26)*('IMP HR - Project Time'!BO$33))+(('PRJ HR Profile'!$G26)*(BO$34))</f>
        <v>0</v>
      </c>
      <c r="BP26" s="341">
        <f ca="1">(('PRJ HR Profile'!$D26)*('IMP HR - Project Time'!BP$33))+(('PRJ HR Profile'!$G26)*(BP$34))</f>
        <v>0</v>
      </c>
      <c r="BQ26" s="341">
        <f ca="1">(('PRJ HR Profile'!$D26)*('IMP HR - Project Time'!BQ$33))+(('PRJ HR Profile'!$G26)*(BQ$34))</f>
        <v>0</v>
      </c>
      <c r="BR26" s="342">
        <f ca="1">(('PRJ HR Profile'!$D26)*('IMP HR - Project Time'!BR$33))+(('PRJ HR Profile'!$G26)*(BR$34))</f>
        <v>0</v>
      </c>
      <c r="BS26" s="341">
        <f ca="1">(('PRJ HR Profile'!$D26)*('IMP HR - Project Time'!BS$33))+(('PRJ HR Profile'!$G26)*(BS$34))</f>
        <v>0</v>
      </c>
      <c r="BT26" s="341">
        <f ca="1">(('PRJ HR Profile'!$D26)*('IMP HR - Project Time'!BT$33))+(('PRJ HR Profile'!$G26)*(BT$34))</f>
        <v>0</v>
      </c>
      <c r="BU26" s="342">
        <f ca="1">(('PRJ HR Profile'!$D26)*('IMP HR - Project Time'!BU$33))+(('PRJ HR Profile'!$G26)*(BU$34))</f>
        <v>0</v>
      </c>
      <c r="BV26" s="341">
        <f ca="1">(('PRJ HR Profile'!$D26)*('IMP HR - Project Time'!BV$33))+(('PRJ HR Profile'!$G26)*(BV$34))</f>
        <v>0</v>
      </c>
      <c r="BW26" s="343">
        <f ca="1">(('PRJ HR Profile'!$D26)*('IMP HR - Project Time'!BW$33))+(('PRJ HR Profile'!$G26)*(BW$34))</f>
        <v>0</v>
      </c>
      <c r="BX26" s="340">
        <f ca="1">(('PRJ HR Profile'!$D26)*('IMP HR - Project Time'!BX$33))+(('PRJ HR Profile'!$G26)*(BX$34))</f>
        <v>0</v>
      </c>
      <c r="BY26" s="341">
        <f ca="1">(('PRJ HR Profile'!$D26)*('IMP HR - Project Time'!BY$33))+(('PRJ HR Profile'!$G26)*(BY$34))</f>
        <v>0</v>
      </c>
      <c r="BZ26" s="341">
        <f ca="1">(('PRJ HR Profile'!$D26)*('IMP HR - Project Time'!BZ$33))+(('PRJ HR Profile'!$G26)*(BZ$34))</f>
        <v>0</v>
      </c>
      <c r="CA26" s="342">
        <f ca="1">(('PRJ HR Profile'!$D26)*('IMP HR - Project Time'!CA$33))+(('PRJ HR Profile'!$G26)*(CA$34))</f>
        <v>0</v>
      </c>
      <c r="CB26" s="341">
        <f ca="1">(('PRJ HR Profile'!$D26)*('IMP HR - Project Time'!CB$33))+(('PRJ HR Profile'!$G26)*(CB$34))</f>
        <v>0</v>
      </c>
      <c r="CC26" s="341">
        <f ca="1">(('PRJ HR Profile'!$D26)*('IMP HR - Project Time'!CC$33))+(('PRJ HR Profile'!$G26)*(CC$34))</f>
        <v>0</v>
      </c>
      <c r="CD26" s="342">
        <f ca="1">(('PRJ HR Profile'!$D26)*('IMP HR - Project Time'!CD$33))+(('PRJ HR Profile'!$G26)*(CD$34))</f>
        <v>0</v>
      </c>
      <c r="CE26" s="341">
        <f ca="1">(('PRJ HR Profile'!$D26)*('IMP HR - Project Time'!CE$33))+(('PRJ HR Profile'!$G26)*(CE$34))</f>
        <v>0</v>
      </c>
      <c r="CF26" s="341">
        <f ca="1">(('PRJ HR Profile'!$D26)*('IMP HR - Project Time'!CF$33))+(('PRJ HR Profile'!$G26)*(CF$34))</f>
        <v>0</v>
      </c>
      <c r="CG26" s="342">
        <f ca="1">(('PRJ HR Profile'!$D26)*('IMP HR - Project Time'!CG$33))+(('PRJ HR Profile'!$G26)*(CG$34))</f>
        <v>0</v>
      </c>
      <c r="CH26" s="341">
        <f ca="1">(('PRJ HR Profile'!$D26)*('IMP HR - Project Time'!CH$33))+(('PRJ HR Profile'!$G26)*(CH$34))</f>
        <v>0</v>
      </c>
      <c r="CI26" s="343">
        <f ca="1">(('PRJ HR Profile'!$D26)*('IMP HR - Project Time'!CI$33))+(('PRJ HR Profile'!$G26)*(CI$34))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340">
        <f ca="1">(('PRJ HR Profile'!$D27)*('IMP HR - Project Time'!AB$33))+(('PRJ HR Profile'!$G27)*(AB$34))</f>
        <v>0</v>
      </c>
      <c r="AC27" s="341">
        <f ca="1">(('PRJ HR Profile'!$D27)*('IMP HR - Project Time'!AC$33))+(('PRJ HR Profile'!$G27)*(AC$34))</f>
        <v>0</v>
      </c>
      <c r="AD27" s="341">
        <f ca="1">(('PRJ HR Profile'!$D27)*('IMP HR - Project Time'!AD$33))+(('PRJ HR Profile'!$G27)*(AD$34))</f>
        <v>0</v>
      </c>
      <c r="AE27" s="342">
        <f ca="1">(('PRJ HR Profile'!$D27)*('IMP HR - Project Time'!AE$33))+(('PRJ HR Profile'!$G27)*(AE$34))</f>
        <v>0</v>
      </c>
      <c r="AF27" s="341">
        <f ca="1">(('PRJ HR Profile'!$D27)*('IMP HR - Project Time'!AF$33))+(('PRJ HR Profile'!$G27)*(AF$34))</f>
        <v>0</v>
      </c>
      <c r="AG27" s="341">
        <f ca="1">(('PRJ HR Profile'!$D27)*('IMP HR - Project Time'!AG$33))+(('PRJ HR Profile'!$G27)*(AG$34))</f>
        <v>0</v>
      </c>
      <c r="AH27" s="342">
        <f ca="1">(('PRJ HR Profile'!$D27)*('IMP HR - Project Time'!AH$33))+(('PRJ HR Profile'!$G27)*(AH$34))</f>
        <v>0</v>
      </c>
      <c r="AI27" s="341">
        <f ca="1">(('PRJ HR Profile'!$D27)*('IMP HR - Project Time'!AI$33))+(('PRJ HR Profile'!$G27)*(AI$34))</f>
        <v>0</v>
      </c>
      <c r="AJ27" s="341">
        <f ca="1">(('PRJ HR Profile'!$D27)*('IMP HR - Project Time'!AJ$33))+(('PRJ HR Profile'!$G27)*(AJ$34))</f>
        <v>0</v>
      </c>
      <c r="AK27" s="342">
        <f ca="1">(('PRJ HR Profile'!$D27)*('IMP HR - Project Time'!AK$33))+(('PRJ HR Profile'!$G27)*(AK$34))</f>
        <v>0</v>
      </c>
      <c r="AL27" s="341">
        <f ca="1">(('PRJ HR Profile'!$D27)*('IMP HR - Project Time'!AL$33))+(('PRJ HR Profile'!$G27)*(AL$34))</f>
        <v>0</v>
      </c>
      <c r="AM27" s="343">
        <f ca="1">(('PRJ HR Profile'!$D27)*('IMP HR - Project Time'!AM$33))+(('PRJ HR Profile'!$G27)*(AM$34))</f>
        <v>0</v>
      </c>
      <c r="AN27" s="340">
        <f ca="1">(('PRJ HR Profile'!$D27)*('IMP HR - Project Time'!AN$33))+(('PRJ HR Profile'!$G27)*(AN$34))</f>
        <v>0</v>
      </c>
      <c r="AO27" s="341">
        <f ca="1">(('PRJ HR Profile'!$D27)*('IMP HR - Project Time'!AO$33))+(('PRJ HR Profile'!$G27)*(AO$34))</f>
        <v>0</v>
      </c>
      <c r="AP27" s="341">
        <f ca="1">(('PRJ HR Profile'!$D27)*('IMP HR - Project Time'!AP$33))+(('PRJ HR Profile'!$G27)*(AP$34))</f>
        <v>0</v>
      </c>
      <c r="AQ27" s="342">
        <f ca="1">(('PRJ HR Profile'!$D27)*('IMP HR - Project Time'!AQ$33))+(('PRJ HR Profile'!$G27)*(AQ$34))</f>
        <v>0</v>
      </c>
      <c r="AR27" s="341">
        <f ca="1">(('PRJ HR Profile'!$D27)*('IMP HR - Project Time'!AR$33))+(('PRJ HR Profile'!$G27)*(AR$34))</f>
        <v>0</v>
      </c>
      <c r="AS27" s="341">
        <f ca="1">(('PRJ HR Profile'!$D27)*('IMP HR - Project Time'!AS$33))+(('PRJ HR Profile'!$G27)*(AS$34))</f>
        <v>0</v>
      </c>
      <c r="AT27" s="342">
        <f ca="1">(('PRJ HR Profile'!$D27)*('IMP HR - Project Time'!AT$33))+(('PRJ HR Profile'!$G27)*(AT$34))</f>
        <v>0</v>
      </c>
      <c r="AU27" s="341">
        <f ca="1">(('PRJ HR Profile'!$D27)*('IMP HR - Project Time'!AU$33))+(('PRJ HR Profile'!$G27)*(AU$34))</f>
        <v>0</v>
      </c>
      <c r="AV27" s="341">
        <f ca="1">(('PRJ HR Profile'!$D27)*('IMP HR - Project Time'!AV$33))+(('PRJ HR Profile'!$G27)*(AV$34))</f>
        <v>0</v>
      </c>
      <c r="AW27" s="342">
        <f ca="1">(('PRJ HR Profile'!$D27)*('IMP HR - Project Time'!AW$33))+(('PRJ HR Profile'!$G27)*(AW$34))</f>
        <v>0</v>
      </c>
      <c r="AX27" s="341">
        <f ca="1">(('PRJ HR Profile'!$D27)*('IMP HR - Project Time'!AX$33))+(('PRJ HR Profile'!$G27)*(AX$34))</f>
        <v>0</v>
      </c>
      <c r="AY27" s="343">
        <f ca="1">(('PRJ HR Profile'!$D27)*('IMP HR - Project Time'!AY$33))+(('PRJ HR Profile'!$G27)*(AY$34))</f>
        <v>0</v>
      </c>
      <c r="AZ27" s="340">
        <f ca="1">(('PRJ HR Profile'!$D27)*('IMP HR - Project Time'!AZ$33))+(('PRJ HR Profile'!$G27)*(AZ$34))</f>
        <v>0</v>
      </c>
      <c r="BA27" s="341">
        <f ca="1">(('PRJ HR Profile'!$D27)*('IMP HR - Project Time'!BA$33))+(('PRJ HR Profile'!$G27)*(BA$34))</f>
        <v>0</v>
      </c>
      <c r="BB27" s="341">
        <f ca="1">(('PRJ HR Profile'!$D27)*('IMP HR - Project Time'!BB$33))+(('PRJ HR Profile'!$G27)*(BB$34))</f>
        <v>0</v>
      </c>
      <c r="BC27" s="342">
        <f ca="1">(('PRJ HR Profile'!$D27)*('IMP HR - Project Time'!BC$33))+(('PRJ HR Profile'!$G27)*(BC$34))</f>
        <v>0</v>
      </c>
      <c r="BD27" s="341">
        <f ca="1">(('PRJ HR Profile'!$D27)*('IMP HR - Project Time'!BD$33))+(('PRJ HR Profile'!$G27)*(BD$34))</f>
        <v>0</v>
      </c>
      <c r="BE27" s="341">
        <f ca="1">(('PRJ HR Profile'!$D27)*('IMP HR - Project Time'!BE$33))+(('PRJ HR Profile'!$G27)*(BE$34))</f>
        <v>0</v>
      </c>
      <c r="BF27" s="342">
        <f ca="1">(('PRJ HR Profile'!$D27)*('IMP HR - Project Time'!BF$33))+(('PRJ HR Profile'!$G27)*(BF$34))</f>
        <v>0</v>
      </c>
      <c r="BG27" s="341">
        <f ca="1">(('PRJ HR Profile'!$D27)*('IMP HR - Project Time'!BG$33))+(('PRJ HR Profile'!$G27)*(BG$34))</f>
        <v>0</v>
      </c>
      <c r="BH27" s="341">
        <f ca="1">(('PRJ HR Profile'!$D27)*('IMP HR - Project Time'!BH$33))+(('PRJ HR Profile'!$G27)*(BH$34))</f>
        <v>0</v>
      </c>
      <c r="BI27" s="342">
        <f ca="1">(('PRJ HR Profile'!$D27)*('IMP HR - Project Time'!BI$33))+(('PRJ HR Profile'!$G27)*(BI$34))</f>
        <v>0</v>
      </c>
      <c r="BJ27" s="341">
        <f ca="1">(('PRJ HR Profile'!$D27)*('IMP HR - Project Time'!BJ$33))+(('PRJ HR Profile'!$G27)*(BJ$34))</f>
        <v>0</v>
      </c>
      <c r="BK27" s="343">
        <f ca="1">(('PRJ HR Profile'!$D27)*('IMP HR - Project Time'!BK$33))+(('PRJ HR Profile'!$G27)*(BK$34))</f>
        <v>0</v>
      </c>
      <c r="BL27" s="341">
        <f ca="1">(('PRJ HR Profile'!$D27)*('IMP HR - Project Time'!BL$33))+(('PRJ HR Profile'!$G27)*(BL$34))</f>
        <v>0</v>
      </c>
      <c r="BM27" s="341">
        <f ca="1">(('PRJ HR Profile'!$D27)*('IMP HR - Project Time'!BM$33))+(('PRJ HR Profile'!$G27)*(BM$34))</f>
        <v>0</v>
      </c>
      <c r="BN27" s="341">
        <f ca="1">(('PRJ HR Profile'!$D27)*('IMP HR - Project Time'!BN$33))+(('PRJ HR Profile'!$G27)*(BN$34))</f>
        <v>0</v>
      </c>
      <c r="BO27" s="342">
        <f ca="1">(('PRJ HR Profile'!$D27)*('IMP HR - Project Time'!BO$33))+(('PRJ HR Profile'!$G27)*(BO$34))</f>
        <v>0</v>
      </c>
      <c r="BP27" s="341">
        <f ca="1">(('PRJ HR Profile'!$D27)*('IMP HR - Project Time'!BP$33))+(('PRJ HR Profile'!$G27)*(BP$34))</f>
        <v>0</v>
      </c>
      <c r="BQ27" s="341">
        <f ca="1">(('PRJ HR Profile'!$D27)*('IMP HR - Project Time'!BQ$33))+(('PRJ HR Profile'!$G27)*(BQ$34))</f>
        <v>0</v>
      </c>
      <c r="BR27" s="342">
        <f ca="1">(('PRJ HR Profile'!$D27)*('IMP HR - Project Time'!BR$33))+(('PRJ HR Profile'!$G27)*(BR$34))</f>
        <v>0</v>
      </c>
      <c r="BS27" s="341">
        <f ca="1">(('PRJ HR Profile'!$D27)*('IMP HR - Project Time'!BS$33))+(('PRJ HR Profile'!$G27)*(BS$34))</f>
        <v>0</v>
      </c>
      <c r="BT27" s="341">
        <f ca="1">(('PRJ HR Profile'!$D27)*('IMP HR - Project Time'!BT$33))+(('PRJ HR Profile'!$G27)*(BT$34))</f>
        <v>0</v>
      </c>
      <c r="BU27" s="342">
        <f ca="1">(('PRJ HR Profile'!$D27)*('IMP HR - Project Time'!BU$33))+(('PRJ HR Profile'!$G27)*(BU$34))</f>
        <v>0</v>
      </c>
      <c r="BV27" s="341">
        <f ca="1">(('PRJ HR Profile'!$D27)*('IMP HR - Project Time'!BV$33))+(('PRJ HR Profile'!$G27)*(BV$34))</f>
        <v>0</v>
      </c>
      <c r="BW27" s="343">
        <f ca="1">(('PRJ HR Profile'!$D27)*('IMP HR - Project Time'!BW$33))+(('PRJ HR Profile'!$G27)*(BW$34))</f>
        <v>0</v>
      </c>
      <c r="BX27" s="340">
        <f ca="1">(('PRJ HR Profile'!$D27)*('IMP HR - Project Time'!BX$33))+(('PRJ HR Profile'!$G27)*(BX$34))</f>
        <v>0</v>
      </c>
      <c r="BY27" s="341">
        <f ca="1">(('PRJ HR Profile'!$D27)*('IMP HR - Project Time'!BY$33))+(('PRJ HR Profile'!$G27)*(BY$34))</f>
        <v>0</v>
      </c>
      <c r="BZ27" s="341">
        <f ca="1">(('PRJ HR Profile'!$D27)*('IMP HR - Project Time'!BZ$33))+(('PRJ HR Profile'!$G27)*(BZ$34))</f>
        <v>0</v>
      </c>
      <c r="CA27" s="342">
        <f ca="1">(('PRJ HR Profile'!$D27)*('IMP HR - Project Time'!CA$33))+(('PRJ HR Profile'!$G27)*(CA$34))</f>
        <v>0</v>
      </c>
      <c r="CB27" s="341">
        <f ca="1">(('PRJ HR Profile'!$D27)*('IMP HR - Project Time'!CB$33))+(('PRJ HR Profile'!$G27)*(CB$34))</f>
        <v>0</v>
      </c>
      <c r="CC27" s="341">
        <f ca="1">(('PRJ HR Profile'!$D27)*('IMP HR - Project Time'!CC$33))+(('PRJ HR Profile'!$G27)*(CC$34))</f>
        <v>0</v>
      </c>
      <c r="CD27" s="342">
        <f ca="1">(('PRJ HR Profile'!$D27)*('IMP HR - Project Time'!CD$33))+(('PRJ HR Profile'!$G27)*(CD$34))</f>
        <v>0</v>
      </c>
      <c r="CE27" s="341">
        <f ca="1">(('PRJ HR Profile'!$D27)*('IMP HR - Project Time'!CE$33))+(('PRJ HR Profile'!$G27)*(CE$34))</f>
        <v>0</v>
      </c>
      <c r="CF27" s="341">
        <f ca="1">(('PRJ HR Profile'!$D27)*('IMP HR - Project Time'!CF$33))+(('PRJ HR Profile'!$G27)*(CF$34))</f>
        <v>0</v>
      </c>
      <c r="CG27" s="342">
        <f ca="1">(('PRJ HR Profile'!$D27)*('IMP HR - Project Time'!CG$33))+(('PRJ HR Profile'!$G27)*(CG$34))</f>
        <v>0</v>
      </c>
      <c r="CH27" s="341">
        <f ca="1">(('PRJ HR Profile'!$D27)*('IMP HR - Project Time'!CH$33))+(('PRJ HR Profile'!$G27)*(CH$34))</f>
        <v>0</v>
      </c>
      <c r="CI27" s="343">
        <f ca="1">(('PRJ HR Profile'!$D27)*('IMP HR - Project Time'!CI$33))+(('PRJ HR Profile'!$G27)*(CI$34))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340">
        <f ca="1">(('PRJ HR Profile'!$D28)*('IMP HR - Project Time'!AB$33))+(('PRJ HR Profile'!$G28)*(AB$34))</f>
        <v>0</v>
      </c>
      <c r="AC28" s="341">
        <f ca="1">(('PRJ HR Profile'!$D28)*('IMP HR - Project Time'!AC$33))+(('PRJ HR Profile'!$G28)*(AC$34))</f>
        <v>0</v>
      </c>
      <c r="AD28" s="341">
        <f ca="1">(('PRJ HR Profile'!$D28)*('IMP HR - Project Time'!AD$33))+(('PRJ HR Profile'!$G28)*(AD$34))</f>
        <v>0</v>
      </c>
      <c r="AE28" s="342">
        <f ca="1">(('PRJ HR Profile'!$D28)*('IMP HR - Project Time'!AE$33))+(('PRJ HR Profile'!$G28)*(AE$34))</f>
        <v>0</v>
      </c>
      <c r="AF28" s="341">
        <f ca="1">(('PRJ HR Profile'!$D28)*('IMP HR - Project Time'!AF$33))+(('PRJ HR Profile'!$G28)*(AF$34))</f>
        <v>0</v>
      </c>
      <c r="AG28" s="341">
        <f ca="1">(('PRJ HR Profile'!$D28)*('IMP HR - Project Time'!AG$33))+(('PRJ HR Profile'!$G28)*(AG$34))</f>
        <v>0</v>
      </c>
      <c r="AH28" s="342">
        <f ca="1">(('PRJ HR Profile'!$D28)*('IMP HR - Project Time'!AH$33))+(('PRJ HR Profile'!$G28)*(AH$34))</f>
        <v>0</v>
      </c>
      <c r="AI28" s="341">
        <f ca="1">(('PRJ HR Profile'!$D28)*('IMP HR - Project Time'!AI$33))+(('PRJ HR Profile'!$G28)*(AI$34))</f>
        <v>0</v>
      </c>
      <c r="AJ28" s="341">
        <f ca="1">(('PRJ HR Profile'!$D28)*('IMP HR - Project Time'!AJ$33))+(('PRJ HR Profile'!$G28)*(AJ$34))</f>
        <v>0</v>
      </c>
      <c r="AK28" s="342">
        <f ca="1">(('PRJ HR Profile'!$D28)*('IMP HR - Project Time'!AK$33))+(('PRJ HR Profile'!$G28)*(AK$34))</f>
        <v>0</v>
      </c>
      <c r="AL28" s="341">
        <f ca="1">(('PRJ HR Profile'!$D28)*('IMP HR - Project Time'!AL$33))+(('PRJ HR Profile'!$G28)*(AL$34))</f>
        <v>0</v>
      </c>
      <c r="AM28" s="343">
        <f ca="1">(('PRJ HR Profile'!$D28)*('IMP HR - Project Time'!AM$33))+(('PRJ HR Profile'!$G28)*(AM$34))</f>
        <v>0</v>
      </c>
      <c r="AN28" s="340">
        <f ca="1">(('PRJ HR Profile'!$D28)*('IMP HR - Project Time'!AN$33))+(('PRJ HR Profile'!$G28)*(AN$34))</f>
        <v>0</v>
      </c>
      <c r="AO28" s="341">
        <f ca="1">(('PRJ HR Profile'!$D28)*('IMP HR - Project Time'!AO$33))+(('PRJ HR Profile'!$G28)*(AO$34))</f>
        <v>0</v>
      </c>
      <c r="AP28" s="341">
        <f ca="1">(('PRJ HR Profile'!$D28)*('IMP HR - Project Time'!AP$33))+(('PRJ HR Profile'!$G28)*(AP$34))</f>
        <v>0</v>
      </c>
      <c r="AQ28" s="342">
        <f ca="1">(('PRJ HR Profile'!$D28)*('IMP HR - Project Time'!AQ$33))+(('PRJ HR Profile'!$G28)*(AQ$34))</f>
        <v>0</v>
      </c>
      <c r="AR28" s="341">
        <f ca="1">(('PRJ HR Profile'!$D28)*('IMP HR - Project Time'!AR$33))+(('PRJ HR Profile'!$G28)*(AR$34))</f>
        <v>0</v>
      </c>
      <c r="AS28" s="341">
        <f ca="1">(('PRJ HR Profile'!$D28)*('IMP HR - Project Time'!AS$33))+(('PRJ HR Profile'!$G28)*(AS$34))</f>
        <v>0</v>
      </c>
      <c r="AT28" s="342">
        <f ca="1">(('PRJ HR Profile'!$D28)*('IMP HR - Project Time'!AT$33))+(('PRJ HR Profile'!$G28)*(AT$34))</f>
        <v>0</v>
      </c>
      <c r="AU28" s="341">
        <f ca="1">(('PRJ HR Profile'!$D28)*('IMP HR - Project Time'!AU$33))+(('PRJ HR Profile'!$G28)*(AU$34))</f>
        <v>0</v>
      </c>
      <c r="AV28" s="341">
        <f ca="1">(('PRJ HR Profile'!$D28)*('IMP HR - Project Time'!AV$33))+(('PRJ HR Profile'!$G28)*(AV$34))</f>
        <v>0</v>
      </c>
      <c r="AW28" s="342">
        <f ca="1">(('PRJ HR Profile'!$D28)*('IMP HR - Project Time'!AW$33))+(('PRJ HR Profile'!$G28)*(AW$34))</f>
        <v>0</v>
      </c>
      <c r="AX28" s="341">
        <f ca="1">(('PRJ HR Profile'!$D28)*('IMP HR - Project Time'!AX$33))+(('PRJ HR Profile'!$G28)*(AX$34))</f>
        <v>0</v>
      </c>
      <c r="AY28" s="343">
        <f ca="1">(('PRJ HR Profile'!$D28)*('IMP HR - Project Time'!AY$33))+(('PRJ HR Profile'!$G28)*(AY$34))</f>
        <v>0</v>
      </c>
      <c r="AZ28" s="340">
        <f ca="1">(('PRJ HR Profile'!$D28)*('IMP HR - Project Time'!AZ$33))+(('PRJ HR Profile'!$G28)*(AZ$34))</f>
        <v>0</v>
      </c>
      <c r="BA28" s="341">
        <f ca="1">(('PRJ HR Profile'!$D28)*('IMP HR - Project Time'!BA$33))+(('PRJ HR Profile'!$G28)*(BA$34))</f>
        <v>0</v>
      </c>
      <c r="BB28" s="341">
        <f ca="1">(('PRJ HR Profile'!$D28)*('IMP HR - Project Time'!BB$33))+(('PRJ HR Profile'!$G28)*(BB$34))</f>
        <v>0</v>
      </c>
      <c r="BC28" s="342">
        <f ca="1">(('PRJ HR Profile'!$D28)*('IMP HR - Project Time'!BC$33))+(('PRJ HR Profile'!$G28)*(BC$34))</f>
        <v>0</v>
      </c>
      <c r="BD28" s="341">
        <f ca="1">(('PRJ HR Profile'!$D28)*('IMP HR - Project Time'!BD$33))+(('PRJ HR Profile'!$G28)*(BD$34))</f>
        <v>0</v>
      </c>
      <c r="BE28" s="341">
        <f ca="1">(('PRJ HR Profile'!$D28)*('IMP HR - Project Time'!BE$33))+(('PRJ HR Profile'!$G28)*(BE$34))</f>
        <v>0</v>
      </c>
      <c r="BF28" s="342">
        <f ca="1">(('PRJ HR Profile'!$D28)*('IMP HR - Project Time'!BF$33))+(('PRJ HR Profile'!$G28)*(BF$34))</f>
        <v>0</v>
      </c>
      <c r="BG28" s="341">
        <f ca="1">(('PRJ HR Profile'!$D28)*('IMP HR - Project Time'!BG$33))+(('PRJ HR Profile'!$G28)*(BG$34))</f>
        <v>0</v>
      </c>
      <c r="BH28" s="341">
        <f ca="1">(('PRJ HR Profile'!$D28)*('IMP HR - Project Time'!BH$33))+(('PRJ HR Profile'!$G28)*(BH$34))</f>
        <v>0</v>
      </c>
      <c r="BI28" s="342">
        <f ca="1">(('PRJ HR Profile'!$D28)*('IMP HR - Project Time'!BI$33))+(('PRJ HR Profile'!$G28)*(BI$34))</f>
        <v>0</v>
      </c>
      <c r="BJ28" s="341">
        <f ca="1">(('PRJ HR Profile'!$D28)*('IMP HR - Project Time'!BJ$33))+(('PRJ HR Profile'!$G28)*(BJ$34))</f>
        <v>0</v>
      </c>
      <c r="BK28" s="343">
        <f ca="1">(('PRJ HR Profile'!$D28)*('IMP HR - Project Time'!BK$33))+(('PRJ HR Profile'!$G28)*(BK$34))</f>
        <v>0</v>
      </c>
      <c r="BL28" s="341">
        <f ca="1">(('PRJ HR Profile'!$D28)*('IMP HR - Project Time'!BL$33))+(('PRJ HR Profile'!$G28)*(BL$34))</f>
        <v>0</v>
      </c>
      <c r="BM28" s="341">
        <f ca="1">(('PRJ HR Profile'!$D28)*('IMP HR - Project Time'!BM$33))+(('PRJ HR Profile'!$G28)*(BM$34))</f>
        <v>0</v>
      </c>
      <c r="BN28" s="341">
        <f ca="1">(('PRJ HR Profile'!$D28)*('IMP HR - Project Time'!BN$33))+(('PRJ HR Profile'!$G28)*(BN$34))</f>
        <v>0</v>
      </c>
      <c r="BO28" s="342">
        <f ca="1">(('PRJ HR Profile'!$D28)*('IMP HR - Project Time'!BO$33))+(('PRJ HR Profile'!$G28)*(BO$34))</f>
        <v>0</v>
      </c>
      <c r="BP28" s="341">
        <f ca="1">(('PRJ HR Profile'!$D28)*('IMP HR - Project Time'!BP$33))+(('PRJ HR Profile'!$G28)*(BP$34))</f>
        <v>0</v>
      </c>
      <c r="BQ28" s="341">
        <f ca="1">(('PRJ HR Profile'!$D28)*('IMP HR - Project Time'!BQ$33))+(('PRJ HR Profile'!$G28)*(BQ$34))</f>
        <v>0</v>
      </c>
      <c r="BR28" s="342">
        <f ca="1">(('PRJ HR Profile'!$D28)*('IMP HR - Project Time'!BR$33))+(('PRJ HR Profile'!$G28)*(BR$34))</f>
        <v>0</v>
      </c>
      <c r="BS28" s="341">
        <f ca="1">(('PRJ HR Profile'!$D28)*('IMP HR - Project Time'!BS$33))+(('PRJ HR Profile'!$G28)*(BS$34))</f>
        <v>0</v>
      </c>
      <c r="BT28" s="341">
        <f ca="1">(('PRJ HR Profile'!$D28)*('IMP HR - Project Time'!BT$33))+(('PRJ HR Profile'!$G28)*(BT$34))</f>
        <v>0</v>
      </c>
      <c r="BU28" s="342">
        <f ca="1">(('PRJ HR Profile'!$D28)*('IMP HR - Project Time'!BU$33))+(('PRJ HR Profile'!$G28)*(BU$34))</f>
        <v>0</v>
      </c>
      <c r="BV28" s="341">
        <f ca="1">(('PRJ HR Profile'!$D28)*('IMP HR - Project Time'!BV$33))+(('PRJ HR Profile'!$G28)*(BV$34))</f>
        <v>0</v>
      </c>
      <c r="BW28" s="343">
        <f ca="1">(('PRJ HR Profile'!$D28)*('IMP HR - Project Time'!BW$33))+(('PRJ HR Profile'!$G28)*(BW$34))</f>
        <v>0</v>
      </c>
      <c r="BX28" s="340">
        <f ca="1">(('PRJ HR Profile'!$D28)*('IMP HR - Project Time'!BX$33))+(('PRJ HR Profile'!$G28)*(BX$34))</f>
        <v>0</v>
      </c>
      <c r="BY28" s="341">
        <f ca="1">(('PRJ HR Profile'!$D28)*('IMP HR - Project Time'!BY$33))+(('PRJ HR Profile'!$G28)*(BY$34))</f>
        <v>0</v>
      </c>
      <c r="BZ28" s="341">
        <f ca="1">(('PRJ HR Profile'!$D28)*('IMP HR - Project Time'!BZ$33))+(('PRJ HR Profile'!$G28)*(BZ$34))</f>
        <v>0</v>
      </c>
      <c r="CA28" s="342">
        <f ca="1">(('PRJ HR Profile'!$D28)*('IMP HR - Project Time'!CA$33))+(('PRJ HR Profile'!$G28)*(CA$34))</f>
        <v>0</v>
      </c>
      <c r="CB28" s="341">
        <f ca="1">(('PRJ HR Profile'!$D28)*('IMP HR - Project Time'!CB$33))+(('PRJ HR Profile'!$G28)*(CB$34))</f>
        <v>0</v>
      </c>
      <c r="CC28" s="341">
        <f ca="1">(('PRJ HR Profile'!$D28)*('IMP HR - Project Time'!CC$33))+(('PRJ HR Profile'!$G28)*(CC$34))</f>
        <v>0</v>
      </c>
      <c r="CD28" s="342">
        <f ca="1">(('PRJ HR Profile'!$D28)*('IMP HR - Project Time'!CD$33))+(('PRJ HR Profile'!$G28)*(CD$34))</f>
        <v>0</v>
      </c>
      <c r="CE28" s="341">
        <f ca="1">(('PRJ HR Profile'!$D28)*('IMP HR - Project Time'!CE$33))+(('PRJ HR Profile'!$G28)*(CE$34))</f>
        <v>0</v>
      </c>
      <c r="CF28" s="341">
        <f ca="1">(('PRJ HR Profile'!$D28)*('IMP HR - Project Time'!CF$33))+(('PRJ HR Profile'!$G28)*(CF$34))</f>
        <v>0</v>
      </c>
      <c r="CG28" s="342">
        <f ca="1">(('PRJ HR Profile'!$D28)*('IMP HR - Project Time'!CG$33))+(('PRJ HR Profile'!$G28)*(CG$34))</f>
        <v>0</v>
      </c>
      <c r="CH28" s="341">
        <f ca="1">(('PRJ HR Profile'!$D28)*('IMP HR - Project Time'!CH$33))+(('PRJ HR Profile'!$G28)*(CH$34))</f>
        <v>0</v>
      </c>
      <c r="CI28" s="343">
        <f ca="1">(('PRJ HR Profile'!$D28)*('IMP HR - Project Time'!CI$33))+(('PRJ HR Profile'!$G28)*(CI$34))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E29" s="33"/>
      <c r="AH29" s="33"/>
      <c r="AK29" s="33"/>
      <c r="AM29" s="31"/>
      <c r="AQ29" s="33"/>
      <c r="AT29" s="33"/>
      <c r="AW29" s="33"/>
      <c r="AY29" s="31"/>
      <c r="BC29" s="33"/>
      <c r="BF29" s="33"/>
      <c r="BI29" s="33"/>
      <c r="BK29" s="31"/>
      <c r="BO29" s="33"/>
      <c r="BR29" s="33"/>
      <c r="BU29" s="33"/>
      <c r="BW29" s="31"/>
      <c r="CA29" s="33"/>
      <c r="CD29" s="33"/>
      <c r="CG29" s="33"/>
      <c r="CI29" s="31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166</v>
      </c>
      <c r="C30" s="17"/>
      <c r="D30" s="16">
        <f>SUM(D4:D28)</f>
        <v>0</v>
      </c>
      <c r="E30" s="10">
        <f t="shared" ref="E30:BP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52">
        <f t="shared" ca="1" si="0"/>
        <v>10.099999999999998</v>
      </c>
      <c r="AC30" s="253">
        <f t="shared" ca="1" si="0"/>
        <v>14.399999999999999</v>
      </c>
      <c r="AD30" s="253">
        <f t="shared" ca="1" si="0"/>
        <v>12.399999999999999</v>
      </c>
      <c r="AE30" s="254">
        <f t="shared" ca="1" si="0"/>
        <v>16.299999999999997</v>
      </c>
      <c r="AF30" s="253">
        <f t="shared" ca="1" si="0"/>
        <v>14.299999999999999</v>
      </c>
      <c r="AG30" s="253">
        <f t="shared" ca="1" si="0"/>
        <v>17.899999999999999</v>
      </c>
      <c r="AH30" s="254">
        <f t="shared" ca="1" si="0"/>
        <v>16.299999999999997</v>
      </c>
      <c r="AI30" s="253">
        <f t="shared" ca="1" si="0"/>
        <v>14.299999999999999</v>
      </c>
      <c r="AJ30" s="253">
        <f t="shared" ca="1" si="0"/>
        <v>17.899999999999999</v>
      </c>
      <c r="AK30" s="254">
        <f t="shared" ca="1" si="0"/>
        <v>16.299999999999997</v>
      </c>
      <c r="AL30" s="253">
        <f t="shared" ca="1" si="0"/>
        <v>14.299999999999999</v>
      </c>
      <c r="AM30" s="255">
        <f t="shared" ca="1" si="0"/>
        <v>17.899999999999999</v>
      </c>
      <c r="AN30" s="252">
        <f t="shared" ca="1" si="0"/>
        <v>56.7</v>
      </c>
      <c r="AO30" s="253">
        <f t="shared" ca="1" si="0"/>
        <v>71.900000000000006</v>
      </c>
      <c r="AP30" s="253">
        <f t="shared" ca="1" si="0"/>
        <v>67.5</v>
      </c>
      <c r="AQ30" s="254">
        <f t="shared" ca="1" si="0"/>
        <v>91.600000000000009</v>
      </c>
      <c r="AR30" s="253">
        <f t="shared" ca="1" si="0"/>
        <v>85.9</v>
      </c>
      <c r="AS30" s="253">
        <f t="shared" ca="1" si="0"/>
        <v>101.9</v>
      </c>
      <c r="AT30" s="254">
        <f t="shared" ca="1" si="0"/>
        <v>97.800000000000011</v>
      </c>
      <c r="AU30" s="253">
        <f t="shared" ca="1" si="0"/>
        <v>85.800000000000011</v>
      </c>
      <c r="AV30" s="253">
        <f t="shared" ca="1" si="0"/>
        <v>107.4</v>
      </c>
      <c r="AW30" s="254">
        <f t="shared" ca="1" si="0"/>
        <v>96.649999999999991</v>
      </c>
      <c r="AX30" s="253">
        <f t="shared" ca="1" si="0"/>
        <v>93.1</v>
      </c>
      <c r="AY30" s="255">
        <f t="shared" ca="1" si="0"/>
        <v>108.1</v>
      </c>
      <c r="AZ30" s="252">
        <f t="shared" ca="1" si="0"/>
        <v>114.53499999999998</v>
      </c>
      <c r="BA30" s="253">
        <f t="shared" ca="1" si="0"/>
        <v>105.18999999999998</v>
      </c>
      <c r="BB30" s="253">
        <f t="shared" ca="1" si="0"/>
        <v>126.88999999999997</v>
      </c>
      <c r="BC30" s="254">
        <f t="shared" ca="1" si="0"/>
        <v>195.55499999999998</v>
      </c>
      <c r="BD30" s="253">
        <f t="shared" ca="1" si="0"/>
        <v>213.10499999999996</v>
      </c>
      <c r="BE30" s="253">
        <f t="shared" ca="1" si="0"/>
        <v>224.56499999999997</v>
      </c>
      <c r="BF30" s="254">
        <f t="shared" ca="1" si="0"/>
        <v>242.05499999999998</v>
      </c>
      <c r="BG30" s="253">
        <f t="shared" ca="1" si="0"/>
        <v>212.35499999999999</v>
      </c>
      <c r="BH30" s="253">
        <f t="shared" ca="1" si="0"/>
        <v>265.81499999999994</v>
      </c>
      <c r="BI30" s="254">
        <f t="shared" ca="1" si="0"/>
        <v>242.05499999999998</v>
      </c>
      <c r="BJ30" s="253">
        <f t="shared" ca="1" si="0"/>
        <v>212.35499999999999</v>
      </c>
      <c r="BK30" s="255">
        <f t="shared" ca="1" si="0"/>
        <v>265.81499999999994</v>
      </c>
      <c r="BL30" s="253">
        <f t="shared" ca="1" si="0"/>
        <v>225.755</v>
      </c>
      <c r="BM30" s="253">
        <f t="shared" ca="1" si="0"/>
        <v>198.05500000000001</v>
      </c>
      <c r="BN30" s="253">
        <f t="shared" ca="1" si="0"/>
        <v>247.91499999999999</v>
      </c>
      <c r="BO30" s="254">
        <f t="shared" ca="1" si="0"/>
        <v>311.60500000000013</v>
      </c>
      <c r="BP30" s="253">
        <f t="shared" ca="1" si="0"/>
        <v>320.4550000000001</v>
      </c>
      <c r="BQ30" s="253">
        <f t="shared" ref="BQ30:CI30" ca="1" si="1">SUM(BQ4:BQ28)</f>
        <v>353.31500000000011</v>
      </c>
      <c r="BR30" s="254">
        <f t="shared" ca="1" si="1"/>
        <v>350.45000000000005</v>
      </c>
      <c r="BS30" s="253">
        <f t="shared" ca="1" si="1"/>
        <v>307.45000000000005</v>
      </c>
      <c r="BT30" s="253">
        <f t="shared" ca="1" si="1"/>
        <v>384.85</v>
      </c>
      <c r="BU30" s="254">
        <f t="shared" ca="1" si="1"/>
        <v>376.20499999999998</v>
      </c>
      <c r="BV30" s="253">
        <f t="shared" ca="1" si="1"/>
        <v>344.17</v>
      </c>
      <c r="BW30" s="255">
        <f t="shared" ca="1" si="1"/>
        <v>416.47</v>
      </c>
      <c r="BX30" s="252">
        <f t="shared" ca="1" si="1"/>
        <v>392.01500000000004</v>
      </c>
      <c r="BY30" s="253">
        <f t="shared" ca="1" si="1"/>
        <v>343.91500000000002</v>
      </c>
      <c r="BZ30" s="253">
        <f t="shared" ca="1" si="1"/>
        <v>430.49500000000006</v>
      </c>
      <c r="CA30" s="254">
        <f t="shared" ca="1" si="1"/>
        <v>343.11499999999995</v>
      </c>
      <c r="CB30" s="253">
        <f t="shared" ca="1" si="1"/>
        <v>301.01499999999993</v>
      </c>
      <c r="CC30" s="253">
        <f t="shared" ca="1" si="1"/>
        <v>376.79500000000002</v>
      </c>
      <c r="CD30" s="254">
        <f t="shared" ca="1" si="1"/>
        <v>334.82499999999999</v>
      </c>
      <c r="CE30" s="253">
        <f t="shared" ca="1" si="1"/>
        <v>302.60499999999996</v>
      </c>
      <c r="CF30" s="253">
        <f t="shared" ca="1" si="1"/>
        <v>369.78499999999991</v>
      </c>
      <c r="CG30" s="254">
        <f t="shared" ca="1" si="1"/>
        <v>344.74499999999995</v>
      </c>
      <c r="CH30" s="253">
        <f t="shared" ca="1" si="1"/>
        <v>302.44499999999999</v>
      </c>
      <c r="CI30" s="255">
        <f t="shared" ca="1" si="1"/>
        <v>378.58500000000004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O31" s="15"/>
      <c r="BR31" s="15"/>
      <c r="BU31" s="15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418</v>
      </c>
      <c r="C32" s="17"/>
      <c r="D32" s="16">
        <v>0</v>
      </c>
      <c r="E32" s="10">
        <v>0</v>
      </c>
      <c r="F32" s="10">
        <v>0</v>
      </c>
      <c r="G32" s="15">
        <v>0</v>
      </c>
      <c r="H32" s="10">
        <v>0</v>
      </c>
      <c r="I32" s="10">
        <v>0</v>
      </c>
      <c r="J32" s="15">
        <v>0</v>
      </c>
      <c r="K32" s="10">
        <v>0</v>
      </c>
      <c r="L32" s="10">
        <v>0</v>
      </c>
      <c r="M32" s="15">
        <v>0</v>
      </c>
      <c r="N32" s="10">
        <v>0</v>
      </c>
      <c r="O32" s="17">
        <v>0</v>
      </c>
      <c r="P32" s="16">
        <v>0</v>
      </c>
      <c r="Q32" s="10">
        <v>0</v>
      </c>
      <c r="R32" s="10">
        <v>0</v>
      </c>
      <c r="S32" s="15">
        <v>0</v>
      </c>
      <c r="T32" s="10">
        <v>0</v>
      </c>
      <c r="U32" s="10">
        <v>0</v>
      </c>
      <c r="V32" s="15">
        <v>0</v>
      </c>
      <c r="W32" s="10">
        <v>0</v>
      </c>
      <c r="X32" s="10">
        <v>0</v>
      </c>
      <c r="Y32" s="15">
        <v>0</v>
      </c>
      <c r="Z32" s="10">
        <v>0</v>
      </c>
      <c r="AA32" s="17">
        <v>0</v>
      </c>
      <c r="AB32" s="55">
        <f ca="1">Scaled_Current_Projects_Y3_Q1</f>
        <v>1</v>
      </c>
      <c r="AC32" s="57">
        <f ca="1">Scaled_Current_Projects_Y3_Q1</f>
        <v>1</v>
      </c>
      <c r="AD32" s="57">
        <f ca="1">Scaled_Current_Projects_Y3_Q1</f>
        <v>1</v>
      </c>
      <c r="AE32" s="56">
        <f ca="1">Scaled_Current_Projects_Y3_Q2</f>
        <v>1</v>
      </c>
      <c r="AF32" s="57">
        <f ca="1">Scaled_Current_Projects_Y3_Q2</f>
        <v>1</v>
      </c>
      <c r="AG32" s="57">
        <f ca="1">Scaled_Current_Projects_Y3_Q2</f>
        <v>1</v>
      </c>
      <c r="AH32" s="56">
        <f ca="1">Scaled_Current_Projects_Y3_Q3</f>
        <v>1</v>
      </c>
      <c r="AI32" s="57">
        <f ca="1">Scaled_Current_Projects_Y3_Q3</f>
        <v>1</v>
      </c>
      <c r="AJ32" s="57">
        <f ca="1">Scaled_Current_Projects_Y3_Q3</f>
        <v>1</v>
      </c>
      <c r="AK32" s="56">
        <f ca="1">Scaled_Current_Projects_Y3_Q4</f>
        <v>1</v>
      </c>
      <c r="AL32" s="57">
        <f ca="1">Scaled_Current_Projects_Y3_Q4</f>
        <v>1</v>
      </c>
      <c r="AM32" s="58">
        <f ca="1">Scaled_Current_Projects_Y3_Q4</f>
        <v>1</v>
      </c>
      <c r="AN32" s="55">
        <f ca="1">Scaled_Current_Projects_Y4_Q1</f>
        <v>5</v>
      </c>
      <c r="AO32" s="57">
        <f ca="1">Scaled_Current_Projects_Y4_Q1</f>
        <v>5</v>
      </c>
      <c r="AP32" s="57">
        <f ca="1">Scaled_Current_Projects_Y4_Q1</f>
        <v>5</v>
      </c>
      <c r="AQ32" s="56">
        <f ca="1">Scaled_Current_Projects_Y4_Q2</f>
        <v>6</v>
      </c>
      <c r="AR32" s="57">
        <f ca="1">Scaled_Current_Projects_Y4_Q2</f>
        <v>6</v>
      </c>
      <c r="AS32" s="57">
        <f ca="1">Scaled_Current_Projects_Y4_Q2</f>
        <v>6</v>
      </c>
      <c r="AT32" s="56">
        <f ca="1">Scaled_Current_Projects_Y4_Q3</f>
        <v>6</v>
      </c>
      <c r="AU32" s="57">
        <f ca="1">Scaled_Current_Projects_Y4_Q3</f>
        <v>6</v>
      </c>
      <c r="AV32" s="57">
        <f ca="1">Scaled_Current_Projects_Y4_Q3</f>
        <v>6</v>
      </c>
      <c r="AW32" s="56">
        <f ca="1">Scaled_Current_Projects_Y4_Q4</f>
        <v>6.5</v>
      </c>
      <c r="AX32" s="57">
        <f ca="1">Scaled_Current_Projects_Y4_Q4</f>
        <v>6.5</v>
      </c>
      <c r="AY32" s="58">
        <f ca="1">Scaled_Current_Projects_Y4_Q4</f>
        <v>6.5</v>
      </c>
      <c r="AZ32" s="55">
        <f ca="1">Scaled_Current_Projects_Y5_Q1</f>
        <v>7.35</v>
      </c>
      <c r="BA32" s="57">
        <f ca="1">Scaled_Current_Projects_Y5_Q1</f>
        <v>7.35</v>
      </c>
      <c r="BB32" s="57">
        <f ca="1">Scaled_Current_Projects_Y5_Q1</f>
        <v>7.35</v>
      </c>
      <c r="BC32" s="56">
        <f ca="1">Scaled_Current_Projects_Y5_Q2</f>
        <v>14.85</v>
      </c>
      <c r="BD32" s="57">
        <f ca="1">Scaled_Current_Projects_Y5_Q2</f>
        <v>14.85</v>
      </c>
      <c r="BE32" s="57">
        <f ca="1">Scaled_Current_Projects_Y5_Q2</f>
        <v>14.85</v>
      </c>
      <c r="BF32" s="56">
        <f ca="1">Scaled_Current_Projects_Y5_Q3</f>
        <v>14.85</v>
      </c>
      <c r="BG32" s="57">
        <f ca="1">Scaled_Current_Projects_Y5_Q3</f>
        <v>14.85</v>
      </c>
      <c r="BH32" s="57">
        <f ca="1">Scaled_Current_Projects_Y5_Q3</f>
        <v>14.85</v>
      </c>
      <c r="BI32" s="56">
        <f ca="1">Scaled_Current_Projects_Y5_Q4</f>
        <v>14.85</v>
      </c>
      <c r="BJ32" s="57">
        <f ca="1">Scaled_Current_Projects_Y5_Q4</f>
        <v>14.85</v>
      </c>
      <c r="BK32" s="58">
        <f ca="1">Scaled_Current_Projects_Y5_Q4</f>
        <v>14.85</v>
      </c>
      <c r="BL32" s="57">
        <f ca="1">Scaled_Current_Projects_Y6_Q1</f>
        <v>13.85</v>
      </c>
      <c r="BM32" s="57">
        <f ca="1">Scaled_Current_Projects_Y6_Q1</f>
        <v>13.85</v>
      </c>
      <c r="BN32" s="57">
        <f ca="1">Scaled_Current_Projects_Y6_Q1</f>
        <v>13.85</v>
      </c>
      <c r="BO32" s="56">
        <f ca="1">Scaled_Current_Projects_Y6_Q2</f>
        <v>22.35</v>
      </c>
      <c r="BP32" s="57">
        <f ca="1">Scaled_Current_Projects_Y6_Q2</f>
        <v>22.35</v>
      </c>
      <c r="BQ32" s="57">
        <f ca="1">Scaled_Current_Projects_Y6_Q2</f>
        <v>22.35</v>
      </c>
      <c r="BR32" s="56">
        <f ca="1">Scaled_Current_Projects_Y6_Q3</f>
        <v>21.5</v>
      </c>
      <c r="BS32" s="57">
        <f ca="1">Scaled_Current_Projects_Y6_Q3</f>
        <v>21.5</v>
      </c>
      <c r="BT32" s="57">
        <f ca="1">Scaled_Current_Projects_Y6_Q3</f>
        <v>21.5</v>
      </c>
      <c r="BU32" s="56">
        <f ca="1">Scaled_Current_Projects_Y6_Q4</f>
        <v>24.05</v>
      </c>
      <c r="BV32" s="57">
        <f ca="1">Scaled_Current_Projects_Y6_Q4</f>
        <v>24.05</v>
      </c>
      <c r="BW32" s="58">
        <f ca="1">Scaled_Current_Projects_Y6_Q4</f>
        <v>24.05</v>
      </c>
      <c r="BX32" s="55">
        <f ca="1">Scaled_Current_Projects_Y7_Q1</f>
        <v>24.05</v>
      </c>
      <c r="BY32" s="57">
        <f ca="1">Scaled_Current_Projects_Y7_Q1</f>
        <v>24.05</v>
      </c>
      <c r="BZ32" s="57">
        <f ca="1">Scaled_Current_Projects_Y7_Q1</f>
        <v>24.05</v>
      </c>
      <c r="CA32" s="56">
        <f ca="1">Scaled_Current_Projects_Y7_Q2</f>
        <v>21.05</v>
      </c>
      <c r="CB32" s="57">
        <f ca="1">Scaled_Current_Projects_Y7_Q2</f>
        <v>21.05</v>
      </c>
      <c r="CC32" s="57">
        <f ca="1">Scaled_Current_Projects_Y7_Q2</f>
        <v>21.05</v>
      </c>
      <c r="CD32" s="56">
        <f ca="1">Scaled_Current_Projects_Y7_Q3</f>
        <v>21.15</v>
      </c>
      <c r="CE32" s="57">
        <f ca="1">Scaled_Current_Projects_Y7_Q3</f>
        <v>21.15</v>
      </c>
      <c r="CF32" s="57">
        <f ca="1">Scaled_Current_Projects_Y7_Q3</f>
        <v>21.15</v>
      </c>
      <c r="CG32" s="56">
        <f ca="1">Scaled_Current_Projects_Y7_Q4</f>
        <v>21.15</v>
      </c>
      <c r="CH32" s="57">
        <f ca="1">Scaled_Current_Projects_Y7_Q4</f>
        <v>21.15</v>
      </c>
      <c r="CI32" s="58">
        <f ca="1">Scaled_Current_Projects_Y7_Q4</f>
        <v>21.15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B33" s="11" t="s">
        <v>419</v>
      </c>
      <c r="C33" s="17"/>
      <c r="D33" s="16">
        <v>0</v>
      </c>
      <c r="E33" s="10">
        <v>0</v>
      </c>
      <c r="F33" s="10">
        <v>0</v>
      </c>
      <c r="G33" s="15">
        <v>0</v>
      </c>
      <c r="H33" s="10">
        <v>0</v>
      </c>
      <c r="I33" s="10">
        <v>0</v>
      </c>
      <c r="J33" s="15">
        <v>0</v>
      </c>
      <c r="K33" s="10">
        <v>0</v>
      </c>
      <c r="L33" s="10">
        <v>0</v>
      </c>
      <c r="M33" s="15">
        <v>0</v>
      </c>
      <c r="N33" s="10">
        <v>0</v>
      </c>
      <c r="O33" s="17">
        <v>0</v>
      </c>
      <c r="P33" s="16">
        <v>0</v>
      </c>
      <c r="Q33" s="10">
        <v>0</v>
      </c>
      <c r="R33" s="10">
        <v>0</v>
      </c>
      <c r="S33" s="15">
        <v>0</v>
      </c>
      <c r="T33" s="10">
        <v>0</v>
      </c>
      <c r="U33" s="10">
        <v>0</v>
      </c>
      <c r="V33" s="15">
        <v>0</v>
      </c>
      <c r="W33" s="10">
        <v>0</v>
      </c>
      <c r="X33" s="10">
        <v>0</v>
      </c>
      <c r="Y33" s="15">
        <v>0</v>
      </c>
      <c r="Z33" s="10">
        <v>0</v>
      </c>
      <c r="AA33" s="17">
        <v>0</v>
      </c>
      <c r="AB33" s="55">
        <f>NEW_Projects_Y3_Q1_Scaled</f>
        <v>1</v>
      </c>
      <c r="AC33" s="57">
        <f>NEW_Projects_Y3_Q1_Scaled</f>
        <v>1</v>
      </c>
      <c r="AD33" s="57">
        <f>NEW_Projects_Y3_Q1_Scaled</f>
        <v>1</v>
      </c>
      <c r="AE33" s="56">
        <f>NEW_Projects_Y3_Q2_Scaled</f>
        <v>0</v>
      </c>
      <c r="AF33" s="57">
        <f>NEW_Projects_Y3_Q2_Scaled</f>
        <v>0</v>
      </c>
      <c r="AG33" s="57">
        <f>NEW_Projects_Y3_Q2_Scaled</f>
        <v>0</v>
      </c>
      <c r="AH33" s="56">
        <f>NEW_Projects_Y3_Q3_Scaled</f>
        <v>0</v>
      </c>
      <c r="AI33" s="57">
        <f>NEW_Projects_Y3_Q3_Scaled</f>
        <v>0</v>
      </c>
      <c r="AJ33" s="57">
        <f>NEW_Projects_Y3_Q3_Scaled</f>
        <v>0</v>
      </c>
      <c r="AK33" s="56">
        <f>NEW_Projects_Y3_Q4_Scaled</f>
        <v>0</v>
      </c>
      <c r="AL33" s="57">
        <f>NEW_Projects_Y3_Q4_Scaled</f>
        <v>0</v>
      </c>
      <c r="AM33" s="58">
        <f>NEW_Projects_Y3_Q4_Scaled</f>
        <v>0</v>
      </c>
      <c r="AN33" s="55">
        <f>NEW_Projects_Y4_Q1_Scaled</f>
        <v>4</v>
      </c>
      <c r="AO33" s="57">
        <f>NEW_Projects_Y4_Q1_Scaled</f>
        <v>4</v>
      </c>
      <c r="AP33" s="57">
        <f>NEW_Projects_Y4_Q1_Scaled</f>
        <v>4</v>
      </c>
      <c r="AQ33" s="56">
        <f>NEW_Projects_Y4_Q2_Scaled</f>
        <v>1</v>
      </c>
      <c r="AR33" s="57">
        <f>NEW_Projects_Y4_Q2_Scaled</f>
        <v>1</v>
      </c>
      <c r="AS33" s="57">
        <f>NEW_Projects_Y4_Q2_Scaled</f>
        <v>1</v>
      </c>
      <c r="AT33" s="56">
        <f>NEW_Projects_Y4_Q3_Scaled</f>
        <v>0</v>
      </c>
      <c r="AU33" s="57">
        <f>NEW_Projects_Y4_Q3_Scaled</f>
        <v>0</v>
      </c>
      <c r="AV33" s="57">
        <f>NEW_Projects_Y4_Q3_Scaled</f>
        <v>0</v>
      </c>
      <c r="AW33" s="56">
        <f>NEW_Projects_Y4_Q4_Scaled</f>
        <v>1.5</v>
      </c>
      <c r="AX33" s="57">
        <f>NEW_Projects_Y4_Q4_Scaled</f>
        <v>1.5</v>
      </c>
      <c r="AY33" s="58">
        <f>NEW_Projects_Y4_Q4_Scaled</f>
        <v>1.5</v>
      </c>
      <c r="AZ33" s="55">
        <f>NEW_Projects_Y5_Q1_Scaled</f>
        <v>0.85</v>
      </c>
      <c r="BA33" s="57">
        <f>NEW_Projects_Y5_Q1_Scaled</f>
        <v>0.85</v>
      </c>
      <c r="BB33" s="57">
        <f>NEW_Projects_Y5_Q1_Scaled</f>
        <v>0.85</v>
      </c>
      <c r="BC33" s="56">
        <f>NEW_Projects_Y5_Q2_Scaled</f>
        <v>7.5</v>
      </c>
      <c r="BD33" s="57">
        <f>NEW_Projects_Y5_Q2_Scaled</f>
        <v>7.5</v>
      </c>
      <c r="BE33" s="57">
        <f>NEW_Projects_Y5_Q2_Scaled</f>
        <v>7.5</v>
      </c>
      <c r="BF33" s="56">
        <f>NEW_Projects_Y5_Q3_Scaled</f>
        <v>0</v>
      </c>
      <c r="BG33" s="57">
        <f>NEW_Projects_Y5_Q3_Scaled</f>
        <v>0</v>
      </c>
      <c r="BH33" s="57">
        <f>NEW_Projects_Y5_Q3_Scaled</f>
        <v>0</v>
      </c>
      <c r="BI33" s="56">
        <f>NEW_Projects_Y5_Q4_Scaled</f>
        <v>0</v>
      </c>
      <c r="BJ33" s="57">
        <f>NEW_Projects_Y5_Q4_Scaled</f>
        <v>0</v>
      </c>
      <c r="BK33" s="58">
        <f>NEW_Projects_Y5_Q4_Scaled</f>
        <v>0</v>
      </c>
      <c r="BL33" s="57">
        <f>NEW_Projects_Y6_Q1_Scaled</f>
        <v>0</v>
      </c>
      <c r="BM33" s="57">
        <f>NEW_Projects_Y6_Q1_Scaled</f>
        <v>0</v>
      </c>
      <c r="BN33" s="57">
        <f>NEW_Projects_Y6_Q1_Scaled</f>
        <v>0</v>
      </c>
      <c r="BO33" s="56">
        <f>NEW_Projects_Y6_Q2_Scaled</f>
        <v>8.5</v>
      </c>
      <c r="BP33" s="57">
        <f>NEW_Projects_Y6_Q2_Scaled</f>
        <v>8.5</v>
      </c>
      <c r="BQ33" s="57">
        <f>NEW_Projects_Y6_Q2_Scaled</f>
        <v>8.5</v>
      </c>
      <c r="BR33" s="56">
        <f>NEW_Projects_Y6_Q3_Scaled</f>
        <v>0</v>
      </c>
      <c r="BS33" s="57">
        <f>NEW_Projects_Y6_Q3_Scaled</f>
        <v>0</v>
      </c>
      <c r="BT33" s="57">
        <f>NEW_Projects_Y6_Q3_Scaled</f>
        <v>0</v>
      </c>
      <c r="BU33" s="56">
        <f>NEW_Projects_Y6_Q4_Scaled</f>
        <v>2.5499999999999998</v>
      </c>
      <c r="BV33" s="57">
        <f>NEW_Projects_Y6_Q4_Scaled</f>
        <v>2.5499999999999998</v>
      </c>
      <c r="BW33" s="58">
        <f>NEW_Projects_Y6_Q4_Scaled</f>
        <v>2.5499999999999998</v>
      </c>
      <c r="BX33" s="55">
        <f>NEW_Projects_Y7_Q1_Scaled</f>
        <v>0</v>
      </c>
      <c r="BY33" s="57">
        <f>NEW_Projects_Y7_Q1_Scaled</f>
        <v>0</v>
      </c>
      <c r="BZ33" s="57">
        <f>NEW_Projects_Y7_Q1_Scaled</f>
        <v>0</v>
      </c>
      <c r="CA33" s="56">
        <f>NEW_Projects_Y7_Q2_Scaled</f>
        <v>0</v>
      </c>
      <c r="CB33" s="57">
        <f>NEW_Projects_Y7_Q2_Scaled</f>
        <v>0</v>
      </c>
      <c r="CC33" s="57">
        <f>NEW_Projects_Y7_Q2_Scaled</f>
        <v>0</v>
      </c>
      <c r="CD33" s="56">
        <f>NEW_Projects_Y7_Q3_Scaled</f>
        <v>1.6</v>
      </c>
      <c r="CE33" s="57">
        <f>NEW_Projects_Y7_Q3_Scaled</f>
        <v>1.6</v>
      </c>
      <c r="CF33" s="57">
        <f>NEW_Projects_Y7_Q3_Scaled</f>
        <v>1.6</v>
      </c>
      <c r="CG33" s="56">
        <f>NEW_Projects_Y7_Q4_Scaled</f>
        <v>0</v>
      </c>
      <c r="CH33" s="57">
        <f>NEW_Projects_Y7_Q4_Scaled</f>
        <v>0</v>
      </c>
      <c r="CI33" s="58">
        <f>NEW_Projects_Y7_Q4_Scaled</f>
        <v>0</v>
      </c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420</v>
      </c>
      <c r="C34" s="17"/>
      <c r="D34" s="16">
        <f t="shared" ref="D34:AA34" si="2">D32-D33</f>
        <v>0</v>
      </c>
      <c r="E34" s="10">
        <f t="shared" si="2"/>
        <v>0</v>
      </c>
      <c r="F34" s="10">
        <f t="shared" si="2"/>
        <v>0</v>
      </c>
      <c r="G34" s="15">
        <f t="shared" si="2"/>
        <v>0</v>
      </c>
      <c r="H34" s="10">
        <f t="shared" si="2"/>
        <v>0</v>
      </c>
      <c r="I34" s="10">
        <f t="shared" si="2"/>
        <v>0</v>
      </c>
      <c r="J34" s="15">
        <f t="shared" si="2"/>
        <v>0</v>
      </c>
      <c r="K34" s="10">
        <f t="shared" si="2"/>
        <v>0</v>
      </c>
      <c r="L34" s="10">
        <f t="shared" si="2"/>
        <v>0</v>
      </c>
      <c r="M34" s="15">
        <f t="shared" si="2"/>
        <v>0</v>
      </c>
      <c r="N34" s="10">
        <f t="shared" si="2"/>
        <v>0</v>
      </c>
      <c r="O34" s="17">
        <f t="shared" si="2"/>
        <v>0</v>
      </c>
      <c r="P34" s="16">
        <f t="shared" si="2"/>
        <v>0</v>
      </c>
      <c r="Q34" s="10">
        <f t="shared" si="2"/>
        <v>0</v>
      </c>
      <c r="R34" s="10">
        <f t="shared" si="2"/>
        <v>0</v>
      </c>
      <c r="S34" s="15">
        <f t="shared" si="2"/>
        <v>0</v>
      </c>
      <c r="T34" s="10">
        <f t="shared" si="2"/>
        <v>0</v>
      </c>
      <c r="U34" s="10">
        <f t="shared" si="2"/>
        <v>0</v>
      </c>
      <c r="V34" s="15">
        <f t="shared" si="2"/>
        <v>0</v>
      </c>
      <c r="W34" s="10">
        <f t="shared" si="2"/>
        <v>0</v>
      </c>
      <c r="X34" s="10">
        <f t="shared" si="2"/>
        <v>0</v>
      </c>
      <c r="Y34" s="15">
        <f t="shared" si="2"/>
        <v>0</v>
      </c>
      <c r="Z34" s="10">
        <f t="shared" si="2"/>
        <v>0</v>
      </c>
      <c r="AA34" s="17">
        <f t="shared" si="2"/>
        <v>0</v>
      </c>
      <c r="AB34" s="55">
        <f ca="1">AB32-AB33</f>
        <v>0</v>
      </c>
      <c r="AC34" s="57">
        <f t="shared" ref="AC34:CI34" ca="1" si="3">AC32-AC33</f>
        <v>0</v>
      </c>
      <c r="AD34" s="57">
        <f t="shared" ca="1" si="3"/>
        <v>0</v>
      </c>
      <c r="AE34" s="56">
        <f t="shared" ca="1" si="3"/>
        <v>1</v>
      </c>
      <c r="AF34" s="57">
        <f t="shared" ca="1" si="3"/>
        <v>1</v>
      </c>
      <c r="AG34" s="57">
        <f t="shared" ca="1" si="3"/>
        <v>1</v>
      </c>
      <c r="AH34" s="56">
        <f t="shared" ca="1" si="3"/>
        <v>1</v>
      </c>
      <c r="AI34" s="57">
        <f t="shared" ca="1" si="3"/>
        <v>1</v>
      </c>
      <c r="AJ34" s="57">
        <f t="shared" ca="1" si="3"/>
        <v>1</v>
      </c>
      <c r="AK34" s="56">
        <f t="shared" ca="1" si="3"/>
        <v>1</v>
      </c>
      <c r="AL34" s="57">
        <f t="shared" ca="1" si="3"/>
        <v>1</v>
      </c>
      <c r="AM34" s="58">
        <f t="shared" ca="1" si="3"/>
        <v>1</v>
      </c>
      <c r="AN34" s="55">
        <f t="shared" ca="1" si="3"/>
        <v>1</v>
      </c>
      <c r="AO34" s="57">
        <f t="shared" ca="1" si="3"/>
        <v>1</v>
      </c>
      <c r="AP34" s="57">
        <f t="shared" ca="1" si="3"/>
        <v>1</v>
      </c>
      <c r="AQ34" s="56">
        <f t="shared" ca="1" si="3"/>
        <v>5</v>
      </c>
      <c r="AR34" s="57">
        <f t="shared" ca="1" si="3"/>
        <v>5</v>
      </c>
      <c r="AS34" s="57">
        <f t="shared" ca="1" si="3"/>
        <v>5</v>
      </c>
      <c r="AT34" s="56">
        <f t="shared" ca="1" si="3"/>
        <v>6</v>
      </c>
      <c r="AU34" s="57">
        <f t="shared" ca="1" si="3"/>
        <v>6</v>
      </c>
      <c r="AV34" s="57">
        <f t="shared" ca="1" si="3"/>
        <v>6</v>
      </c>
      <c r="AW34" s="56">
        <f t="shared" ca="1" si="3"/>
        <v>5</v>
      </c>
      <c r="AX34" s="57">
        <f t="shared" ca="1" si="3"/>
        <v>5</v>
      </c>
      <c r="AY34" s="58">
        <f t="shared" ca="1" si="3"/>
        <v>5</v>
      </c>
      <c r="AZ34" s="55">
        <f t="shared" ca="1" si="3"/>
        <v>6.5</v>
      </c>
      <c r="BA34" s="57">
        <f t="shared" ca="1" si="3"/>
        <v>6.5</v>
      </c>
      <c r="BB34" s="57">
        <f t="shared" ca="1" si="3"/>
        <v>6.5</v>
      </c>
      <c r="BC34" s="56">
        <f t="shared" ca="1" si="3"/>
        <v>7.35</v>
      </c>
      <c r="BD34" s="57">
        <f t="shared" ca="1" si="3"/>
        <v>7.35</v>
      </c>
      <c r="BE34" s="57">
        <f t="shared" ca="1" si="3"/>
        <v>7.35</v>
      </c>
      <c r="BF34" s="56">
        <f t="shared" ca="1" si="3"/>
        <v>14.85</v>
      </c>
      <c r="BG34" s="57">
        <f t="shared" ca="1" si="3"/>
        <v>14.85</v>
      </c>
      <c r="BH34" s="57">
        <f t="shared" ca="1" si="3"/>
        <v>14.85</v>
      </c>
      <c r="BI34" s="56">
        <f t="shared" ca="1" si="3"/>
        <v>14.85</v>
      </c>
      <c r="BJ34" s="57">
        <f t="shared" ca="1" si="3"/>
        <v>14.85</v>
      </c>
      <c r="BK34" s="58">
        <f t="shared" ca="1" si="3"/>
        <v>14.85</v>
      </c>
      <c r="BL34" s="57">
        <f t="shared" ca="1" si="3"/>
        <v>13.85</v>
      </c>
      <c r="BM34" s="57">
        <f t="shared" ca="1" si="3"/>
        <v>13.85</v>
      </c>
      <c r="BN34" s="57">
        <f t="shared" ca="1" si="3"/>
        <v>13.85</v>
      </c>
      <c r="BO34" s="56">
        <f t="shared" ca="1" si="3"/>
        <v>13.850000000000001</v>
      </c>
      <c r="BP34" s="57">
        <f t="shared" ca="1" si="3"/>
        <v>13.850000000000001</v>
      </c>
      <c r="BQ34" s="57">
        <f t="shared" ca="1" si="3"/>
        <v>13.850000000000001</v>
      </c>
      <c r="BR34" s="56">
        <f t="shared" ca="1" si="3"/>
        <v>21.5</v>
      </c>
      <c r="BS34" s="57">
        <f t="shared" ca="1" si="3"/>
        <v>21.5</v>
      </c>
      <c r="BT34" s="57">
        <f t="shared" ca="1" si="3"/>
        <v>21.5</v>
      </c>
      <c r="BU34" s="56">
        <f t="shared" ca="1" si="3"/>
        <v>21.5</v>
      </c>
      <c r="BV34" s="57">
        <f t="shared" ca="1" si="3"/>
        <v>21.5</v>
      </c>
      <c r="BW34" s="58">
        <f t="shared" ca="1" si="3"/>
        <v>21.5</v>
      </c>
      <c r="BX34" s="55">
        <f t="shared" ca="1" si="3"/>
        <v>24.05</v>
      </c>
      <c r="BY34" s="57">
        <f t="shared" ca="1" si="3"/>
        <v>24.05</v>
      </c>
      <c r="BZ34" s="57">
        <f t="shared" ca="1" si="3"/>
        <v>24.05</v>
      </c>
      <c r="CA34" s="56">
        <f t="shared" ca="1" si="3"/>
        <v>21.05</v>
      </c>
      <c r="CB34" s="57">
        <f t="shared" ca="1" si="3"/>
        <v>21.05</v>
      </c>
      <c r="CC34" s="57">
        <f t="shared" ca="1" si="3"/>
        <v>21.05</v>
      </c>
      <c r="CD34" s="56">
        <f t="shared" ca="1" si="3"/>
        <v>19.549999999999997</v>
      </c>
      <c r="CE34" s="57">
        <f t="shared" ca="1" si="3"/>
        <v>19.549999999999997</v>
      </c>
      <c r="CF34" s="57">
        <f t="shared" ca="1" si="3"/>
        <v>19.549999999999997</v>
      </c>
      <c r="CG34" s="56">
        <f t="shared" ca="1" si="3"/>
        <v>21.15</v>
      </c>
      <c r="CH34" s="57">
        <f t="shared" ca="1" si="3"/>
        <v>21.15</v>
      </c>
      <c r="CI34" s="58">
        <f t="shared" ca="1" si="3"/>
        <v>21.15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</sheetData>
  <conditionalFormatting sqref="AB4:CI28">
    <cfRule type="cellIs" dxfId="35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BW4" activePane="bottomRight" state="frozen"/>
      <selection pane="topRight" activeCell="D1" sqref="D1"/>
      <selection pane="bottomLeft" activeCell="A3" sqref="A3"/>
      <selection pane="bottomRight" activeCell="CI30" sqref="CI30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389">
        <f>'IMP HR - Project Time'!D4</f>
        <v>0</v>
      </c>
      <c r="E4" s="389">
        <f>'IMP HR - Project Time'!E4</f>
        <v>0</v>
      </c>
      <c r="F4" s="389">
        <f>'IMP HR - Project Time'!F4</f>
        <v>0</v>
      </c>
      <c r="G4" s="392">
        <f>'IMP HR - Project Time'!G4</f>
        <v>0</v>
      </c>
      <c r="H4" s="389">
        <f>'IMP HR - Project Time'!H4</f>
        <v>0</v>
      </c>
      <c r="I4" s="389">
        <f>'IMP HR - Project Time'!I4</f>
        <v>0</v>
      </c>
      <c r="J4" s="392">
        <f>'IMP HR - Project Time'!J4</f>
        <v>0</v>
      </c>
      <c r="K4" s="389">
        <f>'IMP HR - Project Time'!K4</f>
        <v>0</v>
      </c>
      <c r="L4" s="389">
        <f>'IMP HR - Project Time'!L4</f>
        <v>0</v>
      </c>
      <c r="M4" s="392">
        <f>'IMP HR - Project Time'!M4</f>
        <v>0</v>
      </c>
      <c r="N4" s="389">
        <f>'IMP HR - Project Time'!N4</f>
        <v>0</v>
      </c>
      <c r="O4" s="393">
        <f>'IMP HR - Project Time'!O4</f>
        <v>0</v>
      </c>
      <c r="P4" s="389">
        <f>'IMP HR - Project Time'!P4</f>
        <v>0</v>
      </c>
      <c r="Q4" s="389">
        <f>'IMP HR - Project Time'!Q4</f>
        <v>0</v>
      </c>
      <c r="R4" s="389">
        <f>'IMP HR - Project Time'!R4</f>
        <v>0</v>
      </c>
      <c r="S4" s="392">
        <f>'IMP HR - Project Time'!S4</f>
        <v>0</v>
      </c>
      <c r="T4" s="389">
        <f>'IMP HR - Project Time'!T4</f>
        <v>0</v>
      </c>
      <c r="U4" s="389">
        <f>'IMP HR - Project Time'!U4</f>
        <v>0</v>
      </c>
      <c r="V4" s="392">
        <f>'IMP HR - Project Time'!V4</f>
        <v>0</v>
      </c>
      <c r="W4" s="389">
        <f>'IMP HR - Project Time'!W4</f>
        <v>0</v>
      </c>
      <c r="X4" s="389">
        <f>'IMP HR - Project Time'!X4</f>
        <v>0</v>
      </c>
      <c r="Y4" s="392">
        <f>'IMP HR - Project Time'!Y4</f>
        <v>0</v>
      </c>
      <c r="Z4" s="389">
        <f>'IMP HR - Project Time'!Z4</f>
        <v>0</v>
      </c>
      <c r="AA4" s="393">
        <f>'IMP HR - Project Time'!AA4</f>
        <v>0</v>
      </c>
      <c r="AB4" s="274">
        <f ca="1">'IMP HR - Person Time'!AB4</f>
        <v>1</v>
      </c>
      <c r="AC4" s="274">
        <f ca="1">MAX(AB4,'IMP HR - Person Time'!AC4)</f>
        <v>1</v>
      </c>
      <c r="AD4" s="274">
        <f ca="1">MAX(AC4,'IMP HR - Person Time'!AD4)</f>
        <v>1</v>
      </c>
      <c r="AE4" s="275">
        <f ca="1">MAX(AD4,'IMP HR - Person Time'!AE4)</f>
        <v>1</v>
      </c>
      <c r="AF4" s="274">
        <f ca="1">MAX(AE4,'IMP HR - Person Time'!AF4)</f>
        <v>1</v>
      </c>
      <c r="AG4" s="274">
        <f ca="1">MAX(AF4,'IMP HR - Person Time'!AG4)</f>
        <v>1</v>
      </c>
      <c r="AH4" s="275">
        <f ca="1">MAX(AG4,'IMP HR - Person Time'!AH4)</f>
        <v>1</v>
      </c>
      <c r="AI4" s="274">
        <f ca="1">MAX(AH4,'IMP HR - Person Time'!AI4)</f>
        <v>1</v>
      </c>
      <c r="AJ4" s="274">
        <f ca="1">MAX(AI4,'IMP HR - Person Time'!AJ4)</f>
        <v>1</v>
      </c>
      <c r="AK4" s="275">
        <f ca="1">MAX(AJ4,'IMP HR - Person Time'!AK4)</f>
        <v>1</v>
      </c>
      <c r="AL4" s="274">
        <f ca="1">MAX(AK4,'IMP HR - Person Time'!AL4)</f>
        <v>1</v>
      </c>
      <c r="AM4" s="276">
        <f ca="1">MAX(AL4,'IMP HR - Person Time'!AM4)</f>
        <v>1</v>
      </c>
      <c r="AN4" s="274">
        <f ca="1">MAX(AM4,'IMP HR - Person Time'!AN4)</f>
        <v>1</v>
      </c>
      <c r="AO4" s="274">
        <f ca="1">MAX(AN4,'IMP HR - Person Time'!AO4)</f>
        <v>2</v>
      </c>
      <c r="AP4" s="274">
        <f ca="1">MAX(AO4,'IMP HR - Person Time'!AP4)</f>
        <v>2</v>
      </c>
      <c r="AQ4" s="275">
        <f ca="1">MAX(AP4,'IMP HR - Person Time'!AQ4)</f>
        <v>2</v>
      </c>
      <c r="AR4" s="274">
        <f ca="1">MAX(AQ4,'IMP HR - Person Time'!AR4)</f>
        <v>2</v>
      </c>
      <c r="AS4" s="274">
        <f ca="1">MAX(AR4,'IMP HR - Person Time'!AS4)</f>
        <v>2</v>
      </c>
      <c r="AT4" s="275">
        <f ca="1">MAX(AS4,'IMP HR - Person Time'!AT4)</f>
        <v>2</v>
      </c>
      <c r="AU4" s="274">
        <f ca="1">MAX(AT4,'IMP HR - Person Time'!AU4)</f>
        <v>2</v>
      </c>
      <c r="AV4" s="274">
        <f ca="1">MAX(AU4,'IMP HR - Person Time'!AV4)</f>
        <v>2</v>
      </c>
      <c r="AW4" s="275">
        <f ca="1">MAX(AV4,'IMP HR - Person Time'!AW4)</f>
        <v>2</v>
      </c>
      <c r="AX4" s="274">
        <f ca="1">MAX(AW4,'IMP HR - Person Time'!AX4)</f>
        <v>2</v>
      </c>
      <c r="AY4" s="276">
        <f ca="1">MAX(AX4,'IMP HR - Person Time'!AY4)</f>
        <v>2</v>
      </c>
      <c r="AZ4" s="274">
        <f ca="1">MAX(AY4,'IMP HR - Person Time'!AZ4)</f>
        <v>2</v>
      </c>
      <c r="BA4" s="274">
        <f ca="1">MAX(AZ4,'IMP HR - Person Time'!BA4)</f>
        <v>2</v>
      </c>
      <c r="BB4" s="274">
        <f ca="1">MAX(BA4,'IMP HR - Person Time'!BB4)</f>
        <v>2</v>
      </c>
      <c r="BC4" s="275">
        <f ca="1">MAX(BB4,'IMP HR - Person Time'!BC4)</f>
        <v>2</v>
      </c>
      <c r="BD4" s="274">
        <f ca="1">MAX(BC4,'IMP HR - Person Time'!BD4)</f>
        <v>4</v>
      </c>
      <c r="BE4" s="274">
        <f ca="1">MAX(BD4,'IMP HR - Person Time'!BE4)</f>
        <v>4</v>
      </c>
      <c r="BF4" s="275">
        <f ca="1">MAX(BE4,'IMP HR - Person Time'!BF4)</f>
        <v>4</v>
      </c>
      <c r="BG4" s="274">
        <f ca="1">MAX(BF4,'IMP HR - Person Time'!BG4)</f>
        <v>4</v>
      </c>
      <c r="BH4" s="274">
        <f ca="1">MAX(BG4,'IMP HR - Person Time'!BH4)</f>
        <v>4</v>
      </c>
      <c r="BI4" s="275">
        <f ca="1">MAX(BH4,'IMP HR - Person Time'!BI4)</f>
        <v>4</v>
      </c>
      <c r="BJ4" s="274">
        <f ca="1">MAX(BI4,'IMP HR - Person Time'!BJ4)</f>
        <v>4</v>
      </c>
      <c r="BK4" s="276">
        <f ca="1">MAX(BJ4,'IMP HR - Person Time'!BK4)</f>
        <v>4</v>
      </c>
      <c r="BL4" s="274">
        <f ca="1">MAX(BK4,'IMP HR - Person Time'!BL4)</f>
        <v>4</v>
      </c>
      <c r="BM4" s="274">
        <f ca="1">MAX(BL4,'IMP HR - Person Time'!BM4)</f>
        <v>4</v>
      </c>
      <c r="BN4" s="274">
        <f ca="1">MAX(BM4,'IMP HR - Person Time'!BN4)</f>
        <v>4</v>
      </c>
      <c r="BO4" s="275">
        <f ca="1">MAX(BN4,'IMP HR - Person Time'!BO4)</f>
        <v>4</v>
      </c>
      <c r="BP4" s="274">
        <f ca="1">MAX(BO4,'IMP HR - Person Time'!BP4)</f>
        <v>5</v>
      </c>
      <c r="BQ4" s="274">
        <f ca="1">MAX(BP4,'IMP HR - Person Time'!BQ4)</f>
        <v>5</v>
      </c>
      <c r="BR4" s="275">
        <f ca="1">MAX(BQ4,'IMP HR - Person Time'!BR4)</f>
        <v>5</v>
      </c>
      <c r="BS4" s="274">
        <f ca="1">MAX(BR4,'IMP HR - Person Time'!BS4)</f>
        <v>5</v>
      </c>
      <c r="BT4" s="274">
        <f ca="1">MAX(BS4,'IMP HR - Person Time'!BT4)</f>
        <v>5</v>
      </c>
      <c r="BU4" s="275">
        <f ca="1">MAX(BT4,'IMP HR - Person Time'!BU4)</f>
        <v>5</v>
      </c>
      <c r="BV4" s="274">
        <f ca="1">MAX(BU4,'IMP HR - Person Time'!BV4)</f>
        <v>5</v>
      </c>
      <c r="BW4" s="276">
        <f ca="1">MAX(BV4,'IMP HR - Person Time'!BW4)</f>
        <v>5</v>
      </c>
      <c r="BX4" s="274">
        <f ca="1">MAX(BW4,'IMP HR - Person Time'!BX4)</f>
        <v>5</v>
      </c>
      <c r="BY4" s="274">
        <f ca="1">MAX(BX4,'IMP HR - Person Time'!BY4)</f>
        <v>5</v>
      </c>
      <c r="BZ4" s="274">
        <f ca="1">MAX(BY4,'IMP HR - Person Time'!BZ4)</f>
        <v>5</v>
      </c>
      <c r="CA4" s="275">
        <f ca="1">MAX(BZ4,'IMP HR - Person Time'!CA4)</f>
        <v>5</v>
      </c>
      <c r="CB4" s="274">
        <f ca="1">MAX(CA4,'IMP HR - Person Time'!CB4)</f>
        <v>5</v>
      </c>
      <c r="CC4" s="274">
        <f ca="1">MAX(CB4,'IMP HR - Person Time'!CC4)</f>
        <v>5</v>
      </c>
      <c r="CD4" s="275">
        <f ca="1">MAX(CC4,'IMP HR - Person Time'!CD4)</f>
        <v>5</v>
      </c>
      <c r="CE4" s="274">
        <f ca="1">MAX(CD4,'IMP HR - Person Time'!CE4)</f>
        <v>5</v>
      </c>
      <c r="CF4" s="274">
        <f ca="1">MAX(CE4,'IMP HR - Person Time'!CF4)</f>
        <v>5</v>
      </c>
      <c r="CG4" s="275">
        <f ca="1">MAX(CF4,'IMP HR - Person Time'!CG4)</f>
        <v>5</v>
      </c>
      <c r="CH4" s="274">
        <f ca="1">MAX(CG4,'IMP HR - Person Time'!CH4)</f>
        <v>5</v>
      </c>
      <c r="CI4" s="276">
        <f ca="1">MAX(CH4,'IMP HR - Person Time'!CI4)</f>
        <v>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390">
        <f>'IMP HR - Project Time'!D5</f>
        <v>0</v>
      </c>
      <c r="E5" s="385">
        <f>'IMP HR - Project Time'!E5</f>
        <v>0</v>
      </c>
      <c r="F5" s="385">
        <f>'IMP HR - Project Time'!F5</f>
        <v>0</v>
      </c>
      <c r="G5" s="394">
        <f>'IMP HR - Project Time'!G5</f>
        <v>0</v>
      </c>
      <c r="H5" s="385">
        <f>'IMP HR - Project Time'!H5</f>
        <v>0</v>
      </c>
      <c r="I5" s="385">
        <f>'IMP HR - Project Time'!I5</f>
        <v>0</v>
      </c>
      <c r="J5" s="394">
        <f>'IMP HR - Project Time'!J5</f>
        <v>0</v>
      </c>
      <c r="K5" s="385">
        <f>'IMP HR - Project Time'!K5</f>
        <v>0</v>
      </c>
      <c r="L5" s="385">
        <f>'IMP HR - Project Time'!L5</f>
        <v>0</v>
      </c>
      <c r="M5" s="394">
        <f>'IMP HR - Project Time'!M5</f>
        <v>0</v>
      </c>
      <c r="N5" s="385">
        <f>'IMP HR - Project Time'!N5</f>
        <v>0</v>
      </c>
      <c r="O5" s="395">
        <f>'IMP HR - Project Time'!O5</f>
        <v>0</v>
      </c>
      <c r="P5" s="390">
        <f>'IMP HR - Project Time'!P5</f>
        <v>0</v>
      </c>
      <c r="Q5" s="385">
        <f>'IMP HR - Project Time'!Q5</f>
        <v>0</v>
      </c>
      <c r="R5" s="385">
        <f>'IMP HR - Project Time'!R5</f>
        <v>0</v>
      </c>
      <c r="S5" s="394">
        <f>'IMP HR - Project Time'!S5</f>
        <v>0</v>
      </c>
      <c r="T5" s="385">
        <f>'IMP HR - Project Time'!T5</f>
        <v>0</v>
      </c>
      <c r="U5" s="385">
        <f>'IMP HR - Project Time'!U5</f>
        <v>0</v>
      </c>
      <c r="V5" s="394">
        <f>'IMP HR - Project Time'!V5</f>
        <v>0</v>
      </c>
      <c r="W5" s="385">
        <f>'IMP HR - Project Time'!W5</f>
        <v>0</v>
      </c>
      <c r="X5" s="385">
        <f>'IMP HR - Project Time'!X5</f>
        <v>0</v>
      </c>
      <c r="Y5" s="394">
        <f>'IMP HR - Project Time'!Y5</f>
        <v>0</v>
      </c>
      <c r="Z5" s="385">
        <f>'IMP HR - Project Time'!Z5</f>
        <v>0</v>
      </c>
      <c r="AA5" s="395">
        <f>'IMP HR - Project Time'!AA5</f>
        <v>0</v>
      </c>
      <c r="AB5" s="277">
        <f ca="1">'IMP HR - Person Time'!AB5</f>
        <v>1</v>
      </c>
      <c r="AC5" s="278">
        <f ca="1">MAX(AB5,'IMP HR - Person Time'!AC5)</f>
        <v>1</v>
      </c>
      <c r="AD5" s="278">
        <f ca="1">MAX(AC5,'IMP HR - Person Time'!AD5)</f>
        <v>1</v>
      </c>
      <c r="AE5" s="279">
        <f ca="1">MAX(AD5,'IMP HR - Person Time'!AE5)</f>
        <v>1</v>
      </c>
      <c r="AF5" s="278">
        <f ca="1">MAX(AE5,'IMP HR - Person Time'!AF5)</f>
        <v>1</v>
      </c>
      <c r="AG5" s="278">
        <f ca="1">MAX(AF5,'IMP HR - Person Time'!AG5)</f>
        <v>1</v>
      </c>
      <c r="AH5" s="279">
        <f ca="1">MAX(AG5,'IMP HR - Person Time'!AH5)</f>
        <v>1</v>
      </c>
      <c r="AI5" s="278">
        <f ca="1">MAX(AH5,'IMP HR - Person Time'!AI5)</f>
        <v>1</v>
      </c>
      <c r="AJ5" s="278">
        <f ca="1">MAX(AI5,'IMP HR - Person Time'!AJ5)</f>
        <v>1</v>
      </c>
      <c r="AK5" s="279">
        <f ca="1">MAX(AJ5,'IMP HR - Person Time'!AK5)</f>
        <v>1</v>
      </c>
      <c r="AL5" s="278">
        <f ca="1">MAX(AK5,'IMP HR - Person Time'!AL5)</f>
        <v>1</v>
      </c>
      <c r="AM5" s="280">
        <f ca="1">MAX(AL5,'IMP HR - Person Time'!AM5)</f>
        <v>1</v>
      </c>
      <c r="AN5" s="277">
        <f ca="1">MAX(AM5,'IMP HR - Person Time'!AN5)</f>
        <v>5</v>
      </c>
      <c r="AO5" s="278">
        <f ca="1">MAX(AN5,'IMP HR - Person Time'!AO5)</f>
        <v>5</v>
      </c>
      <c r="AP5" s="278">
        <f ca="1">MAX(AO5,'IMP HR - Person Time'!AP5)</f>
        <v>5</v>
      </c>
      <c r="AQ5" s="279">
        <f ca="1">MAX(AP5,'IMP HR - Person Time'!AQ5)</f>
        <v>5</v>
      </c>
      <c r="AR5" s="278">
        <f ca="1">MAX(AQ5,'IMP HR - Person Time'!AR5)</f>
        <v>5</v>
      </c>
      <c r="AS5" s="278">
        <f ca="1">MAX(AR5,'IMP HR - Person Time'!AS5)</f>
        <v>5</v>
      </c>
      <c r="AT5" s="279">
        <f ca="1">MAX(AS5,'IMP HR - Person Time'!AT5)</f>
        <v>5</v>
      </c>
      <c r="AU5" s="278">
        <f ca="1">MAX(AT5,'IMP HR - Person Time'!AU5)</f>
        <v>5</v>
      </c>
      <c r="AV5" s="278">
        <f ca="1">MAX(AU5,'IMP HR - Person Time'!AV5)</f>
        <v>5</v>
      </c>
      <c r="AW5" s="279">
        <f ca="1">MAX(AV5,'IMP HR - Person Time'!AW5)</f>
        <v>5</v>
      </c>
      <c r="AX5" s="278">
        <f ca="1">MAX(AW5,'IMP HR - Person Time'!AX5)</f>
        <v>5</v>
      </c>
      <c r="AY5" s="280">
        <f ca="1">MAX(AX5,'IMP HR - Person Time'!AY5)</f>
        <v>5</v>
      </c>
      <c r="AZ5" s="277">
        <f ca="1">MAX(AY5,'IMP HR - Person Time'!AZ5)</f>
        <v>5</v>
      </c>
      <c r="BA5" s="278">
        <f ca="1">MAX(AZ5,'IMP HR - Person Time'!BA5)</f>
        <v>5</v>
      </c>
      <c r="BB5" s="278">
        <f ca="1">MAX(BA5,'IMP HR - Person Time'!BB5)</f>
        <v>5</v>
      </c>
      <c r="BC5" s="279">
        <f ca="1">MAX(BB5,'IMP HR - Person Time'!BC5)</f>
        <v>9</v>
      </c>
      <c r="BD5" s="278">
        <f ca="1">MAX(BC5,'IMP HR - Person Time'!BD5)</f>
        <v>9</v>
      </c>
      <c r="BE5" s="278">
        <f ca="1">MAX(BD5,'IMP HR - Person Time'!BE5)</f>
        <v>9</v>
      </c>
      <c r="BF5" s="279">
        <f ca="1">MAX(BE5,'IMP HR - Person Time'!BF5)</f>
        <v>9</v>
      </c>
      <c r="BG5" s="278">
        <f ca="1">MAX(BF5,'IMP HR - Person Time'!BG5)</f>
        <v>9</v>
      </c>
      <c r="BH5" s="278">
        <f ca="1">MAX(BG5,'IMP HR - Person Time'!BH5)</f>
        <v>9</v>
      </c>
      <c r="BI5" s="279">
        <f ca="1">MAX(BH5,'IMP HR - Person Time'!BI5)</f>
        <v>9</v>
      </c>
      <c r="BJ5" s="278">
        <f ca="1">MAX(BI5,'IMP HR - Person Time'!BJ5)</f>
        <v>9</v>
      </c>
      <c r="BK5" s="280">
        <f ca="1">MAX(BJ5,'IMP HR - Person Time'!BK5)</f>
        <v>9</v>
      </c>
      <c r="BL5" s="277">
        <f ca="1">MAX(BK5,'IMP HR - Person Time'!BL5)</f>
        <v>9</v>
      </c>
      <c r="BM5" s="278">
        <f ca="1">MAX(BL5,'IMP HR - Person Time'!BM5)</f>
        <v>9</v>
      </c>
      <c r="BN5" s="278">
        <f ca="1">MAX(BM5,'IMP HR - Person Time'!BN5)</f>
        <v>9</v>
      </c>
      <c r="BO5" s="279">
        <f ca="1">MAX(BN5,'IMP HR - Person Time'!BO5)</f>
        <v>10</v>
      </c>
      <c r="BP5" s="278">
        <f ca="1">MAX(BO5,'IMP HR - Person Time'!BP5)</f>
        <v>10</v>
      </c>
      <c r="BQ5" s="278">
        <f ca="1">MAX(BP5,'IMP HR - Person Time'!BQ5)</f>
        <v>10</v>
      </c>
      <c r="BR5" s="279">
        <f ca="1">MAX(BQ5,'IMP HR - Person Time'!BR5)</f>
        <v>10</v>
      </c>
      <c r="BS5" s="278">
        <f ca="1">MAX(BR5,'IMP HR - Person Time'!BS5)</f>
        <v>10</v>
      </c>
      <c r="BT5" s="278">
        <f ca="1">MAX(BS5,'IMP HR - Person Time'!BT5)</f>
        <v>10</v>
      </c>
      <c r="BU5" s="279">
        <f ca="1">MAX(BT5,'IMP HR - Person Time'!BU5)</f>
        <v>10</v>
      </c>
      <c r="BV5" s="278">
        <f ca="1">MAX(BU5,'IMP HR - Person Time'!BV5)</f>
        <v>10</v>
      </c>
      <c r="BW5" s="280">
        <f ca="1">MAX(BV5,'IMP HR - Person Time'!BW5)</f>
        <v>10</v>
      </c>
      <c r="BX5" s="277">
        <f ca="1">MAX(BW5,'IMP HR - Person Time'!BX5)</f>
        <v>10</v>
      </c>
      <c r="BY5" s="278">
        <f ca="1">MAX(BX5,'IMP HR - Person Time'!BY5)</f>
        <v>10</v>
      </c>
      <c r="BZ5" s="278">
        <f ca="1">MAX(BY5,'IMP HR - Person Time'!BZ5)</f>
        <v>10</v>
      </c>
      <c r="CA5" s="279">
        <f ca="1">MAX(BZ5,'IMP HR - Person Time'!CA5)</f>
        <v>10</v>
      </c>
      <c r="CB5" s="278">
        <f ca="1">MAX(CA5,'IMP HR - Person Time'!CB5)</f>
        <v>10</v>
      </c>
      <c r="CC5" s="278">
        <f ca="1">MAX(CB5,'IMP HR - Person Time'!CC5)</f>
        <v>10</v>
      </c>
      <c r="CD5" s="279">
        <f ca="1">MAX(CC5,'IMP HR - Person Time'!CD5)</f>
        <v>10</v>
      </c>
      <c r="CE5" s="278">
        <f ca="1">MAX(CD5,'IMP HR - Person Time'!CE5)</f>
        <v>10</v>
      </c>
      <c r="CF5" s="278">
        <f ca="1">MAX(CE5,'IMP HR - Person Time'!CF5)</f>
        <v>10</v>
      </c>
      <c r="CG5" s="279">
        <f ca="1">MAX(CF5,'IMP HR - Person Time'!CG5)</f>
        <v>10</v>
      </c>
      <c r="CH5" s="278">
        <f ca="1">MAX(CG5,'IMP HR - Person Time'!CH5)</f>
        <v>10</v>
      </c>
      <c r="CI5" s="280">
        <f ca="1">MAX(CH5,'IMP HR - Person Time'!CI5)</f>
        <v>10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390">
        <f>'IMP HR - Project Time'!D6</f>
        <v>0</v>
      </c>
      <c r="E6" s="385">
        <f>'IMP HR - Project Time'!E6</f>
        <v>0</v>
      </c>
      <c r="F6" s="385">
        <f>'IMP HR - Project Time'!F6</f>
        <v>0</v>
      </c>
      <c r="G6" s="394">
        <f>'IMP HR - Project Time'!G6</f>
        <v>0</v>
      </c>
      <c r="H6" s="385">
        <f>'IMP HR - Project Time'!H6</f>
        <v>0</v>
      </c>
      <c r="I6" s="385">
        <f>'IMP HR - Project Time'!I6</f>
        <v>0</v>
      </c>
      <c r="J6" s="394">
        <f>'IMP HR - Project Time'!J6</f>
        <v>0</v>
      </c>
      <c r="K6" s="385">
        <f>'IMP HR - Project Time'!K6</f>
        <v>0</v>
      </c>
      <c r="L6" s="385">
        <f>'IMP HR - Project Time'!L6</f>
        <v>0</v>
      </c>
      <c r="M6" s="394">
        <f>'IMP HR - Project Time'!M6</f>
        <v>0</v>
      </c>
      <c r="N6" s="385">
        <f>'IMP HR - Project Time'!N6</f>
        <v>0</v>
      </c>
      <c r="O6" s="395">
        <f>'IMP HR - Project Time'!O6</f>
        <v>0</v>
      </c>
      <c r="P6" s="390">
        <f>'IMP HR - Project Time'!P6</f>
        <v>0</v>
      </c>
      <c r="Q6" s="385">
        <f>'IMP HR - Project Time'!Q6</f>
        <v>0</v>
      </c>
      <c r="R6" s="385">
        <f>'IMP HR - Project Time'!R6</f>
        <v>0</v>
      </c>
      <c r="S6" s="394">
        <f>'IMP HR - Project Time'!S6</f>
        <v>0</v>
      </c>
      <c r="T6" s="385">
        <f>'IMP HR - Project Time'!T6</f>
        <v>0</v>
      </c>
      <c r="U6" s="385">
        <f>'IMP HR - Project Time'!U6</f>
        <v>0</v>
      </c>
      <c r="V6" s="394">
        <f>'IMP HR - Project Time'!V6</f>
        <v>0</v>
      </c>
      <c r="W6" s="385">
        <f>'IMP HR - Project Time'!W6</f>
        <v>0</v>
      </c>
      <c r="X6" s="385">
        <f>'IMP HR - Project Time'!X6</f>
        <v>0</v>
      </c>
      <c r="Y6" s="394">
        <f>'IMP HR - Project Time'!Y6</f>
        <v>0</v>
      </c>
      <c r="Z6" s="385">
        <f>'IMP HR - Project Time'!Z6</f>
        <v>0</v>
      </c>
      <c r="AA6" s="395">
        <f>'IMP HR - Project Time'!AA6</f>
        <v>0</v>
      </c>
      <c r="AB6" s="277">
        <f ca="1">'IMP HR - Person Time'!AB6</f>
        <v>1</v>
      </c>
      <c r="AC6" s="278">
        <f ca="1">MAX(AB6,'IMP HR - Person Time'!AC6)</f>
        <v>1</v>
      </c>
      <c r="AD6" s="278">
        <f ca="1">MAX(AC6,'IMP HR - Person Time'!AD6)</f>
        <v>1</v>
      </c>
      <c r="AE6" s="279">
        <f ca="1">MAX(AD6,'IMP HR - Person Time'!AE6)</f>
        <v>1</v>
      </c>
      <c r="AF6" s="278">
        <f ca="1">MAX(AE6,'IMP HR - Person Time'!AF6)</f>
        <v>1</v>
      </c>
      <c r="AG6" s="278">
        <f ca="1">MAX(AF6,'IMP HR - Person Time'!AG6)</f>
        <v>1</v>
      </c>
      <c r="AH6" s="279">
        <f ca="1">MAX(AG6,'IMP HR - Person Time'!AH6)</f>
        <v>1</v>
      </c>
      <c r="AI6" s="278">
        <f ca="1">MAX(AH6,'IMP HR - Person Time'!AI6)</f>
        <v>1</v>
      </c>
      <c r="AJ6" s="278">
        <f ca="1">MAX(AI6,'IMP HR - Person Time'!AJ6)</f>
        <v>1</v>
      </c>
      <c r="AK6" s="279">
        <f ca="1">MAX(AJ6,'IMP HR - Person Time'!AK6)</f>
        <v>1</v>
      </c>
      <c r="AL6" s="278">
        <f ca="1">MAX(AK6,'IMP HR - Person Time'!AL6)</f>
        <v>1</v>
      </c>
      <c r="AM6" s="280">
        <f ca="1">MAX(AL6,'IMP HR - Person Time'!AM6)</f>
        <v>1</v>
      </c>
      <c r="AN6" s="277">
        <f ca="1">MAX(AM6,'IMP HR - Person Time'!AN6)</f>
        <v>5</v>
      </c>
      <c r="AO6" s="278">
        <f ca="1">MAX(AN6,'IMP HR - Person Time'!AO6)</f>
        <v>5</v>
      </c>
      <c r="AP6" s="278">
        <f ca="1">MAX(AO6,'IMP HR - Person Time'!AP6)</f>
        <v>5</v>
      </c>
      <c r="AQ6" s="279">
        <f ca="1">MAX(AP6,'IMP HR - Person Time'!AQ6)</f>
        <v>5</v>
      </c>
      <c r="AR6" s="278">
        <f ca="1">MAX(AQ6,'IMP HR - Person Time'!AR6)</f>
        <v>5</v>
      </c>
      <c r="AS6" s="278">
        <f ca="1">MAX(AR6,'IMP HR - Person Time'!AS6)</f>
        <v>5</v>
      </c>
      <c r="AT6" s="279">
        <f ca="1">MAX(AS6,'IMP HR - Person Time'!AT6)</f>
        <v>5</v>
      </c>
      <c r="AU6" s="278">
        <f ca="1">MAX(AT6,'IMP HR - Person Time'!AU6)</f>
        <v>5</v>
      </c>
      <c r="AV6" s="278">
        <f ca="1">MAX(AU6,'IMP HR - Person Time'!AV6)</f>
        <v>5</v>
      </c>
      <c r="AW6" s="279">
        <f ca="1">MAX(AV6,'IMP HR - Person Time'!AW6)</f>
        <v>5</v>
      </c>
      <c r="AX6" s="278">
        <f ca="1">MAX(AW6,'IMP HR - Person Time'!AX6)</f>
        <v>5</v>
      </c>
      <c r="AY6" s="280">
        <f ca="1">MAX(AX6,'IMP HR - Person Time'!AY6)</f>
        <v>5</v>
      </c>
      <c r="AZ6" s="277">
        <f ca="1">MAX(AY6,'IMP HR - Person Time'!AZ6)</f>
        <v>5</v>
      </c>
      <c r="BA6" s="278">
        <f ca="1">MAX(AZ6,'IMP HR - Person Time'!BA6)</f>
        <v>5</v>
      </c>
      <c r="BB6" s="278">
        <f ca="1">MAX(BA6,'IMP HR - Person Time'!BB6)</f>
        <v>6</v>
      </c>
      <c r="BC6" s="279">
        <f ca="1">MAX(BB6,'IMP HR - Person Time'!BC6)</f>
        <v>12</v>
      </c>
      <c r="BD6" s="278">
        <f ca="1">MAX(BC6,'IMP HR - Person Time'!BD6)</f>
        <v>12</v>
      </c>
      <c r="BE6" s="278">
        <f ca="1">MAX(BD6,'IMP HR - Person Time'!BE6)</f>
        <v>12</v>
      </c>
      <c r="BF6" s="279">
        <f ca="1">MAX(BE6,'IMP HR - Person Time'!BF6)</f>
        <v>12</v>
      </c>
      <c r="BG6" s="278">
        <f ca="1">MAX(BF6,'IMP HR - Person Time'!BG6)</f>
        <v>12</v>
      </c>
      <c r="BH6" s="278">
        <f ca="1">MAX(BG6,'IMP HR - Person Time'!BH6)</f>
        <v>12</v>
      </c>
      <c r="BI6" s="279">
        <f ca="1">MAX(BH6,'IMP HR - Person Time'!BI6)</f>
        <v>12</v>
      </c>
      <c r="BJ6" s="278">
        <f ca="1">MAX(BI6,'IMP HR - Person Time'!BJ6)</f>
        <v>12</v>
      </c>
      <c r="BK6" s="280">
        <f ca="1">MAX(BJ6,'IMP HR - Person Time'!BK6)</f>
        <v>12</v>
      </c>
      <c r="BL6" s="277">
        <f ca="1">MAX(BK6,'IMP HR - Person Time'!BL6)</f>
        <v>12</v>
      </c>
      <c r="BM6" s="278">
        <f ca="1">MAX(BL6,'IMP HR - Person Time'!BM6)</f>
        <v>12</v>
      </c>
      <c r="BN6" s="278">
        <f ca="1">MAX(BM6,'IMP HR - Person Time'!BN6)</f>
        <v>12</v>
      </c>
      <c r="BO6" s="279">
        <f ca="1">MAX(BN6,'IMP HR - Person Time'!BO6)</f>
        <v>16</v>
      </c>
      <c r="BP6" s="278">
        <f ca="1">MAX(BO6,'IMP HR - Person Time'!BP6)</f>
        <v>16</v>
      </c>
      <c r="BQ6" s="278">
        <f ca="1">MAX(BP6,'IMP HR - Person Time'!BQ6)</f>
        <v>16</v>
      </c>
      <c r="BR6" s="279">
        <f ca="1">MAX(BQ6,'IMP HR - Person Time'!BR6)</f>
        <v>16</v>
      </c>
      <c r="BS6" s="278">
        <f ca="1">MAX(BR6,'IMP HR - Person Time'!BS6)</f>
        <v>16</v>
      </c>
      <c r="BT6" s="278">
        <f ca="1">MAX(BS6,'IMP HR - Person Time'!BT6)</f>
        <v>17</v>
      </c>
      <c r="BU6" s="279">
        <f ca="1">MAX(BT6,'IMP HR - Person Time'!BU6)</f>
        <v>17</v>
      </c>
      <c r="BV6" s="278">
        <f ca="1">MAX(BU6,'IMP HR - Person Time'!BV6)</f>
        <v>17</v>
      </c>
      <c r="BW6" s="280">
        <f ca="1">MAX(BV6,'IMP HR - Person Time'!BW6)</f>
        <v>18</v>
      </c>
      <c r="BX6" s="277">
        <f ca="1">MAX(BW6,'IMP HR - Person Time'!BX6)</f>
        <v>18</v>
      </c>
      <c r="BY6" s="278">
        <f ca="1">MAX(BX6,'IMP HR - Person Time'!BY6)</f>
        <v>18</v>
      </c>
      <c r="BZ6" s="278">
        <f ca="1">MAX(BY6,'IMP HR - Person Time'!BZ6)</f>
        <v>19</v>
      </c>
      <c r="CA6" s="279">
        <f ca="1">MAX(BZ6,'IMP HR - Person Time'!CA6)</f>
        <v>19</v>
      </c>
      <c r="CB6" s="278">
        <f ca="1">MAX(CA6,'IMP HR - Person Time'!CB6)</f>
        <v>19</v>
      </c>
      <c r="CC6" s="278">
        <f ca="1">MAX(CB6,'IMP HR - Person Time'!CC6)</f>
        <v>19</v>
      </c>
      <c r="CD6" s="279">
        <f ca="1">MAX(CC6,'IMP HR - Person Time'!CD6)</f>
        <v>19</v>
      </c>
      <c r="CE6" s="278">
        <f ca="1">MAX(CD6,'IMP HR - Person Time'!CE6)</f>
        <v>19</v>
      </c>
      <c r="CF6" s="278">
        <f ca="1">MAX(CE6,'IMP HR - Person Time'!CF6)</f>
        <v>19</v>
      </c>
      <c r="CG6" s="279">
        <f ca="1">MAX(CF6,'IMP HR - Person Time'!CG6)</f>
        <v>19</v>
      </c>
      <c r="CH6" s="278">
        <f ca="1">MAX(CG6,'IMP HR - Person Time'!CH6)</f>
        <v>19</v>
      </c>
      <c r="CI6" s="280">
        <f ca="1">MAX(CH6,'IMP HR - Person Time'!CI6)</f>
        <v>19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390">
        <f>'IMP HR - Project Time'!D7</f>
        <v>0</v>
      </c>
      <c r="E7" s="385">
        <f>'IMP HR - Project Time'!E7</f>
        <v>0</v>
      </c>
      <c r="F7" s="385">
        <f>'IMP HR - Project Time'!F7</f>
        <v>0</v>
      </c>
      <c r="G7" s="394">
        <f>'IMP HR - Project Time'!G7</f>
        <v>0</v>
      </c>
      <c r="H7" s="385">
        <f>'IMP HR - Project Time'!H7</f>
        <v>0</v>
      </c>
      <c r="I7" s="385">
        <f>'IMP HR - Project Time'!I7</f>
        <v>0</v>
      </c>
      <c r="J7" s="394">
        <f>'IMP HR - Project Time'!J7</f>
        <v>0</v>
      </c>
      <c r="K7" s="385">
        <f>'IMP HR - Project Time'!K7</f>
        <v>0</v>
      </c>
      <c r="L7" s="385">
        <f>'IMP HR - Project Time'!L7</f>
        <v>0</v>
      </c>
      <c r="M7" s="394">
        <f>'IMP HR - Project Time'!M7</f>
        <v>0</v>
      </c>
      <c r="N7" s="385">
        <f>'IMP HR - Project Time'!N7</f>
        <v>0</v>
      </c>
      <c r="O7" s="395">
        <f>'IMP HR - Project Time'!O7</f>
        <v>0</v>
      </c>
      <c r="P7" s="390">
        <f>'IMP HR - Project Time'!P7</f>
        <v>0</v>
      </c>
      <c r="Q7" s="385">
        <f>'IMP HR - Project Time'!Q7</f>
        <v>0</v>
      </c>
      <c r="R7" s="385">
        <f>'IMP HR - Project Time'!R7</f>
        <v>0</v>
      </c>
      <c r="S7" s="394">
        <f>'IMP HR - Project Time'!S7</f>
        <v>0</v>
      </c>
      <c r="T7" s="385">
        <f>'IMP HR - Project Time'!T7</f>
        <v>0</v>
      </c>
      <c r="U7" s="385">
        <f>'IMP HR - Project Time'!U7</f>
        <v>0</v>
      </c>
      <c r="V7" s="394">
        <f>'IMP HR - Project Time'!V7</f>
        <v>0</v>
      </c>
      <c r="W7" s="385">
        <f>'IMP HR - Project Time'!W7</f>
        <v>0</v>
      </c>
      <c r="X7" s="385">
        <f>'IMP HR - Project Time'!X7</f>
        <v>0</v>
      </c>
      <c r="Y7" s="394">
        <f>'IMP HR - Project Time'!Y7</f>
        <v>0</v>
      </c>
      <c r="Z7" s="385">
        <f>'IMP HR - Project Time'!Z7</f>
        <v>0</v>
      </c>
      <c r="AA7" s="395">
        <f>'IMP HR - Project Time'!AA7</f>
        <v>0</v>
      </c>
      <c r="AB7" s="277">
        <f ca="1">'IMP HR - Person Time'!AB7</f>
        <v>0</v>
      </c>
      <c r="AC7" s="278">
        <f ca="1">MAX(AB7,'IMP HR - Person Time'!AC7)</f>
        <v>1</v>
      </c>
      <c r="AD7" s="278">
        <f ca="1">MAX(AC7,'IMP HR - Person Time'!AD7)</f>
        <v>1</v>
      </c>
      <c r="AE7" s="279">
        <f ca="1">MAX(AD7,'IMP HR - Person Time'!AE7)</f>
        <v>1</v>
      </c>
      <c r="AF7" s="278">
        <f ca="1">MAX(AE7,'IMP HR - Person Time'!AF7)</f>
        <v>1</v>
      </c>
      <c r="AG7" s="278">
        <f ca="1">MAX(AF7,'IMP HR - Person Time'!AG7)</f>
        <v>1</v>
      </c>
      <c r="AH7" s="279">
        <f ca="1">MAX(AG7,'IMP HR - Person Time'!AH7)</f>
        <v>1</v>
      </c>
      <c r="AI7" s="278">
        <f ca="1">MAX(AH7,'IMP HR - Person Time'!AI7)</f>
        <v>1</v>
      </c>
      <c r="AJ7" s="278">
        <f ca="1">MAX(AI7,'IMP HR - Person Time'!AJ7)</f>
        <v>1</v>
      </c>
      <c r="AK7" s="279">
        <f ca="1">MAX(AJ7,'IMP HR - Person Time'!AK7)</f>
        <v>1</v>
      </c>
      <c r="AL7" s="278">
        <f ca="1">MAX(AK7,'IMP HR - Person Time'!AL7)</f>
        <v>1</v>
      </c>
      <c r="AM7" s="280">
        <f ca="1">MAX(AL7,'IMP HR - Person Time'!AM7)</f>
        <v>1</v>
      </c>
      <c r="AN7" s="277">
        <f ca="1">MAX(AM7,'IMP HR - Person Time'!AN7)</f>
        <v>1</v>
      </c>
      <c r="AO7" s="278">
        <f ca="1">MAX(AN7,'IMP HR - Person Time'!AO7)</f>
        <v>5</v>
      </c>
      <c r="AP7" s="278">
        <f ca="1">MAX(AO7,'IMP HR - Person Time'!AP7)</f>
        <v>5</v>
      </c>
      <c r="AQ7" s="279">
        <f ca="1">MAX(AP7,'IMP HR - Person Time'!AQ7)</f>
        <v>5</v>
      </c>
      <c r="AR7" s="278">
        <f ca="1">MAX(AQ7,'IMP HR - Person Time'!AR7)</f>
        <v>6</v>
      </c>
      <c r="AS7" s="278">
        <f ca="1">MAX(AR7,'IMP HR - Person Time'!AS7)</f>
        <v>6</v>
      </c>
      <c r="AT7" s="279">
        <f ca="1">MAX(AS7,'IMP HR - Person Time'!AT7)</f>
        <v>6</v>
      </c>
      <c r="AU7" s="278">
        <f ca="1">MAX(AT7,'IMP HR - Person Time'!AU7)</f>
        <v>6</v>
      </c>
      <c r="AV7" s="278">
        <f ca="1">MAX(AU7,'IMP HR - Person Time'!AV7)</f>
        <v>6</v>
      </c>
      <c r="AW7" s="279">
        <f ca="1">MAX(AV7,'IMP HR - Person Time'!AW7)</f>
        <v>6</v>
      </c>
      <c r="AX7" s="278">
        <f ca="1">MAX(AW7,'IMP HR - Person Time'!AX7)</f>
        <v>7</v>
      </c>
      <c r="AY7" s="280">
        <f ca="1">MAX(AX7,'IMP HR - Person Time'!AY7)</f>
        <v>7</v>
      </c>
      <c r="AZ7" s="277">
        <f ca="1">MAX(AY7,'IMP HR - Person Time'!AZ7)</f>
        <v>7</v>
      </c>
      <c r="BA7" s="278">
        <f ca="1">MAX(AZ7,'IMP HR - Person Time'!BA7)</f>
        <v>8</v>
      </c>
      <c r="BB7" s="278">
        <f ca="1">MAX(BA7,'IMP HR - Person Time'!BB7)</f>
        <v>8</v>
      </c>
      <c r="BC7" s="279">
        <f ca="1">MAX(BB7,'IMP HR - Person Time'!BC7)</f>
        <v>8</v>
      </c>
      <c r="BD7" s="278">
        <f ca="1">MAX(BC7,'IMP HR - Person Time'!BD7)</f>
        <v>15</v>
      </c>
      <c r="BE7" s="278">
        <f ca="1">MAX(BD7,'IMP HR - Person Time'!BE7)</f>
        <v>15</v>
      </c>
      <c r="BF7" s="279">
        <f ca="1">MAX(BE7,'IMP HR - Person Time'!BF7)</f>
        <v>15</v>
      </c>
      <c r="BG7" s="278">
        <f ca="1">MAX(BF7,'IMP HR - Person Time'!BG7)</f>
        <v>15</v>
      </c>
      <c r="BH7" s="278">
        <f ca="1">MAX(BG7,'IMP HR - Person Time'!BH7)</f>
        <v>15</v>
      </c>
      <c r="BI7" s="279">
        <f ca="1">MAX(BH7,'IMP HR - Person Time'!BI7)</f>
        <v>15</v>
      </c>
      <c r="BJ7" s="278">
        <f ca="1">MAX(BI7,'IMP HR - Person Time'!BJ7)</f>
        <v>15</v>
      </c>
      <c r="BK7" s="280">
        <f ca="1">MAX(BJ7,'IMP HR - Person Time'!BK7)</f>
        <v>15</v>
      </c>
      <c r="BL7" s="277">
        <f ca="1">MAX(BK7,'IMP HR - Person Time'!BL7)</f>
        <v>15</v>
      </c>
      <c r="BM7" s="278">
        <f ca="1">MAX(BL7,'IMP HR - Person Time'!BM7)</f>
        <v>15</v>
      </c>
      <c r="BN7" s="278">
        <f ca="1">MAX(BM7,'IMP HR - Person Time'!BN7)</f>
        <v>15</v>
      </c>
      <c r="BO7" s="279">
        <f ca="1">MAX(BN7,'IMP HR - Person Time'!BO7)</f>
        <v>15</v>
      </c>
      <c r="BP7" s="278">
        <f ca="1">MAX(BO7,'IMP HR - Person Time'!BP7)</f>
        <v>23</v>
      </c>
      <c r="BQ7" s="278">
        <f ca="1">MAX(BP7,'IMP HR - Person Time'!BQ7)</f>
        <v>23</v>
      </c>
      <c r="BR7" s="279">
        <f ca="1">MAX(BQ7,'IMP HR - Person Time'!BR7)</f>
        <v>23</v>
      </c>
      <c r="BS7" s="278">
        <f ca="1">MAX(BR7,'IMP HR - Person Time'!BS7)</f>
        <v>23</v>
      </c>
      <c r="BT7" s="278">
        <f ca="1">MAX(BS7,'IMP HR - Person Time'!BT7)</f>
        <v>23</v>
      </c>
      <c r="BU7" s="279">
        <f ca="1">MAX(BT7,'IMP HR - Person Time'!BU7)</f>
        <v>23</v>
      </c>
      <c r="BV7" s="278">
        <f ca="1">MAX(BU7,'IMP HR - Person Time'!BV7)</f>
        <v>25</v>
      </c>
      <c r="BW7" s="280">
        <f ca="1">MAX(BV7,'IMP HR - Person Time'!BW7)</f>
        <v>25</v>
      </c>
      <c r="BX7" s="277">
        <f ca="1">MAX(BW7,'IMP HR - Person Time'!BX7)</f>
        <v>25</v>
      </c>
      <c r="BY7" s="278">
        <f ca="1">MAX(BX7,'IMP HR - Person Time'!BY7)</f>
        <v>25</v>
      </c>
      <c r="BZ7" s="278">
        <f ca="1">MAX(BY7,'IMP HR - Person Time'!BZ7)</f>
        <v>25</v>
      </c>
      <c r="CA7" s="279">
        <f ca="1">MAX(BZ7,'IMP HR - Person Time'!CA7)</f>
        <v>25</v>
      </c>
      <c r="CB7" s="278">
        <f ca="1">MAX(CA7,'IMP HR - Person Time'!CB7)</f>
        <v>25</v>
      </c>
      <c r="CC7" s="278">
        <f ca="1">MAX(CB7,'IMP HR - Person Time'!CC7)</f>
        <v>25</v>
      </c>
      <c r="CD7" s="279">
        <f ca="1">MAX(CC7,'IMP HR - Person Time'!CD7)</f>
        <v>25</v>
      </c>
      <c r="CE7" s="278">
        <f ca="1">MAX(CD7,'IMP HR - Person Time'!CE7)</f>
        <v>25</v>
      </c>
      <c r="CF7" s="278">
        <f ca="1">MAX(CE7,'IMP HR - Person Time'!CF7)</f>
        <v>25</v>
      </c>
      <c r="CG7" s="279">
        <f ca="1">MAX(CF7,'IMP HR - Person Time'!CG7)</f>
        <v>25</v>
      </c>
      <c r="CH7" s="278">
        <f ca="1">MAX(CG7,'IMP HR - Person Time'!CH7)</f>
        <v>25</v>
      </c>
      <c r="CI7" s="280">
        <f ca="1">MAX(CH7,'IMP HR - Person Time'!CI7)</f>
        <v>25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390">
        <f>'IMP HR - Project Time'!D8</f>
        <v>0</v>
      </c>
      <c r="E8" s="385">
        <f>'IMP HR - Project Time'!E8</f>
        <v>0</v>
      </c>
      <c r="F8" s="385">
        <f>'IMP HR - Project Time'!F8</f>
        <v>0</v>
      </c>
      <c r="G8" s="394">
        <f>'IMP HR - Project Time'!G8</f>
        <v>0</v>
      </c>
      <c r="H8" s="385">
        <f>'IMP HR - Project Time'!H8</f>
        <v>0</v>
      </c>
      <c r="I8" s="385">
        <f>'IMP HR - Project Time'!I8</f>
        <v>0</v>
      </c>
      <c r="J8" s="394">
        <f>'IMP HR - Project Time'!J8</f>
        <v>0</v>
      </c>
      <c r="K8" s="385">
        <f>'IMP HR - Project Time'!K8</f>
        <v>0</v>
      </c>
      <c r="L8" s="385">
        <f>'IMP HR - Project Time'!L8</f>
        <v>0</v>
      </c>
      <c r="M8" s="394">
        <f>'IMP HR - Project Time'!M8</f>
        <v>0</v>
      </c>
      <c r="N8" s="385">
        <f>'IMP HR - Project Time'!N8</f>
        <v>0</v>
      </c>
      <c r="O8" s="395">
        <f>'IMP HR - Project Time'!O8</f>
        <v>0</v>
      </c>
      <c r="P8" s="390">
        <f>'IMP HR - Project Time'!P8</f>
        <v>0</v>
      </c>
      <c r="Q8" s="385">
        <f>'IMP HR - Project Time'!Q8</f>
        <v>0</v>
      </c>
      <c r="R8" s="385">
        <f>'IMP HR - Project Time'!R8</f>
        <v>0</v>
      </c>
      <c r="S8" s="394">
        <f>'IMP HR - Project Time'!S8</f>
        <v>0</v>
      </c>
      <c r="T8" s="385">
        <f>'IMP HR - Project Time'!T8</f>
        <v>0</v>
      </c>
      <c r="U8" s="385">
        <f>'IMP HR - Project Time'!U8</f>
        <v>0</v>
      </c>
      <c r="V8" s="394">
        <f>'IMP HR - Project Time'!V8</f>
        <v>0</v>
      </c>
      <c r="W8" s="385">
        <f>'IMP HR - Project Time'!W8</f>
        <v>0</v>
      </c>
      <c r="X8" s="385">
        <f>'IMP HR - Project Time'!X8</f>
        <v>0</v>
      </c>
      <c r="Y8" s="394">
        <f>'IMP HR - Project Time'!Y8</f>
        <v>0</v>
      </c>
      <c r="Z8" s="385">
        <f>'IMP HR - Project Time'!Z8</f>
        <v>0</v>
      </c>
      <c r="AA8" s="395">
        <f>'IMP HR - Project Time'!AA8</f>
        <v>0</v>
      </c>
      <c r="AB8" s="277">
        <f ca="1">'IMP HR - Person Time'!AB8</f>
        <v>0</v>
      </c>
      <c r="AC8" s="278">
        <f ca="1">MAX(AB8,'IMP HR - Person Time'!AC8)</f>
        <v>0</v>
      </c>
      <c r="AD8" s="278">
        <f ca="1">MAX(AC8,'IMP HR - Person Time'!AD8)</f>
        <v>1</v>
      </c>
      <c r="AE8" s="279">
        <f ca="1">MAX(AD8,'IMP HR - Person Time'!AE8)</f>
        <v>2</v>
      </c>
      <c r="AF8" s="278">
        <f ca="1">MAX(AE8,'IMP HR - Person Time'!AF8)</f>
        <v>2</v>
      </c>
      <c r="AG8" s="278">
        <f ca="1">MAX(AF8,'IMP HR - Person Time'!AG8)</f>
        <v>2</v>
      </c>
      <c r="AH8" s="279">
        <f ca="1">MAX(AG8,'IMP HR - Person Time'!AH8)</f>
        <v>2</v>
      </c>
      <c r="AI8" s="278">
        <f ca="1">MAX(AH8,'IMP HR - Person Time'!AI8)</f>
        <v>2</v>
      </c>
      <c r="AJ8" s="278">
        <f ca="1">MAX(AI8,'IMP HR - Person Time'!AJ8)</f>
        <v>2</v>
      </c>
      <c r="AK8" s="279">
        <f ca="1">MAX(AJ8,'IMP HR - Person Time'!AK8)</f>
        <v>2</v>
      </c>
      <c r="AL8" s="278">
        <f ca="1">MAX(AK8,'IMP HR - Person Time'!AL8)</f>
        <v>2</v>
      </c>
      <c r="AM8" s="280">
        <f ca="1">MAX(AL8,'IMP HR - Person Time'!AM8)</f>
        <v>2</v>
      </c>
      <c r="AN8" s="277">
        <f ca="1">MAX(AM8,'IMP HR - Person Time'!AN8)</f>
        <v>2</v>
      </c>
      <c r="AO8" s="278">
        <f ca="1">MAX(AN8,'IMP HR - Person Time'!AO8)</f>
        <v>2</v>
      </c>
      <c r="AP8" s="278">
        <f ca="1">MAX(AO8,'IMP HR - Person Time'!AP8)</f>
        <v>6</v>
      </c>
      <c r="AQ8" s="279">
        <f ca="1">MAX(AP8,'IMP HR - Person Time'!AQ8)</f>
        <v>10</v>
      </c>
      <c r="AR8" s="278">
        <f ca="1">MAX(AQ8,'IMP HR - Person Time'!AR8)</f>
        <v>10</v>
      </c>
      <c r="AS8" s="278">
        <f ca="1">MAX(AR8,'IMP HR - Person Time'!AS8)</f>
        <v>11</v>
      </c>
      <c r="AT8" s="279">
        <f ca="1">MAX(AS8,'IMP HR - Person Time'!AT8)</f>
        <v>12</v>
      </c>
      <c r="AU8" s="278">
        <f ca="1">MAX(AT8,'IMP HR - Person Time'!AU8)</f>
        <v>12</v>
      </c>
      <c r="AV8" s="278">
        <f ca="1">MAX(AU8,'IMP HR - Person Time'!AV8)</f>
        <v>12</v>
      </c>
      <c r="AW8" s="279">
        <f ca="1">MAX(AV8,'IMP HR - Person Time'!AW8)</f>
        <v>12</v>
      </c>
      <c r="AX8" s="278">
        <f ca="1">MAX(AW8,'IMP HR - Person Time'!AX8)</f>
        <v>12</v>
      </c>
      <c r="AY8" s="280">
        <f ca="1">MAX(AX8,'IMP HR - Person Time'!AY8)</f>
        <v>12</v>
      </c>
      <c r="AZ8" s="277">
        <f ca="1">MAX(AY8,'IMP HR - Person Time'!AZ8)</f>
        <v>13</v>
      </c>
      <c r="BA8" s="278">
        <f ca="1">MAX(AZ8,'IMP HR - Person Time'!BA8)</f>
        <v>13</v>
      </c>
      <c r="BB8" s="278">
        <f ca="1">MAX(BA8,'IMP HR - Person Time'!BB8)</f>
        <v>14</v>
      </c>
      <c r="BC8" s="279">
        <f ca="1">MAX(BB8,'IMP HR - Person Time'!BC8)</f>
        <v>15</v>
      </c>
      <c r="BD8" s="278">
        <f ca="1">MAX(BC8,'IMP HR - Person Time'!BD8)</f>
        <v>15</v>
      </c>
      <c r="BE8" s="278">
        <f ca="1">MAX(BD8,'IMP HR - Person Time'!BE8)</f>
        <v>23</v>
      </c>
      <c r="BF8" s="279">
        <f ca="1">MAX(BE8,'IMP HR - Person Time'!BF8)</f>
        <v>30</v>
      </c>
      <c r="BG8" s="278">
        <f ca="1">MAX(BF8,'IMP HR - Person Time'!BG8)</f>
        <v>30</v>
      </c>
      <c r="BH8" s="278">
        <f ca="1">MAX(BG8,'IMP HR - Person Time'!BH8)</f>
        <v>30</v>
      </c>
      <c r="BI8" s="279">
        <f ca="1">MAX(BH8,'IMP HR - Person Time'!BI8)</f>
        <v>30</v>
      </c>
      <c r="BJ8" s="278">
        <f ca="1">MAX(BI8,'IMP HR - Person Time'!BJ8)</f>
        <v>30</v>
      </c>
      <c r="BK8" s="280">
        <f ca="1">MAX(BJ8,'IMP HR - Person Time'!BK8)</f>
        <v>30</v>
      </c>
      <c r="BL8" s="277">
        <f ca="1">MAX(BK8,'IMP HR - Person Time'!BL8)</f>
        <v>30</v>
      </c>
      <c r="BM8" s="278">
        <f ca="1">MAX(BL8,'IMP HR - Person Time'!BM8)</f>
        <v>30</v>
      </c>
      <c r="BN8" s="278">
        <f ca="1">MAX(BM8,'IMP HR - Person Time'!BN8)</f>
        <v>30</v>
      </c>
      <c r="BO8" s="279">
        <f ca="1">MAX(BN8,'IMP HR - Person Time'!BO8)</f>
        <v>30</v>
      </c>
      <c r="BP8" s="278">
        <f ca="1">MAX(BO8,'IMP HR - Person Time'!BP8)</f>
        <v>30</v>
      </c>
      <c r="BQ8" s="278">
        <f ca="1">MAX(BP8,'IMP HR - Person Time'!BQ8)</f>
        <v>37</v>
      </c>
      <c r="BR8" s="279">
        <f ca="1">MAX(BQ8,'IMP HR - Person Time'!BR8)</f>
        <v>43</v>
      </c>
      <c r="BS8" s="278">
        <f ca="1">MAX(BR8,'IMP HR - Person Time'!BS8)</f>
        <v>43</v>
      </c>
      <c r="BT8" s="278">
        <f ca="1">MAX(BS8,'IMP HR - Person Time'!BT8)</f>
        <v>43</v>
      </c>
      <c r="BU8" s="279">
        <f ca="1">MAX(BT8,'IMP HR - Person Time'!BU8)</f>
        <v>43</v>
      </c>
      <c r="BV8" s="278">
        <f ca="1">MAX(BU8,'IMP HR - Person Time'!BV8)</f>
        <v>43</v>
      </c>
      <c r="BW8" s="280">
        <f ca="1">MAX(BV8,'IMP HR - Person Time'!BW8)</f>
        <v>46</v>
      </c>
      <c r="BX8" s="277">
        <f ca="1">MAX(BW8,'IMP HR - Person Time'!BX8)</f>
        <v>49</v>
      </c>
      <c r="BY8" s="278">
        <f ca="1">MAX(BX8,'IMP HR - Person Time'!BY8)</f>
        <v>49</v>
      </c>
      <c r="BZ8" s="278">
        <f ca="1">MAX(BY8,'IMP HR - Person Time'!BZ8)</f>
        <v>49</v>
      </c>
      <c r="CA8" s="279">
        <f ca="1">MAX(BZ8,'IMP HR - Person Time'!CA8)</f>
        <v>49</v>
      </c>
      <c r="CB8" s="278">
        <f ca="1">MAX(CA8,'IMP HR - Person Time'!CB8)</f>
        <v>49</v>
      </c>
      <c r="CC8" s="278">
        <f ca="1">MAX(CB8,'IMP HR - Person Time'!CC8)</f>
        <v>49</v>
      </c>
      <c r="CD8" s="279">
        <f ca="1">MAX(CC8,'IMP HR - Person Time'!CD8)</f>
        <v>49</v>
      </c>
      <c r="CE8" s="278">
        <f ca="1">MAX(CD8,'IMP HR - Person Time'!CE8)</f>
        <v>49</v>
      </c>
      <c r="CF8" s="278">
        <f ca="1">MAX(CE8,'IMP HR - Person Time'!CF8)</f>
        <v>49</v>
      </c>
      <c r="CG8" s="279">
        <f ca="1">MAX(CF8,'IMP HR - Person Time'!CG8)</f>
        <v>49</v>
      </c>
      <c r="CH8" s="278">
        <f ca="1">MAX(CG8,'IMP HR - Person Time'!CH8)</f>
        <v>49</v>
      </c>
      <c r="CI8" s="280">
        <f ca="1">MAX(CH8,'IMP HR - Person Time'!CI8)</f>
        <v>49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390">
        <f>'IMP HR - Project Time'!D9</f>
        <v>0</v>
      </c>
      <c r="E9" s="385">
        <f>'IMP HR - Project Time'!E9</f>
        <v>0</v>
      </c>
      <c r="F9" s="385">
        <f>'IMP HR - Project Time'!F9</f>
        <v>0</v>
      </c>
      <c r="G9" s="394">
        <f>'IMP HR - Project Time'!G9</f>
        <v>0</v>
      </c>
      <c r="H9" s="385">
        <f>'IMP HR - Project Time'!H9</f>
        <v>0</v>
      </c>
      <c r="I9" s="385">
        <f>'IMP HR - Project Time'!I9</f>
        <v>0</v>
      </c>
      <c r="J9" s="394">
        <f>'IMP HR - Project Time'!J9</f>
        <v>0</v>
      </c>
      <c r="K9" s="385">
        <f>'IMP HR - Project Time'!K9</f>
        <v>0</v>
      </c>
      <c r="L9" s="385">
        <f>'IMP HR - Project Time'!L9</f>
        <v>0</v>
      </c>
      <c r="M9" s="394">
        <f>'IMP HR - Project Time'!M9</f>
        <v>0</v>
      </c>
      <c r="N9" s="385">
        <f>'IMP HR - Project Time'!N9</f>
        <v>0</v>
      </c>
      <c r="O9" s="395">
        <f>'IMP HR - Project Time'!O9</f>
        <v>0</v>
      </c>
      <c r="P9" s="390">
        <f>'IMP HR - Project Time'!P9</f>
        <v>0</v>
      </c>
      <c r="Q9" s="385">
        <f>'IMP HR - Project Time'!Q9</f>
        <v>0</v>
      </c>
      <c r="R9" s="385">
        <f>'IMP HR - Project Time'!R9</f>
        <v>0</v>
      </c>
      <c r="S9" s="394">
        <f>'IMP HR - Project Time'!S9</f>
        <v>0</v>
      </c>
      <c r="T9" s="385">
        <f>'IMP HR - Project Time'!T9</f>
        <v>0</v>
      </c>
      <c r="U9" s="385">
        <f>'IMP HR - Project Time'!U9</f>
        <v>0</v>
      </c>
      <c r="V9" s="394">
        <f>'IMP HR - Project Time'!V9</f>
        <v>0</v>
      </c>
      <c r="W9" s="385">
        <f>'IMP HR - Project Time'!W9</f>
        <v>0</v>
      </c>
      <c r="X9" s="385">
        <f>'IMP HR - Project Time'!X9</f>
        <v>0</v>
      </c>
      <c r="Y9" s="394">
        <f>'IMP HR - Project Time'!Y9</f>
        <v>0</v>
      </c>
      <c r="Z9" s="385">
        <f>'IMP HR - Project Time'!Z9</f>
        <v>0</v>
      </c>
      <c r="AA9" s="395">
        <f>'IMP HR - Project Time'!AA9</f>
        <v>0</v>
      </c>
      <c r="AB9" s="277">
        <f ca="1">'IMP HR - Person Time'!AB9</f>
        <v>1</v>
      </c>
      <c r="AC9" s="278">
        <f ca="1">MAX(AB9,'IMP HR - Person Time'!AC9)</f>
        <v>1</v>
      </c>
      <c r="AD9" s="278">
        <f ca="1">MAX(AC9,'IMP HR - Person Time'!AD9)</f>
        <v>1</v>
      </c>
      <c r="AE9" s="279">
        <f ca="1">MAX(AD9,'IMP HR - Person Time'!AE9)</f>
        <v>1</v>
      </c>
      <c r="AF9" s="278">
        <f ca="1">MAX(AE9,'IMP HR - Person Time'!AF9)</f>
        <v>1</v>
      </c>
      <c r="AG9" s="278">
        <f ca="1">MAX(AF9,'IMP HR - Person Time'!AG9)</f>
        <v>1</v>
      </c>
      <c r="AH9" s="279">
        <f ca="1">MAX(AG9,'IMP HR - Person Time'!AH9)</f>
        <v>1</v>
      </c>
      <c r="AI9" s="278">
        <f ca="1">MAX(AH9,'IMP HR - Person Time'!AI9)</f>
        <v>1</v>
      </c>
      <c r="AJ9" s="278">
        <f ca="1">MAX(AI9,'IMP HR - Person Time'!AJ9)</f>
        <v>1</v>
      </c>
      <c r="AK9" s="279">
        <f ca="1">MAX(AJ9,'IMP HR - Person Time'!AK9)</f>
        <v>1</v>
      </c>
      <c r="AL9" s="278">
        <f ca="1">MAX(AK9,'IMP HR - Person Time'!AL9)</f>
        <v>1</v>
      </c>
      <c r="AM9" s="280">
        <f ca="1">MAX(AL9,'IMP HR - Person Time'!AM9)</f>
        <v>1</v>
      </c>
      <c r="AN9" s="277">
        <f ca="1">MAX(AM9,'IMP HR - Person Time'!AN9)</f>
        <v>5</v>
      </c>
      <c r="AO9" s="278">
        <f ca="1">MAX(AN9,'IMP HR - Person Time'!AO9)</f>
        <v>5</v>
      </c>
      <c r="AP9" s="278">
        <f ca="1">MAX(AO9,'IMP HR - Person Time'!AP9)</f>
        <v>5</v>
      </c>
      <c r="AQ9" s="279">
        <f ca="1">MAX(AP9,'IMP HR - Person Time'!AQ9)</f>
        <v>5</v>
      </c>
      <c r="AR9" s="278">
        <f ca="1">MAX(AQ9,'IMP HR - Person Time'!AR9)</f>
        <v>5</v>
      </c>
      <c r="AS9" s="278">
        <f ca="1">MAX(AR9,'IMP HR - Person Time'!AS9)</f>
        <v>5</v>
      </c>
      <c r="AT9" s="279">
        <f ca="1">MAX(AS9,'IMP HR - Person Time'!AT9)</f>
        <v>5</v>
      </c>
      <c r="AU9" s="278">
        <f ca="1">MAX(AT9,'IMP HR - Person Time'!AU9)</f>
        <v>5</v>
      </c>
      <c r="AV9" s="278">
        <f ca="1">MAX(AU9,'IMP HR - Person Time'!AV9)</f>
        <v>5</v>
      </c>
      <c r="AW9" s="279">
        <f ca="1">MAX(AV9,'IMP HR - Person Time'!AW9)</f>
        <v>5</v>
      </c>
      <c r="AX9" s="278">
        <f ca="1">MAX(AW9,'IMP HR - Person Time'!AX9)</f>
        <v>5</v>
      </c>
      <c r="AY9" s="280">
        <f ca="1">MAX(AX9,'IMP HR - Person Time'!AY9)</f>
        <v>5</v>
      </c>
      <c r="AZ9" s="277">
        <f ca="1">MAX(AY9,'IMP HR - Person Time'!AZ9)</f>
        <v>5</v>
      </c>
      <c r="BA9" s="278">
        <f ca="1">MAX(AZ9,'IMP HR - Person Time'!BA9)</f>
        <v>5</v>
      </c>
      <c r="BB9" s="278">
        <f ca="1">MAX(BA9,'IMP HR - Person Time'!BB9)</f>
        <v>5</v>
      </c>
      <c r="BC9" s="279">
        <f ca="1">MAX(BB9,'IMP HR - Person Time'!BC9)</f>
        <v>9</v>
      </c>
      <c r="BD9" s="278">
        <f ca="1">MAX(BC9,'IMP HR - Person Time'!BD9)</f>
        <v>9</v>
      </c>
      <c r="BE9" s="278">
        <f ca="1">MAX(BD9,'IMP HR - Person Time'!BE9)</f>
        <v>9</v>
      </c>
      <c r="BF9" s="279">
        <f ca="1">MAX(BE9,'IMP HR - Person Time'!BF9)</f>
        <v>9</v>
      </c>
      <c r="BG9" s="278">
        <f ca="1">MAX(BF9,'IMP HR - Person Time'!BG9)</f>
        <v>9</v>
      </c>
      <c r="BH9" s="278">
        <f ca="1">MAX(BG9,'IMP HR - Person Time'!BH9)</f>
        <v>9</v>
      </c>
      <c r="BI9" s="279">
        <f ca="1">MAX(BH9,'IMP HR - Person Time'!BI9)</f>
        <v>9</v>
      </c>
      <c r="BJ9" s="278">
        <f ca="1">MAX(BI9,'IMP HR - Person Time'!BJ9)</f>
        <v>9</v>
      </c>
      <c r="BK9" s="280">
        <f ca="1">MAX(BJ9,'IMP HR - Person Time'!BK9)</f>
        <v>9</v>
      </c>
      <c r="BL9" s="277">
        <f ca="1">MAX(BK9,'IMP HR - Person Time'!BL9)</f>
        <v>9</v>
      </c>
      <c r="BM9" s="278">
        <f ca="1">MAX(BL9,'IMP HR - Person Time'!BM9)</f>
        <v>9</v>
      </c>
      <c r="BN9" s="278">
        <f ca="1">MAX(BM9,'IMP HR - Person Time'!BN9)</f>
        <v>9</v>
      </c>
      <c r="BO9" s="279">
        <f ca="1">MAX(BN9,'IMP HR - Person Time'!BO9)</f>
        <v>10</v>
      </c>
      <c r="BP9" s="278">
        <f ca="1">MAX(BO9,'IMP HR - Person Time'!BP9)</f>
        <v>10</v>
      </c>
      <c r="BQ9" s="278">
        <f ca="1">MAX(BP9,'IMP HR - Person Time'!BQ9)</f>
        <v>10</v>
      </c>
      <c r="BR9" s="279">
        <f ca="1">MAX(BQ9,'IMP HR - Person Time'!BR9)</f>
        <v>10</v>
      </c>
      <c r="BS9" s="278">
        <f ca="1">MAX(BR9,'IMP HR - Person Time'!BS9)</f>
        <v>10</v>
      </c>
      <c r="BT9" s="278">
        <f ca="1">MAX(BS9,'IMP HR - Person Time'!BT9)</f>
        <v>10</v>
      </c>
      <c r="BU9" s="279">
        <f ca="1">MAX(BT9,'IMP HR - Person Time'!BU9)</f>
        <v>10</v>
      </c>
      <c r="BV9" s="278">
        <f ca="1">MAX(BU9,'IMP HR - Person Time'!BV9)</f>
        <v>10</v>
      </c>
      <c r="BW9" s="280">
        <f ca="1">MAX(BV9,'IMP HR - Person Time'!BW9)</f>
        <v>10</v>
      </c>
      <c r="BX9" s="277">
        <f ca="1">MAX(BW9,'IMP HR - Person Time'!BX9)</f>
        <v>10</v>
      </c>
      <c r="BY9" s="278">
        <f ca="1">MAX(BX9,'IMP HR - Person Time'!BY9)</f>
        <v>10</v>
      </c>
      <c r="BZ9" s="278">
        <f ca="1">MAX(BY9,'IMP HR - Person Time'!BZ9)</f>
        <v>10</v>
      </c>
      <c r="CA9" s="279">
        <f ca="1">MAX(BZ9,'IMP HR - Person Time'!CA9)</f>
        <v>10</v>
      </c>
      <c r="CB9" s="278">
        <f ca="1">MAX(CA9,'IMP HR - Person Time'!CB9)</f>
        <v>10</v>
      </c>
      <c r="CC9" s="278">
        <f ca="1">MAX(CB9,'IMP HR - Person Time'!CC9)</f>
        <v>10</v>
      </c>
      <c r="CD9" s="279">
        <f ca="1">MAX(CC9,'IMP HR - Person Time'!CD9)</f>
        <v>10</v>
      </c>
      <c r="CE9" s="278">
        <f ca="1">MAX(CD9,'IMP HR - Person Time'!CE9)</f>
        <v>10</v>
      </c>
      <c r="CF9" s="278">
        <f ca="1">MAX(CE9,'IMP HR - Person Time'!CF9)</f>
        <v>10</v>
      </c>
      <c r="CG9" s="279">
        <f ca="1">MAX(CF9,'IMP HR - Person Time'!CG9)</f>
        <v>10</v>
      </c>
      <c r="CH9" s="278">
        <f ca="1">MAX(CG9,'IMP HR - Person Time'!CH9)</f>
        <v>10</v>
      </c>
      <c r="CI9" s="280">
        <f ca="1">MAX(CH9,'IMP HR - Person Time'!CI9)</f>
        <v>10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390">
        <f>'IMP HR - Project Time'!D10</f>
        <v>0</v>
      </c>
      <c r="E10" s="385">
        <f>'IMP HR - Project Time'!E10</f>
        <v>0</v>
      </c>
      <c r="F10" s="385">
        <f>'IMP HR - Project Time'!F10</f>
        <v>0</v>
      </c>
      <c r="G10" s="394">
        <f>'IMP HR - Project Time'!G10</f>
        <v>0</v>
      </c>
      <c r="H10" s="385">
        <f>'IMP HR - Project Time'!H10</f>
        <v>0</v>
      </c>
      <c r="I10" s="385">
        <f>'IMP HR - Project Time'!I10</f>
        <v>0</v>
      </c>
      <c r="J10" s="394">
        <f>'IMP HR - Project Time'!J10</f>
        <v>0</v>
      </c>
      <c r="K10" s="385">
        <f>'IMP HR - Project Time'!K10</f>
        <v>0</v>
      </c>
      <c r="L10" s="385">
        <f>'IMP HR - Project Time'!L10</f>
        <v>0</v>
      </c>
      <c r="M10" s="394">
        <f>'IMP HR - Project Time'!M10</f>
        <v>0</v>
      </c>
      <c r="N10" s="385">
        <f>'IMP HR - Project Time'!N10</f>
        <v>0</v>
      </c>
      <c r="O10" s="395">
        <f>'IMP HR - Project Time'!O10</f>
        <v>0</v>
      </c>
      <c r="P10" s="390">
        <f>'IMP HR - Project Time'!P10</f>
        <v>0</v>
      </c>
      <c r="Q10" s="385">
        <f>'IMP HR - Project Time'!Q10</f>
        <v>0</v>
      </c>
      <c r="R10" s="385">
        <f>'IMP HR - Project Time'!R10</f>
        <v>0</v>
      </c>
      <c r="S10" s="394">
        <f>'IMP HR - Project Time'!S10</f>
        <v>0</v>
      </c>
      <c r="T10" s="385">
        <f>'IMP HR - Project Time'!T10</f>
        <v>0</v>
      </c>
      <c r="U10" s="385">
        <f>'IMP HR - Project Time'!U10</f>
        <v>0</v>
      </c>
      <c r="V10" s="394">
        <f>'IMP HR - Project Time'!V10</f>
        <v>0</v>
      </c>
      <c r="W10" s="385">
        <f>'IMP HR - Project Time'!W10</f>
        <v>0</v>
      </c>
      <c r="X10" s="385">
        <f>'IMP HR - Project Time'!X10</f>
        <v>0</v>
      </c>
      <c r="Y10" s="394">
        <f>'IMP HR - Project Time'!Y10</f>
        <v>0</v>
      </c>
      <c r="Z10" s="385">
        <f>'IMP HR - Project Time'!Z10</f>
        <v>0</v>
      </c>
      <c r="AA10" s="395">
        <f>'IMP HR - Project Time'!AA10</f>
        <v>0</v>
      </c>
      <c r="AB10" s="277">
        <f ca="1">'IMP HR - Person Time'!AB10</f>
        <v>1</v>
      </c>
      <c r="AC10" s="278">
        <f ca="1">MAX(AB10,'IMP HR - Person Time'!AC10)</f>
        <v>1</v>
      </c>
      <c r="AD10" s="278">
        <f ca="1">MAX(AC10,'IMP HR - Person Time'!AD10)</f>
        <v>1</v>
      </c>
      <c r="AE10" s="279">
        <f ca="1">MAX(AD10,'IMP HR - Person Time'!AE10)</f>
        <v>1</v>
      </c>
      <c r="AF10" s="278">
        <f ca="1">MAX(AE10,'IMP HR - Person Time'!AF10)</f>
        <v>1</v>
      </c>
      <c r="AG10" s="278">
        <f ca="1">MAX(AF10,'IMP HR - Person Time'!AG10)</f>
        <v>1</v>
      </c>
      <c r="AH10" s="279">
        <f ca="1">MAX(AG10,'IMP HR - Person Time'!AH10)</f>
        <v>1</v>
      </c>
      <c r="AI10" s="278">
        <f ca="1">MAX(AH10,'IMP HR - Person Time'!AI10)</f>
        <v>1</v>
      </c>
      <c r="AJ10" s="278">
        <f ca="1">MAX(AI10,'IMP HR - Person Time'!AJ10)</f>
        <v>1</v>
      </c>
      <c r="AK10" s="279">
        <f ca="1">MAX(AJ10,'IMP HR - Person Time'!AK10)</f>
        <v>1</v>
      </c>
      <c r="AL10" s="278">
        <f ca="1">MAX(AK10,'IMP HR - Person Time'!AL10)</f>
        <v>1</v>
      </c>
      <c r="AM10" s="280">
        <f ca="1">MAX(AL10,'IMP HR - Person Time'!AM10)</f>
        <v>1</v>
      </c>
      <c r="AN10" s="277">
        <f ca="1">MAX(AM10,'IMP HR - Person Time'!AN10)</f>
        <v>5</v>
      </c>
      <c r="AO10" s="278">
        <f ca="1">MAX(AN10,'IMP HR - Person Time'!AO10)</f>
        <v>5</v>
      </c>
      <c r="AP10" s="278">
        <f ca="1">MAX(AO10,'IMP HR - Person Time'!AP10)</f>
        <v>5</v>
      </c>
      <c r="AQ10" s="279">
        <f ca="1">MAX(AP10,'IMP HR - Person Time'!AQ10)</f>
        <v>5</v>
      </c>
      <c r="AR10" s="278">
        <f ca="1">MAX(AQ10,'IMP HR - Person Time'!AR10)</f>
        <v>5</v>
      </c>
      <c r="AS10" s="278">
        <f ca="1">MAX(AR10,'IMP HR - Person Time'!AS10)</f>
        <v>5</v>
      </c>
      <c r="AT10" s="279">
        <f ca="1">MAX(AS10,'IMP HR - Person Time'!AT10)</f>
        <v>5</v>
      </c>
      <c r="AU10" s="278">
        <f ca="1">MAX(AT10,'IMP HR - Person Time'!AU10)</f>
        <v>5</v>
      </c>
      <c r="AV10" s="278">
        <f ca="1">MAX(AU10,'IMP HR - Person Time'!AV10)</f>
        <v>5</v>
      </c>
      <c r="AW10" s="279">
        <f ca="1">MAX(AV10,'IMP HR - Person Time'!AW10)</f>
        <v>5</v>
      </c>
      <c r="AX10" s="278">
        <f ca="1">MAX(AW10,'IMP HR - Person Time'!AX10)</f>
        <v>5</v>
      </c>
      <c r="AY10" s="280">
        <f ca="1">MAX(AX10,'IMP HR - Person Time'!AY10)</f>
        <v>5</v>
      </c>
      <c r="AZ10" s="277">
        <f ca="1">MAX(AY10,'IMP HR - Person Time'!AZ10)</f>
        <v>5</v>
      </c>
      <c r="BA10" s="278">
        <f ca="1">MAX(AZ10,'IMP HR - Person Time'!BA10)</f>
        <v>5</v>
      </c>
      <c r="BB10" s="278">
        <f ca="1">MAX(BA10,'IMP HR - Person Time'!BB10)</f>
        <v>6</v>
      </c>
      <c r="BC10" s="279">
        <f ca="1">MAX(BB10,'IMP HR - Person Time'!BC10)</f>
        <v>12</v>
      </c>
      <c r="BD10" s="278">
        <f ca="1">MAX(BC10,'IMP HR - Person Time'!BD10)</f>
        <v>12</v>
      </c>
      <c r="BE10" s="278">
        <f ca="1">MAX(BD10,'IMP HR - Person Time'!BE10)</f>
        <v>12</v>
      </c>
      <c r="BF10" s="279">
        <f ca="1">MAX(BE10,'IMP HR - Person Time'!BF10)</f>
        <v>12</v>
      </c>
      <c r="BG10" s="278">
        <f ca="1">MAX(BF10,'IMP HR - Person Time'!BG10)</f>
        <v>12</v>
      </c>
      <c r="BH10" s="278">
        <f ca="1">MAX(BG10,'IMP HR - Person Time'!BH10)</f>
        <v>12</v>
      </c>
      <c r="BI10" s="279">
        <f ca="1">MAX(BH10,'IMP HR - Person Time'!BI10)</f>
        <v>12</v>
      </c>
      <c r="BJ10" s="278">
        <f ca="1">MAX(BI10,'IMP HR - Person Time'!BJ10)</f>
        <v>12</v>
      </c>
      <c r="BK10" s="280">
        <f ca="1">MAX(BJ10,'IMP HR - Person Time'!BK10)</f>
        <v>12</v>
      </c>
      <c r="BL10" s="277">
        <f ca="1">MAX(BK10,'IMP HR - Person Time'!BL10)</f>
        <v>12</v>
      </c>
      <c r="BM10" s="278">
        <f ca="1">MAX(BL10,'IMP HR - Person Time'!BM10)</f>
        <v>12</v>
      </c>
      <c r="BN10" s="278">
        <f ca="1">MAX(BM10,'IMP HR - Person Time'!BN10)</f>
        <v>12</v>
      </c>
      <c r="BO10" s="279">
        <f ca="1">MAX(BN10,'IMP HR - Person Time'!BO10)</f>
        <v>16</v>
      </c>
      <c r="BP10" s="278">
        <f ca="1">MAX(BO10,'IMP HR - Person Time'!BP10)</f>
        <v>16</v>
      </c>
      <c r="BQ10" s="278">
        <f ca="1">MAX(BP10,'IMP HR - Person Time'!BQ10)</f>
        <v>16</v>
      </c>
      <c r="BR10" s="279">
        <f ca="1">MAX(BQ10,'IMP HR - Person Time'!BR10)</f>
        <v>16</v>
      </c>
      <c r="BS10" s="278">
        <f ca="1">MAX(BR10,'IMP HR - Person Time'!BS10)</f>
        <v>16</v>
      </c>
      <c r="BT10" s="278">
        <f ca="1">MAX(BS10,'IMP HR - Person Time'!BT10)</f>
        <v>17</v>
      </c>
      <c r="BU10" s="279">
        <f ca="1">MAX(BT10,'IMP HR - Person Time'!BU10)</f>
        <v>17</v>
      </c>
      <c r="BV10" s="278">
        <f ca="1">MAX(BU10,'IMP HR - Person Time'!BV10)</f>
        <v>17</v>
      </c>
      <c r="BW10" s="280">
        <f ca="1">MAX(BV10,'IMP HR - Person Time'!BW10)</f>
        <v>18</v>
      </c>
      <c r="BX10" s="277">
        <f ca="1">MAX(BW10,'IMP HR - Person Time'!BX10)</f>
        <v>18</v>
      </c>
      <c r="BY10" s="278">
        <f ca="1">MAX(BX10,'IMP HR - Person Time'!BY10)</f>
        <v>18</v>
      </c>
      <c r="BZ10" s="278">
        <f ca="1">MAX(BY10,'IMP HR - Person Time'!BZ10)</f>
        <v>19</v>
      </c>
      <c r="CA10" s="279">
        <f ca="1">MAX(BZ10,'IMP HR - Person Time'!CA10)</f>
        <v>19</v>
      </c>
      <c r="CB10" s="278">
        <f ca="1">MAX(CA10,'IMP HR - Person Time'!CB10)</f>
        <v>19</v>
      </c>
      <c r="CC10" s="278">
        <f ca="1">MAX(CB10,'IMP HR - Person Time'!CC10)</f>
        <v>19</v>
      </c>
      <c r="CD10" s="279">
        <f ca="1">MAX(CC10,'IMP HR - Person Time'!CD10)</f>
        <v>19</v>
      </c>
      <c r="CE10" s="278">
        <f ca="1">MAX(CD10,'IMP HR - Person Time'!CE10)</f>
        <v>19</v>
      </c>
      <c r="CF10" s="278">
        <f ca="1">MAX(CE10,'IMP HR - Person Time'!CF10)</f>
        <v>19</v>
      </c>
      <c r="CG10" s="279">
        <f ca="1">MAX(CF10,'IMP HR - Person Time'!CG10)</f>
        <v>19</v>
      </c>
      <c r="CH10" s="278">
        <f ca="1">MAX(CG10,'IMP HR - Person Time'!CH10)</f>
        <v>19</v>
      </c>
      <c r="CI10" s="280">
        <f ca="1">MAX(CH10,'IMP HR - Person Time'!CI10)</f>
        <v>19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390">
        <f>'IMP HR - Project Time'!D11</f>
        <v>0</v>
      </c>
      <c r="E11" s="385">
        <f>'IMP HR - Project Time'!E11</f>
        <v>0</v>
      </c>
      <c r="F11" s="385">
        <f>'IMP HR - Project Time'!F11</f>
        <v>0</v>
      </c>
      <c r="G11" s="394">
        <f>'IMP HR - Project Time'!G11</f>
        <v>0</v>
      </c>
      <c r="H11" s="385">
        <f>'IMP HR - Project Time'!H11</f>
        <v>0</v>
      </c>
      <c r="I11" s="385">
        <f>'IMP HR - Project Time'!I11</f>
        <v>0</v>
      </c>
      <c r="J11" s="394">
        <f>'IMP HR - Project Time'!J11</f>
        <v>0</v>
      </c>
      <c r="K11" s="385">
        <f>'IMP HR - Project Time'!K11</f>
        <v>0</v>
      </c>
      <c r="L11" s="385">
        <f>'IMP HR - Project Time'!L11</f>
        <v>0</v>
      </c>
      <c r="M11" s="394">
        <f>'IMP HR - Project Time'!M11</f>
        <v>0</v>
      </c>
      <c r="N11" s="385">
        <f>'IMP HR - Project Time'!N11</f>
        <v>0</v>
      </c>
      <c r="O11" s="395">
        <f>'IMP HR - Project Time'!O11</f>
        <v>0</v>
      </c>
      <c r="P11" s="390">
        <f>'IMP HR - Project Time'!P11</f>
        <v>0</v>
      </c>
      <c r="Q11" s="385">
        <f>'IMP HR - Project Time'!Q11</f>
        <v>0</v>
      </c>
      <c r="R11" s="385">
        <f>'IMP HR - Project Time'!R11</f>
        <v>0</v>
      </c>
      <c r="S11" s="394">
        <f>'IMP HR - Project Time'!S11</f>
        <v>0</v>
      </c>
      <c r="T11" s="385">
        <f>'IMP HR - Project Time'!T11</f>
        <v>0</v>
      </c>
      <c r="U11" s="385">
        <f>'IMP HR - Project Time'!U11</f>
        <v>0</v>
      </c>
      <c r="V11" s="394">
        <f>'IMP HR - Project Time'!V11</f>
        <v>0</v>
      </c>
      <c r="W11" s="385">
        <f>'IMP HR - Project Time'!W11</f>
        <v>0</v>
      </c>
      <c r="X11" s="385">
        <f>'IMP HR - Project Time'!X11</f>
        <v>0</v>
      </c>
      <c r="Y11" s="394">
        <f>'IMP HR - Project Time'!Y11</f>
        <v>0</v>
      </c>
      <c r="Z11" s="385">
        <f>'IMP HR - Project Time'!Z11</f>
        <v>0</v>
      </c>
      <c r="AA11" s="395">
        <f>'IMP HR - Project Time'!AA11</f>
        <v>0</v>
      </c>
      <c r="AB11" s="277">
        <f ca="1">'IMP HR - Person Time'!AB11</f>
        <v>0</v>
      </c>
      <c r="AC11" s="278">
        <f ca="1">MAX(AB11,'IMP HR - Person Time'!AC11)</f>
        <v>1</v>
      </c>
      <c r="AD11" s="278">
        <f ca="1">MAX(AC11,'IMP HR - Person Time'!AD11)</f>
        <v>1</v>
      </c>
      <c r="AE11" s="279">
        <f ca="1">MAX(AD11,'IMP HR - Person Time'!AE11)</f>
        <v>1</v>
      </c>
      <c r="AF11" s="278">
        <f ca="1">MAX(AE11,'IMP HR - Person Time'!AF11)</f>
        <v>1</v>
      </c>
      <c r="AG11" s="278">
        <f ca="1">MAX(AF11,'IMP HR - Person Time'!AG11)</f>
        <v>1</v>
      </c>
      <c r="AH11" s="279">
        <f ca="1">MAX(AG11,'IMP HR - Person Time'!AH11)</f>
        <v>1</v>
      </c>
      <c r="AI11" s="278">
        <f ca="1">MAX(AH11,'IMP HR - Person Time'!AI11)</f>
        <v>1</v>
      </c>
      <c r="AJ11" s="278">
        <f ca="1">MAX(AI11,'IMP HR - Person Time'!AJ11)</f>
        <v>1</v>
      </c>
      <c r="AK11" s="279">
        <f ca="1">MAX(AJ11,'IMP HR - Person Time'!AK11)</f>
        <v>1</v>
      </c>
      <c r="AL11" s="278">
        <f ca="1">MAX(AK11,'IMP HR - Person Time'!AL11)</f>
        <v>1</v>
      </c>
      <c r="AM11" s="280">
        <f ca="1">MAX(AL11,'IMP HR - Person Time'!AM11)</f>
        <v>1</v>
      </c>
      <c r="AN11" s="277">
        <f ca="1">MAX(AM11,'IMP HR - Person Time'!AN11)</f>
        <v>1</v>
      </c>
      <c r="AO11" s="278">
        <f ca="1">MAX(AN11,'IMP HR - Person Time'!AO11)</f>
        <v>5</v>
      </c>
      <c r="AP11" s="278">
        <f ca="1">MAX(AO11,'IMP HR - Person Time'!AP11)</f>
        <v>5</v>
      </c>
      <c r="AQ11" s="279">
        <f ca="1">MAX(AP11,'IMP HR - Person Time'!AQ11)</f>
        <v>5</v>
      </c>
      <c r="AR11" s="278">
        <f ca="1">MAX(AQ11,'IMP HR - Person Time'!AR11)</f>
        <v>6</v>
      </c>
      <c r="AS11" s="278">
        <f ca="1">MAX(AR11,'IMP HR - Person Time'!AS11)</f>
        <v>6</v>
      </c>
      <c r="AT11" s="279">
        <f ca="1">MAX(AS11,'IMP HR - Person Time'!AT11)</f>
        <v>6</v>
      </c>
      <c r="AU11" s="278">
        <f ca="1">MAX(AT11,'IMP HR - Person Time'!AU11)</f>
        <v>6</v>
      </c>
      <c r="AV11" s="278">
        <f ca="1">MAX(AU11,'IMP HR - Person Time'!AV11)</f>
        <v>6</v>
      </c>
      <c r="AW11" s="279">
        <f ca="1">MAX(AV11,'IMP HR - Person Time'!AW11)</f>
        <v>6</v>
      </c>
      <c r="AX11" s="278">
        <f ca="1">MAX(AW11,'IMP HR - Person Time'!AX11)</f>
        <v>7</v>
      </c>
      <c r="AY11" s="280">
        <f ca="1">MAX(AX11,'IMP HR - Person Time'!AY11)</f>
        <v>7</v>
      </c>
      <c r="AZ11" s="277">
        <f ca="1">MAX(AY11,'IMP HR - Person Time'!AZ11)</f>
        <v>7</v>
      </c>
      <c r="BA11" s="278">
        <f ca="1">MAX(AZ11,'IMP HR - Person Time'!BA11)</f>
        <v>8</v>
      </c>
      <c r="BB11" s="278">
        <f ca="1">MAX(BA11,'IMP HR - Person Time'!BB11)</f>
        <v>8</v>
      </c>
      <c r="BC11" s="279">
        <f ca="1">MAX(BB11,'IMP HR - Person Time'!BC11)</f>
        <v>8</v>
      </c>
      <c r="BD11" s="278">
        <f ca="1">MAX(BC11,'IMP HR - Person Time'!BD11)</f>
        <v>15</v>
      </c>
      <c r="BE11" s="278">
        <f ca="1">MAX(BD11,'IMP HR - Person Time'!BE11)</f>
        <v>15</v>
      </c>
      <c r="BF11" s="279">
        <f ca="1">MAX(BE11,'IMP HR - Person Time'!BF11)</f>
        <v>15</v>
      </c>
      <c r="BG11" s="278">
        <f ca="1">MAX(BF11,'IMP HR - Person Time'!BG11)</f>
        <v>15</v>
      </c>
      <c r="BH11" s="278">
        <f ca="1">MAX(BG11,'IMP HR - Person Time'!BH11)</f>
        <v>15</v>
      </c>
      <c r="BI11" s="279">
        <f ca="1">MAX(BH11,'IMP HR - Person Time'!BI11)</f>
        <v>15</v>
      </c>
      <c r="BJ11" s="278">
        <f ca="1">MAX(BI11,'IMP HR - Person Time'!BJ11)</f>
        <v>15</v>
      </c>
      <c r="BK11" s="280">
        <f ca="1">MAX(BJ11,'IMP HR - Person Time'!BK11)</f>
        <v>15</v>
      </c>
      <c r="BL11" s="277">
        <f ca="1">MAX(BK11,'IMP HR - Person Time'!BL11)</f>
        <v>15</v>
      </c>
      <c r="BM11" s="278">
        <f ca="1">MAX(BL11,'IMP HR - Person Time'!BM11)</f>
        <v>15</v>
      </c>
      <c r="BN11" s="278">
        <f ca="1">MAX(BM11,'IMP HR - Person Time'!BN11)</f>
        <v>15</v>
      </c>
      <c r="BO11" s="279">
        <f ca="1">MAX(BN11,'IMP HR - Person Time'!BO11)</f>
        <v>15</v>
      </c>
      <c r="BP11" s="278">
        <f ca="1">MAX(BO11,'IMP HR - Person Time'!BP11)</f>
        <v>23</v>
      </c>
      <c r="BQ11" s="278">
        <f ca="1">MAX(BP11,'IMP HR - Person Time'!BQ11)</f>
        <v>23</v>
      </c>
      <c r="BR11" s="279">
        <f ca="1">MAX(BQ11,'IMP HR - Person Time'!BR11)</f>
        <v>23</v>
      </c>
      <c r="BS11" s="278">
        <f ca="1">MAX(BR11,'IMP HR - Person Time'!BS11)</f>
        <v>23</v>
      </c>
      <c r="BT11" s="278">
        <f ca="1">MAX(BS11,'IMP HR - Person Time'!BT11)</f>
        <v>23</v>
      </c>
      <c r="BU11" s="279">
        <f ca="1">MAX(BT11,'IMP HR - Person Time'!BU11)</f>
        <v>23</v>
      </c>
      <c r="BV11" s="278">
        <f ca="1">MAX(BU11,'IMP HR - Person Time'!BV11)</f>
        <v>25</v>
      </c>
      <c r="BW11" s="280">
        <f ca="1">MAX(BV11,'IMP HR - Person Time'!BW11)</f>
        <v>25</v>
      </c>
      <c r="BX11" s="277">
        <f ca="1">MAX(BW11,'IMP HR - Person Time'!BX11)</f>
        <v>25</v>
      </c>
      <c r="BY11" s="278">
        <f ca="1">MAX(BX11,'IMP HR - Person Time'!BY11)</f>
        <v>25</v>
      </c>
      <c r="BZ11" s="278">
        <f ca="1">MAX(BY11,'IMP HR - Person Time'!BZ11)</f>
        <v>25</v>
      </c>
      <c r="CA11" s="279">
        <f ca="1">MAX(BZ11,'IMP HR - Person Time'!CA11)</f>
        <v>25</v>
      </c>
      <c r="CB11" s="278">
        <f ca="1">MAX(CA11,'IMP HR - Person Time'!CB11)</f>
        <v>25</v>
      </c>
      <c r="CC11" s="278">
        <f ca="1">MAX(CB11,'IMP HR - Person Time'!CC11)</f>
        <v>25</v>
      </c>
      <c r="CD11" s="279">
        <f ca="1">MAX(CC11,'IMP HR - Person Time'!CD11)</f>
        <v>25</v>
      </c>
      <c r="CE11" s="278">
        <f ca="1">MAX(CD11,'IMP HR - Person Time'!CE11)</f>
        <v>25</v>
      </c>
      <c r="CF11" s="278">
        <f ca="1">MAX(CE11,'IMP HR - Person Time'!CF11)</f>
        <v>25</v>
      </c>
      <c r="CG11" s="279">
        <f ca="1">MAX(CF11,'IMP HR - Person Time'!CG11)</f>
        <v>25</v>
      </c>
      <c r="CH11" s="278">
        <f ca="1">MAX(CG11,'IMP HR - Person Time'!CH11)</f>
        <v>25</v>
      </c>
      <c r="CI11" s="280">
        <f ca="1">MAX(CH11,'IMP HR - Person Time'!CI11)</f>
        <v>25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390">
        <f>'IMP HR - Project Time'!D12</f>
        <v>0</v>
      </c>
      <c r="E12" s="385">
        <f>'IMP HR - Project Time'!E12</f>
        <v>0</v>
      </c>
      <c r="F12" s="385">
        <f>'IMP HR - Project Time'!F12</f>
        <v>0</v>
      </c>
      <c r="G12" s="394">
        <f>'IMP HR - Project Time'!G12</f>
        <v>0</v>
      </c>
      <c r="H12" s="385">
        <f>'IMP HR - Project Time'!H12</f>
        <v>0</v>
      </c>
      <c r="I12" s="385">
        <f>'IMP HR - Project Time'!I12</f>
        <v>0</v>
      </c>
      <c r="J12" s="394">
        <f>'IMP HR - Project Time'!J12</f>
        <v>0</v>
      </c>
      <c r="K12" s="385">
        <f>'IMP HR - Project Time'!K12</f>
        <v>0</v>
      </c>
      <c r="L12" s="385">
        <f>'IMP HR - Project Time'!L12</f>
        <v>0</v>
      </c>
      <c r="M12" s="394">
        <f>'IMP HR - Project Time'!M12</f>
        <v>0</v>
      </c>
      <c r="N12" s="385">
        <f>'IMP HR - Project Time'!N12</f>
        <v>0</v>
      </c>
      <c r="O12" s="395">
        <f>'IMP HR - Project Time'!O12</f>
        <v>0</v>
      </c>
      <c r="P12" s="390">
        <f>'IMP HR - Project Time'!P12</f>
        <v>0</v>
      </c>
      <c r="Q12" s="385">
        <f>'IMP HR - Project Time'!Q12</f>
        <v>0</v>
      </c>
      <c r="R12" s="385">
        <f>'IMP HR - Project Time'!R12</f>
        <v>0</v>
      </c>
      <c r="S12" s="394">
        <f>'IMP HR - Project Time'!S12</f>
        <v>0</v>
      </c>
      <c r="T12" s="385">
        <f>'IMP HR - Project Time'!T12</f>
        <v>0</v>
      </c>
      <c r="U12" s="385">
        <f>'IMP HR - Project Time'!U12</f>
        <v>0</v>
      </c>
      <c r="V12" s="394">
        <f>'IMP HR - Project Time'!V12</f>
        <v>0</v>
      </c>
      <c r="W12" s="385">
        <f>'IMP HR - Project Time'!W12</f>
        <v>0</v>
      </c>
      <c r="X12" s="385">
        <f>'IMP HR - Project Time'!X12</f>
        <v>0</v>
      </c>
      <c r="Y12" s="394">
        <f>'IMP HR - Project Time'!Y12</f>
        <v>0</v>
      </c>
      <c r="Z12" s="385">
        <f>'IMP HR - Project Time'!Z12</f>
        <v>0</v>
      </c>
      <c r="AA12" s="395">
        <f>'IMP HR - Project Time'!AA12</f>
        <v>0</v>
      </c>
      <c r="AB12" s="277">
        <f ca="1">'IMP HR - Person Time'!AB12</f>
        <v>0</v>
      </c>
      <c r="AC12" s="278">
        <f ca="1">MAX(AB12,'IMP HR - Person Time'!AC12)</f>
        <v>0</v>
      </c>
      <c r="AD12" s="278">
        <f ca="1">MAX(AC12,'IMP HR - Person Time'!AD12)</f>
        <v>1</v>
      </c>
      <c r="AE12" s="279">
        <f ca="1">MAX(AD12,'IMP HR - Person Time'!AE12)</f>
        <v>2</v>
      </c>
      <c r="AF12" s="278">
        <f ca="1">MAX(AE12,'IMP HR - Person Time'!AF12)</f>
        <v>2</v>
      </c>
      <c r="AG12" s="278">
        <f ca="1">MAX(AF12,'IMP HR - Person Time'!AG12)</f>
        <v>2</v>
      </c>
      <c r="AH12" s="279">
        <f ca="1">MAX(AG12,'IMP HR - Person Time'!AH12)</f>
        <v>2</v>
      </c>
      <c r="AI12" s="278">
        <f ca="1">MAX(AH12,'IMP HR - Person Time'!AI12)</f>
        <v>2</v>
      </c>
      <c r="AJ12" s="278">
        <f ca="1">MAX(AI12,'IMP HR - Person Time'!AJ12)</f>
        <v>2</v>
      </c>
      <c r="AK12" s="279">
        <f ca="1">MAX(AJ12,'IMP HR - Person Time'!AK12)</f>
        <v>2</v>
      </c>
      <c r="AL12" s="278">
        <f ca="1">MAX(AK12,'IMP HR - Person Time'!AL12)</f>
        <v>2</v>
      </c>
      <c r="AM12" s="280">
        <f ca="1">MAX(AL12,'IMP HR - Person Time'!AM12)</f>
        <v>2</v>
      </c>
      <c r="AN12" s="277">
        <f ca="1">MAX(AM12,'IMP HR - Person Time'!AN12)</f>
        <v>2</v>
      </c>
      <c r="AO12" s="278">
        <f ca="1">MAX(AN12,'IMP HR - Person Time'!AO12)</f>
        <v>2</v>
      </c>
      <c r="AP12" s="278">
        <f ca="1">MAX(AO12,'IMP HR - Person Time'!AP12)</f>
        <v>6</v>
      </c>
      <c r="AQ12" s="279">
        <f ca="1">MAX(AP12,'IMP HR - Person Time'!AQ12)</f>
        <v>10</v>
      </c>
      <c r="AR12" s="278">
        <f ca="1">MAX(AQ12,'IMP HR - Person Time'!AR12)</f>
        <v>10</v>
      </c>
      <c r="AS12" s="278">
        <f ca="1">MAX(AR12,'IMP HR - Person Time'!AS12)</f>
        <v>11</v>
      </c>
      <c r="AT12" s="279">
        <f ca="1">MAX(AS12,'IMP HR - Person Time'!AT12)</f>
        <v>12</v>
      </c>
      <c r="AU12" s="278">
        <f ca="1">MAX(AT12,'IMP HR - Person Time'!AU12)</f>
        <v>12</v>
      </c>
      <c r="AV12" s="278">
        <f ca="1">MAX(AU12,'IMP HR - Person Time'!AV12)</f>
        <v>12</v>
      </c>
      <c r="AW12" s="279">
        <f ca="1">MAX(AV12,'IMP HR - Person Time'!AW12)</f>
        <v>12</v>
      </c>
      <c r="AX12" s="278">
        <f ca="1">MAX(AW12,'IMP HR - Person Time'!AX12)</f>
        <v>12</v>
      </c>
      <c r="AY12" s="280">
        <f ca="1">MAX(AX12,'IMP HR - Person Time'!AY12)</f>
        <v>12</v>
      </c>
      <c r="AZ12" s="277">
        <f ca="1">MAX(AY12,'IMP HR - Person Time'!AZ12)</f>
        <v>13</v>
      </c>
      <c r="BA12" s="278">
        <f ca="1">MAX(AZ12,'IMP HR - Person Time'!BA12)</f>
        <v>13</v>
      </c>
      <c r="BB12" s="278">
        <f ca="1">MAX(BA12,'IMP HR - Person Time'!BB12)</f>
        <v>14</v>
      </c>
      <c r="BC12" s="279">
        <f ca="1">MAX(BB12,'IMP HR - Person Time'!BC12)</f>
        <v>15</v>
      </c>
      <c r="BD12" s="278">
        <f ca="1">MAX(BC12,'IMP HR - Person Time'!BD12)</f>
        <v>15</v>
      </c>
      <c r="BE12" s="278">
        <f ca="1">MAX(BD12,'IMP HR - Person Time'!BE12)</f>
        <v>23</v>
      </c>
      <c r="BF12" s="279">
        <f ca="1">MAX(BE12,'IMP HR - Person Time'!BF12)</f>
        <v>30</v>
      </c>
      <c r="BG12" s="278">
        <f ca="1">MAX(BF12,'IMP HR - Person Time'!BG12)</f>
        <v>30</v>
      </c>
      <c r="BH12" s="278">
        <f ca="1">MAX(BG12,'IMP HR - Person Time'!BH12)</f>
        <v>30</v>
      </c>
      <c r="BI12" s="279">
        <f ca="1">MAX(BH12,'IMP HR - Person Time'!BI12)</f>
        <v>30</v>
      </c>
      <c r="BJ12" s="278">
        <f ca="1">MAX(BI12,'IMP HR - Person Time'!BJ12)</f>
        <v>30</v>
      </c>
      <c r="BK12" s="280">
        <f ca="1">MAX(BJ12,'IMP HR - Person Time'!BK12)</f>
        <v>30</v>
      </c>
      <c r="BL12" s="277">
        <f ca="1">MAX(BK12,'IMP HR - Person Time'!BL12)</f>
        <v>30</v>
      </c>
      <c r="BM12" s="278">
        <f ca="1">MAX(BL12,'IMP HR - Person Time'!BM12)</f>
        <v>30</v>
      </c>
      <c r="BN12" s="278">
        <f ca="1">MAX(BM12,'IMP HR - Person Time'!BN12)</f>
        <v>30</v>
      </c>
      <c r="BO12" s="279">
        <f ca="1">MAX(BN12,'IMP HR - Person Time'!BO12)</f>
        <v>30</v>
      </c>
      <c r="BP12" s="278">
        <f ca="1">MAX(BO12,'IMP HR - Person Time'!BP12)</f>
        <v>30</v>
      </c>
      <c r="BQ12" s="278">
        <f ca="1">MAX(BP12,'IMP HR - Person Time'!BQ12)</f>
        <v>37</v>
      </c>
      <c r="BR12" s="279">
        <f ca="1">MAX(BQ12,'IMP HR - Person Time'!BR12)</f>
        <v>43</v>
      </c>
      <c r="BS12" s="278">
        <f ca="1">MAX(BR12,'IMP HR - Person Time'!BS12)</f>
        <v>43</v>
      </c>
      <c r="BT12" s="278">
        <f ca="1">MAX(BS12,'IMP HR - Person Time'!BT12)</f>
        <v>43</v>
      </c>
      <c r="BU12" s="279">
        <f ca="1">MAX(BT12,'IMP HR - Person Time'!BU12)</f>
        <v>43</v>
      </c>
      <c r="BV12" s="278">
        <f ca="1">MAX(BU12,'IMP HR - Person Time'!BV12)</f>
        <v>43</v>
      </c>
      <c r="BW12" s="280">
        <f ca="1">MAX(BV12,'IMP HR - Person Time'!BW12)</f>
        <v>46</v>
      </c>
      <c r="BX12" s="277">
        <f ca="1">MAX(BW12,'IMP HR - Person Time'!BX12)</f>
        <v>49</v>
      </c>
      <c r="BY12" s="278">
        <f ca="1">MAX(BX12,'IMP HR - Person Time'!BY12)</f>
        <v>49</v>
      </c>
      <c r="BZ12" s="278">
        <f ca="1">MAX(BY12,'IMP HR - Person Time'!BZ12)</f>
        <v>49</v>
      </c>
      <c r="CA12" s="279">
        <f ca="1">MAX(BZ12,'IMP HR - Person Time'!CA12)</f>
        <v>49</v>
      </c>
      <c r="CB12" s="278">
        <f ca="1">MAX(CA12,'IMP HR - Person Time'!CB12)</f>
        <v>49</v>
      </c>
      <c r="CC12" s="278">
        <f ca="1">MAX(CB12,'IMP HR - Person Time'!CC12)</f>
        <v>49</v>
      </c>
      <c r="CD12" s="279">
        <f ca="1">MAX(CC12,'IMP HR - Person Time'!CD12)</f>
        <v>49</v>
      </c>
      <c r="CE12" s="278">
        <f ca="1">MAX(CD12,'IMP HR - Person Time'!CE12)</f>
        <v>49</v>
      </c>
      <c r="CF12" s="278">
        <f ca="1">MAX(CE12,'IMP HR - Person Time'!CF12)</f>
        <v>49</v>
      </c>
      <c r="CG12" s="279">
        <f ca="1">MAX(CF12,'IMP HR - Person Time'!CG12)</f>
        <v>49</v>
      </c>
      <c r="CH12" s="278">
        <f ca="1">MAX(CG12,'IMP HR - Person Time'!CH12)</f>
        <v>49</v>
      </c>
      <c r="CI12" s="280">
        <f ca="1">MAX(CH12,'IMP HR - Person Time'!CI12)</f>
        <v>49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390">
        <f>'IMP HR - Project Time'!D13</f>
        <v>0</v>
      </c>
      <c r="E13" s="385">
        <f>'IMP HR - Project Time'!E13</f>
        <v>0</v>
      </c>
      <c r="F13" s="385">
        <f>'IMP HR - Project Time'!F13</f>
        <v>0</v>
      </c>
      <c r="G13" s="394">
        <f>'IMP HR - Project Time'!G13</f>
        <v>0</v>
      </c>
      <c r="H13" s="385">
        <f>'IMP HR - Project Time'!H13</f>
        <v>0</v>
      </c>
      <c r="I13" s="385">
        <f>'IMP HR - Project Time'!I13</f>
        <v>0</v>
      </c>
      <c r="J13" s="394">
        <f>'IMP HR - Project Time'!J13</f>
        <v>0</v>
      </c>
      <c r="K13" s="385">
        <f>'IMP HR - Project Time'!K13</f>
        <v>0</v>
      </c>
      <c r="L13" s="385">
        <f>'IMP HR - Project Time'!L13</f>
        <v>0</v>
      </c>
      <c r="M13" s="394">
        <f>'IMP HR - Project Time'!M13</f>
        <v>0</v>
      </c>
      <c r="N13" s="385">
        <f>'IMP HR - Project Time'!N13</f>
        <v>0</v>
      </c>
      <c r="O13" s="395">
        <f>'IMP HR - Project Time'!O13</f>
        <v>0</v>
      </c>
      <c r="P13" s="390">
        <f>'IMP HR - Project Time'!P13</f>
        <v>0</v>
      </c>
      <c r="Q13" s="385">
        <f>'IMP HR - Project Time'!Q13</f>
        <v>0</v>
      </c>
      <c r="R13" s="385">
        <f>'IMP HR - Project Time'!R13</f>
        <v>0</v>
      </c>
      <c r="S13" s="394">
        <f>'IMP HR - Project Time'!S13</f>
        <v>0</v>
      </c>
      <c r="T13" s="385">
        <f>'IMP HR - Project Time'!T13</f>
        <v>0</v>
      </c>
      <c r="U13" s="385">
        <f>'IMP HR - Project Time'!U13</f>
        <v>0</v>
      </c>
      <c r="V13" s="394">
        <f>'IMP HR - Project Time'!V13</f>
        <v>0</v>
      </c>
      <c r="W13" s="385">
        <f>'IMP HR - Project Time'!W13</f>
        <v>0</v>
      </c>
      <c r="X13" s="385">
        <f>'IMP HR - Project Time'!X13</f>
        <v>0</v>
      </c>
      <c r="Y13" s="394">
        <f>'IMP HR - Project Time'!Y13</f>
        <v>0</v>
      </c>
      <c r="Z13" s="385">
        <f>'IMP HR - Project Time'!Z13</f>
        <v>0</v>
      </c>
      <c r="AA13" s="395">
        <f>'IMP HR - Project Time'!AA13</f>
        <v>0</v>
      </c>
      <c r="AB13" s="277">
        <f ca="1">'IMP HR - Person Time'!AB13</f>
        <v>1</v>
      </c>
      <c r="AC13" s="278">
        <f ca="1">MAX(AB13,'IMP HR - Person Time'!AC13)</f>
        <v>1</v>
      </c>
      <c r="AD13" s="278">
        <f ca="1">MAX(AC13,'IMP HR - Person Time'!AD13)</f>
        <v>1</v>
      </c>
      <c r="AE13" s="279">
        <f ca="1">MAX(AD13,'IMP HR - Person Time'!AE13)</f>
        <v>1</v>
      </c>
      <c r="AF13" s="278">
        <f ca="1">MAX(AE13,'IMP HR - Person Time'!AF13)</f>
        <v>1</v>
      </c>
      <c r="AG13" s="278">
        <f ca="1">MAX(AF13,'IMP HR - Person Time'!AG13)</f>
        <v>1</v>
      </c>
      <c r="AH13" s="279">
        <f ca="1">MAX(AG13,'IMP HR - Person Time'!AH13)</f>
        <v>1</v>
      </c>
      <c r="AI13" s="278">
        <f ca="1">MAX(AH13,'IMP HR - Person Time'!AI13)</f>
        <v>1</v>
      </c>
      <c r="AJ13" s="278">
        <f ca="1">MAX(AI13,'IMP HR - Person Time'!AJ13)</f>
        <v>1</v>
      </c>
      <c r="AK13" s="279">
        <f ca="1">MAX(AJ13,'IMP HR - Person Time'!AK13)</f>
        <v>1</v>
      </c>
      <c r="AL13" s="278">
        <f ca="1">MAX(AK13,'IMP HR - Person Time'!AL13)</f>
        <v>1</v>
      </c>
      <c r="AM13" s="280">
        <f ca="1">MAX(AL13,'IMP HR - Person Time'!AM13)</f>
        <v>1</v>
      </c>
      <c r="AN13" s="277">
        <f ca="1">MAX(AM13,'IMP HR - Person Time'!AN13)</f>
        <v>5</v>
      </c>
      <c r="AO13" s="278">
        <f ca="1">MAX(AN13,'IMP HR - Person Time'!AO13)</f>
        <v>5</v>
      </c>
      <c r="AP13" s="278">
        <f ca="1">MAX(AO13,'IMP HR - Person Time'!AP13)</f>
        <v>5</v>
      </c>
      <c r="AQ13" s="279">
        <f ca="1">MAX(AP13,'IMP HR - Person Time'!AQ13)</f>
        <v>5</v>
      </c>
      <c r="AR13" s="278">
        <f ca="1">MAX(AQ13,'IMP HR - Person Time'!AR13)</f>
        <v>5</v>
      </c>
      <c r="AS13" s="278">
        <f ca="1">MAX(AR13,'IMP HR - Person Time'!AS13)</f>
        <v>5</v>
      </c>
      <c r="AT13" s="279">
        <f ca="1">MAX(AS13,'IMP HR - Person Time'!AT13)</f>
        <v>5</v>
      </c>
      <c r="AU13" s="278">
        <f ca="1">MAX(AT13,'IMP HR - Person Time'!AU13)</f>
        <v>5</v>
      </c>
      <c r="AV13" s="278">
        <f ca="1">MAX(AU13,'IMP HR - Person Time'!AV13)</f>
        <v>5</v>
      </c>
      <c r="AW13" s="279">
        <f ca="1">MAX(AV13,'IMP HR - Person Time'!AW13)</f>
        <v>5</v>
      </c>
      <c r="AX13" s="278">
        <f ca="1">MAX(AW13,'IMP HR - Person Time'!AX13)</f>
        <v>5</v>
      </c>
      <c r="AY13" s="280">
        <f ca="1">MAX(AX13,'IMP HR - Person Time'!AY13)</f>
        <v>5</v>
      </c>
      <c r="AZ13" s="277">
        <f ca="1">MAX(AY13,'IMP HR - Person Time'!AZ13)</f>
        <v>5</v>
      </c>
      <c r="BA13" s="278">
        <f ca="1">MAX(AZ13,'IMP HR - Person Time'!BA13)</f>
        <v>5</v>
      </c>
      <c r="BB13" s="278">
        <f ca="1">MAX(BA13,'IMP HR - Person Time'!BB13)</f>
        <v>5</v>
      </c>
      <c r="BC13" s="279">
        <f ca="1">MAX(BB13,'IMP HR - Person Time'!BC13)</f>
        <v>9</v>
      </c>
      <c r="BD13" s="278">
        <f ca="1">MAX(BC13,'IMP HR - Person Time'!BD13)</f>
        <v>9</v>
      </c>
      <c r="BE13" s="278">
        <f ca="1">MAX(BD13,'IMP HR - Person Time'!BE13)</f>
        <v>9</v>
      </c>
      <c r="BF13" s="279">
        <f ca="1">MAX(BE13,'IMP HR - Person Time'!BF13)</f>
        <v>9</v>
      </c>
      <c r="BG13" s="278">
        <f ca="1">MAX(BF13,'IMP HR - Person Time'!BG13)</f>
        <v>9</v>
      </c>
      <c r="BH13" s="278">
        <f ca="1">MAX(BG13,'IMP HR - Person Time'!BH13)</f>
        <v>9</v>
      </c>
      <c r="BI13" s="279">
        <f ca="1">MAX(BH13,'IMP HR - Person Time'!BI13)</f>
        <v>9</v>
      </c>
      <c r="BJ13" s="278">
        <f ca="1">MAX(BI13,'IMP HR - Person Time'!BJ13)</f>
        <v>9</v>
      </c>
      <c r="BK13" s="280">
        <f ca="1">MAX(BJ13,'IMP HR - Person Time'!BK13)</f>
        <v>9</v>
      </c>
      <c r="BL13" s="277">
        <f ca="1">MAX(BK13,'IMP HR - Person Time'!BL13)</f>
        <v>9</v>
      </c>
      <c r="BM13" s="278">
        <f ca="1">MAX(BL13,'IMP HR - Person Time'!BM13)</f>
        <v>9</v>
      </c>
      <c r="BN13" s="278">
        <f ca="1">MAX(BM13,'IMP HR - Person Time'!BN13)</f>
        <v>9</v>
      </c>
      <c r="BO13" s="279">
        <f ca="1">MAX(BN13,'IMP HR - Person Time'!BO13)</f>
        <v>10</v>
      </c>
      <c r="BP13" s="278">
        <f ca="1">MAX(BO13,'IMP HR - Person Time'!BP13)</f>
        <v>10</v>
      </c>
      <c r="BQ13" s="278">
        <f ca="1">MAX(BP13,'IMP HR - Person Time'!BQ13)</f>
        <v>10</v>
      </c>
      <c r="BR13" s="279">
        <f ca="1">MAX(BQ13,'IMP HR - Person Time'!BR13)</f>
        <v>10</v>
      </c>
      <c r="BS13" s="278">
        <f ca="1">MAX(BR13,'IMP HR - Person Time'!BS13)</f>
        <v>10</v>
      </c>
      <c r="BT13" s="278">
        <f ca="1">MAX(BS13,'IMP HR - Person Time'!BT13)</f>
        <v>10</v>
      </c>
      <c r="BU13" s="279">
        <f ca="1">MAX(BT13,'IMP HR - Person Time'!BU13)</f>
        <v>10</v>
      </c>
      <c r="BV13" s="278">
        <f ca="1">MAX(BU13,'IMP HR - Person Time'!BV13)</f>
        <v>10</v>
      </c>
      <c r="BW13" s="280">
        <f ca="1">MAX(BV13,'IMP HR - Person Time'!BW13)</f>
        <v>10</v>
      </c>
      <c r="BX13" s="277">
        <f ca="1">MAX(BW13,'IMP HR - Person Time'!BX13)</f>
        <v>10</v>
      </c>
      <c r="BY13" s="278">
        <f ca="1">MAX(BX13,'IMP HR - Person Time'!BY13)</f>
        <v>10</v>
      </c>
      <c r="BZ13" s="278">
        <f ca="1">MAX(BY13,'IMP HR - Person Time'!BZ13)</f>
        <v>10</v>
      </c>
      <c r="CA13" s="279">
        <f ca="1">MAX(BZ13,'IMP HR - Person Time'!CA13)</f>
        <v>10</v>
      </c>
      <c r="CB13" s="278">
        <f ca="1">MAX(CA13,'IMP HR - Person Time'!CB13)</f>
        <v>10</v>
      </c>
      <c r="CC13" s="278">
        <f ca="1">MAX(CB13,'IMP HR - Person Time'!CC13)</f>
        <v>10</v>
      </c>
      <c r="CD13" s="279">
        <f ca="1">MAX(CC13,'IMP HR - Person Time'!CD13)</f>
        <v>10</v>
      </c>
      <c r="CE13" s="278">
        <f ca="1">MAX(CD13,'IMP HR - Person Time'!CE13)</f>
        <v>10</v>
      </c>
      <c r="CF13" s="278">
        <f ca="1">MAX(CE13,'IMP HR - Person Time'!CF13)</f>
        <v>10</v>
      </c>
      <c r="CG13" s="279">
        <f ca="1">MAX(CF13,'IMP HR - Person Time'!CG13)</f>
        <v>10</v>
      </c>
      <c r="CH13" s="278">
        <f ca="1">MAX(CG13,'IMP HR - Person Time'!CH13)</f>
        <v>10</v>
      </c>
      <c r="CI13" s="280">
        <f ca="1">MAX(CH13,'IMP HR - Person Time'!CI13)</f>
        <v>10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390">
        <f>'IMP HR - Project Time'!D14</f>
        <v>0</v>
      </c>
      <c r="E14" s="385">
        <f>'IMP HR - Project Time'!E14</f>
        <v>0</v>
      </c>
      <c r="F14" s="385">
        <f>'IMP HR - Project Time'!F14</f>
        <v>0</v>
      </c>
      <c r="G14" s="394">
        <f>'IMP HR - Project Time'!G14</f>
        <v>0</v>
      </c>
      <c r="H14" s="385">
        <f>'IMP HR - Project Time'!H14</f>
        <v>0</v>
      </c>
      <c r="I14" s="385">
        <f>'IMP HR - Project Time'!I14</f>
        <v>0</v>
      </c>
      <c r="J14" s="394">
        <f>'IMP HR - Project Time'!J14</f>
        <v>0</v>
      </c>
      <c r="K14" s="385">
        <f>'IMP HR - Project Time'!K14</f>
        <v>0</v>
      </c>
      <c r="L14" s="385">
        <f>'IMP HR - Project Time'!L14</f>
        <v>0</v>
      </c>
      <c r="M14" s="394">
        <f>'IMP HR - Project Time'!M14</f>
        <v>0</v>
      </c>
      <c r="N14" s="385">
        <f>'IMP HR - Project Time'!N14</f>
        <v>0</v>
      </c>
      <c r="O14" s="395">
        <f>'IMP HR - Project Time'!O14</f>
        <v>0</v>
      </c>
      <c r="P14" s="390">
        <f>'IMP HR - Project Time'!P14</f>
        <v>0</v>
      </c>
      <c r="Q14" s="385">
        <f>'IMP HR - Project Time'!Q14</f>
        <v>0</v>
      </c>
      <c r="R14" s="385">
        <f>'IMP HR - Project Time'!R14</f>
        <v>0</v>
      </c>
      <c r="S14" s="394">
        <f>'IMP HR - Project Time'!S14</f>
        <v>0</v>
      </c>
      <c r="T14" s="385">
        <f>'IMP HR - Project Time'!T14</f>
        <v>0</v>
      </c>
      <c r="U14" s="385">
        <f>'IMP HR - Project Time'!U14</f>
        <v>0</v>
      </c>
      <c r="V14" s="394">
        <f>'IMP HR - Project Time'!V14</f>
        <v>0</v>
      </c>
      <c r="W14" s="385">
        <f>'IMP HR - Project Time'!W14</f>
        <v>0</v>
      </c>
      <c r="X14" s="385">
        <f>'IMP HR - Project Time'!X14</f>
        <v>0</v>
      </c>
      <c r="Y14" s="394">
        <f>'IMP HR - Project Time'!Y14</f>
        <v>0</v>
      </c>
      <c r="Z14" s="385">
        <f>'IMP HR - Project Time'!Z14</f>
        <v>0</v>
      </c>
      <c r="AA14" s="395">
        <f>'IMP HR - Project Time'!AA14</f>
        <v>0</v>
      </c>
      <c r="AB14" s="277">
        <f ca="1">'IMP HR - Person Time'!AB14</f>
        <v>1</v>
      </c>
      <c r="AC14" s="278">
        <f ca="1">MAX(AB14,'IMP HR - Person Time'!AC14)</f>
        <v>1</v>
      </c>
      <c r="AD14" s="278">
        <f ca="1">MAX(AC14,'IMP HR - Person Time'!AD14)</f>
        <v>1</v>
      </c>
      <c r="AE14" s="279">
        <f ca="1">MAX(AD14,'IMP HR - Person Time'!AE14)</f>
        <v>1</v>
      </c>
      <c r="AF14" s="278">
        <f ca="1">MAX(AE14,'IMP HR - Person Time'!AF14)</f>
        <v>1</v>
      </c>
      <c r="AG14" s="278">
        <f ca="1">MAX(AF14,'IMP HR - Person Time'!AG14)</f>
        <v>1</v>
      </c>
      <c r="AH14" s="279">
        <f ca="1">MAX(AG14,'IMP HR - Person Time'!AH14)</f>
        <v>1</v>
      </c>
      <c r="AI14" s="278">
        <f ca="1">MAX(AH14,'IMP HR - Person Time'!AI14)</f>
        <v>1</v>
      </c>
      <c r="AJ14" s="278">
        <f ca="1">MAX(AI14,'IMP HR - Person Time'!AJ14)</f>
        <v>1</v>
      </c>
      <c r="AK14" s="279">
        <f ca="1">MAX(AJ14,'IMP HR - Person Time'!AK14)</f>
        <v>1</v>
      </c>
      <c r="AL14" s="278">
        <f ca="1">MAX(AK14,'IMP HR - Person Time'!AL14)</f>
        <v>1</v>
      </c>
      <c r="AM14" s="280">
        <f ca="1">MAX(AL14,'IMP HR - Person Time'!AM14)</f>
        <v>1</v>
      </c>
      <c r="AN14" s="277">
        <f ca="1">MAX(AM14,'IMP HR - Person Time'!AN14)</f>
        <v>5</v>
      </c>
      <c r="AO14" s="278">
        <f ca="1">MAX(AN14,'IMP HR - Person Time'!AO14)</f>
        <v>5</v>
      </c>
      <c r="AP14" s="278">
        <f ca="1">MAX(AO14,'IMP HR - Person Time'!AP14)</f>
        <v>5</v>
      </c>
      <c r="AQ14" s="279">
        <f ca="1">MAX(AP14,'IMP HR - Person Time'!AQ14)</f>
        <v>5</v>
      </c>
      <c r="AR14" s="278">
        <f ca="1">MAX(AQ14,'IMP HR - Person Time'!AR14)</f>
        <v>5</v>
      </c>
      <c r="AS14" s="278">
        <f ca="1">MAX(AR14,'IMP HR - Person Time'!AS14)</f>
        <v>5</v>
      </c>
      <c r="AT14" s="279">
        <f ca="1">MAX(AS14,'IMP HR - Person Time'!AT14)</f>
        <v>5</v>
      </c>
      <c r="AU14" s="278">
        <f ca="1">MAX(AT14,'IMP HR - Person Time'!AU14)</f>
        <v>5</v>
      </c>
      <c r="AV14" s="278">
        <f ca="1">MAX(AU14,'IMP HR - Person Time'!AV14)</f>
        <v>5</v>
      </c>
      <c r="AW14" s="279">
        <f ca="1">MAX(AV14,'IMP HR - Person Time'!AW14)</f>
        <v>5</v>
      </c>
      <c r="AX14" s="278">
        <f ca="1">MAX(AW14,'IMP HR - Person Time'!AX14)</f>
        <v>5</v>
      </c>
      <c r="AY14" s="280">
        <f ca="1">MAX(AX14,'IMP HR - Person Time'!AY14)</f>
        <v>5</v>
      </c>
      <c r="AZ14" s="277">
        <f ca="1">MAX(AY14,'IMP HR - Person Time'!AZ14)</f>
        <v>5</v>
      </c>
      <c r="BA14" s="278">
        <f ca="1">MAX(AZ14,'IMP HR - Person Time'!BA14)</f>
        <v>5</v>
      </c>
      <c r="BB14" s="278">
        <f ca="1">MAX(BA14,'IMP HR - Person Time'!BB14)</f>
        <v>6</v>
      </c>
      <c r="BC14" s="279">
        <f ca="1">MAX(BB14,'IMP HR - Person Time'!BC14)</f>
        <v>12</v>
      </c>
      <c r="BD14" s="278">
        <f ca="1">MAX(BC14,'IMP HR - Person Time'!BD14)</f>
        <v>12</v>
      </c>
      <c r="BE14" s="278">
        <f ca="1">MAX(BD14,'IMP HR - Person Time'!BE14)</f>
        <v>12</v>
      </c>
      <c r="BF14" s="279">
        <f ca="1">MAX(BE14,'IMP HR - Person Time'!BF14)</f>
        <v>12</v>
      </c>
      <c r="BG14" s="278">
        <f ca="1">MAX(BF14,'IMP HR - Person Time'!BG14)</f>
        <v>12</v>
      </c>
      <c r="BH14" s="278">
        <f ca="1">MAX(BG14,'IMP HR - Person Time'!BH14)</f>
        <v>12</v>
      </c>
      <c r="BI14" s="279">
        <f ca="1">MAX(BH14,'IMP HR - Person Time'!BI14)</f>
        <v>12</v>
      </c>
      <c r="BJ14" s="278">
        <f ca="1">MAX(BI14,'IMP HR - Person Time'!BJ14)</f>
        <v>12</v>
      </c>
      <c r="BK14" s="280">
        <f ca="1">MAX(BJ14,'IMP HR - Person Time'!BK14)</f>
        <v>12</v>
      </c>
      <c r="BL14" s="277">
        <f ca="1">MAX(BK14,'IMP HR - Person Time'!BL14)</f>
        <v>12</v>
      </c>
      <c r="BM14" s="278">
        <f ca="1">MAX(BL14,'IMP HR - Person Time'!BM14)</f>
        <v>12</v>
      </c>
      <c r="BN14" s="278">
        <f ca="1">MAX(BM14,'IMP HR - Person Time'!BN14)</f>
        <v>12</v>
      </c>
      <c r="BO14" s="279">
        <f ca="1">MAX(BN14,'IMP HR - Person Time'!BO14)</f>
        <v>16</v>
      </c>
      <c r="BP14" s="278">
        <f ca="1">MAX(BO14,'IMP HR - Person Time'!BP14)</f>
        <v>16</v>
      </c>
      <c r="BQ14" s="278">
        <f ca="1">MAX(BP14,'IMP HR - Person Time'!BQ14)</f>
        <v>16</v>
      </c>
      <c r="BR14" s="279">
        <f ca="1">MAX(BQ14,'IMP HR - Person Time'!BR14)</f>
        <v>16</v>
      </c>
      <c r="BS14" s="278">
        <f ca="1">MAX(BR14,'IMP HR - Person Time'!BS14)</f>
        <v>16</v>
      </c>
      <c r="BT14" s="278">
        <f ca="1">MAX(BS14,'IMP HR - Person Time'!BT14)</f>
        <v>17</v>
      </c>
      <c r="BU14" s="279">
        <f ca="1">MAX(BT14,'IMP HR - Person Time'!BU14)</f>
        <v>17</v>
      </c>
      <c r="BV14" s="278">
        <f ca="1">MAX(BU14,'IMP HR - Person Time'!BV14)</f>
        <v>17</v>
      </c>
      <c r="BW14" s="280">
        <f ca="1">MAX(BV14,'IMP HR - Person Time'!BW14)</f>
        <v>18</v>
      </c>
      <c r="BX14" s="277">
        <f ca="1">MAX(BW14,'IMP HR - Person Time'!BX14)</f>
        <v>18</v>
      </c>
      <c r="BY14" s="278">
        <f ca="1">MAX(BX14,'IMP HR - Person Time'!BY14)</f>
        <v>18</v>
      </c>
      <c r="BZ14" s="278">
        <f ca="1">MAX(BY14,'IMP HR - Person Time'!BZ14)</f>
        <v>19</v>
      </c>
      <c r="CA14" s="279">
        <f ca="1">MAX(BZ14,'IMP HR - Person Time'!CA14)</f>
        <v>19</v>
      </c>
      <c r="CB14" s="278">
        <f ca="1">MAX(CA14,'IMP HR - Person Time'!CB14)</f>
        <v>19</v>
      </c>
      <c r="CC14" s="278">
        <f ca="1">MAX(CB14,'IMP HR - Person Time'!CC14)</f>
        <v>19</v>
      </c>
      <c r="CD14" s="279">
        <f ca="1">MAX(CC14,'IMP HR - Person Time'!CD14)</f>
        <v>19</v>
      </c>
      <c r="CE14" s="278">
        <f ca="1">MAX(CD14,'IMP HR - Person Time'!CE14)</f>
        <v>19</v>
      </c>
      <c r="CF14" s="278">
        <f ca="1">MAX(CE14,'IMP HR - Person Time'!CF14)</f>
        <v>19</v>
      </c>
      <c r="CG14" s="279">
        <f ca="1">MAX(CF14,'IMP HR - Person Time'!CG14)</f>
        <v>19</v>
      </c>
      <c r="CH14" s="278">
        <f ca="1">MAX(CG14,'IMP HR - Person Time'!CH14)</f>
        <v>19</v>
      </c>
      <c r="CI14" s="280">
        <f ca="1">MAX(CH14,'IMP HR - Person Time'!CI14)</f>
        <v>19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390">
        <f>'IMP HR - Project Time'!D15</f>
        <v>0</v>
      </c>
      <c r="E15" s="385">
        <f>'IMP HR - Project Time'!E15</f>
        <v>0</v>
      </c>
      <c r="F15" s="385">
        <f>'IMP HR - Project Time'!F15</f>
        <v>0</v>
      </c>
      <c r="G15" s="394">
        <f>'IMP HR - Project Time'!G15</f>
        <v>0</v>
      </c>
      <c r="H15" s="385">
        <f>'IMP HR - Project Time'!H15</f>
        <v>0</v>
      </c>
      <c r="I15" s="385">
        <f>'IMP HR - Project Time'!I15</f>
        <v>0</v>
      </c>
      <c r="J15" s="394">
        <f>'IMP HR - Project Time'!J15</f>
        <v>0</v>
      </c>
      <c r="K15" s="385">
        <f>'IMP HR - Project Time'!K15</f>
        <v>0</v>
      </c>
      <c r="L15" s="385">
        <f>'IMP HR - Project Time'!L15</f>
        <v>0</v>
      </c>
      <c r="M15" s="394">
        <f>'IMP HR - Project Time'!M15</f>
        <v>0</v>
      </c>
      <c r="N15" s="385">
        <f>'IMP HR - Project Time'!N15</f>
        <v>0</v>
      </c>
      <c r="O15" s="395">
        <f>'IMP HR - Project Time'!O15</f>
        <v>0</v>
      </c>
      <c r="P15" s="390">
        <f>'IMP HR - Project Time'!P15</f>
        <v>0</v>
      </c>
      <c r="Q15" s="385">
        <f>'IMP HR - Project Time'!Q15</f>
        <v>0</v>
      </c>
      <c r="R15" s="385">
        <f>'IMP HR - Project Time'!R15</f>
        <v>0</v>
      </c>
      <c r="S15" s="394">
        <f>'IMP HR - Project Time'!S15</f>
        <v>0</v>
      </c>
      <c r="T15" s="385">
        <f>'IMP HR - Project Time'!T15</f>
        <v>0</v>
      </c>
      <c r="U15" s="385">
        <f>'IMP HR - Project Time'!U15</f>
        <v>0</v>
      </c>
      <c r="V15" s="394">
        <f>'IMP HR - Project Time'!V15</f>
        <v>0</v>
      </c>
      <c r="W15" s="385">
        <f>'IMP HR - Project Time'!W15</f>
        <v>0</v>
      </c>
      <c r="X15" s="385">
        <f>'IMP HR - Project Time'!X15</f>
        <v>0</v>
      </c>
      <c r="Y15" s="394">
        <f>'IMP HR - Project Time'!Y15</f>
        <v>0</v>
      </c>
      <c r="Z15" s="385">
        <f>'IMP HR - Project Time'!Z15</f>
        <v>0</v>
      </c>
      <c r="AA15" s="395">
        <f>'IMP HR - Project Time'!AA15</f>
        <v>0</v>
      </c>
      <c r="AB15" s="277">
        <f ca="1">'IMP HR - Person Time'!AB15</f>
        <v>0</v>
      </c>
      <c r="AC15" s="278">
        <f ca="1">MAX(AB15,'IMP HR - Person Time'!AC15)</f>
        <v>1</v>
      </c>
      <c r="AD15" s="278">
        <f ca="1">MAX(AC15,'IMP HR - Person Time'!AD15)</f>
        <v>1</v>
      </c>
      <c r="AE15" s="279">
        <f ca="1">MAX(AD15,'IMP HR - Person Time'!AE15)</f>
        <v>1</v>
      </c>
      <c r="AF15" s="278">
        <f ca="1">MAX(AE15,'IMP HR - Person Time'!AF15)</f>
        <v>1</v>
      </c>
      <c r="AG15" s="278">
        <f ca="1">MAX(AF15,'IMP HR - Person Time'!AG15)</f>
        <v>1</v>
      </c>
      <c r="AH15" s="279">
        <f ca="1">MAX(AG15,'IMP HR - Person Time'!AH15)</f>
        <v>1</v>
      </c>
      <c r="AI15" s="278">
        <f ca="1">MAX(AH15,'IMP HR - Person Time'!AI15)</f>
        <v>1</v>
      </c>
      <c r="AJ15" s="278">
        <f ca="1">MAX(AI15,'IMP HR - Person Time'!AJ15)</f>
        <v>1</v>
      </c>
      <c r="AK15" s="279">
        <f ca="1">MAX(AJ15,'IMP HR - Person Time'!AK15)</f>
        <v>1</v>
      </c>
      <c r="AL15" s="278">
        <f ca="1">MAX(AK15,'IMP HR - Person Time'!AL15)</f>
        <v>1</v>
      </c>
      <c r="AM15" s="280">
        <f ca="1">MAX(AL15,'IMP HR - Person Time'!AM15)</f>
        <v>1</v>
      </c>
      <c r="AN15" s="277">
        <f ca="1">MAX(AM15,'IMP HR - Person Time'!AN15)</f>
        <v>1</v>
      </c>
      <c r="AO15" s="278">
        <f ca="1">MAX(AN15,'IMP HR - Person Time'!AO15)</f>
        <v>5</v>
      </c>
      <c r="AP15" s="278">
        <f ca="1">MAX(AO15,'IMP HR - Person Time'!AP15)</f>
        <v>5</v>
      </c>
      <c r="AQ15" s="279">
        <f ca="1">MAX(AP15,'IMP HR - Person Time'!AQ15)</f>
        <v>5</v>
      </c>
      <c r="AR15" s="278">
        <f ca="1">MAX(AQ15,'IMP HR - Person Time'!AR15)</f>
        <v>6</v>
      </c>
      <c r="AS15" s="278">
        <f ca="1">MAX(AR15,'IMP HR - Person Time'!AS15)</f>
        <v>6</v>
      </c>
      <c r="AT15" s="279">
        <f ca="1">MAX(AS15,'IMP HR - Person Time'!AT15)</f>
        <v>6</v>
      </c>
      <c r="AU15" s="278">
        <f ca="1">MAX(AT15,'IMP HR - Person Time'!AU15)</f>
        <v>6</v>
      </c>
      <c r="AV15" s="278">
        <f ca="1">MAX(AU15,'IMP HR - Person Time'!AV15)</f>
        <v>6</v>
      </c>
      <c r="AW15" s="279">
        <f ca="1">MAX(AV15,'IMP HR - Person Time'!AW15)</f>
        <v>6</v>
      </c>
      <c r="AX15" s="278">
        <f ca="1">MAX(AW15,'IMP HR - Person Time'!AX15)</f>
        <v>7</v>
      </c>
      <c r="AY15" s="280">
        <f ca="1">MAX(AX15,'IMP HR - Person Time'!AY15)</f>
        <v>7</v>
      </c>
      <c r="AZ15" s="277">
        <f ca="1">MAX(AY15,'IMP HR - Person Time'!AZ15)</f>
        <v>7</v>
      </c>
      <c r="BA15" s="278">
        <f ca="1">MAX(AZ15,'IMP HR - Person Time'!BA15)</f>
        <v>8</v>
      </c>
      <c r="BB15" s="278">
        <f ca="1">MAX(BA15,'IMP HR - Person Time'!BB15)</f>
        <v>8</v>
      </c>
      <c r="BC15" s="279">
        <f ca="1">MAX(BB15,'IMP HR - Person Time'!BC15)</f>
        <v>8</v>
      </c>
      <c r="BD15" s="278">
        <f ca="1">MAX(BC15,'IMP HR - Person Time'!BD15)</f>
        <v>15</v>
      </c>
      <c r="BE15" s="278">
        <f ca="1">MAX(BD15,'IMP HR - Person Time'!BE15)</f>
        <v>15</v>
      </c>
      <c r="BF15" s="279">
        <f ca="1">MAX(BE15,'IMP HR - Person Time'!BF15)</f>
        <v>15</v>
      </c>
      <c r="BG15" s="278">
        <f ca="1">MAX(BF15,'IMP HR - Person Time'!BG15)</f>
        <v>15</v>
      </c>
      <c r="BH15" s="278">
        <f ca="1">MAX(BG15,'IMP HR - Person Time'!BH15)</f>
        <v>15</v>
      </c>
      <c r="BI15" s="279">
        <f ca="1">MAX(BH15,'IMP HR - Person Time'!BI15)</f>
        <v>15</v>
      </c>
      <c r="BJ15" s="278">
        <f ca="1">MAX(BI15,'IMP HR - Person Time'!BJ15)</f>
        <v>15</v>
      </c>
      <c r="BK15" s="280">
        <f ca="1">MAX(BJ15,'IMP HR - Person Time'!BK15)</f>
        <v>15</v>
      </c>
      <c r="BL15" s="277">
        <f ca="1">MAX(BK15,'IMP HR - Person Time'!BL15)</f>
        <v>15</v>
      </c>
      <c r="BM15" s="278">
        <f ca="1">MAX(BL15,'IMP HR - Person Time'!BM15)</f>
        <v>15</v>
      </c>
      <c r="BN15" s="278">
        <f ca="1">MAX(BM15,'IMP HR - Person Time'!BN15)</f>
        <v>15</v>
      </c>
      <c r="BO15" s="279">
        <f ca="1">MAX(BN15,'IMP HR - Person Time'!BO15)</f>
        <v>15</v>
      </c>
      <c r="BP15" s="278">
        <f ca="1">MAX(BO15,'IMP HR - Person Time'!BP15)</f>
        <v>23</v>
      </c>
      <c r="BQ15" s="278">
        <f ca="1">MAX(BP15,'IMP HR - Person Time'!BQ15)</f>
        <v>23</v>
      </c>
      <c r="BR15" s="279">
        <f ca="1">MAX(BQ15,'IMP HR - Person Time'!BR15)</f>
        <v>23</v>
      </c>
      <c r="BS15" s="278">
        <f ca="1">MAX(BR15,'IMP HR - Person Time'!BS15)</f>
        <v>23</v>
      </c>
      <c r="BT15" s="278">
        <f ca="1">MAX(BS15,'IMP HR - Person Time'!BT15)</f>
        <v>23</v>
      </c>
      <c r="BU15" s="279">
        <f ca="1">MAX(BT15,'IMP HR - Person Time'!BU15)</f>
        <v>23</v>
      </c>
      <c r="BV15" s="278">
        <f ca="1">MAX(BU15,'IMP HR - Person Time'!BV15)</f>
        <v>25</v>
      </c>
      <c r="BW15" s="280">
        <f ca="1">MAX(BV15,'IMP HR - Person Time'!BW15)</f>
        <v>25</v>
      </c>
      <c r="BX15" s="277">
        <f ca="1">MAX(BW15,'IMP HR - Person Time'!BX15)</f>
        <v>25</v>
      </c>
      <c r="BY15" s="278">
        <f ca="1">MAX(BX15,'IMP HR - Person Time'!BY15)</f>
        <v>25</v>
      </c>
      <c r="BZ15" s="278">
        <f ca="1">MAX(BY15,'IMP HR - Person Time'!BZ15)</f>
        <v>25</v>
      </c>
      <c r="CA15" s="279">
        <f ca="1">MAX(BZ15,'IMP HR - Person Time'!CA15)</f>
        <v>25</v>
      </c>
      <c r="CB15" s="278">
        <f ca="1">MAX(CA15,'IMP HR - Person Time'!CB15)</f>
        <v>25</v>
      </c>
      <c r="CC15" s="278">
        <f ca="1">MAX(CB15,'IMP HR - Person Time'!CC15)</f>
        <v>25</v>
      </c>
      <c r="CD15" s="279">
        <f ca="1">MAX(CC15,'IMP HR - Person Time'!CD15)</f>
        <v>25</v>
      </c>
      <c r="CE15" s="278">
        <f ca="1">MAX(CD15,'IMP HR - Person Time'!CE15)</f>
        <v>25</v>
      </c>
      <c r="CF15" s="278">
        <f ca="1">MAX(CE15,'IMP HR - Person Time'!CF15)</f>
        <v>25</v>
      </c>
      <c r="CG15" s="279">
        <f ca="1">MAX(CF15,'IMP HR - Person Time'!CG15)</f>
        <v>25</v>
      </c>
      <c r="CH15" s="278">
        <f ca="1">MAX(CG15,'IMP HR - Person Time'!CH15)</f>
        <v>25</v>
      </c>
      <c r="CI15" s="280">
        <f ca="1">MAX(CH15,'IMP HR - Person Time'!CI15)</f>
        <v>25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390">
        <f>'IMP HR - Project Time'!D16</f>
        <v>0</v>
      </c>
      <c r="E16" s="385">
        <f>'IMP HR - Project Time'!E16</f>
        <v>0</v>
      </c>
      <c r="F16" s="385">
        <f>'IMP HR - Project Time'!F16</f>
        <v>0</v>
      </c>
      <c r="G16" s="394">
        <f>'IMP HR - Project Time'!G16</f>
        <v>0</v>
      </c>
      <c r="H16" s="385">
        <f>'IMP HR - Project Time'!H16</f>
        <v>0</v>
      </c>
      <c r="I16" s="385">
        <f>'IMP HR - Project Time'!I16</f>
        <v>0</v>
      </c>
      <c r="J16" s="394">
        <f>'IMP HR - Project Time'!J16</f>
        <v>0</v>
      </c>
      <c r="K16" s="385">
        <f>'IMP HR - Project Time'!K16</f>
        <v>0</v>
      </c>
      <c r="L16" s="385">
        <f>'IMP HR - Project Time'!L16</f>
        <v>0</v>
      </c>
      <c r="M16" s="394">
        <f>'IMP HR - Project Time'!M16</f>
        <v>0</v>
      </c>
      <c r="N16" s="385">
        <f>'IMP HR - Project Time'!N16</f>
        <v>0</v>
      </c>
      <c r="O16" s="395">
        <f>'IMP HR - Project Time'!O16</f>
        <v>0</v>
      </c>
      <c r="P16" s="390">
        <f>'IMP HR - Project Time'!P16</f>
        <v>0</v>
      </c>
      <c r="Q16" s="385">
        <f>'IMP HR - Project Time'!Q16</f>
        <v>0</v>
      </c>
      <c r="R16" s="385">
        <f>'IMP HR - Project Time'!R16</f>
        <v>0</v>
      </c>
      <c r="S16" s="394">
        <f>'IMP HR - Project Time'!S16</f>
        <v>0</v>
      </c>
      <c r="T16" s="385">
        <f>'IMP HR - Project Time'!T16</f>
        <v>0</v>
      </c>
      <c r="U16" s="385">
        <f>'IMP HR - Project Time'!U16</f>
        <v>0</v>
      </c>
      <c r="V16" s="394">
        <f>'IMP HR - Project Time'!V16</f>
        <v>0</v>
      </c>
      <c r="W16" s="385">
        <f>'IMP HR - Project Time'!W16</f>
        <v>0</v>
      </c>
      <c r="X16" s="385">
        <f>'IMP HR - Project Time'!X16</f>
        <v>0</v>
      </c>
      <c r="Y16" s="394">
        <f>'IMP HR - Project Time'!Y16</f>
        <v>0</v>
      </c>
      <c r="Z16" s="385">
        <f>'IMP HR - Project Time'!Z16</f>
        <v>0</v>
      </c>
      <c r="AA16" s="395">
        <f>'IMP HR - Project Time'!AA16</f>
        <v>0</v>
      </c>
      <c r="AB16" s="277">
        <f ca="1">'IMP HR - Person Time'!AB16</f>
        <v>0</v>
      </c>
      <c r="AC16" s="278">
        <f ca="1">MAX(AB16,'IMP HR - Person Time'!AC16)</f>
        <v>0</v>
      </c>
      <c r="AD16" s="278">
        <f ca="1">MAX(AC16,'IMP HR - Person Time'!AD16)</f>
        <v>1</v>
      </c>
      <c r="AE16" s="279">
        <f ca="1">MAX(AD16,'IMP HR - Person Time'!AE16)</f>
        <v>2</v>
      </c>
      <c r="AF16" s="278">
        <f ca="1">MAX(AE16,'IMP HR - Person Time'!AF16)</f>
        <v>2</v>
      </c>
      <c r="AG16" s="278">
        <f ca="1">MAX(AF16,'IMP HR - Person Time'!AG16)</f>
        <v>2</v>
      </c>
      <c r="AH16" s="279">
        <f ca="1">MAX(AG16,'IMP HR - Person Time'!AH16)</f>
        <v>2</v>
      </c>
      <c r="AI16" s="278">
        <f ca="1">MAX(AH16,'IMP HR - Person Time'!AI16)</f>
        <v>2</v>
      </c>
      <c r="AJ16" s="278">
        <f ca="1">MAX(AI16,'IMP HR - Person Time'!AJ16)</f>
        <v>2</v>
      </c>
      <c r="AK16" s="279">
        <f ca="1">MAX(AJ16,'IMP HR - Person Time'!AK16)</f>
        <v>2</v>
      </c>
      <c r="AL16" s="278">
        <f ca="1">MAX(AK16,'IMP HR - Person Time'!AL16)</f>
        <v>2</v>
      </c>
      <c r="AM16" s="280">
        <f ca="1">MAX(AL16,'IMP HR - Person Time'!AM16)</f>
        <v>2</v>
      </c>
      <c r="AN16" s="277">
        <f ca="1">MAX(AM16,'IMP HR - Person Time'!AN16)</f>
        <v>2</v>
      </c>
      <c r="AO16" s="278">
        <f ca="1">MAX(AN16,'IMP HR - Person Time'!AO16)</f>
        <v>2</v>
      </c>
      <c r="AP16" s="278">
        <f ca="1">MAX(AO16,'IMP HR - Person Time'!AP16)</f>
        <v>6</v>
      </c>
      <c r="AQ16" s="279">
        <f ca="1">MAX(AP16,'IMP HR - Person Time'!AQ16)</f>
        <v>10</v>
      </c>
      <c r="AR16" s="278">
        <f ca="1">MAX(AQ16,'IMP HR - Person Time'!AR16)</f>
        <v>10</v>
      </c>
      <c r="AS16" s="278">
        <f ca="1">MAX(AR16,'IMP HR - Person Time'!AS16)</f>
        <v>11</v>
      </c>
      <c r="AT16" s="279">
        <f ca="1">MAX(AS16,'IMP HR - Person Time'!AT16)</f>
        <v>12</v>
      </c>
      <c r="AU16" s="278">
        <f ca="1">MAX(AT16,'IMP HR - Person Time'!AU16)</f>
        <v>12</v>
      </c>
      <c r="AV16" s="278">
        <f ca="1">MAX(AU16,'IMP HR - Person Time'!AV16)</f>
        <v>12</v>
      </c>
      <c r="AW16" s="279">
        <f ca="1">MAX(AV16,'IMP HR - Person Time'!AW16)</f>
        <v>12</v>
      </c>
      <c r="AX16" s="278">
        <f ca="1">MAX(AW16,'IMP HR - Person Time'!AX16)</f>
        <v>12</v>
      </c>
      <c r="AY16" s="280">
        <f ca="1">MAX(AX16,'IMP HR - Person Time'!AY16)</f>
        <v>12</v>
      </c>
      <c r="AZ16" s="277">
        <f ca="1">MAX(AY16,'IMP HR - Person Time'!AZ16)</f>
        <v>13</v>
      </c>
      <c r="BA16" s="278">
        <f ca="1">MAX(AZ16,'IMP HR - Person Time'!BA16)</f>
        <v>13</v>
      </c>
      <c r="BB16" s="278">
        <f ca="1">MAX(BA16,'IMP HR - Person Time'!BB16)</f>
        <v>14</v>
      </c>
      <c r="BC16" s="279">
        <f ca="1">MAX(BB16,'IMP HR - Person Time'!BC16)</f>
        <v>15</v>
      </c>
      <c r="BD16" s="278">
        <f ca="1">MAX(BC16,'IMP HR - Person Time'!BD16)</f>
        <v>15</v>
      </c>
      <c r="BE16" s="278">
        <f ca="1">MAX(BD16,'IMP HR - Person Time'!BE16)</f>
        <v>23</v>
      </c>
      <c r="BF16" s="279">
        <f ca="1">MAX(BE16,'IMP HR - Person Time'!BF16)</f>
        <v>30</v>
      </c>
      <c r="BG16" s="278">
        <f ca="1">MAX(BF16,'IMP HR - Person Time'!BG16)</f>
        <v>30</v>
      </c>
      <c r="BH16" s="278">
        <f ca="1">MAX(BG16,'IMP HR - Person Time'!BH16)</f>
        <v>30</v>
      </c>
      <c r="BI16" s="279">
        <f ca="1">MAX(BH16,'IMP HR - Person Time'!BI16)</f>
        <v>30</v>
      </c>
      <c r="BJ16" s="278">
        <f ca="1">MAX(BI16,'IMP HR - Person Time'!BJ16)</f>
        <v>30</v>
      </c>
      <c r="BK16" s="280">
        <f ca="1">MAX(BJ16,'IMP HR - Person Time'!BK16)</f>
        <v>30</v>
      </c>
      <c r="BL16" s="277">
        <f ca="1">MAX(BK16,'IMP HR - Person Time'!BL16)</f>
        <v>30</v>
      </c>
      <c r="BM16" s="278">
        <f ca="1">MAX(BL16,'IMP HR - Person Time'!BM16)</f>
        <v>30</v>
      </c>
      <c r="BN16" s="278">
        <f ca="1">MAX(BM16,'IMP HR - Person Time'!BN16)</f>
        <v>30</v>
      </c>
      <c r="BO16" s="279">
        <f ca="1">MAX(BN16,'IMP HR - Person Time'!BO16)</f>
        <v>30</v>
      </c>
      <c r="BP16" s="278">
        <f ca="1">MAX(BO16,'IMP HR - Person Time'!BP16)</f>
        <v>30</v>
      </c>
      <c r="BQ16" s="278">
        <f ca="1">MAX(BP16,'IMP HR - Person Time'!BQ16)</f>
        <v>37</v>
      </c>
      <c r="BR16" s="279">
        <f ca="1">MAX(BQ16,'IMP HR - Person Time'!BR16)</f>
        <v>43</v>
      </c>
      <c r="BS16" s="278">
        <f ca="1">MAX(BR16,'IMP HR - Person Time'!BS16)</f>
        <v>43</v>
      </c>
      <c r="BT16" s="278">
        <f ca="1">MAX(BS16,'IMP HR - Person Time'!BT16)</f>
        <v>43</v>
      </c>
      <c r="BU16" s="279">
        <f ca="1">MAX(BT16,'IMP HR - Person Time'!BU16)</f>
        <v>43</v>
      </c>
      <c r="BV16" s="278">
        <f ca="1">MAX(BU16,'IMP HR - Person Time'!BV16)</f>
        <v>43</v>
      </c>
      <c r="BW16" s="280">
        <f ca="1">MAX(BV16,'IMP HR - Person Time'!BW16)</f>
        <v>46</v>
      </c>
      <c r="BX16" s="277">
        <f ca="1">MAX(BW16,'IMP HR - Person Time'!BX16)</f>
        <v>49</v>
      </c>
      <c r="BY16" s="278">
        <f ca="1">MAX(BX16,'IMP HR - Person Time'!BY16)</f>
        <v>49</v>
      </c>
      <c r="BZ16" s="278">
        <f ca="1">MAX(BY16,'IMP HR - Person Time'!BZ16)</f>
        <v>49</v>
      </c>
      <c r="CA16" s="279">
        <f ca="1">MAX(BZ16,'IMP HR - Person Time'!CA16)</f>
        <v>49</v>
      </c>
      <c r="CB16" s="278">
        <f ca="1">MAX(CA16,'IMP HR - Person Time'!CB16)</f>
        <v>49</v>
      </c>
      <c r="CC16" s="278">
        <f ca="1">MAX(CB16,'IMP HR - Person Time'!CC16)</f>
        <v>49</v>
      </c>
      <c r="CD16" s="279">
        <f ca="1">MAX(CC16,'IMP HR - Person Time'!CD16)</f>
        <v>49</v>
      </c>
      <c r="CE16" s="278">
        <f ca="1">MAX(CD16,'IMP HR - Person Time'!CE16)</f>
        <v>49</v>
      </c>
      <c r="CF16" s="278">
        <f ca="1">MAX(CE16,'IMP HR - Person Time'!CF16)</f>
        <v>49</v>
      </c>
      <c r="CG16" s="279">
        <f ca="1">MAX(CF16,'IMP HR - Person Time'!CG16)</f>
        <v>49</v>
      </c>
      <c r="CH16" s="278">
        <f ca="1">MAX(CG16,'IMP HR - Person Time'!CH16)</f>
        <v>49</v>
      </c>
      <c r="CI16" s="280">
        <f ca="1">MAX(CH16,'IMP HR - Person Time'!CI16)</f>
        <v>49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390">
        <f>'IMP HR - Project Time'!D17</f>
        <v>0</v>
      </c>
      <c r="E17" s="385">
        <f>'IMP HR - Project Time'!E17</f>
        <v>0</v>
      </c>
      <c r="F17" s="385">
        <f>'IMP HR - Project Time'!F17</f>
        <v>0</v>
      </c>
      <c r="G17" s="394">
        <f>'IMP HR - Project Time'!G17</f>
        <v>0</v>
      </c>
      <c r="H17" s="385">
        <f>'IMP HR - Project Time'!H17</f>
        <v>0</v>
      </c>
      <c r="I17" s="385">
        <f>'IMP HR - Project Time'!I17</f>
        <v>0</v>
      </c>
      <c r="J17" s="394">
        <f>'IMP HR - Project Time'!J17</f>
        <v>0</v>
      </c>
      <c r="K17" s="385">
        <f>'IMP HR - Project Time'!K17</f>
        <v>0</v>
      </c>
      <c r="L17" s="385">
        <f>'IMP HR - Project Time'!L17</f>
        <v>0</v>
      </c>
      <c r="M17" s="394">
        <f>'IMP HR - Project Time'!M17</f>
        <v>0</v>
      </c>
      <c r="N17" s="385">
        <f>'IMP HR - Project Time'!N17</f>
        <v>0</v>
      </c>
      <c r="O17" s="395">
        <f>'IMP HR - Project Time'!O17</f>
        <v>0</v>
      </c>
      <c r="P17" s="390">
        <f>'IMP HR - Project Time'!P17</f>
        <v>0</v>
      </c>
      <c r="Q17" s="385">
        <f>'IMP HR - Project Time'!Q17</f>
        <v>0</v>
      </c>
      <c r="R17" s="385">
        <f>'IMP HR - Project Time'!R17</f>
        <v>0</v>
      </c>
      <c r="S17" s="394">
        <f>'IMP HR - Project Time'!S17</f>
        <v>0</v>
      </c>
      <c r="T17" s="385">
        <f>'IMP HR - Project Time'!T17</f>
        <v>0</v>
      </c>
      <c r="U17" s="385">
        <f>'IMP HR - Project Time'!U17</f>
        <v>0</v>
      </c>
      <c r="V17" s="394">
        <f>'IMP HR - Project Time'!V17</f>
        <v>0</v>
      </c>
      <c r="W17" s="385">
        <f>'IMP HR - Project Time'!W17</f>
        <v>0</v>
      </c>
      <c r="X17" s="385">
        <f>'IMP HR - Project Time'!X17</f>
        <v>0</v>
      </c>
      <c r="Y17" s="394">
        <f>'IMP HR - Project Time'!Y17</f>
        <v>0</v>
      </c>
      <c r="Z17" s="385">
        <f>'IMP HR - Project Time'!Z17</f>
        <v>0</v>
      </c>
      <c r="AA17" s="395">
        <f>'IMP HR - Project Time'!AA17</f>
        <v>0</v>
      </c>
      <c r="AB17" s="277">
        <f ca="1">'IMP HR - Person Time'!AB17</f>
        <v>1</v>
      </c>
      <c r="AC17" s="278">
        <f ca="1">MAX(AB17,'IMP HR - Person Time'!AC17)</f>
        <v>1</v>
      </c>
      <c r="AD17" s="278">
        <f ca="1">MAX(AC17,'IMP HR - Person Time'!AD17)</f>
        <v>1</v>
      </c>
      <c r="AE17" s="279">
        <f ca="1">MAX(AD17,'IMP HR - Person Time'!AE17)</f>
        <v>1</v>
      </c>
      <c r="AF17" s="278">
        <f ca="1">MAX(AE17,'IMP HR - Person Time'!AF17)</f>
        <v>1</v>
      </c>
      <c r="AG17" s="278">
        <f ca="1">MAX(AF17,'IMP HR - Person Time'!AG17)</f>
        <v>1</v>
      </c>
      <c r="AH17" s="279">
        <f ca="1">MAX(AG17,'IMP HR - Person Time'!AH17)</f>
        <v>1</v>
      </c>
      <c r="AI17" s="278">
        <f ca="1">MAX(AH17,'IMP HR - Person Time'!AI17)</f>
        <v>1</v>
      </c>
      <c r="AJ17" s="278">
        <f ca="1">MAX(AI17,'IMP HR - Person Time'!AJ17)</f>
        <v>1</v>
      </c>
      <c r="AK17" s="279">
        <f ca="1">MAX(AJ17,'IMP HR - Person Time'!AK17)</f>
        <v>1</v>
      </c>
      <c r="AL17" s="278">
        <f ca="1">MAX(AK17,'IMP HR - Person Time'!AL17)</f>
        <v>1</v>
      </c>
      <c r="AM17" s="280">
        <f ca="1">MAX(AL17,'IMP HR - Person Time'!AM17)</f>
        <v>1</v>
      </c>
      <c r="AN17" s="277">
        <f ca="1">MAX(AM17,'IMP HR - Person Time'!AN17)</f>
        <v>5</v>
      </c>
      <c r="AO17" s="278">
        <f ca="1">MAX(AN17,'IMP HR - Person Time'!AO17)</f>
        <v>5</v>
      </c>
      <c r="AP17" s="278">
        <f ca="1">MAX(AO17,'IMP HR - Person Time'!AP17)</f>
        <v>5</v>
      </c>
      <c r="AQ17" s="279">
        <f ca="1">MAX(AP17,'IMP HR - Person Time'!AQ17)</f>
        <v>5</v>
      </c>
      <c r="AR17" s="278">
        <f ca="1">MAX(AQ17,'IMP HR - Person Time'!AR17)</f>
        <v>5</v>
      </c>
      <c r="AS17" s="278">
        <f ca="1">MAX(AR17,'IMP HR - Person Time'!AS17)</f>
        <v>5</v>
      </c>
      <c r="AT17" s="279">
        <f ca="1">MAX(AS17,'IMP HR - Person Time'!AT17)</f>
        <v>5</v>
      </c>
      <c r="AU17" s="278">
        <f ca="1">MAX(AT17,'IMP HR - Person Time'!AU17)</f>
        <v>5</v>
      </c>
      <c r="AV17" s="278">
        <f ca="1">MAX(AU17,'IMP HR - Person Time'!AV17)</f>
        <v>5</v>
      </c>
      <c r="AW17" s="279">
        <f ca="1">MAX(AV17,'IMP HR - Person Time'!AW17)</f>
        <v>5</v>
      </c>
      <c r="AX17" s="278">
        <f ca="1">MAX(AW17,'IMP HR - Person Time'!AX17)</f>
        <v>5</v>
      </c>
      <c r="AY17" s="280">
        <f ca="1">MAX(AX17,'IMP HR - Person Time'!AY17)</f>
        <v>5</v>
      </c>
      <c r="AZ17" s="277">
        <f ca="1">MAX(AY17,'IMP HR - Person Time'!AZ17)</f>
        <v>5</v>
      </c>
      <c r="BA17" s="278">
        <f ca="1">MAX(AZ17,'IMP HR - Person Time'!BA17)</f>
        <v>5</v>
      </c>
      <c r="BB17" s="278">
        <f ca="1">MAX(BA17,'IMP HR - Person Time'!BB17)</f>
        <v>5</v>
      </c>
      <c r="BC17" s="279">
        <f ca="1">MAX(BB17,'IMP HR - Person Time'!BC17)</f>
        <v>9</v>
      </c>
      <c r="BD17" s="278">
        <f ca="1">MAX(BC17,'IMP HR - Person Time'!BD17)</f>
        <v>9</v>
      </c>
      <c r="BE17" s="278">
        <f ca="1">MAX(BD17,'IMP HR - Person Time'!BE17)</f>
        <v>9</v>
      </c>
      <c r="BF17" s="279">
        <f ca="1">MAX(BE17,'IMP HR - Person Time'!BF17)</f>
        <v>9</v>
      </c>
      <c r="BG17" s="278">
        <f ca="1">MAX(BF17,'IMP HR - Person Time'!BG17)</f>
        <v>9</v>
      </c>
      <c r="BH17" s="278">
        <f ca="1">MAX(BG17,'IMP HR - Person Time'!BH17)</f>
        <v>9</v>
      </c>
      <c r="BI17" s="279">
        <f ca="1">MAX(BH17,'IMP HR - Person Time'!BI17)</f>
        <v>9</v>
      </c>
      <c r="BJ17" s="278">
        <f ca="1">MAX(BI17,'IMP HR - Person Time'!BJ17)</f>
        <v>9</v>
      </c>
      <c r="BK17" s="280">
        <f ca="1">MAX(BJ17,'IMP HR - Person Time'!BK17)</f>
        <v>9</v>
      </c>
      <c r="BL17" s="277">
        <f ca="1">MAX(BK17,'IMP HR - Person Time'!BL17)</f>
        <v>9</v>
      </c>
      <c r="BM17" s="278">
        <f ca="1">MAX(BL17,'IMP HR - Person Time'!BM17)</f>
        <v>9</v>
      </c>
      <c r="BN17" s="278">
        <f ca="1">MAX(BM17,'IMP HR - Person Time'!BN17)</f>
        <v>9</v>
      </c>
      <c r="BO17" s="279">
        <f ca="1">MAX(BN17,'IMP HR - Person Time'!BO17)</f>
        <v>10</v>
      </c>
      <c r="BP17" s="278">
        <f ca="1">MAX(BO17,'IMP HR - Person Time'!BP17)</f>
        <v>10</v>
      </c>
      <c r="BQ17" s="278">
        <f ca="1">MAX(BP17,'IMP HR - Person Time'!BQ17)</f>
        <v>10</v>
      </c>
      <c r="BR17" s="279">
        <f ca="1">MAX(BQ17,'IMP HR - Person Time'!BR17)</f>
        <v>10</v>
      </c>
      <c r="BS17" s="278">
        <f ca="1">MAX(BR17,'IMP HR - Person Time'!BS17)</f>
        <v>10</v>
      </c>
      <c r="BT17" s="278">
        <f ca="1">MAX(BS17,'IMP HR - Person Time'!BT17)</f>
        <v>10</v>
      </c>
      <c r="BU17" s="279">
        <f ca="1">MAX(BT17,'IMP HR - Person Time'!BU17)</f>
        <v>10</v>
      </c>
      <c r="BV17" s="278">
        <f ca="1">MAX(BU17,'IMP HR - Person Time'!BV17)</f>
        <v>10</v>
      </c>
      <c r="BW17" s="280">
        <f ca="1">MAX(BV17,'IMP HR - Person Time'!BW17)</f>
        <v>10</v>
      </c>
      <c r="BX17" s="277">
        <f ca="1">MAX(BW17,'IMP HR - Person Time'!BX17)</f>
        <v>10</v>
      </c>
      <c r="BY17" s="278">
        <f ca="1">MAX(BX17,'IMP HR - Person Time'!BY17)</f>
        <v>10</v>
      </c>
      <c r="BZ17" s="278">
        <f ca="1">MAX(BY17,'IMP HR - Person Time'!BZ17)</f>
        <v>10</v>
      </c>
      <c r="CA17" s="279">
        <f ca="1">MAX(BZ17,'IMP HR - Person Time'!CA17)</f>
        <v>10</v>
      </c>
      <c r="CB17" s="278">
        <f ca="1">MAX(CA17,'IMP HR - Person Time'!CB17)</f>
        <v>10</v>
      </c>
      <c r="CC17" s="278">
        <f ca="1">MAX(CB17,'IMP HR - Person Time'!CC17)</f>
        <v>10</v>
      </c>
      <c r="CD17" s="279">
        <f ca="1">MAX(CC17,'IMP HR - Person Time'!CD17)</f>
        <v>10</v>
      </c>
      <c r="CE17" s="278">
        <f ca="1">MAX(CD17,'IMP HR - Person Time'!CE17)</f>
        <v>10</v>
      </c>
      <c r="CF17" s="278">
        <f ca="1">MAX(CE17,'IMP HR - Person Time'!CF17)</f>
        <v>10</v>
      </c>
      <c r="CG17" s="279">
        <f ca="1">MAX(CF17,'IMP HR - Person Time'!CG17)</f>
        <v>10</v>
      </c>
      <c r="CH17" s="278">
        <f ca="1">MAX(CG17,'IMP HR - Person Time'!CH17)</f>
        <v>10</v>
      </c>
      <c r="CI17" s="280">
        <f ca="1">MAX(CH17,'IMP HR - Person Time'!CI17)</f>
        <v>10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390">
        <f>'IMP HR - Project Time'!D18</f>
        <v>0</v>
      </c>
      <c r="E18" s="385">
        <f>'IMP HR - Project Time'!E18</f>
        <v>0</v>
      </c>
      <c r="F18" s="385">
        <f>'IMP HR - Project Time'!F18</f>
        <v>0</v>
      </c>
      <c r="G18" s="394">
        <f>'IMP HR - Project Time'!G18</f>
        <v>0</v>
      </c>
      <c r="H18" s="385">
        <f>'IMP HR - Project Time'!H18</f>
        <v>0</v>
      </c>
      <c r="I18" s="385">
        <f>'IMP HR - Project Time'!I18</f>
        <v>0</v>
      </c>
      <c r="J18" s="394">
        <f>'IMP HR - Project Time'!J18</f>
        <v>0</v>
      </c>
      <c r="K18" s="385">
        <f>'IMP HR - Project Time'!K18</f>
        <v>0</v>
      </c>
      <c r="L18" s="385">
        <f>'IMP HR - Project Time'!L18</f>
        <v>0</v>
      </c>
      <c r="M18" s="394">
        <f>'IMP HR - Project Time'!M18</f>
        <v>0</v>
      </c>
      <c r="N18" s="385">
        <f>'IMP HR - Project Time'!N18</f>
        <v>0</v>
      </c>
      <c r="O18" s="395">
        <f>'IMP HR - Project Time'!O18</f>
        <v>0</v>
      </c>
      <c r="P18" s="390">
        <f>'IMP HR - Project Time'!P18</f>
        <v>0</v>
      </c>
      <c r="Q18" s="385">
        <f>'IMP HR - Project Time'!Q18</f>
        <v>0</v>
      </c>
      <c r="R18" s="385">
        <f>'IMP HR - Project Time'!R18</f>
        <v>0</v>
      </c>
      <c r="S18" s="394">
        <f>'IMP HR - Project Time'!S18</f>
        <v>0</v>
      </c>
      <c r="T18" s="385">
        <f>'IMP HR - Project Time'!T18</f>
        <v>0</v>
      </c>
      <c r="U18" s="385">
        <f>'IMP HR - Project Time'!U18</f>
        <v>0</v>
      </c>
      <c r="V18" s="394">
        <f>'IMP HR - Project Time'!V18</f>
        <v>0</v>
      </c>
      <c r="W18" s="385">
        <f>'IMP HR - Project Time'!W18</f>
        <v>0</v>
      </c>
      <c r="X18" s="385">
        <f>'IMP HR - Project Time'!X18</f>
        <v>0</v>
      </c>
      <c r="Y18" s="394">
        <f>'IMP HR - Project Time'!Y18</f>
        <v>0</v>
      </c>
      <c r="Z18" s="385">
        <f>'IMP HR - Project Time'!Z18</f>
        <v>0</v>
      </c>
      <c r="AA18" s="395">
        <f>'IMP HR - Project Time'!AA18</f>
        <v>0</v>
      </c>
      <c r="AB18" s="277">
        <f ca="1">'IMP HR - Person Time'!AB18</f>
        <v>1</v>
      </c>
      <c r="AC18" s="278">
        <f ca="1">MAX(AB18,'IMP HR - Person Time'!AC18)</f>
        <v>1</v>
      </c>
      <c r="AD18" s="278">
        <f ca="1">MAX(AC18,'IMP HR - Person Time'!AD18)</f>
        <v>1</v>
      </c>
      <c r="AE18" s="279">
        <f ca="1">MAX(AD18,'IMP HR - Person Time'!AE18)</f>
        <v>1</v>
      </c>
      <c r="AF18" s="278">
        <f ca="1">MAX(AE18,'IMP HR - Person Time'!AF18)</f>
        <v>1</v>
      </c>
      <c r="AG18" s="278">
        <f ca="1">MAX(AF18,'IMP HR - Person Time'!AG18)</f>
        <v>1</v>
      </c>
      <c r="AH18" s="279">
        <f ca="1">MAX(AG18,'IMP HR - Person Time'!AH18)</f>
        <v>1</v>
      </c>
      <c r="AI18" s="278">
        <f ca="1">MAX(AH18,'IMP HR - Person Time'!AI18)</f>
        <v>1</v>
      </c>
      <c r="AJ18" s="278">
        <f ca="1">MAX(AI18,'IMP HR - Person Time'!AJ18)</f>
        <v>1</v>
      </c>
      <c r="AK18" s="279">
        <f ca="1">MAX(AJ18,'IMP HR - Person Time'!AK18)</f>
        <v>1</v>
      </c>
      <c r="AL18" s="278">
        <f ca="1">MAX(AK18,'IMP HR - Person Time'!AL18)</f>
        <v>1</v>
      </c>
      <c r="AM18" s="280">
        <f ca="1">MAX(AL18,'IMP HR - Person Time'!AM18)</f>
        <v>1</v>
      </c>
      <c r="AN18" s="277">
        <f ca="1">MAX(AM18,'IMP HR - Person Time'!AN18)</f>
        <v>5</v>
      </c>
      <c r="AO18" s="278">
        <f ca="1">MAX(AN18,'IMP HR - Person Time'!AO18)</f>
        <v>5</v>
      </c>
      <c r="AP18" s="278">
        <f ca="1">MAX(AO18,'IMP HR - Person Time'!AP18)</f>
        <v>5</v>
      </c>
      <c r="AQ18" s="279">
        <f ca="1">MAX(AP18,'IMP HR - Person Time'!AQ18)</f>
        <v>5</v>
      </c>
      <c r="AR18" s="278">
        <f ca="1">MAX(AQ18,'IMP HR - Person Time'!AR18)</f>
        <v>5</v>
      </c>
      <c r="AS18" s="278">
        <f ca="1">MAX(AR18,'IMP HR - Person Time'!AS18)</f>
        <v>5</v>
      </c>
      <c r="AT18" s="279">
        <f ca="1">MAX(AS18,'IMP HR - Person Time'!AT18)</f>
        <v>5</v>
      </c>
      <c r="AU18" s="278">
        <f ca="1">MAX(AT18,'IMP HR - Person Time'!AU18)</f>
        <v>5</v>
      </c>
      <c r="AV18" s="278">
        <f ca="1">MAX(AU18,'IMP HR - Person Time'!AV18)</f>
        <v>5</v>
      </c>
      <c r="AW18" s="279">
        <f ca="1">MAX(AV18,'IMP HR - Person Time'!AW18)</f>
        <v>5</v>
      </c>
      <c r="AX18" s="278">
        <f ca="1">MAX(AW18,'IMP HR - Person Time'!AX18)</f>
        <v>5</v>
      </c>
      <c r="AY18" s="280">
        <f ca="1">MAX(AX18,'IMP HR - Person Time'!AY18)</f>
        <v>5</v>
      </c>
      <c r="AZ18" s="277">
        <f ca="1">MAX(AY18,'IMP HR - Person Time'!AZ18)</f>
        <v>5</v>
      </c>
      <c r="BA18" s="278">
        <f ca="1">MAX(AZ18,'IMP HR - Person Time'!BA18)</f>
        <v>5</v>
      </c>
      <c r="BB18" s="278">
        <f ca="1">MAX(BA18,'IMP HR - Person Time'!BB18)</f>
        <v>6</v>
      </c>
      <c r="BC18" s="279">
        <f ca="1">MAX(BB18,'IMP HR - Person Time'!BC18)</f>
        <v>12</v>
      </c>
      <c r="BD18" s="278">
        <f ca="1">MAX(BC18,'IMP HR - Person Time'!BD18)</f>
        <v>12</v>
      </c>
      <c r="BE18" s="278">
        <f ca="1">MAX(BD18,'IMP HR - Person Time'!BE18)</f>
        <v>12</v>
      </c>
      <c r="BF18" s="279">
        <f ca="1">MAX(BE18,'IMP HR - Person Time'!BF18)</f>
        <v>12</v>
      </c>
      <c r="BG18" s="278">
        <f ca="1">MAX(BF18,'IMP HR - Person Time'!BG18)</f>
        <v>12</v>
      </c>
      <c r="BH18" s="278">
        <f ca="1">MAX(BG18,'IMP HR - Person Time'!BH18)</f>
        <v>12</v>
      </c>
      <c r="BI18" s="279">
        <f ca="1">MAX(BH18,'IMP HR - Person Time'!BI18)</f>
        <v>12</v>
      </c>
      <c r="BJ18" s="278">
        <f ca="1">MAX(BI18,'IMP HR - Person Time'!BJ18)</f>
        <v>12</v>
      </c>
      <c r="BK18" s="280">
        <f ca="1">MAX(BJ18,'IMP HR - Person Time'!BK18)</f>
        <v>12</v>
      </c>
      <c r="BL18" s="277">
        <f ca="1">MAX(BK18,'IMP HR - Person Time'!BL18)</f>
        <v>12</v>
      </c>
      <c r="BM18" s="278">
        <f ca="1">MAX(BL18,'IMP HR - Person Time'!BM18)</f>
        <v>12</v>
      </c>
      <c r="BN18" s="278">
        <f ca="1">MAX(BM18,'IMP HR - Person Time'!BN18)</f>
        <v>12</v>
      </c>
      <c r="BO18" s="279">
        <f ca="1">MAX(BN18,'IMP HR - Person Time'!BO18)</f>
        <v>16</v>
      </c>
      <c r="BP18" s="278">
        <f ca="1">MAX(BO18,'IMP HR - Person Time'!BP18)</f>
        <v>16</v>
      </c>
      <c r="BQ18" s="278">
        <f ca="1">MAX(BP18,'IMP HR - Person Time'!BQ18)</f>
        <v>16</v>
      </c>
      <c r="BR18" s="279">
        <f ca="1">MAX(BQ18,'IMP HR - Person Time'!BR18)</f>
        <v>16</v>
      </c>
      <c r="BS18" s="278">
        <f ca="1">MAX(BR18,'IMP HR - Person Time'!BS18)</f>
        <v>16</v>
      </c>
      <c r="BT18" s="278">
        <f ca="1">MAX(BS18,'IMP HR - Person Time'!BT18)</f>
        <v>17</v>
      </c>
      <c r="BU18" s="279">
        <f ca="1">MAX(BT18,'IMP HR - Person Time'!BU18)</f>
        <v>17</v>
      </c>
      <c r="BV18" s="278">
        <f ca="1">MAX(BU18,'IMP HR - Person Time'!BV18)</f>
        <v>17</v>
      </c>
      <c r="BW18" s="280">
        <f ca="1">MAX(BV18,'IMP HR - Person Time'!BW18)</f>
        <v>18</v>
      </c>
      <c r="BX18" s="277">
        <f ca="1">MAX(BW18,'IMP HR - Person Time'!BX18)</f>
        <v>18</v>
      </c>
      <c r="BY18" s="278">
        <f ca="1">MAX(BX18,'IMP HR - Person Time'!BY18)</f>
        <v>18</v>
      </c>
      <c r="BZ18" s="278">
        <f ca="1">MAX(BY18,'IMP HR - Person Time'!BZ18)</f>
        <v>19</v>
      </c>
      <c r="CA18" s="279">
        <f ca="1">MAX(BZ18,'IMP HR - Person Time'!CA18)</f>
        <v>19</v>
      </c>
      <c r="CB18" s="278">
        <f ca="1">MAX(CA18,'IMP HR - Person Time'!CB18)</f>
        <v>19</v>
      </c>
      <c r="CC18" s="278">
        <f ca="1">MAX(CB18,'IMP HR - Person Time'!CC18)</f>
        <v>19</v>
      </c>
      <c r="CD18" s="279">
        <f ca="1">MAX(CC18,'IMP HR - Person Time'!CD18)</f>
        <v>19</v>
      </c>
      <c r="CE18" s="278">
        <f ca="1">MAX(CD18,'IMP HR - Person Time'!CE18)</f>
        <v>19</v>
      </c>
      <c r="CF18" s="278">
        <f ca="1">MAX(CE18,'IMP HR - Person Time'!CF18)</f>
        <v>19</v>
      </c>
      <c r="CG18" s="279">
        <f ca="1">MAX(CF18,'IMP HR - Person Time'!CG18)</f>
        <v>19</v>
      </c>
      <c r="CH18" s="278">
        <f ca="1">MAX(CG18,'IMP HR - Person Time'!CH18)</f>
        <v>19</v>
      </c>
      <c r="CI18" s="280">
        <f ca="1">MAX(CH18,'IMP HR - Person Time'!CI18)</f>
        <v>19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390">
        <f>'IMP HR - Project Time'!D19</f>
        <v>0</v>
      </c>
      <c r="E19" s="385">
        <f>'IMP HR - Project Time'!E19</f>
        <v>0</v>
      </c>
      <c r="F19" s="385">
        <f>'IMP HR - Project Time'!F19</f>
        <v>0</v>
      </c>
      <c r="G19" s="394">
        <f>'IMP HR - Project Time'!G19</f>
        <v>0</v>
      </c>
      <c r="H19" s="385">
        <f>'IMP HR - Project Time'!H19</f>
        <v>0</v>
      </c>
      <c r="I19" s="385">
        <f>'IMP HR - Project Time'!I19</f>
        <v>0</v>
      </c>
      <c r="J19" s="394">
        <f>'IMP HR - Project Time'!J19</f>
        <v>0</v>
      </c>
      <c r="K19" s="385">
        <f>'IMP HR - Project Time'!K19</f>
        <v>0</v>
      </c>
      <c r="L19" s="385">
        <f>'IMP HR - Project Time'!L19</f>
        <v>0</v>
      </c>
      <c r="M19" s="394">
        <f>'IMP HR - Project Time'!M19</f>
        <v>0</v>
      </c>
      <c r="N19" s="385">
        <f>'IMP HR - Project Time'!N19</f>
        <v>0</v>
      </c>
      <c r="O19" s="395">
        <f>'IMP HR - Project Time'!O19</f>
        <v>0</v>
      </c>
      <c r="P19" s="390">
        <f>'IMP HR - Project Time'!P19</f>
        <v>0</v>
      </c>
      <c r="Q19" s="385">
        <f>'IMP HR - Project Time'!Q19</f>
        <v>0</v>
      </c>
      <c r="R19" s="385">
        <f>'IMP HR - Project Time'!R19</f>
        <v>0</v>
      </c>
      <c r="S19" s="394">
        <f>'IMP HR - Project Time'!S19</f>
        <v>0</v>
      </c>
      <c r="T19" s="385">
        <f>'IMP HR - Project Time'!T19</f>
        <v>0</v>
      </c>
      <c r="U19" s="385">
        <f>'IMP HR - Project Time'!U19</f>
        <v>0</v>
      </c>
      <c r="V19" s="394">
        <f>'IMP HR - Project Time'!V19</f>
        <v>0</v>
      </c>
      <c r="W19" s="385">
        <f>'IMP HR - Project Time'!W19</f>
        <v>0</v>
      </c>
      <c r="X19" s="385">
        <f>'IMP HR - Project Time'!X19</f>
        <v>0</v>
      </c>
      <c r="Y19" s="394">
        <f>'IMP HR - Project Time'!Y19</f>
        <v>0</v>
      </c>
      <c r="Z19" s="385">
        <f>'IMP HR - Project Time'!Z19</f>
        <v>0</v>
      </c>
      <c r="AA19" s="395">
        <f>'IMP HR - Project Time'!AA19</f>
        <v>0</v>
      </c>
      <c r="AB19" s="277">
        <f ca="1">'IMP HR - Person Time'!AB19</f>
        <v>0</v>
      </c>
      <c r="AC19" s="278">
        <f ca="1">MAX(AB19,'IMP HR - Person Time'!AC19)</f>
        <v>1</v>
      </c>
      <c r="AD19" s="278">
        <f ca="1">MAX(AC19,'IMP HR - Person Time'!AD19)</f>
        <v>1</v>
      </c>
      <c r="AE19" s="279">
        <f ca="1">MAX(AD19,'IMP HR - Person Time'!AE19)</f>
        <v>1</v>
      </c>
      <c r="AF19" s="278">
        <f ca="1">MAX(AE19,'IMP HR - Person Time'!AF19)</f>
        <v>1</v>
      </c>
      <c r="AG19" s="278">
        <f ca="1">MAX(AF19,'IMP HR - Person Time'!AG19)</f>
        <v>1</v>
      </c>
      <c r="AH19" s="279">
        <f ca="1">MAX(AG19,'IMP HR - Person Time'!AH19)</f>
        <v>1</v>
      </c>
      <c r="AI19" s="278">
        <f ca="1">MAX(AH19,'IMP HR - Person Time'!AI19)</f>
        <v>1</v>
      </c>
      <c r="AJ19" s="278">
        <f ca="1">MAX(AI19,'IMP HR - Person Time'!AJ19)</f>
        <v>1</v>
      </c>
      <c r="AK19" s="279">
        <f ca="1">MAX(AJ19,'IMP HR - Person Time'!AK19)</f>
        <v>1</v>
      </c>
      <c r="AL19" s="278">
        <f ca="1">MAX(AK19,'IMP HR - Person Time'!AL19)</f>
        <v>1</v>
      </c>
      <c r="AM19" s="280">
        <f ca="1">MAX(AL19,'IMP HR - Person Time'!AM19)</f>
        <v>1</v>
      </c>
      <c r="AN19" s="277">
        <f ca="1">MAX(AM19,'IMP HR - Person Time'!AN19)</f>
        <v>1</v>
      </c>
      <c r="AO19" s="278">
        <f ca="1">MAX(AN19,'IMP HR - Person Time'!AO19)</f>
        <v>5</v>
      </c>
      <c r="AP19" s="278">
        <f ca="1">MAX(AO19,'IMP HR - Person Time'!AP19)</f>
        <v>5</v>
      </c>
      <c r="AQ19" s="279">
        <f ca="1">MAX(AP19,'IMP HR - Person Time'!AQ19)</f>
        <v>5</v>
      </c>
      <c r="AR19" s="278">
        <f ca="1">MAX(AQ19,'IMP HR - Person Time'!AR19)</f>
        <v>6</v>
      </c>
      <c r="AS19" s="278">
        <f ca="1">MAX(AR19,'IMP HR - Person Time'!AS19)</f>
        <v>6</v>
      </c>
      <c r="AT19" s="279">
        <f ca="1">MAX(AS19,'IMP HR - Person Time'!AT19)</f>
        <v>6</v>
      </c>
      <c r="AU19" s="278">
        <f ca="1">MAX(AT19,'IMP HR - Person Time'!AU19)</f>
        <v>6</v>
      </c>
      <c r="AV19" s="278">
        <f ca="1">MAX(AU19,'IMP HR - Person Time'!AV19)</f>
        <v>6</v>
      </c>
      <c r="AW19" s="279">
        <f ca="1">MAX(AV19,'IMP HR - Person Time'!AW19)</f>
        <v>6</v>
      </c>
      <c r="AX19" s="278">
        <f ca="1">MAX(AW19,'IMP HR - Person Time'!AX19)</f>
        <v>7</v>
      </c>
      <c r="AY19" s="280">
        <f ca="1">MAX(AX19,'IMP HR - Person Time'!AY19)</f>
        <v>7</v>
      </c>
      <c r="AZ19" s="277">
        <f ca="1">MAX(AY19,'IMP HR - Person Time'!AZ19)</f>
        <v>7</v>
      </c>
      <c r="BA19" s="278">
        <f ca="1">MAX(AZ19,'IMP HR - Person Time'!BA19)</f>
        <v>8</v>
      </c>
      <c r="BB19" s="278">
        <f ca="1">MAX(BA19,'IMP HR - Person Time'!BB19)</f>
        <v>8</v>
      </c>
      <c r="BC19" s="279">
        <f ca="1">MAX(BB19,'IMP HR - Person Time'!BC19)</f>
        <v>8</v>
      </c>
      <c r="BD19" s="278">
        <f ca="1">MAX(BC19,'IMP HR - Person Time'!BD19)</f>
        <v>15</v>
      </c>
      <c r="BE19" s="278">
        <f ca="1">MAX(BD19,'IMP HR - Person Time'!BE19)</f>
        <v>15</v>
      </c>
      <c r="BF19" s="279">
        <f ca="1">MAX(BE19,'IMP HR - Person Time'!BF19)</f>
        <v>15</v>
      </c>
      <c r="BG19" s="278">
        <f ca="1">MAX(BF19,'IMP HR - Person Time'!BG19)</f>
        <v>15</v>
      </c>
      <c r="BH19" s="278">
        <f ca="1">MAX(BG19,'IMP HR - Person Time'!BH19)</f>
        <v>15</v>
      </c>
      <c r="BI19" s="279">
        <f ca="1">MAX(BH19,'IMP HR - Person Time'!BI19)</f>
        <v>15</v>
      </c>
      <c r="BJ19" s="278">
        <f ca="1">MAX(BI19,'IMP HR - Person Time'!BJ19)</f>
        <v>15</v>
      </c>
      <c r="BK19" s="280">
        <f ca="1">MAX(BJ19,'IMP HR - Person Time'!BK19)</f>
        <v>15</v>
      </c>
      <c r="BL19" s="277">
        <f ca="1">MAX(BK19,'IMP HR - Person Time'!BL19)</f>
        <v>15</v>
      </c>
      <c r="BM19" s="278">
        <f ca="1">MAX(BL19,'IMP HR - Person Time'!BM19)</f>
        <v>15</v>
      </c>
      <c r="BN19" s="278">
        <f ca="1">MAX(BM19,'IMP HR - Person Time'!BN19)</f>
        <v>15</v>
      </c>
      <c r="BO19" s="279">
        <f ca="1">MAX(BN19,'IMP HR - Person Time'!BO19)</f>
        <v>15</v>
      </c>
      <c r="BP19" s="278">
        <f ca="1">MAX(BO19,'IMP HR - Person Time'!BP19)</f>
        <v>23</v>
      </c>
      <c r="BQ19" s="278">
        <f ca="1">MAX(BP19,'IMP HR - Person Time'!BQ19)</f>
        <v>23</v>
      </c>
      <c r="BR19" s="279">
        <f ca="1">MAX(BQ19,'IMP HR - Person Time'!BR19)</f>
        <v>23</v>
      </c>
      <c r="BS19" s="278">
        <f ca="1">MAX(BR19,'IMP HR - Person Time'!BS19)</f>
        <v>23</v>
      </c>
      <c r="BT19" s="278">
        <f ca="1">MAX(BS19,'IMP HR - Person Time'!BT19)</f>
        <v>23</v>
      </c>
      <c r="BU19" s="279">
        <f ca="1">MAX(BT19,'IMP HR - Person Time'!BU19)</f>
        <v>23</v>
      </c>
      <c r="BV19" s="278">
        <f ca="1">MAX(BU19,'IMP HR - Person Time'!BV19)</f>
        <v>25</v>
      </c>
      <c r="BW19" s="280">
        <f ca="1">MAX(BV19,'IMP HR - Person Time'!BW19)</f>
        <v>25</v>
      </c>
      <c r="BX19" s="277">
        <f ca="1">MAX(BW19,'IMP HR - Person Time'!BX19)</f>
        <v>25</v>
      </c>
      <c r="BY19" s="278">
        <f ca="1">MAX(BX19,'IMP HR - Person Time'!BY19)</f>
        <v>25</v>
      </c>
      <c r="BZ19" s="278">
        <f ca="1">MAX(BY19,'IMP HR - Person Time'!BZ19)</f>
        <v>25</v>
      </c>
      <c r="CA19" s="279">
        <f ca="1">MAX(BZ19,'IMP HR - Person Time'!CA19)</f>
        <v>25</v>
      </c>
      <c r="CB19" s="278">
        <f ca="1">MAX(CA19,'IMP HR - Person Time'!CB19)</f>
        <v>25</v>
      </c>
      <c r="CC19" s="278">
        <f ca="1">MAX(CB19,'IMP HR - Person Time'!CC19)</f>
        <v>25</v>
      </c>
      <c r="CD19" s="279">
        <f ca="1">MAX(CC19,'IMP HR - Person Time'!CD19)</f>
        <v>25</v>
      </c>
      <c r="CE19" s="278">
        <f ca="1">MAX(CD19,'IMP HR - Person Time'!CE19)</f>
        <v>25</v>
      </c>
      <c r="CF19" s="278">
        <f ca="1">MAX(CE19,'IMP HR - Person Time'!CF19)</f>
        <v>25</v>
      </c>
      <c r="CG19" s="279">
        <f ca="1">MAX(CF19,'IMP HR - Person Time'!CG19)</f>
        <v>25</v>
      </c>
      <c r="CH19" s="278">
        <f ca="1">MAX(CG19,'IMP HR - Person Time'!CH19)</f>
        <v>25</v>
      </c>
      <c r="CI19" s="280">
        <f ca="1">MAX(CH19,'IMP HR - Person Time'!CI19)</f>
        <v>25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390">
        <f>'IMP HR - Project Time'!D20</f>
        <v>0</v>
      </c>
      <c r="E20" s="385">
        <f>'IMP HR - Project Time'!E20</f>
        <v>0</v>
      </c>
      <c r="F20" s="385">
        <f>'IMP HR - Project Time'!F20</f>
        <v>0</v>
      </c>
      <c r="G20" s="394">
        <f>'IMP HR - Project Time'!G20</f>
        <v>0</v>
      </c>
      <c r="H20" s="385">
        <f>'IMP HR - Project Time'!H20</f>
        <v>0</v>
      </c>
      <c r="I20" s="385">
        <f>'IMP HR - Project Time'!I20</f>
        <v>0</v>
      </c>
      <c r="J20" s="394">
        <f>'IMP HR - Project Time'!J20</f>
        <v>0</v>
      </c>
      <c r="K20" s="385">
        <f>'IMP HR - Project Time'!K20</f>
        <v>0</v>
      </c>
      <c r="L20" s="385">
        <f>'IMP HR - Project Time'!L20</f>
        <v>0</v>
      </c>
      <c r="M20" s="394">
        <f>'IMP HR - Project Time'!M20</f>
        <v>0</v>
      </c>
      <c r="N20" s="385">
        <f>'IMP HR - Project Time'!N20</f>
        <v>0</v>
      </c>
      <c r="O20" s="395">
        <f>'IMP HR - Project Time'!O20</f>
        <v>0</v>
      </c>
      <c r="P20" s="390">
        <f>'IMP HR - Project Time'!P20</f>
        <v>0</v>
      </c>
      <c r="Q20" s="385">
        <f>'IMP HR - Project Time'!Q20</f>
        <v>0</v>
      </c>
      <c r="R20" s="385">
        <f>'IMP HR - Project Time'!R20</f>
        <v>0</v>
      </c>
      <c r="S20" s="394">
        <f>'IMP HR - Project Time'!S20</f>
        <v>0</v>
      </c>
      <c r="T20" s="385">
        <f>'IMP HR - Project Time'!T20</f>
        <v>0</v>
      </c>
      <c r="U20" s="385">
        <f>'IMP HR - Project Time'!U20</f>
        <v>0</v>
      </c>
      <c r="V20" s="394">
        <f>'IMP HR - Project Time'!V20</f>
        <v>0</v>
      </c>
      <c r="W20" s="385">
        <f>'IMP HR - Project Time'!W20</f>
        <v>0</v>
      </c>
      <c r="X20" s="385">
        <f>'IMP HR - Project Time'!X20</f>
        <v>0</v>
      </c>
      <c r="Y20" s="394">
        <f>'IMP HR - Project Time'!Y20</f>
        <v>0</v>
      </c>
      <c r="Z20" s="385">
        <f>'IMP HR - Project Time'!Z20</f>
        <v>0</v>
      </c>
      <c r="AA20" s="395">
        <f>'IMP HR - Project Time'!AA20</f>
        <v>0</v>
      </c>
      <c r="AB20" s="277">
        <f ca="1">'IMP HR - Person Time'!AB20</f>
        <v>0</v>
      </c>
      <c r="AC20" s="278">
        <f ca="1">MAX(AB20,'IMP HR - Person Time'!AC20)</f>
        <v>0</v>
      </c>
      <c r="AD20" s="278">
        <f ca="1">MAX(AC20,'IMP HR - Person Time'!AD20)</f>
        <v>1</v>
      </c>
      <c r="AE20" s="279">
        <f ca="1">MAX(AD20,'IMP HR - Person Time'!AE20)</f>
        <v>2</v>
      </c>
      <c r="AF20" s="278">
        <f ca="1">MAX(AE20,'IMP HR - Person Time'!AF20)</f>
        <v>2</v>
      </c>
      <c r="AG20" s="278">
        <f ca="1">MAX(AF20,'IMP HR - Person Time'!AG20)</f>
        <v>2</v>
      </c>
      <c r="AH20" s="279">
        <f ca="1">MAX(AG20,'IMP HR - Person Time'!AH20)</f>
        <v>2</v>
      </c>
      <c r="AI20" s="278">
        <f ca="1">MAX(AH20,'IMP HR - Person Time'!AI20)</f>
        <v>2</v>
      </c>
      <c r="AJ20" s="278">
        <f ca="1">MAX(AI20,'IMP HR - Person Time'!AJ20)</f>
        <v>2</v>
      </c>
      <c r="AK20" s="279">
        <f ca="1">MAX(AJ20,'IMP HR - Person Time'!AK20)</f>
        <v>2</v>
      </c>
      <c r="AL20" s="278">
        <f ca="1">MAX(AK20,'IMP HR - Person Time'!AL20)</f>
        <v>2</v>
      </c>
      <c r="AM20" s="280">
        <f ca="1">MAX(AL20,'IMP HR - Person Time'!AM20)</f>
        <v>2</v>
      </c>
      <c r="AN20" s="277">
        <f ca="1">MAX(AM20,'IMP HR - Person Time'!AN20)</f>
        <v>2</v>
      </c>
      <c r="AO20" s="278">
        <f ca="1">MAX(AN20,'IMP HR - Person Time'!AO20)</f>
        <v>2</v>
      </c>
      <c r="AP20" s="278">
        <f ca="1">MAX(AO20,'IMP HR - Person Time'!AP20)</f>
        <v>6</v>
      </c>
      <c r="AQ20" s="279">
        <f ca="1">MAX(AP20,'IMP HR - Person Time'!AQ20)</f>
        <v>10</v>
      </c>
      <c r="AR20" s="278">
        <f ca="1">MAX(AQ20,'IMP HR - Person Time'!AR20)</f>
        <v>10</v>
      </c>
      <c r="AS20" s="278">
        <f ca="1">MAX(AR20,'IMP HR - Person Time'!AS20)</f>
        <v>11</v>
      </c>
      <c r="AT20" s="279">
        <f ca="1">MAX(AS20,'IMP HR - Person Time'!AT20)</f>
        <v>12</v>
      </c>
      <c r="AU20" s="278">
        <f ca="1">MAX(AT20,'IMP HR - Person Time'!AU20)</f>
        <v>12</v>
      </c>
      <c r="AV20" s="278">
        <f ca="1">MAX(AU20,'IMP HR - Person Time'!AV20)</f>
        <v>12</v>
      </c>
      <c r="AW20" s="279">
        <f ca="1">MAX(AV20,'IMP HR - Person Time'!AW20)</f>
        <v>12</v>
      </c>
      <c r="AX20" s="278">
        <f ca="1">MAX(AW20,'IMP HR - Person Time'!AX20)</f>
        <v>12</v>
      </c>
      <c r="AY20" s="280">
        <f ca="1">MAX(AX20,'IMP HR - Person Time'!AY20)</f>
        <v>12</v>
      </c>
      <c r="AZ20" s="277">
        <f ca="1">MAX(AY20,'IMP HR - Person Time'!AZ20)</f>
        <v>13</v>
      </c>
      <c r="BA20" s="278">
        <f ca="1">MAX(AZ20,'IMP HR - Person Time'!BA20)</f>
        <v>13</v>
      </c>
      <c r="BB20" s="278">
        <f ca="1">MAX(BA20,'IMP HR - Person Time'!BB20)</f>
        <v>14</v>
      </c>
      <c r="BC20" s="279">
        <f ca="1">MAX(BB20,'IMP HR - Person Time'!BC20)</f>
        <v>15</v>
      </c>
      <c r="BD20" s="278">
        <f ca="1">MAX(BC20,'IMP HR - Person Time'!BD20)</f>
        <v>15</v>
      </c>
      <c r="BE20" s="278">
        <f ca="1">MAX(BD20,'IMP HR - Person Time'!BE20)</f>
        <v>23</v>
      </c>
      <c r="BF20" s="279">
        <f ca="1">MAX(BE20,'IMP HR - Person Time'!BF20)</f>
        <v>30</v>
      </c>
      <c r="BG20" s="278">
        <f ca="1">MAX(BF20,'IMP HR - Person Time'!BG20)</f>
        <v>30</v>
      </c>
      <c r="BH20" s="278">
        <f ca="1">MAX(BG20,'IMP HR - Person Time'!BH20)</f>
        <v>30</v>
      </c>
      <c r="BI20" s="279">
        <f ca="1">MAX(BH20,'IMP HR - Person Time'!BI20)</f>
        <v>30</v>
      </c>
      <c r="BJ20" s="278">
        <f ca="1">MAX(BI20,'IMP HR - Person Time'!BJ20)</f>
        <v>30</v>
      </c>
      <c r="BK20" s="280">
        <f ca="1">MAX(BJ20,'IMP HR - Person Time'!BK20)</f>
        <v>30</v>
      </c>
      <c r="BL20" s="277">
        <f ca="1">MAX(BK20,'IMP HR - Person Time'!BL20)</f>
        <v>30</v>
      </c>
      <c r="BM20" s="278">
        <f ca="1">MAX(BL20,'IMP HR - Person Time'!BM20)</f>
        <v>30</v>
      </c>
      <c r="BN20" s="278">
        <f ca="1">MAX(BM20,'IMP HR - Person Time'!BN20)</f>
        <v>30</v>
      </c>
      <c r="BO20" s="279">
        <f ca="1">MAX(BN20,'IMP HR - Person Time'!BO20)</f>
        <v>30</v>
      </c>
      <c r="BP20" s="278">
        <f ca="1">MAX(BO20,'IMP HR - Person Time'!BP20)</f>
        <v>30</v>
      </c>
      <c r="BQ20" s="278">
        <f ca="1">MAX(BP20,'IMP HR - Person Time'!BQ20)</f>
        <v>37</v>
      </c>
      <c r="BR20" s="279">
        <f ca="1">MAX(BQ20,'IMP HR - Person Time'!BR20)</f>
        <v>43</v>
      </c>
      <c r="BS20" s="278">
        <f ca="1">MAX(BR20,'IMP HR - Person Time'!BS20)</f>
        <v>43</v>
      </c>
      <c r="BT20" s="278">
        <f ca="1">MAX(BS20,'IMP HR - Person Time'!BT20)</f>
        <v>43</v>
      </c>
      <c r="BU20" s="279">
        <f ca="1">MAX(BT20,'IMP HR - Person Time'!BU20)</f>
        <v>43</v>
      </c>
      <c r="BV20" s="278">
        <f ca="1">MAX(BU20,'IMP HR - Person Time'!BV20)</f>
        <v>43</v>
      </c>
      <c r="BW20" s="280">
        <f ca="1">MAX(BV20,'IMP HR - Person Time'!BW20)</f>
        <v>46</v>
      </c>
      <c r="BX20" s="277">
        <f ca="1">MAX(BW20,'IMP HR - Person Time'!BX20)</f>
        <v>49</v>
      </c>
      <c r="BY20" s="278">
        <f ca="1">MAX(BX20,'IMP HR - Person Time'!BY20)</f>
        <v>49</v>
      </c>
      <c r="BZ20" s="278">
        <f ca="1">MAX(BY20,'IMP HR - Person Time'!BZ20)</f>
        <v>49</v>
      </c>
      <c r="CA20" s="279">
        <f ca="1">MAX(BZ20,'IMP HR - Person Time'!CA20)</f>
        <v>49</v>
      </c>
      <c r="CB20" s="278">
        <f ca="1">MAX(CA20,'IMP HR - Person Time'!CB20)</f>
        <v>49</v>
      </c>
      <c r="CC20" s="278">
        <f ca="1">MAX(CB20,'IMP HR - Person Time'!CC20)</f>
        <v>49</v>
      </c>
      <c r="CD20" s="279">
        <f ca="1">MAX(CC20,'IMP HR - Person Time'!CD20)</f>
        <v>49</v>
      </c>
      <c r="CE20" s="278">
        <f ca="1">MAX(CD20,'IMP HR - Person Time'!CE20)</f>
        <v>49</v>
      </c>
      <c r="CF20" s="278">
        <f ca="1">MAX(CE20,'IMP HR - Person Time'!CF20)</f>
        <v>49</v>
      </c>
      <c r="CG20" s="279">
        <f ca="1">MAX(CF20,'IMP HR - Person Time'!CG20)</f>
        <v>49</v>
      </c>
      <c r="CH20" s="278">
        <f ca="1">MAX(CG20,'IMP HR - Person Time'!CH20)</f>
        <v>49</v>
      </c>
      <c r="CI20" s="280">
        <f ca="1">MAX(CH20,'IMP HR - Person Time'!CI20)</f>
        <v>49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390">
        <f>'IMP HR - Project Time'!D21</f>
        <v>0</v>
      </c>
      <c r="E21" s="385">
        <f>'IMP HR - Project Time'!E21</f>
        <v>0</v>
      </c>
      <c r="F21" s="385">
        <f>'IMP HR - Project Time'!F21</f>
        <v>0</v>
      </c>
      <c r="G21" s="394">
        <f>'IMP HR - Project Time'!G21</f>
        <v>0</v>
      </c>
      <c r="H21" s="385">
        <f>'IMP HR - Project Time'!H21</f>
        <v>0</v>
      </c>
      <c r="I21" s="385">
        <f>'IMP HR - Project Time'!I21</f>
        <v>0</v>
      </c>
      <c r="J21" s="394">
        <f>'IMP HR - Project Time'!J21</f>
        <v>0</v>
      </c>
      <c r="K21" s="385">
        <f>'IMP HR - Project Time'!K21</f>
        <v>0</v>
      </c>
      <c r="L21" s="385">
        <f>'IMP HR - Project Time'!L21</f>
        <v>0</v>
      </c>
      <c r="M21" s="394">
        <f>'IMP HR - Project Time'!M21</f>
        <v>0</v>
      </c>
      <c r="N21" s="385">
        <f>'IMP HR - Project Time'!N21</f>
        <v>0</v>
      </c>
      <c r="O21" s="395">
        <f>'IMP HR - Project Time'!O21</f>
        <v>0</v>
      </c>
      <c r="P21" s="390">
        <f>'IMP HR - Project Time'!P21</f>
        <v>0</v>
      </c>
      <c r="Q21" s="385">
        <f>'IMP HR - Project Time'!Q21</f>
        <v>0</v>
      </c>
      <c r="R21" s="385">
        <f>'IMP HR - Project Time'!R21</f>
        <v>0</v>
      </c>
      <c r="S21" s="394">
        <f>'IMP HR - Project Time'!S21</f>
        <v>0</v>
      </c>
      <c r="T21" s="385">
        <f>'IMP HR - Project Time'!T21</f>
        <v>0</v>
      </c>
      <c r="U21" s="385">
        <f>'IMP HR - Project Time'!U21</f>
        <v>0</v>
      </c>
      <c r="V21" s="394">
        <f>'IMP HR - Project Time'!V21</f>
        <v>0</v>
      </c>
      <c r="W21" s="385">
        <f>'IMP HR - Project Time'!W21</f>
        <v>0</v>
      </c>
      <c r="X21" s="385">
        <f>'IMP HR - Project Time'!X21</f>
        <v>0</v>
      </c>
      <c r="Y21" s="394">
        <f>'IMP HR - Project Time'!Y21</f>
        <v>0</v>
      </c>
      <c r="Z21" s="385">
        <f>'IMP HR - Project Time'!Z21</f>
        <v>0</v>
      </c>
      <c r="AA21" s="395">
        <f>'IMP HR - Project Time'!AA21</f>
        <v>0</v>
      </c>
      <c r="AB21" s="277">
        <f ca="1">'IMP HR - Person Time'!AB21</f>
        <v>1</v>
      </c>
      <c r="AC21" s="278">
        <f ca="1">MAX(AB21,'IMP HR - Person Time'!AC21)</f>
        <v>1</v>
      </c>
      <c r="AD21" s="278">
        <f ca="1">MAX(AC21,'IMP HR - Person Time'!AD21)</f>
        <v>1</v>
      </c>
      <c r="AE21" s="279">
        <f ca="1">MAX(AD21,'IMP HR - Person Time'!AE21)</f>
        <v>1</v>
      </c>
      <c r="AF21" s="278">
        <f ca="1">MAX(AE21,'IMP HR - Person Time'!AF21)</f>
        <v>1</v>
      </c>
      <c r="AG21" s="278">
        <f ca="1">MAX(AF21,'IMP HR - Person Time'!AG21)</f>
        <v>1</v>
      </c>
      <c r="AH21" s="279">
        <f ca="1">MAX(AG21,'IMP HR - Person Time'!AH21)</f>
        <v>1</v>
      </c>
      <c r="AI21" s="278">
        <f ca="1">MAX(AH21,'IMP HR - Person Time'!AI21)</f>
        <v>1</v>
      </c>
      <c r="AJ21" s="278">
        <f ca="1">MAX(AI21,'IMP HR - Person Time'!AJ21)</f>
        <v>1</v>
      </c>
      <c r="AK21" s="279">
        <f ca="1">MAX(AJ21,'IMP HR - Person Time'!AK21)</f>
        <v>1</v>
      </c>
      <c r="AL21" s="278">
        <f ca="1">MAX(AK21,'IMP HR - Person Time'!AL21)</f>
        <v>1</v>
      </c>
      <c r="AM21" s="280">
        <f ca="1">MAX(AL21,'IMP HR - Person Time'!AM21)</f>
        <v>1</v>
      </c>
      <c r="AN21" s="277">
        <f ca="1">MAX(AM21,'IMP HR - Person Time'!AN21)</f>
        <v>5</v>
      </c>
      <c r="AO21" s="278">
        <f ca="1">MAX(AN21,'IMP HR - Person Time'!AO21)</f>
        <v>5</v>
      </c>
      <c r="AP21" s="278">
        <f ca="1">MAX(AO21,'IMP HR - Person Time'!AP21)</f>
        <v>5</v>
      </c>
      <c r="AQ21" s="279">
        <f ca="1">MAX(AP21,'IMP HR - Person Time'!AQ21)</f>
        <v>6</v>
      </c>
      <c r="AR21" s="278">
        <f ca="1">MAX(AQ21,'IMP HR - Person Time'!AR21)</f>
        <v>6</v>
      </c>
      <c r="AS21" s="278">
        <f ca="1">MAX(AR21,'IMP HR - Person Time'!AS21)</f>
        <v>6</v>
      </c>
      <c r="AT21" s="279">
        <f ca="1">MAX(AS21,'IMP HR - Person Time'!AT21)</f>
        <v>6</v>
      </c>
      <c r="AU21" s="278">
        <f ca="1">MAX(AT21,'IMP HR - Person Time'!AU21)</f>
        <v>6</v>
      </c>
      <c r="AV21" s="278">
        <f ca="1">MAX(AU21,'IMP HR - Person Time'!AV21)</f>
        <v>6</v>
      </c>
      <c r="AW21" s="279">
        <f ca="1">MAX(AV21,'IMP HR - Person Time'!AW21)</f>
        <v>7</v>
      </c>
      <c r="AX21" s="278">
        <f ca="1">MAX(AW21,'IMP HR - Person Time'!AX21)</f>
        <v>7</v>
      </c>
      <c r="AY21" s="280">
        <f ca="1">MAX(AX21,'IMP HR - Person Time'!AY21)</f>
        <v>7</v>
      </c>
      <c r="AZ21" s="277">
        <f ca="1">MAX(AY21,'IMP HR - Person Time'!AZ21)</f>
        <v>8</v>
      </c>
      <c r="BA21" s="278">
        <f ca="1">MAX(AZ21,'IMP HR - Person Time'!BA21)</f>
        <v>8</v>
      </c>
      <c r="BB21" s="278">
        <f ca="1">MAX(BA21,'IMP HR - Person Time'!BB21)</f>
        <v>8</v>
      </c>
      <c r="BC21" s="279">
        <f ca="1">MAX(BB21,'IMP HR - Person Time'!BC21)</f>
        <v>15</v>
      </c>
      <c r="BD21" s="278">
        <f ca="1">MAX(BC21,'IMP HR - Person Time'!BD21)</f>
        <v>15</v>
      </c>
      <c r="BE21" s="278">
        <f ca="1">MAX(BD21,'IMP HR - Person Time'!BE21)</f>
        <v>15</v>
      </c>
      <c r="BF21" s="279">
        <f ca="1">MAX(BE21,'IMP HR - Person Time'!BF21)</f>
        <v>15</v>
      </c>
      <c r="BG21" s="278">
        <f ca="1">MAX(BF21,'IMP HR - Person Time'!BG21)</f>
        <v>15</v>
      </c>
      <c r="BH21" s="278">
        <f ca="1">MAX(BG21,'IMP HR - Person Time'!BH21)</f>
        <v>15</v>
      </c>
      <c r="BI21" s="279">
        <f ca="1">MAX(BH21,'IMP HR - Person Time'!BI21)</f>
        <v>15</v>
      </c>
      <c r="BJ21" s="278">
        <f ca="1">MAX(BI21,'IMP HR - Person Time'!BJ21)</f>
        <v>15</v>
      </c>
      <c r="BK21" s="280">
        <f ca="1">MAX(BJ21,'IMP HR - Person Time'!BK21)</f>
        <v>15</v>
      </c>
      <c r="BL21" s="277">
        <f ca="1">MAX(BK21,'IMP HR - Person Time'!BL21)</f>
        <v>15</v>
      </c>
      <c r="BM21" s="278">
        <f ca="1">MAX(BL21,'IMP HR - Person Time'!BM21)</f>
        <v>15</v>
      </c>
      <c r="BN21" s="278">
        <f ca="1">MAX(BM21,'IMP HR - Person Time'!BN21)</f>
        <v>15</v>
      </c>
      <c r="BO21" s="279">
        <f ca="1">MAX(BN21,'IMP HR - Person Time'!BO21)</f>
        <v>23</v>
      </c>
      <c r="BP21" s="278">
        <f ca="1">MAX(BO21,'IMP HR - Person Time'!BP21)</f>
        <v>23</v>
      </c>
      <c r="BQ21" s="278">
        <f ca="1">MAX(BP21,'IMP HR - Person Time'!BQ21)</f>
        <v>23</v>
      </c>
      <c r="BR21" s="279">
        <f ca="1">MAX(BQ21,'IMP HR - Person Time'!BR21)</f>
        <v>23</v>
      </c>
      <c r="BS21" s="278">
        <f ca="1">MAX(BR21,'IMP HR - Person Time'!BS21)</f>
        <v>23</v>
      </c>
      <c r="BT21" s="278">
        <f ca="1">MAX(BS21,'IMP HR - Person Time'!BT21)</f>
        <v>23</v>
      </c>
      <c r="BU21" s="279">
        <f ca="1">MAX(BT21,'IMP HR - Person Time'!BU21)</f>
        <v>25</v>
      </c>
      <c r="BV21" s="278">
        <f ca="1">MAX(BU21,'IMP HR - Person Time'!BV21)</f>
        <v>25</v>
      </c>
      <c r="BW21" s="280">
        <f ca="1">MAX(BV21,'IMP HR - Person Time'!BW21)</f>
        <v>25</v>
      </c>
      <c r="BX21" s="277">
        <f ca="1">MAX(BW21,'IMP HR - Person Time'!BX21)</f>
        <v>25</v>
      </c>
      <c r="BY21" s="278">
        <f ca="1">MAX(BX21,'IMP HR - Person Time'!BY21)</f>
        <v>25</v>
      </c>
      <c r="BZ21" s="278">
        <f ca="1">MAX(BY21,'IMP HR - Person Time'!BZ21)</f>
        <v>25</v>
      </c>
      <c r="CA21" s="279">
        <f ca="1">MAX(BZ21,'IMP HR - Person Time'!CA21)</f>
        <v>25</v>
      </c>
      <c r="CB21" s="278">
        <f ca="1">MAX(CA21,'IMP HR - Person Time'!CB21)</f>
        <v>25</v>
      </c>
      <c r="CC21" s="278">
        <f ca="1">MAX(CB21,'IMP HR - Person Time'!CC21)</f>
        <v>25</v>
      </c>
      <c r="CD21" s="279">
        <f ca="1">MAX(CC21,'IMP HR - Person Time'!CD21)</f>
        <v>25</v>
      </c>
      <c r="CE21" s="278">
        <f ca="1">MAX(CD21,'IMP HR - Person Time'!CE21)</f>
        <v>25</v>
      </c>
      <c r="CF21" s="278">
        <f ca="1">MAX(CE21,'IMP HR - Person Time'!CF21)</f>
        <v>25</v>
      </c>
      <c r="CG21" s="279">
        <f ca="1">MAX(CF21,'IMP HR - Person Time'!CG21)</f>
        <v>25</v>
      </c>
      <c r="CH21" s="278">
        <f ca="1">MAX(CG21,'IMP HR - Person Time'!CH21)</f>
        <v>25</v>
      </c>
      <c r="CI21" s="280">
        <f ca="1">MAX(CH21,'IMP HR - Person Time'!CI21)</f>
        <v>25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390">
        <f>'IMP HR - Project Time'!D22</f>
        <v>0</v>
      </c>
      <c r="E22" s="385">
        <f>'IMP HR - Project Time'!E22</f>
        <v>0</v>
      </c>
      <c r="F22" s="385">
        <f>'IMP HR - Project Time'!F22</f>
        <v>0</v>
      </c>
      <c r="G22" s="394">
        <f>'IMP HR - Project Time'!G22</f>
        <v>0</v>
      </c>
      <c r="H22" s="385">
        <f>'IMP HR - Project Time'!H22</f>
        <v>0</v>
      </c>
      <c r="I22" s="385">
        <f>'IMP HR - Project Time'!I22</f>
        <v>0</v>
      </c>
      <c r="J22" s="394">
        <f>'IMP HR - Project Time'!J22</f>
        <v>0</v>
      </c>
      <c r="K22" s="385">
        <f>'IMP HR - Project Time'!K22</f>
        <v>0</v>
      </c>
      <c r="L22" s="385">
        <f>'IMP HR - Project Time'!L22</f>
        <v>0</v>
      </c>
      <c r="M22" s="394">
        <f>'IMP HR - Project Time'!M22</f>
        <v>0</v>
      </c>
      <c r="N22" s="385">
        <f>'IMP HR - Project Time'!N22</f>
        <v>0</v>
      </c>
      <c r="O22" s="395">
        <f>'IMP HR - Project Time'!O22</f>
        <v>0</v>
      </c>
      <c r="P22" s="390">
        <f>'IMP HR - Project Time'!P22</f>
        <v>0</v>
      </c>
      <c r="Q22" s="385">
        <f>'IMP HR - Project Time'!Q22</f>
        <v>0</v>
      </c>
      <c r="R22" s="385">
        <f>'IMP HR - Project Time'!R22</f>
        <v>0</v>
      </c>
      <c r="S22" s="394">
        <f>'IMP HR - Project Time'!S22</f>
        <v>0</v>
      </c>
      <c r="T22" s="385">
        <f>'IMP HR - Project Time'!T22</f>
        <v>0</v>
      </c>
      <c r="U22" s="385">
        <f>'IMP HR - Project Time'!U22</f>
        <v>0</v>
      </c>
      <c r="V22" s="394">
        <f>'IMP HR - Project Time'!V22</f>
        <v>0</v>
      </c>
      <c r="W22" s="385">
        <f>'IMP HR - Project Time'!W22</f>
        <v>0</v>
      </c>
      <c r="X22" s="385">
        <f>'IMP HR - Project Time'!X22</f>
        <v>0</v>
      </c>
      <c r="Y22" s="394">
        <f>'IMP HR - Project Time'!Y22</f>
        <v>0</v>
      </c>
      <c r="Z22" s="385">
        <f>'IMP HR - Project Time'!Z22</f>
        <v>0</v>
      </c>
      <c r="AA22" s="395">
        <f>'IMP HR - Project Time'!AA22</f>
        <v>0</v>
      </c>
      <c r="AB22" s="277">
        <f ca="1">'IMP HR - Person Time'!AB22</f>
        <v>1</v>
      </c>
      <c r="AC22" s="278">
        <f ca="1">MAX(AB22,'IMP HR - Person Time'!AC22)</f>
        <v>1</v>
      </c>
      <c r="AD22" s="278">
        <f ca="1">MAX(AC22,'IMP HR - Person Time'!AD22)</f>
        <v>1</v>
      </c>
      <c r="AE22" s="279">
        <f ca="1">MAX(AD22,'IMP HR - Person Time'!AE22)</f>
        <v>1</v>
      </c>
      <c r="AF22" s="278">
        <f ca="1">MAX(AE22,'IMP HR - Person Time'!AF22)</f>
        <v>1</v>
      </c>
      <c r="AG22" s="278">
        <f ca="1">MAX(AF22,'IMP HR - Person Time'!AG22)</f>
        <v>1</v>
      </c>
      <c r="AH22" s="279">
        <f ca="1">MAX(AG22,'IMP HR - Person Time'!AH22)</f>
        <v>1</v>
      </c>
      <c r="AI22" s="278">
        <f ca="1">MAX(AH22,'IMP HR - Person Time'!AI22)</f>
        <v>1</v>
      </c>
      <c r="AJ22" s="278">
        <f ca="1">MAX(AI22,'IMP HR - Person Time'!AJ22)</f>
        <v>1</v>
      </c>
      <c r="AK22" s="279">
        <f ca="1">MAX(AJ22,'IMP HR - Person Time'!AK22)</f>
        <v>1</v>
      </c>
      <c r="AL22" s="278">
        <f ca="1">MAX(AK22,'IMP HR - Person Time'!AL22)</f>
        <v>1</v>
      </c>
      <c r="AM22" s="280">
        <f ca="1">MAX(AL22,'IMP HR - Person Time'!AM22)</f>
        <v>1</v>
      </c>
      <c r="AN22" s="277">
        <f ca="1">MAX(AM22,'IMP HR - Person Time'!AN22)</f>
        <v>1</v>
      </c>
      <c r="AO22" s="278">
        <f ca="1">MAX(AN22,'IMP HR - Person Time'!AO22)</f>
        <v>1</v>
      </c>
      <c r="AP22" s="278">
        <f ca="1">MAX(AO22,'IMP HR - Person Time'!AP22)</f>
        <v>1</v>
      </c>
      <c r="AQ22" s="279">
        <f ca="1">MAX(AP22,'IMP HR - Person Time'!AQ22)</f>
        <v>2</v>
      </c>
      <c r="AR22" s="278">
        <f ca="1">MAX(AQ22,'IMP HR - Person Time'!AR22)</f>
        <v>2</v>
      </c>
      <c r="AS22" s="278">
        <f ca="1">MAX(AR22,'IMP HR - Person Time'!AS22)</f>
        <v>2</v>
      </c>
      <c r="AT22" s="279">
        <f ca="1">MAX(AS22,'IMP HR - Person Time'!AT22)</f>
        <v>2</v>
      </c>
      <c r="AU22" s="278">
        <f ca="1">MAX(AT22,'IMP HR - Person Time'!AU22)</f>
        <v>2</v>
      </c>
      <c r="AV22" s="278">
        <f ca="1">MAX(AU22,'IMP HR - Person Time'!AV22)</f>
        <v>2</v>
      </c>
      <c r="AW22" s="279">
        <f ca="1">MAX(AV22,'IMP HR - Person Time'!AW22)</f>
        <v>2</v>
      </c>
      <c r="AX22" s="278">
        <f ca="1">MAX(AW22,'IMP HR - Person Time'!AX22)</f>
        <v>2</v>
      </c>
      <c r="AY22" s="280">
        <f ca="1">MAX(AX22,'IMP HR - Person Time'!AY22)</f>
        <v>2</v>
      </c>
      <c r="AZ22" s="277">
        <f ca="1">MAX(AY22,'IMP HR - Person Time'!AZ22)</f>
        <v>2</v>
      </c>
      <c r="BA22" s="278">
        <f ca="1">MAX(AZ22,'IMP HR - Person Time'!BA22)</f>
        <v>2</v>
      </c>
      <c r="BB22" s="278">
        <f ca="1">MAX(BA22,'IMP HR - Person Time'!BB22)</f>
        <v>2</v>
      </c>
      <c r="BC22" s="279">
        <f ca="1">MAX(BB22,'IMP HR - Person Time'!BC22)</f>
        <v>3</v>
      </c>
      <c r="BD22" s="278">
        <f ca="1">MAX(BC22,'IMP HR - Person Time'!BD22)</f>
        <v>3</v>
      </c>
      <c r="BE22" s="278">
        <f ca="1">MAX(BD22,'IMP HR - Person Time'!BE22)</f>
        <v>3</v>
      </c>
      <c r="BF22" s="279">
        <f ca="1">MAX(BE22,'IMP HR - Person Time'!BF22)</f>
        <v>3</v>
      </c>
      <c r="BG22" s="278">
        <f ca="1">MAX(BF22,'IMP HR - Person Time'!BG22)</f>
        <v>3</v>
      </c>
      <c r="BH22" s="278">
        <f ca="1">MAX(BG22,'IMP HR - Person Time'!BH22)</f>
        <v>3</v>
      </c>
      <c r="BI22" s="279">
        <f ca="1">MAX(BH22,'IMP HR - Person Time'!BI22)</f>
        <v>3</v>
      </c>
      <c r="BJ22" s="278">
        <f ca="1">MAX(BI22,'IMP HR - Person Time'!BJ22)</f>
        <v>3</v>
      </c>
      <c r="BK22" s="280">
        <f ca="1">MAX(BJ22,'IMP HR - Person Time'!BK22)</f>
        <v>3</v>
      </c>
      <c r="BL22" s="277">
        <f ca="1">MAX(BK22,'IMP HR - Person Time'!BL22)</f>
        <v>3</v>
      </c>
      <c r="BM22" s="278">
        <f ca="1">MAX(BL22,'IMP HR - Person Time'!BM22)</f>
        <v>3</v>
      </c>
      <c r="BN22" s="278">
        <f ca="1">MAX(BM22,'IMP HR - Person Time'!BN22)</f>
        <v>3</v>
      </c>
      <c r="BO22" s="279">
        <f ca="1">MAX(BN22,'IMP HR - Person Time'!BO22)</f>
        <v>5</v>
      </c>
      <c r="BP22" s="278">
        <f ca="1">MAX(BO22,'IMP HR - Person Time'!BP22)</f>
        <v>5</v>
      </c>
      <c r="BQ22" s="278">
        <f ca="1">MAX(BP22,'IMP HR - Person Time'!BQ22)</f>
        <v>5</v>
      </c>
      <c r="BR22" s="279">
        <f ca="1">MAX(BQ22,'IMP HR - Person Time'!BR22)</f>
        <v>5</v>
      </c>
      <c r="BS22" s="278">
        <f ca="1">MAX(BR22,'IMP HR - Person Time'!BS22)</f>
        <v>5</v>
      </c>
      <c r="BT22" s="278">
        <f ca="1">MAX(BS22,'IMP HR - Person Time'!BT22)</f>
        <v>5</v>
      </c>
      <c r="BU22" s="279">
        <f ca="1">MAX(BT22,'IMP HR - Person Time'!BU22)</f>
        <v>5</v>
      </c>
      <c r="BV22" s="278">
        <f ca="1">MAX(BU22,'IMP HR - Person Time'!BV22)</f>
        <v>5</v>
      </c>
      <c r="BW22" s="280">
        <f ca="1">MAX(BV22,'IMP HR - Person Time'!BW22)</f>
        <v>5</v>
      </c>
      <c r="BX22" s="277">
        <f ca="1">MAX(BW22,'IMP HR - Person Time'!BX22)</f>
        <v>5</v>
      </c>
      <c r="BY22" s="278">
        <f ca="1">MAX(BX22,'IMP HR - Person Time'!BY22)</f>
        <v>5</v>
      </c>
      <c r="BZ22" s="278">
        <f ca="1">MAX(BY22,'IMP HR - Person Time'!BZ22)</f>
        <v>5</v>
      </c>
      <c r="CA22" s="279">
        <f ca="1">MAX(BZ22,'IMP HR - Person Time'!CA22)</f>
        <v>5</v>
      </c>
      <c r="CB22" s="278">
        <f ca="1">MAX(CA22,'IMP HR - Person Time'!CB22)</f>
        <v>5</v>
      </c>
      <c r="CC22" s="278">
        <f ca="1">MAX(CB22,'IMP HR - Person Time'!CC22)</f>
        <v>5</v>
      </c>
      <c r="CD22" s="279">
        <f ca="1">MAX(CC22,'IMP HR - Person Time'!CD22)</f>
        <v>5</v>
      </c>
      <c r="CE22" s="278">
        <f ca="1">MAX(CD22,'IMP HR - Person Time'!CE22)</f>
        <v>5</v>
      </c>
      <c r="CF22" s="278">
        <f ca="1">MAX(CE22,'IMP HR - Person Time'!CF22)</f>
        <v>5</v>
      </c>
      <c r="CG22" s="279">
        <f ca="1">MAX(CF22,'IMP HR - Person Time'!CG22)</f>
        <v>5</v>
      </c>
      <c r="CH22" s="278">
        <f ca="1">MAX(CG22,'IMP HR - Person Time'!CH22)</f>
        <v>5</v>
      </c>
      <c r="CI22" s="280">
        <f ca="1">MAX(CH22,'IMP HR - Person Time'!CI22)</f>
        <v>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390">
        <f>'IMP HR - Project Time'!D23</f>
        <v>0</v>
      </c>
      <c r="E23" s="385">
        <f>'IMP HR - Project Time'!E23</f>
        <v>0</v>
      </c>
      <c r="F23" s="385">
        <f>'IMP HR - Project Time'!F23</f>
        <v>0</v>
      </c>
      <c r="G23" s="394">
        <f>'IMP HR - Project Time'!G23</f>
        <v>0</v>
      </c>
      <c r="H23" s="385">
        <f>'IMP HR - Project Time'!H23</f>
        <v>0</v>
      </c>
      <c r="I23" s="385">
        <f>'IMP HR - Project Time'!I23</f>
        <v>0</v>
      </c>
      <c r="J23" s="394">
        <f>'IMP HR - Project Time'!J23</f>
        <v>0</v>
      </c>
      <c r="K23" s="385">
        <f>'IMP HR - Project Time'!K23</f>
        <v>0</v>
      </c>
      <c r="L23" s="385">
        <f>'IMP HR - Project Time'!L23</f>
        <v>0</v>
      </c>
      <c r="M23" s="394">
        <f>'IMP HR - Project Time'!M23</f>
        <v>0</v>
      </c>
      <c r="N23" s="385">
        <f>'IMP HR - Project Time'!N23</f>
        <v>0</v>
      </c>
      <c r="O23" s="395">
        <f>'IMP HR - Project Time'!O23</f>
        <v>0</v>
      </c>
      <c r="P23" s="390">
        <f>'IMP HR - Project Time'!P23</f>
        <v>0</v>
      </c>
      <c r="Q23" s="385">
        <f>'IMP HR - Project Time'!Q23</f>
        <v>0</v>
      </c>
      <c r="R23" s="385">
        <f>'IMP HR - Project Time'!R23</f>
        <v>0</v>
      </c>
      <c r="S23" s="394">
        <f>'IMP HR - Project Time'!S23</f>
        <v>0</v>
      </c>
      <c r="T23" s="385">
        <f>'IMP HR - Project Time'!T23</f>
        <v>0</v>
      </c>
      <c r="U23" s="385">
        <f>'IMP HR - Project Time'!U23</f>
        <v>0</v>
      </c>
      <c r="V23" s="394">
        <f>'IMP HR - Project Time'!V23</f>
        <v>0</v>
      </c>
      <c r="W23" s="385">
        <f>'IMP HR - Project Time'!W23</f>
        <v>0</v>
      </c>
      <c r="X23" s="385">
        <f>'IMP HR - Project Time'!X23</f>
        <v>0</v>
      </c>
      <c r="Y23" s="394">
        <f>'IMP HR - Project Time'!Y23</f>
        <v>0</v>
      </c>
      <c r="Z23" s="385">
        <f>'IMP HR - Project Time'!Z23</f>
        <v>0</v>
      </c>
      <c r="AA23" s="395">
        <f>'IMP HR - Project Time'!AA23</f>
        <v>0</v>
      </c>
      <c r="AB23" s="277">
        <f ca="1">'IMP HR - Person Time'!AB23</f>
        <v>1</v>
      </c>
      <c r="AC23" s="278">
        <f ca="1">MAX(AB23,'IMP HR - Person Time'!AC23)</f>
        <v>1</v>
      </c>
      <c r="AD23" s="278">
        <f ca="1">MAX(AC23,'IMP HR - Person Time'!AD23)</f>
        <v>1</v>
      </c>
      <c r="AE23" s="279">
        <f ca="1">MAX(AD23,'IMP HR - Person Time'!AE23)</f>
        <v>1</v>
      </c>
      <c r="AF23" s="278">
        <f ca="1">MAX(AE23,'IMP HR - Person Time'!AF23)</f>
        <v>1</v>
      </c>
      <c r="AG23" s="278">
        <f ca="1">MAX(AF23,'IMP HR - Person Time'!AG23)</f>
        <v>1</v>
      </c>
      <c r="AH23" s="279">
        <f ca="1">MAX(AG23,'IMP HR - Person Time'!AH23)</f>
        <v>1</v>
      </c>
      <c r="AI23" s="278">
        <f ca="1">MAX(AH23,'IMP HR - Person Time'!AI23)</f>
        <v>1</v>
      </c>
      <c r="AJ23" s="278">
        <f ca="1">MAX(AI23,'IMP HR - Person Time'!AJ23)</f>
        <v>1</v>
      </c>
      <c r="AK23" s="279">
        <f ca="1">MAX(AJ23,'IMP HR - Person Time'!AK23)</f>
        <v>1</v>
      </c>
      <c r="AL23" s="278">
        <f ca="1">MAX(AK23,'IMP HR - Person Time'!AL23)</f>
        <v>1</v>
      </c>
      <c r="AM23" s="280">
        <f ca="1">MAX(AL23,'IMP HR - Person Time'!AM23)</f>
        <v>1</v>
      </c>
      <c r="AN23" s="277">
        <f ca="1">MAX(AM23,'IMP HR - Person Time'!AN23)</f>
        <v>1</v>
      </c>
      <c r="AO23" s="278">
        <f ca="1">MAX(AN23,'IMP HR - Person Time'!AO23)</f>
        <v>1</v>
      </c>
      <c r="AP23" s="278">
        <f ca="1">MAX(AO23,'IMP HR - Person Time'!AP23)</f>
        <v>1</v>
      </c>
      <c r="AQ23" s="279">
        <f ca="1">MAX(AP23,'IMP HR - Person Time'!AQ23)</f>
        <v>2</v>
      </c>
      <c r="AR23" s="278">
        <f ca="1">MAX(AQ23,'IMP HR - Person Time'!AR23)</f>
        <v>2</v>
      </c>
      <c r="AS23" s="278">
        <f ca="1">MAX(AR23,'IMP HR - Person Time'!AS23)</f>
        <v>2</v>
      </c>
      <c r="AT23" s="279">
        <f ca="1">MAX(AS23,'IMP HR - Person Time'!AT23)</f>
        <v>2</v>
      </c>
      <c r="AU23" s="278">
        <f ca="1">MAX(AT23,'IMP HR - Person Time'!AU23)</f>
        <v>2</v>
      </c>
      <c r="AV23" s="278">
        <f ca="1">MAX(AU23,'IMP HR - Person Time'!AV23)</f>
        <v>2</v>
      </c>
      <c r="AW23" s="279">
        <f ca="1">MAX(AV23,'IMP HR - Person Time'!AW23)</f>
        <v>2</v>
      </c>
      <c r="AX23" s="278">
        <f ca="1">MAX(AW23,'IMP HR - Person Time'!AX23)</f>
        <v>2</v>
      </c>
      <c r="AY23" s="280">
        <f ca="1">MAX(AX23,'IMP HR - Person Time'!AY23)</f>
        <v>2</v>
      </c>
      <c r="AZ23" s="277">
        <f ca="1">MAX(AY23,'IMP HR - Person Time'!AZ23)</f>
        <v>2</v>
      </c>
      <c r="BA23" s="278">
        <f ca="1">MAX(AZ23,'IMP HR - Person Time'!BA23)</f>
        <v>2</v>
      </c>
      <c r="BB23" s="278">
        <f ca="1">MAX(BA23,'IMP HR - Person Time'!BB23)</f>
        <v>2</v>
      </c>
      <c r="BC23" s="279">
        <f ca="1">MAX(BB23,'IMP HR - Person Time'!BC23)</f>
        <v>3</v>
      </c>
      <c r="BD23" s="278">
        <f ca="1">MAX(BC23,'IMP HR - Person Time'!BD23)</f>
        <v>3</v>
      </c>
      <c r="BE23" s="278">
        <f ca="1">MAX(BD23,'IMP HR - Person Time'!BE23)</f>
        <v>3</v>
      </c>
      <c r="BF23" s="279">
        <f ca="1">MAX(BE23,'IMP HR - Person Time'!BF23)</f>
        <v>3</v>
      </c>
      <c r="BG23" s="278">
        <f ca="1">MAX(BF23,'IMP HR - Person Time'!BG23)</f>
        <v>3</v>
      </c>
      <c r="BH23" s="278">
        <f ca="1">MAX(BG23,'IMP HR - Person Time'!BH23)</f>
        <v>3</v>
      </c>
      <c r="BI23" s="279">
        <f ca="1">MAX(BH23,'IMP HR - Person Time'!BI23)</f>
        <v>3</v>
      </c>
      <c r="BJ23" s="278">
        <f ca="1">MAX(BI23,'IMP HR - Person Time'!BJ23)</f>
        <v>3</v>
      </c>
      <c r="BK23" s="280">
        <f ca="1">MAX(BJ23,'IMP HR - Person Time'!BK23)</f>
        <v>3</v>
      </c>
      <c r="BL23" s="277">
        <f ca="1">MAX(BK23,'IMP HR - Person Time'!BL23)</f>
        <v>3</v>
      </c>
      <c r="BM23" s="278">
        <f ca="1">MAX(BL23,'IMP HR - Person Time'!BM23)</f>
        <v>3</v>
      </c>
      <c r="BN23" s="278">
        <f ca="1">MAX(BM23,'IMP HR - Person Time'!BN23)</f>
        <v>3</v>
      </c>
      <c r="BO23" s="279">
        <f ca="1">MAX(BN23,'IMP HR - Person Time'!BO23)</f>
        <v>5</v>
      </c>
      <c r="BP23" s="278">
        <f ca="1">MAX(BO23,'IMP HR - Person Time'!BP23)</f>
        <v>5</v>
      </c>
      <c r="BQ23" s="278">
        <f ca="1">MAX(BP23,'IMP HR - Person Time'!BQ23)</f>
        <v>5</v>
      </c>
      <c r="BR23" s="279">
        <f ca="1">MAX(BQ23,'IMP HR - Person Time'!BR23)</f>
        <v>5</v>
      </c>
      <c r="BS23" s="278">
        <f ca="1">MAX(BR23,'IMP HR - Person Time'!BS23)</f>
        <v>5</v>
      </c>
      <c r="BT23" s="278">
        <f ca="1">MAX(BS23,'IMP HR - Person Time'!BT23)</f>
        <v>5</v>
      </c>
      <c r="BU23" s="279">
        <f ca="1">MAX(BT23,'IMP HR - Person Time'!BU23)</f>
        <v>5</v>
      </c>
      <c r="BV23" s="278">
        <f ca="1">MAX(BU23,'IMP HR - Person Time'!BV23)</f>
        <v>5</v>
      </c>
      <c r="BW23" s="280">
        <f ca="1">MAX(BV23,'IMP HR - Person Time'!BW23)</f>
        <v>5</v>
      </c>
      <c r="BX23" s="277">
        <f ca="1">MAX(BW23,'IMP HR - Person Time'!BX23)</f>
        <v>5</v>
      </c>
      <c r="BY23" s="278">
        <f ca="1">MAX(BX23,'IMP HR - Person Time'!BY23)</f>
        <v>5</v>
      </c>
      <c r="BZ23" s="278">
        <f ca="1">MAX(BY23,'IMP HR - Person Time'!BZ23)</f>
        <v>5</v>
      </c>
      <c r="CA23" s="279">
        <f ca="1">MAX(BZ23,'IMP HR - Person Time'!CA23)</f>
        <v>5</v>
      </c>
      <c r="CB23" s="278">
        <f ca="1">MAX(CA23,'IMP HR - Person Time'!CB23)</f>
        <v>5</v>
      </c>
      <c r="CC23" s="278">
        <f ca="1">MAX(CB23,'IMP HR - Person Time'!CC23)</f>
        <v>5</v>
      </c>
      <c r="CD23" s="279">
        <f ca="1">MAX(CC23,'IMP HR - Person Time'!CD23)</f>
        <v>5</v>
      </c>
      <c r="CE23" s="278">
        <f ca="1">MAX(CD23,'IMP HR - Person Time'!CE23)</f>
        <v>5</v>
      </c>
      <c r="CF23" s="278">
        <f ca="1">MAX(CE23,'IMP HR - Person Time'!CF23)</f>
        <v>5</v>
      </c>
      <c r="CG23" s="279">
        <f ca="1">MAX(CF23,'IMP HR - Person Time'!CG23)</f>
        <v>5</v>
      </c>
      <c r="CH23" s="278">
        <f ca="1">MAX(CG23,'IMP HR - Person Time'!CH23)</f>
        <v>5</v>
      </c>
      <c r="CI23" s="280">
        <f ca="1">MAX(CH23,'IMP HR - Person Time'!CI23)</f>
        <v>5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390">
        <f>'IMP HR - Project Time'!D24</f>
        <v>0</v>
      </c>
      <c r="E24" s="385">
        <f>'IMP HR - Project Time'!E24</f>
        <v>0</v>
      </c>
      <c r="F24" s="385">
        <f>'IMP HR - Project Time'!F24</f>
        <v>0</v>
      </c>
      <c r="G24" s="394">
        <f>'IMP HR - Project Time'!G24</f>
        <v>0</v>
      </c>
      <c r="H24" s="385">
        <f>'IMP HR - Project Time'!H24</f>
        <v>0</v>
      </c>
      <c r="I24" s="385">
        <f>'IMP HR - Project Time'!I24</f>
        <v>0</v>
      </c>
      <c r="J24" s="394">
        <f>'IMP HR - Project Time'!J24</f>
        <v>0</v>
      </c>
      <c r="K24" s="385">
        <f>'IMP HR - Project Time'!K24</f>
        <v>0</v>
      </c>
      <c r="L24" s="385">
        <f>'IMP HR - Project Time'!L24</f>
        <v>0</v>
      </c>
      <c r="M24" s="394">
        <f>'IMP HR - Project Time'!M24</f>
        <v>0</v>
      </c>
      <c r="N24" s="385">
        <f>'IMP HR - Project Time'!N24</f>
        <v>0</v>
      </c>
      <c r="O24" s="395">
        <f>'IMP HR - Project Time'!O24</f>
        <v>0</v>
      </c>
      <c r="P24" s="390">
        <f>'IMP HR - Project Time'!P24</f>
        <v>0</v>
      </c>
      <c r="Q24" s="385">
        <f>'IMP HR - Project Time'!Q24</f>
        <v>0</v>
      </c>
      <c r="R24" s="385">
        <f>'IMP HR - Project Time'!R24</f>
        <v>0</v>
      </c>
      <c r="S24" s="394">
        <f>'IMP HR - Project Time'!S24</f>
        <v>0</v>
      </c>
      <c r="T24" s="385">
        <f>'IMP HR - Project Time'!T24</f>
        <v>0</v>
      </c>
      <c r="U24" s="385">
        <f>'IMP HR - Project Time'!U24</f>
        <v>0</v>
      </c>
      <c r="V24" s="394">
        <f>'IMP HR - Project Time'!V24</f>
        <v>0</v>
      </c>
      <c r="W24" s="385">
        <f>'IMP HR - Project Time'!W24</f>
        <v>0</v>
      </c>
      <c r="X24" s="385">
        <f>'IMP HR - Project Time'!X24</f>
        <v>0</v>
      </c>
      <c r="Y24" s="394">
        <f>'IMP HR - Project Time'!Y24</f>
        <v>0</v>
      </c>
      <c r="Z24" s="385">
        <f>'IMP HR - Project Time'!Z24</f>
        <v>0</v>
      </c>
      <c r="AA24" s="395">
        <f>'IMP HR - Project Time'!AA24</f>
        <v>0</v>
      </c>
      <c r="AB24" s="277">
        <f ca="1">'IMP HR - Person Time'!AB24</f>
        <v>1</v>
      </c>
      <c r="AC24" s="278">
        <f ca="1">MAX(AB24,'IMP HR - Person Time'!AC24)</f>
        <v>1</v>
      </c>
      <c r="AD24" s="278">
        <f ca="1">MAX(AC24,'IMP HR - Person Time'!AD24)</f>
        <v>1</v>
      </c>
      <c r="AE24" s="279">
        <f ca="1">MAX(AD24,'IMP HR - Person Time'!AE24)</f>
        <v>1</v>
      </c>
      <c r="AF24" s="278">
        <f ca="1">MAX(AE24,'IMP HR - Person Time'!AF24)</f>
        <v>1</v>
      </c>
      <c r="AG24" s="278">
        <f ca="1">MAX(AF24,'IMP HR - Person Time'!AG24)</f>
        <v>1</v>
      </c>
      <c r="AH24" s="279">
        <f ca="1">MAX(AG24,'IMP HR - Person Time'!AH24)</f>
        <v>1</v>
      </c>
      <c r="AI24" s="278">
        <f ca="1">MAX(AH24,'IMP HR - Person Time'!AI24)</f>
        <v>1</v>
      </c>
      <c r="AJ24" s="278">
        <f ca="1">MAX(AI24,'IMP HR - Person Time'!AJ24)</f>
        <v>1</v>
      </c>
      <c r="AK24" s="279">
        <f ca="1">MAX(AJ24,'IMP HR - Person Time'!AK24)</f>
        <v>1</v>
      </c>
      <c r="AL24" s="278">
        <f ca="1">MAX(AK24,'IMP HR - Person Time'!AL24)</f>
        <v>1</v>
      </c>
      <c r="AM24" s="280">
        <f ca="1">MAX(AL24,'IMP HR - Person Time'!AM24)</f>
        <v>1</v>
      </c>
      <c r="AN24" s="277">
        <f ca="1">MAX(AM24,'IMP HR - Person Time'!AN24)</f>
        <v>3</v>
      </c>
      <c r="AO24" s="278">
        <f ca="1">MAX(AN24,'IMP HR - Person Time'!AO24)</f>
        <v>3</v>
      </c>
      <c r="AP24" s="278">
        <f ca="1">MAX(AO24,'IMP HR - Person Time'!AP24)</f>
        <v>3</v>
      </c>
      <c r="AQ24" s="279">
        <f ca="1">MAX(AP24,'IMP HR - Person Time'!AQ24)</f>
        <v>3</v>
      </c>
      <c r="AR24" s="278">
        <f ca="1">MAX(AQ24,'IMP HR - Person Time'!AR24)</f>
        <v>3</v>
      </c>
      <c r="AS24" s="278">
        <f ca="1">MAX(AR24,'IMP HR - Person Time'!AS24)</f>
        <v>3</v>
      </c>
      <c r="AT24" s="279">
        <f ca="1">MAX(AS24,'IMP HR - Person Time'!AT24)</f>
        <v>3</v>
      </c>
      <c r="AU24" s="278">
        <f ca="1">MAX(AT24,'IMP HR - Person Time'!AU24)</f>
        <v>3</v>
      </c>
      <c r="AV24" s="278">
        <f ca="1">MAX(AU24,'IMP HR - Person Time'!AV24)</f>
        <v>3</v>
      </c>
      <c r="AW24" s="279">
        <f ca="1">MAX(AV24,'IMP HR - Person Time'!AW24)</f>
        <v>4</v>
      </c>
      <c r="AX24" s="278">
        <f ca="1">MAX(AW24,'IMP HR - Person Time'!AX24)</f>
        <v>4</v>
      </c>
      <c r="AY24" s="280">
        <f ca="1">MAX(AX24,'IMP HR - Person Time'!AY24)</f>
        <v>4</v>
      </c>
      <c r="AZ24" s="277">
        <f ca="1">MAX(AY24,'IMP HR - Person Time'!AZ24)</f>
        <v>4</v>
      </c>
      <c r="BA24" s="278">
        <f ca="1">MAX(AZ24,'IMP HR - Person Time'!BA24)</f>
        <v>4</v>
      </c>
      <c r="BB24" s="278">
        <f ca="1">MAX(BA24,'IMP HR - Person Time'!BB24)</f>
        <v>4</v>
      </c>
      <c r="BC24" s="279">
        <f ca="1">MAX(BB24,'IMP HR - Person Time'!BC24)</f>
        <v>8</v>
      </c>
      <c r="BD24" s="278">
        <f ca="1">MAX(BC24,'IMP HR - Person Time'!BD24)</f>
        <v>8</v>
      </c>
      <c r="BE24" s="278">
        <f ca="1">MAX(BD24,'IMP HR - Person Time'!BE24)</f>
        <v>8</v>
      </c>
      <c r="BF24" s="279">
        <f ca="1">MAX(BE24,'IMP HR - Person Time'!BF24)</f>
        <v>8</v>
      </c>
      <c r="BG24" s="278">
        <f ca="1">MAX(BF24,'IMP HR - Person Time'!BG24)</f>
        <v>8</v>
      </c>
      <c r="BH24" s="278">
        <f ca="1">MAX(BG24,'IMP HR - Person Time'!BH24)</f>
        <v>8</v>
      </c>
      <c r="BI24" s="279">
        <f ca="1">MAX(BH24,'IMP HR - Person Time'!BI24)</f>
        <v>8</v>
      </c>
      <c r="BJ24" s="278">
        <f ca="1">MAX(BI24,'IMP HR - Person Time'!BJ24)</f>
        <v>8</v>
      </c>
      <c r="BK24" s="280">
        <f ca="1">MAX(BJ24,'IMP HR - Person Time'!BK24)</f>
        <v>8</v>
      </c>
      <c r="BL24" s="277">
        <f ca="1">MAX(BK24,'IMP HR - Person Time'!BL24)</f>
        <v>8</v>
      </c>
      <c r="BM24" s="278">
        <f ca="1">MAX(BL24,'IMP HR - Person Time'!BM24)</f>
        <v>8</v>
      </c>
      <c r="BN24" s="278">
        <f ca="1">MAX(BM24,'IMP HR - Person Time'!BN24)</f>
        <v>8</v>
      </c>
      <c r="BO24" s="279">
        <f ca="1">MAX(BN24,'IMP HR - Person Time'!BO24)</f>
        <v>12</v>
      </c>
      <c r="BP24" s="278">
        <f ca="1">MAX(BO24,'IMP HR - Person Time'!BP24)</f>
        <v>12</v>
      </c>
      <c r="BQ24" s="278">
        <f ca="1">MAX(BP24,'IMP HR - Person Time'!BQ24)</f>
        <v>12</v>
      </c>
      <c r="BR24" s="279">
        <f ca="1">MAX(BQ24,'IMP HR - Person Time'!BR24)</f>
        <v>12</v>
      </c>
      <c r="BS24" s="278">
        <f ca="1">MAX(BR24,'IMP HR - Person Time'!BS24)</f>
        <v>12</v>
      </c>
      <c r="BT24" s="278">
        <f ca="1">MAX(BS24,'IMP HR - Person Time'!BT24)</f>
        <v>12</v>
      </c>
      <c r="BU24" s="279">
        <f ca="1">MAX(BT24,'IMP HR - Person Time'!BU24)</f>
        <v>13</v>
      </c>
      <c r="BV24" s="278">
        <f ca="1">MAX(BU24,'IMP HR - Person Time'!BV24)</f>
        <v>13</v>
      </c>
      <c r="BW24" s="280">
        <f ca="1">MAX(BV24,'IMP HR - Person Time'!BW24)</f>
        <v>13</v>
      </c>
      <c r="BX24" s="277">
        <f ca="1">MAX(BW24,'IMP HR - Person Time'!BX24)</f>
        <v>13</v>
      </c>
      <c r="BY24" s="278">
        <f ca="1">MAX(BX24,'IMP HR - Person Time'!BY24)</f>
        <v>13</v>
      </c>
      <c r="BZ24" s="278">
        <f ca="1">MAX(BY24,'IMP HR - Person Time'!BZ24)</f>
        <v>13</v>
      </c>
      <c r="CA24" s="279">
        <f ca="1">MAX(BZ24,'IMP HR - Person Time'!CA24)</f>
        <v>13</v>
      </c>
      <c r="CB24" s="278">
        <f ca="1">MAX(CA24,'IMP HR - Person Time'!CB24)</f>
        <v>13</v>
      </c>
      <c r="CC24" s="278">
        <f ca="1">MAX(CB24,'IMP HR - Person Time'!CC24)</f>
        <v>13</v>
      </c>
      <c r="CD24" s="279">
        <f ca="1">MAX(CC24,'IMP HR - Person Time'!CD24)</f>
        <v>13</v>
      </c>
      <c r="CE24" s="278">
        <f ca="1">MAX(CD24,'IMP HR - Person Time'!CE24)</f>
        <v>13</v>
      </c>
      <c r="CF24" s="278">
        <f ca="1">MAX(CE24,'IMP HR - Person Time'!CF24)</f>
        <v>13</v>
      </c>
      <c r="CG24" s="279">
        <f ca="1">MAX(CF24,'IMP HR - Person Time'!CG24)</f>
        <v>13</v>
      </c>
      <c r="CH24" s="278">
        <f ca="1">MAX(CG24,'IMP HR - Person Time'!CH24)</f>
        <v>13</v>
      </c>
      <c r="CI24" s="280">
        <f ca="1">MAX(CH24,'IMP HR - Person Time'!CI24)</f>
        <v>13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390"/>
      <c r="E25" s="385"/>
      <c r="F25" s="385"/>
      <c r="G25" s="394"/>
      <c r="H25" s="385"/>
      <c r="I25" s="385"/>
      <c r="J25" s="394"/>
      <c r="K25" s="385"/>
      <c r="L25" s="385"/>
      <c r="M25" s="394"/>
      <c r="N25" s="385"/>
      <c r="O25" s="395"/>
      <c r="P25" s="390"/>
      <c r="Q25" s="385"/>
      <c r="R25" s="385"/>
      <c r="S25" s="394"/>
      <c r="T25" s="385"/>
      <c r="U25" s="385"/>
      <c r="V25" s="394"/>
      <c r="W25" s="385"/>
      <c r="X25" s="385"/>
      <c r="Y25" s="394"/>
      <c r="Z25" s="385"/>
      <c r="AA25" s="395"/>
      <c r="AB25" s="277">
        <f ca="1">'IMP HR - Person Time'!AB25</f>
        <v>0</v>
      </c>
      <c r="AC25" s="278">
        <f ca="1">'IMP HR - Person Time'!AC25</f>
        <v>0</v>
      </c>
      <c r="AD25" s="278">
        <f ca="1">'IMP HR - Person Time'!AD25</f>
        <v>0</v>
      </c>
      <c r="AE25" s="279">
        <f ca="1">'IMP HR - Person Time'!AE25</f>
        <v>0</v>
      </c>
      <c r="AF25" s="278">
        <f ca="1">'IMP HR - Person Time'!AF25</f>
        <v>0</v>
      </c>
      <c r="AG25" s="278">
        <f ca="1">'IMP HR - Person Time'!AG25</f>
        <v>0</v>
      </c>
      <c r="AH25" s="279">
        <f ca="1">'IMP HR - Person Time'!AH25</f>
        <v>0</v>
      </c>
      <c r="AI25" s="278">
        <f ca="1">'IMP HR - Person Time'!AI25</f>
        <v>0</v>
      </c>
      <c r="AJ25" s="278">
        <f ca="1">'IMP HR - Person Time'!AJ25</f>
        <v>0</v>
      </c>
      <c r="AK25" s="279">
        <f ca="1">'IMP HR - Person Time'!AK25</f>
        <v>0</v>
      </c>
      <c r="AL25" s="278">
        <f ca="1">'IMP HR - Person Time'!AL25</f>
        <v>0</v>
      </c>
      <c r="AM25" s="280">
        <f ca="1">'IMP HR - Person Time'!AM25</f>
        <v>0</v>
      </c>
      <c r="AN25" s="277">
        <f ca="1">'IMP HR - Person Time'!AN25</f>
        <v>0</v>
      </c>
      <c r="AO25" s="278">
        <f ca="1">'IMP HR - Person Time'!AO25</f>
        <v>0</v>
      </c>
      <c r="AP25" s="278">
        <f ca="1">'IMP HR - Person Time'!AP25</f>
        <v>0</v>
      </c>
      <c r="AQ25" s="279">
        <f ca="1">'IMP HR - Person Time'!AQ25</f>
        <v>0</v>
      </c>
      <c r="AR25" s="278">
        <f ca="1">'IMP HR - Person Time'!AR25</f>
        <v>0</v>
      </c>
      <c r="AS25" s="278">
        <f ca="1">'IMP HR - Person Time'!AS25</f>
        <v>0</v>
      </c>
      <c r="AT25" s="279">
        <f ca="1">'IMP HR - Person Time'!AT25</f>
        <v>0</v>
      </c>
      <c r="AU25" s="278">
        <f ca="1">'IMP HR - Person Time'!AU25</f>
        <v>0</v>
      </c>
      <c r="AV25" s="278">
        <f ca="1">'IMP HR - Person Time'!AV25</f>
        <v>0</v>
      </c>
      <c r="AW25" s="279">
        <f ca="1">'IMP HR - Person Time'!AW25</f>
        <v>0</v>
      </c>
      <c r="AX25" s="278">
        <f ca="1">'IMP HR - Person Time'!AX25</f>
        <v>0</v>
      </c>
      <c r="AY25" s="280">
        <f ca="1">'IMP HR - Person Time'!AY25</f>
        <v>0</v>
      </c>
      <c r="AZ25" s="277">
        <f ca="1">'IMP HR - Person Time'!AZ25</f>
        <v>0</v>
      </c>
      <c r="BA25" s="278">
        <f ca="1">'IMP HR - Person Time'!BA25</f>
        <v>0</v>
      </c>
      <c r="BB25" s="278">
        <f ca="1">'IMP HR - Person Time'!BB25</f>
        <v>0</v>
      </c>
      <c r="BC25" s="279">
        <f ca="1">'IMP HR - Person Time'!BC25</f>
        <v>0</v>
      </c>
      <c r="BD25" s="278">
        <f ca="1">'IMP HR - Person Time'!BD25</f>
        <v>0</v>
      </c>
      <c r="BE25" s="278">
        <f ca="1">'IMP HR - Person Time'!BE25</f>
        <v>0</v>
      </c>
      <c r="BF25" s="279">
        <f ca="1">'IMP HR - Person Time'!BF25</f>
        <v>0</v>
      </c>
      <c r="BG25" s="278">
        <f ca="1">'IMP HR - Person Time'!BG25</f>
        <v>0</v>
      </c>
      <c r="BH25" s="278">
        <f ca="1">'IMP HR - Person Time'!BH25</f>
        <v>0</v>
      </c>
      <c r="BI25" s="279">
        <f ca="1">'IMP HR - Person Time'!BI25</f>
        <v>0</v>
      </c>
      <c r="BJ25" s="278">
        <f ca="1">'IMP HR - Person Time'!BJ25</f>
        <v>0</v>
      </c>
      <c r="BK25" s="280">
        <f ca="1">'IMP HR - Person Time'!BK25</f>
        <v>0</v>
      </c>
      <c r="BL25" s="278">
        <f ca="1">'IMP HR - Person Time'!BL25</f>
        <v>0</v>
      </c>
      <c r="BM25" s="278">
        <f ca="1">'IMP HR - Person Time'!BM25</f>
        <v>0</v>
      </c>
      <c r="BN25" s="344">
        <f ca="1">'IMP HR - Person Time'!BN25</f>
        <v>0</v>
      </c>
      <c r="BO25" s="278">
        <f ca="1">'IMP HR - Person Time'!BO25</f>
        <v>0</v>
      </c>
      <c r="BP25" s="278">
        <f ca="1">'IMP HR - Person Time'!BP25</f>
        <v>0</v>
      </c>
      <c r="BQ25" s="344">
        <f ca="1">'IMP HR - Person Time'!BQ25</f>
        <v>0</v>
      </c>
      <c r="BR25" s="278">
        <f ca="1">'IMP HR - Person Time'!BR25</f>
        <v>0</v>
      </c>
      <c r="BS25" s="278">
        <f ca="1">'IMP HR - Person Time'!BS25</f>
        <v>0</v>
      </c>
      <c r="BT25" s="344">
        <f ca="1">'IMP HR - Person Time'!BT25</f>
        <v>0</v>
      </c>
      <c r="BU25" s="278">
        <f ca="1">'IMP HR - Person Time'!BU25</f>
        <v>0</v>
      </c>
      <c r="BV25" s="278">
        <f ca="1">'IMP HR - Person Time'!BV25</f>
        <v>0</v>
      </c>
      <c r="BW25" s="280">
        <f ca="1">'IMP HR - Person Time'!BW25</f>
        <v>0</v>
      </c>
      <c r="BX25" s="277">
        <f ca="1">'IMP HR - Person Time'!BX25</f>
        <v>0</v>
      </c>
      <c r="BY25" s="278">
        <f ca="1">'IMP HR - Person Time'!BY25</f>
        <v>0</v>
      </c>
      <c r="BZ25" s="278">
        <f ca="1">'IMP HR - Person Time'!BZ25</f>
        <v>0</v>
      </c>
      <c r="CA25" s="279">
        <f ca="1">'IMP HR - Person Time'!CA25</f>
        <v>0</v>
      </c>
      <c r="CB25" s="278">
        <f ca="1">'IMP HR - Person Time'!CB25</f>
        <v>0</v>
      </c>
      <c r="CC25" s="278">
        <f ca="1">'IMP HR - Person Time'!CC25</f>
        <v>0</v>
      </c>
      <c r="CD25" s="279">
        <f ca="1">'IMP HR - Person Time'!CD25</f>
        <v>0</v>
      </c>
      <c r="CE25" s="278">
        <f ca="1">'IMP HR - Person Time'!CE25</f>
        <v>0</v>
      </c>
      <c r="CF25" s="278">
        <f ca="1">'IMP HR - Person Time'!CF25</f>
        <v>0</v>
      </c>
      <c r="CG25" s="279">
        <f ca="1">'IMP HR - Person Time'!CG25</f>
        <v>0</v>
      </c>
      <c r="CH25" s="278">
        <f ca="1">'IMP HR - Person Time'!CH25</f>
        <v>0</v>
      </c>
      <c r="CI25" s="280">
        <f ca="1">'IMP HR - Person Time'!CI25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390"/>
      <c r="E26" s="385"/>
      <c r="F26" s="385"/>
      <c r="G26" s="394"/>
      <c r="H26" s="385"/>
      <c r="I26" s="385"/>
      <c r="J26" s="394"/>
      <c r="K26" s="385"/>
      <c r="L26" s="385"/>
      <c r="M26" s="394"/>
      <c r="N26" s="385"/>
      <c r="O26" s="395"/>
      <c r="P26" s="390"/>
      <c r="Q26" s="385"/>
      <c r="R26" s="385"/>
      <c r="S26" s="394"/>
      <c r="T26" s="385"/>
      <c r="U26" s="385"/>
      <c r="V26" s="394"/>
      <c r="W26" s="385"/>
      <c r="X26" s="385"/>
      <c r="Y26" s="394"/>
      <c r="Z26" s="385"/>
      <c r="AA26" s="395"/>
      <c r="AB26" s="277">
        <f ca="1">'IMP HR - Person Time'!AB26</f>
        <v>0</v>
      </c>
      <c r="AC26" s="278">
        <f ca="1">'IMP HR - Person Time'!AC26</f>
        <v>0</v>
      </c>
      <c r="AD26" s="278">
        <f ca="1">'IMP HR - Person Time'!AD26</f>
        <v>0</v>
      </c>
      <c r="AE26" s="279">
        <f ca="1">'IMP HR - Person Time'!AE26</f>
        <v>0</v>
      </c>
      <c r="AF26" s="278">
        <f ca="1">'IMP HR - Person Time'!AF26</f>
        <v>0</v>
      </c>
      <c r="AG26" s="278">
        <f ca="1">'IMP HR - Person Time'!AG26</f>
        <v>0</v>
      </c>
      <c r="AH26" s="279">
        <f ca="1">'IMP HR - Person Time'!AH26</f>
        <v>0</v>
      </c>
      <c r="AI26" s="278">
        <f ca="1">'IMP HR - Person Time'!AI26</f>
        <v>0</v>
      </c>
      <c r="AJ26" s="278">
        <f ca="1">'IMP HR - Person Time'!AJ26</f>
        <v>0</v>
      </c>
      <c r="AK26" s="279">
        <f ca="1">'IMP HR - Person Time'!AK26</f>
        <v>0</v>
      </c>
      <c r="AL26" s="278">
        <f ca="1">'IMP HR - Person Time'!AL26</f>
        <v>0</v>
      </c>
      <c r="AM26" s="280">
        <f ca="1">'IMP HR - Person Time'!AM26</f>
        <v>0</v>
      </c>
      <c r="AN26" s="277">
        <f ca="1">'IMP HR - Person Time'!AN26</f>
        <v>0</v>
      </c>
      <c r="AO26" s="278">
        <f ca="1">'IMP HR - Person Time'!AO26</f>
        <v>0</v>
      </c>
      <c r="AP26" s="278">
        <f ca="1">'IMP HR - Person Time'!AP26</f>
        <v>0</v>
      </c>
      <c r="AQ26" s="279">
        <f ca="1">'IMP HR - Person Time'!AQ26</f>
        <v>0</v>
      </c>
      <c r="AR26" s="278">
        <f ca="1">'IMP HR - Person Time'!AR26</f>
        <v>0</v>
      </c>
      <c r="AS26" s="278">
        <f ca="1">'IMP HR - Person Time'!AS26</f>
        <v>0</v>
      </c>
      <c r="AT26" s="279">
        <f ca="1">'IMP HR - Person Time'!AT26</f>
        <v>0</v>
      </c>
      <c r="AU26" s="278">
        <f ca="1">'IMP HR - Person Time'!AU26</f>
        <v>0</v>
      </c>
      <c r="AV26" s="278">
        <f ca="1">'IMP HR - Person Time'!AV26</f>
        <v>0</v>
      </c>
      <c r="AW26" s="279">
        <f ca="1">'IMP HR - Person Time'!AW26</f>
        <v>0</v>
      </c>
      <c r="AX26" s="278">
        <f ca="1">'IMP HR - Person Time'!AX26</f>
        <v>0</v>
      </c>
      <c r="AY26" s="280">
        <f ca="1">'IMP HR - Person Time'!AY26</f>
        <v>0</v>
      </c>
      <c r="AZ26" s="277">
        <f ca="1">'IMP HR - Person Time'!AZ26</f>
        <v>0</v>
      </c>
      <c r="BA26" s="278">
        <f ca="1">'IMP HR - Person Time'!BA26</f>
        <v>0</v>
      </c>
      <c r="BB26" s="278">
        <f ca="1">'IMP HR - Person Time'!BB26</f>
        <v>0</v>
      </c>
      <c r="BC26" s="279">
        <f ca="1">'IMP HR - Person Time'!BC26</f>
        <v>0</v>
      </c>
      <c r="BD26" s="278">
        <f ca="1">'IMP HR - Person Time'!BD26</f>
        <v>0</v>
      </c>
      <c r="BE26" s="278">
        <f ca="1">'IMP HR - Person Time'!BE26</f>
        <v>0</v>
      </c>
      <c r="BF26" s="279">
        <f ca="1">'IMP HR - Person Time'!BF26</f>
        <v>0</v>
      </c>
      <c r="BG26" s="278">
        <f ca="1">'IMP HR - Person Time'!BG26</f>
        <v>0</v>
      </c>
      <c r="BH26" s="278">
        <f ca="1">'IMP HR - Person Time'!BH26</f>
        <v>0</v>
      </c>
      <c r="BI26" s="279">
        <f ca="1">'IMP HR - Person Time'!BI26</f>
        <v>0</v>
      </c>
      <c r="BJ26" s="278">
        <f ca="1">'IMP HR - Person Time'!BJ26</f>
        <v>0</v>
      </c>
      <c r="BK26" s="280">
        <f ca="1">'IMP HR - Person Time'!BK26</f>
        <v>0</v>
      </c>
      <c r="BL26" s="278">
        <f ca="1">'IMP HR - Person Time'!BL26</f>
        <v>0</v>
      </c>
      <c r="BM26" s="278">
        <f ca="1">'IMP HR - Person Time'!BM26</f>
        <v>0</v>
      </c>
      <c r="BN26" s="344">
        <f ca="1">'IMP HR - Person Time'!BN26</f>
        <v>0</v>
      </c>
      <c r="BO26" s="278">
        <f ca="1">'IMP HR - Person Time'!BO26</f>
        <v>0</v>
      </c>
      <c r="BP26" s="278">
        <f ca="1">'IMP HR - Person Time'!BP26</f>
        <v>0</v>
      </c>
      <c r="BQ26" s="344">
        <f ca="1">'IMP HR - Person Time'!BQ26</f>
        <v>0</v>
      </c>
      <c r="BR26" s="278">
        <f ca="1">'IMP HR - Person Time'!BR26</f>
        <v>0</v>
      </c>
      <c r="BS26" s="278">
        <f ca="1">'IMP HR - Person Time'!BS26</f>
        <v>0</v>
      </c>
      <c r="BT26" s="344">
        <f ca="1">'IMP HR - Person Time'!BT26</f>
        <v>0</v>
      </c>
      <c r="BU26" s="278">
        <f ca="1">'IMP HR - Person Time'!BU26</f>
        <v>0</v>
      </c>
      <c r="BV26" s="278">
        <f ca="1">'IMP HR - Person Time'!BV26</f>
        <v>0</v>
      </c>
      <c r="BW26" s="280">
        <f ca="1">'IMP HR - Person Time'!BW26</f>
        <v>0</v>
      </c>
      <c r="BX26" s="277">
        <f ca="1">'IMP HR - Person Time'!BX26</f>
        <v>0</v>
      </c>
      <c r="BY26" s="278">
        <f ca="1">'IMP HR - Person Time'!BY26</f>
        <v>0</v>
      </c>
      <c r="BZ26" s="278">
        <f ca="1">'IMP HR - Person Time'!BZ26</f>
        <v>0</v>
      </c>
      <c r="CA26" s="279">
        <f ca="1">'IMP HR - Person Time'!CA26</f>
        <v>0</v>
      </c>
      <c r="CB26" s="278">
        <f ca="1">'IMP HR - Person Time'!CB26</f>
        <v>0</v>
      </c>
      <c r="CC26" s="278">
        <f ca="1">'IMP HR - Person Time'!CC26</f>
        <v>0</v>
      </c>
      <c r="CD26" s="279">
        <f ca="1">'IMP HR - Person Time'!CD26</f>
        <v>0</v>
      </c>
      <c r="CE26" s="278">
        <f ca="1">'IMP HR - Person Time'!CE26</f>
        <v>0</v>
      </c>
      <c r="CF26" s="278">
        <f ca="1">'IMP HR - Person Time'!CF26</f>
        <v>0</v>
      </c>
      <c r="CG26" s="279">
        <f ca="1">'IMP HR - Person Time'!CG26</f>
        <v>0</v>
      </c>
      <c r="CH26" s="278">
        <f ca="1">'IMP HR - Person Time'!CH26</f>
        <v>0</v>
      </c>
      <c r="CI26" s="280">
        <f ca="1">'IMP HR - Person Time'!CI26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7">
        <f ca="1">'IMP HR - Person Time'!AB27</f>
        <v>0</v>
      </c>
      <c r="AC27" s="278">
        <f ca="1">'IMP HR - Person Time'!AC27</f>
        <v>0</v>
      </c>
      <c r="AD27" s="278">
        <f ca="1">'IMP HR - Person Time'!AD27</f>
        <v>0</v>
      </c>
      <c r="AE27" s="279">
        <f ca="1">'IMP HR - Person Time'!AE27</f>
        <v>0</v>
      </c>
      <c r="AF27" s="278">
        <f ca="1">'IMP HR - Person Time'!AF27</f>
        <v>0</v>
      </c>
      <c r="AG27" s="278">
        <f ca="1">'IMP HR - Person Time'!AG27</f>
        <v>0</v>
      </c>
      <c r="AH27" s="279">
        <f ca="1">'IMP HR - Person Time'!AH27</f>
        <v>0</v>
      </c>
      <c r="AI27" s="278">
        <f ca="1">'IMP HR - Person Time'!AI27</f>
        <v>0</v>
      </c>
      <c r="AJ27" s="278">
        <f ca="1">'IMP HR - Person Time'!AJ27</f>
        <v>0</v>
      </c>
      <c r="AK27" s="279">
        <f ca="1">'IMP HR - Person Time'!AK27</f>
        <v>0</v>
      </c>
      <c r="AL27" s="278">
        <f ca="1">'IMP HR - Person Time'!AL27</f>
        <v>0</v>
      </c>
      <c r="AM27" s="280">
        <f ca="1">'IMP HR - Person Time'!AM27</f>
        <v>0</v>
      </c>
      <c r="AN27" s="277">
        <f ca="1">'IMP HR - Person Time'!AN27</f>
        <v>0</v>
      </c>
      <c r="AO27" s="278">
        <f ca="1">'IMP HR - Person Time'!AO27</f>
        <v>0</v>
      </c>
      <c r="AP27" s="278">
        <f ca="1">'IMP HR - Person Time'!AP27</f>
        <v>0</v>
      </c>
      <c r="AQ27" s="279">
        <f ca="1">'IMP HR - Person Time'!AQ27</f>
        <v>0</v>
      </c>
      <c r="AR27" s="278">
        <f ca="1">'IMP HR - Person Time'!AR27</f>
        <v>0</v>
      </c>
      <c r="AS27" s="278">
        <f ca="1">'IMP HR - Person Time'!AS27</f>
        <v>0</v>
      </c>
      <c r="AT27" s="279">
        <f ca="1">'IMP HR - Person Time'!AT27</f>
        <v>0</v>
      </c>
      <c r="AU27" s="278">
        <f ca="1">'IMP HR - Person Time'!AU27</f>
        <v>0</v>
      </c>
      <c r="AV27" s="278">
        <f ca="1">'IMP HR - Person Time'!AV27</f>
        <v>0</v>
      </c>
      <c r="AW27" s="279">
        <f ca="1">'IMP HR - Person Time'!AW27</f>
        <v>0</v>
      </c>
      <c r="AX27" s="278">
        <f ca="1">'IMP HR - Person Time'!AX27</f>
        <v>0</v>
      </c>
      <c r="AY27" s="280">
        <f ca="1">'IMP HR - Person Time'!AY27</f>
        <v>0</v>
      </c>
      <c r="AZ27" s="277">
        <f ca="1">'IMP HR - Person Time'!AZ27</f>
        <v>0</v>
      </c>
      <c r="BA27" s="278">
        <f ca="1">'IMP HR - Person Time'!BA27</f>
        <v>0</v>
      </c>
      <c r="BB27" s="278">
        <f ca="1">'IMP HR - Person Time'!BB27</f>
        <v>0</v>
      </c>
      <c r="BC27" s="279">
        <f ca="1">'IMP HR - Person Time'!BC27</f>
        <v>0</v>
      </c>
      <c r="BD27" s="278">
        <f ca="1">'IMP HR - Person Time'!BD27</f>
        <v>0</v>
      </c>
      <c r="BE27" s="278">
        <f ca="1">'IMP HR - Person Time'!BE27</f>
        <v>0</v>
      </c>
      <c r="BF27" s="279">
        <f ca="1">'IMP HR - Person Time'!BF27</f>
        <v>0</v>
      </c>
      <c r="BG27" s="278">
        <f ca="1">'IMP HR - Person Time'!BG27</f>
        <v>0</v>
      </c>
      <c r="BH27" s="278">
        <f ca="1">'IMP HR - Person Time'!BH27</f>
        <v>0</v>
      </c>
      <c r="BI27" s="279">
        <f ca="1">'IMP HR - Person Time'!BI27</f>
        <v>0</v>
      </c>
      <c r="BJ27" s="278">
        <f ca="1">'IMP HR - Person Time'!BJ27</f>
        <v>0</v>
      </c>
      <c r="BK27" s="280">
        <f ca="1">'IMP HR - Person Time'!BK27</f>
        <v>0</v>
      </c>
      <c r="BL27" s="278">
        <f ca="1">'IMP HR - Person Time'!BL27</f>
        <v>0</v>
      </c>
      <c r="BM27" s="278">
        <f ca="1">'IMP HR - Person Time'!BM27</f>
        <v>0</v>
      </c>
      <c r="BN27" s="344">
        <f ca="1">'IMP HR - Person Time'!BN27</f>
        <v>0</v>
      </c>
      <c r="BO27" s="278">
        <f ca="1">'IMP HR - Person Time'!BO27</f>
        <v>0</v>
      </c>
      <c r="BP27" s="278">
        <f ca="1">'IMP HR - Person Time'!BP27</f>
        <v>0</v>
      </c>
      <c r="BQ27" s="344">
        <f ca="1">'IMP HR - Person Time'!BQ27</f>
        <v>0</v>
      </c>
      <c r="BR27" s="278">
        <f ca="1">'IMP HR - Person Time'!BR27</f>
        <v>0</v>
      </c>
      <c r="BS27" s="278">
        <f ca="1">'IMP HR - Person Time'!BS27</f>
        <v>0</v>
      </c>
      <c r="BT27" s="344">
        <f ca="1">'IMP HR - Person Time'!BT27</f>
        <v>0</v>
      </c>
      <c r="BU27" s="278">
        <f ca="1">'IMP HR - Person Time'!BU27</f>
        <v>0</v>
      </c>
      <c r="BV27" s="278">
        <f ca="1">'IMP HR - Person Time'!BV27</f>
        <v>0</v>
      </c>
      <c r="BW27" s="280">
        <f ca="1">'IMP HR - Person Time'!BW27</f>
        <v>0</v>
      </c>
      <c r="BX27" s="277">
        <f ca="1">'IMP HR - Person Time'!BX27</f>
        <v>0</v>
      </c>
      <c r="BY27" s="278">
        <f ca="1">'IMP HR - Person Time'!BY27</f>
        <v>0</v>
      </c>
      <c r="BZ27" s="278">
        <f ca="1">'IMP HR - Person Time'!BZ27</f>
        <v>0</v>
      </c>
      <c r="CA27" s="279">
        <f ca="1">'IMP HR - Person Time'!CA27</f>
        <v>0</v>
      </c>
      <c r="CB27" s="278">
        <f ca="1">'IMP HR - Person Time'!CB27</f>
        <v>0</v>
      </c>
      <c r="CC27" s="278">
        <f ca="1">'IMP HR - Person Time'!CC27</f>
        <v>0</v>
      </c>
      <c r="CD27" s="279">
        <f ca="1">'IMP HR - Person Time'!CD27</f>
        <v>0</v>
      </c>
      <c r="CE27" s="278">
        <f ca="1">'IMP HR - Person Time'!CE27</f>
        <v>0</v>
      </c>
      <c r="CF27" s="278">
        <f ca="1">'IMP HR - Person Time'!CF27</f>
        <v>0</v>
      </c>
      <c r="CG27" s="279">
        <f ca="1">'IMP HR - Person Time'!CG27</f>
        <v>0</v>
      </c>
      <c r="CH27" s="278">
        <f ca="1">'IMP HR - Person Time'!CH27</f>
        <v>0</v>
      </c>
      <c r="CI27" s="280">
        <f ca="1">'IMP HR - Person Time'!CI27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7">
        <f ca="1">'IMP HR - Person Time'!AB28</f>
        <v>0</v>
      </c>
      <c r="AC28" s="278">
        <f ca="1">'IMP HR - Person Time'!AC28</f>
        <v>0</v>
      </c>
      <c r="AD28" s="278">
        <f ca="1">'IMP HR - Person Time'!AD28</f>
        <v>0</v>
      </c>
      <c r="AE28" s="279">
        <f ca="1">'IMP HR - Person Time'!AE28</f>
        <v>0</v>
      </c>
      <c r="AF28" s="278">
        <f ca="1">'IMP HR - Person Time'!AF28</f>
        <v>0</v>
      </c>
      <c r="AG28" s="278">
        <f ca="1">'IMP HR - Person Time'!AG28</f>
        <v>0</v>
      </c>
      <c r="AH28" s="279">
        <f ca="1">'IMP HR - Person Time'!AH28</f>
        <v>0</v>
      </c>
      <c r="AI28" s="278">
        <f ca="1">'IMP HR - Person Time'!AI28</f>
        <v>0</v>
      </c>
      <c r="AJ28" s="278">
        <f ca="1">'IMP HR - Person Time'!AJ28</f>
        <v>0</v>
      </c>
      <c r="AK28" s="279">
        <f ca="1">'IMP HR - Person Time'!AK28</f>
        <v>0</v>
      </c>
      <c r="AL28" s="278">
        <f ca="1">'IMP HR - Person Time'!AL28</f>
        <v>0</v>
      </c>
      <c r="AM28" s="280">
        <f ca="1">'IMP HR - Person Time'!AM28</f>
        <v>0</v>
      </c>
      <c r="AN28" s="277">
        <f ca="1">'IMP HR - Person Time'!AN28</f>
        <v>0</v>
      </c>
      <c r="AO28" s="278">
        <f ca="1">'IMP HR - Person Time'!AO28</f>
        <v>0</v>
      </c>
      <c r="AP28" s="278">
        <f ca="1">'IMP HR - Person Time'!AP28</f>
        <v>0</v>
      </c>
      <c r="AQ28" s="279">
        <f ca="1">'IMP HR - Person Time'!AQ28</f>
        <v>0</v>
      </c>
      <c r="AR28" s="278">
        <f ca="1">'IMP HR - Person Time'!AR28</f>
        <v>0</v>
      </c>
      <c r="AS28" s="278">
        <f ca="1">'IMP HR - Person Time'!AS28</f>
        <v>0</v>
      </c>
      <c r="AT28" s="279">
        <f ca="1">'IMP HR - Person Time'!AT28</f>
        <v>0</v>
      </c>
      <c r="AU28" s="278">
        <f ca="1">'IMP HR - Person Time'!AU28</f>
        <v>0</v>
      </c>
      <c r="AV28" s="278">
        <f ca="1">'IMP HR - Person Time'!AV28</f>
        <v>0</v>
      </c>
      <c r="AW28" s="279">
        <f ca="1">'IMP HR - Person Time'!AW28</f>
        <v>0</v>
      </c>
      <c r="AX28" s="278">
        <f ca="1">'IMP HR - Person Time'!AX28</f>
        <v>0</v>
      </c>
      <c r="AY28" s="280">
        <f ca="1">'IMP HR - Person Time'!AY28</f>
        <v>0</v>
      </c>
      <c r="AZ28" s="277">
        <f ca="1">'IMP HR - Person Time'!AZ28</f>
        <v>0</v>
      </c>
      <c r="BA28" s="278">
        <f ca="1">'IMP HR - Person Time'!BA28</f>
        <v>0</v>
      </c>
      <c r="BB28" s="278">
        <f ca="1">'IMP HR - Person Time'!BB28</f>
        <v>0</v>
      </c>
      <c r="BC28" s="279">
        <f ca="1">'IMP HR - Person Time'!BC28</f>
        <v>0</v>
      </c>
      <c r="BD28" s="278">
        <f ca="1">'IMP HR - Person Time'!BD28</f>
        <v>0</v>
      </c>
      <c r="BE28" s="278">
        <f ca="1">'IMP HR - Person Time'!BE28</f>
        <v>0</v>
      </c>
      <c r="BF28" s="279">
        <f ca="1">'IMP HR - Person Time'!BF28</f>
        <v>0</v>
      </c>
      <c r="BG28" s="278">
        <f ca="1">'IMP HR - Person Time'!BG28</f>
        <v>0</v>
      </c>
      <c r="BH28" s="278">
        <f ca="1">'IMP HR - Person Time'!BH28</f>
        <v>0</v>
      </c>
      <c r="BI28" s="279">
        <f ca="1">'IMP HR - Person Time'!BI28</f>
        <v>0</v>
      </c>
      <c r="BJ28" s="278">
        <f ca="1">'IMP HR - Person Time'!BJ28</f>
        <v>0</v>
      </c>
      <c r="BK28" s="280">
        <f ca="1">'IMP HR - Person Time'!BK28</f>
        <v>0</v>
      </c>
      <c r="BL28" s="278">
        <f ca="1">'IMP HR - Person Time'!BL28</f>
        <v>0</v>
      </c>
      <c r="BM28" s="278">
        <f ca="1">'IMP HR - Person Time'!BM28</f>
        <v>0</v>
      </c>
      <c r="BN28" s="344">
        <f ca="1">'IMP HR - Person Time'!BN28</f>
        <v>0</v>
      </c>
      <c r="BO28" s="278">
        <f ca="1">'IMP HR - Person Time'!BO28</f>
        <v>0</v>
      </c>
      <c r="BP28" s="278">
        <f ca="1">'IMP HR - Person Time'!BP28</f>
        <v>0</v>
      </c>
      <c r="BQ28" s="344">
        <f ca="1">'IMP HR - Person Time'!BQ28</f>
        <v>0</v>
      </c>
      <c r="BR28" s="278">
        <f ca="1">'IMP HR - Person Time'!BR28</f>
        <v>0</v>
      </c>
      <c r="BS28" s="278">
        <f ca="1">'IMP HR - Person Time'!BS28</f>
        <v>0</v>
      </c>
      <c r="BT28" s="344">
        <f ca="1">'IMP HR - Person Time'!BT28</f>
        <v>0</v>
      </c>
      <c r="BU28" s="278">
        <f ca="1">'IMP HR - Person Time'!BU28</f>
        <v>0</v>
      </c>
      <c r="BV28" s="278">
        <f ca="1">'IMP HR - Person Time'!BV28</f>
        <v>0</v>
      </c>
      <c r="BW28" s="280">
        <f ca="1">'IMP HR - Person Time'!BW28</f>
        <v>0</v>
      </c>
      <c r="BX28" s="277">
        <f ca="1">'IMP HR - Person Time'!BX28</f>
        <v>0</v>
      </c>
      <c r="BY28" s="278">
        <f ca="1">'IMP HR - Person Time'!BY28</f>
        <v>0</v>
      </c>
      <c r="BZ28" s="278">
        <f ca="1">'IMP HR - Person Time'!BZ28</f>
        <v>0</v>
      </c>
      <c r="CA28" s="279">
        <f ca="1">'IMP HR - Person Time'!CA28</f>
        <v>0</v>
      </c>
      <c r="CB28" s="278">
        <f ca="1">'IMP HR - Person Time'!CB28</f>
        <v>0</v>
      </c>
      <c r="CC28" s="278">
        <f ca="1">'IMP HR - Person Time'!CC28</f>
        <v>0</v>
      </c>
      <c r="CD28" s="279">
        <f ca="1">'IMP HR - Person Time'!CD28</f>
        <v>0</v>
      </c>
      <c r="CE28" s="278">
        <f ca="1">'IMP HR - Person Time'!CE28</f>
        <v>0</v>
      </c>
      <c r="CF28" s="278">
        <f ca="1">'IMP HR - Person Time'!CF28</f>
        <v>0</v>
      </c>
      <c r="CG28" s="279">
        <f ca="1">'IMP HR - Person Time'!CG28</f>
        <v>0</v>
      </c>
      <c r="CH28" s="278">
        <f ca="1">'IMP HR - Person Time'!CH28</f>
        <v>0</v>
      </c>
      <c r="CI28" s="280">
        <f ca="1">'IMP HR - Person Time'!CI28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13</v>
      </c>
      <c r="AC30" s="278">
        <f t="shared" ref="AC30:CI30" ca="1" si="1">SUM(AC4:AC28)</f>
        <v>17</v>
      </c>
      <c r="AD30" s="278">
        <f t="shared" ca="1" si="1"/>
        <v>21</v>
      </c>
      <c r="AE30" s="279">
        <f t="shared" ca="1" si="1"/>
        <v>25</v>
      </c>
      <c r="AF30" s="278">
        <f t="shared" ca="1" si="1"/>
        <v>25</v>
      </c>
      <c r="AG30" s="278">
        <f t="shared" ca="1" si="1"/>
        <v>25</v>
      </c>
      <c r="AH30" s="279">
        <f t="shared" ca="1" si="1"/>
        <v>25</v>
      </c>
      <c r="AI30" s="278">
        <f t="shared" ca="1" si="1"/>
        <v>25</v>
      </c>
      <c r="AJ30" s="278">
        <f t="shared" ca="1" si="1"/>
        <v>25</v>
      </c>
      <c r="AK30" s="279">
        <f t="shared" ca="1" si="1"/>
        <v>25</v>
      </c>
      <c r="AL30" s="278">
        <f t="shared" ca="1" si="1"/>
        <v>25</v>
      </c>
      <c r="AM30" s="280">
        <f t="shared" ca="1" si="1"/>
        <v>25</v>
      </c>
      <c r="AN30" s="277">
        <f t="shared" ca="1" si="1"/>
        <v>63</v>
      </c>
      <c r="AO30" s="278">
        <f t="shared" ca="1" si="1"/>
        <v>80</v>
      </c>
      <c r="AP30" s="278">
        <f t="shared" ca="1" si="1"/>
        <v>96</v>
      </c>
      <c r="AQ30" s="279">
        <f t="shared" ca="1" si="1"/>
        <v>115</v>
      </c>
      <c r="AR30" s="278">
        <f t="shared" ca="1" si="1"/>
        <v>119</v>
      </c>
      <c r="AS30" s="278">
        <f t="shared" ca="1" si="1"/>
        <v>123</v>
      </c>
      <c r="AT30" s="279">
        <f t="shared" ca="1" si="1"/>
        <v>127</v>
      </c>
      <c r="AU30" s="278">
        <f t="shared" ca="1" si="1"/>
        <v>127</v>
      </c>
      <c r="AV30" s="278">
        <f t="shared" ca="1" si="1"/>
        <v>127</v>
      </c>
      <c r="AW30" s="279">
        <f t="shared" ca="1" si="1"/>
        <v>129</v>
      </c>
      <c r="AX30" s="278">
        <f t="shared" ca="1" si="1"/>
        <v>133</v>
      </c>
      <c r="AY30" s="280">
        <f t="shared" ca="1" si="1"/>
        <v>133</v>
      </c>
      <c r="AZ30" s="277">
        <f t="shared" ca="1" si="1"/>
        <v>138</v>
      </c>
      <c r="BA30" s="278">
        <f t="shared" ca="1" si="1"/>
        <v>142</v>
      </c>
      <c r="BB30" s="278">
        <f t="shared" ca="1" si="1"/>
        <v>150</v>
      </c>
      <c r="BC30" s="279">
        <f t="shared" ca="1" si="1"/>
        <v>207</v>
      </c>
      <c r="BD30" s="278">
        <f t="shared" ca="1" si="1"/>
        <v>237</v>
      </c>
      <c r="BE30" s="278">
        <f t="shared" ca="1" si="1"/>
        <v>269</v>
      </c>
      <c r="BF30" s="279">
        <f t="shared" ca="1" si="1"/>
        <v>297</v>
      </c>
      <c r="BG30" s="278">
        <f t="shared" ca="1" si="1"/>
        <v>297</v>
      </c>
      <c r="BH30" s="278">
        <f t="shared" ca="1" si="1"/>
        <v>297</v>
      </c>
      <c r="BI30" s="279">
        <f t="shared" ca="1" si="1"/>
        <v>297</v>
      </c>
      <c r="BJ30" s="278">
        <f t="shared" ca="1" si="1"/>
        <v>297</v>
      </c>
      <c r="BK30" s="280">
        <f t="shared" ca="1" si="1"/>
        <v>297</v>
      </c>
      <c r="BL30" s="278">
        <f t="shared" ca="1" si="1"/>
        <v>297</v>
      </c>
      <c r="BM30" s="278">
        <f t="shared" ca="1" si="1"/>
        <v>297</v>
      </c>
      <c r="BN30" s="344">
        <f t="shared" ca="1" si="1"/>
        <v>297</v>
      </c>
      <c r="BO30" s="278">
        <f t="shared" ca="1" si="1"/>
        <v>333</v>
      </c>
      <c r="BP30" s="278">
        <f t="shared" ca="1" si="1"/>
        <v>366</v>
      </c>
      <c r="BQ30" s="344">
        <f t="shared" ca="1" si="1"/>
        <v>394</v>
      </c>
      <c r="BR30" s="278">
        <f t="shared" ca="1" si="1"/>
        <v>418</v>
      </c>
      <c r="BS30" s="278">
        <f t="shared" ca="1" si="1"/>
        <v>418</v>
      </c>
      <c r="BT30" s="344">
        <f t="shared" ca="1" si="1"/>
        <v>422</v>
      </c>
      <c r="BU30" s="278">
        <f t="shared" ca="1" si="1"/>
        <v>425</v>
      </c>
      <c r="BV30" s="278">
        <f t="shared" ca="1" si="1"/>
        <v>433</v>
      </c>
      <c r="BW30" s="280">
        <f t="shared" ca="1" si="1"/>
        <v>449</v>
      </c>
      <c r="BX30" s="277">
        <f t="shared" ca="1" si="1"/>
        <v>461</v>
      </c>
      <c r="BY30" s="278">
        <f t="shared" ca="1" si="1"/>
        <v>461</v>
      </c>
      <c r="BZ30" s="278">
        <f t="shared" ca="1" si="1"/>
        <v>465</v>
      </c>
      <c r="CA30" s="279">
        <f t="shared" ca="1" si="1"/>
        <v>465</v>
      </c>
      <c r="CB30" s="278">
        <f t="shared" ca="1" si="1"/>
        <v>465</v>
      </c>
      <c r="CC30" s="278">
        <f t="shared" ca="1" si="1"/>
        <v>465</v>
      </c>
      <c r="CD30" s="279">
        <f t="shared" ca="1" si="1"/>
        <v>465</v>
      </c>
      <c r="CE30" s="278">
        <f t="shared" ca="1" si="1"/>
        <v>465</v>
      </c>
      <c r="CF30" s="278">
        <f t="shared" ca="1" si="1"/>
        <v>465</v>
      </c>
      <c r="CG30" s="279">
        <f t="shared" ca="1" si="1"/>
        <v>465</v>
      </c>
      <c r="CH30" s="278">
        <f t="shared" ca="1" si="1"/>
        <v>465</v>
      </c>
      <c r="CI30" s="280">
        <f t="shared" ca="1" si="1"/>
        <v>465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MAX(AB30:AD30)</f>
        <v>21</v>
      </c>
      <c r="AE32" s="15"/>
      <c r="AG32" s="10">
        <f ca="1">MAX(AE30:AG30)</f>
        <v>25</v>
      </c>
      <c r="AH32" s="15"/>
      <c r="AJ32" s="10">
        <f ca="1">MAX(AH30:AJ30)</f>
        <v>25</v>
      </c>
      <c r="AK32" s="15"/>
      <c r="AM32" s="280">
        <f ca="1">MAX(AK30:AM30)</f>
        <v>25</v>
      </c>
      <c r="AN32" s="16"/>
      <c r="AP32" s="10">
        <f ca="1">MAX(AN30:AP30)</f>
        <v>96</v>
      </c>
      <c r="AQ32" s="15"/>
      <c r="AS32" s="10">
        <f ca="1">MAX(AQ30:AS30)</f>
        <v>123</v>
      </c>
      <c r="AT32" s="15"/>
      <c r="AV32" s="10">
        <f ca="1">MAX(AT30:AV30)</f>
        <v>127</v>
      </c>
      <c r="AW32" s="15"/>
      <c r="AY32" s="280">
        <f ca="1">MAX(AW30:AY30)</f>
        <v>133</v>
      </c>
      <c r="AZ32" s="16"/>
      <c r="BB32" s="10">
        <f ca="1">MAX(AZ30:BB30)</f>
        <v>150</v>
      </c>
      <c r="BC32" s="15"/>
      <c r="BE32" s="10">
        <f ca="1">MAX(BC30:BE30)</f>
        <v>269</v>
      </c>
      <c r="BF32" s="15"/>
      <c r="BH32" s="10">
        <f ca="1">MAX(BF30:BH30)</f>
        <v>297</v>
      </c>
      <c r="BI32" s="15"/>
      <c r="BK32" s="280">
        <f ca="1">MAX(BI30:BK30)</f>
        <v>297</v>
      </c>
      <c r="BN32" s="350">
        <f ca="1">MAX(BL30:BN30)</f>
        <v>297</v>
      </c>
      <c r="BQ32" s="350">
        <f ca="1">MAX(BO30:BQ30)</f>
        <v>394</v>
      </c>
      <c r="BT32" s="350">
        <f ca="1">MAX(BR30:BT30)</f>
        <v>422</v>
      </c>
      <c r="BW32" s="280">
        <f ca="1">MAX(BU30:BW30)</f>
        <v>449</v>
      </c>
      <c r="BX32" s="16"/>
      <c r="BZ32" s="10">
        <f ca="1">MAX(BX30:BZ30)</f>
        <v>465</v>
      </c>
      <c r="CA32" s="15"/>
      <c r="CC32" s="10">
        <f ca="1">MAX(CA30:CC30)</f>
        <v>465</v>
      </c>
      <c r="CD32" s="15"/>
      <c r="CF32" s="10">
        <f ca="1">MAX(CD30:CF30)</f>
        <v>465</v>
      </c>
      <c r="CG32" s="15"/>
      <c r="CI32" s="280">
        <f ca="1">MAX(CG30:CI30)</f>
        <v>465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MAX(AB32:AM32)</f>
        <v>25</v>
      </c>
      <c r="AN34" s="16"/>
      <c r="AQ34" s="15"/>
      <c r="AT34" s="15"/>
      <c r="AW34" s="15"/>
      <c r="AY34" s="280">
        <f ca="1">MAX(AN32:AY32)</f>
        <v>133</v>
      </c>
      <c r="AZ34" s="16"/>
      <c r="BC34" s="15"/>
      <c r="BF34" s="15"/>
      <c r="BI34" s="15"/>
      <c r="BK34" s="280">
        <f ca="1">MAX(AZ32:BK32)</f>
        <v>297</v>
      </c>
      <c r="BN34" s="350"/>
      <c r="BQ34" s="350"/>
      <c r="BT34" s="350"/>
      <c r="BW34" s="280">
        <f ca="1">MAX(BL32:BW32)</f>
        <v>449</v>
      </c>
      <c r="BX34" s="16"/>
      <c r="CA34" s="15"/>
      <c r="CD34" s="15"/>
      <c r="CG34" s="15"/>
      <c r="CI34" s="280">
        <f ca="1">MAX(BX32:CI32)</f>
        <v>465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6" spans="2:183" x14ac:dyDescent="0.25">
      <c r="B36" s="11" t="s">
        <v>458</v>
      </c>
      <c r="AM36" s="278">
        <f ca="1">SUM(AB4:AM28)</f>
        <v>276</v>
      </c>
      <c r="AY36" s="278">
        <f ca="1">SUM(AN4:AY28)</f>
        <v>1372</v>
      </c>
      <c r="BK36" s="278">
        <f ca="1">SUM(AZ4:BK28)</f>
        <v>2925</v>
      </c>
      <c r="BW36" s="278">
        <f ca="1">SUM(BL4:BW28)</f>
        <v>4549</v>
      </c>
      <c r="CI36" s="278">
        <f ca="1">SUM(BX4:CI28)</f>
        <v>5572</v>
      </c>
    </row>
    <row r="37" spans="2:183" x14ac:dyDescent="0.25">
      <c r="AW37" s="139"/>
    </row>
  </sheetData>
  <conditionalFormatting sqref="AB4:CI28">
    <cfRule type="cellIs" dxfId="34" priority="2" operator="equal">
      <formula>0</formula>
    </cfRule>
  </conditionalFormatting>
  <conditionalFormatting sqref="D4:AA24">
    <cfRule type="cellIs" dxfId="3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J23" sqref="AJ23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411">
        <f ca="1">'IMP HR - Actual Persons '!AB4-'IMP HR - Project Time'!AB4</f>
        <v>0.8</v>
      </c>
      <c r="AC4" s="411">
        <f ca="1">'IMP HR - Actual Persons '!AC4-'IMP HR - Project Time'!AC4</f>
        <v>0.5</v>
      </c>
      <c r="AD4" s="411">
        <f ca="1">'IMP HR - Actual Persons '!AD4-'IMP HR - Project Time'!AD4</f>
        <v>0.9</v>
      </c>
      <c r="AE4" s="412">
        <f ca="1">'IMP HR - Actual Persons '!AE4-'IMP HR - Project Time'!AE4</f>
        <v>1</v>
      </c>
      <c r="AF4" s="411">
        <f ca="1">'IMP HR - Actual Persons '!AF4-'IMP HR - Project Time'!AF4</f>
        <v>1</v>
      </c>
      <c r="AG4" s="411">
        <f ca="1">'IMP HR - Actual Persons '!AG4-'IMP HR - Project Time'!AG4</f>
        <v>0.8</v>
      </c>
      <c r="AH4" s="412">
        <f ca="1">'IMP HR - Actual Persons '!AH4-'IMP HR - Project Time'!AH4</f>
        <v>1</v>
      </c>
      <c r="AI4" s="411">
        <f ca="1">'IMP HR - Actual Persons '!AI4-'IMP HR - Project Time'!AI4</f>
        <v>1</v>
      </c>
      <c r="AJ4" s="411">
        <f ca="1">'IMP HR - Actual Persons '!AJ4-'IMP HR - Project Time'!AJ4</f>
        <v>0.8</v>
      </c>
      <c r="AK4" s="412">
        <f ca="1">'IMP HR - Actual Persons '!AK4-'IMP HR - Project Time'!AK4</f>
        <v>1</v>
      </c>
      <c r="AL4" s="411">
        <f ca="1">'IMP HR - Actual Persons '!AL4-'IMP HR - Project Time'!AL4</f>
        <v>1</v>
      </c>
      <c r="AM4" s="413">
        <f ca="1">'IMP HR - Actual Persons '!AM4-'IMP HR - Project Time'!AM4</f>
        <v>0.8</v>
      </c>
      <c r="AN4" s="411">
        <f ca="1">'IMP HR - Actual Persons '!AN4-'IMP HR - Project Time'!AN4</f>
        <v>0.19999999999999996</v>
      </c>
      <c r="AO4" s="411">
        <f ca="1">'IMP HR - Actual Persons '!AO4-'IMP HR - Project Time'!AO4</f>
        <v>0</v>
      </c>
      <c r="AP4" s="411">
        <f ca="1">'IMP HR - Actual Persons '!AP4-'IMP HR - Project Time'!AP4</f>
        <v>1.4</v>
      </c>
      <c r="AQ4" s="412">
        <f ca="1">'IMP HR - Actual Persons '!AQ4-'IMP HR - Project Time'!AQ4</f>
        <v>1.8</v>
      </c>
      <c r="AR4" s="411">
        <f ca="1">'IMP HR - Actual Persons '!AR4-'IMP HR - Project Time'!AR4</f>
        <v>1.5</v>
      </c>
      <c r="AS4" s="411">
        <f ca="1">'IMP HR - Actual Persons '!AS4-'IMP HR - Project Time'!AS4</f>
        <v>0.89999999999999991</v>
      </c>
      <c r="AT4" s="412">
        <f ca="1">'IMP HR - Actual Persons '!AT4-'IMP HR - Project Time'!AT4</f>
        <v>2</v>
      </c>
      <c r="AU4" s="411">
        <f ca="1">'IMP HR - Actual Persons '!AU4-'IMP HR - Project Time'!AU4</f>
        <v>2</v>
      </c>
      <c r="AV4" s="411">
        <f ca="1">'IMP HR - Actual Persons '!AV4-'IMP HR - Project Time'!AV4</f>
        <v>0.79999999999999982</v>
      </c>
      <c r="AW4" s="412">
        <f ca="1">'IMP HR - Actual Persons '!AW4-'IMP HR - Project Time'!AW4</f>
        <v>1.7</v>
      </c>
      <c r="AX4" s="411">
        <f ca="1">'IMP HR - Actual Persons '!AX4-'IMP HR - Project Time'!AX4</f>
        <v>1.25</v>
      </c>
      <c r="AY4" s="413">
        <f ca="1">'IMP HR - Actual Persons '!AY4-'IMP HR - Project Time'!AY4</f>
        <v>0.85000000000000009</v>
      </c>
      <c r="AZ4" s="411">
        <f ca="1">'IMP HR - Actual Persons '!AZ4-'IMP HR - Project Time'!AZ4</f>
        <v>1.83</v>
      </c>
      <c r="BA4" s="411">
        <f ca="1">'IMP HR - Actual Persons '!BA4-'IMP HR - Project Time'!BA4</f>
        <v>1.575</v>
      </c>
      <c r="BB4" s="411">
        <f ca="1">'IMP HR - Actual Persons '!BB4-'IMP HR - Project Time'!BB4</f>
        <v>0.61499999999999999</v>
      </c>
      <c r="BC4" s="412">
        <f ca="1">'IMP HR - Actual Persons '!BC4-'IMP HR - Project Time'!BC4</f>
        <v>0.5</v>
      </c>
      <c r="BD4" s="411">
        <f ca="1">'IMP HR - Actual Persons '!BD4-'IMP HR - Project Time'!BD4</f>
        <v>0.25</v>
      </c>
      <c r="BE4" s="411">
        <f ca="1">'IMP HR - Actual Persons '!BE4-'IMP HR - Project Time'!BE4</f>
        <v>1.7800000000000002</v>
      </c>
      <c r="BF4" s="412">
        <f ca="1">'IMP HR - Actual Persons '!BF4-'IMP HR - Project Time'!BF4</f>
        <v>4</v>
      </c>
      <c r="BG4" s="411">
        <f ca="1">'IMP HR - Actual Persons '!BG4-'IMP HR - Project Time'!BG4</f>
        <v>4</v>
      </c>
      <c r="BH4" s="411">
        <f ca="1">'IMP HR - Actual Persons '!BH4-'IMP HR - Project Time'!BH4</f>
        <v>1.0299999999999998</v>
      </c>
      <c r="BI4" s="412">
        <f ca="1">'IMP HR - Actual Persons '!BI4-'IMP HR - Project Time'!BI4</f>
        <v>4</v>
      </c>
      <c r="BJ4" s="411">
        <f ca="1">'IMP HR - Actual Persons '!BJ4-'IMP HR - Project Time'!BJ4</f>
        <v>4</v>
      </c>
      <c r="BK4" s="413">
        <f ca="1">'IMP HR - Actual Persons '!BK4-'IMP HR - Project Time'!BK4</f>
        <v>1.0299999999999998</v>
      </c>
      <c r="BL4" s="411">
        <f ca="1">'IMP HR - Actual Persons '!BL4-'IMP HR - Project Time'!BL4</f>
        <v>4</v>
      </c>
      <c r="BM4" s="411">
        <f ca="1">'IMP HR - Actual Persons '!BM4-'IMP HR - Project Time'!BM4</f>
        <v>4</v>
      </c>
      <c r="BN4" s="411">
        <f ca="1">'IMP HR - Actual Persons '!BN4-'IMP HR - Project Time'!BN4</f>
        <v>1.23</v>
      </c>
      <c r="BO4" s="412">
        <f ca="1">'IMP HR - Actual Persons '!BO4-'IMP HR - Project Time'!BO4</f>
        <v>2.2999999999999998</v>
      </c>
      <c r="BP4" s="411">
        <f ca="1">'IMP HR - Actual Persons '!BP4-'IMP HR - Project Time'!BP4</f>
        <v>0.75</v>
      </c>
      <c r="BQ4" s="411">
        <f ca="1">'IMP HR - Actual Persons '!BQ4-'IMP HR - Project Time'!BQ4</f>
        <v>1.3799999999999994</v>
      </c>
      <c r="BR4" s="412">
        <f ca="1">'IMP HR - Actual Persons '!BR4-'IMP HR - Project Time'!BR4</f>
        <v>5</v>
      </c>
      <c r="BS4" s="411">
        <f ca="1">'IMP HR - Actual Persons '!BS4-'IMP HR - Project Time'!BS4</f>
        <v>5</v>
      </c>
      <c r="BT4" s="411">
        <f ca="1">'IMP HR - Actual Persons '!BT4-'IMP HR - Project Time'!BT4</f>
        <v>0.70000000000000018</v>
      </c>
      <c r="BU4" s="412">
        <f ca="1">'IMP HR - Actual Persons '!BU4-'IMP HR - Project Time'!BU4</f>
        <v>4.49</v>
      </c>
      <c r="BV4" s="411">
        <f ca="1">'IMP HR - Actual Persons '!BV4-'IMP HR - Project Time'!BV4</f>
        <v>3.7250000000000001</v>
      </c>
      <c r="BW4" s="413">
        <f ca="1">'IMP HR - Actual Persons '!BW4-'IMP HR - Project Time'!BW4</f>
        <v>0.44500000000000028</v>
      </c>
      <c r="BX4" s="411">
        <f ca="1">'IMP HR - Actual Persons '!BX4-'IMP HR - Project Time'!BX4</f>
        <v>5</v>
      </c>
      <c r="BY4" s="411">
        <f ca="1">'IMP HR - Actual Persons '!BY4-'IMP HR - Project Time'!BY4</f>
        <v>5</v>
      </c>
      <c r="BZ4" s="411">
        <f ca="1">'IMP HR - Actual Persons '!BZ4-'IMP HR - Project Time'!BZ4</f>
        <v>0.1899999999999995</v>
      </c>
      <c r="CA4" s="412">
        <f ca="1">'IMP HR - Actual Persons '!CA4-'IMP HR - Project Time'!CA4</f>
        <v>5</v>
      </c>
      <c r="CB4" s="411">
        <f ca="1">'IMP HR - Actual Persons '!CB4-'IMP HR - Project Time'!CB4</f>
        <v>5</v>
      </c>
      <c r="CC4" s="411">
        <f ca="1">'IMP HR - Actual Persons '!CC4-'IMP HR - Project Time'!CC4</f>
        <v>0.79</v>
      </c>
      <c r="CD4" s="412">
        <f ca="1">'IMP HR - Actual Persons '!CD4-'IMP HR - Project Time'!CD4</f>
        <v>4.68</v>
      </c>
      <c r="CE4" s="411">
        <f ca="1">'IMP HR - Actual Persons '!CE4-'IMP HR - Project Time'!CE4</f>
        <v>4.2</v>
      </c>
      <c r="CF4" s="411">
        <f ca="1">'IMP HR - Actual Persons '!CF4-'IMP HR - Project Time'!CF4</f>
        <v>0.9300000000000006</v>
      </c>
      <c r="CG4" s="412">
        <f ca="1">'IMP HR - Actual Persons '!CG4-'IMP HR - Project Time'!CG4</f>
        <v>5</v>
      </c>
      <c r="CH4" s="411">
        <f ca="1">'IMP HR - Actual Persons '!CH4-'IMP HR - Project Time'!CH4</f>
        <v>5</v>
      </c>
      <c r="CI4" s="413">
        <f ca="1">'IMP HR - Actual Persons '!CI4-'IMP HR - Project Time'!CI4</f>
        <v>0.77000000000000046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414">
        <f ca="1">'IMP HR - Actual Persons '!AB5-'IMP HR - Project Time'!AB5</f>
        <v>0</v>
      </c>
      <c r="AC5" s="415">
        <f ca="1">'IMP HR - Actual Persons '!AC5-'IMP HR - Project Time'!AC5</f>
        <v>0</v>
      </c>
      <c r="AD5" s="415">
        <f ca="1">'IMP HR - Actual Persons '!AD5-'IMP HR - Project Time'!AD5</f>
        <v>0.9</v>
      </c>
      <c r="AE5" s="416">
        <f ca="1">'IMP HR - Actual Persons '!AE5-'IMP HR - Project Time'!AE5</f>
        <v>0.9</v>
      </c>
      <c r="AF5" s="415">
        <f ca="1">'IMP HR - Actual Persons '!AF5-'IMP HR - Project Time'!AF5</f>
        <v>1</v>
      </c>
      <c r="AG5" s="415">
        <f ca="1">'IMP HR - Actual Persons '!AG5-'IMP HR - Project Time'!AG5</f>
        <v>0.8</v>
      </c>
      <c r="AH5" s="416">
        <f ca="1">'IMP HR - Actual Persons '!AH5-'IMP HR - Project Time'!AH5</f>
        <v>0.9</v>
      </c>
      <c r="AI5" s="415">
        <f ca="1">'IMP HR - Actual Persons '!AI5-'IMP HR - Project Time'!AI5</f>
        <v>1</v>
      </c>
      <c r="AJ5" s="415">
        <f ca="1">'IMP HR - Actual Persons '!AJ5-'IMP HR - Project Time'!AJ5</f>
        <v>0.8</v>
      </c>
      <c r="AK5" s="416">
        <f ca="1">'IMP HR - Actual Persons '!AK5-'IMP HR - Project Time'!AK5</f>
        <v>0.9</v>
      </c>
      <c r="AL5" s="415">
        <f ca="1">'IMP HR - Actual Persons '!AL5-'IMP HR - Project Time'!AL5</f>
        <v>1</v>
      </c>
      <c r="AM5" s="417">
        <f ca="1">'IMP HR - Actual Persons '!AM5-'IMP HR - Project Time'!AM5</f>
        <v>0.8</v>
      </c>
      <c r="AN5" s="414">
        <f ca="1">'IMP HR - Actual Persons '!AN5-'IMP HR - Project Time'!AN5</f>
        <v>0.90000000000000036</v>
      </c>
      <c r="AO5" s="415">
        <f ca="1">'IMP HR - Actual Persons '!AO5-'IMP HR - Project Time'!AO5</f>
        <v>1</v>
      </c>
      <c r="AP5" s="415">
        <f ca="1">'IMP HR - Actual Persons '!AP5-'IMP HR - Project Time'!AP5</f>
        <v>4.4000000000000004</v>
      </c>
      <c r="AQ5" s="416">
        <f ca="1">'IMP HR - Actual Persons '!AQ5-'IMP HR - Project Time'!AQ5</f>
        <v>3.5</v>
      </c>
      <c r="AR5" s="415">
        <f ca="1">'IMP HR - Actual Persons '!AR5-'IMP HR - Project Time'!AR5</f>
        <v>4</v>
      </c>
      <c r="AS5" s="415">
        <f ca="1">'IMP HR - Actual Persons '!AS5-'IMP HR - Project Time'!AS5</f>
        <v>3.9</v>
      </c>
      <c r="AT5" s="416">
        <f ca="1">'IMP HR - Actual Persons '!AT5-'IMP HR - Project Time'!AT5</f>
        <v>4.4000000000000004</v>
      </c>
      <c r="AU5" s="415">
        <f ca="1">'IMP HR - Actual Persons '!AU5-'IMP HR - Project Time'!AU5</f>
        <v>5</v>
      </c>
      <c r="AV5" s="415">
        <f ca="1">'IMP HR - Actual Persons '!AV5-'IMP HR - Project Time'!AV5</f>
        <v>3.8</v>
      </c>
      <c r="AW5" s="416">
        <f ca="1">'IMP HR - Actual Persons '!AW5-'IMP HR - Project Time'!AW5</f>
        <v>3</v>
      </c>
      <c r="AX5" s="415">
        <f ca="1">'IMP HR - Actual Persons '!AX5-'IMP HR - Project Time'!AX5</f>
        <v>3.5</v>
      </c>
      <c r="AY5" s="417">
        <f ca="1">'IMP HR - Actual Persons '!AY5-'IMP HR - Project Time'!AY5</f>
        <v>3.85</v>
      </c>
      <c r="AZ5" s="414">
        <f ca="1">'IMP HR - Actual Persons '!AZ5-'IMP HR - Project Time'!AZ5</f>
        <v>3.5</v>
      </c>
      <c r="BA5" s="415">
        <f ca="1">'IMP HR - Actual Persons '!BA5-'IMP HR - Project Time'!BA5</f>
        <v>4.1500000000000004</v>
      </c>
      <c r="BB5" s="415">
        <f ca="1">'IMP HR - Actual Persons '!BB5-'IMP HR - Project Time'!BB5</f>
        <v>3.6150000000000002</v>
      </c>
      <c r="BC5" s="416">
        <f ca="1">'IMP HR - Actual Persons '!BC5-'IMP HR - Project Time'!BC5</f>
        <v>0.76500000000000057</v>
      </c>
      <c r="BD5" s="415">
        <f ca="1">'IMP HR - Actual Persons '!BD5-'IMP HR - Project Time'!BD5</f>
        <v>1.5</v>
      </c>
      <c r="BE5" s="415">
        <f ca="1">'IMP HR - Actual Persons '!BE5-'IMP HR - Project Time'!BE5</f>
        <v>6.78</v>
      </c>
      <c r="BF5" s="416">
        <f ca="1">'IMP HR - Actual Persons '!BF5-'IMP HR - Project Time'!BF5</f>
        <v>7.5149999999999997</v>
      </c>
      <c r="BG5" s="415">
        <f ca="1">'IMP HR - Actual Persons '!BG5-'IMP HR - Project Time'!BG5</f>
        <v>9</v>
      </c>
      <c r="BH5" s="415">
        <f ca="1">'IMP HR - Actual Persons '!BH5-'IMP HR - Project Time'!BH5</f>
        <v>6.0299999999999994</v>
      </c>
      <c r="BI5" s="416">
        <f ca="1">'IMP HR - Actual Persons '!BI5-'IMP HR - Project Time'!BI5</f>
        <v>7.5149999999999997</v>
      </c>
      <c r="BJ5" s="415">
        <f ca="1">'IMP HR - Actual Persons '!BJ5-'IMP HR - Project Time'!BJ5</f>
        <v>9</v>
      </c>
      <c r="BK5" s="417">
        <f ca="1">'IMP HR - Actual Persons '!BK5-'IMP HR - Project Time'!BK5</f>
        <v>6.0299999999999994</v>
      </c>
      <c r="BL5" s="414">
        <f ca="1">'IMP HR - Actual Persons '!BL5-'IMP HR - Project Time'!BL5</f>
        <v>7.6150000000000002</v>
      </c>
      <c r="BM5" s="415">
        <f ca="1">'IMP HR - Actual Persons '!BM5-'IMP HR - Project Time'!BM5</f>
        <v>9</v>
      </c>
      <c r="BN5" s="415">
        <f ca="1">'IMP HR - Actual Persons '!BN5-'IMP HR - Project Time'!BN5</f>
        <v>6.23</v>
      </c>
      <c r="BO5" s="416">
        <f ca="1">'IMP HR - Actual Persons '!BO5-'IMP HR - Project Time'!BO5</f>
        <v>0.11500000000000021</v>
      </c>
      <c r="BP5" s="415">
        <f ca="1">'IMP HR - Actual Persons '!BP5-'IMP HR - Project Time'!BP5</f>
        <v>1.5</v>
      </c>
      <c r="BQ5" s="415">
        <f ca="1">'IMP HR - Actual Persons '!BQ5-'IMP HR - Project Time'!BQ5</f>
        <v>6.379999999999999</v>
      </c>
      <c r="BR5" s="416">
        <f ca="1">'IMP HR - Actual Persons '!BR5-'IMP HR - Project Time'!BR5</f>
        <v>7.85</v>
      </c>
      <c r="BS5" s="415">
        <f ca="1">'IMP HR - Actual Persons '!BS5-'IMP HR - Project Time'!BS5</f>
        <v>10</v>
      </c>
      <c r="BT5" s="415">
        <f ca="1">'IMP HR - Actual Persons '!BT5-'IMP HR - Project Time'!BT5</f>
        <v>5.7</v>
      </c>
      <c r="BU5" s="416">
        <f ca="1">'IMP HR - Actual Persons '!BU5-'IMP HR - Project Time'!BU5</f>
        <v>5.3000000000000007</v>
      </c>
      <c r="BV5" s="415">
        <f ca="1">'IMP HR - Actual Persons '!BV5-'IMP HR - Project Time'!BV5</f>
        <v>7.45</v>
      </c>
      <c r="BW5" s="417">
        <f ca="1">'IMP HR - Actual Persons '!BW5-'IMP HR - Project Time'!BW5</f>
        <v>5.4450000000000003</v>
      </c>
      <c r="BX5" s="414">
        <f ca="1">'IMP HR - Actual Persons '!BX5-'IMP HR - Project Time'!BX5</f>
        <v>7.5949999999999998</v>
      </c>
      <c r="BY5" s="415">
        <f ca="1">'IMP HR - Actual Persons '!BY5-'IMP HR - Project Time'!BY5</f>
        <v>10</v>
      </c>
      <c r="BZ5" s="415">
        <f ca="1">'IMP HR - Actual Persons '!BZ5-'IMP HR - Project Time'!BZ5</f>
        <v>5.1899999999999995</v>
      </c>
      <c r="CA5" s="416">
        <f ca="1">'IMP HR - Actual Persons '!CA5-'IMP HR - Project Time'!CA5</f>
        <v>7.8949999999999996</v>
      </c>
      <c r="CB5" s="415">
        <f ca="1">'IMP HR - Actual Persons '!CB5-'IMP HR - Project Time'!CB5</f>
        <v>10</v>
      </c>
      <c r="CC5" s="415">
        <f ca="1">'IMP HR - Actual Persons '!CC5-'IMP HR - Project Time'!CC5</f>
        <v>5.79</v>
      </c>
      <c r="CD5" s="416">
        <f ca="1">'IMP HR - Actual Persons '!CD5-'IMP HR - Project Time'!CD5</f>
        <v>6.4450000000000003</v>
      </c>
      <c r="CE5" s="415">
        <f ca="1">'IMP HR - Actual Persons '!CE5-'IMP HR - Project Time'!CE5</f>
        <v>8.4</v>
      </c>
      <c r="CF5" s="415">
        <f ca="1">'IMP HR - Actual Persons '!CF5-'IMP HR - Project Time'!CF5</f>
        <v>5.9300000000000006</v>
      </c>
      <c r="CG5" s="416">
        <f ca="1">'IMP HR - Actual Persons '!CG5-'IMP HR - Project Time'!CG5</f>
        <v>7.8849999999999998</v>
      </c>
      <c r="CH5" s="415">
        <f ca="1">'IMP HR - Actual Persons '!CH5-'IMP HR - Project Time'!CH5</f>
        <v>10</v>
      </c>
      <c r="CI5" s="417">
        <f ca="1">'IMP HR - Actual Persons '!CI5-'IMP HR - Project Time'!CI5</f>
        <v>5.7700000000000005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414">
        <f ca="1">'IMP HR - Actual Persons '!AB6-'IMP HR - Project Time'!AB6</f>
        <v>0</v>
      </c>
      <c r="AC6" s="415">
        <f ca="1">'IMP HR - Actual Persons '!AC6-'IMP HR - Project Time'!AC6</f>
        <v>0</v>
      </c>
      <c r="AD6" s="415">
        <f ca="1">'IMP HR - Actual Persons '!AD6-'IMP HR - Project Time'!AD6</f>
        <v>0.5</v>
      </c>
      <c r="AE6" s="416">
        <f ca="1">'IMP HR - Actual Persons '!AE6-'IMP HR - Project Time'!AE6</f>
        <v>0.5</v>
      </c>
      <c r="AF6" s="415">
        <f ca="1">'IMP HR - Actual Persons '!AF6-'IMP HR - Project Time'!AF6</f>
        <v>0.9</v>
      </c>
      <c r="AG6" s="415">
        <f ca="1">'IMP HR - Actual Persons '!AG6-'IMP HR - Project Time'!AG6</f>
        <v>0.25</v>
      </c>
      <c r="AH6" s="416">
        <f ca="1">'IMP HR - Actual Persons '!AH6-'IMP HR - Project Time'!AH6</f>
        <v>0.5</v>
      </c>
      <c r="AI6" s="415">
        <f ca="1">'IMP HR - Actual Persons '!AI6-'IMP HR - Project Time'!AI6</f>
        <v>0.9</v>
      </c>
      <c r="AJ6" s="415">
        <f ca="1">'IMP HR - Actual Persons '!AJ6-'IMP HR - Project Time'!AJ6</f>
        <v>0.25</v>
      </c>
      <c r="AK6" s="416">
        <f ca="1">'IMP HR - Actual Persons '!AK6-'IMP HR - Project Time'!AK6</f>
        <v>0.5</v>
      </c>
      <c r="AL6" s="415">
        <f ca="1">'IMP HR - Actual Persons '!AL6-'IMP HR - Project Time'!AL6</f>
        <v>0.9</v>
      </c>
      <c r="AM6" s="417">
        <f ca="1">'IMP HR - Actual Persons '!AM6-'IMP HR - Project Time'!AM6</f>
        <v>0.25</v>
      </c>
      <c r="AN6" s="414">
        <f ca="1">'IMP HR - Actual Persons '!AN6-'IMP HR - Project Time'!AN6</f>
        <v>0.5</v>
      </c>
      <c r="AO6" s="415">
        <f ca="1">'IMP HR - Actual Persons '!AO6-'IMP HR - Project Time'!AO6</f>
        <v>0.90000000000000036</v>
      </c>
      <c r="AP6" s="415">
        <f ca="1">'IMP HR - Actual Persons '!AP6-'IMP HR - Project Time'!AP6</f>
        <v>2.25</v>
      </c>
      <c r="AQ6" s="416">
        <f ca="1">'IMP HR - Actual Persons '!AQ6-'IMP HR - Project Time'!AQ6</f>
        <v>1.5</v>
      </c>
      <c r="AR6" s="415">
        <f ca="1">'IMP HR - Actual Persons '!AR6-'IMP HR - Project Time'!AR6</f>
        <v>3.5</v>
      </c>
      <c r="AS6" s="415">
        <f ca="1">'IMP HR - Actual Persons '!AS6-'IMP HR - Project Time'!AS6</f>
        <v>0.75</v>
      </c>
      <c r="AT6" s="416">
        <f ca="1">'IMP HR - Actual Persons '!AT6-'IMP HR - Project Time'!AT6</f>
        <v>2</v>
      </c>
      <c r="AU6" s="415">
        <f ca="1">'IMP HR - Actual Persons '!AU6-'IMP HR - Project Time'!AU6</f>
        <v>4.4000000000000004</v>
      </c>
      <c r="AV6" s="415">
        <f ca="1">'IMP HR - Actual Persons '!AV6-'IMP HR - Project Time'!AV6</f>
        <v>0.5</v>
      </c>
      <c r="AW6" s="416">
        <f ca="1">'IMP HR - Actual Persons '!AW6-'IMP HR - Project Time'!AW6</f>
        <v>1</v>
      </c>
      <c r="AX6" s="415">
        <f ca="1">'IMP HR - Actual Persons '!AX6-'IMP HR - Project Time'!AX6</f>
        <v>3</v>
      </c>
      <c r="AY6" s="417">
        <f ca="1">'IMP HR - Actual Persons '!AY6-'IMP HR - Project Time'!AY6</f>
        <v>0.5</v>
      </c>
      <c r="AZ6" s="414">
        <f ca="1">'IMP HR - Actual Persons '!AZ6-'IMP HR - Project Time'!AZ6</f>
        <v>0.90000000000000036</v>
      </c>
      <c r="BA6" s="415">
        <f ca="1">'IMP HR - Actual Persons '!BA6-'IMP HR - Project Time'!BA6</f>
        <v>3.5</v>
      </c>
      <c r="BB6" s="415">
        <f ca="1">'IMP HR - Actual Persons '!BB6-'IMP HR - Project Time'!BB6</f>
        <v>0.70000000000000018</v>
      </c>
      <c r="BC6" s="416">
        <f ca="1">'IMP HR - Actual Persons '!BC6-'IMP HR - Project Time'!BC6</f>
        <v>0.82499999999999929</v>
      </c>
      <c r="BD6" s="415">
        <f ca="1">'IMP HR - Actual Persons '!BD6-'IMP HR - Project Time'!BD6</f>
        <v>3.7650000000000006</v>
      </c>
      <c r="BE6" s="415">
        <f ca="1">'IMP HR - Actual Persons '!BE6-'IMP HR - Project Time'!BE6</f>
        <v>2.7375000000000007</v>
      </c>
      <c r="BF6" s="416">
        <f ca="1">'IMP HR - Actual Persons '!BF6-'IMP HR - Project Time'!BF6</f>
        <v>4.5750000000000002</v>
      </c>
      <c r="BG6" s="415">
        <f ca="1">'IMP HR - Actual Persons '!BG6-'IMP HR - Project Time'!BG6</f>
        <v>10.515000000000001</v>
      </c>
      <c r="BH6" s="415">
        <f ca="1">'IMP HR - Actual Persons '!BH6-'IMP HR - Project Time'!BH6</f>
        <v>0.86250000000000071</v>
      </c>
      <c r="BI6" s="416">
        <f ca="1">'IMP HR - Actual Persons '!BI6-'IMP HR - Project Time'!BI6</f>
        <v>4.5750000000000002</v>
      </c>
      <c r="BJ6" s="415">
        <f ca="1">'IMP HR - Actual Persons '!BJ6-'IMP HR - Project Time'!BJ6</f>
        <v>10.515000000000001</v>
      </c>
      <c r="BK6" s="417">
        <f ca="1">'IMP HR - Actual Persons '!BK6-'IMP HR - Project Time'!BK6</f>
        <v>0.86250000000000071</v>
      </c>
      <c r="BL6" s="414">
        <f ca="1">'IMP HR - Actual Persons '!BL6-'IMP HR - Project Time'!BL6</f>
        <v>5.0750000000000002</v>
      </c>
      <c r="BM6" s="415">
        <f ca="1">'IMP HR - Actual Persons '!BM6-'IMP HR - Project Time'!BM6</f>
        <v>10.615</v>
      </c>
      <c r="BN6" s="415">
        <f ca="1">'IMP HR - Actual Persons '!BN6-'IMP HR - Project Time'!BN6</f>
        <v>1.6125000000000007</v>
      </c>
      <c r="BO6" s="416">
        <f ca="1">'IMP HR - Actual Persons '!BO6-'IMP HR - Project Time'!BO6</f>
        <v>0.57499999999999929</v>
      </c>
      <c r="BP6" s="415">
        <f ca="1">'IMP HR - Actual Persons '!BP6-'IMP HR - Project Time'!BP6</f>
        <v>6.1150000000000002</v>
      </c>
      <c r="BQ6" s="415">
        <f ca="1">'IMP HR - Actual Persons '!BQ6-'IMP HR - Project Time'!BQ6</f>
        <v>1.3624999999999989</v>
      </c>
      <c r="BR6" s="416">
        <f ca="1">'IMP HR - Actual Persons '!BR6-'IMP HR - Project Time'!BR6</f>
        <v>5.25</v>
      </c>
      <c r="BS6" s="415">
        <f ca="1">'IMP HR - Actual Persons '!BS6-'IMP HR - Project Time'!BS6</f>
        <v>13.85</v>
      </c>
      <c r="BT6" s="415">
        <f ca="1">'IMP HR - Actual Persons '!BT6-'IMP HR - Project Time'!BT6</f>
        <v>0.875</v>
      </c>
      <c r="BU6" s="416">
        <f ca="1">'IMP HR - Actual Persons '!BU6-'IMP HR - Project Time'!BU6</f>
        <v>3.6999999999999993</v>
      </c>
      <c r="BV6" s="415">
        <f ca="1">'IMP HR - Actual Persons '!BV6-'IMP HR - Project Time'!BV6</f>
        <v>12.3</v>
      </c>
      <c r="BW6" s="417">
        <f ca="1">'IMP HR - Actual Persons '!BW6-'IMP HR - Project Time'!BW6</f>
        <v>0.60000000000000142</v>
      </c>
      <c r="BX6" s="414">
        <f ca="1">'IMP HR - Actual Persons '!BX6-'IMP HR - Project Time'!BX6</f>
        <v>5.9749999999999996</v>
      </c>
      <c r="BY6" s="415">
        <f ca="1">'IMP HR - Actual Persons '!BY6-'IMP HR - Project Time'!BY6</f>
        <v>15.594999999999999</v>
      </c>
      <c r="BZ6" s="415">
        <f ca="1">'IMP HR - Actual Persons '!BZ6-'IMP HR - Project Time'!BZ6</f>
        <v>0.96249999999999858</v>
      </c>
      <c r="CA6" s="416">
        <f ca="1">'IMP HR - Actual Persons '!CA6-'IMP HR - Project Time'!CA6</f>
        <v>8.4749999999999996</v>
      </c>
      <c r="CB6" s="415">
        <f ca="1">'IMP HR - Actual Persons '!CB6-'IMP HR - Project Time'!CB6</f>
        <v>16.895</v>
      </c>
      <c r="CC6" s="415">
        <f ca="1">'IMP HR - Actual Persons '!CC6-'IMP HR - Project Time'!CC6</f>
        <v>3.2124999999999986</v>
      </c>
      <c r="CD6" s="416">
        <f ca="1">'IMP HR - Actual Persons '!CD6-'IMP HR - Project Time'!CD6</f>
        <v>7.6250000000000018</v>
      </c>
      <c r="CE6" s="415">
        <f ca="1">'IMP HR - Actual Persons '!CE6-'IMP HR - Project Time'!CE6</f>
        <v>15.445</v>
      </c>
      <c r="CF6" s="415">
        <f ca="1">'IMP HR - Actual Persons '!CF6-'IMP HR - Project Time'!CF6</f>
        <v>3.5375000000000014</v>
      </c>
      <c r="CG6" s="416">
        <f ca="1">'IMP HR - Actual Persons '!CG6-'IMP HR - Project Time'!CG6</f>
        <v>8.4250000000000007</v>
      </c>
      <c r="CH6" s="415">
        <f ca="1">'IMP HR - Actual Persons '!CH6-'IMP HR - Project Time'!CH6</f>
        <v>16.885000000000002</v>
      </c>
      <c r="CI6" s="417">
        <f ca="1">'IMP HR - Actual Persons '!CI6-'IMP HR - Project Time'!CI6</f>
        <v>3.1375000000000011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414">
        <f ca="1">'IMP HR - Actual Persons '!AB7-'IMP HR - Project Time'!AB7</f>
        <v>0</v>
      </c>
      <c r="AC7" s="415">
        <f ca="1">'IMP HR - Actual Persons '!AC7-'IMP HR - Project Time'!AC7</f>
        <v>0</v>
      </c>
      <c r="AD7" s="415">
        <f ca="1">'IMP HR - Actual Persons '!AD7-'IMP HR - Project Time'!AD7</f>
        <v>0</v>
      </c>
      <c r="AE7" s="416">
        <f ca="1">'IMP HR - Actual Persons '!AE7-'IMP HR - Project Time'!AE7</f>
        <v>0</v>
      </c>
      <c r="AF7" s="415">
        <f ca="1">'IMP HR - Actual Persons '!AF7-'IMP HR - Project Time'!AF7</f>
        <v>0</v>
      </c>
      <c r="AG7" s="415">
        <f ca="1">'IMP HR - Actual Persons '!AG7-'IMP HR - Project Time'!AG7</f>
        <v>0</v>
      </c>
      <c r="AH7" s="416">
        <f ca="1">'IMP HR - Actual Persons '!AH7-'IMP HR - Project Time'!AH7</f>
        <v>0</v>
      </c>
      <c r="AI7" s="415">
        <f ca="1">'IMP HR - Actual Persons '!AI7-'IMP HR - Project Time'!AI7</f>
        <v>0</v>
      </c>
      <c r="AJ7" s="415">
        <f ca="1">'IMP HR - Actual Persons '!AJ7-'IMP HR - Project Time'!AJ7</f>
        <v>0</v>
      </c>
      <c r="AK7" s="416">
        <f ca="1">'IMP HR - Actual Persons '!AK7-'IMP HR - Project Time'!AK7</f>
        <v>0</v>
      </c>
      <c r="AL7" s="415">
        <f ca="1">'IMP HR - Actual Persons '!AL7-'IMP HR - Project Time'!AL7</f>
        <v>0</v>
      </c>
      <c r="AM7" s="417">
        <f ca="1">'IMP HR - Actual Persons '!AM7-'IMP HR - Project Time'!AM7</f>
        <v>0</v>
      </c>
      <c r="AN7" s="414">
        <f ca="1">'IMP HR - Actual Persons '!AN7-'IMP HR - Project Time'!AN7</f>
        <v>0</v>
      </c>
      <c r="AO7" s="415">
        <f ca="1">'IMP HR - Actual Persons '!AO7-'IMP HR - Project Time'!AO7</f>
        <v>0</v>
      </c>
      <c r="AP7" s="415">
        <f ca="1">'IMP HR - Actual Persons '!AP7-'IMP HR - Project Time'!AP7</f>
        <v>0</v>
      </c>
      <c r="AQ7" s="416">
        <f ca="1">'IMP HR - Actual Persons '!AQ7-'IMP HR - Project Time'!AQ7</f>
        <v>0</v>
      </c>
      <c r="AR7" s="415">
        <f ca="1">'IMP HR - Actual Persons '!AR7-'IMP HR - Project Time'!AR7</f>
        <v>0</v>
      </c>
      <c r="AS7" s="415">
        <f ca="1">'IMP HR - Actual Persons '!AS7-'IMP HR - Project Time'!AS7</f>
        <v>0</v>
      </c>
      <c r="AT7" s="416">
        <f ca="1">'IMP HR - Actual Persons '!AT7-'IMP HR - Project Time'!AT7</f>
        <v>0</v>
      </c>
      <c r="AU7" s="415">
        <f ca="1">'IMP HR - Actual Persons '!AU7-'IMP HR - Project Time'!AU7</f>
        <v>0</v>
      </c>
      <c r="AV7" s="415">
        <f ca="1">'IMP HR - Actual Persons '!AV7-'IMP HR - Project Time'!AV7</f>
        <v>0</v>
      </c>
      <c r="AW7" s="416">
        <f ca="1">'IMP HR - Actual Persons '!AW7-'IMP HR - Project Time'!AW7</f>
        <v>1</v>
      </c>
      <c r="AX7" s="415">
        <f ca="1">'IMP HR - Actual Persons '!AX7-'IMP HR - Project Time'!AX7</f>
        <v>0.5</v>
      </c>
      <c r="AY7" s="417">
        <f ca="1">'IMP HR - Actual Persons '!AY7-'IMP HR - Project Time'!AY7</f>
        <v>0.5</v>
      </c>
      <c r="AZ7" s="414">
        <f ca="1">'IMP HR - Actual Persons '!AZ7-'IMP HR - Project Time'!AZ7</f>
        <v>0.5</v>
      </c>
      <c r="BA7" s="415">
        <f ca="1">'IMP HR - Actual Persons '!BA7-'IMP HR - Project Time'!BA7</f>
        <v>0.65000000000000036</v>
      </c>
      <c r="BB7" s="415">
        <f ca="1">'IMP HR - Actual Persons '!BB7-'IMP HR - Project Time'!BB7</f>
        <v>0.65000000000000036</v>
      </c>
      <c r="BC7" s="416">
        <f ca="1">'IMP HR - Actual Persons '!BC7-'IMP HR - Project Time'!BC7</f>
        <v>0.65000000000000036</v>
      </c>
      <c r="BD7" s="415">
        <f ca="1">'IMP HR - Actual Persons '!BD7-'IMP HR - Project Time'!BD7</f>
        <v>0.15000000000000036</v>
      </c>
      <c r="BE7" s="415">
        <f ca="1">'IMP HR - Actual Persons '!BE7-'IMP HR - Project Time'!BE7</f>
        <v>0.15000000000000036</v>
      </c>
      <c r="BF7" s="416">
        <f ca="1">'IMP HR - Actual Persons '!BF7-'IMP HR - Project Time'!BF7</f>
        <v>0.15000000000000036</v>
      </c>
      <c r="BG7" s="415">
        <f ca="1">'IMP HR - Actual Persons '!BG7-'IMP HR - Project Time'!BG7</f>
        <v>0.15000000000000036</v>
      </c>
      <c r="BH7" s="415">
        <f ca="1">'IMP HR - Actual Persons '!BH7-'IMP HR - Project Time'!BH7</f>
        <v>0.15000000000000036</v>
      </c>
      <c r="BI7" s="416">
        <f ca="1">'IMP HR - Actual Persons '!BI7-'IMP HR - Project Time'!BI7</f>
        <v>0.15000000000000036</v>
      </c>
      <c r="BJ7" s="415">
        <f ca="1">'IMP HR - Actual Persons '!BJ7-'IMP HR - Project Time'!BJ7</f>
        <v>0.15000000000000036</v>
      </c>
      <c r="BK7" s="417">
        <f ca="1">'IMP HR - Actual Persons '!BK7-'IMP HR - Project Time'!BK7</f>
        <v>0.15000000000000036</v>
      </c>
      <c r="BL7" s="414">
        <f ca="1">'IMP HR - Actual Persons '!BL7-'IMP HR - Project Time'!BL7</f>
        <v>1.1500000000000004</v>
      </c>
      <c r="BM7" s="415">
        <f ca="1">'IMP HR - Actual Persons '!BM7-'IMP HR - Project Time'!BM7</f>
        <v>1.1500000000000004</v>
      </c>
      <c r="BN7" s="415">
        <f ca="1">'IMP HR - Actual Persons '!BN7-'IMP HR - Project Time'!BN7</f>
        <v>1.1500000000000004</v>
      </c>
      <c r="BO7" s="416">
        <f ca="1">'IMP HR - Actual Persons '!BO7-'IMP HR - Project Time'!BO7</f>
        <v>1.1499999999999986</v>
      </c>
      <c r="BP7" s="415">
        <f ca="1">'IMP HR - Actual Persons '!BP7-'IMP HR - Project Time'!BP7</f>
        <v>0.64999999999999858</v>
      </c>
      <c r="BQ7" s="415">
        <f ca="1">'IMP HR - Actual Persons '!BQ7-'IMP HR - Project Time'!BQ7</f>
        <v>0.64999999999999858</v>
      </c>
      <c r="BR7" s="416">
        <f ca="1">'IMP HR - Actual Persons '!BR7-'IMP HR - Project Time'!BR7</f>
        <v>1.5</v>
      </c>
      <c r="BS7" s="415">
        <f ca="1">'IMP HR - Actual Persons '!BS7-'IMP HR - Project Time'!BS7</f>
        <v>1.5</v>
      </c>
      <c r="BT7" s="415">
        <f ca="1">'IMP HR - Actual Persons '!BT7-'IMP HR - Project Time'!BT7</f>
        <v>1.5</v>
      </c>
      <c r="BU7" s="416">
        <f ca="1">'IMP HR - Actual Persons '!BU7-'IMP HR - Project Time'!BU7</f>
        <v>1.5</v>
      </c>
      <c r="BV7" s="415">
        <f ca="1">'IMP HR - Actual Persons '!BV7-'IMP HR - Project Time'!BV7</f>
        <v>0.94999999999999929</v>
      </c>
      <c r="BW7" s="417">
        <f ca="1">'IMP HR - Actual Persons '!BW7-'IMP HR - Project Time'!BW7</f>
        <v>0.94999999999999929</v>
      </c>
      <c r="BX7" s="414">
        <f ca="1">'IMP HR - Actual Persons '!BX7-'IMP HR - Project Time'!BX7</f>
        <v>0.94999999999999929</v>
      </c>
      <c r="BY7" s="415">
        <f ca="1">'IMP HR - Actual Persons '!BY7-'IMP HR - Project Time'!BY7</f>
        <v>0.94999999999999929</v>
      </c>
      <c r="BZ7" s="415">
        <f ca="1">'IMP HR - Actual Persons '!BZ7-'IMP HR - Project Time'!BZ7</f>
        <v>0.94999999999999929</v>
      </c>
      <c r="CA7" s="416">
        <f ca="1">'IMP HR - Actual Persons '!CA7-'IMP HR - Project Time'!CA7</f>
        <v>3.9499999999999993</v>
      </c>
      <c r="CB7" s="415">
        <f ca="1">'IMP HR - Actual Persons '!CB7-'IMP HR - Project Time'!CB7</f>
        <v>3.9499999999999993</v>
      </c>
      <c r="CC7" s="415">
        <f ca="1">'IMP HR - Actual Persons '!CC7-'IMP HR - Project Time'!CC7</f>
        <v>3.9499999999999993</v>
      </c>
      <c r="CD7" s="416">
        <f ca="1">'IMP HR - Actual Persons '!CD7-'IMP HR - Project Time'!CD7</f>
        <v>5.4500000000000028</v>
      </c>
      <c r="CE7" s="415">
        <f ca="1">'IMP HR - Actual Persons '!CE7-'IMP HR - Project Time'!CE7</f>
        <v>3.8500000000000014</v>
      </c>
      <c r="CF7" s="415">
        <f ca="1">'IMP HR - Actual Persons '!CF7-'IMP HR - Project Time'!CF7</f>
        <v>3.8500000000000014</v>
      </c>
      <c r="CG7" s="416">
        <f ca="1">'IMP HR - Actual Persons '!CG7-'IMP HR - Project Time'!CG7</f>
        <v>3.8500000000000014</v>
      </c>
      <c r="CH7" s="415">
        <f ca="1">'IMP HR - Actual Persons '!CH7-'IMP HR - Project Time'!CH7</f>
        <v>3.8500000000000014</v>
      </c>
      <c r="CI7" s="417">
        <f ca="1">'IMP HR - Actual Persons '!CI7-'IMP HR - Project Time'!CI7</f>
        <v>3.8500000000000014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414">
        <f ca="1">'IMP HR - Actual Persons '!AB8-'IMP HR - Project Time'!AB8</f>
        <v>0</v>
      </c>
      <c r="AC8" s="415">
        <f ca="1">'IMP HR - Actual Persons '!AC8-'IMP HR - Project Time'!AC8</f>
        <v>0</v>
      </c>
      <c r="AD8" s="415">
        <f ca="1">'IMP HR - Actual Persons '!AD8-'IMP HR - Project Time'!AD8</f>
        <v>0</v>
      </c>
      <c r="AE8" s="416">
        <f ca="1">'IMP HR - Actual Persons '!AE8-'IMP HR - Project Time'!AE8</f>
        <v>0</v>
      </c>
      <c r="AF8" s="415">
        <f ca="1">'IMP HR - Actual Persons '!AF8-'IMP HR - Project Time'!AF8</f>
        <v>0</v>
      </c>
      <c r="AG8" s="415">
        <f ca="1">'IMP HR - Actual Persons '!AG8-'IMP HR - Project Time'!AG8</f>
        <v>0</v>
      </c>
      <c r="AH8" s="416">
        <f ca="1">'IMP HR - Actual Persons '!AH8-'IMP HR - Project Time'!AH8</f>
        <v>0</v>
      </c>
      <c r="AI8" s="415">
        <f ca="1">'IMP HR - Actual Persons '!AI8-'IMP HR - Project Time'!AI8</f>
        <v>0</v>
      </c>
      <c r="AJ8" s="415">
        <f ca="1">'IMP HR - Actual Persons '!AJ8-'IMP HR - Project Time'!AJ8</f>
        <v>0</v>
      </c>
      <c r="AK8" s="416">
        <f ca="1">'IMP HR - Actual Persons '!AK8-'IMP HR - Project Time'!AK8</f>
        <v>0</v>
      </c>
      <c r="AL8" s="415">
        <f ca="1">'IMP HR - Actual Persons '!AL8-'IMP HR - Project Time'!AL8</f>
        <v>0</v>
      </c>
      <c r="AM8" s="417">
        <f ca="1">'IMP HR - Actual Persons '!AM8-'IMP HR - Project Time'!AM8</f>
        <v>0</v>
      </c>
      <c r="AN8" s="414">
        <f ca="1">'IMP HR - Actual Persons '!AN8-'IMP HR - Project Time'!AN8</f>
        <v>0</v>
      </c>
      <c r="AO8" s="415">
        <f ca="1">'IMP HR - Actual Persons '!AO8-'IMP HR - Project Time'!AO8</f>
        <v>0</v>
      </c>
      <c r="AP8" s="415">
        <f ca="1">'IMP HR - Actual Persons '!AP8-'IMP HR - Project Time'!AP8</f>
        <v>0</v>
      </c>
      <c r="AQ8" s="416">
        <f ca="1">'IMP HR - Actual Persons '!AQ8-'IMP HR - Project Time'!AQ8</f>
        <v>0</v>
      </c>
      <c r="AR8" s="415">
        <f ca="1">'IMP HR - Actual Persons '!AR8-'IMP HR - Project Time'!AR8</f>
        <v>0</v>
      </c>
      <c r="AS8" s="415">
        <f ca="1">'IMP HR - Actual Persons '!AS8-'IMP HR - Project Time'!AS8</f>
        <v>0</v>
      </c>
      <c r="AT8" s="416">
        <f ca="1">'IMP HR - Actual Persons '!AT8-'IMP HR - Project Time'!AT8</f>
        <v>0</v>
      </c>
      <c r="AU8" s="415">
        <f ca="1">'IMP HR - Actual Persons '!AU8-'IMP HR - Project Time'!AU8</f>
        <v>0</v>
      </c>
      <c r="AV8" s="415">
        <f ca="1">'IMP HR - Actual Persons '!AV8-'IMP HR - Project Time'!AV8</f>
        <v>0</v>
      </c>
      <c r="AW8" s="416">
        <f ca="1">'IMP HR - Actual Persons '!AW8-'IMP HR - Project Time'!AW8</f>
        <v>2</v>
      </c>
      <c r="AX8" s="415">
        <f ca="1">'IMP HR - Actual Persons '!AX8-'IMP HR - Project Time'!AX8</f>
        <v>2</v>
      </c>
      <c r="AY8" s="417">
        <f ca="1">'IMP HR - Actual Persons '!AY8-'IMP HR - Project Time'!AY8</f>
        <v>0.5</v>
      </c>
      <c r="AZ8" s="414">
        <f ca="1">'IMP HR - Actual Persons '!AZ8-'IMP HR - Project Time'!AZ8</f>
        <v>0</v>
      </c>
      <c r="BA8" s="415">
        <f ca="1">'IMP HR - Actual Persons '!BA8-'IMP HR - Project Time'!BA8</f>
        <v>0</v>
      </c>
      <c r="BB8" s="415">
        <f ca="1">'IMP HR - Actual Persons '!BB8-'IMP HR - Project Time'!BB8</f>
        <v>0.15000000000000036</v>
      </c>
      <c r="BC8" s="416">
        <f ca="1">'IMP HR - Actual Persons '!BC8-'IMP HR - Project Time'!BC8</f>
        <v>0.30000000000000071</v>
      </c>
      <c r="BD8" s="415">
        <f ca="1">'IMP HR - Actual Persons '!BD8-'IMP HR - Project Time'!BD8</f>
        <v>0.30000000000000071</v>
      </c>
      <c r="BE8" s="415">
        <f ca="1">'IMP HR - Actual Persons '!BE8-'IMP HR - Project Time'!BE8</f>
        <v>0.80000000000000071</v>
      </c>
      <c r="BF8" s="416">
        <f ca="1">'IMP HR - Actual Persons '!BF8-'IMP HR - Project Time'!BF8</f>
        <v>0.30000000000000071</v>
      </c>
      <c r="BG8" s="415">
        <f ca="1">'IMP HR - Actual Persons '!BG8-'IMP HR - Project Time'!BG8</f>
        <v>0.30000000000000071</v>
      </c>
      <c r="BH8" s="415">
        <f ca="1">'IMP HR - Actual Persons '!BH8-'IMP HR - Project Time'!BH8</f>
        <v>0.30000000000000071</v>
      </c>
      <c r="BI8" s="416">
        <f ca="1">'IMP HR - Actual Persons '!BI8-'IMP HR - Project Time'!BI8</f>
        <v>0.30000000000000071</v>
      </c>
      <c r="BJ8" s="415">
        <f ca="1">'IMP HR - Actual Persons '!BJ8-'IMP HR - Project Time'!BJ8</f>
        <v>0.30000000000000071</v>
      </c>
      <c r="BK8" s="417">
        <f ca="1">'IMP HR - Actual Persons '!BK8-'IMP HR - Project Time'!BK8</f>
        <v>0.30000000000000071</v>
      </c>
      <c r="BL8" s="414">
        <f ca="1">'IMP HR - Actual Persons '!BL8-'IMP HR - Project Time'!BL8</f>
        <v>2.3000000000000007</v>
      </c>
      <c r="BM8" s="415">
        <f ca="1">'IMP HR - Actual Persons '!BM8-'IMP HR - Project Time'!BM8</f>
        <v>2.3000000000000007</v>
      </c>
      <c r="BN8" s="415">
        <f ca="1">'IMP HR - Actual Persons '!BN8-'IMP HR - Project Time'!BN8</f>
        <v>2.3000000000000007</v>
      </c>
      <c r="BO8" s="416">
        <f ca="1">'IMP HR - Actual Persons '!BO8-'IMP HR - Project Time'!BO8</f>
        <v>2.2999999999999972</v>
      </c>
      <c r="BP8" s="415">
        <f ca="1">'IMP HR - Actual Persons '!BP8-'IMP HR - Project Time'!BP8</f>
        <v>2.2999999999999972</v>
      </c>
      <c r="BQ8" s="415">
        <f ca="1">'IMP HR - Actual Persons '!BQ8-'IMP HR - Project Time'!BQ8</f>
        <v>0.79999999999999716</v>
      </c>
      <c r="BR8" s="416">
        <f ca="1">'IMP HR - Actual Persons '!BR8-'IMP HR - Project Time'!BR8</f>
        <v>0</v>
      </c>
      <c r="BS8" s="415">
        <f ca="1">'IMP HR - Actual Persons '!BS8-'IMP HR - Project Time'!BS8</f>
        <v>0</v>
      </c>
      <c r="BT8" s="415">
        <f ca="1">'IMP HR - Actual Persons '!BT8-'IMP HR - Project Time'!BT8</f>
        <v>0</v>
      </c>
      <c r="BU8" s="416">
        <f ca="1">'IMP HR - Actual Persons '!BU8-'IMP HR - Project Time'!BU8</f>
        <v>0</v>
      </c>
      <c r="BV8" s="415">
        <f ca="1">'IMP HR - Actual Persons '!BV8-'IMP HR - Project Time'!BV8</f>
        <v>0</v>
      </c>
      <c r="BW8" s="417">
        <f ca="1">'IMP HR - Actual Persons '!BW8-'IMP HR - Project Time'!BW8</f>
        <v>0.45000000000000284</v>
      </c>
      <c r="BX8" s="414">
        <f ca="1">'IMP HR - Actual Persons '!BX8-'IMP HR - Project Time'!BX8</f>
        <v>0.89999999999999858</v>
      </c>
      <c r="BY8" s="415">
        <f ca="1">'IMP HR - Actual Persons '!BY8-'IMP HR - Project Time'!BY8</f>
        <v>0.89999999999999858</v>
      </c>
      <c r="BZ8" s="415">
        <f ca="1">'IMP HR - Actual Persons '!BZ8-'IMP HR - Project Time'!BZ8</f>
        <v>0.89999999999999858</v>
      </c>
      <c r="CA8" s="416">
        <f ca="1">'IMP HR - Actual Persons '!CA8-'IMP HR - Project Time'!CA8</f>
        <v>6.8999999999999986</v>
      </c>
      <c r="CB8" s="415">
        <f ca="1">'IMP HR - Actual Persons '!CB8-'IMP HR - Project Time'!CB8</f>
        <v>6.8999999999999986</v>
      </c>
      <c r="CC8" s="415">
        <f ca="1">'IMP HR - Actual Persons '!CC8-'IMP HR - Project Time'!CC8</f>
        <v>6.8999999999999986</v>
      </c>
      <c r="CD8" s="416">
        <f ca="1">'IMP HR - Actual Persons '!CD8-'IMP HR - Project Time'!CD8</f>
        <v>9.9000000000000057</v>
      </c>
      <c r="CE8" s="415">
        <f ca="1">'IMP HR - Actual Persons '!CE8-'IMP HR - Project Time'!CE8</f>
        <v>9.9000000000000057</v>
      </c>
      <c r="CF8" s="415">
        <f ca="1">'IMP HR - Actual Persons '!CF8-'IMP HR - Project Time'!CF8</f>
        <v>8.3000000000000043</v>
      </c>
      <c r="CG8" s="416">
        <f ca="1">'IMP HR - Actual Persons '!CG8-'IMP HR - Project Time'!CG8</f>
        <v>6.7000000000000028</v>
      </c>
      <c r="CH8" s="415">
        <f ca="1">'IMP HR - Actual Persons '!CH8-'IMP HR - Project Time'!CH8</f>
        <v>6.7000000000000028</v>
      </c>
      <c r="CI8" s="417">
        <f ca="1">'IMP HR - Actual Persons '!CI8-'IMP HR - Project Time'!CI8</f>
        <v>6.7000000000000028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414">
        <f ca="1">'IMP HR - Actual Persons '!AB9-'IMP HR - Project Time'!AB9</f>
        <v>0</v>
      </c>
      <c r="AC9" s="415">
        <f ca="1">'IMP HR - Actual Persons '!AC9-'IMP HR - Project Time'!AC9</f>
        <v>0</v>
      </c>
      <c r="AD9" s="415">
        <f ca="1">'IMP HR - Actual Persons '!AD9-'IMP HR - Project Time'!AD9</f>
        <v>0.9</v>
      </c>
      <c r="AE9" s="416">
        <f ca="1">'IMP HR - Actual Persons '!AE9-'IMP HR - Project Time'!AE9</f>
        <v>0.9</v>
      </c>
      <c r="AF9" s="415">
        <f ca="1">'IMP HR - Actual Persons '!AF9-'IMP HR - Project Time'!AF9</f>
        <v>1</v>
      </c>
      <c r="AG9" s="415">
        <f ca="1">'IMP HR - Actual Persons '!AG9-'IMP HR - Project Time'!AG9</f>
        <v>0.8</v>
      </c>
      <c r="AH9" s="416">
        <f ca="1">'IMP HR - Actual Persons '!AH9-'IMP HR - Project Time'!AH9</f>
        <v>0.9</v>
      </c>
      <c r="AI9" s="415">
        <f ca="1">'IMP HR - Actual Persons '!AI9-'IMP HR - Project Time'!AI9</f>
        <v>1</v>
      </c>
      <c r="AJ9" s="415">
        <f ca="1">'IMP HR - Actual Persons '!AJ9-'IMP HR - Project Time'!AJ9</f>
        <v>0.8</v>
      </c>
      <c r="AK9" s="416">
        <f ca="1">'IMP HR - Actual Persons '!AK9-'IMP HR - Project Time'!AK9</f>
        <v>0.9</v>
      </c>
      <c r="AL9" s="415">
        <f ca="1">'IMP HR - Actual Persons '!AL9-'IMP HR - Project Time'!AL9</f>
        <v>1</v>
      </c>
      <c r="AM9" s="417">
        <f ca="1">'IMP HR - Actual Persons '!AM9-'IMP HR - Project Time'!AM9</f>
        <v>0.8</v>
      </c>
      <c r="AN9" s="414">
        <f ca="1">'IMP HR - Actual Persons '!AN9-'IMP HR - Project Time'!AN9</f>
        <v>0.90000000000000036</v>
      </c>
      <c r="AO9" s="415">
        <f ca="1">'IMP HR - Actual Persons '!AO9-'IMP HR - Project Time'!AO9</f>
        <v>1</v>
      </c>
      <c r="AP9" s="415">
        <f ca="1">'IMP HR - Actual Persons '!AP9-'IMP HR - Project Time'!AP9</f>
        <v>4.4000000000000004</v>
      </c>
      <c r="AQ9" s="416">
        <f ca="1">'IMP HR - Actual Persons '!AQ9-'IMP HR - Project Time'!AQ9</f>
        <v>3.5</v>
      </c>
      <c r="AR9" s="415">
        <f ca="1">'IMP HR - Actual Persons '!AR9-'IMP HR - Project Time'!AR9</f>
        <v>4</v>
      </c>
      <c r="AS9" s="415">
        <f ca="1">'IMP HR - Actual Persons '!AS9-'IMP HR - Project Time'!AS9</f>
        <v>3.9</v>
      </c>
      <c r="AT9" s="416">
        <f ca="1">'IMP HR - Actual Persons '!AT9-'IMP HR - Project Time'!AT9</f>
        <v>4.4000000000000004</v>
      </c>
      <c r="AU9" s="415">
        <f ca="1">'IMP HR - Actual Persons '!AU9-'IMP HR - Project Time'!AU9</f>
        <v>5</v>
      </c>
      <c r="AV9" s="415">
        <f ca="1">'IMP HR - Actual Persons '!AV9-'IMP HR - Project Time'!AV9</f>
        <v>3.8</v>
      </c>
      <c r="AW9" s="416">
        <f ca="1">'IMP HR - Actual Persons '!AW9-'IMP HR - Project Time'!AW9</f>
        <v>3</v>
      </c>
      <c r="AX9" s="415">
        <f ca="1">'IMP HR - Actual Persons '!AX9-'IMP HR - Project Time'!AX9</f>
        <v>3.5</v>
      </c>
      <c r="AY9" s="417">
        <f ca="1">'IMP HR - Actual Persons '!AY9-'IMP HR - Project Time'!AY9</f>
        <v>3.85</v>
      </c>
      <c r="AZ9" s="414">
        <f ca="1">'IMP HR - Actual Persons '!AZ9-'IMP HR - Project Time'!AZ9</f>
        <v>3.5</v>
      </c>
      <c r="BA9" s="415">
        <f ca="1">'IMP HR - Actual Persons '!BA9-'IMP HR - Project Time'!BA9</f>
        <v>4.1500000000000004</v>
      </c>
      <c r="BB9" s="415">
        <f ca="1">'IMP HR - Actual Persons '!BB9-'IMP HR - Project Time'!BB9</f>
        <v>3.6150000000000002</v>
      </c>
      <c r="BC9" s="416">
        <f ca="1">'IMP HR - Actual Persons '!BC9-'IMP HR - Project Time'!BC9</f>
        <v>0.76500000000000057</v>
      </c>
      <c r="BD9" s="415">
        <f ca="1">'IMP HR - Actual Persons '!BD9-'IMP HR - Project Time'!BD9</f>
        <v>1.5</v>
      </c>
      <c r="BE9" s="415">
        <f ca="1">'IMP HR - Actual Persons '!BE9-'IMP HR - Project Time'!BE9</f>
        <v>6.78</v>
      </c>
      <c r="BF9" s="416">
        <f ca="1">'IMP HR - Actual Persons '!BF9-'IMP HR - Project Time'!BF9</f>
        <v>7.5149999999999997</v>
      </c>
      <c r="BG9" s="415">
        <f ca="1">'IMP HR - Actual Persons '!BG9-'IMP HR - Project Time'!BG9</f>
        <v>9</v>
      </c>
      <c r="BH9" s="415">
        <f ca="1">'IMP HR - Actual Persons '!BH9-'IMP HR - Project Time'!BH9</f>
        <v>6.0299999999999994</v>
      </c>
      <c r="BI9" s="416">
        <f ca="1">'IMP HR - Actual Persons '!BI9-'IMP HR - Project Time'!BI9</f>
        <v>7.5149999999999997</v>
      </c>
      <c r="BJ9" s="415">
        <f ca="1">'IMP HR - Actual Persons '!BJ9-'IMP HR - Project Time'!BJ9</f>
        <v>9</v>
      </c>
      <c r="BK9" s="417">
        <f ca="1">'IMP HR - Actual Persons '!BK9-'IMP HR - Project Time'!BK9</f>
        <v>6.0299999999999994</v>
      </c>
      <c r="BL9" s="414">
        <f ca="1">'IMP HR - Actual Persons '!BL9-'IMP HR - Project Time'!BL9</f>
        <v>7.6150000000000002</v>
      </c>
      <c r="BM9" s="415">
        <f ca="1">'IMP HR - Actual Persons '!BM9-'IMP HR - Project Time'!BM9</f>
        <v>9</v>
      </c>
      <c r="BN9" s="415">
        <f ca="1">'IMP HR - Actual Persons '!BN9-'IMP HR - Project Time'!BN9</f>
        <v>6.23</v>
      </c>
      <c r="BO9" s="416">
        <f ca="1">'IMP HR - Actual Persons '!BO9-'IMP HR - Project Time'!BO9</f>
        <v>0.11500000000000021</v>
      </c>
      <c r="BP9" s="415">
        <f ca="1">'IMP HR - Actual Persons '!BP9-'IMP HR - Project Time'!BP9</f>
        <v>1.5</v>
      </c>
      <c r="BQ9" s="415">
        <f ca="1">'IMP HR - Actual Persons '!BQ9-'IMP HR - Project Time'!BQ9</f>
        <v>6.379999999999999</v>
      </c>
      <c r="BR9" s="416">
        <f ca="1">'IMP HR - Actual Persons '!BR9-'IMP HR - Project Time'!BR9</f>
        <v>7.85</v>
      </c>
      <c r="BS9" s="415">
        <f ca="1">'IMP HR - Actual Persons '!BS9-'IMP HR - Project Time'!BS9</f>
        <v>10</v>
      </c>
      <c r="BT9" s="415">
        <f ca="1">'IMP HR - Actual Persons '!BT9-'IMP HR - Project Time'!BT9</f>
        <v>5.7</v>
      </c>
      <c r="BU9" s="416">
        <f ca="1">'IMP HR - Actual Persons '!BU9-'IMP HR - Project Time'!BU9</f>
        <v>5.3000000000000007</v>
      </c>
      <c r="BV9" s="415">
        <f ca="1">'IMP HR - Actual Persons '!BV9-'IMP HR - Project Time'!BV9</f>
        <v>7.45</v>
      </c>
      <c r="BW9" s="417">
        <f ca="1">'IMP HR - Actual Persons '!BW9-'IMP HR - Project Time'!BW9</f>
        <v>5.4450000000000003</v>
      </c>
      <c r="BX9" s="414">
        <f ca="1">'IMP HR - Actual Persons '!BX9-'IMP HR - Project Time'!BX9</f>
        <v>7.5949999999999998</v>
      </c>
      <c r="BY9" s="415">
        <f ca="1">'IMP HR - Actual Persons '!BY9-'IMP HR - Project Time'!BY9</f>
        <v>10</v>
      </c>
      <c r="BZ9" s="415">
        <f ca="1">'IMP HR - Actual Persons '!BZ9-'IMP HR - Project Time'!BZ9</f>
        <v>5.1899999999999995</v>
      </c>
      <c r="CA9" s="416">
        <f ca="1">'IMP HR - Actual Persons '!CA9-'IMP HR - Project Time'!CA9</f>
        <v>7.8949999999999996</v>
      </c>
      <c r="CB9" s="415">
        <f ca="1">'IMP HR - Actual Persons '!CB9-'IMP HR - Project Time'!CB9</f>
        <v>10</v>
      </c>
      <c r="CC9" s="415">
        <f ca="1">'IMP HR - Actual Persons '!CC9-'IMP HR - Project Time'!CC9</f>
        <v>5.79</v>
      </c>
      <c r="CD9" s="416">
        <f ca="1">'IMP HR - Actual Persons '!CD9-'IMP HR - Project Time'!CD9</f>
        <v>6.4450000000000003</v>
      </c>
      <c r="CE9" s="415">
        <f ca="1">'IMP HR - Actual Persons '!CE9-'IMP HR - Project Time'!CE9</f>
        <v>8.4</v>
      </c>
      <c r="CF9" s="415">
        <f ca="1">'IMP HR - Actual Persons '!CF9-'IMP HR - Project Time'!CF9</f>
        <v>5.9300000000000006</v>
      </c>
      <c r="CG9" s="416">
        <f ca="1">'IMP HR - Actual Persons '!CG9-'IMP HR - Project Time'!CG9</f>
        <v>7.8849999999999998</v>
      </c>
      <c r="CH9" s="415">
        <f ca="1">'IMP HR - Actual Persons '!CH9-'IMP HR - Project Time'!CH9</f>
        <v>10</v>
      </c>
      <c r="CI9" s="417">
        <f ca="1">'IMP HR - Actual Persons '!CI9-'IMP HR - Project Time'!CI9</f>
        <v>5.7700000000000005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414">
        <f ca="1">'IMP HR - Actual Persons '!AB10-'IMP HR - Project Time'!AB10</f>
        <v>0</v>
      </c>
      <c r="AC10" s="415">
        <f ca="1">'IMP HR - Actual Persons '!AC10-'IMP HR - Project Time'!AC10</f>
        <v>0</v>
      </c>
      <c r="AD10" s="415">
        <f ca="1">'IMP HR - Actual Persons '!AD10-'IMP HR - Project Time'!AD10</f>
        <v>0.5</v>
      </c>
      <c r="AE10" s="416">
        <f ca="1">'IMP HR - Actual Persons '!AE10-'IMP HR - Project Time'!AE10</f>
        <v>0.5</v>
      </c>
      <c r="AF10" s="415">
        <f ca="1">'IMP HR - Actual Persons '!AF10-'IMP HR - Project Time'!AF10</f>
        <v>0.9</v>
      </c>
      <c r="AG10" s="415">
        <f ca="1">'IMP HR - Actual Persons '!AG10-'IMP HR - Project Time'!AG10</f>
        <v>0.25</v>
      </c>
      <c r="AH10" s="416">
        <f ca="1">'IMP HR - Actual Persons '!AH10-'IMP HR - Project Time'!AH10</f>
        <v>0.5</v>
      </c>
      <c r="AI10" s="415">
        <f ca="1">'IMP HR - Actual Persons '!AI10-'IMP HR - Project Time'!AI10</f>
        <v>0.9</v>
      </c>
      <c r="AJ10" s="415">
        <f ca="1">'IMP HR - Actual Persons '!AJ10-'IMP HR - Project Time'!AJ10</f>
        <v>0.25</v>
      </c>
      <c r="AK10" s="416">
        <f ca="1">'IMP HR - Actual Persons '!AK10-'IMP HR - Project Time'!AK10</f>
        <v>0.5</v>
      </c>
      <c r="AL10" s="415">
        <f ca="1">'IMP HR - Actual Persons '!AL10-'IMP HR - Project Time'!AL10</f>
        <v>0.9</v>
      </c>
      <c r="AM10" s="417">
        <f ca="1">'IMP HR - Actual Persons '!AM10-'IMP HR - Project Time'!AM10</f>
        <v>0.25</v>
      </c>
      <c r="AN10" s="414">
        <f ca="1">'IMP HR - Actual Persons '!AN10-'IMP HR - Project Time'!AN10</f>
        <v>0.5</v>
      </c>
      <c r="AO10" s="415">
        <f ca="1">'IMP HR - Actual Persons '!AO10-'IMP HR - Project Time'!AO10</f>
        <v>0.90000000000000036</v>
      </c>
      <c r="AP10" s="415">
        <f ca="1">'IMP HR - Actual Persons '!AP10-'IMP HR - Project Time'!AP10</f>
        <v>2.25</v>
      </c>
      <c r="AQ10" s="416">
        <f ca="1">'IMP HR - Actual Persons '!AQ10-'IMP HR - Project Time'!AQ10</f>
        <v>1.5</v>
      </c>
      <c r="AR10" s="415">
        <f ca="1">'IMP HR - Actual Persons '!AR10-'IMP HR - Project Time'!AR10</f>
        <v>3.5</v>
      </c>
      <c r="AS10" s="415">
        <f ca="1">'IMP HR - Actual Persons '!AS10-'IMP HR - Project Time'!AS10</f>
        <v>0.75</v>
      </c>
      <c r="AT10" s="416">
        <f ca="1">'IMP HR - Actual Persons '!AT10-'IMP HR - Project Time'!AT10</f>
        <v>2</v>
      </c>
      <c r="AU10" s="415">
        <f ca="1">'IMP HR - Actual Persons '!AU10-'IMP HR - Project Time'!AU10</f>
        <v>4.4000000000000004</v>
      </c>
      <c r="AV10" s="415">
        <f ca="1">'IMP HR - Actual Persons '!AV10-'IMP HR - Project Time'!AV10</f>
        <v>0.5</v>
      </c>
      <c r="AW10" s="416">
        <f ca="1">'IMP HR - Actual Persons '!AW10-'IMP HR - Project Time'!AW10</f>
        <v>1</v>
      </c>
      <c r="AX10" s="415">
        <f ca="1">'IMP HR - Actual Persons '!AX10-'IMP HR - Project Time'!AX10</f>
        <v>3</v>
      </c>
      <c r="AY10" s="417">
        <f ca="1">'IMP HR - Actual Persons '!AY10-'IMP HR - Project Time'!AY10</f>
        <v>0.5</v>
      </c>
      <c r="AZ10" s="414">
        <f ca="1">'IMP HR - Actual Persons '!AZ10-'IMP HR - Project Time'!AZ10</f>
        <v>0.90000000000000036</v>
      </c>
      <c r="BA10" s="415">
        <f ca="1">'IMP HR - Actual Persons '!BA10-'IMP HR - Project Time'!BA10</f>
        <v>3.5</v>
      </c>
      <c r="BB10" s="415">
        <f ca="1">'IMP HR - Actual Persons '!BB10-'IMP HR - Project Time'!BB10</f>
        <v>0.70000000000000018</v>
      </c>
      <c r="BC10" s="416">
        <f ca="1">'IMP HR - Actual Persons '!BC10-'IMP HR - Project Time'!BC10</f>
        <v>0.82499999999999929</v>
      </c>
      <c r="BD10" s="415">
        <f ca="1">'IMP HR - Actual Persons '!BD10-'IMP HR - Project Time'!BD10</f>
        <v>3.7650000000000006</v>
      </c>
      <c r="BE10" s="415">
        <f ca="1">'IMP HR - Actual Persons '!BE10-'IMP HR - Project Time'!BE10</f>
        <v>2.7375000000000007</v>
      </c>
      <c r="BF10" s="416">
        <f ca="1">'IMP HR - Actual Persons '!BF10-'IMP HR - Project Time'!BF10</f>
        <v>4.5750000000000002</v>
      </c>
      <c r="BG10" s="415">
        <f ca="1">'IMP HR - Actual Persons '!BG10-'IMP HR - Project Time'!BG10</f>
        <v>10.515000000000001</v>
      </c>
      <c r="BH10" s="415">
        <f ca="1">'IMP HR - Actual Persons '!BH10-'IMP HR - Project Time'!BH10</f>
        <v>0.86250000000000071</v>
      </c>
      <c r="BI10" s="416">
        <f ca="1">'IMP HR - Actual Persons '!BI10-'IMP HR - Project Time'!BI10</f>
        <v>4.5750000000000002</v>
      </c>
      <c r="BJ10" s="415">
        <f ca="1">'IMP HR - Actual Persons '!BJ10-'IMP HR - Project Time'!BJ10</f>
        <v>10.515000000000001</v>
      </c>
      <c r="BK10" s="417">
        <f ca="1">'IMP HR - Actual Persons '!BK10-'IMP HR - Project Time'!BK10</f>
        <v>0.86250000000000071</v>
      </c>
      <c r="BL10" s="414">
        <f ca="1">'IMP HR - Actual Persons '!BL10-'IMP HR - Project Time'!BL10</f>
        <v>5.0750000000000002</v>
      </c>
      <c r="BM10" s="415">
        <f ca="1">'IMP HR - Actual Persons '!BM10-'IMP HR - Project Time'!BM10</f>
        <v>10.615</v>
      </c>
      <c r="BN10" s="415">
        <f ca="1">'IMP HR - Actual Persons '!BN10-'IMP HR - Project Time'!BN10</f>
        <v>1.6125000000000007</v>
      </c>
      <c r="BO10" s="416">
        <f ca="1">'IMP HR - Actual Persons '!BO10-'IMP HR - Project Time'!BO10</f>
        <v>0.57499999999999929</v>
      </c>
      <c r="BP10" s="415">
        <f ca="1">'IMP HR - Actual Persons '!BP10-'IMP HR - Project Time'!BP10</f>
        <v>6.1150000000000002</v>
      </c>
      <c r="BQ10" s="415">
        <f ca="1">'IMP HR - Actual Persons '!BQ10-'IMP HR - Project Time'!BQ10</f>
        <v>1.3624999999999989</v>
      </c>
      <c r="BR10" s="416">
        <f ca="1">'IMP HR - Actual Persons '!BR10-'IMP HR - Project Time'!BR10</f>
        <v>5.25</v>
      </c>
      <c r="BS10" s="415">
        <f ca="1">'IMP HR - Actual Persons '!BS10-'IMP HR - Project Time'!BS10</f>
        <v>13.85</v>
      </c>
      <c r="BT10" s="415">
        <f ca="1">'IMP HR - Actual Persons '!BT10-'IMP HR - Project Time'!BT10</f>
        <v>0.875</v>
      </c>
      <c r="BU10" s="416">
        <f ca="1">'IMP HR - Actual Persons '!BU10-'IMP HR - Project Time'!BU10</f>
        <v>3.6999999999999993</v>
      </c>
      <c r="BV10" s="415">
        <f ca="1">'IMP HR - Actual Persons '!BV10-'IMP HR - Project Time'!BV10</f>
        <v>12.3</v>
      </c>
      <c r="BW10" s="417">
        <f ca="1">'IMP HR - Actual Persons '!BW10-'IMP HR - Project Time'!BW10</f>
        <v>0.60000000000000142</v>
      </c>
      <c r="BX10" s="414">
        <f ca="1">'IMP HR - Actual Persons '!BX10-'IMP HR - Project Time'!BX10</f>
        <v>5.9749999999999996</v>
      </c>
      <c r="BY10" s="415">
        <f ca="1">'IMP HR - Actual Persons '!BY10-'IMP HR - Project Time'!BY10</f>
        <v>15.594999999999999</v>
      </c>
      <c r="BZ10" s="415">
        <f ca="1">'IMP HR - Actual Persons '!BZ10-'IMP HR - Project Time'!BZ10</f>
        <v>0.96249999999999858</v>
      </c>
      <c r="CA10" s="416">
        <f ca="1">'IMP HR - Actual Persons '!CA10-'IMP HR - Project Time'!CA10</f>
        <v>8.4749999999999996</v>
      </c>
      <c r="CB10" s="415">
        <f ca="1">'IMP HR - Actual Persons '!CB10-'IMP HR - Project Time'!CB10</f>
        <v>16.895</v>
      </c>
      <c r="CC10" s="415">
        <f ca="1">'IMP HR - Actual Persons '!CC10-'IMP HR - Project Time'!CC10</f>
        <v>3.2124999999999986</v>
      </c>
      <c r="CD10" s="416">
        <f ca="1">'IMP HR - Actual Persons '!CD10-'IMP HR - Project Time'!CD10</f>
        <v>7.6250000000000018</v>
      </c>
      <c r="CE10" s="415">
        <f ca="1">'IMP HR - Actual Persons '!CE10-'IMP HR - Project Time'!CE10</f>
        <v>15.445</v>
      </c>
      <c r="CF10" s="415">
        <f ca="1">'IMP HR - Actual Persons '!CF10-'IMP HR - Project Time'!CF10</f>
        <v>3.5375000000000014</v>
      </c>
      <c r="CG10" s="416">
        <f ca="1">'IMP HR - Actual Persons '!CG10-'IMP HR - Project Time'!CG10</f>
        <v>8.4250000000000007</v>
      </c>
      <c r="CH10" s="415">
        <f ca="1">'IMP HR - Actual Persons '!CH10-'IMP HR - Project Time'!CH10</f>
        <v>16.885000000000002</v>
      </c>
      <c r="CI10" s="417">
        <f ca="1">'IMP HR - Actual Persons '!CI10-'IMP HR - Project Time'!CI10</f>
        <v>3.1375000000000011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414">
        <f ca="1">'IMP HR - Actual Persons '!AB11-'IMP HR - Project Time'!AB11</f>
        <v>0</v>
      </c>
      <c r="AC11" s="415">
        <f ca="1">'IMP HR - Actual Persons '!AC11-'IMP HR - Project Time'!AC11</f>
        <v>0</v>
      </c>
      <c r="AD11" s="415">
        <f ca="1">'IMP HR - Actual Persons '!AD11-'IMP HR - Project Time'!AD11</f>
        <v>0</v>
      </c>
      <c r="AE11" s="416">
        <f ca="1">'IMP HR - Actual Persons '!AE11-'IMP HR - Project Time'!AE11</f>
        <v>0</v>
      </c>
      <c r="AF11" s="415">
        <f ca="1">'IMP HR - Actual Persons '!AF11-'IMP HR - Project Time'!AF11</f>
        <v>0</v>
      </c>
      <c r="AG11" s="415">
        <f ca="1">'IMP HR - Actual Persons '!AG11-'IMP HR - Project Time'!AG11</f>
        <v>0</v>
      </c>
      <c r="AH11" s="416">
        <f ca="1">'IMP HR - Actual Persons '!AH11-'IMP HR - Project Time'!AH11</f>
        <v>0</v>
      </c>
      <c r="AI11" s="415">
        <f ca="1">'IMP HR - Actual Persons '!AI11-'IMP HR - Project Time'!AI11</f>
        <v>0</v>
      </c>
      <c r="AJ11" s="415">
        <f ca="1">'IMP HR - Actual Persons '!AJ11-'IMP HR - Project Time'!AJ11</f>
        <v>0</v>
      </c>
      <c r="AK11" s="416">
        <f ca="1">'IMP HR - Actual Persons '!AK11-'IMP HR - Project Time'!AK11</f>
        <v>0</v>
      </c>
      <c r="AL11" s="415">
        <f ca="1">'IMP HR - Actual Persons '!AL11-'IMP HR - Project Time'!AL11</f>
        <v>0</v>
      </c>
      <c r="AM11" s="417">
        <f ca="1">'IMP HR - Actual Persons '!AM11-'IMP HR - Project Time'!AM11</f>
        <v>0</v>
      </c>
      <c r="AN11" s="414">
        <f ca="1">'IMP HR - Actual Persons '!AN11-'IMP HR - Project Time'!AN11</f>
        <v>0</v>
      </c>
      <c r="AO11" s="415">
        <f ca="1">'IMP HR - Actual Persons '!AO11-'IMP HR - Project Time'!AO11</f>
        <v>0</v>
      </c>
      <c r="AP11" s="415">
        <f ca="1">'IMP HR - Actual Persons '!AP11-'IMP HR - Project Time'!AP11</f>
        <v>0</v>
      </c>
      <c r="AQ11" s="416">
        <f ca="1">'IMP HR - Actual Persons '!AQ11-'IMP HR - Project Time'!AQ11</f>
        <v>0</v>
      </c>
      <c r="AR11" s="415">
        <f ca="1">'IMP HR - Actual Persons '!AR11-'IMP HR - Project Time'!AR11</f>
        <v>0</v>
      </c>
      <c r="AS11" s="415">
        <f ca="1">'IMP HR - Actual Persons '!AS11-'IMP HR - Project Time'!AS11</f>
        <v>0</v>
      </c>
      <c r="AT11" s="416">
        <f ca="1">'IMP HR - Actual Persons '!AT11-'IMP HR - Project Time'!AT11</f>
        <v>0</v>
      </c>
      <c r="AU11" s="415">
        <f ca="1">'IMP HR - Actual Persons '!AU11-'IMP HR - Project Time'!AU11</f>
        <v>0</v>
      </c>
      <c r="AV11" s="415">
        <f ca="1">'IMP HR - Actual Persons '!AV11-'IMP HR - Project Time'!AV11</f>
        <v>0</v>
      </c>
      <c r="AW11" s="416">
        <f ca="1">'IMP HR - Actual Persons '!AW11-'IMP HR - Project Time'!AW11</f>
        <v>1</v>
      </c>
      <c r="AX11" s="415">
        <f ca="1">'IMP HR - Actual Persons '!AX11-'IMP HR - Project Time'!AX11</f>
        <v>0.5</v>
      </c>
      <c r="AY11" s="417">
        <f ca="1">'IMP HR - Actual Persons '!AY11-'IMP HR - Project Time'!AY11</f>
        <v>0.5</v>
      </c>
      <c r="AZ11" s="414">
        <f ca="1">'IMP HR - Actual Persons '!AZ11-'IMP HR - Project Time'!AZ11</f>
        <v>0.5</v>
      </c>
      <c r="BA11" s="415">
        <f ca="1">'IMP HR - Actual Persons '!BA11-'IMP HR - Project Time'!BA11</f>
        <v>0.65000000000000036</v>
      </c>
      <c r="BB11" s="415">
        <f ca="1">'IMP HR - Actual Persons '!BB11-'IMP HR - Project Time'!BB11</f>
        <v>0.65000000000000036</v>
      </c>
      <c r="BC11" s="416">
        <f ca="1">'IMP HR - Actual Persons '!BC11-'IMP HR - Project Time'!BC11</f>
        <v>0.65000000000000036</v>
      </c>
      <c r="BD11" s="415">
        <f ca="1">'IMP HR - Actual Persons '!BD11-'IMP HR - Project Time'!BD11</f>
        <v>0.15000000000000036</v>
      </c>
      <c r="BE11" s="415">
        <f ca="1">'IMP HR - Actual Persons '!BE11-'IMP HR - Project Time'!BE11</f>
        <v>0.15000000000000036</v>
      </c>
      <c r="BF11" s="416">
        <f ca="1">'IMP HR - Actual Persons '!BF11-'IMP HR - Project Time'!BF11</f>
        <v>0.15000000000000036</v>
      </c>
      <c r="BG11" s="415">
        <f ca="1">'IMP HR - Actual Persons '!BG11-'IMP HR - Project Time'!BG11</f>
        <v>0.15000000000000036</v>
      </c>
      <c r="BH11" s="415">
        <f ca="1">'IMP HR - Actual Persons '!BH11-'IMP HR - Project Time'!BH11</f>
        <v>0.15000000000000036</v>
      </c>
      <c r="BI11" s="416">
        <f ca="1">'IMP HR - Actual Persons '!BI11-'IMP HR - Project Time'!BI11</f>
        <v>0.15000000000000036</v>
      </c>
      <c r="BJ11" s="415">
        <f ca="1">'IMP HR - Actual Persons '!BJ11-'IMP HR - Project Time'!BJ11</f>
        <v>0.15000000000000036</v>
      </c>
      <c r="BK11" s="417">
        <f ca="1">'IMP HR - Actual Persons '!BK11-'IMP HR - Project Time'!BK11</f>
        <v>0.15000000000000036</v>
      </c>
      <c r="BL11" s="414">
        <f ca="1">'IMP HR - Actual Persons '!BL11-'IMP HR - Project Time'!BL11</f>
        <v>1.1500000000000004</v>
      </c>
      <c r="BM11" s="415">
        <f ca="1">'IMP HR - Actual Persons '!BM11-'IMP HR - Project Time'!BM11</f>
        <v>1.1500000000000004</v>
      </c>
      <c r="BN11" s="415">
        <f ca="1">'IMP HR - Actual Persons '!BN11-'IMP HR - Project Time'!BN11</f>
        <v>1.1500000000000004</v>
      </c>
      <c r="BO11" s="416">
        <f ca="1">'IMP HR - Actual Persons '!BO11-'IMP HR - Project Time'!BO11</f>
        <v>1.1499999999999986</v>
      </c>
      <c r="BP11" s="415">
        <f ca="1">'IMP HR - Actual Persons '!BP11-'IMP HR - Project Time'!BP11</f>
        <v>0.64999999999999858</v>
      </c>
      <c r="BQ11" s="415">
        <f ca="1">'IMP HR - Actual Persons '!BQ11-'IMP HR - Project Time'!BQ11</f>
        <v>0.64999999999999858</v>
      </c>
      <c r="BR11" s="416">
        <f ca="1">'IMP HR - Actual Persons '!BR11-'IMP HR - Project Time'!BR11</f>
        <v>1.5</v>
      </c>
      <c r="BS11" s="415">
        <f ca="1">'IMP HR - Actual Persons '!BS11-'IMP HR - Project Time'!BS11</f>
        <v>1.5</v>
      </c>
      <c r="BT11" s="415">
        <f ca="1">'IMP HR - Actual Persons '!BT11-'IMP HR - Project Time'!BT11</f>
        <v>1.5</v>
      </c>
      <c r="BU11" s="416">
        <f ca="1">'IMP HR - Actual Persons '!BU11-'IMP HR - Project Time'!BU11</f>
        <v>1.5</v>
      </c>
      <c r="BV11" s="415">
        <f ca="1">'IMP HR - Actual Persons '!BV11-'IMP HR - Project Time'!BV11</f>
        <v>0.94999999999999929</v>
      </c>
      <c r="BW11" s="417">
        <f ca="1">'IMP HR - Actual Persons '!BW11-'IMP HR - Project Time'!BW11</f>
        <v>0.94999999999999929</v>
      </c>
      <c r="BX11" s="414">
        <f ca="1">'IMP HR - Actual Persons '!BX11-'IMP HR - Project Time'!BX11</f>
        <v>0.94999999999999929</v>
      </c>
      <c r="BY11" s="415">
        <f ca="1">'IMP HR - Actual Persons '!BY11-'IMP HR - Project Time'!BY11</f>
        <v>0.94999999999999929</v>
      </c>
      <c r="BZ11" s="415">
        <f ca="1">'IMP HR - Actual Persons '!BZ11-'IMP HR - Project Time'!BZ11</f>
        <v>0.94999999999999929</v>
      </c>
      <c r="CA11" s="416">
        <f ca="1">'IMP HR - Actual Persons '!CA11-'IMP HR - Project Time'!CA11</f>
        <v>3.9499999999999993</v>
      </c>
      <c r="CB11" s="415">
        <f ca="1">'IMP HR - Actual Persons '!CB11-'IMP HR - Project Time'!CB11</f>
        <v>3.9499999999999993</v>
      </c>
      <c r="CC11" s="415">
        <f ca="1">'IMP HR - Actual Persons '!CC11-'IMP HR - Project Time'!CC11</f>
        <v>3.9499999999999993</v>
      </c>
      <c r="CD11" s="416">
        <f ca="1">'IMP HR - Actual Persons '!CD11-'IMP HR - Project Time'!CD11</f>
        <v>5.4500000000000028</v>
      </c>
      <c r="CE11" s="415">
        <f ca="1">'IMP HR - Actual Persons '!CE11-'IMP HR - Project Time'!CE11</f>
        <v>3.8500000000000014</v>
      </c>
      <c r="CF11" s="415">
        <f ca="1">'IMP HR - Actual Persons '!CF11-'IMP HR - Project Time'!CF11</f>
        <v>3.8500000000000014</v>
      </c>
      <c r="CG11" s="416">
        <f ca="1">'IMP HR - Actual Persons '!CG11-'IMP HR - Project Time'!CG11</f>
        <v>3.8500000000000014</v>
      </c>
      <c r="CH11" s="415">
        <f ca="1">'IMP HR - Actual Persons '!CH11-'IMP HR - Project Time'!CH11</f>
        <v>3.8500000000000014</v>
      </c>
      <c r="CI11" s="417">
        <f ca="1">'IMP HR - Actual Persons '!CI11-'IMP HR - Project Time'!CI11</f>
        <v>3.8500000000000014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414">
        <f ca="1">'IMP HR - Actual Persons '!AB12-'IMP HR - Project Time'!AB12</f>
        <v>0</v>
      </c>
      <c r="AC12" s="415">
        <f ca="1">'IMP HR - Actual Persons '!AC12-'IMP HR - Project Time'!AC12</f>
        <v>0</v>
      </c>
      <c r="AD12" s="415">
        <f ca="1">'IMP HR - Actual Persons '!AD12-'IMP HR - Project Time'!AD12</f>
        <v>0</v>
      </c>
      <c r="AE12" s="416">
        <f ca="1">'IMP HR - Actual Persons '!AE12-'IMP HR - Project Time'!AE12</f>
        <v>0</v>
      </c>
      <c r="AF12" s="415">
        <f ca="1">'IMP HR - Actual Persons '!AF12-'IMP HR - Project Time'!AF12</f>
        <v>0</v>
      </c>
      <c r="AG12" s="415">
        <f ca="1">'IMP HR - Actual Persons '!AG12-'IMP HR - Project Time'!AG12</f>
        <v>0</v>
      </c>
      <c r="AH12" s="416">
        <f ca="1">'IMP HR - Actual Persons '!AH12-'IMP HR - Project Time'!AH12</f>
        <v>0</v>
      </c>
      <c r="AI12" s="415">
        <f ca="1">'IMP HR - Actual Persons '!AI12-'IMP HR - Project Time'!AI12</f>
        <v>0</v>
      </c>
      <c r="AJ12" s="415">
        <f ca="1">'IMP HR - Actual Persons '!AJ12-'IMP HR - Project Time'!AJ12</f>
        <v>0</v>
      </c>
      <c r="AK12" s="416">
        <f ca="1">'IMP HR - Actual Persons '!AK12-'IMP HR - Project Time'!AK12</f>
        <v>0</v>
      </c>
      <c r="AL12" s="415">
        <f ca="1">'IMP HR - Actual Persons '!AL12-'IMP HR - Project Time'!AL12</f>
        <v>0</v>
      </c>
      <c r="AM12" s="417">
        <f ca="1">'IMP HR - Actual Persons '!AM12-'IMP HR - Project Time'!AM12</f>
        <v>0</v>
      </c>
      <c r="AN12" s="414">
        <f ca="1">'IMP HR - Actual Persons '!AN12-'IMP HR - Project Time'!AN12</f>
        <v>0</v>
      </c>
      <c r="AO12" s="415">
        <f ca="1">'IMP HR - Actual Persons '!AO12-'IMP HR - Project Time'!AO12</f>
        <v>0</v>
      </c>
      <c r="AP12" s="415">
        <f ca="1">'IMP HR - Actual Persons '!AP12-'IMP HR - Project Time'!AP12</f>
        <v>0</v>
      </c>
      <c r="AQ12" s="416">
        <f ca="1">'IMP HR - Actual Persons '!AQ12-'IMP HR - Project Time'!AQ12</f>
        <v>0</v>
      </c>
      <c r="AR12" s="415">
        <f ca="1">'IMP HR - Actual Persons '!AR12-'IMP HR - Project Time'!AR12</f>
        <v>0</v>
      </c>
      <c r="AS12" s="415">
        <f ca="1">'IMP HR - Actual Persons '!AS12-'IMP HR - Project Time'!AS12</f>
        <v>0</v>
      </c>
      <c r="AT12" s="416">
        <f ca="1">'IMP HR - Actual Persons '!AT12-'IMP HR - Project Time'!AT12</f>
        <v>0</v>
      </c>
      <c r="AU12" s="415">
        <f ca="1">'IMP HR - Actual Persons '!AU12-'IMP HR - Project Time'!AU12</f>
        <v>0</v>
      </c>
      <c r="AV12" s="415">
        <f ca="1">'IMP HR - Actual Persons '!AV12-'IMP HR - Project Time'!AV12</f>
        <v>0</v>
      </c>
      <c r="AW12" s="416">
        <f ca="1">'IMP HR - Actual Persons '!AW12-'IMP HR - Project Time'!AW12</f>
        <v>2</v>
      </c>
      <c r="AX12" s="415">
        <f ca="1">'IMP HR - Actual Persons '!AX12-'IMP HR - Project Time'!AX12</f>
        <v>2</v>
      </c>
      <c r="AY12" s="417">
        <f ca="1">'IMP HR - Actual Persons '!AY12-'IMP HR - Project Time'!AY12</f>
        <v>0.5</v>
      </c>
      <c r="AZ12" s="414">
        <f ca="1">'IMP HR - Actual Persons '!AZ12-'IMP HR - Project Time'!AZ12</f>
        <v>0</v>
      </c>
      <c r="BA12" s="415">
        <f ca="1">'IMP HR - Actual Persons '!BA12-'IMP HR - Project Time'!BA12</f>
        <v>0</v>
      </c>
      <c r="BB12" s="415">
        <f ca="1">'IMP HR - Actual Persons '!BB12-'IMP HR - Project Time'!BB12</f>
        <v>0.15000000000000036</v>
      </c>
      <c r="BC12" s="416">
        <f ca="1">'IMP HR - Actual Persons '!BC12-'IMP HR - Project Time'!BC12</f>
        <v>0.30000000000000071</v>
      </c>
      <c r="BD12" s="415">
        <f ca="1">'IMP HR - Actual Persons '!BD12-'IMP HR - Project Time'!BD12</f>
        <v>0.30000000000000071</v>
      </c>
      <c r="BE12" s="415">
        <f ca="1">'IMP HR - Actual Persons '!BE12-'IMP HR - Project Time'!BE12</f>
        <v>0.80000000000000071</v>
      </c>
      <c r="BF12" s="416">
        <f ca="1">'IMP HR - Actual Persons '!BF12-'IMP HR - Project Time'!BF12</f>
        <v>0.30000000000000071</v>
      </c>
      <c r="BG12" s="415">
        <f ca="1">'IMP HR - Actual Persons '!BG12-'IMP HR - Project Time'!BG12</f>
        <v>0.30000000000000071</v>
      </c>
      <c r="BH12" s="415">
        <f ca="1">'IMP HR - Actual Persons '!BH12-'IMP HR - Project Time'!BH12</f>
        <v>0.30000000000000071</v>
      </c>
      <c r="BI12" s="416">
        <f ca="1">'IMP HR - Actual Persons '!BI12-'IMP HR - Project Time'!BI12</f>
        <v>0.30000000000000071</v>
      </c>
      <c r="BJ12" s="415">
        <f ca="1">'IMP HR - Actual Persons '!BJ12-'IMP HR - Project Time'!BJ12</f>
        <v>0.30000000000000071</v>
      </c>
      <c r="BK12" s="417">
        <f ca="1">'IMP HR - Actual Persons '!BK12-'IMP HR - Project Time'!BK12</f>
        <v>0.30000000000000071</v>
      </c>
      <c r="BL12" s="414">
        <f ca="1">'IMP HR - Actual Persons '!BL12-'IMP HR - Project Time'!BL12</f>
        <v>2.3000000000000007</v>
      </c>
      <c r="BM12" s="415">
        <f ca="1">'IMP HR - Actual Persons '!BM12-'IMP HR - Project Time'!BM12</f>
        <v>2.3000000000000007</v>
      </c>
      <c r="BN12" s="415">
        <f ca="1">'IMP HR - Actual Persons '!BN12-'IMP HR - Project Time'!BN12</f>
        <v>2.3000000000000007</v>
      </c>
      <c r="BO12" s="416">
        <f ca="1">'IMP HR - Actual Persons '!BO12-'IMP HR - Project Time'!BO12</f>
        <v>2.2999999999999972</v>
      </c>
      <c r="BP12" s="415">
        <f ca="1">'IMP HR - Actual Persons '!BP12-'IMP HR - Project Time'!BP12</f>
        <v>2.2999999999999972</v>
      </c>
      <c r="BQ12" s="415">
        <f ca="1">'IMP HR - Actual Persons '!BQ12-'IMP HR - Project Time'!BQ12</f>
        <v>0.79999999999999716</v>
      </c>
      <c r="BR12" s="416">
        <f ca="1">'IMP HR - Actual Persons '!BR12-'IMP HR - Project Time'!BR12</f>
        <v>0</v>
      </c>
      <c r="BS12" s="415">
        <f ca="1">'IMP HR - Actual Persons '!BS12-'IMP HR - Project Time'!BS12</f>
        <v>0</v>
      </c>
      <c r="BT12" s="415">
        <f ca="1">'IMP HR - Actual Persons '!BT12-'IMP HR - Project Time'!BT12</f>
        <v>0</v>
      </c>
      <c r="BU12" s="416">
        <f ca="1">'IMP HR - Actual Persons '!BU12-'IMP HR - Project Time'!BU12</f>
        <v>0</v>
      </c>
      <c r="BV12" s="415">
        <f ca="1">'IMP HR - Actual Persons '!BV12-'IMP HR - Project Time'!BV12</f>
        <v>0</v>
      </c>
      <c r="BW12" s="417">
        <f ca="1">'IMP HR - Actual Persons '!BW12-'IMP HR - Project Time'!BW12</f>
        <v>0.45000000000000284</v>
      </c>
      <c r="BX12" s="414">
        <f ca="1">'IMP HR - Actual Persons '!BX12-'IMP HR - Project Time'!BX12</f>
        <v>0.89999999999999858</v>
      </c>
      <c r="BY12" s="415">
        <f ca="1">'IMP HR - Actual Persons '!BY12-'IMP HR - Project Time'!BY12</f>
        <v>0.89999999999999858</v>
      </c>
      <c r="BZ12" s="415">
        <f ca="1">'IMP HR - Actual Persons '!BZ12-'IMP HR - Project Time'!BZ12</f>
        <v>0.89999999999999858</v>
      </c>
      <c r="CA12" s="416">
        <f ca="1">'IMP HR - Actual Persons '!CA12-'IMP HR - Project Time'!CA12</f>
        <v>6.8999999999999986</v>
      </c>
      <c r="CB12" s="415">
        <f ca="1">'IMP HR - Actual Persons '!CB12-'IMP HR - Project Time'!CB12</f>
        <v>6.8999999999999986</v>
      </c>
      <c r="CC12" s="415">
        <f ca="1">'IMP HR - Actual Persons '!CC12-'IMP HR - Project Time'!CC12</f>
        <v>6.8999999999999986</v>
      </c>
      <c r="CD12" s="416">
        <f ca="1">'IMP HR - Actual Persons '!CD12-'IMP HR - Project Time'!CD12</f>
        <v>9.9000000000000057</v>
      </c>
      <c r="CE12" s="415">
        <f ca="1">'IMP HR - Actual Persons '!CE12-'IMP HR - Project Time'!CE12</f>
        <v>9.9000000000000057</v>
      </c>
      <c r="CF12" s="415">
        <f ca="1">'IMP HR - Actual Persons '!CF12-'IMP HR - Project Time'!CF12</f>
        <v>8.3000000000000043</v>
      </c>
      <c r="CG12" s="416">
        <f ca="1">'IMP HR - Actual Persons '!CG12-'IMP HR - Project Time'!CG12</f>
        <v>6.7000000000000028</v>
      </c>
      <c r="CH12" s="415">
        <f ca="1">'IMP HR - Actual Persons '!CH12-'IMP HR - Project Time'!CH12</f>
        <v>6.7000000000000028</v>
      </c>
      <c r="CI12" s="417">
        <f ca="1">'IMP HR - Actual Persons '!CI12-'IMP HR - Project Time'!CI12</f>
        <v>6.7000000000000028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414">
        <f ca="1">'IMP HR - Actual Persons '!AB13-'IMP HR - Project Time'!AB13</f>
        <v>0</v>
      </c>
      <c r="AC13" s="415">
        <f ca="1">'IMP HR - Actual Persons '!AC13-'IMP HR - Project Time'!AC13</f>
        <v>0</v>
      </c>
      <c r="AD13" s="415">
        <f ca="1">'IMP HR - Actual Persons '!AD13-'IMP HR - Project Time'!AD13</f>
        <v>0.9</v>
      </c>
      <c r="AE13" s="416">
        <f ca="1">'IMP HR - Actual Persons '!AE13-'IMP HR - Project Time'!AE13</f>
        <v>0.9</v>
      </c>
      <c r="AF13" s="415">
        <f ca="1">'IMP HR - Actual Persons '!AF13-'IMP HR - Project Time'!AF13</f>
        <v>1</v>
      </c>
      <c r="AG13" s="415">
        <f ca="1">'IMP HR - Actual Persons '!AG13-'IMP HR - Project Time'!AG13</f>
        <v>0.8</v>
      </c>
      <c r="AH13" s="416">
        <f ca="1">'IMP HR - Actual Persons '!AH13-'IMP HR - Project Time'!AH13</f>
        <v>0.9</v>
      </c>
      <c r="AI13" s="415">
        <f ca="1">'IMP HR - Actual Persons '!AI13-'IMP HR - Project Time'!AI13</f>
        <v>1</v>
      </c>
      <c r="AJ13" s="415">
        <f ca="1">'IMP HR - Actual Persons '!AJ13-'IMP HR - Project Time'!AJ13</f>
        <v>0.8</v>
      </c>
      <c r="AK13" s="416">
        <f ca="1">'IMP HR - Actual Persons '!AK13-'IMP HR - Project Time'!AK13</f>
        <v>0.9</v>
      </c>
      <c r="AL13" s="415">
        <f ca="1">'IMP HR - Actual Persons '!AL13-'IMP HR - Project Time'!AL13</f>
        <v>1</v>
      </c>
      <c r="AM13" s="417">
        <f ca="1">'IMP HR - Actual Persons '!AM13-'IMP HR - Project Time'!AM13</f>
        <v>0.8</v>
      </c>
      <c r="AN13" s="414">
        <f ca="1">'IMP HR - Actual Persons '!AN13-'IMP HR - Project Time'!AN13</f>
        <v>0.90000000000000036</v>
      </c>
      <c r="AO13" s="415">
        <f ca="1">'IMP HR - Actual Persons '!AO13-'IMP HR - Project Time'!AO13</f>
        <v>1</v>
      </c>
      <c r="AP13" s="415">
        <f ca="1">'IMP HR - Actual Persons '!AP13-'IMP HR - Project Time'!AP13</f>
        <v>4.4000000000000004</v>
      </c>
      <c r="AQ13" s="416">
        <f ca="1">'IMP HR - Actual Persons '!AQ13-'IMP HR - Project Time'!AQ13</f>
        <v>3.5</v>
      </c>
      <c r="AR13" s="415">
        <f ca="1">'IMP HR - Actual Persons '!AR13-'IMP HR - Project Time'!AR13</f>
        <v>4</v>
      </c>
      <c r="AS13" s="415">
        <f ca="1">'IMP HR - Actual Persons '!AS13-'IMP HR - Project Time'!AS13</f>
        <v>3.9</v>
      </c>
      <c r="AT13" s="416">
        <f ca="1">'IMP HR - Actual Persons '!AT13-'IMP HR - Project Time'!AT13</f>
        <v>4.4000000000000004</v>
      </c>
      <c r="AU13" s="415">
        <f ca="1">'IMP HR - Actual Persons '!AU13-'IMP HR - Project Time'!AU13</f>
        <v>5</v>
      </c>
      <c r="AV13" s="415">
        <f ca="1">'IMP HR - Actual Persons '!AV13-'IMP HR - Project Time'!AV13</f>
        <v>3.8</v>
      </c>
      <c r="AW13" s="416">
        <f ca="1">'IMP HR - Actual Persons '!AW13-'IMP HR - Project Time'!AW13</f>
        <v>3</v>
      </c>
      <c r="AX13" s="415">
        <f ca="1">'IMP HR - Actual Persons '!AX13-'IMP HR - Project Time'!AX13</f>
        <v>3.5</v>
      </c>
      <c r="AY13" s="417">
        <f ca="1">'IMP HR - Actual Persons '!AY13-'IMP HR - Project Time'!AY13</f>
        <v>3.85</v>
      </c>
      <c r="AZ13" s="414">
        <f ca="1">'IMP HR - Actual Persons '!AZ13-'IMP HR - Project Time'!AZ13</f>
        <v>3.5</v>
      </c>
      <c r="BA13" s="415">
        <f ca="1">'IMP HR - Actual Persons '!BA13-'IMP HR - Project Time'!BA13</f>
        <v>4.1500000000000004</v>
      </c>
      <c r="BB13" s="415">
        <f ca="1">'IMP HR - Actual Persons '!BB13-'IMP HR - Project Time'!BB13</f>
        <v>3.6150000000000002</v>
      </c>
      <c r="BC13" s="416">
        <f ca="1">'IMP HR - Actual Persons '!BC13-'IMP HR - Project Time'!BC13</f>
        <v>0.76500000000000057</v>
      </c>
      <c r="BD13" s="415">
        <f ca="1">'IMP HR - Actual Persons '!BD13-'IMP HR - Project Time'!BD13</f>
        <v>1.5</v>
      </c>
      <c r="BE13" s="415">
        <f ca="1">'IMP HR - Actual Persons '!BE13-'IMP HR - Project Time'!BE13</f>
        <v>6.78</v>
      </c>
      <c r="BF13" s="416">
        <f ca="1">'IMP HR - Actual Persons '!BF13-'IMP HR - Project Time'!BF13</f>
        <v>7.5149999999999997</v>
      </c>
      <c r="BG13" s="415">
        <f ca="1">'IMP HR - Actual Persons '!BG13-'IMP HR - Project Time'!BG13</f>
        <v>9</v>
      </c>
      <c r="BH13" s="415">
        <f ca="1">'IMP HR - Actual Persons '!BH13-'IMP HR - Project Time'!BH13</f>
        <v>6.0299999999999994</v>
      </c>
      <c r="BI13" s="416">
        <f ca="1">'IMP HR - Actual Persons '!BI13-'IMP HR - Project Time'!BI13</f>
        <v>7.5149999999999997</v>
      </c>
      <c r="BJ13" s="415">
        <f ca="1">'IMP HR - Actual Persons '!BJ13-'IMP HR - Project Time'!BJ13</f>
        <v>9</v>
      </c>
      <c r="BK13" s="417">
        <f ca="1">'IMP HR - Actual Persons '!BK13-'IMP HR - Project Time'!BK13</f>
        <v>6.0299999999999994</v>
      </c>
      <c r="BL13" s="414">
        <f ca="1">'IMP HR - Actual Persons '!BL13-'IMP HR - Project Time'!BL13</f>
        <v>7.6150000000000002</v>
      </c>
      <c r="BM13" s="415">
        <f ca="1">'IMP HR - Actual Persons '!BM13-'IMP HR - Project Time'!BM13</f>
        <v>9</v>
      </c>
      <c r="BN13" s="415">
        <f ca="1">'IMP HR - Actual Persons '!BN13-'IMP HR - Project Time'!BN13</f>
        <v>6.23</v>
      </c>
      <c r="BO13" s="416">
        <f ca="1">'IMP HR - Actual Persons '!BO13-'IMP HR - Project Time'!BO13</f>
        <v>0.11500000000000021</v>
      </c>
      <c r="BP13" s="415">
        <f ca="1">'IMP HR - Actual Persons '!BP13-'IMP HR - Project Time'!BP13</f>
        <v>1.5</v>
      </c>
      <c r="BQ13" s="415">
        <f ca="1">'IMP HR - Actual Persons '!BQ13-'IMP HR - Project Time'!BQ13</f>
        <v>6.379999999999999</v>
      </c>
      <c r="BR13" s="416">
        <f ca="1">'IMP HR - Actual Persons '!BR13-'IMP HR - Project Time'!BR13</f>
        <v>7.85</v>
      </c>
      <c r="BS13" s="415">
        <f ca="1">'IMP HR - Actual Persons '!BS13-'IMP HR - Project Time'!BS13</f>
        <v>10</v>
      </c>
      <c r="BT13" s="415">
        <f ca="1">'IMP HR - Actual Persons '!BT13-'IMP HR - Project Time'!BT13</f>
        <v>5.7</v>
      </c>
      <c r="BU13" s="416">
        <f ca="1">'IMP HR - Actual Persons '!BU13-'IMP HR - Project Time'!BU13</f>
        <v>5.3000000000000007</v>
      </c>
      <c r="BV13" s="415">
        <f ca="1">'IMP HR - Actual Persons '!BV13-'IMP HR - Project Time'!BV13</f>
        <v>7.45</v>
      </c>
      <c r="BW13" s="417">
        <f ca="1">'IMP HR - Actual Persons '!BW13-'IMP HR - Project Time'!BW13</f>
        <v>5.4450000000000003</v>
      </c>
      <c r="BX13" s="414">
        <f ca="1">'IMP HR - Actual Persons '!BX13-'IMP HR - Project Time'!BX13</f>
        <v>7.5949999999999998</v>
      </c>
      <c r="BY13" s="415">
        <f ca="1">'IMP HR - Actual Persons '!BY13-'IMP HR - Project Time'!BY13</f>
        <v>10</v>
      </c>
      <c r="BZ13" s="415">
        <f ca="1">'IMP HR - Actual Persons '!BZ13-'IMP HR - Project Time'!BZ13</f>
        <v>5.1899999999999995</v>
      </c>
      <c r="CA13" s="416">
        <f ca="1">'IMP HR - Actual Persons '!CA13-'IMP HR - Project Time'!CA13</f>
        <v>7.8949999999999996</v>
      </c>
      <c r="CB13" s="415">
        <f ca="1">'IMP HR - Actual Persons '!CB13-'IMP HR - Project Time'!CB13</f>
        <v>10</v>
      </c>
      <c r="CC13" s="415">
        <f ca="1">'IMP HR - Actual Persons '!CC13-'IMP HR - Project Time'!CC13</f>
        <v>5.79</v>
      </c>
      <c r="CD13" s="416">
        <f ca="1">'IMP HR - Actual Persons '!CD13-'IMP HR - Project Time'!CD13</f>
        <v>6.4450000000000003</v>
      </c>
      <c r="CE13" s="415">
        <f ca="1">'IMP HR - Actual Persons '!CE13-'IMP HR - Project Time'!CE13</f>
        <v>8.4</v>
      </c>
      <c r="CF13" s="415">
        <f ca="1">'IMP HR - Actual Persons '!CF13-'IMP HR - Project Time'!CF13</f>
        <v>5.9300000000000006</v>
      </c>
      <c r="CG13" s="416">
        <f ca="1">'IMP HR - Actual Persons '!CG13-'IMP HR - Project Time'!CG13</f>
        <v>7.8849999999999998</v>
      </c>
      <c r="CH13" s="415">
        <f ca="1">'IMP HR - Actual Persons '!CH13-'IMP HR - Project Time'!CH13</f>
        <v>10</v>
      </c>
      <c r="CI13" s="417">
        <f ca="1">'IMP HR - Actual Persons '!CI13-'IMP HR - Project Time'!CI13</f>
        <v>5.7700000000000005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414">
        <f ca="1">'IMP HR - Actual Persons '!AB14-'IMP HR - Project Time'!AB14</f>
        <v>0</v>
      </c>
      <c r="AC14" s="415">
        <f ca="1">'IMP HR - Actual Persons '!AC14-'IMP HR - Project Time'!AC14</f>
        <v>0</v>
      </c>
      <c r="AD14" s="415">
        <f ca="1">'IMP HR - Actual Persons '!AD14-'IMP HR - Project Time'!AD14</f>
        <v>0.5</v>
      </c>
      <c r="AE14" s="416">
        <f ca="1">'IMP HR - Actual Persons '!AE14-'IMP HR - Project Time'!AE14</f>
        <v>0.5</v>
      </c>
      <c r="AF14" s="415">
        <f ca="1">'IMP HR - Actual Persons '!AF14-'IMP HR - Project Time'!AF14</f>
        <v>0.9</v>
      </c>
      <c r="AG14" s="415">
        <f ca="1">'IMP HR - Actual Persons '!AG14-'IMP HR - Project Time'!AG14</f>
        <v>0.25</v>
      </c>
      <c r="AH14" s="416">
        <f ca="1">'IMP HR - Actual Persons '!AH14-'IMP HR - Project Time'!AH14</f>
        <v>0.5</v>
      </c>
      <c r="AI14" s="415">
        <f ca="1">'IMP HR - Actual Persons '!AI14-'IMP HR - Project Time'!AI14</f>
        <v>0.9</v>
      </c>
      <c r="AJ14" s="415">
        <f ca="1">'IMP HR - Actual Persons '!AJ14-'IMP HR - Project Time'!AJ14</f>
        <v>0.25</v>
      </c>
      <c r="AK14" s="416">
        <f ca="1">'IMP HR - Actual Persons '!AK14-'IMP HR - Project Time'!AK14</f>
        <v>0.5</v>
      </c>
      <c r="AL14" s="415">
        <f ca="1">'IMP HR - Actual Persons '!AL14-'IMP HR - Project Time'!AL14</f>
        <v>0.9</v>
      </c>
      <c r="AM14" s="417">
        <f ca="1">'IMP HR - Actual Persons '!AM14-'IMP HR - Project Time'!AM14</f>
        <v>0.25</v>
      </c>
      <c r="AN14" s="414">
        <f ca="1">'IMP HR - Actual Persons '!AN14-'IMP HR - Project Time'!AN14</f>
        <v>0.5</v>
      </c>
      <c r="AO14" s="415">
        <f ca="1">'IMP HR - Actual Persons '!AO14-'IMP HR - Project Time'!AO14</f>
        <v>0.90000000000000036</v>
      </c>
      <c r="AP14" s="415">
        <f ca="1">'IMP HR - Actual Persons '!AP14-'IMP HR - Project Time'!AP14</f>
        <v>2.25</v>
      </c>
      <c r="AQ14" s="416">
        <f ca="1">'IMP HR - Actual Persons '!AQ14-'IMP HR - Project Time'!AQ14</f>
        <v>1.5</v>
      </c>
      <c r="AR14" s="415">
        <f ca="1">'IMP HR - Actual Persons '!AR14-'IMP HR - Project Time'!AR14</f>
        <v>3.5</v>
      </c>
      <c r="AS14" s="415">
        <f ca="1">'IMP HR - Actual Persons '!AS14-'IMP HR - Project Time'!AS14</f>
        <v>0.75</v>
      </c>
      <c r="AT14" s="416">
        <f ca="1">'IMP HR - Actual Persons '!AT14-'IMP HR - Project Time'!AT14</f>
        <v>2</v>
      </c>
      <c r="AU14" s="415">
        <f ca="1">'IMP HR - Actual Persons '!AU14-'IMP HR - Project Time'!AU14</f>
        <v>4.4000000000000004</v>
      </c>
      <c r="AV14" s="415">
        <f ca="1">'IMP HR - Actual Persons '!AV14-'IMP HR - Project Time'!AV14</f>
        <v>0.5</v>
      </c>
      <c r="AW14" s="416">
        <f ca="1">'IMP HR - Actual Persons '!AW14-'IMP HR - Project Time'!AW14</f>
        <v>1</v>
      </c>
      <c r="AX14" s="415">
        <f ca="1">'IMP HR - Actual Persons '!AX14-'IMP HR - Project Time'!AX14</f>
        <v>3</v>
      </c>
      <c r="AY14" s="417">
        <f ca="1">'IMP HR - Actual Persons '!AY14-'IMP HR - Project Time'!AY14</f>
        <v>0.5</v>
      </c>
      <c r="AZ14" s="414">
        <f ca="1">'IMP HR - Actual Persons '!AZ14-'IMP HR - Project Time'!AZ14</f>
        <v>0.90000000000000036</v>
      </c>
      <c r="BA14" s="415">
        <f ca="1">'IMP HR - Actual Persons '!BA14-'IMP HR - Project Time'!BA14</f>
        <v>3.5</v>
      </c>
      <c r="BB14" s="415">
        <f ca="1">'IMP HR - Actual Persons '!BB14-'IMP HR - Project Time'!BB14</f>
        <v>0.70000000000000018</v>
      </c>
      <c r="BC14" s="416">
        <f ca="1">'IMP HR - Actual Persons '!BC14-'IMP HR - Project Time'!BC14</f>
        <v>0.82499999999999929</v>
      </c>
      <c r="BD14" s="415">
        <f ca="1">'IMP HR - Actual Persons '!BD14-'IMP HR - Project Time'!BD14</f>
        <v>3.7650000000000006</v>
      </c>
      <c r="BE14" s="415">
        <f ca="1">'IMP HR - Actual Persons '!BE14-'IMP HR - Project Time'!BE14</f>
        <v>2.7375000000000007</v>
      </c>
      <c r="BF14" s="416">
        <f ca="1">'IMP HR - Actual Persons '!BF14-'IMP HR - Project Time'!BF14</f>
        <v>4.5750000000000002</v>
      </c>
      <c r="BG14" s="415">
        <f ca="1">'IMP HR - Actual Persons '!BG14-'IMP HR - Project Time'!BG14</f>
        <v>10.515000000000001</v>
      </c>
      <c r="BH14" s="415">
        <f ca="1">'IMP HR - Actual Persons '!BH14-'IMP HR - Project Time'!BH14</f>
        <v>0.86250000000000071</v>
      </c>
      <c r="BI14" s="416">
        <f ca="1">'IMP HR - Actual Persons '!BI14-'IMP HR - Project Time'!BI14</f>
        <v>4.5750000000000002</v>
      </c>
      <c r="BJ14" s="415">
        <f ca="1">'IMP HR - Actual Persons '!BJ14-'IMP HR - Project Time'!BJ14</f>
        <v>10.515000000000001</v>
      </c>
      <c r="BK14" s="417">
        <f ca="1">'IMP HR - Actual Persons '!BK14-'IMP HR - Project Time'!BK14</f>
        <v>0.86250000000000071</v>
      </c>
      <c r="BL14" s="414">
        <f ca="1">'IMP HR - Actual Persons '!BL14-'IMP HR - Project Time'!BL14</f>
        <v>5.0750000000000002</v>
      </c>
      <c r="BM14" s="415">
        <f ca="1">'IMP HR - Actual Persons '!BM14-'IMP HR - Project Time'!BM14</f>
        <v>10.615</v>
      </c>
      <c r="BN14" s="415">
        <f ca="1">'IMP HR - Actual Persons '!BN14-'IMP HR - Project Time'!BN14</f>
        <v>1.6125000000000007</v>
      </c>
      <c r="BO14" s="416">
        <f ca="1">'IMP HR - Actual Persons '!BO14-'IMP HR - Project Time'!BO14</f>
        <v>0.57499999999999929</v>
      </c>
      <c r="BP14" s="415">
        <f ca="1">'IMP HR - Actual Persons '!BP14-'IMP HR - Project Time'!BP14</f>
        <v>6.1150000000000002</v>
      </c>
      <c r="BQ14" s="415">
        <f ca="1">'IMP HR - Actual Persons '!BQ14-'IMP HR - Project Time'!BQ14</f>
        <v>1.3624999999999989</v>
      </c>
      <c r="BR14" s="416">
        <f ca="1">'IMP HR - Actual Persons '!BR14-'IMP HR - Project Time'!BR14</f>
        <v>5.25</v>
      </c>
      <c r="BS14" s="415">
        <f ca="1">'IMP HR - Actual Persons '!BS14-'IMP HR - Project Time'!BS14</f>
        <v>13.85</v>
      </c>
      <c r="BT14" s="415">
        <f ca="1">'IMP HR - Actual Persons '!BT14-'IMP HR - Project Time'!BT14</f>
        <v>0.875</v>
      </c>
      <c r="BU14" s="416">
        <f ca="1">'IMP HR - Actual Persons '!BU14-'IMP HR - Project Time'!BU14</f>
        <v>3.6999999999999993</v>
      </c>
      <c r="BV14" s="415">
        <f ca="1">'IMP HR - Actual Persons '!BV14-'IMP HR - Project Time'!BV14</f>
        <v>12.3</v>
      </c>
      <c r="BW14" s="417">
        <f ca="1">'IMP HR - Actual Persons '!BW14-'IMP HR - Project Time'!BW14</f>
        <v>0.60000000000000142</v>
      </c>
      <c r="BX14" s="414">
        <f ca="1">'IMP HR - Actual Persons '!BX14-'IMP HR - Project Time'!BX14</f>
        <v>5.9749999999999996</v>
      </c>
      <c r="BY14" s="415">
        <f ca="1">'IMP HR - Actual Persons '!BY14-'IMP HR - Project Time'!BY14</f>
        <v>15.594999999999999</v>
      </c>
      <c r="BZ14" s="415">
        <f ca="1">'IMP HR - Actual Persons '!BZ14-'IMP HR - Project Time'!BZ14</f>
        <v>0.96249999999999858</v>
      </c>
      <c r="CA14" s="416">
        <f ca="1">'IMP HR - Actual Persons '!CA14-'IMP HR - Project Time'!CA14</f>
        <v>8.4749999999999996</v>
      </c>
      <c r="CB14" s="415">
        <f ca="1">'IMP HR - Actual Persons '!CB14-'IMP HR - Project Time'!CB14</f>
        <v>16.895</v>
      </c>
      <c r="CC14" s="415">
        <f ca="1">'IMP HR - Actual Persons '!CC14-'IMP HR - Project Time'!CC14</f>
        <v>3.2124999999999986</v>
      </c>
      <c r="CD14" s="416">
        <f ca="1">'IMP HR - Actual Persons '!CD14-'IMP HR - Project Time'!CD14</f>
        <v>7.6250000000000018</v>
      </c>
      <c r="CE14" s="415">
        <f ca="1">'IMP HR - Actual Persons '!CE14-'IMP HR - Project Time'!CE14</f>
        <v>15.445</v>
      </c>
      <c r="CF14" s="415">
        <f ca="1">'IMP HR - Actual Persons '!CF14-'IMP HR - Project Time'!CF14</f>
        <v>3.5375000000000014</v>
      </c>
      <c r="CG14" s="416">
        <f ca="1">'IMP HR - Actual Persons '!CG14-'IMP HR - Project Time'!CG14</f>
        <v>8.4250000000000007</v>
      </c>
      <c r="CH14" s="415">
        <f ca="1">'IMP HR - Actual Persons '!CH14-'IMP HR - Project Time'!CH14</f>
        <v>16.885000000000002</v>
      </c>
      <c r="CI14" s="417">
        <f ca="1">'IMP HR - Actual Persons '!CI14-'IMP HR - Project Time'!CI14</f>
        <v>3.1375000000000011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414">
        <f ca="1">'IMP HR - Actual Persons '!AB15-'IMP HR - Project Time'!AB15</f>
        <v>0</v>
      </c>
      <c r="AC15" s="415">
        <f ca="1">'IMP HR - Actual Persons '!AC15-'IMP HR - Project Time'!AC15</f>
        <v>0</v>
      </c>
      <c r="AD15" s="415">
        <f ca="1">'IMP HR - Actual Persons '!AD15-'IMP HR - Project Time'!AD15</f>
        <v>0</v>
      </c>
      <c r="AE15" s="416">
        <f ca="1">'IMP HR - Actual Persons '!AE15-'IMP HR - Project Time'!AE15</f>
        <v>0</v>
      </c>
      <c r="AF15" s="415">
        <f ca="1">'IMP HR - Actual Persons '!AF15-'IMP HR - Project Time'!AF15</f>
        <v>0</v>
      </c>
      <c r="AG15" s="415">
        <f ca="1">'IMP HR - Actual Persons '!AG15-'IMP HR - Project Time'!AG15</f>
        <v>0</v>
      </c>
      <c r="AH15" s="416">
        <f ca="1">'IMP HR - Actual Persons '!AH15-'IMP HR - Project Time'!AH15</f>
        <v>0</v>
      </c>
      <c r="AI15" s="415">
        <f ca="1">'IMP HR - Actual Persons '!AI15-'IMP HR - Project Time'!AI15</f>
        <v>0</v>
      </c>
      <c r="AJ15" s="415">
        <f ca="1">'IMP HR - Actual Persons '!AJ15-'IMP HR - Project Time'!AJ15</f>
        <v>0</v>
      </c>
      <c r="AK15" s="416">
        <f ca="1">'IMP HR - Actual Persons '!AK15-'IMP HR - Project Time'!AK15</f>
        <v>0</v>
      </c>
      <c r="AL15" s="415">
        <f ca="1">'IMP HR - Actual Persons '!AL15-'IMP HR - Project Time'!AL15</f>
        <v>0</v>
      </c>
      <c r="AM15" s="417">
        <f ca="1">'IMP HR - Actual Persons '!AM15-'IMP HR - Project Time'!AM15</f>
        <v>0</v>
      </c>
      <c r="AN15" s="414">
        <f ca="1">'IMP HR - Actual Persons '!AN15-'IMP HR - Project Time'!AN15</f>
        <v>0</v>
      </c>
      <c r="AO15" s="415">
        <f ca="1">'IMP HR - Actual Persons '!AO15-'IMP HR - Project Time'!AO15</f>
        <v>0</v>
      </c>
      <c r="AP15" s="415">
        <f ca="1">'IMP HR - Actual Persons '!AP15-'IMP HR - Project Time'!AP15</f>
        <v>0</v>
      </c>
      <c r="AQ15" s="416">
        <f ca="1">'IMP HR - Actual Persons '!AQ15-'IMP HR - Project Time'!AQ15</f>
        <v>0</v>
      </c>
      <c r="AR15" s="415">
        <f ca="1">'IMP HR - Actual Persons '!AR15-'IMP HR - Project Time'!AR15</f>
        <v>0</v>
      </c>
      <c r="AS15" s="415">
        <f ca="1">'IMP HR - Actual Persons '!AS15-'IMP HR - Project Time'!AS15</f>
        <v>0</v>
      </c>
      <c r="AT15" s="416">
        <f ca="1">'IMP HR - Actual Persons '!AT15-'IMP HR - Project Time'!AT15</f>
        <v>0</v>
      </c>
      <c r="AU15" s="415">
        <f ca="1">'IMP HR - Actual Persons '!AU15-'IMP HR - Project Time'!AU15</f>
        <v>0</v>
      </c>
      <c r="AV15" s="415">
        <f ca="1">'IMP HR - Actual Persons '!AV15-'IMP HR - Project Time'!AV15</f>
        <v>0</v>
      </c>
      <c r="AW15" s="416">
        <f ca="1">'IMP HR - Actual Persons '!AW15-'IMP HR - Project Time'!AW15</f>
        <v>1</v>
      </c>
      <c r="AX15" s="415">
        <f ca="1">'IMP HR - Actual Persons '!AX15-'IMP HR - Project Time'!AX15</f>
        <v>0.5</v>
      </c>
      <c r="AY15" s="417">
        <f ca="1">'IMP HR - Actual Persons '!AY15-'IMP HR - Project Time'!AY15</f>
        <v>0.5</v>
      </c>
      <c r="AZ15" s="414">
        <f ca="1">'IMP HR - Actual Persons '!AZ15-'IMP HR - Project Time'!AZ15</f>
        <v>0.5</v>
      </c>
      <c r="BA15" s="415">
        <f ca="1">'IMP HR - Actual Persons '!BA15-'IMP HR - Project Time'!BA15</f>
        <v>0.65000000000000036</v>
      </c>
      <c r="BB15" s="415">
        <f ca="1">'IMP HR - Actual Persons '!BB15-'IMP HR - Project Time'!BB15</f>
        <v>0.65000000000000036</v>
      </c>
      <c r="BC15" s="416">
        <f ca="1">'IMP HR - Actual Persons '!BC15-'IMP HR - Project Time'!BC15</f>
        <v>0.65000000000000036</v>
      </c>
      <c r="BD15" s="415">
        <f ca="1">'IMP HR - Actual Persons '!BD15-'IMP HR - Project Time'!BD15</f>
        <v>0.15000000000000036</v>
      </c>
      <c r="BE15" s="415">
        <f ca="1">'IMP HR - Actual Persons '!BE15-'IMP HR - Project Time'!BE15</f>
        <v>0.15000000000000036</v>
      </c>
      <c r="BF15" s="416">
        <f ca="1">'IMP HR - Actual Persons '!BF15-'IMP HR - Project Time'!BF15</f>
        <v>0.15000000000000036</v>
      </c>
      <c r="BG15" s="415">
        <f ca="1">'IMP HR - Actual Persons '!BG15-'IMP HR - Project Time'!BG15</f>
        <v>0.15000000000000036</v>
      </c>
      <c r="BH15" s="415">
        <f ca="1">'IMP HR - Actual Persons '!BH15-'IMP HR - Project Time'!BH15</f>
        <v>0.15000000000000036</v>
      </c>
      <c r="BI15" s="416">
        <f ca="1">'IMP HR - Actual Persons '!BI15-'IMP HR - Project Time'!BI15</f>
        <v>0.15000000000000036</v>
      </c>
      <c r="BJ15" s="415">
        <f ca="1">'IMP HR - Actual Persons '!BJ15-'IMP HR - Project Time'!BJ15</f>
        <v>0.15000000000000036</v>
      </c>
      <c r="BK15" s="417">
        <f ca="1">'IMP HR - Actual Persons '!BK15-'IMP HR - Project Time'!BK15</f>
        <v>0.15000000000000036</v>
      </c>
      <c r="BL15" s="414">
        <f ca="1">'IMP HR - Actual Persons '!BL15-'IMP HR - Project Time'!BL15</f>
        <v>1.1500000000000004</v>
      </c>
      <c r="BM15" s="415">
        <f ca="1">'IMP HR - Actual Persons '!BM15-'IMP HR - Project Time'!BM15</f>
        <v>1.1500000000000004</v>
      </c>
      <c r="BN15" s="415">
        <f ca="1">'IMP HR - Actual Persons '!BN15-'IMP HR - Project Time'!BN15</f>
        <v>1.1500000000000004</v>
      </c>
      <c r="BO15" s="416">
        <f ca="1">'IMP HR - Actual Persons '!BO15-'IMP HR - Project Time'!BO15</f>
        <v>1.1499999999999986</v>
      </c>
      <c r="BP15" s="415">
        <f ca="1">'IMP HR - Actual Persons '!BP15-'IMP HR - Project Time'!BP15</f>
        <v>0.64999999999999858</v>
      </c>
      <c r="BQ15" s="415">
        <f ca="1">'IMP HR - Actual Persons '!BQ15-'IMP HR - Project Time'!BQ15</f>
        <v>0.64999999999999858</v>
      </c>
      <c r="BR15" s="416">
        <f ca="1">'IMP HR - Actual Persons '!BR15-'IMP HR - Project Time'!BR15</f>
        <v>1.5</v>
      </c>
      <c r="BS15" s="415">
        <f ca="1">'IMP HR - Actual Persons '!BS15-'IMP HR - Project Time'!BS15</f>
        <v>1.5</v>
      </c>
      <c r="BT15" s="415">
        <f ca="1">'IMP HR - Actual Persons '!BT15-'IMP HR - Project Time'!BT15</f>
        <v>1.5</v>
      </c>
      <c r="BU15" s="416">
        <f ca="1">'IMP HR - Actual Persons '!BU15-'IMP HR - Project Time'!BU15</f>
        <v>1.5</v>
      </c>
      <c r="BV15" s="415">
        <f ca="1">'IMP HR - Actual Persons '!BV15-'IMP HR - Project Time'!BV15</f>
        <v>0.94999999999999929</v>
      </c>
      <c r="BW15" s="417">
        <f ca="1">'IMP HR - Actual Persons '!BW15-'IMP HR - Project Time'!BW15</f>
        <v>0.94999999999999929</v>
      </c>
      <c r="BX15" s="414">
        <f ca="1">'IMP HR - Actual Persons '!BX15-'IMP HR - Project Time'!BX15</f>
        <v>0.94999999999999929</v>
      </c>
      <c r="BY15" s="415">
        <f ca="1">'IMP HR - Actual Persons '!BY15-'IMP HR - Project Time'!BY15</f>
        <v>0.94999999999999929</v>
      </c>
      <c r="BZ15" s="415">
        <f ca="1">'IMP HR - Actual Persons '!BZ15-'IMP HR - Project Time'!BZ15</f>
        <v>0.94999999999999929</v>
      </c>
      <c r="CA15" s="416">
        <f ca="1">'IMP HR - Actual Persons '!CA15-'IMP HR - Project Time'!CA15</f>
        <v>3.9499999999999993</v>
      </c>
      <c r="CB15" s="415">
        <f ca="1">'IMP HR - Actual Persons '!CB15-'IMP HR - Project Time'!CB15</f>
        <v>3.9499999999999993</v>
      </c>
      <c r="CC15" s="415">
        <f ca="1">'IMP HR - Actual Persons '!CC15-'IMP HR - Project Time'!CC15</f>
        <v>3.9499999999999993</v>
      </c>
      <c r="CD15" s="416">
        <f ca="1">'IMP HR - Actual Persons '!CD15-'IMP HR - Project Time'!CD15</f>
        <v>5.4500000000000028</v>
      </c>
      <c r="CE15" s="415">
        <f ca="1">'IMP HR - Actual Persons '!CE15-'IMP HR - Project Time'!CE15</f>
        <v>3.8500000000000014</v>
      </c>
      <c r="CF15" s="415">
        <f ca="1">'IMP HR - Actual Persons '!CF15-'IMP HR - Project Time'!CF15</f>
        <v>3.8500000000000014</v>
      </c>
      <c r="CG15" s="416">
        <f ca="1">'IMP HR - Actual Persons '!CG15-'IMP HR - Project Time'!CG15</f>
        <v>3.8500000000000014</v>
      </c>
      <c r="CH15" s="415">
        <f ca="1">'IMP HR - Actual Persons '!CH15-'IMP HR - Project Time'!CH15</f>
        <v>3.8500000000000014</v>
      </c>
      <c r="CI15" s="417">
        <f ca="1">'IMP HR - Actual Persons '!CI15-'IMP HR - Project Time'!CI15</f>
        <v>3.8500000000000014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414">
        <f ca="1">'IMP HR - Actual Persons '!AB16-'IMP HR - Project Time'!AB16</f>
        <v>0</v>
      </c>
      <c r="AC16" s="415">
        <f ca="1">'IMP HR - Actual Persons '!AC16-'IMP HR - Project Time'!AC16</f>
        <v>0</v>
      </c>
      <c r="AD16" s="415">
        <f ca="1">'IMP HR - Actual Persons '!AD16-'IMP HR - Project Time'!AD16</f>
        <v>0</v>
      </c>
      <c r="AE16" s="416">
        <f ca="1">'IMP HR - Actual Persons '!AE16-'IMP HR - Project Time'!AE16</f>
        <v>0</v>
      </c>
      <c r="AF16" s="415">
        <f ca="1">'IMP HR - Actual Persons '!AF16-'IMP HR - Project Time'!AF16</f>
        <v>0</v>
      </c>
      <c r="AG16" s="415">
        <f ca="1">'IMP HR - Actual Persons '!AG16-'IMP HR - Project Time'!AG16</f>
        <v>0</v>
      </c>
      <c r="AH16" s="416">
        <f ca="1">'IMP HR - Actual Persons '!AH16-'IMP HR - Project Time'!AH16</f>
        <v>0</v>
      </c>
      <c r="AI16" s="415">
        <f ca="1">'IMP HR - Actual Persons '!AI16-'IMP HR - Project Time'!AI16</f>
        <v>0</v>
      </c>
      <c r="AJ16" s="415">
        <f ca="1">'IMP HR - Actual Persons '!AJ16-'IMP HR - Project Time'!AJ16</f>
        <v>0</v>
      </c>
      <c r="AK16" s="416">
        <f ca="1">'IMP HR - Actual Persons '!AK16-'IMP HR - Project Time'!AK16</f>
        <v>0</v>
      </c>
      <c r="AL16" s="415">
        <f ca="1">'IMP HR - Actual Persons '!AL16-'IMP HR - Project Time'!AL16</f>
        <v>0</v>
      </c>
      <c r="AM16" s="417">
        <f ca="1">'IMP HR - Actual Persons '!AM16-'IMP HR - Project Time'!AM16</f>
        <v>0</v>
      </c>
      <c r="AN16" s="414">
        <f ca="1">'IMP HR - Actual Persons '!AN16-'IMP HR - Project Time'!AN16</f>
        <v>0</v>
      </c>
      <c r="AO16" s="415">
        <f ca="1">'IMP HR - Actual Persons '!AO16-'IMP HR - Project Time'!AO16</f>
        <v>0</v>
      </c>
      <c r="AP16" s="415">
        <f ca="1">'IMP HR - Actual Persons '!AP16-'IMP HR - Project Time'!AP16</f>
        <v>0</v>
      </c>
      <c r="AQ16" s="416">
        <f ca="1">'IMP HR - Actual Persons '!AQ16-'IMP HR - Project Time'!AQ16</f>
        <v>0</v>
      </c>
      <c r="AR16" s="415">
        <f ca="1">'IMP HR - Actual Persons '!AR16-'IMP HR - Project Time'!AR16</f>
        <v>0</v>
      </c>
      <c r="AS16" s="415">
        <f ca="1">'IMP HR - Actual Persons '!AS16-'IMP HR - Project Time'!AS16</f>
        <v>0</v>
      </c>
      <c r="AT16" s="416">
        <f ca="1">'IMP HR - Actual Persons '!AT16-'IMP HR - Project Time'!AT16</f>
        <v>0</v>
      </c>
      <c r="AU16" s="415">
        <f ca="1">'IMP HR - Actual Persons '!AU16-'IMP HR - Project Time'!AU16</f>
        <v>0</v>
      </c>
      <c r="AV16" s="415">
        <f ca="1">'IMP HR - Actual Persons '!AV16-'IMP HR - Project Time'!AV16</f>
        <v>0</v>
      </c>
      <c r="AW16" s="416">
        <f ca="1">'IMP HR - Actual Persons '!AW16-'IMP HR - Project Time'!AW16</f>
        <v>2</v>
      </c>
      <c r="AX16" s="415">
        <f ca="1">'IMP HR - Actual Persons '!AX16-'IMP HR - Project Time'!AX16</f>
        <v>2</v>
      </c>
      <c r="AY16" s="417">
        <f ca="1">'IMP HR - Actual Persons '!AY16-'IMP HR - Project Time'!AY16</f>
        <v>0.5</v>
      </c>
      <c r="AZ16" s="414">
        <f ca="1">'IMP HR - Actual Persons '!AZ16-'IMP HR - Project Time'!AZ16</f>
        <v>0</v>
      </c>
      <c r="BA16" s="415">
        <f ca="1">'IMP HR - Actual Persons '!BA16-'IMP HR - Project Time'!BA16</f>
        <v>0</v>
      </c>
      <c r="BB16" s="415">
        <f ca="1">'IMP HR - Actual Persons '!BB16-'IMP HR - Project Time'!BB16</f>
        <v>0.15000000000000036</v>
      </c>
      <c r="BC16" s="416">
        <f ca="1">'IMP HR - Actual Persons '!BC16-'IMP HR - Project Time'!BC16</f>
        <v>0.30000000000000071</v>
      </c>
      <c r="BD16" s="415">
        <f ca="1">'IMP HR - Actual Persons '!BD16-'IMP HR - Project Time'!BD16</f>
        <v>0.30000000000000071</v>
      </c>
      <c r="BE16" s="415">
        <f ca="1">'IMP HR - Actual Persons '!BE16-'IMP HR - Project Time'!BE16</f>
        <v>0.80000000000000071</v>
      </c>
      <c r="BF16" s="416">
        <f ca="1">'IMP HR - Actual Persons '!BF16-'IMP HR - Project Time'!BF16</f>
        <v>0.30000000000000071</v>
      </c>
      <c r="BG16" s="415">
        <f ca="1">'IMP HR - Actual Persons '!BG16-'IMP HR - Project Time'!BG16</f>
        <v>0.30000000000000071</v>
      </c>
      <c r="BH16" s="415">
        <f ca="1">'IMP HR - Actual Persons '!BH16-'IMP HR - Project Time'!BH16</f>
        <v>0.30000000000000071</v>
      </c>
      <c r="BI16" s="416">
        <f ca="1">'IMP HR - Actual Persons '!BI16-'IMP HR - Project Time'!BI16</f>
        <v>0.30000000000000071</v>
      </c>
      <c r="BJ16" s="415">
        <f ca="1">'IMP HR - Actual Persons '!BJ16-'IMP HR - Project Time'!BJ16</f>
        <v>0.30000000000000071</v>
      </c>
      <c r="BK16" s="417">
        <f ca="1">'IMP HR - Actual Persons '!BK16-'IMP HR - Project Time'!BK16</f>
        <v>0.30000000000000071</v>
      </c>
      <c r="BL16" s="414">
        <f ca="1">'IMP HR - Actual Persons '!BL16-'IMP HR - Project Time'!BL16</f>
        <v>2.3000000000000007</v>
      </c>
      <c r="BM16" s="415">
        <f ca="1">'IMP HR - Actual Persons '!BM16-'IMP HR - Project Time'!BM16</f>
        <v>2.3000000000000007</v>
      </c>
      <c r="BN16" s="415">
        <f ca="1">'IMP HR - Actual Persons '!BN16-'IMP HR - Project Time'!BN16</f>
        <v>2.3000000000000007</v>
      </c>
      <c r="BO16" s="416">
        <f ca="1">'IMP HR - Actual Persons '!BO16-'IMP HR - Project Time'!BO16</f>
        <v>2.2999999999999972</v>
      </c>
      <c r="BP16" s="415">
        <f ca="1">'IMP HR - Actual Persons '!BP16-'IMP HR - Project Time'!BP16</f>
        <v>2.2999999999999972</v>
      </c>
      <c r="BQ16" s="415">
        <f ca="1">'IMP HR - Actual Persons '!BQ16-'IMP HR - Project Time'!BQ16</f>
        <v>0.79999999999999716</v>
      </c>
      <c r="BR16" s="416">
        <f ca="1">'IMP HR - Actual Persons '!BR16-'IMP HR - Project Time'!BR16</f>
        <v>0</v>
      </c>
      <c r="BS16" s="415">
        <f ca="1">'IMP HR - Actual Persons '!BS16-'IMP HR - Project Time'!BS16</f>
        <v>0</v>
      </c>
      <c r="BT16" s="415">
        <f ca="1">'IMP HR - Actual Persons '!BT16-'IMP HR - Project Time'!BT16</f>
        <v>0</v>
      </c>
      <c r="BU16" s="416">
        <f ca="1">'IMP HR - Actual Persons '!BU16-'IMP HR - Project Time'!BU16</f>
        <v>0</v>
      </c>
      <c r="BV16" s="415">
        <f ca="1">'IMP HR - Actual Persons '!BV16-'IMP HR - Project Time'!BV16</f>
        <v>0</v>
      </c>
      <c r="BW16" s="417">
        <f ca="1">'IMP HR - Actual Persons '!BW16-'IMP HR - Project Time'!BW16</f>
        <v>0.45000000000000284</v>
      </c>
      <c r="BX16" s="414">
        <f ca="1">'IMP HR - Actual Persons '!BX16-'IMP HR - Project Time'!BX16</f>
        <v>0.89999999999999858</v>
      </c>
      <c r="BY16" s="415">
        <f ca="1">'IMP HR - Actual Persons '!BY16-'IMP HR - Project Time'!BY16</f>
        <v>0.89999999999999858</v>
      </c>
      <c r="BZ16" s="415">
        <f ca="1">'IMP HR - Actual Persons '!BZ16-'IMP HR - Project Time'!BZ16</f>
        <v>0.89999999999999858</v>
      </c>
      <c r="CA16" s="416">
        <f ca="1">'IMP HR - Actual Persons '!CA16-'IMP HR - Project Time'!CA16</f>
        <v>6.8999999999999986</v>
      </c>
      <c r="CB16" s="415">
        <f ca="1">'IMP HR - Actual Persons '!CB16-'IMP HR - Project Time'!CB16</f>
        <v>6.8999999999999986</v>
      </c>
      <c r="CC16" s="415">
        <f ca="1">'IMP HR - Actual Persons '!CC16-'IMP HR - Project Time'!CC16</f>
        <v>6.8999999999999986</v>
      </c>
      <c r="CD16" s="416">
        <f ca="1">'IMP HR - Actual Persons '!CD16-'IMP HR - Project Time'!CD16</f>
        <v>9.9000000000000057</v>
      </c>
      <c r="CE16" s="415">
        <f ca="1">'IMP HR - Actual Persons '!CE16-'IMP HR - Project Time'!CE16</f>
        <v>9.9000000000000057</v>
      </c>
      <c r="CF16" s="415">
        <f ca="1">'IMP HR - Actual Persons '!CF16-'IMP HR - Project Time'!CF16</f>
        <v>8.3000000000000043</v>
      </c>
      <c r="CG16" s="416">
        <f ca="1">'IMP HR - Actual Persons '!CG16-'IMP HR - Project Time'!CG16</f>
        <v>6.7000000000000028</v>
      </c>
      <c r="CH16" s="415">
        <f ca="1">'IMP HR - Actual Persons '!CH16-'IMP HR - Project Time'!CH16</f>
        <v>6.7000000000000028</v>
      </c>
      <c r="CI16" s="417">
        <f ca="1">'IMP HR - Actual Persons '!CI16-'IMP HR - Project Time'!CI16</f>
        <v>6.7000000000000028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414">
        <f ca="1">'IMP HR - Actual Persons '!AB17-'IMP HR - Project Time'!AB17</f>
        <v>0</v>
      </c>
      <c r="AC17" s="415">
        <f ca="1">'IMP HR - Actual Persons '!AC17-'IMP HR - Project Time'!AC17</f>
        <v>0</v>
      </c>
      <c r="AD17" s="415">
        <f ca="1">'IMP HR - Actual Persons '!AD17-'IMP HR - Project Time'!AD17</f>
        <v>0.9</v>
      </c>
      <c r="AE17" s="416">
        <f ca="1">'IMP HR - Actual Persons '!AE17-'IMP HR - Project Time'!AE17</f>
        <v>0.9</v>
      </c>
      <c r="AF17" s="415">
        <f ca="1">'IMP HR - Actual Persons '!AF17-'IMP HR - Project Time'!AF17</f>
        <v>1</v>
      </c>
      <c r="AG17" s="415">
        <f ca="1">'IMP HR - Actual Persons '!AG17-'IMP HR - Project Time'!AG17</f>
        <v>0.8</v>
      </c>
      <c r="AH17" s="416">
        <f ca="1">'IMP HR - Actual Persons '!AH17-'IMP HR - Project Time'!AH17</f>
        <v>0.9</v>
      </c>
      <c r="AI17" s="415">
        <f ca="1">'IMP HR - Actual Persons '!AI17-'IMP HR - Project Time'!AI17</f>
        <v>1</v>
      </c>
      <c r="AJ17" s="415">
        <f ca="1">'IMP HR - Actual Persons '!AJ17-'IMP HR - Project Time'!AJ17</f>
        <v>0.8</v>
      </c>
      <c r="AK17" s="416">
        <f ca="1">'IMP HR - Actual Persons '!AK17-'IMP HR - Project Time'!AK17</f>
        <v>0.9</v>
      </c>
      <c r="AL17" s="415">
        <f ca="1">'IMP HR - Actual Persons '!AL17-'IMP HR - Project Time'!AL17</f>
        <v>1</v>
      </c>
      <c r="AM17" s="417">
        <f ca="1">'IMP HR - Actual Persons '!AM17-'IMP HR - Project Time'!AM17</f>
        <v>0.8</v>
      </c>
      <c r="AN17" s="414">
        <f ca="1">'IMP HR - Actual Persons '!AN17-'IMP HR - Project Time'!AN17</f>
        <v>0.90000000000000036</v>
      </c>
      <c r="AO17" s="415">
        <f ca="1">'IMP HR - Actual Persons '!AO17-'IMP HR - Project Time'!AO17</f>
        <v>1</v>
      </c>
      <c r="AP17" s="415">
        <f ca="1">'IMP HR - Actual Persons '!AP17-'IMP HR - Project Time'!AP17</f>
        <v>4.4000000000000004</v>
      </c>
      <c r="AQ17" s="416">
        <f ca="1">'IMP HR - Actual Persons '!AQ17-'IMP HR - Project Time'!AQ17</f>
        <v>3.5</v>
      </c>
      <c r="AR17" s="415">
        <f ca="1">'IMP HR - Actual Persons '!AR17-'IMP HR - Project Time'!AR17</f>
        <v>4</v>
      </c>
      <c r="AS17" s="415">
        <f ca="1">'IMP HR - Actual Persons '!AS17-'IMP HR - Project Time'!AS17</f>
        <v>3.9</v>
      </c>
      <c r="AT17" s="416">
        <f ca="1">'IMP HR - Actual Persons '!AT17-'IMP HR - Project Time'!AT17</f>
        <v>4.4000000000000004</v>
      </c>
      <c r="AU17" s="415">
        <f ca="1">'IMP HR - Actual Persons '!AU17-'IMP HR - Project Time'!AU17</f>
        <v>5</v>
      </c>
      <c r="AV17" s="415">
        <f ca="1">'IMP HR - Actual Persons '!AV17-'IMP HR - Project Time'!AV17</f>
        <v>3.8</v>
      </c>
      <c r="AW17" s="416">
        <f ca="1">'IMP HR - Actual Persons '!AW17-'IMP HR - Project Time'!AW17</f>
        <v>3</v>
      </c>
      <c r="AX17" s="415">
        <f ca="1">'IMP HR - Actual Persons '!AX17-'IMP HR - Project Time'!AX17</f>
        <v>3.5</v>
      </c>
      <c r="AY17" s="417">
        <f ca="1">'IMP HR - Actual Persons '!AY17-'IMP HR - Project Time'!AY17</f>
        <v>3.85</v>
      </c>
      <c r="AZ17" s="414">
        <f ca="1">'IMP HR - Actual Persons '!AZ17-'IMP HR - Project Time'!AZ17</f>
        <v>3.5</v>
      </c>
      <c r="BA17" s="415">
        <f ca="1">'IMP HR - Actual Persons '!BA17-'IMP HR - Project Time'!BA17</f>
        <v>4.1500000000000004</v>
      </c>
      <c r="BB17" s="415">
        <f ca="1">'IMP HR - Actual Persons '!BB17-'IMP HR - Project Time'!BB17</f>
        <v>3.6150000000000002</v>
      </c>
      <c r="BC17" s="416">
        <f ca="1">'IMP HR - Actual Persons '!BC17-'IMP HR - Project Time'!BC17</f>
        <v>0.76500000000000057</v>
      </c>
      <c r="BD17" s="415">
        <f ca="1">'IMP HR - Actual Persons '!BD17-'IMP HR - Project Time'!BD17</f>
        <v>1.5</v>
      </c>
      <c r="BE17" s="415">
        <f ca="1">'IMP HR - Actual Persons '!BE17-'IMP HR - Project Time'!BE17</f>
        <v>6.78</v>
      </c>
      <c r="BF17" s="416">
        <f ca="1">'IMP HR - Actual Persons '!BF17-'IMP HR - Project Time'!BF17</f>
        <v>7.5149999999999997</v>
      </c>
      <c r="BG17" s="415">
        <f ca="1">'IMP HR - Actual Persons '!BG17-'IMP HR - Project Time'!BG17</f>
        <v>9</v>
      </c>
      <c r="BH17" s="415">
        <f ca="1">'IMP HR - Actual Persons '!BH17-'IMP HR - Project Time'!BH17</f>
        <v>6.0299999999999994</v>
      </c>
      <c r="BI17" s="416">
        <f ca="1">'IMP HR - Actual Persons '!BI17-'IMP HR - Project Time'!BI17</f>
        <v>7.5149999999999997</v>
      </c>
      <c r="BJ17" s="415">
        <f ca="1">'IMP HR - Actual Persons '!BJ17-'IMP HR - Project Time'!BJ17</f>
        <v>9</v>
      </c>
      <c r="BK17" s="417">
        <f ca="1">'IMP HR - Actual Persons '!BK17-'IMP HR - Project Time'!BK17</f>
        <v>6.0299999999999994</v>
      </c>
      <c r="BL17" s="414">
        <f ca="1">'IMP HR - Actual Persons '!BL17-'IMP HR - Project Time'!BL17</f>
        <v>7.6150000000000002</v>
      </c>
      <c r="BM17" s="415">
        <f ca="1">'IMP HR - Actual Persons '!BM17-'IMP HR - Project Time'!BM17</f>
        <v>9</v>
      </c>
      <c r="BN17" s="415">
        <f ca="1">'IMP HR - Actual Persons '!BN17-'IMP HR - Project Time'!BN17</f>
        <v>6.23</v>
      </c>
      <c r="BO17" s="416">
        <f ca="1">'IMP HR - Actual Persons '!BO17-'IMP HR - Project Time'!BO17</f>
        <v>0.11500000000000021</v>
      </c>
      <c r="BP17" s="415">
        <f ca="1">'IMP HR - Actual Persons '!BP17-'IMP HR - Project Time'!BP17</f>
        <v>1.5</v>
      </c>
      <c r="BQ17" s="415">
        <f ca="1">'IMP HR - Actual Persons '!BQ17-'IMP HR - Project Time'!BQ17</f>
        <v>6.379999999999999</v>
      </c>
      <c r="BR17" s="416">
        <f ca="1">'IMP HR - Actual Persons '!BR17-'IMP HR - Project Time'!BR17</f>
        <v>7.85</v>
      </c>
      <c r="BS17" s="415">
        <f ca="1">'IMP HR - Actual Persons '!BS17-'IMP HR - Project Time'!BS17</f>
        <v>10</v>
      </c>
      <c r="BT17" s="415">
        <f ca="1">'IMP HR - Actual Persons '!BT17-'IMP HR - Project Time'!BT17</f>
        <v>5.7</v>
      </c>
      <c r="BU17" s="416">
        <f ca="1">'IMP HR - Actual Persons '!BU17-'IMP HR - Project Time'!BU17</f>
        <v>5.3000000000000007</v>
      </c>
      <c r="BV17" s="415">
        <f ca="1">'IMP HR - Actual Persons '!BV17-'IMP HR - Project Time'!BV17</f>
        <v>7.45</v>
      </c>
      <c r="BW17" s="417">
        <f ca="1">'IMP HR - Actual Persons '!BW17-'IMP HR - Project Time'!BW17</f>
        <v>5.4450000000000003</v>
      </c>
      <c r="BX17" s="414">
        <f ca="1">'IMP HR - Actual Persons '!BX17-'IMP HR - Project Time'!BX17</f>
        <v>7.5949999999999998</v>
      </c>
      <c r="BY17" s="415">
        <f ca="1">'IMP HR - Actual Persons '!BY17-'IMP HR - Project Time'!BY17</f>
        <v>10</v>
      </c>
      <c r="BZ17" s="415">
        <f ca="1">'IMP HR - Actual Persons '!BZ17-'IMP HR - Project Time'!BZ17</f>
        <v>5.1899999999999995</v>
      </c>
      <c r="CA17" s="416">
        <f ca="1">'IMP HR - Actual Persons '!CA17-'IMP HR - Project Time'!CA17</f>
        <v>7.8949999999999996</v>
      </c>
      <c r="CB17" s="415">
        <f ca="1">'IMP HR - Actual Persons '!CB17-'IMP HR - Project Time'!CB17</f>
        <v>10</v>
      </c>
      <c r="CC17" s="415">
        <f ca="1">'IMP HR - Actual Persons '!CC17-'IMP HR - Project Time'!CC17</f>
        <v>5.79</v>
      </c>
      <c r="CD17" s="416">
        <f ca="1">'IMP HR - Actual Persons '!CD17-'IMP HR - Project Time'!CD17</f>
        <v>6.4450000000000003</v>
      </c>
      <c r="CE17" s="415">
        <f ca="1">'IMP HR - Actual Persons '!CE17-'IMP HR - Project Time'!CE17</f>
        <v>8.4</v>
      </c>
      <c r="CF17" s="415">
        <f ca="1">'IMP HR - Actual Persons '!CF17-'IMP HR - Project Time'!CF17</f>
        <v>5.9300000000000006</v>
      </c>
      <c r="CG17" s="416">
        <f ca="1">'IMP HR - Actual Persons '!CG17-'IMP HR - Project Time'!CG17</f>
        <v>7.8849999999999998</v>
      </c>
      <c r="CH17" s="415">
        <f ca="1">'IMP HR - Actual Persons '!CH17-'IMP HR - Project Time'!CH17</f>
        <v>10</v>
      </c>
      <c r="CI17" s="417">
        <f ca="1">'IMP HR - Actual Persons '!CI17-'IMP HR - Project Time'!CI17</f>
        <v>5.7700000000000005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414">
        <f ca="1">'IMP HR - Actual Persons '!AB18-'IMP HR - Project Time'!AB18</f>
        <v>0</v>
      </c>
      <c r="AC18" s="415">
        <f ca="1">'IMP HR - Actual Persons '!AC18-'IMP HR - Project Time'!AC18</f>
        <v>0</v>
      </c>
      <c r="AD18" s="415">
        <f ca="1">'IMP HR - Actual Persons '!AD18-'IMP HR - Project Time'!AD18</f>
        <v>0.5</v>
      </c>
      <c r="AE18" s="416">
        <f ca="1">'IMP HR - Actual Persons '!AE18-'IMP HR - Project Time'!AE18</f>
        <v>0.5</v>
      </c>
      <c r="AF18" s="415">
        <f ca="1">'IMP HR - Actual Persons '!AF18-'IMP HR - Project Time'!AF18</f>
        <v>0.9</v>
      </c>
      <c r="AG18" s="415">
        <f ca="1">'IMP HR - Actual Persons '!AG18-'IMP HR - Project Time'!AG18</f>
        <v>0.25</v>
      </c>
      <c r="AH18" s="416">
        <f ca="1">'IMP HR - Actual Persons '!AH18-'IMP HR - Project Time'!AH18</f>
        <v>0.5</v>
      </c>
      <c r="AI18" s="415">
        <f ca="1">'IMP HR - Actual Persons '!AI18-'IMP HR - Project Time'!AI18</f>
        <v>0.9</v>
      </c>
      <c r="AJ18" s="415">
        <f ca="1">'IMP HR - Actual Persons '!AJ18-'IMP HR - Project Time'!AJ18</f>
        <v>0.25</v>
      </c>
      <c r="AK18" s="416">
        <f ca="1">'IMP HR - Actual Persons '!AK18-'IMP HR - Project Time'!AK18</f>
        <v>0.5</v>
      </c>
      <c r="AL18" s="415">
        <f ca="1">'IMP HR - Actual Persons '!AL18-'IMP HR - Project Time'!AL18</f>
        <v>0.9</v>
      </c>
      <c r="AM18" s="417">
        <f ca="1">'IMP HR - Actual Persons '!AM18-'IMP HR - Project Time'!AM18</f>
        <v>0.25</v>
      </c>
      <c r="AN18" s="414">
        <f ca="1">'IMP HR - Actual Persons '!AN18-'IMP HR - Project Time'!AN18</f>
        <v>0.5</v>
      </c>
      <c r="AO18" s="415">
        <f ca="1">'IMP HR - Actual Persons '!AO18-'IMP HR - Project Time'!AO18</f>
        <v>0.90000000000000036</v>
      </c>
      <c r="AP18" s="415">
        <f ca="1">'IMP HR - Actual Persons '!AP18-'IMP HR - Project Time'!AP18</f>
        <v>2.25</v>
      </c>
      <c r="AQ18" s="416">
        <f ca="1">'IMP HR - Actual Persons '!AQ18-'IMP HR - Project Time'!AQ18</f>
        <v>1.5</v>
      </c>
      <c r="AR18" s="415">
        <f ca="1">'IMP HR - Actual Persons '!AR18-'IMP HR - Project Time'!AR18</f>
        <v>3.5</v>
      </c>
      <c r="AS18" s="415">
        <f ca="1">'IMP HR - Actual Persons '!AS18-'IMP HR - Project Time'!AS18</f>
        <v>0.75</v>
      </c>
      <c r="AT18" s="416">
        <f ca="1">'IMP HR - Actual Persons '!AT18-'IMP HR - Project Time'!AT18</f>
        <v>2</v>
      </c>
      <c r="AU18" s="415">
        <f ca="1">'IMP HR - Actual Persons '!AU18-'IMP HR - Project Time'!AU18</f>
        <v>4.4000000000000004</v>
      </c>
      <c r="AV18" s="415">
        <f ca="1">'IMP HR - Actual Persons '!AV18-'IMP HR - Project Time'!AV18</f>
        <v>0.5</v>
      </c>
      <c r="AW18" s="416">
        <f ca="1">'IMP HR - Actual Persons '!AW18-'IMP HR - Project Time'!AW18</f>
        <v>1</v>
      </c>
      <c r="AX18" s="415">
        <f ca="1">'IMP HR - Actual Persons '!AX18-'IMP HR - Project Time'!AX18</f>
        <v>3</v>
      </c>
      <c r="AY18" s="417">
        <f ca="1">'IMP HR - Actual Persons '!AY18-'IMP HR - Project Time'!AY18</f>
        <v>0.5</v>
      </c>
      <c r="AZ18" s="414">
        <f ca="1">'IMP HR - Actual Persons '!AZ18-'IMP HR - Project Time'!AZ18</f>
        <v>0.90000000000000036</v>
      </c>
      <c r="BA18" s="415">
        <f ca="1">'IMP HR - Actual Persons '!BA18-'IMP HR - Project Time'!BA18</f>
        <v>3.5</v>
      </c>
      <c r="BB18" s="415">
        <f ca="1">'IMP HR - Actual Persons '!BB18-'IMP HR - Project Time'!BB18</f>
        <v>0.70000000000000018</v>
      </c>
      <c r="BC18" s="416">
        <f ca="1">'IMP HR - Actual Persons '!BC18-'IMP HR - Project Time'!BC18</f>
        <v>0.82499999999999929</v>
      </c>
      <c r="BD18" s="415">
        <f ca="1">'IMP HR - Actual Persons '!BD18-'IMP HR - Project Time'!BD18</f>
        <v>3.7650000000000006</v>
      </c>
      <c r="BE18" s="415">
        <f ca="1">'IMP HR - Actual Persons '!BE18-'IMP HR - Project Time'!BE18</f>
        <v>2.7375000000000007</v>
      </c>
      <c r="BF18" s="416">
        <f ca="1">'IMP HR - Actual Persons '!BF18-'IMP HR - Project Time'!BF18</f>
        <v>4.5750000000000002</v>
      </c>
      <c r="BG18" s="415">
        <f ca="1">'IMP HR - Actual Persons '!BG18-'IMP HR - Project Time'!BG18</f>
        <v>10.515000000000001</v>
      </c>
      <c r="BH18" s="415">
        <f ca="1">'IMP HR - Actual Persons '!BH18-'IMP HR - Project Time'!BH18</f>
        <v>0.86250000000000071</v>
      </c>
      <c r="BI18" s="416">
        <f ca="1">'IMP HR - Actual Persons '!BI18-'IMP HR - Project Time'!BI18</f>
        <v>4.5750000000000002</v>
      </c>
      <c r="BJ18" s="415">
        <f ca="1">'IMP HR - Actual Persons '!BJ18-'IMP HR - Project Time'!BJ18</f>
        <v>10.515000000000001</v>
      </c>
      <c r="BK18" s="417">
        <f ca="1">'IMP HR - Actual Persons '!BK18-'IMP HR - Project Time'!BK18</f>
        <v>0.86250000000000071</v>
      </c>
      <c r="BL18" s="414">
        <f ca="1">'IMP HR - Actual Persons '!BL18-'IMP HR - Project Time'!BL18</f>
        <v>5.0750000000000002</v>
      </c>
      <c r="BM18" s="415">
        <f ca="1">'IMP HR - Actual Persons '!BM18-'IMP HR - Project Time'!BM18</f>
        <v>10.615</v>
      </c>
      <c r="BN18" s="415">
        <f ca="1">'IMP HR - Actual Persons '!BN18-'IMP HR - Project Time'!BN18</f>
        <v>1.6125000000000007</v>
      </c>
      <c r="BO18" s="416">
        <f ca="1">'IMP HR - Actual Persons '!BO18-'IMP HR - Project Time'!BO18</f>
        <v>0.57499999999999929</v>
      </c>
      <c r="BP18" s="415">
        <f ca="1">'IMP HR - Actual Persons '!BP18-'IMP HR - Project Time'!BP18</f>
        <v>6.1150000000000002</v>
      </c>
      <c r="BQ18" s="415">
        <f ca="1">'IMP HR - Actual Persons '!BQ18-'IMP HR - Project Time'!BQ18</f>
        <v>1.3624999999999989</v>
      </c>
      <c r="BR18" s="416">
        <f ca="1">'IMP HR - Actual Persons '!BR18-'IMP HR - Project Time'!BR18</f>
        <v>5.25</v>
      </c>
      <c r="BS18" s="415">
        <f ca="1">'IMP HR - Actual Persons '!BS18-'IMP HR - Project Time'!BS18</f>
        <v>13.85</v>
      </c>
      <c r="BT18" s="415">
        <f ca="1">'IMP HR - Actual Persons '!BT18-'IMP HR - Project Time'!BT18</f>
        <v>0.875</v>
      </c>
      <c r="BU18" s="416">
        <f ca="1">'IMP HR - Actual Persons '!BU18-'IMP HR - Project Time'!BU18</f>
        <v>3.6999999999999993</v>
      </c>
      <c r="BV18" s="415">
        <f ca="1">'IMP HR - Actual Persons '!BV18-'IMP HR - Project Time'!BV18</f>
        <v>12.3</v>
      </c>
      <c r="BW18" s="417">
        <f ca="1">'IMP HR - Actual Persons '!BW18-'IMP HR - Project Time'!BW18</f>
        <v>0.60000000000000142</v>
      </c>
      <c r="BX18" s="414">
        <f ca="1">'IMP HR - Actual Persons '!BX18-'IMP HR - Project Time'!BX18</f>
        <v>5.9749999999999996</v>
      </c>
      <c r="BY18" s="415">
        <f ca="1">'IMP HR - Actual Persons '!BY18-'IMP HR - Project Time'!BY18</f>
        <v>15.594999999999999</v>
      </c>
      <c r="BZ18" s="415">
        <f ca="1">'IMP HR - Actual Persons '!BZ18-'IMP HR - Project Time'!BZ18</f>
        <v>0.96249999999999858</v>
      </c>
      <c r="CA18" s="416">
        <f ca="1">'IMP HR - Actual Persons '!CA18-'IMP HR - Project Time'!CA18</f>
        <v>8.4749999999999996</v>
      </c>
      <c r="CB18" s="415">
        <f ca="1">'IMP HR - Actual Persons '!CB18-'IMP HR - Project Time'!CB18</f>
        <v>16.895</v>
      </c>
      <c r="CC18" s="415">
        <f ca="1">'IMP HR - Actual Persons '!CC18-'IMP HR - Project Time'!CC18</f>
        <v>3.2124999999999986</v>
      </c>
      <c r="CD18" s="416">
        <f ca="1">'IMP HR - Actual Persons '!CD18-'IMP HR - Project Time'!CD18</f>
        <v>7.6250000000000018</v>
      </c>
      <c r="CE18" s="415">
        <f ca="1">'IMP HR - Actual Persons '!CE18-'IMP HR - Project Time'!CE18</f>
        <v>15.445</v>
      </c>
      <c r="CF18" s="415">
        <f ca="1">'IMP HR - Actual Persons '!CF18-'IMP HR - Project Time'!CF18</f>
        <v>3.5375000000000014</v>
      </c>
      <c r="CG18" s="416">
        <f ca="1">'IMP HR - Actual Persons '!CG18-'IMP HR - Project Time'!CG18</f>
        <v>8.4250000000000007</v>
      </c>
      <c r="CH18" s="415">
        <f ca="1">'IMP HR - Actual Persons '!CH18-'IMP HR - Project Time'!CH18</f>
        <v>16.885000000000002</v>
      </c>
      <c r="CI18" s="417">
        <f ca="1">'IMP HR - Actual Persons '!CI18-'IMP HR - Project Time'!CI18</f>
        <v>3.1375000000000011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414">
        <f ca="1">'IMP HR - Actual Persons '!AB19-'IMP HR - Project Time'!AB19</f>
        <v>0</v>
      </c>
      <c r="AC19" s="415">
        <f ca="1">'IMP HR - Actual Persons '!AC19-'IMP HR - Project Time'!AC19</f>
        <v>0</v>
      </c>
      <c r="AD19" s="415">
        <f ca="1">'IMP HR - Actual Persons '!AD19-'IMP HR - Project Time'!AD19</f>
        <v>0</v>
      </c>
      <c r="AE19" s="416">
        <f ca="1">'IMP HR - Actual Persons '!AE19-'IMP HR - Project Time'!AE19</f>
        <v>0</v>
      </c>
      <c r="AF19" s="415">
        <f ca="1">'IMP HR - Actual Persons '!AF19-'IMP HR - Project Time'!AF19</f>
        <v>0</v>
      </c>
      <c r="AG19" s="415">
        <f ca="1">'IMP HR - Actual Persons '!AG19-'IMP HR - Project Time'!AG19</f>
        <v>0</v>
      </c>
      <c r="AH19" s="416">
        <f ca="1">'IMP HR - Actual Persons '!AH19-'IMP HR - Project Time'!AH19</f>
        <v>0</v>
      </c>
      <c r="AI19" s="415">
        <f ca="1">'IMP HR - Actual Persons '!AI19-'IMP HR - Project Time'!AI19</f>
        <v>0</v>
      </c>
      <c r="AJ19" s="415">
        <f ca="1">'IMP HR - Actual Persons '!AJ19-'IMP HR - Project Time'!AJ19</f>
        <v>0</v>
      </c>
      <c r="AK19" s="416">
        <f ca="1">'IMP HR - Actual Persons '!AK19-'IMP HR - Project Time'!AK19</f>
        <v>0</v>
      </c>
      <c r="AL19" s="415">
        <f ca="1">'IMP HR - Actual Persons '!AL19-'IMP HR - Project Time'!AL19</f>
        <v>0</v>
      </c>
      <c r="AM19" s="417">
        <f ca="1">'IMP HR - Actual Persons '!AM19-'IMP HR - Project Time'!AM19</f>
        <v>0</v>
      </c>
      <c r="AN19" s="414">
        <f ca="1">'IMP HR - Actual Persons '!AN19-'IMP HR - Project Time'!AN19</f>
        <v>0</v>
      </c>
      <c r="AO19" s="415">
        <f ca="1">'IMP HR - Actual Persons '!AO19-'IMP HR - Project Time'!AO19</f>
        <v>0</v>
      </c>
      <c r="AP19" s="415">
        <f ca="1">'IMP HR - Actual Persons '!AP19-'IMP HR - Project Time'!AP19</f>
        <v>0</v>
      </c>
      <c r="AQ19" s="416">
        <f ca="1">'IMP HR - Actual Persons '!AQ19-'IMP HR - Project Time'!AQ19</f>
        <v>0</v>
      </c>
      <c r="AR19" s="415">
        <f ca="1">'IMP HR - Actual Persons '!AR19-'IMP HR - Project Time'!AR19</f>
        <v>0</v>
      </c>
      <c r="AS19" s="415">
        <f ca="1">'IMP HR - Actual Persons '!AS19-'IMP HR - Project Time'!AS19</f>
        <v>0</v>
      </c>
      <c r="AT19" s="416">
        <f ca="1">'IMP HR - Actual Persons '!AT19-'IMP HR - Project Time'!AT19</f>
        <v>0</v>
      </c>
      <c r="AU19" s="415">
        <f ca="1">'IMP HR - Actual Persons '!AU19-'IMP HR - Project Time'!AU19</f>
        <v>0</v>
      </c>
      <c r="AV19" s="415">
        <f ca="1">'IMP HR - Actual Persons '!AV19-'IMP HR - Project Time'!AV19</f>
        <v>0</v>
      </c>
      <c r="AW19" s="416">
        <f ca="1">'IMP HR - Actual Persons '!AW19-'IMP HR - Project Time'!AW19</f>
        <v>1</v>
      </c>
      <c r="AX19" s="415">
        <f ca="1">'IMP HR - Actual Persons '!AX19-'IMP HR - Project Time'!AX19</f>
        <v>0.5</v>
      </c>
      <c r="AY19" s="417">
        <f ca="1">'IMP HR - Actual Persons '!AY19-'IMP HR - Project Time'!AY19</f>
        <v>0.5</v>
      </c>
      <c r="AZ19" s="414">
        <f ca="1">'IMP HR - Actual Persons '!AZ19-'IMP HR - Project Time'!AZ19</f>
        <v>0.5</v>
      </c>
      <c r="BA19" s="415">
        <f ca="1">'IMP HR - Actual Persons '!BA19-'IMP HR - Project Time'!BA19</f>
        <v>0.65000000000000036</v>
      </c>
      <c r="BB19" s="415">
        <f ca="1">'IMP HR - Actual Persons '!BB19-'IMP HR - Project Time'!BB19</f>
        <v>0.65000000000000036</v>
      </c>
      <c r="BC19" s="416">
        <f ca="1">'IMP HR - Actual Persons '!BC19-'IMP HR - Project Time'!BC19</f>
        <v>0.65000000000000036</v>
      </c>
      <c r="BD19" s="415">
        <f ca="1">'IMP HR - Actual Persons '!BD19-'IMP HR - Project Time'!BD19</f>
        <v>0.15000000000000036</v>
      </c>
      <c r="BE19" s="415">
        <f ca="1">'IMP HR - Actual Persons '!BE19-'IMP HR - Project Time'!BE19</f>
        <v>0.15000000000000036</v>
      </c>
      <c r="BF19" s="416">
        <f ca="1">'IMP HR - Actual Persons '!BF19-'IMP HR - Project Time'!BF19</f>
        <v>0.15000000000000036</v>
      </c>
      <c r="BG19" s="415">
        <f ca="1">'IMP HR - Actual Persons '!BG19-'IMP HR - Project Time'!BG19</f>
        <v>0.15000000000000036</v>
      </c>
      <c r="BH19" s="415">
        <f ca="1">'IMP HR - Actual Persons '!BH19-'IMP HR - Project Time'!BH19</f>
        <v>0.15000000000000036</v>
      </c>
      <c r="BI19" s="416">
        <f ca="1">'IMP HR - Actual Persons '!BI19-'IMP HR - Project Time'!BI19</f>
        <v>0.15000000000000036</v>
      </c>
      <c r="BJ19" s="415">
        <f ca="1">'IMP HR - Actual Persons '!BJ19-'IMP HR - Project Time'!BJ19</f>
        <v>0.15000000000000036</v>
      </c>
      <c r="BK19" s="417">
        <f ca="1">'IMP HR - Actual Persons '!BK19-'IMP HR - Project Time'!BK19</f>
        <v>0.15000000000000036</v>
      </c>
      <c r="BL19" s="414">
        <f ca="1">'IMP HR - Actual Persons '!BL19-'IMP HR - Project Time'!BL19</f>
        <v>1.1500000000000004</v>
      </c>
      <c r="BM19" s="415">
        <f ca="1">'IMP HR - Actual Persons '!BM19-'IMP HR - Project Time'!BM19</f>
        <v>1.1500000000000004</v>
      </c>
      <c r="BN19" s="415">
        <f ca="1">'IMP HR - Actual Persons '!BN19-'IMP HR - Project Time'!BN19</f>
        <v>1.1500000000000004</v>
      </c>
      <c r="BO19" s="416">
        <f ca="1">'IMP HR - Actual Persons '!BO19-'IMP HR - Project Time'!BO19</f>
        <v>1.1499999999999986</v>
      </c>
      <c r="BP19" s="415">
        <f ca="1">'IMP HR - Actual Persons '!BP19-'IMP HR - Project Time'!BP19</f>
        <v>0.64999999999999858</v>
      </c>
      <c r="BQ19" s="415">
        <f ca="1">'IMP HR - Actual Persons '!BQ19-'IMP HR - Project Time'!BQ19</f>
        <v>0.64999999999999858</v>
      </c>
      <c r="BR19" s="416">
        <f ca="1">'IMP HR - Actual Persons '!BR19-'IMP HR - Project Time'!BR19</f>
        <v>1.5</v>
      </c>
      <c r="BS19" s="415">
        <f ca="1">'IMP HR - Actual Persons '!BS19-'IMP HR - Project Time'!BS19</f>
        <v>1.5</v>
      </c>
      <c r="BT19" s="415">
        <f ca="1">'IMP HR - Actual Persons '!BT19-'IMP HR - Project Time'!BT19</f>
        <v>1.5</v>
      </c>
      <c r="BU19" s="416">
        <f ca="1">'IMP HR - Actual Persons '!BU19-'IMP HR - Project Time'!BU19</f>
        <v>1.5</v>
      </c>
      <c r="BV19" s="415">
        <f ca="1">'IMP HR - Actual Persons '!BV19-'IMP HR - Project Time'!BV19</f>
        <v>0.94999999999999929</v>
      </c>
      <c r="BW19" s="417">
        <f ca="1">'IMP HR - Actual Persons '!BW19-'IMP HR - Project Time'!BW19</f>
        <v>0.94999999999999929</v>
      </c>
      <c r="BX19" s="414">
        <f ca="1">'IMP HR - Actual Persons '!BX19-'IMP HR - Project Time'!BX19</f>
        <v>0.94999999999999929</v>
      </c>
      <c r="BY19" s="415">
        <f ca="1">'IMP HR - Actual Persons '!BY19-'IMP HR - Project Time'!BY19</f>
        <v>0.94999999999999929</v>
      </c>
      <c r="BZ19" s="415">
        <f ca="1">'IMP HR - Actual Persons '!BZ19-'IMP HR - Project Time'!BZ19</f>
        <v>0.94999999999999929</v>
      </c>
      <c r="CA19" s="416">
        <f ca="1">'IMP HR - Actual Persons '!CA19-'IMP HR - Project Time'!CA19</f>
        <v>3.9499999999999993</v>
      </c>
      <c r="CB19" s="415">
        <f ca="1">'IMP HR - Actual Persons '!CB19-'IMP HR - Project Time'!CB19</f>
        <v>3.9499999999999993</v>
      </c>
      <c r="CC19" s="415">
        <f ca="1">'IMP HR - Actual Persons '!CC19-'IMP HR - Project Time'!CC19</f>
        <v>3.9499999999999993</v>
      </c>
      <c r="CD19" s="416">
        <f ca="1">'IMP HR - Actual Persons '!CD19-'IMP HR - Project Time'!CD19</f>
        <v>5.4500000000000028</v>
      </c>
      <c r="CE19" s="415">
        <f ca="1">'IMP HR - Actual Persons '!CE19-'IMP HR - Project Time'!CE19</f>
        <v>3.8500000000000014</v>
      </c>
      <c r="CF19" s="415">
        <f ca="1">'IMP HR - Actual Persons '!CF19-'IMP HR - Project Time'!CF19</f>
        <v>3.8500000000000014</v>
      </c>
      <c r="CG19" s="416">
        <f ca="1">'IMP HR - Actual Persons '!CG19-'IMP HR - Project Time'!CG19</f>
        <v>3.8500000000000014</v>
      </c>
      <c r="CH19" s="415">
        <f ca="1">'IMP HR - Actual Persons '!CH19-'IMP HR - Project Time'!CH19</f>
        <v>3.8500000000000014</v>
      </c>
      <c r="CI19" s="417">
        <f ca="1">'IMP HR - Actual Persons '!CI19-'IMP HR - Project Time'!CI19</f>
        <v>3.8500000000000014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414">
        <f ca="1">'IMP HR - Actual Persons '!AB20-'IMP HR - Project Time'!AB20</f>
        <v>0</v>
      </c>
      <c r="AC20" s="415">
        <f ca="1">'IMP HR - Actual Persons '!AC20-'IMP HR - Project Time'!AC20</f>
        <v>0</v>
      </c>
      <c r="AD20" s="415">
        <f ca="1">'IMP HR - Actual Persons '!AD20-'IMP HR - Project Time'!AD20</f>
        <v>0</v>
      </c>
      <c r="AE20" s="416">
        <f ca="1">'IMP HR - Actual Persons '!AE20-'IMP HR - Project Time'!AE20</f>
        <v>0</v>
      </c>
      <c r="AF20" s="415">
        <f ca="1">'IMP HR - Actual Persons '!AF20-'IMP HR - Project Time'!AF20</f>
        <v>0</v>
      </c>
      <c r="AG20" s="415">
        <f ca="1">'IMP HR - Actual Persons '!AG20-'IMP HR - Project Time'!AG20</f>
        <v>0</v>
      </c>
      <c r="AH20" s="416">
        <f ca="1">'IMP HR - Actual Persons '!AH20-'IMP HR - Project Time'!AH20</f>
        <v>0</v>
      </c>
      <c r="AI20" s="415">
        <f ca="1">'IMP HR - Actual Persons '!AI20-'IMP HR - Project Time'!AI20</f>
        <v>0</v>
      </c>
      <c r="AJ20" s="415">
        <f ca="1">'IMP HR - Actual Persons '!AJ20-'IMP HR - Project Time'!AJ20</f>
        <v>0</v>
      </c>
      <c r="AK20" s="416">
        <f ca="1">'IMP HR - Actual Persons '!AK20-'IMP HR - Project Time'!AK20</f>
        <v>0</v>
      </c>
      <c r="AL20" s="415">
        <f ca="1">'IMP HR - Actual Persons '!AL20-'IMP HR - Project Time'!AL20</f>
        <v>0</v>
      </c>
      <c r="AM20" s="417">
        <f ca="1">'IMP HR - Actual Persons '!AM20-'IMP HR - Project Time'!AM20</f>
        <v>0</v>
      </c>
      <c r="AN20" s="414">
        <f ca="1">'IMP HR - Actual Persons '!AN20-'IMP HR - Project Time'!AN20</f>
        <v>0</v>
      </c>
      <c r="AO20" s="415">
        <f ca="1">'IMP HR - Actual Persons '!AO20-'IMP HR - Project Time'!AO20</f>
        <v>0</v>
      </c>
      <c r="AP20" s="415">
        <f ca="1">'IMP HR - Actual Persons '!AP20-'IMP HR - Project Time'!AP20</f>
        <v>0</v>
      </c>
      <c r="AQ20" s="416">
        <f ca="1">'IMP HR - Actual Persons '!AQ20-'IMP HR - Project Time'!AQ20</f>
        <v>0</v>
      </c>
      <c r="AR20" s="415">
        <f ca="1">'IMP HR - Actual Persons '!AR20-'IMP HR - Project Time'!AR20</f>
        <v>0</v>
      </c>
      <c r="AS20" s="415">
        <f ca="1">'IMP HR - Actual Persons '!AS20-'IMP HR - Project Time'!AS20</f>
        <v>0</v>
      </c>
      <c r="AT20" s="416">
        <f ca="1">'IMP HR - Actual Persons '!AT20-'IMP HR - Project Time'!AT20</f>
        <v>0</v>
      </c>
      <c r="AU20" s="415">
        <f ca="1">'IMP HR - Actual Persons '!AU20-'IMP HR - Project Time'!AU20</f>
        <v>0</v>
      </c>
      <c r="AV20" s="415">
        <f ca="1">'IMP HR - Actual Persons '!AV20-'IMP HR - Project Time'!AV20</f>
        <v>0</v>
      </c>
      <c r="AW20" s="416">
        <f ca="1">'IMP HR - Actual Persons '!AW20-'IMP HR - Project Time'!AW20</f>
        <v>2</v>
      </c>
      <c r="AX20" s="415">
        <f ca="1">'IMP HR - Actual Persons '!AX20-'IMP HR - Project Time'!AX20</f>
        <v>2</v>
      </c>
      <c r="AY20" s="417">
        <f ca="1">'IMP HR - Actual Persons '!AY20-'IMP HR - Project Time'!AY20</f>
        <v>0.5</v>
      </c>
      <c r="AZ20" s="414">
        <f ca="1">'IMP HR - Actual Persons '!AZ20-'IMP HR - Project Time'!AZ20</f>
        <v>0</v>
      </c>
      <c r="BA20" s="415">
        <f ca="1">'IMP HR - Actual Persons '!BA20-'IMP HR - Project Time'!BA20</f>
        <v>0</v>
      </c>
      <c r="BB20" s="415">
        <f ca="1">'IMP HR - Actual Persons '!BB20-'IMP HR - Project Time'!BB20</f>
        <v>0.15000000000000036</v>
      </c>
      <c r="BC20" s="416">
        <f ca="1">'IMP HR - Actual Persons '!BC20-'IMP HR - Project Time'!BC20</f>
        <v>0.30000000000000071</v>
      </c>
      <c r="BD20" s="415">
        <f ca="1">'IMP HR - Actual Persons '!BD20-'IMP HR - Project Time'!BD20</f>
        <v>0.30000000000000071</v>
      </c>
      <c r="BE20" s="415">
        <f ca="1">'IMP HR - Actual Persons '!BE20-'IMP HR - Project Time'!BE20</f>
        <v>0.80000000000000071</v>
      </c>
      <c r="BF20" s="416">
        <f ca="1">'IMP HR - Actual Persons '!BF20-'IMP HR - Project Time'!BF20</f>
        <v>0.30000000000000071</v>
      </c>
      <c r="BG20" s="415">
        <f ca="1">'IMP HR - Actual Persons '!BG20-'IMP HR - Project Time'!BG20</f>
        <v>0.30000000000000071</v>
      </c>
      <c r="BH20" s="415">
        <f ca="1">'IMP HR - Actual Persons '!BH20-'IMP HR - Project Time'!BH20</f>
        <v>0.30000000000000071</v>
      </c>
      <c r="BI20" s="416">
        <f ca="1">'IMP HR - Actual Persons '!BI20-'IMP HR - Project Time'!BI20</f>
        <v>0.30000000000000071</v>
      </c>
      <c r="BJ20" s="415">
        <f ca="1">'IMP HR - Actual Persons '!BJ20-'IMP HR - Project Time'!BJ20</f>
        <v>0.30000000000000071</v>
      </c>
      <c r="BK20" s="417">
        <f ca="1">'IMP HR - Actual Persons '!BK20-'IMP HR - Project Time'!BK20</f>
        <v>0.30000000000000071</v>
      </c>
      <c r="BL20" s="414">
        <f ca="1">'IMP HR - Actual Persons '!BL20-'IMP HR - Project Time'!BL20</f>
        <v>2.3000000000000007</v>
      </c>
      <c r="BM20" s="415">
        <f ca="1">'IMP HR - Actual Persons '!BM20-'IMP HR - Project Time'!BM20</f>
        <v>2.3000000000000007</v>
      </c>
      <c r="BN20" s="415">
        <f ca="1">'IMP HR - Actual Persons '!BN20-'IMP HR - Project Time'!BN20</f>
        <v>2.3000000000000007</v>
      </c>
      <c r="BO20" s="416">
        <f ca="1">'IMP HR - Actual Persons '!BO20-'IMP HR - Project Time'!BO20</f>
        <v>2.2999999999999972</v>
      </c>
      <c r="BP20" s="415">
        <f ca="1">'IMP HR - Actual Persons '!BP20-'IMP HR - Project Time'!BP20</f>
        <v>2.2999999999999972</v>
      </c>
      <c r="BQ20" s="415">
        <f ca="1">'IMP HR - Actual Persons '!BQ20-'IMP HR - Project Time'!BQ20</f>
        <v>0.79999999999999716</v>
      </c>
      <c r="BR20" s="416">
        <f ca="1">'IMP HR - Actual Persons '!BR20-'IMP HR - Project Time'!BR20</f>
        <v>0</v>
      </c>
      <c r="BS20" s="415">
        <f ca="1">'IMP HR - Actual Persons '!BS20-'IMP HR - Project Time'!BS20</f>
        <v>0</v>
      </c>
      <c r="BT20" s="415">
        <f ca="1">'IMP HR - Actual Persons '!BT20-'IMP HR - Project Time'!BT20</f>
        <v>0</v>
      </c>
      <c r="BU20" s="416">
        <f ca="1">'IMP HR - Actual Persons '!BU20-'IMP HR - Project Time'!BU20</f>
        <v>0</v>
      </c>
      <c r="BV20" s="415">
        <f ca="1">'IMP HR - Actual Persons '!BV20-'IMP HR - Project Time'!BV20</f>
        <v>0</v>
      </c>
      <c r="BW20" s="417">
        <f ca="1">'IMP HR - Actual Persons '!BW20-'IMP HR - Project Time'!BW20</f>
        <v>0.45000000000000284</v>
      </c>
      <c r="BX20" s="414">
        <f ca="1">'IMP HR - Actual Persons '!BX20-'IMP HR - Project Time'!BX20</f>
        <v>0.89999999999999858</v>
      </c>
      <c r="BY20" s="415">
        <f ca="1">'IMP HR - Actual Persons '!BY20-'IMP HR - Project Time'!BY20</f>
        <v>0.89999999999999858</v>
      </c>
      <c r="BZ20" s="415">
        <f ca="1">'IMP HR - Actual Persons '!BZ20-'IMP HR - Project Time'!BZ20</f>
        <v>0.89999999999999858</v>
      </c>
      <c r="CA20" s="416">
        <f ca="1">'IMP HR - Actual Persons '!CA20-'IMP HR - Project Time'!CA20</f>
        <v>6.8999999999999986</v>
      </c>
      <c r="CB20" s="415">
        <f ca="1">'IMP HR - Actual Persons '!CB20-'IMP HR - Project Time'!CB20</f>
        <v>6.8999999999999986</v>
      </c>
      <c r="CC20" s="415">
        <f ca="1">'IMP HR - Actual Persons '!CC20-'IMP HR - Project Time'!CC20</f>
        <v>6.8999999999999986</v>
      </c>
      <c r="CD20" s="416">
        <f ca="1">'IMP HR - Actual Persons '!CD20-'IMP HR - Project Time'!CD20</f>
        <v>9.9000000000000057</v>
      </c>
      <c r="CE20" s="415">
        <f ca="1">'IMP HR - Actual Persons '!CE20-'IMP HR - Project Time'!CE20</f>
        <v>9.9000000000000057</v>
      </c>
      <c r="CF20" s="415">
        <f ca="1">'IMP HR - Actual Persons '!CF20-'IMP HR - Project Time'!CF20</f>
        <v>8.3000000000000043</v>
      </c>
      <c r="CG20" s="416">
        <f ca="1">'IMP HR - Actual Persons '!CG20-'IMP HR - Project Time'!CG20</f>
        <v>6.7000000000000028</v>
      </c>
      <c r="CH20" s="415">
        <f ca="1">'IMP HR - Actual Persons '!CH20-'IMP HR - Project Time'!CH20</f>
        <v>6.7000000000000028</v>
      </c>
      <c r="CI20" s="417">
        <f ca="1">'IMP HR - Actual Persons '!CI20-'IMP HR - Project Time'!CI20</f>
        <v>6.7000000000000028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414">
        <f ca="1">'IMP HR - Actual Persons '!AB21-'IMP HR - Project Time'!AB21</f>
        <v>0</v>
      </c>
      <c r="AC21" s="415">
        <f ca="1">'IMP HR - Actual Persons '!AC21-'IMP HR - Project Time'!AC21</f>
        <v>0</v>
      </c>
      <c r="AD21" s="415">
        <f ca="1">'IMP HR - Actual Persons '!AD21-'IMP HR - Project Time'!AD21</f>
        <v>0</v>
      </c>
      <c r="AE21" s="416">
        <f ca="1">'IMP HR - Actual Persons '!AE21-'IMP HR - Project Time'!AE21</f>
        <v>0</v>
      </c>
      <c r="AF21" s="415">
        <f ca="1">'IMP HR - Actual Persons '!AF21-'IMP HR - Project Time'!AF21</f>
        <v>0</v>
      </c>
      <c r="AG21" s="415">
        <f ca="1">'IMP HR - Actual Persons '!AG21-'IMP HR - Project Time'!AG21</f>
        <v>0</v>
      </c>
      <c r="AH21" s="416">
        <f ca="1">'IMP HR - Actual Persons '!AH21-'IMP HR - Project Time'!AH21</f>
        <v>0</v>
      </c>
      <c r="AI21" s="415">
        <f ca="1">'IMP HR - Actual Persons '!AI21-'IMP HR - Project Time'!AI21</f>
        <v>0</v>
      </c>
      <c r="AJ21" s="415">
        <f ca="1">'IMP HR - Actual Persons '!AJ21-'IMP HR - Project Time'!AJ21</f>
        <v>0</v>
      </c>
      <c r="AK21" s="416">
        <f ca="1">'IMP HR - Actual Persons '!AK21-'IMP HR - Project Time'!AK21</f>
        <v>0</v>
      </c>
      <c r="AL21" s="415">
        <f ca="1">'IMP HR - Actual Persons '!AL21-'IMP HR - Project Time'!AL21</f>
        <v>0</v>
      </c>
      <c r="AM21" s="417">
        <f ca="1">'IMP HR - Actual Persons '!AM21-'IMP HR - Project Time'!AM21</f>
        <v>0</v>
      </c>
      <c r="AN21" s="414">
        <f ca="1">'IMP HR - Actual Persons '!AN21-'IMP HR - Project Time'!AN21</f>
        <v>0</v>
      </c>
      <c r="AO21" s="415">
        <f ca="1">'IMP HR - Actual Persons '!AO21-'IMP HR - Project Time'!AO21</f>
        <v>0</v>
      </c>
      <c r="AP21" s="415">
        <f ca="1">'IMP HR - Actual Persons '!AP21-'IMP HR - Project Time'!AP21</f>
        <v>0</v>
      </c>
      <c r="AQ21" s="416">
        <f ca="1">'IMP HR - Actual Persons '!AQ21-'IMP HR - Project Time'!AQ21</f>
        <v>0</v>
      </c>
      <c r="AR21" s="415">
        <f ca="1">'IMP HR - Actual Persons '!AR21-'IMP HR - Project Time'!AR21</f>
        <v>0</v>
      </c>
      <c r="AS21" s="415">
        <f ca="1">'IMP HR - Actual Persons '!AS21-'IMP HR - Project Time'!AS21</f>
        <v>0</v>
      </c>
      <c r="AT21" s="416">
        <f ca="1">'IMP HR - Actual Persons '!AT21-'IMP HR - Project Time'!AT21</f>
        <v>0</v>
      </c>
      <c r="AU21" s="415">
        <f ca="1">'IMP HR - Actual Persons '!AU21-'IMP HR - Project Time'!AU21</f>
        <v>0</v>
      </c>
      <c r="AV21" s="415">
        <f ca="1">'IMP HR - Actual Persons '!AV21-'IMP HR - Project Time'!AV21</f>
        <v>0</v>
      </c>
      <c r="AW21" s="416">
        <f ca="1">'IMP HR - Actual Persons '!AW21-'IMP HR - Project Time'!AW21</f>
        <v>0.5</v>
      </c>
      <c r="AX21" s="415">
        <f ca="1">'IMP HR - Actual Persons '!AX21-'IMP HR - Project Time'!AX21</f>
        <v>0.5</v>
      </c>
      <c r="AY21" s="417">
        <f ca="1">'IMP HR - Actual Persons '!AY21-'IMP HR - Project Time'!AY21</f>
        <v>0.5</v>
      </c>
      <c r="AZ21" s="414">
        <f ca="1">'IMP HR - Actual Persons '!AZ21-'IMP HR - Project Time'!AZ21</f>
        <v>0.65000000000000036</v>
      </c>
      <c r="BA21" s="415">
        <f ca="1">'IMP HR - Actual Persons '!BA21-'IMP HR - Project Time'!BA21</f>
        <v>0.65000000000000036</v>
      </c>
      <c r="BB21" s="415">
        <f ca="1">'IMP HR - Actual Persons '!BB21-'IMP HR - Project Time'!BB21</f>
        <v>0.65000000000000036</v>
      </c>
      <c r="BC21" s="416">
        <f ca="1">'IMP HR - Actual Persons '!BC21-'IMP HR - Project Time'!BC21</f>
        <v>0.15000000000000036</v>
      </c>
      <c r="BD21" s="415">
        <f ca="1">'IMP HR - Actual Persons '!BD21-'IMP HR - Project Time'!BD21</f>
        <v>0.15000000000000036</v>
      </c>
      <c r="BE21" s="415">
        <f ca="1">'IMP HR - Actual Persons '!BE21-'IMP HR - Project Time'!BE21</f>
        <v>0.15000000000000036</v>
      </c>
      <c r="BF21" s="416">
        <f ca="1">'IMP HR - Actual Persons '!BF21-'IMP HR - Project Time'!BF21</f>
        <v>0.15000000000000036</v>
      </c>
      <c r="BG21" s="415">
        <f ca="1">'IMP HR - Actual Persons '!BG21-'IMP HR - Project Time'!BG21</f>
        <v>0.15000000000000036</v>
      </c>
      <c r="BH21" s="415">
        <f ca="1">'IMP HR - Actual Persons '!BH21-'IMP HR - Project Time'!BH21</f>
        <v>0.15000000000000036</v>
      </c>
      <c r="BI21" s="416">
        <f ca="1">'IMP HR - Actual Persons '!BI21-'IMP HR - Project Time'!BI21</f>
        <v>0.15000000000000036</v>
      </c>
      <c r="BJ21" s="415">
        <f ca="1">'IMP HR - Actual Persons '!BJ21-'IMP HR - Project Time'!BJ21</f>
        <v>0.15000000000000036</v>
      </c>
      <c r="BK21" s="417">
        <f ca="1">'IMP HR - Actual Persons '!BK21-'IMP HR - Project Time'!BK21</f>
        <v>0.15000000000000036</v>
      </c>
      <c r="BL21" s="414">
        <f ca="1">'IMP HR - Actual Persons '!BL21-'IMP HR - Project Time'!BL21</f>
        <v>1.1500000000000004</v>
      </c>
      <c r="BM21" s="415">
        <f ca="1">'IMP HR - Actual Persons '!BM21-'IMP HR - Project Time'!BM21</f>
        <v>1.1500000000000004</v>
      </c>
      <c r="BN21" s="415">
        <f ca="1">'IMP HR - Actual Persons '!BN21-'IMP HR - Project Time'!BN21</f>
        <v>1.1500000000000004</v>
      </c>
      <c r="BO21" s="416">
        <f ca="1">'IMP HR - Actual Persons '!BO21-'IMP HR - Project Time'!BO21</f>
        <v>0.64999999999999858</v>
      </c>
      <c r="BP21" s="415">
        <f ca="1">'IMP HR - Actual Persons '!BP21-'IMP HR - Project Time'!BP21</f>
        <v>0.64999999999999858</v>
      </c>
      <c r="BQ21" s="415">
        <f ca="1">'IMP HR - Actual Persons '!BQ21-'IMP HR - Project Time'!BQ21</f>
        <v>0.64999999999999858</v>
      </c>
      <c r="BR21" s="416">
        <f ca="1">'IMP HR - Actual Persons '!BR21-'IMP HR - Project Time'!BR21</f>
        <v>1.5</v>
      </c>
      <c r="BS21" s="415">
        <f ca="1">'IMP HR - Actual Persons '!BS21-'IMP HR - Project Time'!BS21</f>
        <v>1.5</v>
      </c>
      <c r="BT21" s="415">
        <f ca="1">'IMP HR - Actual Persons '!BT21-'IMP HR - Project Time'!BT21</f>
        <v>1.5</v>
      </c>
      <c r="BU21" s="416">
        <f ca="1">'IMP HR - Actual Persons '!BU21-'IMP HR - Project Time'!BU21</f>
        <v>0.94999999999999929</v>
      </c>
      <c r="BV21" s="415">
        <f ca="1">'IMP HR - Actual Persons '!BV21-'IMP HR - Project Time'!BV21</f>
        <v>0.94999999999999929</v>
      </c>
      <c r="BW21" s="417">
        <f ca="1">'IMP HR - Actual Persons '!BW21-'IMP HR - Project Time'!BW21</f>
        <v>0.94999999999999929</v>
      </c>
      <c r="BX21" s="414">
        <f ca="1">'IMP HR - Actual Persons '!BX21-'IMP HR - Project Time'!BX21</f>
        <v>0.94999999999999929</v>
      </c>
      <c r="BY21" s="415">
        <f ca="1">'IMP HR - Actual Persons '!BY21-'IMP HR - Project Time'!BY21</f>
        <v>0.94999999999999929</v>
      </c>
      <c r="BZ21" s="415">
        <f ca="1">'IMP HR - Actual Persons '!BZ21-'IMP HR - Project Time'!BZ21</f>
        <v>0.94999999999999929</v>
      </c>
      <c r="CA21" s="416">
        <f ca="1">'IMP HR - Actual Persons '!CA21-'IMP HR - Project Time'!CA21</f>
        <v>3.9499999999999993</v>
      </c>
      <c r="CB21" s="415">
        <f ca="1">'IMP HR - Actual Persons '!CB21-'IMP HR - Project Time'!CB21</f>
        <v>3.9499999999999993</v>
      </c>
      <c r="CC21" s="415">
        <f ca="1">'IMP HR - Actual Persons '!CC21-'IMP HR - Project Time'!CC21</f>
        <v>3.9499999999999993</v>
      </c>
      <c r="CD21" s="416">
        <f ca="1">'IMP HR - Actual Persons '!CD21-'IMP HR - Project Time'!CD21</f>
        <v>3.8500000000000014</v>
      </c>
      <c r="CE21" s="415">
        <f ca="1">'IMP HR - Actual Persons '!CE21-'IMP HR - Project Time'!CE21</f>
        <v>3.8500000000000014</v>
      </c>
      <c r="CF21" s="415">
        <f ca="1">'IMP HR - Actual Persons '!CF21-'IMP HR - Project Time'!CF21</f>
        <v>3.8500000000000014</v>
      </c>
      <c r="CG21" s="416">
        <f ca="1">'IMP HR - Actual Persons '!CG21-'IMP HR - Project Time'!CG21</f>
        <v>3.8500000000000014</v>
      </c>
      <c r="CH21" s="415">
        <f ca="1">'IMP HR - Actual Persons '!CH21-'IMP HR - Project Time'!CH21</f>
        <v>3.8500000000000014</v>
      </c>
      <c r="CI21" s="417">
        <f ca="1">'IMP HR - Actual Persons '!CI21-'IMP HR - Project Time'!CI21</f>
        <v>3.8500000000000014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414">
        <f ca="1">'IMP HR - Actual Persons '!AB22-'IMP HR - Project Time'!AB22</f>
        <v>0.8</v>
      </c>
      <c r="AC22" s="415">
        <f ca="1">'IMP HR - Actual Persons '!AC22-'IMP HR - Project Time'!AC22</f>
        <v>0.8</v>
      </c>
      <c r="AD22" s="415">
        <f ca="1">'IMP HR - Actual Persons '!AD22-'IMP HR - Project Time'!AD22</f>
        <v>0.8</v>
      </c>
      <c r="AE22" s="416">
        <f ca="1">'IMP HR - Actual Persons '!AE22-'IMP HR - Project Time'!AE22</f>
        <v>0.8</v>
      </c>
      <c r="AF22" s="415">
        <f ca="1">'IMP HR - Actual Persons '!AF22-'IMP HR - Project Time'!AF22</f>
        <v>0.8</v>
      </c>
      <c r="AG22" s="415">
        <f ca="1">'IMP HR - Actual Persons '!AG22-'IMP HR - Project Time'!AG22</f>
        <v>0.8</v>
      </c>
      <c r="AH22" s="416">
        <f ca="1">'IMP HR - Actual Persons '!AH22-'IMP HR - Project Time'!AH22</f>
        <v>0.8</v>
      </c>
      <c r="AI22" s="415">
        <f ca="1">'IMP HR - Actual Persons '!AI22-'IMP HR - Project Time'!AI22</f>
        <v>0.8</v>
      </c>
      <c r="AJ22" s="415">
        <f ca="1">'IMP HR - Actual Persons '!AJ22-'IMP HR - Project Time'!AJ22</f>
        <v>0.8</v>
      </c>
      <c r="AK22" s="416">
        <f ca="1">'IMP HR - Actual Persons '!AK22-'IMP HR - Project Time'!AK22</f>
        <v>0.8</v>
      </c>
      <c r="AL22" s="415">
        <f ca="1">'IMP HR - Actual Persons '!AL22-'IMP HR - Project Time'!AL22</f>
        <v>0.8</v>
      </c>
      <c r="AM22" s="417">
        <f ca="1">'IMP HR - Actual Persons '!AM22-'IMP HR - Project Time'!AM22</f>
        <v>0.8</v>
      </c>
      <c r="AN22" s="414">
        <f ca="1">'IMP HR - Actual Persons '!AN22-'IMP HR - Project Time'!AN22</f>
        <v>0</v>
      </c>
      <c r="AO22" s="415">
        <f ca="1">'IMP HR - Actual Persons '!AO22-'IMP HR - Project Time'!AO22</f>
        <v>0</v>
      </c>
      <c r="AP22" s="415">
        <f ca="1">'IMP HR - Actual Persons '!AP22-'IMP HR - Project Time'!AP22</f>
        <v>0</v>
      </c>
      <c r="AQ22" s="416">
        <f ca="1">'IMP HR - Actual Persons '!AQ22-'IMP HR - Project Time'!AQ22</f>
        <v>0.8</v>
      </c>
      <c r="AR22" s="415">
        <f ca="1">'IMP HR - Actual Persons '!AR22-'IMP HR - Project Time'!AR22</f>
        <v>0.8</v>
      </c>
      <c r="AS22" s="415">
        <f ca="1">'IMP HR - Actual Persons '!AS22-'IMP HR - Project Time'!AS22</f>
        <v>0.8</v>
      </c>
      <c r="AT22" s="416">
        <f ca="1">'IMP HR - Actual Persons '!AT22-'IMP HR - Project Time'!AT22</f>
        <v>0.79999999999999982</v>
      </c>
      <c r="AU22" s="415">
        <f ca="1">'IMP HR - Actual Persons '!AU22-'IMP HR - Project Time'!AU22</f>
        <v>0.79999999999999982</v>
      </c>
      <c r="AV22" s="415">
        <f ca="1">'IMP HR - Actual Persons '!AV22-'IMP HR - Project Time'!AV22</f>
        <v>0.79999999999999982</v>
      </c>
      <c r="AW22" s="416">
        <f ca="1">'IMP HR - Actual Persons '!AW22-'IMP HR - Project Time'!AW22</f>
        <v>0.7</v>
      </c>
      <c r="AX22" s="415">
        <f ca="1">'IMP HR - Actual Persons '!AX22-'IMP HR - Project Time'!AX22</f>
        <v>0.7</v>
      </c>
      <c r="AY22" s="417">
        <f ca="1">'IMP HR - Actual Persons '!AY22-'IMP HR - Project Time'!AY22</f>
        <v>0.7</v>
      </c>
      <c r="AZ22" s="414">
        <f ca="1">'IMP HR - Actual Persons '!AZ22-'IMP HR - Project Time'!AZ22</f>
        <v>0.53</v>
      </c>
      <c r="BA22" s="415">
        <f ca="1">'IMP HR - Actual Persons '!BA22-'IMP HR - Project Time'!BA22</f>
        <v>0.53</v>
      </c>
      <c r="BB22" s="415">
        <f ca="1">'IMP HR - Actual Persons '!BB22-'IMP HR - Project Time'!BB22</f>
        <v>0.53</v>
      </c>
      <c r="BC22" s="416">
        <f ca="1">'IMP HR - Actual Persons '!BC22-'IMP HR - Project Time'!BC22</f>
        <v>3.0000000000000249E-2</v>
      </c>
      <c r="BD22" s="415">
        <f ca="1">'IMP HR - Actual Persons '!BD22-'IMP HR - Project Time'!BD22</f>
        <v>3.0000000000000249E-2</v>
      </c>
      <c r="BE22" s="415">
        <f ca="1">'IMP HR - Actual Persons '!BE22-'IMP HR - Project Time'!BE22</f>
        <v>3.0000000000000249E-2</v>
      </c>
      <c r="BF22" s="416">
        <f ca="1">'IMP HR - Actual Persons '!BF22-'IMP HR - Project Time'!BF22</f>
        <v>2.9999999999999805E-2</v>
      </c>
      <c r="BG22" s="415">
        <f ca="1">'IMP HR - Actual Persons '!BG22-'IMP HR - Project Time'!BG22</f>
        <v>2.9999999999999805E-2</v>
      </c>
      <c r="BH22" s="415">
        <f ca="1">'IMP HR - Actual Persons '!BH22-'IMP HR - Project Time'!BH22</f>
        <v>2.9999999999999805E-2</v>
      </c>
      <c r="BI22" s="416">
        <f ca="1">'IMP HR - Actual Persons '!BI22-'IMP HR - Project Time'!BI22</f>
        <v>2.9999999999999805E-2</v>
      </c>
      <c r="BJ22" s="415">
        <f ca="1">'IMP HR - Actual Persons '!BJ22-'IMP HR - Project Time'!BJ22</f>
        <v>2.9999999999999805E-2</v>
      </c>
      <c r="BK22" s="417">
        <f ca="1">'IMP HR - Actual Persons '!BK22-'IMP HR - Project Time'!BK22</f>
        <v>2.9999999999999805E-2</v>
      </c>
      <c r="BL22" s="414">
        <f ca="1">'IMP HR - Actual Persons '!BL22-'IMP HR - Project Time'!BL22</f>
        <v>0.22999999999999998</v>
      </c>
      <c r="BM22" s="415">
        <f ca="1">'IMP HR - Actual Persons '!BM22-'IMP HR - Project Time'!BM22</f>
        <v>0.22999999999999998</v>
      </c>
      <c r="BN22" s="415">
        <f ca="1">'IMP HR - Actual Persons '!BN22-'IMP HR - Project Time'!BN22</f>
        <v>0.22999999999999998</v>
      </c>
      <c r="BO22" s="416">
        <f ca="1">'IMP HR - Actual Persons '!BO22-'IMP HR - Project Time'!BO22</f>
        <v>0.52999999999999936</v>
      </c>
      <c r="BP22" s="415">
        <f ca="1">'IMP HR - Actual Persons '!BP22-'IMP HR - Project Time'!BP22</f>
        <v>0.52999999999999936</v>
      </c>
      <c r="BQ22" s="415">
        <f ca="1">'IMP HR - Actual Persons '!BQ22-'IMP HR - Project Time'!BQ22</f>
        <v>0.52999999999999936</v>
      </c>
      <c r="BR22" s="416">
        <f ca="1">'IMP HR - Actual Persons '!BR22-'IMP HR - Project Time'!BR22</f>
        <v>0.70000000000000018</v>
      </c>
      <c r="BS22" s="415">
        <f ca="1">'IMP HR - Actual Persons '!BS22-'IMP HR - Project Time'!BS22</f>
        <v>0.70000000000000018</v>
      </c>
      <c r="BT22" s="415">
        <f ca="1">'IMP HR - Actual Persons '!BT22-'IMP HR - Project Time'!BT22</f>
        <v>0.70000000000000018</v>
      </c>
      <c r="BU22" s="416">
        <f ca="1">'IMP HR - Actual Persons '!BU22-'IMP HR - Project Time'!BU22</f>
        <v>0.19000000000000039</v>
      </c>
      <c r="BV22" s="415">
        <f ca="1">'IMP HR - Actual Persons '!BV22-'IMP HR - Project Time'!BV22</f>
        <v>0.19000000000000039</v>
      </c>
      <c r="BW22" s="417">
        <f ca="1">'IMP HR - Actual Persons '!BW22-'IMP HR - Project Time'!BW22</f>
        <v>0.19000000000000039</v>
      </c>
      <c r="BX22" s="414">
        <f ca="1">'IMP HR - Actual Persons '!BX22-'IMP HR - Project Time'!BX22</f>
        <v>0.1899999999999995</v>
      </c>
      <c r="BY22" s="415">
        <f ca="1">'IMP HR - Actual Persons '!BY22-'IMP HR - Project Time'!BY22</f>
        <v>0.1899999999999995</v>
      </c>
      <c r="BZ22" s="415">
        <f ca="1">'IMP HR - Actual Persons '!BZ22-'IMP HR - Project Time'!BZ22</f>
        <v>0.1899999999999995</v>
      </c>
      <c r="CA22" s="416">
        <f ca="1">'IMP HR - Actual Persons '!CA22-'IMP HR - Project Time'!CA22</f>
        <v>0.79</v>
      </c>
      <c r="CB22" s="415">
        <f ca="1">'IMP HR - Actual Persons '!CB22-'IMP HR - Project Time'!CB22</f>
        <v>0.79</v>
      </c>
      <c r="CC22" s="415">
        <f ca="1">'IMP HR - Actual Persons '!CC22-'IMP HR - Project Time'!CC22</f>
        <v>0.79</v>
      </c>
      <c r="CD22" s="416">
        <f ca="1">'IMP HR - Actual Persons '!CD22-'IMP HR - Project Time'!CD22</f>
        <v>0.77000000000000046</v>
      </c>
      <c r="CE22" s="415">
        <f ca="1">'IMP HR - Actual Persons '!CE22-'IMP HR - Project Time'!CE22</f>
        <v>0.77000000000000046</v>
      </c>
      <c r="CF22" s="415">
        <f ca="1">'IMP HR - Actual Persons '!CF22-'IMP HR - Project Time'!CF22</f>
        <v>0.77000000000000046</v>
      </c>
      <c r="CG22" s="416">
        <f ca="1">'IMP HR - Actual Persons '!CG22-'IMP HR - Project Time'!CG22</f>
        <v>0.77000000000000046</v>
      </c>
      <c r="CH22" s="415">
        <f ca="1">'IMP HR - Actual Persons '!CH22-'IMP HR - Project Time'!CH22</f>
        <v>0.77000000000000046</v>
      </c>
      <c r="CI22" s="417">
        <f ca="1">'IMP HR - Actual Persons '!CI22-'IMP HR - Project Time'!CI22</f>
        <v>0.77000000000000046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414">
        <f ca="1">'IMP HR - Actual Persons '!AB23-'IMP HR - Project Time'!AB23</f>
        <v>0.8</v>
      </c>
      <c r="AC23" s="415">
        <f ca="1">'IMP HR - Actual Persons '!AC23-'IMP HR - Project Time'!AC23</f>
        <v>0.8</v>
      </c>
      <c r="AD23" s="415">
        <f ca="1">'IMP HR - Actual Persons '!AD23-'IMP HR - Project Time'!AD23</f>
        <v>0.8</v>
      </c>
      <c r="AE23" s="416">
        <f ca="1">'IMP HR - Actual Persons '!AE23-'IMP HR - Project Time'!AE23</f>
        <v>0.8</v>
      </c>
      <c r="AF23" s="415">
        <f ca="1">'IMP HR - Actual Persons '!AF23-'IMP HR - Project Time'!AF23</f>
        <v>0.8</v>
      </c>
      <c r="AG23" s="415">
        <f ca="1">'IMP HR - Actual Persons '!AG23-'IMP HR - Project Time'!AG23</f>
        <v>0.8</v>
      </c>
      <c r="AH23" s="416">
        <f ca="1">'IMP HR - Actual Persons '!AH23-'IMP HR - Project Time'!AH23</f>
        <v>0.8</v>
      </c>
      <c r="AI23" s="415">
        <f ca="1">'IMP HR - Actual Persons '!AI23-'IMP HR - Project Time'!AI23</f>
        <v>0.8</v>
      </c>
      <c r="AJ23" s="415">
        <f ca="1">'IMP HR - Actual Persons '!AJ23-'IMP HR - Project Time'!AJ23</f>
        <v>0.8</v>
      </c>
      <c r="AK23" s="416">
        <f ca="1">'IMP HR - Actual Persons '!AK23-'IMP HR - Project Time'!AK23</f>
        <v>0.8</v>
      </c>
      <c r="AL23" s="415">
        <f ca="1">'IMP HR - Actual Persons '!AL23-'IMP HR - Project Time'!AL23</f>
        <v>0.8</v>
      </c>
      <c r="AM23" s="417">
        <f ca="1">'IMP HR - Actual Persons '!AM23-'IMP HR - Project Time'!AM23</f>
        <v>0.8</v>
      </c>
      <c r="AN23" s="414">
        <f ca="1">'IMP HR - Actual Persons '!AN23-'IMP HR - Project Time'!AN23</f>
        <v>0</v>
      </c>
      <c r="AO23" s="415">
        <f ca="1">'IMP HR - Actual Persons '!AO23-'IMP HR - Project Time'!AO23</f>
        <v>0</v>
      </c>
      <c r="AP23" s="415">
        <f ca="1">'IMP HR - Actual Persons '!AP23-'IMP HR - Project Time'!AP23</f>
        <v>0</v>
      </c>
      <c r="AQ23" s="416">
        <f ca="1">'IMP HR - Actual Persons '!AQ23-'IMP HR - Project Time'!AQ23</f>
        <v>0.8</v>
      </c>
      <c r="AR23" s="415">
        <f ca="1">'IMP HR - Actual Persons '!AR23-'IMP HR - Project Time'!AR23</f>
        <v>0.8</v>
      </c>
      <c r="AS23" s="415">
        <f ca="1">'IMP HR - Actual Persons '!AS23-'IMP HR - Project Time'!AS23</f>
        <v>0.8</v>
      </c>
      <c r="AT23" s="416">
        <f ca="1">'IMP HR - Actual Persons '!AT23-'IMP HR - Project Time'!AT23</f>
        <v>0.79999999999999982</v>
      </c>
      <c r="AU23" s="415">
        <f ca="1">'IMP HR - Actual Persons '!AU23-'IMP HR - Project Time'!AU23</f>
        <v>0.79999999999999982</v>
      </c>
      <c r="AV23" s="415">
        <f ca="1">'IMP HR - Actual Persons '!AV23-'IMP HR - Project Time'!AV23</f>
        <v>0.79999999999999982</v>
      </c>
      <c r="AW23" s="416">
        <f ca="1">'IMP HR - Actual Persons '!AW23-'IMP HR - Project Time'!AW23</f>
        <v>0.7</v>
      </c>
      <c r="AX23" s="415">
        <f ca="1">'IMP HR - Actual Persons '!AX23-'IMP HR - Project Time'!AX23</f>
        <v>0.7</v>
      </c>
      <c r="AY23" s="417">
        <f ca="1">'IMP HR - Actual Persons '!AY23-'IMP HR - Project Time'!AY23</f>
        <v>0.7</v>
      </c>
      <c r="AZ23" s="414">
        <f ca="1">'IMP HR - Actual Persons '!AZ23-'IMP HR - Project Time'!AZ23</f>
        <v>0.53</v>
      </c>
      <c r="BA23" s="415">
        <f ca="1">'IMP HR - Actual Persons '!BA23-'IMP HR - Project Time'!BA23</f>
        <v>0.53</v>
      </c>
      <c r="BB23" s="415">
        <f ca="1">'IMP HR - Actual Persons '!BB23-'IMP HR - Project Time'!BB23</f>
        <v>0.53</v>
      </c>
      <c r="BC23" s="416">
        <f ca="1">'IMP HR - Actual Persons '!BC23-'IMP HR - Project Time'!BC23</f>
        <v>3.0000000000000249E-2</v>
      </c>
      <c r="BD23" s="415">
        <f ca="1">'IMP HR - Actual Persons '!BD23-'IMP HR - Project Time'!BD23</f>
        <v>3.0000000000000249E-2</v>
      </c>
      <c r="BE23" s="415">
        <f ca="1">'IMP HR - Actual Persons '!BE23-'IMP HR - Project Time'!BE23</f>
        <v>3.0000000000000249E-2</v>
      </c>
      <c r="BF23" s="416">
        <f ca="1">'IMP HR - Actual Persons '!BF23-'IMP HR - Project Time'!BF23</f>
        <v>2.9999999999999805E-2</v>
      </c>
      <c r="BG23" s="415">
        <f ca="1">'IMP HR - Actual Persons '!BG23-'IMP HR - Project Time'!BG23</f>
        <v>2.9999999999999805E-2</v>
      </c>
      <c r="BH23" s="415">
        <f ca="1">'IMP HR - Actual Persons '!BH23-'IMP HR - Project Time'!BH23</f>
        <v>2.9999999999999805E-2</v>
      </c>
      <c r="BI23" s="416">
        <f ca="1">'IMP HR - Actual Persons '!BI23-'IMP HR - Project Time'!BI23</f>
        <v>2.9999999999999805E-2</v>
      </c>
      <c r="BJ23" s="415">
        <f ca="1">'IMP HR - Actual Persons '!BJ23-'IMP HR - Project Time'!BJ23</f>
        <v>2.9999999999999805E-2</v>
      </c>
      <c r="BK23" s="417">
        <f ca="1">'IMP HR - Actual Persons '!BK23-'IMP HR - Project Time'!BK23</f>
        <v>2.9999999999999805E-2</v>
      </c>
      <c r="BL23" s="414">
        <f ca="1">'IMP HR - Actual Persons '!BL23-'IMP HR - Project Time'!BL23</f>
        <v>0.22999999999999998</v>
      </c>
      <c r="BM23" s="415">
        <f ca="1">'IMP HR - Actual Persons '!BM23-'IMP HR - Project Time'!BM23</f>
        <v>0.22999999999999998</v>
      </c>
      <c r="BN23" s="415">
        <f ca="1">'IMP HR - Actual Persons '!BN23-'IMP HR - Project Time'!BN23</f>
        <v>0.22999999999999998</v>
      </c>
      <c r="BO23" s="416">
        <f ca="1">'IMP HR - Actual Persons '!BO23-'IMP HR - Project Time'!BO23</f>
        <v>0.52999999999999936</v>
      </c>
      <c r="BP23" s="415">
        <f ca="1">'IMP HR - Actual Persons '!BP23-'IMP HR - Project Time'!BP23</f>
        <v>0.52999999999999936</v>
      </c>
      <c r="BQ23" s="415">
        <f ca="1">'IMP HR - Actual Persons '!BQ23-'IMP HR - Project Time'!BQ23</f>
        <v>0.52999999999999936</v>
      </c>
      <c r="BR23" s="416">
        <f ca="1">'IMP HR - Actual Persons '!BR23-'IMP HR - Project Time'!BR23</f>
        <v>0.70000000000000018</v>
      </c>
      <c r="BS23" s="415">
        <f ca="1">'IMP HR - Actual Persons '!BS23-'IMP HR - Project Time'!BS23</f>
        <v>0.70000000000000018</v>
      </c>
      <c r="BT23" s="415">
        <f ca="1">'IMP HR - Actual Persons '!BT23-'IMP HR - Project Time'!BT23</f>
        <v>0.70000000000000018</v>
      </c>
      <c r="BU23" s="416">
        <f ca="1">'IMP HR - Actual Persons '!BU23-'IMP HR - Project Time'!BU23</f>
        <v>0.19000000000000039</v>
      </c>
      <c r="BV23" s="415">
        <f ca="1">'IMP HR - Actual Persons '!BV23-'IMP HR - Project Time'!BV23</f>
        <v>0.19000000000000039</v>
      </c>
      <c r="BW23" s="417">
        <f ca="1">'IMP HR - Actual Persons '!BW23-'IMP HR - Project Time'!BW23</f>
        <v>0.19000000000000039</v>
      </c>
      <c r="BX23" s="414">
        <f ca="1">'IMP HR - Actual Persons '!BX23-'IMP HR - Project Time'!BX23</f>
        <v>0.1899999999999995</v>
      </c>
      <c r="BY23" s="415">
        <f ca="1">'IMP HR - Actual Persons '!BY23-'IMP HR - Project Time'!BY23</f>
        <v>0.1899999999999995</v>
      </c>
      <c r="BZ23" s="415">
        <f ca="1">'IMP HR - Actual Persons '!BZ23-'IMP HR - Project Time'!BZ23</f>
        <v>0.1899999999999995</v>
      </c>
      <c r="CA23" s="416">
        <f ca="1">'IMP HR - Actual Persons '!CA23-'IMP HR - Project Time'!CA23</f>
        <v>0.79</v>
      </c>
      <c r="CB23" s="415">
        <f ca="1">'IMP HR - Actual Persons '!CB23-'IMP HR - Project Time'!CB23</f>
        <v>0.79</v>
      </c>
      <c r="CC23" s="415">
        <f ca="1">'IMP HR - Actual Persons '!CC23-'IMP HR - Project Time'!CC23</f>
        <v>0.79</v>
      </c>
      <c r="CD23" s="416">
        <f ca="1">'IMP HR - Actual Persons '!CD23-'IMP HR - Project Time'!CD23</f>
        <v>0.77000000000000046</v>
      </c>
      <c r="CE23" s="415">
        <f ca="1">'IMP HR - Actual Persons '!CE23-'IMP HR - Project Time'!CE23</f>
        <v>0.77000000000000046</v>
      </c>
      <c r="CF23" s="415">
        <f ca="1">'IMP HR - Actual Persons '!CF23-'IMP HR - Project Time'!CF23</f>
        <v>0.77000000000000046</v>
      </c>
      <c r="CG23" s="416">
        <f ca="1">'IMP HR - Actual Persons '!CG23-'IMP HR - Project Time'!CG23</f>
        <v>0.77000000000000046</v>
      </c>
      <c r="CH23" s="415">
        <f ca="1">'IMP HR - Actual Persons '!CH23-'IMP HR - Project Time'!CH23</f>
        <v>0.77000000000000046</v>
      </c>
      <c r="CI23" s="417">
        <f ca="1">'IMP HR - Actual Persons '!CI23-'IMP HR - Project Time'!CI23</f>
        <v>0.77000000000000046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414">
        <f ca="1">'IMP HR - Actual Persons '!AB24-'IMP HR - Project Time'!AB24</f>
        <v>0.5</v>
      </c>
      <c r="AC24" s="415">
        <f ca="1">'IMP HR - Actual Persons '!AC24-'IMP HR - Project Time'!AC24</f>
        <v>0.5</v>
      </c>
      <c r="AD24" s="415">
        <f ca="1">'IMP HR - Actual Persons '!AD24-'IMP HR - Project Time'!AD24</f>
        <v>0.5</v>
      </c>
      <c r="AE24" s="416">
        <f ca="1">'IMP HR - Actual Persons '!AE24-'IMP HR - Project Time'!AE24</f>
        <v>0.5</v>
      </c>
      <c r="AF24" s="415">
        <f ca="1">'IMP HR - Actual Persons '!AF24-'IMP HR - Project Time'!AF24</f>
        <v>0.5</v>
      </c>
      <c r="AG24" s="415">
        <f ca="1">'IMP HR - Actual Persons '!AG24-'IMP HR - Project Time'!AG24</f>
        <v>0.5</v>
      </c>
      <c r="AH24" s="416">
        <f ca="1">'IMP HR - Actual Persons '!AH24-'IMP HR - Project Time'!AH24</f>
        <v>0.5</v>
      </c>
      <c r="AI24" s="415">
        <f ca="1">'IMP HR - Actual Persons '!AI24-'IMP HR - Project Time'!AI24</f>
        <v>0.5</v>
      </c>
      <c r="AJ24" s="415">
        <f ca="1">'IMP HR - Actual Persons '!AJ24-'IMP HR - Project Time'!AJ24</f>
        <v>0.5</v>
      </c>
      <c r="AK24" s="416">
        <f ca="1">'IMP HR - Actual Persons '!AK24-'IMP HR - Project Time'!AK24</f>
        <v>0.5</v>
      </c>
      <c r="AL24" s="415">
        <f ca="1">'IMP HR - Actual Persons '!AL24-'IMP HR - Project Time'!AL24</f>
        <v>0.5</v>
      </c>
      <c r="AM24" s="417">
        <f ca="1">'IMP HR - Actual Persons '!AM24-'IMP HR - Project Time'!AM24</f>
        <v>0.5</v>
      </c>
      <c r="AN24" s="414">
        <f ca="1">'IMP HR - Actual Persons '!AN24-'IMP HR - Project Time'!AN24</f>
        <v>0.5</v>
      </c>
      <c r="AO24" s="415">
        <f ca="1">'IMP HR - Actual Persons '!AO24-'IMP HR - Project Time'!AO24</f>
        <v>0.5</v>
      </c>
      <c r="AP24" s="415">
        <f ca="1">'IMP HR - Actual Persons '!AP24-'IMP HR - Project Time'!AP24</f>
        <v>0.5</v>
      </c>
      <c r="AQ24" s="416">
        <f ca="1">'IMP HR - Actual Persons '!AQ24-'IMP HR - Project Time'!AQ24</f>
        <v>0</v>
      </c>
      <c r="AR24" s="415">
        <f ca="1">'IMP HR - Actual Persons '!AR24-'IMP HR - Project Time'!AR24</f>
        <v>0</v>
      </c>
      <c r="AS24" s="415">
        <f ca="1">'IMP HR - Actual Persons '!AS24-'IMP HR - Project Time'!AS24</f>
        <v>0</v>
      </c>
      <c r="AT24" s="416">
        <f ca="1">'IMP HR - Actual Persons '!AT24-'IMP HR - Project Time'!AT24</f>
        <v>0</v>
      </c>
      <c r="AU24" s="415">
        <f ca="1">'IMP HR - Actual Persons '!AU24-'IMP HR - Project Time'!AU24</f>
        <v>0</v>
      </c>
      <c r="AV24" s="415">
        <f ca="1">'IMP HR - Actual Persons '!AV24-'IMP HR - Project Time'!AV24</f>
        <v>0</v>
      </c>
      <c r="AW24" s="416">
        <f ca="1">'IMP HR - Actual Persons '!AW24-'IMP HR - Project Time'!AW24</f>
        <v>0.75</v>
      </c>
      <c r="AX24" s="415">
        <f ca="1">'IMP HR - Actual Persons '!AX24-'IMP HR - Project Time'!AX24</f>
        <v>0.75</v>
      </c>
      <c r="AY24" s="417">
        <f ca="1">'IMP HR - Actual Persons '!AY24-'IMP HR - Project Time'!AY24</f>
        <v>0.75</v>
      </c>
      <c r="AZ24" s="414">
        <f ca="1">'IMP HR - Actual Persons '!AZ24-'IMP HR - Project Time'!AZ24</f>
        <v>0.32500000000000018</v>
      </c>
      <c r="BA24" s="415">
        <f ca="1">'IMP HR - Actual Persons '!BA24-'IMP HR - Project Time'!BA24</f>
        <v>0.32500000000000018</v>
      </c>
      <c r="BB24" s="415">
        <f ca="1">'IMP HR - Actual Persons '!BB24-'IMP HR - Project Time'!BB24</f>
        <v>0.32500000000000018</v>
      </c>
      <c r="BC24" s="416">
        <f ca="1">'IMP HR - Actual Persons '!BC24-'IMP HR - Project Time'!BC24</f>
        <v>0.57500000000000018</v>
      </c>
      <c r="BD24" s="415">
        <f ca="1">'IMP HR - Actual Persons '!BD24-'IMP HR - Project Time'!BD24</f>
        <v>0.57500000000000018</v>
      </c>
      <c r="BE24" s="415">
        <f ca="1">'IMP HR - Actual Persons '!BE24-'IMP HR - Project Time'!BE24</f>
        <v>0.57500000000000018</v>
      </c>
      <c r="BF24" s="416">
        <f ca="1">'IMP HR - Actual Persons '!BF24-'IMP HR - Project Time'!BF24</f>
        <v>0.57500000000000018</v>
      </c>
      <c r="BG24" s="415">
        <f ca="1">'IMP HR - Actual Persons '!BG24-'IMP HR - Project Time'!BG24</f>
        <v>0.57500000000000018</v>
      </c>
      <c r="BH24" s="415">
        <f ca="1">'IMP HR - Actual Persons '!BH24-'IMP HR - Project Time'!BH24</f>
        <v>0.57500000000000018</v>
      </c>
      <c r="BI24" s="416">
        <f ca="1">'IMP HR - Actual Persons '!BI24-'IMP HR - Project Time'!BI24</f>
        <v>0.57500000000000018</v>
      </c>
      <c r="BJ24" s="415">
        <f ca="1">'IMP HR - Actual Persons '!BJ24-'IMP HR - Project Time'!BJ24</f>
        <v>0.57500000000000018</v>
      </c>
      <c r="BK24" s="417">
        <f ca="1">'IMP HR - Actual Persons '!BK24-'IMP HR - Project Time'!BK24</f>
        <v>0.57500000000000018</v>
      </c>
      <c r="BL24" s="414">
        <f ca="1">'IMP HR - Actual Persons '!BL24-'IMP HR - Project Time'!BL24</f>
        <v>1.0750000000000002</v>
      </c>
      <c r="BM24" s="415">
        <f ca="1">'IMP HR - Actual Persons '!BM24-'IMP HR - Project Time'!BM24</f>
        <v>1.0750000000000002</v>
      </c>
      <c r="BN24" s="415">
        <f ca="1">'IMP HR - Actual Persons '!BN24-'IMP HR - Project Time'!BN24</f>
        <v>1.0750000000000002</v>
      </c>
      <c r="BO24" s="416">
        <f ca="1">'IMP HR - Actual Persons '!BO24-'IMP HR - Project Time'!BO24</f>
        <v>0.82499999999999929</v>
      </c>
      <c r="BP24" s="415">
        <f ca="1">'IMP HR - Actual Persons '!BP24-'IMP HR - Project Time'!BP24</f>
        <v>0.82499999999999929</v>
      </c>
      <c r="BQ24" s="415">
        <f ca="1">'IMP HR - Actual Persons '!BQ24-'IMP HR - Project Time'!BQ24</f>
        <v>0.82499999999999929</v>
      </c>
      <c r="BR24" s="416">
        <f ca="1">'IMP HR - Actual Persons '!BR24-'IMP HR - Project Time'!BR24</f>
        <v>1.25</v>
      </c>
      <c r="BS24" s="415">
        <f ca="1">'IMP HR - Actual Persons '!BS24-'IMP HR - Project Time'!BS24</f>
        <v>1.25</v>
      </c>
      <c r="BT24" s="415">
        <f ca="1">'IMP HR - Actual Persons '!BT24-'IMP HR - Project Time'!BT24</f>
        <v>1.25</v>
      </c>
      <c r="BU24" s="416">
        <f ca="1">'IMP HR - Actual Persons '!BU24-'IMP HR - Project Time'!BU24</f>
        <v>0.97499999999999964</v>
      </c>
      <c r="BV24" s="415">
        <f ca="1">'IMP HR - Actual Persons '!BV24-'IMP HR - Project Time'!BV24</f>
        <v>0.97499999999999964</v>
      </c>
      <c r="BW24" s="417">
        <f ca="1">'IMP HR - Actual Persons '!BW24-'IMP HR - Project Time'!BW24</f>
        <v>0.97499999999999964</v>
      </c>
      <c r="BX24" s="414">
        <f ca="1">'IMP HR - Actual Persons '!BX24-'IMP HR - Project Time'!BX24</f>
        <v>0.97499999999999964</v>
      </c>
      <c r="BY24" s="415">
        <f ca="1">'IMP HR - Actual Persons '!BY24-'IMP HR - Project Time'!BY24</f>
        <v>0.97499999999999964</v>
      </c>
      <c r="BZ24" s="415">
        <f ca="1">'IMP HR - Actual Persons '!BZ24-'IMP HR - Project Time'!BZ24</f>
        <v>0.97499999999999964</v>
      </c>
      <c r="CA24" s="416">
        <f ca="1">'IMP HR - Actual Persons '!CA24-'IMP HR - Project Time'!CA24</f>
        <v>2.4749999999999996</v>
      </c>
      <c r="CB24" s="415">
        <f ca="1">'IMP HR - Actual Persons '!CB24-'IMP HR - Project Time'!CB24</f>
        <v>2.4749999999999996</v>
      </c>
      <c r="CC24" s="415">
        <f ca="1">'IMP HR - Actual Persons '!CC24-'IMP HR - Project Time'!CC24</f>
        <v>2.4749999999999996</v>
      </c>
      <c r="CD24" s="416">
        <f ca="1">'IMP HR - Actual Persons '!CD24-'IMP HR - Project Time'!CD24</f>
        <v>2.4250000000000007</v>
      </c>
      <c r="CE24" s="415">
        <f ca="1">'IMP HR - Actual Persons '!CE24-'IMP HR - Project Time'!CE24</f>
        <v>2.4250000000000007</v>
      </c>
      <c r="CF24" s="415">
        <f ca="1">'IMP HR - Actual Persons '!CF24-'IMP HR - Project Time'!CF24</f>
        <v>2.4250000000000007</v>
      </c>
      <c r="CG24" s="416">
        <f ca="1">'IMP HR - Actual Persons '!CG24-'IMP HR - Project Time'!CG24</f>
        <v>2.4250000000000007</v>
      </c>
      <c r="CH24" s="415">
        <f ca="1">'IMP HR - Actual Persons '!CH24-'IMP HR - Project Time'!CH24</f>
        <v>2.4250000000000007</v>
      </c>
      <c r="CI24" s="417">
        <f ca="1">'IMP HR - Actual Persons '!CI24-'IMP HR - Project Time'!CI24</f>
        <v>2.4250000000000007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414">
        <f ca="1">'IMP HR - Actual Persons '!AB25-'IMP HR - Project Time'!AB25</f>
        <v>0</v>
      </c>
      <c r="AC25" s="415">
        <f ca="1">'IMP HR - Actual Persons '!AC25-'IMP HR - Project Time'!AC25</f>
        <v>0</v>
      </c>
      <c r="AD25" s="415">
        <f ca="1">'IMP HR - Actual Persons '!AD25-'IMP HR - Project Time'!AD25</f>
        <v>0</v>
      </c>
      <c r="AE25" s="416">
        <f ca="1">'IMP HR - Actual Persons '!AE25-'IMP HR - Project Time'!AE25</f>
        <v>0</v>
      </c>
      <c r="AF25" s="415">
        <f ca="1">'IMP HR - Actual Persons '!AF25-'IMP HR - Project Time'!AF25</f>
        <v>0</v>
      </c>
      <c r="AG25" s="415">
        <f ca="1">'IMP HR - Actual Persons '!AG25-'IMP HR - Project Time'!AG25</f>
        <v>0</v>
      </c>
      <c r="AH25" s="416">
        <f ca="1">'IMP HR - Actual Persons '!AH25-'IMP HR - Project Time'!AH25</f>
        <v>0</v>
      </c>
      <c r="AI25" s="415">
        <f ca="1">'IMP HR - Actual Persons '!AI25-'IMP HR - Project Time'!AI25</f>
        <v>0</v>
      </c>
      <c r="AJ25" s="415">
        <f ca="1">'IMP HR - Actual Persons '!AJ25-'IMP HR - Project Time'!AJ25</f>
        <v>0</v>
      </c>
      <c r="AK25" s="416">
        <f ca="1">'IMP HR - Actual Persons '!AK25-'IMP HR - Project Time'!AK25</f>
        <v>0</v>
      </c>
      <c r="AL25" s="415">
        <f ca="1">'IMP HR - Actual Persons '!AL25-'IMP HR - Project Time'!AL25</f>
        <v>0</v>
      </c>
      <c r="AM25" s="417">
        <f ca="1">'IMP HR - Actual Persons '!AM25-'IMP HR - Project Time'!AM25</f>
        <v>0</v>
      </c>
      <c r="AN25" s="414">
        <f ca="1">'IMP HR - Actual Persons '!AN25-'IMP HR - Project Time'!AN25</f>
        <v>0</v>
      </c>
      <c r="AO25" s="415">
        <f ca="1">'IMP HR - Actual Persons '!AO25-'IMP HR - Project Time'!AO25</f>
        <v>0</v>
      </c>
      <c r="AP25" s="415">
        <f ca="1">'IMP HR - Actual Persons '!AP25-'IMP HR - Project Time'!AP25</f>
        <v>0</v>
      </c>
      <c r="AQ25" s="416">
        <f ca="1">'IMP HR - Actual Persons '!AQ25-'IMP HR - Project Time'!AQ25</f>
        <v>0</v>
      </c>
      <c r="AR25" s="415">
        <f ca="1">'IMP HR - Actual Persons '!AR25-'IMP HR - Project Time'!AR25</f>
        <v>0</v>
      </c>
      <c r="AS25" s="415">
        <f ca="1">'IMP HR - Actual Persons '!AS25-'IMP HR - Project Time'!AS25</f>
        <v>0</v>
      </c>
      <c r="AT25" s="416">
        <f ca="1">'IMP HR - Actual Persons '!AT25-'IMP HR - Project Time'!AT25</f>
        <v>0</v>
      </c>
      <c r="AU25" s="415">
        <f ca="1">'IMP HR - Actual Persons '!AU25-'IMP HR - Project Time'!AU25</f>
        <v>0</v>
      </c>
      <c r="AV25" s="415">
        <f ca="1">'IMP HR - Actual Persons '!AV25-'IMP HR - Project Time'!AV25</f>
        <v>0</v>
      </c>
      <c r="AW25" s="416">
        <f ca="1">'IMP HR - Actual Persons '!AW25-'IMP HR - Project Time'!AW25</f>
        <v>0</v>
      </c>
      <c r="AX25" s="415">
        <f ca="1">'IMP HR - Actual Persons '!AX25-'IMP HR - Project Time'!AX25</f>
        <v>0</v>
      </c>
      <c r="AY25" s="417">
        <f ca="1">'IMP HR - Actual Persons '!AY25-'IMP HR - Project Time'!AY25</f>
        <v>0</v>
      </c>
      <c r="AZ25" s="414">
        <f ca="1">'IMP HR - Actual Persons '!AZ25-'IMP HR - Project Time'!AZ25</f>
        <v>0</v>
      </c>
      <c r="BA25" s="415">
        <f ca="1">'IMP HR - Actual Persons '!BA25-'IMP HR - Project Time'!BA25</f>
        <v>0</v>
      </c>
      <c r="BB25" s="415">
        <f ca="1">'IMP HR - Actual Persons '!BB25-'IMP HR - Project Time'!BB25</f>
        <v>0</v>
      </c>
      <c r="BC25" s="416">
        <f ca="1">'IMP HR - Actual Persons '!BC25-'IMP HR - Project Time'!BC25</f>
        <v>0</v>
      </c>
      <c r="BD25" s="415">
        <f ca="1">'IMP HR - Actual Persons '!BD25-'IMP HR - Project Time'!BD25</f>
        <v>0</v>
      </c>
      <c r="BE25" s="415">
        <f ca="1">'IMP HR - Actual Persons '!BE25-'IMP HR - Project Time'!BE25</f>
        <v>0</v>
      </c>
      <c r="BF25" s="416">
        <f ca="1">'IMP HR - Actual Persons '!BF25-'IMP HR - Project Time'!BF25</f>
        <v>0</v>
      </c>
      <c r="BG25" s="415">
        <f ca="1">'IMP HR - Actual Persons '!BG25-'IMP HR - Project Time'!BG25</f>
        <v>0</v>
      </c>
      <c r="BH25" s="415">
        <f ca="1">'IMP HR - Actual Persons '!BH25-'IMP HR - Project Time'!BH25</f>
        <v>0</v>
      </c>
      <c r="BI25" s="416">
        <f ca="1">'IMP HR - Actual Persons '!BI25-'IMP HR - Project Time'!BI25</f>
        <v>0</v>
      </c>
      <c r="BJ25" s="415">
        <f ca="1">'IMP HR - Actual Persons '!BJ25-'IMP HR - Project Time'!BJ25</f>
        <v>0</v>
      </c>
      <c r="BK25" s="417">
        <f ca="1">'IMP HR - Actual Persons '!BK25-'IMP HR - Project Time'!BK25</f>
        <v>0</v>
      </c>
      <c r="BL25" s="415">
        <f ca="1">'IMP HR - Actual Persons '!BL25-'IMP HR - Project Time'!BL25</f>
        <v>0</v>
      </c>
      <c r="BM25" s="415">
        <f ca="1">'IMP HR - Actual Persons '!BM25-'IMP HR - Project Time'!BM25</f>
        <v>0</v>
      </c>
      <c r="BN25" s="418">
        <f ca="1">'IMP HR - Actual Persons '!BN25-'IMP HR - Project Time'!BN25</f>
        <v>0</v>
      </c>
      <c r="BO25" s="415">
        <f ca="1">'IMP HR - Actual Persons '!BO25-'IMP HR - Project Time'!BO25</f>
        <v>0</v>
      </c>
      <c r="BP25" s="415">
        <f ca="1">'IMP HR - Actual Persons '!BP25-'IMP HR - Project Time'!BP25</f>
        <v>0</v>
      </c>
      <c r="BQ25" s="418">
        <f ca="1">'IMP HR - Actual Persons '!BQ25-'IMP HR - Project Time'!BQ25</f>
        <v>0</v>
      </c>
      <c r="BR25" s="415">
        <f ca="1">'IMP HR - Actual Persons '!BR25-'IMP HR - Project Time'!BR25</f>
        <v>0</v>
      </c>
      <c r="BS25" s="415">
        <f ca="1">'IMP HR - Actual Persons '!BS25-'IMP HR - Project Time'!BS25</f>
        <v>0</v>
      </c>
      <c r="BT25" s="418">
        <f ca="1">'IMP HR - Actual Persons '!BT25-'IMP HR - Project Time'!BT25</f>
        <v>0</v>
      </c>
      <c r="BU25" s="415">
        <f ca="1">'IMP HR - Actual Persons '!BU25-'IMP HR - Project Time'!BU25</f>
        <v>0</v>
      </c>
      <c r="BV25" s="415">
        <f ca="1">'IMP HR - Actual Persons '!BV25-'IMP HR - Project Time'!BV25</f>
        <v>0</v>
      </c>
      <c r="BW25" s="417">
        <f ca="1">'IMP HR - Actual Persons '!BW25-'IMP HR - Project Time'!BW25</f>
        <v>0</v>
      </c>
      <c r="BX25" s="414">
        <f ca="1">'IMP HR - Actual Persons '!BX25-'IMP HR - Project Time'!BX25</f>
        <v>0</v>
      </c>
      <c r="BY25" s="415">
        <f ca="1">'IMP HR - Actual Persons '!BY25-'IMP HR - Project Time'!BY25</f>
        <v>0</v>
      </c>
      <c r="BZ25" s="415">
        <f ca="1">'IMP HR - Actual Persons '!BZ25-'IMP HR - Project Time'!BZ25</f>
        <v>0</v>
      </c>
      <c r="CA25" s="416">
        <f ca="1">'IMP HR - Actual Persons '!CA25-'IMP HR - Project Time'!CA25</f>
        <v>0</v>
      </c>
      <c r="CB25" s="415">
        <f ca="1">'IMP HR - Actual Persons '!CB25-'IMP HR - Project Time'!CB25</f>
        <v>0</v>
      </c>
      <c r="CC25" s="415">
        <f ca="1">'IMP HR - Actual Persons '!CC25-'IMP HR - Project Time'!CC25</f>
        <v>0</v>
      </c>
      <c r="CD25" s="416">
        <f ca="1">'IMP HR - Actual Persons '!CD25-'IMP HR - Project Time'!CD25</f>
        <v>0</v>
      </c>
      <c r="CE25" s="415">
        <f ca="1">'IMP HR - Actual Persons '!CE25-'IMP HR - Project Time'!CE25</f>
        <v>0</v>
      </c>
      <c r="CF25" s="415">
        <f ca="1">'IMP HR - Actual Persons '!CF25-'IMP HR - Project Time'!CF25</f>
        <v>0</v>
      </c>
      <c r="CG25" s="416">
        <f ca="1">'IMP HR - Actual Persons '!CG25-'IMP HR - Project Time'!CG25</f>
        <v>0</v>
      </c>
      <c r="CH25" s="415">
        <f ca="1">'IMP HR - Actual Persons '!CH25-'IMP HR - Project Time'!CH25</f>
        <v>0</v>
      </c>
      <c r="CI25" s="417">
        <f ca="1">'IMP HR - Actual Persons '!CI25-'IMP HR - Project Time'!CI25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414">
        <f ca="1">'IMP HR - Actual Persons '!AB26-'IMP HR - Project Time'!AB26</f>
        <v>0</v>
      </c>
      <c r="AC26" s="415">
        <f ca="1">'IMP HR - Actual Persons '!AC26-'IMP HR - Project Time'!AC26</f>
        <v>0</v>
      </c>
      <c r="AD26" s="415">
        <f ca="1">'IMP HR - Actual Persons '!AD26-'IMP HR - Project Time'!AD26</f>
        <v>0</v>
      </c>
      <c r="AE26" s="416">
        <f ca="1">'IMP HR - Actual Persons '!AE26-'IMP HR - Project Time'!AE26</f>
        <v>0</v>
      </c>
      <c r="AF26" s="415">
        <f ca="1">'IMP HR - Actual Persons '!AF26-'IMP HR - Project Time'!AF26</f>
        <v>0</v>
      </c>
      <c r="AG26" s="415">
        <f ca="1">'IMP HR - Actual Persons '!AG26-'IMP HR - Project Time'!AG26</f>
        <v>0</v>
      </c>
      <c r="AH26" s="416">
        <f ca="1">'IMP HR - Actual Persons '!AH26-'IMP HR - Project Time'!AH26</f>
        <v>0</v>
      </c>
      <c r="AI26" s="415">
        <f ca="1">'IMP HR - Actual Persons '!AI26-'IMP HR - Project Time'!AI26</f>
        <v>0</v>
      </c>
      <c r="AJ26" s="415">
        <f ca="1">'IMP HR - Actual Persons '!AJ26-'IMP HR - Project Time'!AJ26</f>
        <v>0</v>
      </c>
      <c r="AK26" s="416">
        <f ca="1">'IMP HR - Actual Persons '!AK26-'IMP HR - Project Time'!AK26</f>
        <v>0</v>
      </c>
      <c r="AL26" s="415">
        <f ca="1">'IMP HR - Actual Persons '!AL26-'IMP HR - Project Time'!AL26</f>
        <v>0</v>
      </c>
      <c r="AM26" s="417">
        <f ca="1">'IMP HR - Actual Persons '!AM26-'IMP HR - Project Time'!AM26</f>
        <v>0</v>
      </c>
      <c r="AN26" s="414">
        <f ca="1">'IMP HR - Actual Persons '!AN26-'IMP HR - Project Time'!AN26</f>
        <v>0</v>
      </c>
      <c r="AO26" s="415">
        <f ca="1">'IMP HR - Actual Persons '!AO26-'IMP HR - Project Time'!AO26</f>
        <v>0</v>
      </c>
      <c r="AP26" s="415">
        <f ca="1">'IMP HR - Actual Persons '!AP26-'IMP HR - Project Time'!AP26</f>
        <v>0</v>
      </c>
      <c r="AQ26" s="416">
        <f ca="1">'IMP HR - Actual Persons '!AQ26-'IMP HR - Project Time'!AQ26</f>
        <v>0</v>
      </c>
      <c r="AR26" s="415">
        <f ca="1">'IMP HR - Actual Persons '!AR26-'IMP HR - Project Time'!AR26</f>
        <v>0</v>
      </c>
      <c r="AS26" s="415">
        <f ca="1">'IMP HR - Actual Persons '!AS26-'IMP HR - Project Time'!AS26</f>
        <v>0</v>
      </c>
      <c r="AT26" s="416">
        <f ca="1">'IMP HR - Actual Persons '!AT26-'IMP HR - Project Time'!AT26</f>
        <v>0</v>
      </c>
      <c r="AU26" s="415">
        <f ca="1">'IMP HR - Actual Persons '!AU26-'IMP HR - Project Time'!AU26</f>
        <v>0</v>
      </c>
      <c r="AV26" s="415">
        <f ca="1">'IMP HR - Actual Persons '!AV26-'IMP HR - Project Time'!AV26</f>
        <v>0</v>
      </c>
      <c r="AW26" s="416">
        <f ca="1">'IMP HR - Actual Persons '!AW26-'IMP HR - Project Time'!AW26</f>
        <v>0</v>
      </c>
      <c r="AX26" s="415">
        <f ca="1">'IMP HR - Actual Persons '!AX26-'IMP HR - Project Time'!AX26</f>
        <v>0</v>
      </c>
      <c r="AY26" s="417">
        <f ca="1">'IMP HR - Actual Persons '!AY26-'IMP HR - Project Time'!AY26</f>
        <v>0</v>
      </c>
      <c r="AZ26" s="414">
        <f ca="1">'IMP HR - Actual Persons '!AZ26-'IMP HR - Project Time'!AZ26</f>
        <v>0</v>
      </c>
      <c r="BA26" s="415">
        <f ca="1">'IMP HR - Actual Persons '!BA26-'IMP HR - Project Time'!BA26</f>
        <v>0</v>
      </c>
      <c r="BB26" s="415">
        <f ca="1">'IMP HR - Actual Persons '!BB26-'IMP HR - Project Time'!BB26</f>
        <v>0</v>
      </c>
      <c r="BC26" s="416">
        <f ca="1">'IMP HR - Actual Persons '!BC26-'IMP HR - Project Time'!BC26</f>
        <v>0</v>
      </c>
      <c r="BD26" s="415">
        <f ca="1">'IMP HR - Actual Persons '!BD26-'IMP HR - Project Time'!BD26</f>
        <v>0</v>
      </c>
      <c r="BE26" s="415">
        <f ca="1">'IMP HR - Actual Persons '!BE26-'IMP HR - Project Time'!BE26</f>
        <v>0</v>
      </c>
      <c r="BF26" s="416">
        <f ca="1">'IMP HR - Actual Persons '!BF26-'IMP HR - Project Time'!BF26</f>
        <v>0</v>
      </c>
      <c r="BG26" s="415">
        <f ca="1">'IMP HR - Actual Persons '!BG26-'IMP HR - Project Time'!BG26</f>
        <v>0</v>
      </c>
      <c r="BH26" s="415">
        <f ca="1">'IMP HR - Actual Persons '!BH26-'IMP HR - Project Time'!BH26</f>
        <v>0</v>
      </c>
      <c r="BI26" s="416">
        <f ca="1">'IMP HR - Actual Persons '!BI26-'IMP HR - Project Time'!BI26</f>
        <v>0</v>
      </c>
      <c r="BJ26" s="415">
        <f ca="1">'IMP HR - Actual Persons '!BJ26-'IMP HR - Project Time'!BJ26</f>
        <v>0</v>
      </c>
      <c r="BK26" s="417">
        <f ca="1">'IMP HR - Actual Persons '!BK26-'IMP HR - Project Time'!BK26</f>
        <v>0</v>
      </c>
      <c r="BL26" s="415">
        <f ca="1">'IMP HR - Actual Persons '!BL26-'IMP HR - Project Time'!BL26</f>
        <v>0</v>
      </c>
      <c r="BM26" s="415">
        <f ca="1">'IMP HR - Actual Persons '!BM26-'IMP HR - Project Time'!BM26</f>
        <v>0</v>
      </c>
      <c r="BN26" s="418">
        <f ca="1">'IMP HR - Actual Persons '!BN26-'IMP HR - Project Time'!BN26</f>
        <v>0</v>
      </c>
      <c r="BO26" s="415">
        <f ca="1">'IMP HR - Actual Persons '!BO26-'IMP HR - Project Time'!BO26</f>
        <v>0</v>
      </c>
      <c r="BP26" s="415">
        <f ca="1">'IMP HR - Actual Persons '!BP26-'IMP HR - Project Time'!BP26</f>
        <v>0</v>
      </c>
      <c r="BQ26" s="418">
        <f ca="1">'IMP HR - Actual Persons '!BQ26-'IMP HR - Project Time'!BQ26</f>
        <v>0</v>
      </c>
      <c r="BR26" s="415">
        <f ca="1">'IMP HR - Actual Persons '!BR26-'IMP HR - Project Time'!BR26</f>
        <v>0</v>
      </c>
      <c r="BS26" s="415">
        <f ca="1">'IMP HR - Actual Persons '!BS26-'IMP HR - Project Time'!BS26</f>
        <v>0</v>
      </c>
      <c r="BT26" s="418">
        <f ca="1">'IMP HR - Actual Persons '!BT26-'IMP HR - Project Time'!BT26</f>
        <v>0</v>
      </c>
      <c r="BU26" s="415">
        <f ca="1">'IMP HR - Actual Persons '!BU26-'IMP HR - Project Time'!BU26</f>
        <v>0</v>
      </c>
      <c r="BV26" s="415">
        <f ca="1">'IMP HR - Actual Persons '!BV26-'IMP HR - Project Time'!BV26</f>
        <v>0</v>
      </c>
      <c r="BW26" s="417">
        <f ca="1">'IMP HR - Actual Persons '!BW26-'IMP HR - Project Time'!BW26</f>
        <v>0</v>
      </c>
      <c r="BX26" s="414">
        <f ca="1">'IMP HR - Actual Persons '!BX26-'IMP HR - Project Time'!BX26</f>
        <v>0</v>
      </c>
      <c r="BY26" s="415">
        <f ca="1">'IMP HR - Actual Persons '!BY26-'IMP HR - Project Time'!BY26</f>
        <v>0</v>
      </c>
      <c r="BZ26" s="415">
        <f ca="1">'IMP HR - Actual Persons '!BZ26-'IMP HR - Project Time'!BZ26</f>
        <v>0</v>
      </c>
      <c r="CA26" s="416">
        <f ca="1">'IMP HR - Actual Persons '!CA26-'IMP HR - Project Time'!CA26</f>
        <v>0</v>
      </c>
      <c r="CB26" s="415">
        <f ca="1">'IMP HR - Actual Persons '!CB26-'IMP HR - Project Time'!CB26</f>
        <v>0</v>
      </c>
      <c r="CC26" s="415">
        <f ca="1">'IMP HR - Actual Persons '!CC26-'IMP HR - Project Time'!CC26</f>
        <v>0</v>
      </c>
      <c r="CD26" s="416">
        <f ca="1">'IMP HR - Actual Persons '!CD26-'IMP HR - Project Time'!CD26</f>
        <v>0</v>
      </c>
      <c r="CE26" s="415">
        <f ca="1">'IMP HR - Actual Persons '!CE26-'IMP HR - Project Time'!CE26</f>
        <v>0</v>
      </c>
      <c r="CF26" s="415">
        <f ca="1">'IMP HR - Actual Persons '!CF26-'IMP HR - Project Time'!CF26</f>
        <v>0</v>
      </c>
      <c r="CG26" s="416">
        <f ca="1">'IMP HR - Actual Persons '!CG26-'IMP HR - Project Time'!CG26</f>
        <v>0</v>
      </c>
      <c r="CH26" s="415">
        <f ca="1">'IMP HR - Actual Persons '!CH26-'IMP HR - Project Time'!CH26</f>
        <v>0</v>
      </c>
      <c r="CI26" s="417">
        <f ca="1">'IMP HR - Actual Persons '!CI26-'IMP HR - Project Time'!CI26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414">
        <f ca="1">'IMP HR - Actual Persons '!AB27-'IMP HR - Project Time'!AB27</f>
        <v>0</v>
      </c>
      <c r="AC27" s="415">
        <f ca="1">'IMP HR - Actual Persons '!AC27-'IMP HR - Project Time'!AC27</f>
        <v>0</v>
      </c>
      <c r="AD27" s="415">
        <f ca="1">'IMP HR - Actual Persons '!AD27-'IMP HR - Project Time'!AD27</f>
        <v>0</v>
      </c>
      <c r="AE27" s="416">
        <f ca="1">'IMP HR - Actual Persons '!AE27-'IMP HR - Project Time'!AE27</f>
        <v>0</v>
      </c>
      <c r="AF27" s="415">
        <f ca="1">'IMP HR - Actual Persons '!AF27-'IMP HR - Project Time'!AF27</f>
        <v>0</v>
      </c>
      <c r="AG27" s="415">
        <f ca="1">'IMP HR - Actual Persons '!AG27-'IMP HR - Project Time'!AG27</f>
        <v>0</v>
      </c>
      <c r="AH27" s="416">
        <f ca="1">'IMP HR - Actual Persons '!AH27-'IMP HR - Project Time'!AH27</f>
        <v>0</v>
      </c>
      <c r="AI27" s="415">
        <f ca="1">'IMP HR - Actual Persons '!AI27-'IMP HR - Project Time'!AI27</f>
        <v>0</v>
      </c>
      <c r="AJ27" s="415">
        <f ca="1">'IMP HR - Actual Persons '!AJ27-'IMP HR - Project Time'!AJ27</f>
        <v>0</v>
      </c>
      <c r="AK27" s="416">
        <f ca="1">'IMP HR - Actual Persons '!AK27-'IMP HR - Project Time'!AK27</f>
        <v>0</v>
      </c>
      <c r="AL27" s="415">
        <f ca="1">'IMP HR - Actual Persons '!AL27-'IMP HR - Project Time'!AL27</f>
        <v>0</v>
      </c>
      <c r="AM27" s="417">
        <f ca="1">'IMP HR - Actual Persons '!AM27-'IMP HR - Project Time'!AM27</f>
        <v>0</v>
      </c>
      <c r="AN27" s="414">
        <f ca="1">'IMP HR - Actual Persons '!AN27-'IMP HR - Project Time'!AN27</f>
        <v>0</v>
      </c>
      <c r="AO27" s="415">
        <f ca="1">'IMP HR - Actual Persons '!AO27-'IMP HR - Project Time'!AO27</f>
        <v>0</v>
      </c>
      <c r="AP27" s="415">
        <f ca="1">'IMP HR - Actual Persons '!AP27-'IMP HR - Project Time'!AP27</f>
        <v>0</v>
      </c>
      <c r="AQ27" s="416">
        <f ca="1">'IMP HR - Actual Persons '!AQ27-'IMP HR - Project Time'!AQ27</f>
        <v>0</v>
      </c>
      <c r="AR27" s="415">
        <f ca="1">'IMP HR - Actual Persons '!AR27-'IMP HR - Project Time'!AR27</f>
        <v>0</v>
      </c>
      <c r="AS27" s="415">
        <f ca="1">'IMP HR - Actual Persons '!AS27-'IMP HR - Project Time'!AS27</f>
        <v>0</v>
      </c>
      <c r="AT27" s="416">
        <f ca="1">'IMP HR - Actual Persons '!AT27-'IMP HR - Project Time'!AT27</f>
        <v>0</v>
      </c>
      <c r="AU27" s="415">
        <f ca="1">'IMP HR - Actual Persons '!AU27-'IMP HR - Project Time'!AU27</f>
        <v>0</v>
      </c>
      <c r="AV27" s="415">
        <f ca="1">'IMP HR - Actual Persons '!AV27-'IMP HR - Project Time'!AV27</f>
        <v>0</v>
      </c>
      <c r="AW27" s="416">
        <f ca="1">'IMP HR - Actual Persons '!AW27-'IMP HR - Project Time'!AW27</f>
        <v>0</v>
      </c>
      <c r="AX27" s="415">
        <f ca="1">'IMP HR - Actual Persons '!AX27-'IMP HR - Project Time'!AX27</f>
        <v>0</v>
      </c>
      <c r="AY27" s="417">
        <f ca="1">'IMP HR - Actual Persons '!AY27-'IMP HR - Project Time'!AY27</f>
        <v>0</v>
      </c>
      <c r="AZ27" s="414">
        <f ca="1">'IMP HR - Actual Persons '!AZ27-'IMP HR - Project Time'!AZ27</f>
        <v>0</v>
      </c>
      <c r="BA27" s="415">
        <f ca="1">'IMP HR - Actual Persons '!BA27-'IMP HR - Project Time'!BA27</f>
        <v>0</v>
      </c>
      <c r="BB27" s="415">
        <f ca="1">'IMP HR - Actual Persons '!BB27-'IMP HR - Project Time'!BB27</f>
        <v>0</v>
      </c>
      <c r="BC27" s="416">
        <f ca="1">'IMP HR - Actual Persons '!BC27-'IMP HR - Project Time'!BC27</f>
        <v>0</v>
      </c>
      <c r="BD27" s="415">
        <f ca="1">'IMP HR - Actual Persons '!BD27-'IMP HR - Project Time'!BD27</f>
        <v>0</v>
      </c>
      <c r="BE27" s="415">
        <f ca="1">'IMP HR - Actual Persons '!BE27-'IMP HR - Project Time'!BE27</f>
        <v>0</v>
      </c>
      <c r="BF27" s="416">
        <f ca="1">'IMP HR - Actual Persons '!BF27-'IMP HR - Project Time'!BF27</f>
        <v>0</v>
      </c>
      <c r="BG27" s="415">
        <f ca="1">'IMP HR - Actual Persons '!BG27-'IMP HR - Project Time'!BG27</f>
        <v>0</v>
      </c>
      <c r="BH27" s="415">
        <f ca="1">'IMP HR - Actual Persons '!BH27-'IMP HR - Project Time'!BH27</f>
        <v>0</v>
      </c>
      <c r="BI27" s="416">
        <f ca="1">'IMP HR - Actual Persons '!BI27-'IMP HR - Project Time'!BI27</f>
        <v>0</v>
      </c>
      <c r="BJ27" s="415">
        <f ca="1">'IMP HR - Actual Persons '!BJ27-'IMP HR - Project Time'!BJ27</f>
        <v>0</v>
      </c>
      <c r="BK27" s="417">
        <f ca="1">'IMP HR - Actual Persons '!BK27-'IMP HR - Project Time'!BK27</f>
        <v>0</v>
      </c>
      <c r="BL27" s="415">
        <f ca="1">'IMP HR - Actual Persons '!BL27-'IMP HR - Project Time'!BL27</f>
        <v>0</v>
      </c>
      <c r="BM27" s="415">
        <f ca="1">'IMP HR - Actual Persons '!BM27-'IMP HR - Project Time'!BM27</f>
        <v>0</v>
      </c>
      <c r="BN27" s="418">
        <f ca="1">'IMP HR - Actual Persons '!BN27-'IMP HR - Project Time'!BN27</f>
        <v>0</v>
      </c>
      <c r="BO27" s="415">
        <f ca="1">'IMP HR - Actual Persons '!BO27-'IMP HR - Project Time'!BO27</f>
        <v>0</v>
      </c>
      <c r="BP27" s="415">
        <f ca="1">'IMP HR - Actual Persons '!BP27-'IMP HR - Project Time'!BP27</f>
        <v>0</v>
      </c>
      <c r="BQ27" s="418">
        <f ca="1">'IMP HR - Actual Persons '!BQ27-'IMP HR - Project Time'!BQ27</f>
        <v>0</v>
      </c>
      <c r="BR27" s="415">
        <f ca="1">'IMP HR - Actual Persons '!BR27-'IMP HR - Project Time'!BR27</f>
        <v>0</v>
      </c>
      <c r="BS27" s="415">
        <f ca="1">'IMP HR - Actual Persons '!BS27-'IMP HR - Project Time'!BS27</f>
        <v>0</v>
      </c>
      <c r="BT27" s="418">
        <f ca="1">'IMP HR - Actual Persons '!BT27-'IMP HR - Project Time'!BT27</f>
        <v>0</v>
      </c>
      <c r="BU27" s="415">
        <f ca="1">'IMP HR - Actual Persons '!BU27-'IMP HR - Project Time'!BU27</f>
        <v>0</v>
      </c>
      <c r="BV27" s="415">
        <f ca="1">'IMP HR - Actual Persons '!BV27-'IMP HR - Project Time'!BV27</f>
        <v>0</v>
      </c>
      <c r="BW27" s="417">
        <f ca="1">'IMP HR - Actual Persons '!BW27-'IMP HR - Project Time'!BW27</f>
        <v>0</v>
      </c>
      <c r="BX27" s="414">
        <f ca="1">'IMP HR - Actual Persons '!BX27-'IMP HR - Project Time'!BX27</f>
        <v>0</v>
      </c>
      <c r="BY27" s="415">
        <f ca="1">'IMP HR - Actual Persons '!BY27-'IMP HR - Project Time'!BY27</f>
        <v>0</v>
      </c>
      <c r="BZ27" s="415">
        <f ca="1">'IMP HR - Actual Persons '!BZ27-'IMP HR - Project Time'!BZ27</f>
        <v>0</v>
      </c>
      <c r="CA27" s="416">
        <f ca="1">'IMP HR - Actual Persons '!CA27-'IMP HR - Project Time'!CA27</f>
        <v>0</v>
      </c>
      <c r="CB27" s="415">
        <f ca="1">'IMP HR - Actual Persons '!CB27-'IMP HR - Project Time'!CB27</f>
        <v>0</v>
      </c>
      <c r="CC27" s="415">
        <f ca="1">'IMP HR - Actual Persons '!CC27-'IMP HR - Project Time'!CC27</f>
        <v>0</v>
      </c>
      <c r="CD27" s="416">
        <f ca="1">'IMP HR - Actual Persons '!CD27-'IMP HR - Project Time'!CD27</f>
        <v>0</v>
      </c>
      <c r="CE27" s="415">
        <f ca="1">'IMP HR - Actual Persons '!CE27-'IMP HR - Project Time'!CE27</f>
        <v>0</v>
      </c>
      <c r="CF27" s="415">
        <f ca="1">'IMP HR - Actual Persons '!CF27-'IMP HR - Project Time'!CF27</f>
        <v>0</v>
      </c>
      <c r="CG27" s="416">
        <f ca="1">'IMP HR - Actual Persons '!CG27-'IMP HR - Project Time'!CG27</f>
        <v>0</v>
      </c>
      <c r="CH27" s="415">
        <f ca="1">'IMP HR - Actual Persons '!CH27-'IMP HR - Project Time'!CH27</f>
        <v>0</v>
      </c>
      <c r="CI27" s="417">
        <f ca="1">'IMP HR - Actual Persons '!CI27-'IMP HR - Project Time'!CI27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414">
        <f ca="1">'IMP HR - Actual Persons '!AB28-'IMP HR - Project Time'!AB28</f>
        <v>0</v>
      </c>
      <c r="AC28" s="415">
        <f ca="1">'IMP HR - Actual Persons '!AC28-'IMP HR - Project Time'!AC28</f>
        <v>0</v>
      </c>
      <c r="AD28" s="415">
        <f ca="1">'IMP HR - Actual Persons '!AD28-'IMP HR - Project Time'!AD28</f>
        <v>0</v>
      </c>
      <c r="AE28" s="416">
        <f ca="1">'IMP HR - Actual Persons '!AE28-'IMP HR - Project Time'!AE28</f>
        <v>0</v>
      </c>
      <c r="AF28" s="415">
        <f ca="1">'IMP HR - Actual Persons '!AF28-'IMP HR - Project Time'!AF28</f>
        <v>0</v>
      </c>
      <c r="AG28" s="415">
        <f ca="1">'IMP HR - Actual Persons '!AG28-'IMP HR - Project Time'!AG28</f>
        <v>0</v>
      </c>
      <c r="AH28" s="416">
        <f ca="1">'IMP HR - Actual Persons '!AH28-'IMP HR - Project Time'!AH28</f>
        <v>0</v>
      </c>
      <c r="AI28" s="415">
        <f ca="1">'IMP HR - Actual Persons '!AI28-'IMP HR - Project Time'!AI28</f>
        <v>0</v>
      </c>
      <c r="AJ28" s="415">
        <f ca="1">'IMP HR - Actual Persons '!AJ28-'IMP HR - Project Time'!AJ28</f>
        <v>0</v>
      </c>
      <c r="AK28" s="416">
        <f ca="1">'IMP HR - Actual Persons '!AK28-'IMP HR - Project Time'!AK28</f>
        <v>0</v>
      </c>
      <c r="AL28" s="415">
        <f ca="1">'IMP HR - Actual Persons '!AL28-'IMP HR - Project Time'!AL28</f>
        <v>0</v>
      </c>
      <c r="AM28" s="417">
        <f ca="1">'IMP HR - Actual Persons '!AM28-'IMP HR - Project Time'!AM28</f>
        <v>0</v>
      </c>
      <c r="AN28" s="414">
        <f ca="1">'IMP HR - Actual Persons '!AN28-'IMP HR - Project Time'!AN28</f>
        <v>0</v>
      </c>
      <c r="AO28" s="415">
        <f ca="1">'IMP HR - Actual Persons '!AO28-'IMP HR - Project Time'!AO28</f>
        <v>0</v>
      </c>
      <c r="AP28" s="415">
        <f ca="1">'IMP HR - Actual Persons '!AP28-'IMP HR - Project Time'!AP28</f>
        <v>0</v>
      </c>
      <c r="AQ28" s="416">
        <f ca="1">'IMP HR - Actual Persons '!AQ28-'IMP HR - Project Time'!AQ28</f>
        <v>0</v>
      </c>
      <c r="AR28" s="415">
        <f ca="1">'IMP HR - Actual Persons '!AR28-'IMP HR - Project Time'!AR28</f>
        <v>0</v>
      </c>
      <c r="AS28" s="415">
        <f ca="1">'IMP HR - Actual Persons '!AS28-'IMP HR - Project Time'!AS28</f>
        <v>0</v>
      </c>
      <c r="AT28" s="416">
        <f ca="1">'IMP HR - Actual Persons '!AT28-'IMP HR - Project Time'!AT28</f>
        <v>0</v>
      </c>
      <c r="AU28" s="415">
        <f ca="1">'IMP HR - Actual Persons '!AU28-'IMP HR - Project Time'!AU28</f>
        <v>0</v>
      </c>
      <c r="AV28" s="415">
        <f ca="1">'IMP HR - Actual Persons '!AV28-'IMP HR - Project Time'!AV28</f>
        <v>0</v>
      </c>
      <c r="AW28" s="416">
        <f ca="1">'IMP HR - Actual Persons '!AW28-'IMP HR - Project Time'!AW28</f>
        <v>0</v>
      </c>
      <c r="AX28" s="415">
        <f ca="1">'IMP HR - Actual Persons '!AX28-'IMP HR - Project Time'!AX28</f>
        <v>0</v>
      </c>
      <c r="AY28" s="417">
        <f ca="1">'IMP HR - Actual Persons '!AY28-'IMP HR - Project Time'!AY28</f>
        <v>0</v>
      </c>
      <c r="AZ28" s="414">
        <f ca="1">'IMP HR - Actual Persons '!AZ28-'IMP HR - Project Time'!AZ28</f>
        <v>0</v>
      </c>
      <c r="BA28" s="415">
        <f ca="1">'IMP HR - Actual Persons '!BA28-'IMP HR - Project Time'!BA28</f>
        <v>0</v>
      </c>
      <c r="BB28" s="415">
        <f ca="1">'IMP HR - Actual Persons '!BB28-'IMP HR - Project Time'!BB28</f>
        <v>0</v>
      </c>
      <c r="BC28" s="416">
        <f ca="1">'IMP HR - Actual Persons '!BC28-'IMP HR - Project Time'!BC28</f>
        <v>0</v>
      </c>
      <c r="BD28" s="415">
        <f ca="1">'IMP HR - Actual Persons '!BD28-'IMP HR - Project Time'!BD28</f>
        <v>0</v>
      </c>
      <c r="BE28" s="415">
        <f ca="1">'IMP HR - Actual Persons '!BE28-'IMP HR - Project Time'!BE28</f>
        <v>0</v>
      </c>
      <c r="BF28" s="416">
        <f ca="1">'IMP HR - Actual Persons '!BF28-'IMP HR - Project Time'!BF28</f>
        <v>0</v>
      </c>
      <c r="BG28" s="415">
        <f ca="1">'IMP HR - Actual Persons '!BG28-'IMP HR - Project Time'!BG28</f>
        <v>0</v>
      </c>
      <c r="BH28" s="415">
        <f ca="1">'IMP HR - Actual Persons '!BH28-'IMP HR - Project Time'!BH28</f>
        <v>0</v>
      </c>
      <c r="BI28" s="416">
        <f ca="1">'IMP HR - Actual Persons '!BI28-'IMP HR - Project Time'!BI28</f>
        <v>0</v>
      </c>
      <c r="BJ28" s="415">
        <f ca="1">'IMP HR - Actual Persons '!BJ28-'IMP HR - Project Time'!BJ28</f>
        <v>0</v>
      </c>
      <c r="BK28" s="417">
        <f ca="1">'IMP HR - Actual Persons '!BK28-'IMP HR - Project Time'!BK28</f>
        <v>0</v>
      </c>
      <c r="BL28" s="415">
        <f ca="1">'IMP HR - Actual Persons '!BL28-'IMP HR - Project Time'!BL28</f>
        <v>0</v>
      </c>
      <c r="BM28" s="415">
        <f ca="1">'IMP HR - Actual Persons '!BM28-'IMP HR - Project Time'!BM28</f>
        <v>0</v>
      </c>
      <c r="BN28" s="418">
        <f ca="1">'IMP HR - Actual Persons '!BN28-'IMP HR - Project Time'!BN28</f>
        <v>0</v>
      </c>
      <c r="BO28" s="415">
        <f ca="1">'IMP HR - Actual Persons '!BO28-'IMP HR - Project Time'!BO28</f>
        <v>0</v>
      </c>
      <c r="BP28" s="415">
        <f ca="1">'IMP HR - Actual Persons '!BP28-'IMP HR - Project Time'!BP28</f>
        <v>0</v>
      </c>
      <c r="BQ28" s="418">
        <f ca="1">'IMP HR - Actual Persons '!BQ28-'IMP HR - Project Time'!BQ28</f>
        <v>0</v>
      </c>
      <c r="BR28" s="415">
        <f ca="1">'IMP HR - Actual Persons '!BR28-'IMP HR - Project Time'!BR28</f>
        <v>0</v>
      </c>
      <c r="BS28" s="415">
        <f ca="1">'IMP HR - Actual Persons '!BS28-'IMP HR - Project Time'!BS28</f>
        <v>0</v>
      </c>
      <c r="BT28" s="418">
        <f ca="1">'IMP HR - Actual Persons '!BT28-'IMP HR - Project Time'!BT28</f>
        <v>0</v>
      </c>
      <c r="BU28" s="415">
        <f ca="1">'IMP HR - Actual Persons '!BU28-'IMP HR - Project Time'!BU28</f>
        <v>0</v>
      </c>
      <c r="BV28" s="415">
        <f ca="1">'IMP HR - Actual Persons '!BV28-'IMP HR - Project Time'!BV28</f>
        <v>0</v>
      </c>
      <c r="BW28" s="417">
        <f ca="1">'IMP HR - Actual Persons '!BW28-'IMP HR - Project Time'!BW28</f>
        <v>0</v>
      </c>
      <c r="BX28" s="414">
        <f ca="1">'IMP HR - Actual Persons '!BX28-'IMP HR - Project Time'!BX28</f>
        <v>0</v>
      </c>
      <c r="BY28" s="415">
        <f ca="1">'IMP HR - Actual Persons '!BY28-'IMP HR - Project Time'!BY28</f>
        <v>0</v>
      </c>
      <c r="BZ28" s="415">
        <f ca="1">'IMP HR - Actual Persons '!BZ28-'IMP HR - Project Time'!BZ28</f>
        <v>0</v>
      </c>
      <c r="CA28" s="416">
        <f ca="1">'IMP HR - Actual Persons '!CA28-'IMP HR - Project Time'!CA28</f>
        <v>0</v>
      </c>
      <c r="CB28" s="415">
        <f ca="1">'IMP HR - Actual Persons '!CB28-'IMP HR - Project Time'!CB28</f>
        <v>0</v>
      </c>
      <c r="CC28" s="415">
        <f ca="1">'IMP HR - Actual Persons '!CC28-'IMP HR - Project Time'!CC28</f>
        <v>0</v>
      </c>
      <c r="CD28" s="416">
        <f ca="1">'IMP HR - Actual Persons '!CD28-'IMP HR - Project Time'!CD28</f>
        <v>0</v>
      </c>
      <c r="CE28" s="415">
        <f ca="1">'IMP HR - Actual Persons '!CE28-'IMP HR - Project Time'!CE28</f>
        <v>0</v>
      </c>
      <c r="CF28" s="415">
        <f ca="1">'IMP HR - Actual Persons '!CF28-'IMP HR - Project Time'!CF28</f>
        <v>0</v>
      </c>
      <c r="CG28" s="416">
        <f ca="1">'IMP HR - Actual Persons '!CG28-'IMP HR - Project Time'!CG28</f>
        <v>0</v>
      </c>
      <c r="CH28" s="415">
        <f ca="1">'IMP HR - Actual Persons '!CH28-'IMP HR - Project Time'!CH28</f>
        <v>0</v>
      </c>
      <c r="CI28" s="417">
        <f ca="1">'IMP HR - Actual Persons '!CI28-'IMP HR - Project Time'!CI28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2.9000000000000004</v>
      </c>
      <c r="AC30" s="278">
        <f t="shared" ref="AC30:CI30" ca="1" si="1">SUM(AC4:AC28)</f>
        <v>2.6</v>
      </c>
      <c r="AD30" s="278">
        <f t="shared" ca="1" si="1"/>
        <v>8.6</v>
      </c>
      <c r="AE30" s="279">
        <f t="shared" ca="1" si="1"/>
        <v>8.7000000000000011</v>
      </c>
      <c r="AF30" s="278">
        <f t="shared" ca="1" si="1"/>
        <v>10.700000000000001</v>
      </c>
      <c r="AG30" s="278">
        <f t="shared" ca="1" si="1"/>
        <v>7.1</v>
      </c>
      <c r="AH30" s="279">
        <f t="shared" ca="1" si="1"/>
        <v>8.7000000000000011</v>
      </c>
      <c r="AI30" s="278">
        <f t="shared" ca="1" si="1"/>
        <v>10.700000000000001</v>
      </c>
      <c r="AJ30" s="278">
        <f t="shared" ca="1" si="1"/>
        <v>7.1</v>
      </c>
      <c r="AK30" s="279">
        <f t="shared" ca="1" si="1"/>
        <v>8.7000000000000011</v>
      </c>
      <c r="AL30" s="278">
        <f t="shared" ca="1" si="1"/>
        <v>10.700000000000001</v>
      </c>
      <c r="AM30" s="280">
        <f t="shared" ca="1" si="1"/>
        <v>7.1</v>
      </c>
      <c r="AN30" s="277">
        <f t="shared" ca="1" si="1"/>
        <v>6.3000000000000016</v>
      </c>
      <c r="AO30" s="278">
        <f t="shared" ca="1" si="1"/>
        <v>8.1000000000000014</v>
      </c>
      <c r="AP30" s="278">
        <f t="shared" ca="1" si="1"/>
        <v>28.5</v>
      </c>
      <c r="AQ30" s="279">
        <f t="shared" ca="1" si="1"/>
        <v>23.400000000000002</v>
      </c>
      <c r="AR30" s="278">
        <f t="shared" ca="1" si="1"/>
        <v>33.099999999999994</v>
      </c>
      <c r="AS30" s="278">
        <f t="shared" ca="1" si="1"/>
        <v>21.1</v>
      </c>
      <c r="AT30" s="279">
        <f t="shared" ca="1" si="1"/>
        <v>29.200000000000003</v>
      </c>
      <c r="AU30" s="278">
        <f t="shared" ca="1" si="1"/>
        <v>41.199999999999989</v>
      </c>
      <c r="AV30" s="278">
        <f t="shared" ca="1" si="1"/>
        <v>19.600000000000001</v>
      </c>
      <c r="AW30" s="279">
        <f t="shared" ca="1" si="1"/>
        <v>32.349999999999994</v>
      </c>
      <c r="AX30" s="278">
        <f t="shared" ca="1" si="1"/>
        <v>39.900000000000006</v>
      </c>
      <c r="AY30" s="280">
        <f t="shared" ca="1" si="1"/>
        <v>24.9</v>
      </c>
      <c r="AZ30" s="277">
        <f t="shared" ca="1" si="1"/>
        <v>23.465</v>
      </c>
      <c r="BA30" s="278">
        <f t="shared" ca="1" si="1"/>
        <v>36.81</v>
      </c>
      <c r="BB30" s="278">
        <f t="shared" ca="1" si="1"/>
        <v>23.110000000000003</v>
      </c>
      <c r="BC30" s="279">
        <f t="shared" ca="1" si="1"/>
        <v>11.445000000000004</v>
      </c>
      <c r="BD30" s="278">
        <f t="shared" ca="1" si="1"/>
        <v>23.895000000000014</v>
      </c>
      <c r="BE30" s="278">
        <f t="shared" ca="1" si="1"/>
        <v>44.435000000000009</v>
      </c>
      <c r="BF30" s="279">
        <f t="shared" ca="1" si="1"/>
        <v>54.945000000000014</v>
      </c>
      <c r="BG30" s="278">
        <f t="shared" ca="1" si="1"/>
        <v>84.645000000000024</v>
      </c>
      <c r="BH30" s="278">
        <f t="shared" ca="1" si="1"/>
        <v>31.185000000000006</v>
      </c>
      <c r="BI30" s="279">
        <f t="shared" ca="1" si="1"/>
        <v>54.945000000000014</v>
      </c>
      <c r="BJ30" s="278">
        <f t="shared" ca="1" si="1"/>
        <v>84.645000000000024</v>
      </c>
      <c r="BK30" s="280">
        <f t="shared" ca="1" si="1"/>
        <v>31.185000000000006</v>
      </c>
      <c r="BL30" s="278">
        <f t="shared" ca="1" si="1"/>
        <v>71.245000000000019</v>
      </c>
      <c r="BM30" s="278">
        <f t="shared" ca="1" si="1"/>
        <v>98.945000000000007</v>
      </c>
      <c r="BN30" s="344">
        <f t="shared" ca="1" si="1"/>
        <v>49.085000000000015</v>
      </c>
      <c r="BO30" s="278">
        <f t="shared" ca="1" si="1"/>
        <v>21.394999999999978</v>
      </c>
      <c r="BP30" s="278">
        <f t="shared" ca="1" si="1"/>
        <v>45.544999999999987</v>
      </c>
      <c r="BQ30" s="344">
        <f t="shared" ca="1" si="1"/>
        <v>40.684999999999974</v>
      </c>
      <c r="BR30" s="278">
        <f t="shared" ca="1" si="1"/>
        <v>67.550000000000011</v>
      </c>
      <c r="BS30" s="278">
        <f t="shared" ca="1" si="1"/>
        <v>110.55</v>
      </c>
      <c r="BT30" s="344">
        <f t="shared" ca="1" si="1"/>
        <v>37.150000000000006</v>
      </c>
      <c r="BU30" s="278">
        <f t="shared" ca="1" si="1"/>
        <v>48.794999999999995</v>
      </c>
      <c r="BV30" s="278">
        <f t="shared" ca="1" si="1"/>
        <v>88.83</v>
      </c>
      <c r="BW30" s="280">
        <f t="shared" ca="1" si="1"/>
        <v>32.530000000000015</v>
      </c>
      <c r="BX30" s="277">
        <f t="shared" ca="1" si="1"/>
        <v>68.984999999999999</v>
      </c>
      <c r="BY30" s="278">
        <f t="shared" ca="1" si="1"/>
        <v>117.08499999999997</v>
      </c>
      <c r="BZ30" s="278">
        <f t="shared" ca="1" si="1"/>
        <v>34.504999999999988</v>
      </c>
      <c r="CA30" s="279">
        <f t="shared" ca="1" si="1"/>
        <v>121.88500000000001</v>
      </c>
      <c r="CB30" s="278">
        <f t="shared" ca="1" si="1"/>
        <v>163.98499999999999</v>
      </c>
      <c r="CC30" s="278">
        <f t="shared" ca="1" si="1"/>
        <v>88.204999999999998</v>
      </c>
      <c r="CD30" s="279">
        <f t="shared" ca="1" si="1"/>
        <v>130.17500000000004</v>
      </c>
      <c r="CE30" s="278">
        <f t="shared" ca="1" si="1"/>
        <v>162.39500000000004</v>
      </c>
      <c r="CF30" s="278">
        <f t="shared" ca="1" si="1"/>
        <v>95.215000000000018</v>
      </c>
      <c r="CG30" s="279">
        <f t="shared" ca="1" si="1"/>
        <v>120.25500000000001</v>
      </c>
      <c r="CH30" s="278">
        <f t="shared" ca="1" si="1"/>
        <v>162.55500000000004</v>
      </c>
      <c r="CI30" s="280">
        <f t="shared" ca="1" si="1"/>
        <v>86.415000000000035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342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SUM(AB30:AD30)</f>
        <v>14.1</v>
      </c>
      <c r="AE32" s="15"/>
      <c r="AG32" s="278">
        <f ca="1">SUM(AE30:AG30)</f>
        <v>26.5</v>
      </c>
      <c r="AH32" s="15"/>
      <c r="AJ32" s="278">
        <f ca="1">SUM(AH30:AJ30)</f>
        <v>26.5</v>
      </c>
      <c r="AK32" s="15"/>
      <c r="AM32" s="280">
        <f ca="1">SUM(AK30:AM30)</f>
        <v>26.5</v>
      </c>
      <c r="AN32" s="16"/>
      <c r="AP32" s="278">
        <f ca="1">SUM(AN30:AP30)</f>
        <v>42.900000000000006</v>
      </c>
      <c r="AQ32" s="15"/>
      <c r="AS32" s="278">
        <f ca="1">SUM(AQ30:AS30)</f>
        <v>77.599999999999994</v>
      </c>
      <c r="AT32" s="15"/>
      <c r="AV32" s="278">
        <f ca="1">SUM(AT30:AV30)</f>
        <v>90</v>
      </c>
      <c r="AW32" s="15"/>
      <c r="AY32" s="280">
        <f ca="1">SUM(AW30:AY30)</f>
        <v>97.15</v>
      </c>
      <c r="AZ32" s="16"/>
      <c r="BB32" s="278">
        <f ca="1">SUM(AZ30:BB30)</f>
        <v>83.385000000000005</v>
      </c>
      <c r="BC32" s="15"/>
      <c r="BE32" s="278">
        <f ca="1">SUM(BC30:BE30)</f>
        <v>79.775000000000034</v>
      </c>
      <c r="BF32" s="15"/>
      <c r="BH32" s="278">
        <f ca="1">SUM(BF30:BH30)</f>
        <v>170.77500000000003</v>
      </c>
      <c r="BI32" s="15"/>
      <c r="BK32" s="280">
        <f ca="1">SUM(BI30:BK30)</f>
        <v>170.77500000000003</v>
      </c>
      <c r="BN32" s="344">
        <f ca="1">SUM(BL30:BN30)</f>
        <v>219.27500000000003</v>
      </c>
      <c r="BQ32" s="344">
        <f ca="1">SUM(BO30:BQ30)</f>
        <v>107.62499999999994</v>
      </c>
      <c r="BT32" s="344">
        <f ca="1">SUM(BR30:BT30)</f>
        <v>215.25000000000003</v>
      </c>
      <c r="BW32" s="280">
        <f ca="1">SUM(BU30:BW30)</f>
        <v>170.15500000000003</v>
      </c>
      <c r="BX32" s="16"/>
      <c r="BZ32" s="278">
        <f ca="1">SUM(BX30:BZ30)</f>
        <v>220.57499999999996</v>
      </c>
      <c r="CA32" s="15"/>
      <c r="CC32" s="278">
        <f ca="1">SUM(CA30:CC30)</f>
        <v>374.07499999999999</v>
      </c>
      <c r="CD32" s="15"/>
      <c r="CF32" s="278">
        <f ca="1">SUM(CD30:CF30)</f>
        <v>387.78500000000008</v>
      </c>
      <c r="CG32" s="15"/>
      <c r="CI32" s="280">
        <f ca="1">SUM(CG30:CI30)</f>
        <v>369.22500000000008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453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SUM(AB32:AM32)</f>
        <v>93.6</v>
      </c>
      <c r="AN34" s="16"/>
      <c r="AQ34" s="15"/>
      <c r="AT34" s="15"/>
      <c r="AW34" s="15"/>
      <c r="AY34" s="280">
        <f ca="1">SUM(AN32:AY32)</f>
        <v>307.64999999999998</v>
      </c>
      <c r="AZ34" s="16"/>
      <c r="BC34" s="15"/>
      <c r="BF34" s="15"/>
      <c r="BI34" s="15"/>
      <c r="BK34" s="280">
        <f ca="1">SUM(AZ32:BK32)</f>
        <v>504.71000000000009</v>
      </c>
      <c r="BN34" s="350"/>
      <c r="BQ34" s="350"/>
      <c r="BT34" s="350"/>
      <c r="BW34" s="280">
        <f ca="1">SUM(BL32:BW32)</f>
        <v>712.30500000000006</v>
      </c>
      <c r="BX34" s="16"/>
      <c r="CA34" s="15"/>
      <c r="CD34" s="15"/>
      <c r="CG34" s="15"/>
      <c r="CI34" s="280">
        <f ca="1">SUM(BX32:CI32)</f>
        <v>1351.66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6" spans="2:183" x14ac:dyDescent="0.25">
      <c r="AM36" s="278"/>
      <c r="AY36" s="278"/>
      <c r="BK36" s="278"/>
    </row>
    <row r="37" spans="2:183" x14ac:dyDescent="0.25">
      <c r="AW37" s="139"/>
    </row>
  </sheetData>
  <conditionalFormatting sqref="AB4:CI28">
    <cfRule type="cellIs" dxfId="32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>
        <f>'PRJ Salary Profile'!C3</f>
        <v>15</v>
      </c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424">
        <f ca="1">'IMP HR - Project Time'!AB4*$C4</f>
        <v>3</v>
      </c>
      <c r="AC4" s="424">
        <f ca="1">'IMP HR - Project Time'!AC4*$C4</f>
        <v>7.5</v>
      </c>
      <c r="AD4" s="424">
        <f ca="1">'IMP HR - Project Time'!AD4*$C4</f>
        <v>1.5</v>
      </c>
      <c r="AE4" s="425">
        <f ca="1">'IMP HR - Project Time'!AE4*$C4</f>
        <v>0</v>
      </c>
      <c r="AF4" s="424">
        <f ca="1">'IMP HR - Project Time'!AF4*$C4</f>
        <v>0</v>
      </c>
      <c r="AG4" s="424">
        <f ca="1">'IMP HR - Project Time'!AG4*$C4</f>
        <v>3</v>
      </c>
      <c r="AH4" s="425">
        <f ca="1">'IMP HR - Project Time'!AH4*$C4</f>
        <v>0</v>
      </c>
      <c r="AI4" s="424">
        <f ca="1">'IMP HR - Project Time'!AI4*$C4</f>
        <v>0</v>
      </c>
      <c r="AJ4" s="424">
        <f ca="1">'IMP HR - Project Time'!AJ4*$C4</f>
        <v>3</v>
      </c>
      <c r="AK4" s="425">
        <f ca="1">'IMP HR - Project Time'!AK4*$C4</f>
        <v>0</v>
      </c>
      <c r="AL4" s="424">
        <f ca="1">'IMP HR - Project Time'!AL4*$C4</f>
        <v>0</v>
      </c>
      <c r="AM4" s="426">
        <f ca="1">'IMP HR - Project Time'!AM4*$C4</f>
        <v>3</v>
      </c>
      <c r="AN4" s="424">
        <f ca="1">'IMP HR - Project Time'!AN4*$C4</f>
        <v>12</v>
      </c>
      <c r="AO4" s="424">
        <f ca="1">'IMP HR - Project Time'!AO4*$C4</f>
        <v>30</v>
      </c>
      <c r="AP4" s="424">
        <f ca="1">'IMP HR - Project Time'!AP4*$C4</f>
        <v>9.0000000000000018</v>
      </c>
      <c r="AQ4" s="425">
        <f ca="1">'IMP HR - Project Time'!AQ4*$C4</f>
        <v>3</v>
      </c>
      <c r="AR4" s="424">
        <f ca="1">'IMP HR - Project Time'!AR4*$C4</f>
        <v>7.5</v>
      </c>
      <c r="AS4" s="424">
        <f ca="1">'IMP HR - Project Time'!AS4*$C4</f>
        <v>16.5</v>
      </c>
      <c r="AT4" s="425">
        <f ca="1">'IMP HR - Project Time'!AT4*$C4</f>
        <v>0</v>
      </c>
      <c r="AU4" s="424">
        <f ca="1">'IMP HR - Project Time'!AU4*$C4</f>
        <v>0</v>
      </c>
      <c r="AV4" s="424">
        <f ca="1">'IMP HR - Project Time'!AV4*$C4</f>
        <v>18.000000000000004</v>
      </c>
      <c r="AW4" s="425">
        <f ca="1">'IMP HR - Project Time'!AW4*$C4</f>
        <v>4.5000000000000009</v>
      </c>
      <c r="AX4" s="424">
        <f ca="1">'IMP HR - Project Time'!AX4*$C4</f>
        <v>11.25</v>
      </c>
      <c r="AY4" s="426">
        <f ca="1">'IMP HR - Project Time'!AY4*$C4</f>
        <v>17.25</v>
      </c>
      <c r="AZ4" s="424">
        <f ca="1">'IMP HR - Project Time'!AZ4*$C4</f>
        <v>2.5500000000000003</v>
      </c>
      <c r="BA4" s="424">
        <f ca="1">'IMP HR - Project Time'!BA4*$C4</f>
        <v>6.375</v>
      </c>
      <c r="BB4" s="424">
        <f ca="1">'IMP HR - Project Time'!BB4*$C4</f>
        <v>20.774999999999999</v>
      </c>
      <c r="BC4" s="425">
        <f ca="1">'IMP HR - Project Time'!BC4*$C4</f>
        <v>22.5</v>
      </c>
      <c r="BD4" s="424">
        <f ca="1">'IMP HR - Project Time'!BD4*$C4</f>
        <v>56.25</v>
      </c>
      <c r="BE4" s="424">
        <f ca="1">'IMP HR - Project Time'!BE4*$C4</f>
        <v>33.299999999999997</v>
      </c>
      <c r="BF4" s="425">
        <f ca="1">'IMP HR - Project Time'!BF4*$C4</f>
        <v>0</v>
      </c>
      <c r="BG4" s="424">
        <f ca="1">'IMP HR - Project Time'!BG4*$C4</f>
        <v>0</v>
      </c>
      <c r="BH4" s="424">
        <f ca="1">'IMP HR - Project Time'!BH4*$C4</f>
        <v>44.550000000000004</v>
      </c>
      <c r="BI4" s="425">
        <f ca="1">'IMP HR - Project Time'!BI4*$C4</f>
        <v>0</v>
      </c>
      <c r="BJ4" s="424">
        <f ca="1">'IMP HR - Project Time'!BJ4*$C4</f>
        <v>0</v>
      </c>
      <c r="BK4" s="426">
        <f ca="1">'IMP HR - Project Time'!BK4*$C4</f>
        <v>44.550000000000004</v>
      </c>
      <c r="BL4" s="424">
        <f ca="1">'IMP HR - Project Time'!BL4*$C4</f>
        <v>0</v>
      </c>
      <c r="BM4" s="424">
        <f ca="1">'IMP HR - Project Time'!BM4*$C4</f>
        <v>0</v>
      </c>
      <c r="BN4" s="424">
        <f ca="1">'IMP HR - Project Time'!BN4*$C4</f>
        <v>41.55</v>
      </c>
      <c r="BO4" s="425">
        <f ca="1">'IMP HR - Project Time'!BO4*$C4</f>
        <v>25.500000000000004</v>
      </c>
      <c r="BP4" s="424">
        <f ca="1">'IMP HR - Project Time'!BP4*$C4</f>
        <v>63.75</v>
      </c>
      <c r="BQ4" s="424">
        <f ca="1">'IMP HR - Project Time'!BQ4*$C4</f>
        <v>54.300000000000011</v>
      </c>
      <c r="BR4" s="425">
        <f ca="1">'IMP HR - Project Time'!BR4*$C4</f>
        <v>0</v>
      </c>
      <c r="BS4" s="424">
        <f ca="1">'IMP HR - Project Time'!BS4*$C4</f>
        <v>0</v>
      </c>
      <c r="BT4" s="424">
        <f ca="1">'IMP HR - Project Time'!BT4*$C4</f>
        <v>64.5</v>
      </c>
      <c r="BU4" s="425">
        <f ca="1">'IMP HR - Project Time'!BU4*$C4</f>
        <v>7.65</v>
      </c>
      <c r="BV4" s="424">
        <f ca="1">'IMP HR - Project Time'!BV4*$C4</f>
        <v>19.125</v>
      </c>
      <c r="BW4" s="426">
        <f ca="1">'IMP HR - Project Time'!BW4*$C4</f>
        <v>68.324999999999989</v>
      </c>
      <c r="BX4" s="424">
        <f ca="1">'IMP HR - Project Time'!BX4*$C4</f>
        <v>0</v>
      </c>
      <c r="BY4" s="424">
        <f ca="1">'IMP HR - Project Time'!BY4*$C4</f>
        <v>0</v>
      </c>
      <c r="BZ4" s="424">
        <f ca="1">'IMP HR - Project Time'!BZ4*$C4</f>
        <v>72.150000000000006</v>
      </c>
      <c r="CA4" s="425">
        <f ca="1">'IMP HR - Project Time'!CA4*$C4</f>
        <v>0</v>
      </c>
      <c r="CB4" s="424">
        <f ca="1">'IMP HR - Project Time'!CB4*$C4</f>
        <v>0</v>
      </c>
      <c r="CC4" s="424">
        <f ca="1">'IMP HR - Project Time'!CC4*$C4</f>
        <v>63.15</v>
      </c>
      <c r="CD4" s="425">
        <f ca="1">'IMP HR - Project Time'!CD4*$C4</f>
        <v>4.8000000000000007</v>
      </c>
      <c r="CE4" s="424">
        <f ca="1">'IMP HR - Project Time'!CE4*$C4</f>
        <v>12</v>
      </c>
      <c r="CF4" s="424">
        <f ca="1">'IMP HR - Project Time'!CF4*$C4</f>
        <v>61.04999999999999</v>
      </c>
      <c r="CG4" s="425">
        <f ca="1">'IMP HR - Project Time'!CG4*$C4</f>
        <v>0</v>
      </c>
      <c r="CH4" s="424">
        <f ca="1">'IMP HR - Project Time'!CH4*$C4</f>
        <v>0</v>
      </c>
      <c r="CI4" s="426">
        <f ca="1">'IMP HR - Project Time'!CI4*$C4</f>
        <v>63.449999999999996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>
        <f>'PRJ Salary Profile'!C4</f>
        <v>8</v>
      </c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427">
        <f ca="1">'IMP HR - Project Time'!AB5*$C5</f>
        <v>8</v>
      </c>
      <c r="AC5" s="428">
        <f ca="1">'IMP HR - Project Time'!AC5*$C5</f>
        <v>8</v>
      </c>
      <c r="AD5" s="428">
        <f ca="1">'IMP HR - Project Time'!AD5*$C5</f>
        <v>0.8</v>
      </c>
      <c r="AE5" s="429">
        <f ca="1">'IMP HR - Project Time'!AE5*$C5</f>
        <v>0.8</v>
      </c>
      <c r="AF5" s="428">
        <f ca="1">'IMP HR - Project Time'!AF5*$C5</f>
        <v>0</v>
      </c>
      <c r="AG5" s="428">
        <f ca="1">'IMP HR - Project Time'!AG5*$C5</f>
        <v>1.6</v>
      </c>
      <c r="AH5" s="429">
        <f ca="1">'IMP HR - Project Time'!AH5*$C5</f>
        <v>0.8</v>
      </c>
      <c r="AI5" s="428">
        <f ca="1">'IMP HR - Project Time'!AI5*$C5</f>
        <v>0</v>
      </c>
      <c r="AJ5" s="428">
        <f ca="1">'IMP HR - Project Time'!AJ5*$C5</f>
        <v>1.6</v>
      </c>
      <c r="AK5" s="429">
        <f ca="1">'IMP HR - Project Time'!AK5*$C5</f>
        <v>0.8</v>
      </c>
      <c r="AL5" s="428">
        <f ca="1">'IMP HR - Project Time'!AL5*$C5</f>
        <v>0</v>
      </c>
      <c r="AM5" s="430">
        <f ca="1">'IMP HR - Project Time'!AM5*$C5</f>
        <v>1.6</v>
      </c>
      <c r="AN5" s="427">
        <f ca="1">'IMP HR - Project Time'!AN5*$C5</f>
        <v>32.799999999999997</v>
      </c>
      <c r="AO5" s="428">
        <f ca="1">'IMP HR - Project Time'!AO5*$C5</f>
        <v>32</v>
      </c>
      <c r="AP5" s="428">
        <f ca="1">'IMP HR - Project Time'!AP5*$C5</f>
        <v>4.8000000000000007</v>
      </c>
      <c r="AQ5" s="429">
        <f ca="1">'IMP HR - Project Time'!AQ5*$C5</f>
        <v>12</v>
      </c>
      <c r="AR5" s="428">
        <f ca="1">'IMP HR - Project Time'!AR5*$C5</f>
        <v>8</v>
      </c>
      <c r="AS5" s="428">
        <f ca="1">'IMP HR - Project Time'!AS5*$C5</f>
        <v>8.8000000000000007</v>
      </c>
      <c r="AT5" s="429">
        <f ca="1">'IMP HR - Project Time'!AT5*$C5</f>
        <v>4.8000000000000007</v>
      </c>
      <c r="AU5" s="428">
        <f ca="1">'IMP HR - Project Time'!AU5*$C5</f>
        <v>0</v>
      </c>
      <c r="AV5" s="428">
        <f ca="1">'IMP HR - Project Time'!AV5*$C5</f>
        <v>9.6000000000000014</v>
      </c>
      <c r="AW5" s="429">
        <f ca="1">'IMP HR - Project Time'!AW5*$C5</f>
        <v>16</v>
      </c>
      <c r="AX5" s="428">
        <f ca="1">'IMP HR - Project Time'!AX5*$C5</f>
        <v>12</v>
      </c>
      <c r="AY5" s="430">
        <f ca="1">'IMP HR - Project Time'!AY5*$C5</f>
        <v>9.1999999999999993</v>
      </c>
      <c r="AZ5" s="427">
        <f ca="1">'IMP HR - Project Time'!AZ5*$C5</f>
        <v>12</v>
      </c>
      <c r="BA5" s="428">
        <f ca="1">'IMP HR - Project Time'!BA5*$C5</f>
        <v>6.8</v>
      </c>
      <c r="BB5" s="428">
        <f ca="1">'IMP HR - Project Time'!BB5*$C5</f>
        <v>11.08</v>
      </c>
      <c r="BC5" s="429">
        <f ca="1">'IMP HR - Project Time'!BC5*$C5</f>
        <v>65.88</v>
      </c>
      <c r="BD5" s="428">
        <f ca="1">'IMP HR - Project Time'!BD5*$C5</f>
        <v>60</v>
      </c>
      <c r="BE5" s="428">
        <f ca="1">'IMP HR - Project Time'!BE5*$C5</f>
        <v>17.759999999999998</v>
      </c>
      <c r="BF5" s="429">
        <f ca="1">'IMP HR - Project Time'!BF5*$C5</f>
        <v>11.88</v>
      </c>
      <c r="BG5" s="428">
        <f ca="1">'IMP HR - Project Time'!BG5*$C5</f>
        <v>0</v>
      </c>
      <c r="BH5" s="428">
        <f ca="1">'IMP HR - Project Time'!BH5*$C5</f>
        <v>23.76</v>
      </c>
      <c r="BI5" s="429">
        <f ca="1">'IMP HR - Project Time'!BI5*$C5</f>
        <v>11.88</v>
      </c>
      <c r="BJ5" s="428">
        <f ca="1">'IMP HR - Project Time'!BJ5*$C5</f>
        <v>0</v>
      </c>
      <c r="BK5" s="430">
        <f ca="1">'IMP HR - Project Time'!BK5*$C5</f>
        <v>23.76</v>
      </c>
      <c r="BL5" s="427">
        <f ca="1">'IMP HR - Project Time'!BL5*$C5</f>
        <v>11.08</v>
      </c>
      <c r="BM5" s="428">
        <f ca="1">'IMP HR - Project Time'!BM5*$C5</f>
        <v>0</v>
      </c>
      <c r="BN5" s="428">
        <f ca="1">'IMP HR - Project Time'!BN5*$C5</f>
        <v>22.16</v>
      </c>
      <c r="BO5" s="429">
        <f ca="1">'IMP HR - Project Time'!BO5*$C5</f>
        <v>79.08</v>
      </c>
      <c r="BP5" s="428">
        <f ca="1">'IMP HR - Project Time'!BP5*$C5</f>
        <v>68</v>
      </c>
      <c r="BQ5" s="428">
        <f ca="1">'IMP HR - Project Time'!BQ5*$C5</f>
        <v>28.960000000000004</v>
      </c>
      <c r="BR5" s="429">
        <f ca="1">'IMP HR - Project Time'!BR5*$C5</f>
        <v>17.2</v>
      </c>
      <c r="BS5" s="428">
        <f ca="1">'IMP HR - Project Time'!BS5*$C5</f>
        <v>0</v>
      </c>
      <c r="BT5" s="428">
        <f ca="1">'IMP HR - Project Time'!BT5*$C5</f>
        <v>34.4</v>
      </c>
      <c r="BU5" s="429">
        <f ca="1">'IMP HR - Project Time'!BU5*$C5</f>
        <v>37.599999999999994</v>
      </c>
      <c r="BV5" s="428">
        <f ca="1">'IMP HR - Project Time'!BV5*$C5</f>
        <v>20.399999999999999</v>
      </c>
      <c r="BW5" s="430">
        <f ca="1">'IMP HR - Project Time'!BW5*$C5</f>
        <v>36.44</v>
      </c>
      <c r="BX5" s="427">
        <f ca="1">'IMP HR - Project Time'!BX5*$C5</f>
        <v>19.240000000000002</v>
      </c>
      <c r="BY5" s="428">
        <f ca="1">'IMP HR - Project Time'!BY5*$C5</f>
        <v>0</v>
      </c>
      <c r="BZ5" s="428">
        <f ca="1">'IMP HR - Project Time'!BZ5*$C5</f>
        <v>38.480000000000004</v>
      </c>
      <c r="CA5" s="429">
        <f ca="1">'IMP HR - Project Time'!CA5*$C5</f>
        <v>16.84</v>
      </c>
      <c r="CB5" s="428">
        <f ca="1">'IMP HR - Project Time'!CB5*$C5</f>
        <v>0</v>
      </c>
      <c r="CC5" s="428">
        <f ca="1">'IMP HR - Project Time'!CC5*$C5</f>
        <v>33.68</v>
      </c>
      <c r="CD5" s="429">
        <f ca="1">'IMP HR - Project Time'!CD5*$C5</f>
        <v>28.439999999999998</v>
      </c>
      <c r="CE5" s="428">
        <f ca="1">'IMP HR - Project Time'!CE5*$C5</f>
        <v>12.8</v>
      </c>
      <c r="CF5" s="428">
        <f ca="1">'IMP HR - Project Time'!CF5*$C5</f>
        <v>32.559999999999995</v>
      </c>
      <c r="CG5" s="429">
        <f ca="1">'IMP HR - Project Time'!CG5*$C5</f>
        <v>16.919999999999998</v>
      </c>
      <c r="CH5" s="428">
        <f ca="1">'IMP HR - Project Time'!CH5*$C5</f>
        <v>0</v>
      </c>
      <c r="CI5" s="430">
        <f ca="1">'IMP HR - Project Time'!CI5*$C5</f>
        <v>33.839999999999996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>
        <f>'PRJ Salary Profile'!C5</f>
        <v>6</v>
      </c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427">
        <f ca="1">'IMP HR - Project Time'!AB6*$C6</f>
        <v>6</v>
      </c>
      <c r="AC6" s="428">
        <f ca="1">'IMP HR - Project Time'!AC6*$C6</f>
        <v>6</v>
      </c>
      <c r="AD6" s="428">
        <f ca="1">'IMP HR - Project Time'!AD6*$C6</f>
        <v>3</v>
      </c>
      <c r="AE6" s="429">
        <f ca="1">'IMP HR - Project Time'!AE6*$C6</f>
        <v>3</v>
      </c>
      <c r="AF6" s="428">
        <f ca="1">'IMP HR - Project Time'!AF6*$C6</f>
        <v>0.60000000000000009</v>
      </c>
      <c r="AG6" s="428">
        <f ca="1">'IMP HR - Project Time'!AG6*$C6</f>
        <v>4.5</v>
      </c>
      <c r="AH6" s="429">
        <f ca="1">'IMP HR - Project Time'!AH6*$C6</f>
        <v>3</v>
      </c>
      <c r="AI6" s="428">
        <f ca="1">'IMP HR - Project Time'!AI6*$C6</f>
        <v>0.60000000000000009</v>
      </c>
      <c r="AJ6" s="428">
        <f ca="1">'IMP HR - Project Time'!AJ6*$C6</f>
        <v>4.5</v>
      </c>
      <c r="AK6" s="429">
        <f ca="1">'IMP HR - Project Time'!AK6*$C6</f>
        <v>3</v>
      </c>
      <c r="AL6" s="428">
        <f ca="1">'IMP HR - Project Time'!AL6*$C6</f>
        <v>0.60000000000000009</v>
      </c>
      <c r="AM6" s="430">
        <f ca="1">'IMP HR - Project Time'!AM6*$C6</f>
        <v>4.5</v>
      </c>
      <c r="AN6" s="427">
        <f ca="1">'IMP HR - Project Time'!AN6*$C6</f>
        <v>27</v>
      </c>
      <c r="AO6" s="428">
        <f ca="1">'IMP HR - Project Time'!AO6*$C6</f>
        <v>24.599999999999998</v>
      </c>
      <c r="AP6" s="428">
        <f ca="1">'IMP HR - Project Time'!AP6*$C6</f>
        <v>16.5</v>
      </c>
      <c r="AQ6" s="429">
        <f ca="1">'IMP HR - Project Time'!AQ6*$C6</f>
        <v>21</v>
      </c>
      <c r="AR6" s="428">
        <f ca="1">'IMP HR - Project Time'!AR6*$C6</f>
        <v>9</v>
      </c>
      <c r="AS6" s="428">
        <f ca="1">'IMP HR - Project Time'!AS6*$C6</f>
        <v>25.5</v>
      </c>
      <c r="AT6" s="429">
        <f ca="1">'IMP HR - Project Time'!AT6*$C6</f>
        <v>18</v>
      </c>
      <c r="AU6" s="428">
        <f ca="1">'IMP HR - Project Time'!AU6*$C6</f>
        <v>3.6000000000000005</v>
      </c>
      <c r="AV6" s="428">
        <f ca="1">'IMP HR - Project Time'!AV6*$C6</f>
        <v>27</v>
      </c>
      <c r="AW6" s="429">
        <f ca="1">'IMP HR - Project Time'!AW6*$C6</f>
        <v>24</v>
      </c>
      <c r="AX6" s="428">
        <f ca="1">'IMP HR - Project Time'!AX6*$C6</f>
        <v>12</v>
      </c>
      <c r="AY6" s="430">
        <f ca="1">'IMP HR - Project Time'!AY6*$C6</f>
        <v>27</v>
      </c>
      <c r="AZ6" s="427">
        <f ca="1">'IMP HR - Project Time'!AZ6*$C6</f>
        <v>24.599999999999998</v>
      </c>
      <c r="BA6" s="428">
        <f ca="1">'IMP HR - Project Time'!BA6*$C6</f>
        <v>9</v>
      </c>
      <c r="BB6" s="428">
        <f ca="1">'IMP HR - Project Time'!BB6*$C6</f>
        <v>31.799999999999997</v>
      </c>
      <c r="BC6" s="429">
        <f ca="1">'IMP HR - Project Time'!BC6*$C6</f>
        <v>67.050000000000011</v>
      </c>
      <c r="BD6" s="428">
        <f ca="1">'IMP HR - Project Time'!BD6*$C6</f>
        <v>49.41</v>
      </c>
      <c r="BE6" s="428">
        <f ca="1">'IMP HR - Project Time'!BE6*$C6</f>
        <v>55.574999999999996</v>
      </c>
      <c r="BF6" s="429">
        <f ca="1">'IMP HR - Project Time'!BF6*$C6</f>
        <v>44.55</v>
      </c>
      <c r="BG6" s="428">
        <f ca="1">'IMP HR - Project Time'!BG6*$C6</f>
        <v>8.91</v>
      </c>
      <c r="BH6" s="428">
        <f ca="1">'IMP HR - Project Time'!BH6*$C6</f>
        <v>66.824999999999989</v>
      </c>
      <c r="BI6" s="429">
        <f ca="1">'IMP HR - Project Time'!BI6*$C6</f>
        <v>44.55</v>
      </c>
      <c r="BJ6" s="428">
        <f ca="1">'IMP HR - Project Time'!BJ6*$C6</f>
        <v>8.91</v>
      </c>
      <c r="BK6" s="430">
        <f ca="1">'IMP HR - Project Time'!BK6*$C6</f>
        <v>66.824999999999989</v>
      </c>
      <c r="BL6" s="427">
        <f ca="1">'IMP HR - Project Time'!BL6*$C6</f>
        <v>41.55</v>
      </c>
      <c r="BM6" s="428">
        <f ca="1">'IMP HR - Project Time'!BM6*$C6</f>
        <v>8.31</v>
      </c>
      <c r="BN6" s="428">
        <f ca="1">'IMP HR - Project Time'!BN6*$C6</f>
        <v>62.324999999999996</v>
      </c>
      <c r="BO6" s="429">
        <f ca="1">'IMP HR - Project Time'!BO6*$C6</f>
        <v>92.550000000000011</v>
      </c>
      <c r="BP6" s="428">
        <f ca="1">'IMP HR - Project Time'!BP6*$C6</f>
        <v>59.31</v>
      </c>
      <c r="BQ6" s="428">
        <f ca="1">'IMP HR - Project Time'!BQ6*$C6</f>
        <v>87.825000000000003</v>
      </c>
      <c r="BR6" s="429">
        <f ca="1">'IMP HR - Project Time'!BR6*$C6</f>
        <v>64.5</v>
      </c>
      <c r="BS6" s="428">
        <f ca="1">'IMP HR - Project Time'!BS6*$C6</f>
        <v>12.899999999999999</v>
      </c>
      <c r="BT6" s="428">
        <f ca="1">'IMP HR - Project Time'!BT6*$C6</f>
        <v>96.75</v>
      </c>
      <c r="BU6" s="429">
        <f ca="1">'IMP HR - Project Time'!BU6*$C6</f>
        <v>79.800000000000011</v>
      </c>
      <c r="BV6" s="428">
        <f ca="1">'IMP HR - Project Time'!BV6*$C6</f>
        <v>28.199999999999996</v>
      </c>
      <c r="BW6" s="430">
        <f ca="1">'IMP HR - Project Time'!BW6*$C6</f>
        <v>104.39999999999999</v>
      </c>
      <c r="BX6" s="427">
        <f ca="1">'IMP HR - Project Time'!BX6*$C6</f>
        <v>72.150000000000006</v>
      </c>
      <c r="BY6" s="428">
        <f ca="1">'IMP HR - Project Time'!BY6*$C6</f>
        <v>14.430000000000001</v>
      </c>
      <c r="BZ6" s="428">
        <f ca="1">'IMP HR - Project Time'!BZ6*$C6</f>
        <v>108.22500000000001</v>
      </c>
      <c r="CA6" s="429">
        <f ca="1">'IMP HR - Project Time'!CA6*$C6</f>
        <v>63.150000000000006</v>
      </c>
      <c r="CB6" s="428">
        <f ca="1">'IMP HR - Project Time'!CB6*$C6</f>
        <v>12.629999999999999</v>
      </c>
      <c r="CC6" s="428">
        <f ca="1">'IMP HR - Project Time'!CC6*$C6</f>
        <v>94.725000000000009</v>
      </c>
      <c r="CD6" s="429">
        <f ca="1">'IMP HR - Project Time'!CD6*$C6</f>
        <v>68.249999999999986</v>
      </c>
      <c r="CE6" s="428">
        <f ca="1">'IMP HR - Project Time'!CE6*$C6</f>
        <v>21.33</v>
      </c>
      <c r="CF6" s="428">
        <f ca="1">'IMP HR - Project Time'!CF6*$C6</f>
        <v>92.774999999999991</v>
      </c>
      <c r="CG6" s="429">
        <f ca="1">'IMP HR - Project Time'!CG6*$C6</f>
        <v>63.449999999999996</v>
      </c>
      <c r="CH6" s="428">
        <f ca="1">'IMP HR - Project Time'!CH6*$C6</f>
        <v>12.689999999999998</v>
      </c>
      <c r="CI6" s="430">
        <f ca="1">'IMP HR - Project Time'!CI6*$C6</f>
        <v>95.174999999999997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>
        <f>'PRJ Salary Profile'!C6</f>
        <v>4</v>
      </c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427">
        <f ca="1">'IMP HR - Project Time'!AB7*$C7</f>
        <v>0</v>
      </c>
      <c r="AC7" s="428">
        <f ca="1">'IMP HR - Project Time'!AC7*$C7</f>
        <v>4</v>
      </c>
      <c r="AD7" s="428">
        <f ca="1">'IMP HR - Project Time'!AD7*$C7</f>
        <v>4</v>
      </c>
      <c r="AE7" s="429">
        <f ca="1">'IMP HR - Project Time'!AE7*$C7</f>
        <v>4</v>
      </c>
      <c r="AF7" s="428">
        <f ca="1">'IMP HR - Project Time'!AF7*$C7</f>
        <v>4</v>
      </c>
      <c r="AG7" s="428">
        <f ca="1">'IMP HR - Project Time'!AG7*$C7</f>
        <v>4</v>
      </c>
      <c r="AH7" s="429">
        <f ca="1">'IMP HR - Project Time'!AH7*$C7</f>
        <v>4</v>
      </c>
      <c r="AI7" s="428">
        <f ca="1">'IMP HR - Project Time'!AI7*$C7</f>
        <v>4</v>
      </c>
      <c r="AJ7" s="428">
        <f ca="1">'IMP HR - Project Time'!AJ7*$C7</f>
        <v>4</v>
      </c>
      <c r="AK7" s="429">
        <f ca="1">'IMP HR - Project Time'!AK7*$C7</f>
        <v>4</v>
      </c>
      <c r="AL7" s="428">
        <f ca="1">'IMP HR - Project Time'!AL7*$C7</f>
        <v>4</v>
      </c>
      <c r="AM7" s="430">
        <f ca="1">'IMP HR - Project Time'!AM7*$C7</f>
        <v>4</v>
      </c>
      <c r="AN7" s="427">
        <f ca="1">'IMP HR - Project Time'!AN7*$C7</f>
        <v>4</v>
      </c>
      <c r="AO7" s="428">
        <f ca="1">'IMP HR - Project Time'!AO7*$C7</f>
        <v>20</v>
      </c>
      <c r="AP7" s="428">
        <f ca="1">'IMP HR - Project Time'!AP7*$C7</f>
        <v>20</v>
      </c>
      <c r="AQ7" s="429">
        <f ca="1">'IMP HR - Project Time'!AQ7*$C7</f>
        <v>20</v>
      </c>
      <c r="AR7" s="428">
        <f ca="1">'IMP HR - Project Time'!AR7*$C7</f>
        <v>24</v>
      </c>
      <c r="AS7" s="428">
        <f ca="1">'IMP HR - Project Time'!AS7*$C7</f>
        <v>24</v>
      </c>
      <c r="AT7" s="429">
        <f ca="1">'IMP HR - Project Time'!AT7*$C7</f>
        <v>24</v>
      </c>
      <c r="AU7" s="428">
        <f ca="1">'IMP HR - Project Time'!AU7*$C7</f>
        <v>24</v>
      </c>
      <c r="AV7" s="428">
        <f ca="1">'IMP HR - Project Time'!AV7*$C7</f>
        <v>24</v>
      </c>
      <c r="AW7" s="429">
        <f ca="1">'IMP HR - Project Time'!AW7*$C7</f>
        <v>20</v>
      </c>
      <c r="AX7" s="428">
        <f ca="1">'IMP HR - Project Time'!AX7*$C7</f>
        <v>26</v>
      </c>
      <c r="AY7" s="430">
        <f ca="1">'IMP HR - Project Time'!AY7*$C7</f>
        <v>26</v>
      </c>
      <c r="AZ7" s="427">
        <f ca="1">'IMP HR - Project Time'!AZ7*$C7</f>
        <v>26</v>
      </c>
      <c r="BA7" s="428">
        <f ca="1">'IMP HR - Project Time'!BA7*$C7</f>
        <v>29.4</v>
      </c>
      <c r="BB7" s="428">
        <f ca="1">'IMP HR - Project Time'!BB7*$C7</f>
        <v>29.4</v>
      </c>
      <c r="BC7" s="429">
        <f ca="1">'IMP HR - Project Time'!BC7*$C7</f>
        <v>29.4</v>
      </c>
      <c r="BD7" s="428">
        <f ca="1">'IMP HR - Project Time'!BD7*$C7</f>
        <v>59.4</v>
      </c>
      <c r="BE7" s="428">
        <f ca="1">'IMP HR - Project Time'!BE7*$C7</f>
        <v>59.4</v>
      </c>
      <c r="BF7" s="429">
        <f ca="1">'IMP HR - Project Time'!BF7*$C7</f>
        <v>59.4</v>
      </c>
      <c r="BG7" s="428">
        <f ca="1">'IMP HR - Project Time'!BG7*$C7</f>
        <v>59.4</v>
      </c>
      <c r="BH7" s="428">
        <f ca="1">'IMP HR - Project Time'!BH7*$C7</f>
        <v>59.4</v>
      </c>
      <c r="BI7" s="429">
        <f ca="1">'IMP HR - Project Time'!BI7*$C7</f>
        <v>59.4</v>
      </c>
      <c r="BJ7" s="428">
        <f ca="1">'IMP HR - Project Time'!BJ7*$C7</f>
        <v>59.4</v>
      </c>
      <c r="BK7" s="430">
        <f ca="1">'IMP HR - Project Time'!BK7*$C7</f>
        <v>59.4</v>
      </c>
      <c r="BL7" s="427">
        <f ca="1">'IMP HR - Project Time'!BL7*$C7</f>
        <v>55.4</v>
      </c>
      <c r="BM7" s="428">
        <f ca="1">'IMP HR - Project Time'!BM7*$C7</f>
        <v>55.4</v>
      </c>
      <c r="BN7" s="428">
        <f ca="1">'IMP HR - Project Time'!BN7*$C7</f>
        <v>55.4</v>
      </c>
      <c r="BO7" s="429">
        <f ca="1">'IMP HR - Project Time'!BO7*$C7</f>
        <v>55.400000000000006</v>
      </c>
      <c r="BP7" s="428">
        <f ca="1">'IMP HR - Project Time'!BP7*$C7</f>
        <v>89.4</v>
      </c>
      <c r="BQ7" s="428">
        <f ca="1">'IMP HR - Project Time'!BQ7*$C7</f>
        <v>89.4</v>
      </c>
      <c r="BR7" s="429">
        <f ca="1">'IMP HR - Project Time'!BR7*$C7</f>
        <v>86</v>
      </c>
      <c r="BS7" s="428">
        <f ca="1">'IMP HR - Project Time'!BS7*$C7</f>
        <v>86</v>
      </c>
      <c r="BT7" s="428">
        <f ca="1">'IMP HR - Project Time'!BT7*$C7</f>
        <v>86</v>
      </c>
      <c r="BU7" s="429">
        <f ca="1">'IMP HR - Project Time'!BU7*$C7</f>
        <v>86</v>
      </c>
      <c r="BV7" s="428">
        <f ca="1">'IMP HR - Project Time'!BV7*$C7</f>
        <v>96.2</v>
      </c>
      <c r="BW7" s="430">
        <f ca="1">'IMP HR - Project Time'!BW7*$C7</f>
        <v>96.2</v>
      </c>
      <c r="BX7" s="427">
        <f ca="1">'IMP HR - Project Time'!BX7*$C7</f>
        <v>96.2</v>
      </c>
      <c r="BY7" s="428">
        <f ca="1">'IMP HR - Project Time'!BY7*$C7</f>
        <v>96.2</v>
      </c>
      <c r="BZ7" s="428">
        <f ca="1">'IMP HR - Project Time'!BZ7*$C7</f>
        <v>96.2</v>
      </c>
      <c r="CA7" s="429">
        <f ca="1">'IMP HR - Project Time'!CA7*$C7</f>
        <v>84.2</v>
      </c>
      <c r="CB7" s="428">
        <f ca="1">'IMP HR - Project Time'!CB7*$C7</f>
        <v>84.2</v>
      </c>
      <c r="CC7" s="428">
        <f ca="1">'IMP HR - Project Time'!CC7*$C7</f>
        <v>84.2</v>
      </c>
      <c r="CD7" s="429">
        <f ca="1">'IMP HR - Project Time'!CD7*$C7</f>
        <v>78.199999999999989</v>
      </c>
      <c r="CE7" s="428">
        <f ca="1">'IMP HR - Project Time'!CE7*$C7</f>
        <v>84.6</v>
      </c>
      <c r="CF7" s="428">
        <f ca="1">'IMP HR - Project Time'!CF7*$C7</f>
        <v>84.6</v>
      </c>
      <c r="CG7" s="429">
        <f ca="1">'IMP HR - Project Time'!CG7*$C7</f>
        <v>84.6</v>
      </c>
      <c r="CH7" s="428">
        <f ca="1">'IMP HR - Project Time'!CH7*$C7</f>
        <v>84.6</v>
      </c>
      <c r="CI7" s="430">
        <f ca="1">'IMP HR - Project Time'!CI7*$C7</f>
        <v>84.6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>
        <f>'PRJ Salary Profile'!C7</f>
        <v>3</v>
      </c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427">
        <f ca="1">'IMP HR - Project Time'!AB8*$C8</f>
        <v>0</v>
      </c>
      <c r="AC8" s="428">
        <f ca="1">'IMP HR - Project Time'!AC8*$C8</f>
        <v>0</v>
      </c>
      <c r="AD8" s="428">
        <f ca="1">'IMP HR - Project Time'!AD8*$C8</f>
        <v>3</v>
      </c>
      <c r="AE8" s="429">
        <f ca="1">'IMP HR - Project Time'!AE8*$C8</f>
        <v>6</v>
      </c>
      <c r="AF8" s="428">
        <f ca="1">'IMP HR - Project Time'!AF8*$C8</f>
        <v>6</v>
      </c>
      <c r="AG8" s="428">
        <f ca="1">'IMP HR - Project Time'!AG8*$C8</f>
        <v>6</v>
      </c>
      <c r="AH8" s="429">
        <f ca="1">'IMP HR - Project Time'!AH8*$C8</f>
        <v>6</v>
      </c>
      <c r="AI8" s="428">
        <f ca="1">'IMP HR - Project Time'!AI8*$C8</f>
        <v>6</v>
      </c>
      <c r="AJ8" s="428">
        <f ca="1">'IMP HR - Project Time'!AJ8*$C8</f>
        <v>6</v>
      </c>
      <c r="AK8" s="429">
        <f ca="1">'IMP HR - Project Time'!AK8*$C8</f>
        <v>6</v>
      </c>
      <c r="AL8" s="428">
        <f ca="1">'IMP HR - Project Time'!AL8*$C8</f>
        <v>6</v>
      </c>
      <c r="AM8" s="430">
        <f ca="1">'IMP HR - Project Time'!AM8*$C8</f>
        <v>6</v>
      </c>
      <c r="AN8" s="427">
        <f ca="1">'IMP HR - Project Time'!AN8*$C8</f>
        <v>6</v>
      </c>
      <c r="AO8" s="428">
        <f ca="1">'IMP HR - Project Time'!AO8*$C8</f>
        <v>6</v>
      </c>
      <c r="AP8" s="428">
        <f ca="1">'IMP HR - Project Time'!AP8*$C8</f>
        <v>18</v>
      </c>
      <c r="AQ8" s="429">
        <f ca="1">'IMP HR - Project Time'!AQ8*$C8</f>
        <v>30</v>
      </c>
      <c r="AR8" s="428">
        <f ca="1">'IMP HR - Project Time'!AR8*$C8</f>
        <v>30</v>
      </c>
      <c r="AS8" s="428">
        <f ca="1">'IMP HR - Project Time'!AS8*$C8</f>
        <v>33</v>
      </c>
      <c r="AT8" s="429">
        <f ca="1">'IMP HR - Project Time'!AT8*$C8</f>
        <v>36</v>
      </c>
      <c r="AU8" s="428">
        <f ca="1">'IMP HR - Project Time'!AU8*$C8</f>
        <v>36</v>
      </c>
      <c r="AV8" s="428">
        <f ca="1">'IMP HR - Project Time'!AV8*$C8</f>
        <v>36</v>
      </c>
      <c r="AW8" s="429">
        <f ca="1">'IMP HR - Project Time'!AW8*$C8</f>
        <v>30</v>
      </c>
      <c r="AX8" s="428">
        <f ca="1">'IMP HR - Project Time'!AX8*$C8</f>
        <v>30</v>
      </c>
      <c r="AY8" s="430">
        <f ca="1">'IMP HR - Project Time'!AY8*$C8</f>
        <v>34.5</v>
      </c>
      <c r="AZ8" s="427">
        <f ca="1">'IMP HR - Project Time'!AZ8*$C8</f>
        <v>39</v>
      </c>
      <c r="BA8" s="428">
        <f ca="1">'IMP HR - Project Time'!BA8*$C8</f>
        <v>39</v>
      </c>
      <c r="BB8" s="428">
        <f ca="1">'IMP HR - Project Time'!BB8*$C8</f>
        <v>41.55</v>
      </c>
      <c r="BC8" s="429">
        <f ca="1">'IMP HR - Project Time'!BC8*$C8</f>
        <v>44.099999999999994</v>
      </c>
      <c r="BD8" s="428">
        <f ca="1">'IMP HR - Project Time'!BD8*$C8</f>
        <v>44.099999999999994</v>
      </c>
      <c r="BE8" s="428">
        <f ca="1">'IMP HR - Project Time'!BE8*$C8</f>
        <v>66.599999999999994</v>
      </c>
      <c r="BF8" s="429">
        <f ca="1">'IMP HR - Project Time'!BF8*$C8</f>
        <v>89.1</v>
      </c>
      <c r="BG8" s="428">
        <f ca="1">'IMP HR - Project Time'!BG8*$C8</f>
        <v>89.1</v>
      </c>
      <c r="BH8" s="428">
        <f ca="1">'IMP HR - Project Time'!BH8*$C8</f>
        <v>89.1</v>
      </c>
      <c r="BI8" s="429">
        <f ca="1">'IMP HR - Project Time'!BI8*$C8</f>
        <v>89.1</v>
      </c>
      <c r="BJ8" s="428">
        <f ca="1">'IMP HR - Project Time'!BJ8*$C8</f>
        <v>89.1</v>
      </c>
      <c r="BK8" s="430">
        <f ca="1">'IMP HR - Project Time'!BK8*$C8</f>
        <v>89.1</v>
      </c>
      <c r="BL8" s="427">
        <f ca="1">'IMP HR - Project Time'!BL8*$C8</f>
        <v>83.1</v>
      </c>
      <c r="BM8" s="428">
        <f ca="1">'IMP HR - Project Time'!BM8*$C8</f>
        <v>83.1</v>
      </c>
      <c r="BN8" s="428">
        <f ca="1">'IMP HR - Project Time'!BN8*$C8</f>
        <v>83.1</v>
      </c>
      <c r="BO8" s="429">
        <f ca="1">'IMP HR - Project Time'!BO8*$C8</f>
        <v>83.100000000000009</v>
      </c>
      <c r="BP8" s="428">
        <f ca="1">'IMP HR - Project Time'!BP8*$C8</f>
        <v>83.100000000000009</v>
      </c>
      <c r="BQ8" s="428">
        <f ca="1">'IMP HR - Project Time'!BQ8*$C8</f>
        <v>108.60000000000001</v>
      </c>
      <c r="BR8" s="429">
        <f ca="1">'IMP HR - Project Time'!BR8*$C8</f>
        <v>129</v>
      </c>
      <c r="BS8" s="428">
        <f ca="1">'IMP HR - Project Time'!BS8*$C8</f>
        <v>129</v>
      </c>
      <c r="BT8" s="428">
        <f ca="1">'IMP HR - Project Time'!BT8*$C8</f>
        <v>129</v>
      </c>
      <c r="BU8" s="429">
        <f ca="1">'IMP HR - Project Time'!BU8*$C8</f>
        <v>129</v>
      </c>
      <c r="BV8" s="428">
        <f ca="1">'IMP HR - Project Time'!BV8*$C8</f>
        <v>129</v>
      </c>
      <c r="BW8" s="430">
        <f ca="1">'IMP HR - Project Time'!BW8*$C8</f>
        <v>136.64999999999998</v>
      </c>
      <c r="BX8" s="427">
        <f ca="1">'IMP HR - Project Time'!BX8*$C8</f>
        <v>144.30000000000001</v>
      </c>
      <c r="BY8" s="428">
        <f ca="1">'IMP HR - Project Time'!BY8*$C8</f>
        <v>144.30000000000001</v>
      </c>
      <c r="BZ8" s="428">
        <f ca="1">'IMP HR - Project Time'!BZ8*$C8</f>
        <v>144.30000000000001</v>
      </c>
      <c r="CA8" s="429">
        <f ca="1">'IMP HR - Project Time'!CA8*$C8</f>
        <v>126.30000000000001</v>
      </c>
      <c r="CB8" s="428">
        <f ca="1">'IMP HR - Project Time'!CB8*$C8</f>
        <v>126.30000000000001</v>
      </c>
      <c r="CC8" s="428">
        <f ca="1">'IMP HR - Project Time'!CC8*$C8</f>
        <v>126.30000000000001</v>
      </c>
      <c r="CD8" s="429">
        <f ca="1">'IMP HR - Project Time'!CD8*$C8</f>
        <v>117.29999999999998</v>
      </c>
      <c r="CE8" s="428">
        <f ca="1">'IMP HR - Project Time'!CE8*$C8</f>
        <v>117.29999999999998</v>
      </c>
      <c r="CF8" s="428">
        <f ca="1">'IMP HR - Project Time'!CF8*$C8</f>
        <v>122.1</v>
      </c>
      <c r="CG8" s="429">
        <f ca="1">'IMP HR - Project Time'!CG8*$C8</f>
        <v>126.89999999999999</v>
      </c>
      <c r="CH8" s="428">
        <f ca="1">'IMP HR - Project Time'!CH8*$C8</f>
        <v>126.89999999999999</v>
      </c>
      <c r="CI8" s="430">
        <f ca="1">'IMP HR - Project Time'!CI8*$C8</f>
        <v>126.89999999999999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>
        <f>'PRJ Salary Profile'!C8</f>
        <v>8</v>
      </c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427">
        <f ca="1">'IMP HR - Project Time'!AB9*$C9</f>
        <v>8</v>
      </c>
      <c r="AC9" s="428">
        <f ca="1">'IMP HR - Project Time'!AC9*$C9</f>
        <v>8</v>
      </c>
      <c r="AD9" s="428">
        <f ca="1">'IMP HR - Project Time'!AD9*$C9</f>
        <v>0.8</v>
      </c>
      <c r="AE9" s="429">
        <f ca="1">'IMP HR - Project Time'!AE9*$C9</f>
        <v>0.8</v>
      </c>
      <c r="AF9" s="428">
        <f ca="1">'IMP HR - Project Time'!AF9*$C9</f>
        <v>0</v>
      </c>
      <c r="AG9" s="428">
        <f ca="1">'IMP HR - Project Time'!AG9*$C9</f>
        <v>1.6</v>
      </c>
      <c r="AH9" s="429">
        <f ca="1">'IMP HR - Project Time'!AH9*$C9</f>
        <v>0.8</v>
      </c>
      <c r="AI9" s="428">
        <f ca="1">'IMP HR - Project Time'!AI9*$C9</f>
        <v>0</v>
      </c>
      <c r="AJ9" s="428">
        <f ca="1">'IMP HR - Project Time'!AJ9*$C9</f>
        <v>1.6</v>
      </c>
      <c r="AK9" s="429">
        <f ca="1">'IMP HR - Project Time'!AK9*$C9</f>
        <v>0.8</v>
      </c>
      <c r="AL9" s="428">
        <f ca="1">'IMP HR - Project Time'!AL9*$C9</f>
        <v>0</v>
      </c>
      <c r="AM9" s="430">
        <f ca="1">'IMP HR - Project Time'!AM9*$C9</f>
        <v>1.6</v>
      </c>
      <c r="AN9" s="427">
        <f ca="1">'IMP HR - Project Time'!AN9*$C9</f>
        <v>32.799999999999997</v>
      </c>
      <c r="AO9" s="428">
        <f ca="1">'IMP HR - Project Time'!AO9*$C9</f>
        <v>32</v>
      </c>
      <c r="AP9" s="428">
        <f ca="1">'IMP HR - Project Time'!AP9*$C9</f>
        <v>4.8000000000000007</v>
      </c>
      <c r="AQ9" s="429">
        <f ca="1">'IMP HR - Project Time'!AQ9*$C9</f>
        <v>12</v>
      </c>
      <c r="AR9" s="428">
        <f ca="1">'IMP HR - Project Time'!AR9*$C9</f>
        <v>8</v>
      </c>
      <c r="AS9" s="428">
        <f ca="1">'IMP HR - Project Time'!AS9*$C9</f>
        <v>8.8000000000000007</v>
      </c>
      <c r="AT9" s="429">
        <f ca="1">'IMP HR - Project Time'!AT9*$C9</f>
        <v>4.8000000000000007</v>
      </c>
      <c r="AU9" s="428">
        <f ca="1">'IMP HR - Project Time'!AU9*$C9</f>
        <v>0</v>
      </c>
      <c r="AV9" s="428">
        <f ca="1">'IMP HR - Project Time'!AV9*$C9</f>
        <v>9.6000000000000014</v>
      </c>
      <c r="AW9" s="429">
        <f ca="1">'IMP HR - Project Time'!AW9*$C9</f>
        <v>16</v>
      </c>
      <c r="AX9" s="428">
        <f ca="1">'IMP HR - Project Time'!AX9*$C9</f>
        <v>12</v>
      </c>
      <c r="AY9" s="430">
        <f ca="1">'IMP HR - Project Time'!AY9*$C9</f>
        <v>9.1999999999999993</v>
      </c>
      <c r="AZ9" s="427">
        <f ca="1">'IMP HR - Project Time'!AZ9*$C9</f>
        <v>12</v>
      </c>
      <c r="BA9" s="428">
        <f ca="1">'IMP HR - Project Time'!BA9*$C9</f>
        <v>6.8</v>
      </c>
      <c r="BB9" s="428">
        <f ca="1">'IMP HR - Project Time'!BB9*$C9</f>
        <v>11.08</v>
      </c>
      <c r="BC9" s="429">
        <f ca="1">'IMP HR - Project Time'!BC9*$C9</f>
        <v>65.88</v>
      </c>
      <c r="BD9" s="428">
        <f ca="1">'IMP HR - Project Time'!BD9*$C9</f>
        <v>60</v>
      </c>
      <c r="BE9" s="428">
        <f ca="1">'IMP HR - Project Time'!BE9*$C9</f>
        <v>17.759999999999998</v>
      </c>
      <c r="BF9" s="429">
        <f ca="1">'IMP HR - Project Time'!BF9*$C9</f>
        <v>11.88</v>
      </c>
      <c r="BG9" s="428">
        <f ca="1">'IMP HR - Project Time'!BG9*$C9</f>
        <v>0</v>
      </c>
      <c r="BH9" s="428">
        <f ca="1">'IMP HR - Project Time'!BH9*$C9</f>
        <v>23.76</v>
      </c>
      <c r="BI9" s="429">
        <f ca="1">'IMP HR - Project Time'!BI9*$C9</f>
        <v>11.88</v>
      </c>
      <c r="BJ9" s="428">
        <f ca="1">'IMP HR - Project Time'!BJ9*$C9</f>
        <v>0</v>
      </c>
      <c r="BK9" s="430">
        <f ca="1">'IMP HR - Project Time'!BK9*$C9</f>
        <v>23.76</v>
      </c>
      <c r="BL9" s="427">
        <f ca="1">'IMP HR - Project Time'!BL9*$C9</f>
        <v>11.08</v>
      </c>
      <c r="BM9" s="428">
        <f ca="1">'IMP HR - Project Time'!BM9*$C9</f>
        <v>0</v>
      </c>
      <c r="BN9" s="428">
        <f ca="1">'IMP HR - Project Time'!BN9*$C9</f>
        <v>22.16</v>
      </c>
      <c r="BO9" s="429">
        <f ca="1">'IMP HR - Project Time'!BO9*$C9</f>
        <v>79.08</v>
      </c>
      <c r="BP9" s="428">
        <f ca="1">'IMP HR - Project Time'!BP9*$C9</f>
        <v>68</v>
      </c>
      <c r="BQ9" s="428">
        <f ca="1">'IMP HR - Project Time'!BQ9*$C9</f>
        <v>28.960000000000004</v>
      </c>
      <c r="BR9" s="429">
        <f ca="1">'IMP HR - Project Time'!BR9*$C9</f>
        <v>17.2</v>
      </c>
      <c r="BS9" s="428">
        <f ca="1">'IMP HR - Project Time'!BS9*$C9</f>
        <v>0</v>
      </c>
      <c r="BT9" s="428">
        <f ca="1">'IMP HR - Project Time'!BT9*$C9</f>
        <v>34.4</v>
      </c>
      <c r="BU9" s="429">
        <f ca="1">'IMP HR - Project Time'!BU9*$C9</f>
        <v>37.599999999999994</v>
      </c>
      <c r="BV9" s="428">
        <f ca="1">'IMP HR - Project Time'!BV9*$C9</f>
        <v>20.399999999999999</v>
      </c>
      <c r="BW9" s="430">
        <f ca="1">'IMP HR - Project Time'!BW9*$C9</f>
        <v>36.44</v>
      </c>
      <c r="BX9" s="427">
        <f ca="1">'IMP HR - Project Time'!BX9*$C9</f>
        <v>19.240000000000002</v>
      </c>
      <c r="BY9" s="428">
        <f ca="1">'IMP HR - Project Time'!BY9*$C9</f>
        <v>0</v>
      </c>
      <c r="BZ9" s="428">
        <f ca="1">'IMP HR - Project Time'!BZ9*$C9</f>
        <v>38.480000000000004</v>
      </c>
      <c r="CA9" s="429">
        <f ca="1">'IMP HR - Project Time'!CA9*$C9</f>
        <v>16.84</v>
      </c>
      <c r="CB9" s="428">
        <f ca="1">'IMP HR - Project Time'!CB9*$C9</f>
        <v>0</v>
      </c>
      <c r="CC9" s="428">
        <f ca="1">'IMP HR - Project Time'!CC9*$C9</f>
        <v>33.68</v>
      </c>
      <c r="CD9" s="429">
        <f ca="1">'IMP HR - Project Time'!CD9*$C9</f>
        <v>28.439999999999998</v>
      </c>
      <c r="CE9" s="428">
        <f ca="1">'IMP HR - Project Time'!CE9*$C9</f>
        <v>12.8</v>
      </c>
      <c r="CF9" s="428">
        <f ca="1">'IMP HR - Project Time'!CF9*$C9</f>
        <v>32.559999999999995</v>
      </c>
      <c r="CG9" s="429">
        <f ca="1">'IMP HR - Project Time'!CG9*$C9</f>
        <v>16.919999999999998</v>
      </c>
      <c r="CH9" s="428">
        <f ca="1">'IMP HR - Project Time'!CH9*$C9</f>
        <v>0</v>
      </c>
      <c r="CI9" s="430">
        <f ca="1">'IMP HR - Project Time'!CI9*$C9</f>
        <v>33.839999999999996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>
        <f>'PRJ Salary Profile'!C9</f>
        <v>6</v>
      </c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427">
        <f ca="1">'IMP HR - Project Time'!AB10*$C10</f>
        <v>6</v>
      </c>
      <c r="AC10" s="428">
        <f ca="1">'IMP HR - Project Time'!AC10*$C10</f>
        <v>6</v>
      </c>
      <c r="AD10" s="428">
        <f ca="1">'IMP HR - Project Time'!AD10*$C10</f>
        <v>3</v>
      </c>
      <c r="AE10" s="429">
        <f ca="1">'IMP HR - Project Time'!AE10*$C10</f>
        <v>3</v>
      </c>
      <c r="AF10" s="428">
        <f ca="1">'IMP HR - Project Time'!AF10*$C10</f>
        <v>0.60000000000000009</v>
      </c>
      <c r="AG10" s="428">
        <f ca="1">'IMP HR - Project Time'!AG10*$C10</f>
        <v>4.5</v>
      </c>
      <c r="AH10" s="429">
        <f ca="1">'IMP HR - Project Time'!AH10*$C10</f>
        <v>3</v>
      </c>
      <c r="AI10" s="428">
        <f ca="1">'IMP HR - Project Time'!AI10*$C10</f>
        <v>0.60000000000000009</v>
      </c>
      <c r="AJ10" s="428">
        <f ca="1">'IMP HR - Project Time'!AJ10*$C10</f>
        <v>4.5</v>
      </c>
      <c r="AK10" s="429">
        <f ca="1">'IMP HR - Project Time'!AK10*$C10</f>
        <v>3</v>
      </c>
      <c r="AL10" s="428">
        <f ca="1">'IMP HR - Project Time'!AL10*$C10</f>
        <v>0.60000000000000009</v>
      </c>
      <c r="AM10" s="430">
        <f ca="1">'IMP HR - Project Time'!AM10*$C10</f>
        <v>4.5</v>
      </c>
      <c r="AN10" s="427">
        <f ca="1">'IMP HR - Project Time'!AN10*$C10</f>
        <v>27</v>
      </c>
      <c r="AO10" s="428">
        <f ca="1">'IMP HR - Project Time'!AO10*$C10</f>
        <v>24.599999999999998</v>
      </c>
      <c r="AP10" s="428">
        <f ca="1">'IMP HR - Project Time'!AP10*$C10</f>
        <v>16.5</v>
      </c>
      <c r="AQ10" s="429">
        <f ca="1">'IMP HR - Project Time'!AQ10*$C10</f>
        <v>21</v>
      </c>
      <c r="AR10" s="428">
        <f ca="1">'IMP HR - Project Time'!AR10*$C10</f>
        <v>9</v>
      </c>
      <c r="AS10" s="428">
        <f ca="1">'IMP HR - Project Time'!AS10*$C10</f>
        <v>25.5</v>
      </c>
      <c r="AT10" s="429">
        <f ca="1">'IMP HR - Project Time'!AT10*$C10</f>
        <v>18</v>
      </c>
      <c r="AU10" s="428">
        <f ca="1">'IMP HR - Project Time'!AU10*$C10</f>
        <v>3.6000000000000005</v>
      </c>
      <c r="AV10" s="428">
        <f ca="1">'IMP HR - Project Time'!AV10*$C10</f>
        <v>27</v>
      </c>
      <c r="AW10" s="429">
        <f ca="1">'IMP HR - Project Time'!AW10*$C10</f>
        <v>24</v>
      </c>
      <c r="AX10" s="428">
        <f ca="1">'IMP HR - Project Time'!AX10*$C10</f>
        <v>12</v>
      </c>
      <c r="AY10" s="430">
        <f ca="1">'IMP HR - Project Time'!AY10*$C10</f>
        <v>27</v>
      </c>
      <c r="AZ10" s="427">
        <f ca="1">'IMP HR - Project Time'!AZ10*$C10</f>
        <v>24.599999999999998</v>
      </c>
      <c r="BA10" s="428">
        <f ca="1">'IMP HR - Project Time'!BA10*$C10</f>
        <v>9</v>
      </c>
      <c r="BB10" s="428">
        <f ca="1">'IMP HR - Project Time'!BB10*$C10</f>
        <v>31.799999999999997</v>
      </c>
      <c r="BC10" s="429">
        <f ca="1">'IMP HR - Project Time'!BC10*$C10</f>
        <v>67.050000000000011</v>
      </c>
      <c r="BD10" s="428">
        <f ca="1">'IMP HR - Project Time'!BD10*$C10</f>
        <v>49.41</v>
      </c>
      <c r="BE10" s="428">
        <f ca="1">'IMP HR - Project Time'!BE10*$C10</f>
        <v>55.574999999999996</v>
      </c>
      <c r="BF10" s="429">
        <f ca="1">'IMP HR - Project Time'!BF10*$C10</f>
        <v>44.55</v>
      </c>
      <c r="BG10" s="428">
        <f ca="1">'IMP HR - Project Time'!BG10*$C10</f>
        <v>8.91</v>
      </c>
      <c r="BH10" s="428">
        <f ca="1">'IMP HR - Project Time'!BH10*$C10</f>
        <v>66.824999999999989</v>
      </c>
      <c r="BI10" s="429">
        <f ca="1">'IMP HR - Project Time'!BI10*$C10</f>
        <v>44.55</v>
      </c>
      <c r="BJ10" s="428">
        <f ca="1">'IMP HR - Project Time'!BJ10*$C10</f>
        <v>8.91</v>
      </c>
      <c r="BK10" s="430">
        <f ca="1">'IMP HR - Project Time'!BK10*$C10</f>
        <v>66.824999999999989</v>
      </c>
      <c r="BL10" s="427">
        <f ca="1">'IMP HR - Project Time'!BL10*$C10</f>
        <v>41.55</v>
      </c>
      <c r="BM10" s="428">
        <f ca="1">'IMP HR - Project Time'!BM10*$C10</f>
        <v>8.31</v>
      </c>
      <c r="BN10" s="428">
        <f ca="1">'IMP HR - Project Time'!BN10*$C10</f>
        <v>62.324999999999996</v>
      </c>
      <c r="BO10" s="429">
        <f ca="1">'IMP HR - Project Time'!BO10*$C10</f>
        <v>92.550000000000011</v>
      </c>
      <c r="BP10" s="428">
        <f ca="1">'IMP HR - Project Time'!BP10*$C10</f>
        <v>59.31</v>
      </c>
      <c r="BQ10" s="428">
        <f ca="1">'IMP HR - Project Time'!BQ10*$C10</f>
        <v>87.825000000000003</v>
      </c>
      <c r="BR10" s="429">
        <f ca="1">'IMP HR - Project Time'!BR10*$C10</f>
        <v>64.5</v>
      </c>
      <c r="BS10" s="428">
        <f ca="1">'IMP HR - Project Time'!BS10*$C10</f>
        <v>12.899999999999999</v>
      </c>
      <c r="BT10" s="428">
        <f ca="1">'IMP HR - Project Time'!BT10*$C10</f>
        <v>96.75</v>
      </c>
      <c r="BU10" s="429">
        <f ca="1">'IMP HR - Project Time'!BU10*$C10</f>
        <v>79.800000000000011</v>
      </c>
      <c r="BV10" s="428">
        <f ca="1">'IMP HR - Project Time'!BV10*$C10</f>
        <v>28.199999999999996</v>
      </c>
      <c r="BW10" s="430">
        <f ca="1">'IMP HR - Project Time'!BW10*$C10</f>
        <v>104.39999999999999</v>
      </c>
      <c r="BX10" s="427">
        <f ca="1">'IMP HR - Project Time'!BX10*$C10</f>
        <v>72.150000000000006</v>
      </c>
      <c r="BY10" s="428">
        <f ca="1">'IMP HR - Project Time'!BY10*$C10</f>
        <v>14.430000000000001</v>
      </c>
      <c r="BZ10" s="428">
        <f ca="1">'IMP HR - Project Time'!BZ10*$C10</f>
        <v>108.22500000000001</v>
      </c>
      <c r="CA10" s="429">
        <f ca="1">'IMP HR - Project Time'!CA10*$C10</f>
        <v>63.150000000000006</v>
      </c>
      <c r="CB10" s="428">
        <f ca="1">'IMP HR - Project Time'!CB10*$C10</f>
        <v>12.629999999999999</v>
      </c>
      <c r="CC10" s="428">
        <f ca="1">'IMP HR - Project Time'!CC10*$C10</f>
        <v>94.725000000000009</v>
      </c>
      <c r="CD10" s="429">
        <f ca="1">'IMP HR - Project Time'!CD10*$C10</f>
        <v>68.249999999999986</v>
      </c>
      <c r="CE10" s="428">
        <f ca="1">'IMP HR - Project Time'!CE10*$C10</f>
        <v>21.33</v>
      </c>
      <c r="CF10" s="428">
        <f ca="1">'IMP HR - Project Time'!CF10*$C10</f>
        <v>92.774999999999991</v>
      </c>
      <c r="CG10" s="429">
        <f ca="1">'IMP HR - Project Time'!CG10*$C10</f>
        <v>63.449999999999996</v>
      </c>
      <c r="CH10" s="428">
        <f ca="1">'IMP HR - Project Time'!CH10*$C10</f>
        <v>12.689999999999998</v>
      </c>
      <c r="CI10" s="430">
        <f ca="1">'IMP HR - Project Time'!CI10*$C10</f>
        <v>95.174999999999997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>
        <f>'PRJ Salary Profile'!C10</f>
        <v>4</v>
      </c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427">
        <f ca="1">'IMP HR - Project Time'!AB11*$C11</f>
        <v>0</v>
      </c>
      <c r="AC11" s="428">
        <f ca="1">'IMP HR - Project Time'!AC11*$C11</f>
        <v>4</v>
      </c>
      <c r="AD11" s="428">
        <f ca="1">'IMP HR - Project Time'!AD11*$C11</f>
        <v>4</v>
      </c>
      <c r="AE11" s="429">
        <f ca="1">'IMP HR - Project Time'!AE11*$C11</f>
        <v>4</v>
      </c>
      <c r="AF11" s="428">
        <f ca="1">'IMP HR - Project Time'!AF11*$C11</f>
        <v>4</v>
      </c>
      <c r="AG11" s="428">
        <f ca="1">'IMP HR - Project Time'!AG11*$C11</f>
        <v>4</v>
      </c>
      <c r="AH11" s="429">
        <f ca="1">'IMP HR - Project Time'!AH11*$C11</f>
        <v>4</v>
      </c>
      <c r="AI11" s="428">
        <f ca="1">'IMP HR - Project Time'!AI11*$C11</f>
        <v>4</v>
      </c>
      <c r="AJ11" s="428">
        <f ca="1">'IMP HR - Project Time'!AJ11*$C11</f>
        <v>4</v>
      </c>
      <c r="AK11" s="429">
        <f ca="1">'IMP HR - Project Time'!AK11*$C11</f>
        <v>4</v>
      </c>
      <c r="AL11" s="428">
        <f ca="1">'IMP HR - Project Time'!AL11*$C11</f>
        <v>4</v>
      </c>
      <c r="AM11" s="430">
        <f ca="1">'IMP HR - Project Time'!AM11*$C11</f>
        <v>4</v>
      </c>
      <c r="AN11" s="427">
        <f ca="1">'IMP HR - Project Time'!AN11*$C11</f>
        <v>4</v>
      </c>
      <c r="AO11" s="428">
        <f ca="1">'IMP HR - Project Time'!AO11*$C11</f>
        <v>20</v>
      </c>
      <c r="AP11" s="428">
        <f ca="1">'IMP HR - Project Time'!AP11*$C11</f>
        <v>20</v>
      </c>
      <c r="AQ11" s="429">
        <f ca="1">'IMP HR - Project Time'!AQ11*$C11</f>
        <v>20</v>
      </c>
      <c r="AR11" s="428">
        <f ca="1">'IMP HR - Project Time'!AR11*$C11</f>
        <v>24</v>
      </c>
      <c r="AS11" s="428">
        <f ca="1">'IMP HR - Project Time'!AS11*$C11</f>
        <v>24</v>
      </c>
      <c r="AT11" s="429">
        <f ca="1">'IMP HR - Project Time'!AT11*$C11</f>
        <v>24</v>
      </c>
      <c r="AU11" s="428">
        <f ca="1">'IMP HR - Project Time'!AU11*$C11</f>
        <v>24</v>
      </c>
      <c r="AV11" s="428">
        <f ca="1">'IMP HR - Project Time'!AV11*$C11</f>
        <v>24</v>
      </c>
      <c r="AW11" s="429">
        <f ca="1">'IMP HR - Project Time'!AW11*$C11</f>
        <v>20</v>
      </c>
      <c r="AX11" s="428">
        <f ca="1">'IMP HR - Project Time'!AX11*$C11</f>
        <v>26</v>
      </c>
      <c r="AY11" s="430">
        <f ca="1">'IMP HR - Project Time'!AY11*$C11</f>
        <v>26</v>
      </c>
      <c r="AZ11" s="427">
        <f ca="1">'IMP HR - Project Time'!AZ11*$C11</f>
        <v>26</v>
      </c>
      <c r="BA11" s="428">
        <f ca="1">'IMP HR - Project Time'!BA11*$C11</f>
        <v>29.4</v>
      </c>
      <c r="BB11" s="428">
        <f ca="1">'IMP HR - Project Time'!BB11*$C11</f>
        <v>29.4</v>
      </c>
      <c r="BC11" s="429">
        <f ca="1">'IMP HR - Project Time'!BC11*$C11</f>
        <v>29.4</v>
      </c>
      <c r="BD11" s="428">
        <f ca="1">'IMP HR - Project Time'!BD11*$C11</f>
        <v>59.4</v>
      </c>
      <c r="BE11" s="428">
        <f ca="1">'IMP HR - Project Time'!BE11*$C11</f>
        <v>59.4</v>
      </c>
      <c r="BF11" s="429">
        <f ca="1">'IMP HR - Project Time'!BF11*$C11</f>
        <v>59.4</v>
      </c>
      <c r="BG11" s="428">
        <f ca="1">'IMP HR - Project Time'!BG11*$C11</f>
        <v>59.4</v>
      </c>
      <c r="BH11" s="428">
        <f ca="1">'IMP HR - Project Time'!BH11*$C11</f>
        <v>59.4</v>
      </c>
      <c r="BI11" s="429">
        <f ca="1">'IMP HR - Project Time'!BI11*$C11</f>
        <v>59.4</v>
      </c>
      <c r="BJ11" s="428">
        <f ca="1">'IMP HR - Project Time'!BJ11*$C11</f>
        <v>59.4</v>
      </c>
      <c r="BK11" s="430">
        <f ca="1">'IMP HR - Project Time'!BK11*$C11</f>
        <v>59.4</v>
      </c>
      <c r="BL11" s="427">
        <f ca="1">'IMP HR - Project Time'!BL11*$C11</f>
        <v>55.4</v>
      </c>
      <c r="BM11" s="428">
        <f ca="1">'IMP HR - Project Time'!BM11*$C11</f>
        <v>55.4</v>
      </c>
      <c r="BN11" s="428">
        <f ca="1">'IMP HR - Project Time'!BN11*$C11</f>
        <v>55.4</v>
      </c>
      <c r="BO11" s="429">
        <f ca="1">'IMP HR - Project Time'!BO11*$C11</f>
        <v>55.400000000000006</v>
      </c>
      <c r="BP11" s="428">
        <f ca="1">'IMP HR - Project Time'!BP11*$C11</f>
        <v>89.4</v>
      </c>
      <c r="BQ11" s="428">
        <f ca="1">'IMP HR - Project Time'!BQ11*$C11</f>
        <v>89.4</v>
      </c>
      <c r="BR11" s="429">
        <f ca="1">'IMP HR - Project Time'!BR11*$C11</f>
        <v>86</v>
      </c>
      <c r="BS11" s="428">
        <f ca="1">'IMP HR - Project Time'!BS11*$C11</f>
        <v>86</v>
      </c>
      <c r="BT11" s="428">
        <f ca="1">'IMP HR - Project Time'!BT11*$C11</f>
        <v>86</v>
      </c>
      <c r="BU11" s="429">
        <f ca="1">'IMP HR - Project Time'!BU11*$C11</f>
        <v>86</v>
      </c>
      <c r="BV11" s="428">
        <f ca="1">'IMP HR - Project Time'!BV11*$C11</f>
        <v>96.2</v>
      </c>
      <c r="BW11" s="430">
        <f ca="1">'IMP HR - Project Time'!BW11*$C11</f>
        <v>96.2</v>
      </c>
      <c r="BX11" s="427">
        <f ca="1">'IMP HR - Project Time'!BX11*$C11</f>
        <v>96.2</v>
      </c>
      <c r="BY11" s="428">
        <f ca="1">'IMP HR - Project Time'!BY11*$C11</f>
        <v>96.2</v>
      </c>
      <c r="BZ11" s="428">
        <f ca="1">'IMP HR - Project Time'!BZ11*$C11</f>
        <v>96.2</v>
      </c>
      <c r="CA11" s="429">
        <f ca="1">'IMP HR - Project Time'!CA11*$C11</f>
        <v>84.2</v>
      </c>
      <c r="CB11" s="428">
        <f ca="1">'IMP HR - Project Time'!CB11*$C11</f>
        <v>84.2</v>
      </c>
      <c r="CC11" s="428">
        <f ca="1">'IMP HR - Project Time'!CC11*$C11</f>
        <v>84.2</v>
      </c>
      <c r="CD11" s="429">
        <f ca="1">'IMP HR - Project Time'!CD11*$C11</f>
        <v>78.199999999999989</v>
      </c>
      <c r="CE11" s="428">
        <f ca="1">'IMP HR - Project Time'!CE11*$C11</f>
        <v>84.6</v>
      </c>
      <c r="CF11" s="428">
        <f ca="1">'IMP HR - Project Time'!CF11*$C11</f>
        <v>84.6</v>
      </c>
      <c r="CG11" s="429">
        <f ca="1">'IMP HR - Project Time'!CG11*$C11</f>
        <v>84.6</v>
      </c>
      <c r="CH11" s="428">
        <f ca="1">'IMP HR - Project Time'!CH11*$C11</f>
        <v>84.6</v>
      </c>
      <c r="CI11" s="430">
        <f ca="1">'IMP HR - Project Time'!CI11*$C11</f>
        <v>84.6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>
        <f>'PRJ Salary Profile'!C11</f>
        <v>3</v>
      </c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427">
        <f ca="1">'IMP HR - Project Time'!AB12*$C12</f>
        <v>0</v>
      </c>
      <c r="AC12" s="428">
        <f ca="1">'IMP HR - Project Time'!AC12*$C12</f>
        <v>0</v>
      </c>
      <c r="AD12" s="428">
        <f ca="1">'IMP HR - Project Time'!AD12*$C12</f>
        <v>3</v>
      </c>
      <c r="AE12" s="429">
        <f ca="1">'IMP HR - Project Time'!AE12*$C12</f>
        <v>6</v>
      </c>
      <c r="AF12" s="428">
        <f ca="1">'IMP HR - Project Time'!AF12*$C12</f>
        <v>6</v>
      </c>
      <c r="AG12" s="428">
        <f ca="1">'IMP HR - Project Time'!AG12*$C12</f>
        <v>6</v>
      </c>
      <c r="AH12" s="429">
        <f ca="1">'IMP HR - Project Time'!AH12*$C12</f>
        <v>6</v>
      </c>
      <c r="AI12" s="428">
        <f ca="1">'IMP HR - Project Time'!AI12*$C12</f>
        <v>6</v>
      </c>
      <c r="AJ12" s="428">
        <f ca="1">'IMP HR - Project Time'!AJ12*$C12</f>
        <v>6</v>
      </c>
      <c r="AK12" s="429">
        <f ca="1">'IMP HR - Project Time'!AK12*$C12</f>
        <v>6</v>
      </c>
      <c r="AL12" s="428">
        <f ca="1">'IMP HR - Project Time'!AL12*$C12</f>
        <v>6</v>
      </c>
      <c r="AM12" s="430">
        <f ca="1">'IMP HR - Project Time'!AM12*$C12</f>
        <v>6</v>
      </c>
      <c r="AN12" s="427">
        <f ca="1">'IMP HR - Project Time'!AN12*$C12</f>
        <v>6</v>
      </c>
      <c r="AO12" s="428">
        <f ca="1">'IMP HR - Project Time'!AO12*$C12</f>
        <v>6</v>
      </c>
      <c r="AP12" s="428">
        <f ca="1">'IMP HR - Project Time'!AP12*$C12</f>
        <v>18</v>
      </c>
      <c r="AQ12" s="429">
        <f ca="1">'IMP HR - Project Time'!AQ12*$C12</f>
        <v>30</v>
      </c>
      <c r="AR12" s="428">
        <f ca="1">'IMP HR - Project Time'!AR12*$C12</f>
        <v>30</v>
      </c>
      <c r="AS12" s="428">
        <f ca="1">'IMP HR - Project Time'!AS12*$C12</f>
        <v>33</v>
      </c>
      <c r="AT12" s="429">
        <f ca="1">'IMP HR - Project Time'!AT12*$C12</f>
        <v>36</v>
      </c>
      <c r="AU12" s="428">
        <f ca="1">'IMP HR - Project Time'!AU12*$C12</f>
        <v>36</v>
      </c>
      <c r="AV12" s="428">
        <f ca="1">'IMP HR - Project Time'!AV12*$C12</f>
        <v>36</v>
      </c>
      <c r="AW12" s="429">
        <f ca="1">'IMP HR - Project Time'!AW12*$C12</f>
        <v>30</v>
      </c>
      <c r="AX12" s="428">
        <f ca="1">'IMP HR - Project Time'!AX12*$C12</f>
        <v>30</v>
      </c>
      <c r="AY12" s="430">
        <f ca="1">'IMP HR - Project Time'!AY12*$C12</f>
        <v>34.5</v>
      </c>
      <c r="AZ12" s="427">
        <f ca="1">'IMP HR - Project Time'!AZ12*$C12</f>
        <v>39</v>
      </c>
      <c r="BA12" s="428">
        <f ca="1">'IMP HR - Project Time'!BA12*$C12</f>
        <v>39</v>
      </c>
      <c r="BB12" s="428">
        <f ca="1">'IMP HR - Project Time'!BB12*$C12</f>
        <v>41.55</v>
      </c>
      <c r="BC12" s="429">
        <f ca="1">'IMP HR - Project Time'!BC12*$C12</f>
        <v>44.099999999999994</v>
      </c>
      <c r="BD12" s="428">
        <f ca="1">'IMP HR - Project Time'!BD12*$C12</f>
        <v>44.099999999999994</v>
      </c>
      <c r="BE12" s="428">
        <f ca="1">'IMP HR - Project Time'!BE12*$C12</f>
        <v>66.599999999999994</v>
      </c>
      <c r="BF12" s="429">
        <f ca="1">'IMP HR - Project Time'!BF12*$C12</f>
        <v>89.1</v>
      </c>
      <c r="BG12" s="428">
        <f ca="1">'IMP HR - Project Time'!BG12*$C12</f>
        <v>89.1</v>
      </c>
      <c r="BH12" s="428">
        <f ca="1">'IMP HR - Project Time'!BH12*$C12</f>
        <v>89.1</v>
      </c>
      <c r="BI12" s="429">
        <f ca="1">'IMP HR - Project Time'!BI12*$C12</f>
        <v>89.1</v>
      </c>
      <c r="BJ12" s="428">
        <f ca="1">'IMP HR - Project Time'!BJ12*$C12</f>
        <v>89.1</v>
      </c>
      <c r="BK12" s="430">
        <f ca="1">'IMP HR - Project Time'!BK12*$C12</f>
        <v>89.1</v>
      </c>
      <c r="BL12" s="427">
        <f ca="1">'IMP HR - Project Time'!BL12*$C12</f>
        <v>83.1</v>
      </c>
      <c r="BM12" s="428">
        <f ca="1">'IMP HR - Project Time'!BM12*$C12</f>
        <v>83.1</v>
      </c>
      <c r="BN12" s="428">
        <f ca="1">'IMP HR - Project Time'!BN12*$C12</f>
        <v>83.1</v>
      </c>
      <c r="BO12" s="429">
        <f ca="1">'IMP HR - Project Time'!BO12*$C12</f>
        <v>83.100000000000009</v>
      </c>
      <c r="BP12" s="428">
        <f ca="1">'IMP HR - Project Time'!BP12*$C12</f>
        <v>83.100000000000009</v>
      </c>
      <c r="BQ12" s="428">
        <f ca="1">'IMP HR - Project Time'!BQ12*$C12</f>
        <v>108.60000000000001</v>
      </c>
      <c r="BR12" s="429">
        <f ca="1">'IMP HR - Project Time'!BR12*$C12</f>
        <v>129</v>
      </c>
      <c r="BS12" s="428">
        <f ca="1">'IMP HR - Project Time'!BS12*$C12</f>
        <v>129</v>
      </c>
      <c r="BT12" s="428">
        <f ca="1">'IMP HR - Project Time'!BT12*$C12</f>
        <v>129</v>
      </c>
      <c r="BU12" s="429">
        <f ca="1">'IMP HR - Project Time'!BU12*$C12</f>
        <v>129</v>
      </c>
      <c r="BV12" s="428">
        <f ca="1">'IMP HR - Project Time'!BV12*$C12</f>
        <v>129</v>
      </c>
      <c r="BW12" s="430">
        <f ca="1">'IMP HR - Project Time'!BW12*$C12</f>
        <v>136.64999999999998</v>
      </c>
      <c r="BX12" s="427">
        <f ca="1">'IMP HR - Project Time'!BX12*$C12</f>
        <v>144.30000000000001</v>
      </c>
      <c r="BY12" s="428">
        <f ca="1">'IMP HR - Project Time'!BY12*$C12</f>
        <v>144.30000000000001</v>
      </c>
      <c r="BZ12" s="428">
        <f ca="1">'IMP HR - Project Time'!BZ12*$C12</f>
        <v>144.30000000000001</v>
      </c>
      <c r="CA12" s="429">
        <f ca="1">'IMP HR - Project Time'!CA12*$C12</f>
        <v>126.30000000000001</v>
      </c>
      <c r="CB12" s="428">
        <f ca="1">'IMP HR - Project Time'!CB12*$C12</f>
        <v>126.30000000000001</v>
      </c>
      <c r="CC12" s="428">
        <f ca="1">'IMP HR - Project Time'!CC12*$C12</f>
        <v>126.30000000000001</v>
      </c>
      <c r="CD12" s="429">
        <f ca="1">'IMP HR - Project Time'!CD12*$C12</f>
        <v>117.29999999999998</v>
      </c>
      <c r="CE12" s="428">
        <f ca="1">'IMP HR - Project Time'!CE12*$C12</f>
        <v>117.29999999999998</v>
      </c>
      <c r="CF12" s="428">
        <f ca="1">'IMP HR - Project Time'!CF12*$C12</f>
        <v>122.1</v>
      </c>
      <c r="CG12" s="429">
        <f ca="1">'IMP HR - Project Time'!CG12*$C12</f>
        <v>126.89999999999999</v>
      </c>
      <c r="CH12" s="428">
        <f ca="1">'IMP HR - Project Time'!CH12*$C12</f>
        <v>126.89999999999999</v>
      </c>
      <c r="CI12" s="430">
        <f ca="1">'IMP HR - Project Time'!CI12*$C12</f>
        <v>126.89999999999999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>
        <f>'PRJ Salary Profile'!C12</f>
        <v>8</v>
      </c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427">
        <f ca="1">'IMP HR - Project Time'!AB13*$C13</f>
        <v>8</v>
      </c>
      <c r="AC13" s="428">
        <f ca="1">'IMP HR - Project Time'!AC13*$C13</f>
        <v>8</v>
      </c>
      <c r="AD13" s="428">
        <f ca="1">'IMP HR - Project Time'!AD13*$C13</f>
        <v>0.8</v>
      </c>
      <c r="AE13" s="429">
        <f ca="1">'IMP HR - Project Time'!AE13*$C13</f>
        <v>0.8</v>
      </c>
      <c r="AF13" s="428">
        <f ca="1">'IMP HR - Project Time'!AF13*$C13</f>
        <v>0</v>
      </c>
      <c r="AG13" s="428">
        <f ca="1">'IMP HR - Project Time'!AG13*$C13</f>
        <v>1.6</v>
      </c>
      <c r="AH13" s="429">
        <f ca="1">'IMP HR - Project Time'!AH13*$C13</f>
        <v>0.8</v>
      </c>
      <c r="AI13" s="428">
        <f ca="1">'IMP HR - Project Time'!AI13*$C13</f>
        <v>0</v>
      </c>
      <c r="AJ13" s="428">
        <f ca="1">'IMP HR - Project Time'!AJ13*$C13</f>
        <v>1.6</v>
      </c>
      <c r="AK13" s="429">
        <f ca="1">'IMP HR - Project Time'!AK13*$C13</f>
        <v>0.8</v>
      </c>
      <c r="AL13" s="428">
        <f ca="1">'IMP HR - Project Time'!AL13*$C13</f>
        <v>0</v>
      </c>
      <c r="AM13" s="430">
        <f ca="1">'IMP HR - Project Time'!AM13*$C13</f>
        <v>1.6</v>
      </c>
      <c r="AN13" s="427">
        <f ca="1">'IMP HR - Project Time'!AN13*$C13</f>
        <v>32.799999999999997</v>
      </c>
      <c r="AO13" s="428">
        <f ca="1">'IMP HR - Project Time'!AO13*$C13</f>
        <v>32</v>
      </c>
      <c r="AP13" s="428">
        <f ca="1">'IMP HR - Project Time'!AP13*$C13</f>
        <v>4.8000000000000007</v>
      </c>
      <c r="AQ13" s="429">
        <f ca="1">'IMP HR - Project Time'!AQ13*$C13</f>
        <v>12</v>
      </c>
      <c r="AR13" s="428">
        <f ca="1">'IMP HR - Project Time'!AR13*$C13</f>
        <v>8</v>
      </c>
      <c r="AS13" s="428">
        <f ca="1">'IMP HR - Project Time'!AS13*$C13</f>
        <v>8.8000000000000007</v>
      </c>
      <c r="AT13" s="429">
        <f ca="1">'IMP HR - Project Time'!AT13*$C13</f>
        <v>4.8000000000000007</v>
      </c>
      <c r="AU13" s="428">
        <f ca="1">'IMP HR - Project Time'!AU13*$C13</f>
        <v>0</v>
      </c>
      <c r="AV13" s="428">
        <f ca="1">'IMP HR - Project Time'!AV13*$C13</f>
        <v>9.6000000000000014</v>
      </c>
      <c r="AW13" s="429">
        <f ca="1">'IMP HR - Project Time'!AW13*$C13</f>
        <v>16</v>
      </c>
      <c r="AX13" s="428">
        <f ca="1">'IMP HR - Project Time'!AX13*$C13</f>
        <v>12</v>
      </c>
      <c r="AY13" s="430">
        <f ca="1">'IMP HR - Project Time'!AY13*$C13</f>
        <v>9.1999999999999993</v>
      </c>
      <c r="AZ13" s="427">
        <f ca="1">'IMP HR - Project Time'!AZ13*$C13</f>
        <v>12</v>
      </c>
      <c r="BA13" s="428">
        <f ca="1">'IMP HR - Project Time'!BA13*$C13</f>
        <v>6.8</v>
      </c>
      <c r="BB13" s="428">
        <f ca="1">'IMP HR - Project Time'!BB13*$C13</f>
        <v>11.08</v>
      </c>
      <c r="BC13" s="429">
        <f ca="1">'IMP HR - Project Time'!BC13*$C13</f>
        <v>65.88</v>
      </c>
      <c r="BD13" s="428">
        <f ca="1">'IMP HR - Project Time'!BD13*$C13</f>
        <v>60</v>
      </c>
      <c r="BE13" s="428">
        <f ca="1">'IMP HR - Project Time'!BE13*$C13</f>
        <v>17.759999999999998</v>
      </c>
      <c r="BF13" s="429">
        <f ca="1">'IMP HR - Project Time'!BF13*$C13</f>
        <v>11.88</v>
      </c>
      <c r="BG13" s="428">
        <f ca="1">'IMP HR - Project Time'!BG13*$C13</f>
        <v>0</v>
      </c>
      <c r="BH13" s="428">
        <f ca="1">'IMP HR - Project Time'!BH13*$C13</f>
        <v>23.76</v>
      </c>
      <c r="BI13" s="429">
        <f ca="1">'IMP HR - Project Time'!BI13*$C13</f>
        <v>11.88</v>
      </c>
      <c r="BJ13" s="428">
        <f ca="1">'IMP HR - Project Time'!BJ13*$C13</f>
        <v>0</v>
      </c>
      <c r="BK13" s="430">
        <f ca="1">'IMP HR - Project Time'!BK13*$C13</f>
        <v>23.76</v>
      </c>
      <c r="BL13" s="427">
        <f ca="1">'IMP HR - Project Time'!BL13*$C13</f>
        <v>11.08</v>
      </c>
      <c r="BM13" s="428">
        <f ca="1">'IMP HR - Project Time'!BM13*$C13</f>
        <v>0</v>
      </c>
      <c r="BN13" s="428">
        <f ca="1">'IMP HR - Project Time'!BN13*$C13</f>
        <v>22.16</v>
      </c>
      <c r="BO13" s="429">
        <f ca="1">'IMP HR - Project Time'!BO13*$C13</f>
        <v>79.08</v>
      </c>
      <c r="BP13" s="428">
        <f ca="1">'IMP HR - Project Time'!BP13*$C13</f>
        <v>68</v>
      </c>
      <c r="BQ13" s="428">
        <f ca="1">'IMP HR - Project Time'!BQ13*$C13</f>
        <v>28.960000000000004</v>
      </c>
      <c r="BR13" s="429">
        <f ca="1">'IMP HR - Project Time'!BR13*$C13</f>
        <v>17.2</v>
      </c>
      <c r="BS13" s="428">
        <f ca="1">'IMP HR - Project Time'!BS13*$C13</f>
        <v>0</v>
      </c>
      <c r="BT13" s="428">
        <f ca="1">'IMP HR - Project Time'!BT13*$C13</f>
        <v>34.4</v>
      </c>
      <c r="BU13" s="429">
        <f ca="1">'IMP HR - Project Time'!BU13*$C13</f>
        <v>37.599999999999994</v>
      </c>
      <c r="BV13" s="428">
        <f ca="1">'IMP HR - Project Time'!BV13*$C13</f>
        <v>20.399999999999999</v>
      </c>
      <c r="BW13" s="430">
        <f ca="1">'IMP HR - Project Time'!BW13*$C13</f>
        <v>36.44</v>
      </c>
      <c r="BX13" s="427">
        <f ca="1">'IMP HR - Project Time'!BX13*$C13</f>
        <v>19.240000000000002</v>
      </c>
      <c r="BY13" s="428">
        <f ca="1">'IMP HR - Project Time'!BY13*$C13</f>
        <v>0</v>
      </c>
      <c r="BZ13" s="428">
        <f ca="1">'IMP HR - Project Time'!BZ13*$C13</f>
        <v>38.480000000000004</v>
      </c>
      <c r="CA13" s="429">
        <f ca="1">'IMP HR - Project Time'!CA13*$C13</f>
        <v>16.84</v>
      </c>
      <c r="CB13" s="428">
        <f ca="1">'IMP HR - Project Time'!CB13*$C13</f>
        <v>0</v>
      </c>
      <c r="CC13" s="428">
        <f ca="1">'IMP HR - Project Time'!CC13*$C13</f>
        <v>33.68</v>
      </c>
      <c r="CD13" s="429">
        <f ca="1">'IMP HR - Project Time'!CD13*$C13</f>
        <v>28.439999999999998</v>
      </c>
      <c r="CE13" s="428">
        <f ca="1">'IMP HR - Project Time'!CE13*$C13</f>
        <v>12.8</v>
      </c>
      <c r="CF13" s="428">
        <f ca="1">'IMP HR - Project Time'!CF13*$C13</f>
        <v>32.559999999999995</v>
      </c>
      <c r="CG13" s="429">
        <f ca="1">'IMP HR - Project Time'!CG13*$C13</f>
        <v>16.919999999999998</v>
      </c>
      <c r="CH13" s="428">
        <f ca="1">'IMP HR - Project Time'!CH13*$C13</f>
        <v>0</v>
      </c>
      <c r="CI13" s="430">
        <f ca="1">'IMP HR - Project Time'!CI13*$C13</f>
        <v>33.839999999999996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>
        <f>'PRJ Salary Profile'!C13</f>
        <v>6</v>
      </c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427">
        <f ca="1">'IMP HR - Project Time'!AB14*$C14</f>
        <v>6</v>
      </c>
      <c r="AC14" s="428">
        <f ca="1">'IMP HR - Project Time'!AC14*$C14</f>
        <v>6</v>
      </c>
      <c r="AD14" s="428">
        <f ca="1">'IMP HR - Project Time'!AD14*$C14</f>
        <v>3</v>
      </c>
      <c r="AE14" s="429">
        <f ca="1">'IMP HR - Project Time'!AE14*$C14</f>
        <v>3</v>
      </c>
      <c r="AF14" s="428">
        <f ca="1">'IMP HR - Project Time'!AF14*$C14</f>
        <v>0.60000000000000009</v>
      </c>
      <c r="AG14" s="428">
        <f ca="1">'IMP HR - Project Time'!AG14*$C14</f>
        <v>4.5</v>
      </c>
      <c r="AH14" s="429">
        <f ca="1">'IMP HR - Project Time'!AH14*$C14</f>
        <v>3</v>
      </c>
      <c r="AI14" s="428">
        <f ca="1">'IMP HR - Project Time'!AI14*$C14</f>
        <v>0.60000000000000009</v>
      </c>
      <c r="AJ14" s="428">
        <f ca="1">'IMP HR - Project Time'!AJ14*$C14</f>
        <v>4.5</v>
      </c>
      <c r="AK14" s="429">
        <f ca="1">'IMP HR - Project Time'!AK14*$C14</f>
        <v>3</v>
      </c>
      <c r="AL14" s="428">
        <f ca="1">'IMP HR - Project Time'!AL14*$C14</f>
        <v>0.60000000000000009</v>
      </c>
      <c r="AM14" s="430">
        <f ca="1">'IMP HR - Project Time'!AM14*$C14</f>
        <v>4.5</v>
      </c>
      <c r="AN14" s="427">
        <f ca="1">'IMP HR - Project Time'!AN14*$C14</f>
        <v>27</v>
      </c>
      <c r="AO14" s="428">
        <f ca="1">'IMP HR - Project Time'!AO14*$C14</f>
        <v>24.599999999999998</v>
      </c>
      <c r="AP14" s="428">
        <f ca="1">'IMP HR - Project Time'!AP14*$C14</f>
        <v>16.5</v>
      </c>
      <c r="AQ14" s="429">
        <f ca="1">'IMP HR - Project Time'!AQ14*$C14</f>
        <v>21</v>
      </c>
      <c r="AR14" s="428">
        <f ca="1">'IMP HR - Project Time'!AR14*$C14</f>
        <v>9</v>
      </c>
      <c r="AS14" s="428">
        <f ca="1">'IMP HR - Project Time'!AS14*$C14</f>
        <v>25.5</v>
      </c>
      <c r="AT14" s="429">
        <f ca="1">'IMP HR - Project Time'!AT14*$C14</f>
        <v>18</v>
      </c>
      <c r="AU14" s="428">
        <f ca="1">'IMP HR - Project Time'!AU14*$C14</f>
        <v>3.6000000000000005</v>
      </c>
      <c r="AV14" s="428">
        <f ca="1">'IMP HR - Project Time'!AV14*$C14</f>
        <v>27</v>
      </c>
      <c r="AW14" s="429">
        <f ca="1">'IMP HR - Project Time'!AW14*$C14</f>
        <v>24</v>
      </c>
      <c r="AX14" s="428">
        <f ca="1">'IMP HR - Project Time'!AX14*$C14</f>
        <v>12</v>
      </c>
      <c r="AY14" s="430">
        <f ca="1">'IMP HR - Project Time'!AY14*$C14</f>
        <v>27</v>
      </c>
      <c r="AZ14" s="427">
        <f ca="1">'IMP HR - Project Time'!AZ14*$C14</f>
        <v>24.599999999999998</v>
      </c>
      <c r="BA14" s="428">
        <f ca="1">'IMP HR - Project Time'!BA14*$C14</f>
        <v>9</v>
      </c>
      <c r="BB14" s="428">
        <f ca="1">'IMP HR - Project Time'!BB14*$C14</f>
        <v>31.799999999999997</v>
      </c>
      <c r="BC14" s="429">
        <f ca="1">'IMP HR - Project Time'!BC14*$C14</f>
        <v>67.050000000000011</v>
      </c>
      <c r="BD14" s="428">
        <f ca="1">'IMP HR - Project Time'!BD14*$C14</f>
        <v>49.41</v>
      </c>
      <c r="BE14" s="428">
        <f ca="1">'IMP HR - Project Time'!BE14*$C14</f>
        <v>55.574999999999996</v>
      </c>
      <c r="BF14" s="429">
        <f ca="1">'IMP HR - Project Time'!BF14*$C14</f>
        <v>44.55</v>
      </c>
      <c r="BG14" s="428">
        <f ca="1">'IMP HR - Project Time'!BG14*$C14</f>
        <v>8.91</v>
      </c>
      <c r="BH14" s="428">
        <f ca="1">'IMP HR - Project Time'!BH14*$C14</f>
        <v>66.824999999999989</v>
      </c>
      <c r="BI14" s="429">
        <f ca="1">'IMP HR - Project Time'!BI14*$C14</f>
        <v>44.55</v>
      </c>
      <c r="BJ14" s="428">
        <f ca="1">'IMP HR - Project Time'!BJ14*$C14</f>
        <v>8.91</v>
      </c>
      <c r="BK14" s="430">
        <f ca="1">'IMP HR - Project Time'!BK14*$C14</f>
        <v>66.824999999999989</v>
      </c>
      <c r="BL14" s="427">
        <f ca="1">'IMP HR - Project Time'!BL14*$C14</f>
        <v>41.55</v>
      </c>
      <c r="BM14" s="428">
        <f ca="1">'IMP HR - Project Time'!BM14*$C14</f>
        <v>8.31</v>
      </c>
      <c r="BN14" s="428">
        <f ca="1">'IMP HR - Project Time'!BN14*$C14</f>
        <v>62.324999999999996</v>
      </c>
      <c r="BO14" s="429">
        <f ca="1">'IMP HR - Project Time'!BO14*$C14</f>
        <v>92.550000000000011</v>
      </c>
      <c r="BP14" s="428">
        <f ca="1">'IMP HR - Project Time'!BP14*$C14</f>
        <v>59.31</v>
      </c>
      <c r="BQ14" s="428">
        <f ca="1">'IMP HR - Project Time'!BQ14*$C14</f>
        <v>87.825000000000003</v>
      </c>
      <c r="BR14" s="429">
        <f ca="1">'IMP HR - Project Time'!BR14*$C14</f>
        <v>64.5</v>
      </c>
      <c r="BS14" s="428">
        <f ca="1">'IMP HR - Project Time'!BS14*$C14</f>
        <v>12.899999999999999</v>
      </c>
      <c r="BT14" s="428">
        <f ca="1">'IMP HR - Project Time'!BT14*$C14</f>
        <v>96.75</v>
      </c>
      <c r="BU14" s="429">
        <f ca="1">'IMP HR - Project Time'!BU14*$C14</f>
        <v>79.800000000000011</v>
      </c>
      <c r="BV14" s="428">
        <f ca="1">'IMP HR - Project Time'!BV14*$C14</f>
        <v>28.199999999999996</v>
      </c>
      <c r="BW14" s="430">
        <f ca="1">'IMP HR - Project Time'!BW14*$C14</f>
        <v>104.39999999999999</v>
      </c>
      <c r="BX14" s="427">
        <f ca="1">'IMP HR - Project Time'!BX14*$C14</f>
        <v>72.150000000000006</v>
      </c>
      <c r="BY14" s="428">
        <f ca="1">'IMP HR - Project Time'!BY14*$C14</f>
        <v>14.430000000000001</v>
      </c>
      <c r="BZ14" s="428">
        <f ca="1">'IMP HR - Project Time'!BZ14*$C14</f>
        <v>108.22500000000001</v>
      </c>
      <c r="CA14" s="429">
        <f ca="1">'IMP HR - Project Time'!CA14*$C14</f>
        <v>63.150000000000006</v>
      </c>
      <c r="CB14" s="428">
        <f ca="1">'IMP HR - Project Time'!CB14*$C14</f>
        <v>12.629999999999999</v>
      </c>
      <c r="CC14" s="428">
        <f ca="1">'IMP HR - Project Time'!CC14*$C14</f>
        <v>94.725000000000009</v>
      </c>
      <c r="CD14" s="429">
        <f ca="1">'IMP HR - Project Time'!CD14*$C14</f>
        <v>68.249999999999986</v>
      </c>
      <c r="CE14" s="428">
        <f ca="1">'IMP HR - Project Time'!CE14*$C14</f>
        <v>21.33</v>
      </c>
      <c r="CF14" s="428">
        <f ca="1">'IMP HR - Project Time'!CF14*$C14</f>
        <v>92.774999999999991</v>
      </c>
      <c r="CG14" s="429">
        <f ca="1">'IMP HR - Project Time'!CG14*$C14</f>
        <v>63.449999999999996</v>
      </c>
      <c r="CH14" s="428">
        <f ca="1">'IMP HR - Project Time'!CH14*$C14</f>
        <v>12.689999999999998</v>
      </c>
      <c r="CI14" s="430">
        <f ca="1">'IMP HR - Project Time'!CI14*$C14</f>
        <v>95.174999999999997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>
        <f>'PRJ Salary Profile'!C14</f>
        <v>4</v>
      </c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427">
        <f ca="1">'IMP HR - Project Time'!AB15*$C15</f>
        <v>0</v>
      </c>
      <c r="AC15" s="428">
        <f ca="1">'IMP HR - Project Time'!AC15*$C15</f>
        <v>4</v>
      </c>
      <c r="AD15" s="428">
        <f ca="1">'IMP HR - Project Time'!AD15*$C15</f>
        <v>4</v>
      </c>
      <c r="AE15" s="429">
        <f ca="1">'IMP HR - Project Time'!AE15*$C15</f>
        <v>4</v>
      </c>
      <c r="AF15" s="428">
        <f ca="1">'IMP HR - Project Time'!AF15*$C15</f>
        <v>4</v>
      </c>
      <c r="AG15" s="428">
        <f ca="1">'IMP HR - Project Time'!AG15*$C15</f>
        <v>4</v>
      </c>
      <c r="AH15" s="429">
        <f ca="1">'IMP HR - Project Time'!AH15*$C15</f>
        <v>4</v>
      </c>
      <c r="AI15" s="428">
        <f ca="1">'IMP HR - Project Time'!AI15*$C15</f>
        <v>4</v>
      </c>
      <c r="AJ15" s="428">
        <f ca="1">'IMP HR - Project Time'!AJ15*$C15</f>
        <v>4</v>
      </c>
      <c r="AK15" s="429">
        <f ca="1">'IMP HR - Project Time'!AK15*$C15</f>
        <v>4</v>
      </c>
      <c r="AL15" s="428">
        <f ca="1">'IMP HR - Project Time'!AL15*$C15</f>
        <v>4</v>
      </c>
      <c r="AM15" s="430">
        <f ca="1">'IMP HR - Project Time'!AM15*$C15</f>
        <v>4</v>
      </c>
      <c r="AN15" s="427">
        <f ca="1">'IMP HR - Project Time'!AN15*$C15</f>
        <v>4</v>
      </c>
      <c r="AO15" s="428">
        <f ca="1">'IMP HR - Project Time'!AO15*$C15</f>
        <v>20</v>
      </c>
      <c r="AP15" s="428">
        <f ca="1">'IMP HR - Project Time'!AP15*$C15</f>
        <v>20</v>
      </c>
      <c r="AQ15" s="429">
        <f ca="1">'IMP HR - Project Time'!AQ15*$C15</f>
        <v>20</v>
      </c>
      <c r="AR15" s="428">
        <f ca="1">'IMP HR - Project Time'!AR15*$C15</f>
        <v>24</v>
      </c>
      <c r="AS15" s="428">
        <f ca="1">'IMP HR - Project Time'!AS15*$C15</f>
        <v>24</v>
      </c>
      <c r="AT15" s="429">
        <f ca="1">'IMP HR - Project Time'!AT15*$C15</f>
        <v>24</v>
      </c>
      <c r="AU15" s="428">
        <f ca="1">'IMP HR - Project Time'!AU15*$C15</f>
        <v>24</v>
      </c>
      <c r="AV15" s="428">
        <f ca="1">'IMP HR - Project Time'!AV15*$C15</f>
        <v>24</v>
      </c>
      <c r="AW15" s="429">
        <f ca="1">'IMP HR - Project Time'!AW15*$C15</f>
        <v>20</v>
      </c>
      <c r="AX15" s="428">
        <f ca="1">'IMP HR - Project Time'!AX15*$C15</f>
        <v>26</v>
      </c>
      <c r="AY15" s="430">
        <f ca="1">'IMP HR - Project Time'!AY15*$C15</f>
        <v>26</v>
      </c>
      <c r="AZ15" s="427">
        <f ca="1">'IMP HR - Project Time'!AZ15*$C15</f>
        <v>26</v>
      </c>
      <c r="BA15" s="428">
        <f ca="1">'IMP HR - Project Time'!BA15*$C15</f>
        <v>29.4</v>
      </c>
      <c r="BB15" s="428">
        <f ca="1">'IMP HR - Project Time'!BB15*$C15</f>
        <v>29.4</v>
      </c>
      <c r="BC15" s="429">
        <f ca="1">'IMP HR - Project Time'!BC15*$C15</f>
        <v>29.4</v>
      </c>
      <c r="BD15" s="428">
        <f ca="1">'IMP HR - Project Time'!BD15*$C15</f>
        <v>59.4</v>
      </c>
      <c r="BE15" s="428">
        <f ca="1">'IMP HR - Project Time'!BE15*$C15</f>
        <v>59.4</v>
      </c>
      <c r="BF15" s="429">
        <f ca="1">'IMP HR - Project Time'!BF15*$C15</f>
        <v>59.4</v>
      </c>
      <c r="BG15" s="428">
        <f ca="1">'IMP HR - Project Time'!BG15*$C15</f>
        <v>59.4</v>
      </c>
      <c r="BH15" s="428">
        <f ca="1">'IMP HR - Project Time'!BH15*$C15</f>
        <v>59.4</v>
      </c>
      <c r="BI15" s="429">
        <f ca="1">'IMP HR - Project Time'!BI15*$C15</f>
        <v>59.4</v>
      </c>
      <c r="BJ15" s="428">
        <f ca="1">'IMP HR - Project Time'!BJ15*$C15</f>
        <v>59.4</v>
      </c>
      <c r="BK15" s="430">
        <f ca="1">'IMP HR - Project Time'!BK15*$C15</f>
        <v>59.4</v>
      </c>
      <c r="BL15" s="427">
        <f ca="1">'IMP HR - Project Time'!BL15*$C15</f>
        <v>55.4</v>
      </c>
      <c r="BM15" s="428">
        <f ca="1">'IMP HR - Project Time'!BM15*$C15</f>
        <v>55.4</v>
      </c>
      <c r="BN15" s="428">
        <f ca="1">'IMP HR - Project Time'!BN15*$C15</f>
        <v>55.4</v>
      </c>
      <c r="BO15" s="429">
        <f ca="1">'IMP HR - Project Time'!BO15*$C15</f>
        <v>55.400000000000006</v>
      </c>
      <c r="BP15" s="428">
        <f ca="1">'IMP HR - Project Time'!BP15*$C15</f>
        <v>89.4</v>
      </c>
      <c r="BQ15" s="428">
        <f ca="1">'IMP HR - Project Time'!BQ15*$C15</f>
        <v>89.4</v>
      </c>
      <c r="BR15" s="429">
        <f ca="1">'IMP HR - Project Time'!BR15*$C15</f>
        <v>86</v>
      </c>
      <c r="BS15" s="428">
        <f ca="1">'IMP HR - Project Time'!BS15*$C15</f>
        <v>86</v>
      </c>
      <c r="BT15" s="428">
        <f ca="1">'IMP HR - Project Time'!BT15*$C15</f>
        <v>86</v>
      </c>
      <c r="BU15" s="429">
        <f ca="1">'IMP HR - Project Time'!BU15*$C15</f>
        <v>86</v>
      </c>
      <c r="BV15" s="428">
        <f ca="1">'IMP HR - Project Time'!BV15*$C15</f>
        <v>96.2</v>
      </c>
      <c r="BW15" s="430">
        <f ca="1">'IMP HR - Project Time'!BW15*$C15</f>
        <v>96.2</v>
      </c>
      <c r="BX15" s="427">
        <f ca="1">'IMP HR - Project Time'!BX15*$C15</f>
        <v>96.2</v>
      </c>
      <c r="BY15" s="428">
        <f ca="1">'IMP HR - Project Time'!BY15*$C15</f>
        <v>96.2</v>
      </c>
      <c r="BZ15" s="428">
        <f ca="1">'IMP HR - Project Time'!BZ15*$C15</f>
        <v>96.2</v>
      </c>
      <c r="CA15" s="429">
        <f ca="1">'IMP HR - Project Time'!CA15*$C15</f>
        <v>84.2</v>
      </c>
      <c r="CB15" s="428">
        <f ca="1">'IMP HR - Project Time'!CB15*$C15</f>
        <v>84.2</v>
      </c>
      <c r="CC15" s="428">
        <f ca="1">'IMP HR - Project Time'!CC15*$C15</f>
        <v>84.2</v>
      </c>
      <c r="CD15" s="429">
        <f ca="1">'IMP HR - Project Time'!CD15*$C15</f>
        <v>78.199999999999989</v>
      </c>
      <c r="CE15" s="428">
        <f ca="1">'IMP HR - Project Time'!CE15*$C15</f>
        <v>84.6</v>
      </c>
      <c r="CF15" s="428">
        <f ca="1">'IMP HR - Project Time'!CF15*$C15</f>
        <v>84.6</v>
      </c>
      <c r="CG15" s="429">
        <f ca="1">'IMP HR - Project Time'!CG15*$C15</f>
        <v>84.6</v>
      </c>
      <c r="CH15" s="428">
        <f ca="1">'IMP HR - Project Time'!CH15*$C15</f>
        <v>84.6</v>
      </c>
      <c r="CI15" s="430">
        <f ca="1">'IMP HR - Project Time'!CI15*$C15</f>
        <v>84.6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>
        <f>'PRJ Salary Profile'!C15</f>
        <v>3</v>
      </c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427">
        <f ca="1">'IMP HR - Project Time'!AB16*$C16</f>
        <v>0</v>
      </c>
      <c r="AC16" s="428">
        <f ca="1">'IMP HR - Project Time'!AC16*$C16</f>
        <v>0</v>
      </c>
      <c r="AD16" s="428">
        <f ca="1">'IMP HR - Project Time'!AD16*$C16</f>
        <v>3</v>
      </c>
      <c r="AE16" s="429">
        <f ca="1">'IMP HR - Project Time'!AE16*$C16</f>
        <v>6</v>
      </c>
      <c r="AF16" s="428">
        <f ca="1">'IMP HR - Project Time'!AF16*$C16</f>
        <v>6</v>
      </c>
      <c r="AG16" s="428">
        <f ca="1">'IMP HR - Project Time'!AG16*$C16</f>
        <v>6</v>
      </c>
      <c r="AH16" s="429">
        <f ca="1">'IMP HR - Project Time'!AH16*$C16</f>
        <v>6</v>
      </c>
      <c r="AI16" s="428">
        <f ca="1">'IMP HR - Project Time'!AI16*$C16</f>
        <v>6</v>
      </c>
      <c r="AJ16" s="428">
        <f ca="1">'IMP HR - Project Time'!AJ16*$C16</f>
        <v>6</v>
      </c>
      <c r="AK16" s="429">
        <f ca="1">'IMP HR - Project Time'!AK16*$C16</f>
        <v>6</v>
      </c>
      <c r="AL16" s="428">
        <f ca="1">'IMP HR - Project Time'!AL16*$C16</f>
        <v>6</v>
      </c>
      <c r="AM16" s="430">
        <f ca="1">'IMP HR - Project Time'!AM16*$C16</f>
        <v>6</v>
      </c>
      <c r="AN16" s="427">
        <f ca="1">'IMP HR - Project Time'!AN16*$C16</f>
        <v>6</v>
      </c>
      <c r="AO16" s="428">
        <f ca="1">'IMP HR - Project Time'!AO16*$C16</f>
        <v>6</v>
      </c>
      <c r="AP16" s="428">
        <f ca="1">'IMP HR - Project Time'!AP16*$C16</f>
        <v>18</v>
      </c>
      <c r="AQ16" s="429">
        <f ca="1">'IMP HR - Project Time'!AQ16*$C16</f>
        <v>30</v>
      </c>
      <c r="AR16" s="428">
        <f ca="1">'IMP HR - Project Time'!AR16*$C16</f>
        <v>30</v>
      </c>
      <c r="AS16" s="428">
        <f ca="1">'IMP HR - Project Time'!AS16*$C16</f>
        <v>33</v>
      </c>
      <c r="AT16" s="429">
        <f ca="1">'IMP HR - Project Time'!AT16*$C16</f>
        <v>36</v>
      </c>
      <c r="AU16" s="428">
        <f ca="1">'IMP HR - Project Time'!AU16*$C16</f>
        <v>36</v>
      </c>
      <c r="AV16" s="428">
        <f ca="1">'IMP HR - Project Time'!AV16*$C16</f>
        <v>36</v>
      </c>
      <c r="AW16" s="429">
        <f ca="1">'IMP HR - Project Time'!AW16*$C16</f>
        <v>30</v>
      </c>
      <c r="AX16" s="428">
        <f ca="1">'IMP HR - Project Time'!AX16*$C16</f>
        <v>30</v>
      </c>
      <c r="AY16" s="430">
        <f ca="1">'IMP HR - Project Time'!AY16*$C16</f>
        <v>34.5</v>
      </c>
      <c r="AZ16" s="427">
        <f ca="1">'IMP HR - Project Time'!AZ16*$C16</f>
        <v>39</v>
      </c>
      <c r="BA16" s="428">
        <f ca="1">'IMP HR - Project Time'!BA16*$C16</f>
        <v>39</v>
      </c>
      <c r="BB16" s="428">
        <f ca="1">'IMP HR - Project Time'!BB16*$C16</f>
        <v>41.55</v>
      </c>
      <c r="BC16" s="429">
        <f ca="1">'IMP HR - Project Time'!BC16*$C16</f>
        <v>44.099999999999994</v>
      </c>
      <c r="BD16" s="428">
        <f ca="1">'IMP HR - Project Time'!BD16*$C16</f>
        <v>44.099999999999994</v>
      </c>
      <c r="BE16" s="428">
        <f ca="1">'IMP HR - Project Time'!BE16*$C16</f>
        <v>66.599999999999994</v>
      </c>
      <c r="BF16" s="429">
        <f ca="1">'IMP HR - Project Time'!BF16*$C16</f>
        <v>89.1</v>
      </c>
      <c r="BG16" s="428">
        <f ca="1">'IMP HR - Project Time'!BG16*$C16</f>
        <v>89.1</v>
      </c>
      <c r="BH16" s="428">
        <f ca="1">'IMP HR - Project Time'!BH16*$C16</f>
        <v>89.1</v>
      </c>
      <c r="BI16" s="429">
        <f ca="1">'IMP HR - Project Time'!BI16*$C16</f>
        <v>89.1</v>
      </c>
      <c r="BJ16" s="428">
        <f ca="1">'IMP HR - Project Time'!BJ16*$C16</f>
        <v>89.1</v>
      </c>
      <c r="BK16" s="430">
        <f ca="1">'IMP HR - Project Time'!BK16*$C16</f>
        <v>89.1</v>
      </c>
      <c r="BL16" s="427">
        <f ca="1">'IMP HR - Project Time'!BL16*$C16</f>
        <v>83.1</v>
      </c>
      <c r="BM16" s="428">
        <f ca="1">'IMP HR - Project Time'!BM16*$C16</f>
        <v>83.1</v>
      </c>
      <c r="BN16" s="428">
        <f ca="1">'IMP HR - Project Time'!BN16*$C16</f>
        <v>83.1</v>
      </c>
      <c r="BO16" s="429">
        <f ca="1">'IMP HR - Project Time'!BO16*$C16</f>
        <v>83.100000000000009</v>
      </c>
      <c r="BP16" s="428">
        <f ca="1">'IMP HR - Project Time'!BP16*$C16</f>
        <v>83.100000000000009</v>
      </c>
      <c r="BQ16" s="428">
        <f ca="1">'IMP HR - Project Time'!BQ16*$C16</f>
        <v>108.60000000000001</v>
      </c>
      <c r="BR16" s="429">
        <f ca="1">'IMP HR - Project Time'!BR16*$C16</f>
        <v>129</v>
      </c>
      <c r="BS16" s="428">
        <f ca="1">'IMP HR - Project Time'!BS16*$C16</f>
        <v>129</v>
      </c>
      <c r="BT16" s="428">
        <f ca="1">'IMP HR - Project Time'!BT16*$C16</f>
        <v>129</v>
      </c>
      <c r="BU16" s="429">
        <f ca="1">'IMP HR - Project Time'!BU16*$C16</f>
        <v>129</v>
      </c>
      <c r="BV16" s="428">
        <f ca="1">'IMP HR - Project Time'!BV16*$C16</f>
        <v>129</v>
      </c>
      <c r="BW16" s="430">
        <f ca="1">'IMP HR - Project Time'!BW16*$C16</f>
        <v>136.64999999999998</v>
      </c>
      <c r="BX16" s="427">
        <f ca="1">'IMP HR - Project Time'!BX16*$C16</f>
        <v>144.30000000000001</v>
      </c>
      <c r="BY16" s="428">
        <f ca="1">'IMP HR - Project Time'!BY16*$C16</f>
        <v>144.30000000000001</v>
      </c>
      <c r="BZ16" s="428">
        <f ca="1">'IMP HR - Project Time'!BZ16*$C16</f>
        <v>144.30000000000001</v>
      </c>
      <c r="CA16" s="429">
        <f ca="1">'IMP HR - Project Time'!CA16*$C16</f>
        <v>126.30000000000001</v>
      </c>
      <c r="CB16" s="428">
        <f ca="1">'IMP HR - Project Time'!CB16*$C16</f>
        <v>126.30000000000001</v>
      </c>
      <c r="CC16" s="428">
        <f ca="1">'IMP HR - Project Time'!CC16*$C16</f>
        <v>126.30000000000001</v>
      </c>
      <c r="CD16" s="429">
        <f ca="1">'IMP HR - Project Time'!CD16*$C16</f>
        <v>117.29999999999998</v>
      </c>
      <c r="CE16" s="428">
        <f ca="1">'IMP HR - Project Time'!CE16*$C16</f>
        <v>117.29999999999998</v>
      </c>
      <c r="CF16" s="428">
        <f ca="1">'IMP HR - Project Time'!CF16*$C16</f>
        <v>122.1</v>
      </c>
      <c r="CG16" s="429">
        <f ca="1">'IMP HR - Project Time'!CG16*$C16</f>
        <v>126.89999999999999</v>
      </c>
      <c r="CH16" s="428">
        <f ca="1">'IMP HR - Project Time'!CH16*$C16</f>
        <v>126.89999999999999</v>
      </c>
      <c r="CI16" s="430">
        <f ca="1">'IMP HR - Project Time'!CI16*$C16</f>
        <v>126.89999999999999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>
        <f>'PRJ Salary Profile'!C16</f>
        <v>8</v>
      </c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427">
        <f ca="1">'IMP HR - Project Time'!AB17*$C17</f>
        <v>8</v>
      </c>
      <c r="AC17" s="428">
        <f ca="1">'IMP HR - Project Time'!AC17*$C17</f>
        <v>8</v>
      </c>
      <c r="AD17" s="428">
        <f ca="1">'IMP HR - Project Time'!AD17*$C17</f>
        <v>0.8</v>
      </c>
      <c r="AE17" s="429">
        <f ca="1">'IMP HR - Project Time'!AE17*$C17</f>
        <v>0.8</v>
      </c>
      <c r="AF17" s="428">
        <f ca="1">'IMP HR - Project Time'!AF17*$C17</f>
        <v>0</v>
      </c>
      <c r="AG17" s="428">
        <f ca="1">'IMP HR - Project Time'!AG17*$C17</f>
        <v>1.6</v>
      </c>
      <c r="AH17" s="429">
        <f ca="1">'IMP HR - Project Time'!AH17*$C17</f>
        <v>0.8</v>
      </c>
      <c r="AI17" s="428">
        <f ca="1">'IMP HR - Project Time'!AI17*$C17</f>
        <v>0</v>
      </c>
      <c r="AJ17" s="428">
        <f ca="1">'IMP HR - Project Time'!AJ17*$C17</f>
        <v>1.6</v>
      </c>
      <c r="AK17" s="429">
        <f ca="1">'IMP HR - Project Time'!AK17*$C17</f>
        <v>0.8</v>
      </c>
      <c r="AL17" s="428">
        <f ca="1">'IMP HR - Project Time'!AL17*$C17</f>
        <v>0</v>
      </c>
      <c r="AM17" s="430">
        <f ca="1">'IMP HR - Project Time'!AM17*$C17</f>
        <v>1.6</v>
      </c>
      <c r="AN17" s="427">
        <f ca="1">'IMP HR - Project Time'!AN17*$C17</f>
        <v>32.799999999999997</v>
      </c>
      <c r="AO17" s="428">
        <f ca="1">'IMP HR - Project Time'!AO17*$C17</f>
        <v>32</v>
      </c>
      <c r="AP17" s="428">
        <f ca="1">'IMP HR - Project Time'!AP17*$C17</f>
        <v>4.8000000000000007</v>
      </c>
      <c r="AQ17" s="429">
        <f ca="1">'IMP HR - Project Time'!AQ17*$C17</f>
        <v>12</v>
      </c>
      <c r="AR17" s="428">
        <f ca="1">'IMP HR - Project Time'!AR17*$C17</f>
        <v>8</v>
      </c>
      <c r="AS17" s="428">
        <f ca="1">'IMP HR - Project Time'!AS17*$C17</f>
        <v>8.8000000000000007</v>
      </c>
      <c r="AT17" s="429">
        <f ca="1">'IMP HR - Project Time'!AT17*$C17</f>
        <v>4.8000000000000007</v>
      </c>
      <c r="AU17" s="428">
        <f ca="1">'IMP HR - Project Time'!AU17*$C17</f>
        <v>0</v>
      </c>
      <c r="AV17" s="428">
        <f ca="1">'IMP HR - Project Time'!AV17*$C17</f>
        <v>9.6000000000000014</v>
      </c>
      <c r="AW17" s="429">
        <f ca="1">'IMP HR - Project Time'!AW17*$C17</f>
        <v>16</v>
      </c>
      <c r="AX17" s="428">
        <f ca="1">'IMP HR - Project Time'!AX17*$C17</f>
        <v>12</v>
      </c>
      <c r="AY17" s="430">
        <f ca="1">'IMP HR - Project Time'!AY17*$C17</f>
        <v>9.1999999999999993</v>
      </c>
      <c r="AZ17" s="427">
        <f ca="1">'IMP HR - Project Time'!AZ17*$C17</f>
        <v>12</v>
      </c>
      <c r="BA17" s="428">
        <f ca="1">'IMP HR - Project Time'!BA17*$C17</f>
        <v>6.8</v>
      </c>
      <c r="BB17" s="428">
        <f ca="1">'IMP HR - Project Time'!BB17*$C17</f>
        <v>11.08</v>
      </c>
      <c r="BC17" s="429">
        <f ca="1">'IMP HR - Project Time'!BC17*$C17</f>
        <v>65.88</v>
      </c>
      <c r="BD17" s="428">
        <f ca="1">'IMP HR - Project Time'!BD17*$C17</f>
        <v>60</v>
      </c>
      <c r="BE17" s="428">
        <f ca="1">'IMP HR - Project Time'!BE17*$C17</f>
        <v>17.759999999999998</v>
      </c>
      <c r="BF17" s="429">
        <f ca="1">'IMP HR - Project Time'!BF17*$C17</f>
        <v>11.88</v>
      </c>
      <c r="BG17" s="428">
        <f ca="1">'IMP HR - Project Time'!BG17*$C17</f>
        <v>0</v>
      </c>
      <c r="BH17" s="428">
        <f ca="1">'IMP HR - Project Time'!BH17*$C17</f>
        <v>23.76</v>
      </c>
      <c r="BI17" s="429">
        <f ca="1">'IMP HR - Project Time'!BI17*$C17</f>
        <v>11.88</v>
      </c>
      <c r="BJ17" s="428">
        <f ca="1">'IMP HR - Project Time'!BJ17*$C17</f>
        <v>0</v>
      </c>
      <c r="BK17" s="430">
        <f ca="1">'IMP HR - Project Time'!BK17*$C17</f>
        <v>23.76</v>
      </c>
      <c r="BL17" s="427">
        <f ca="1">'IMP HR - Project Time'!BL17*$C17</f>
        <v>11.08</v>
      </c>
      <c r="BM17" s="428">
        <f ca="1">'IMP HR - Project Time'!BM17*$C17</f>
        <v>0</v>
      </c>
      <c r="BN17" s="428">
        <f ca="1">'IMP HR - Project Time'!BN17*$C17</f>
        <v>22.16</v>
      </c>
      <c r="BO17" s="429">
        <f ca="1">'IMP HR - Project Time'!BO17*$C17</f>
        <v>79.08</v>
      </c>
      <c r="BP17" s="428">
        <f ca="1">'IMP HR - Project Time'!BP17*$C17</f>
        <v>68</v>
      </c>
      <c r="BQ17" s="428">
        <f ca="1">'IMP HR - Project Time'!BQ17*$C17</f>
        <v>28.960000000000004</v>
      </c>
      <c r="BR17" s="429">
        <f ca="1">'IMP HR - Project Time'!BR17*$C17</f>
        <v>17.2</v>
      </c>
      <c r="BS17" s="428">
        <f ca="1">'IMP HR - Project Time'!BS17*$C17</f>
        <v>0</v>
      </c>
      <c r="BT17" s="428">
        <f ca="1">'IMP HR - Project Time'!BT17*$C17</f>
        <v>34.4</v>
      </c>
      <c r="BU17" s="429">
        <f ca="1">'IMP HR - Project Time'!BU17*$C17</f>
        <v>37.599999999999994</v>
      </c>
      <c r="BV17" s="428">
        <f ca="1">'IMP HR - Project Time'!BV17*$C17</f>
        <v>20.399999999999999</v>
      </c>
      <c r="BW17" s="430">
        <f ca="1">'IMP HR - Project Time'!BW17*$C17</f>
        <v>36.44</v>
      </c>
      <c r="BX17" s="427">
        <f ca="1">'IMP HR - Project Time'!BX17*$C17</f>
        <v>19.240000000000002</v>
      </c>
      <c r="BY17" s="428">
        <f ca="1">'IMP HR - Project Time'!BY17*$C17</f>
        <v>0</v>
      </c>
      <c r="BZ17" s="428">
        <f ca="1">'IMP HR - Project Time'!BZ17*$C17</f>
        <v>38.480000000000004</v>
      </c>
      <c r="CA17" s="429">
        <f ca="1">'IMP HR - Project Time'!CA17*$C17</f>
        <v>16.84</v>
      </c>
      <c r="CB17" s="428">
        <f ca="1">'IMP HR - Project Time'!CB17*$C17</f>
        <v>0</v>
      </c>
      <c r="CC17" s="428">
        <f ca="1">'IMP HR - Project Time'!CC17*$C17</f>
        <v>33.68</v>
      </c>
      <c r="CD17" s="429">
        <f ca="1">'IMP HR - Project Time'!CD17*$C17</f>
        <v>28.439999999999998</v>
      </c>
      <c r="CE17" s="428">
        <f ca="1">'IMP HR - Project Time'!CE17*$C17</f>
        <v>12.8</v>
      </c>
      <c r="CF17" s="428">
        <f ca="1">'IMP HR - Project Time'!CF17*$C17</f>
        <v>32.559999999999995</v>
      </c>
      <c r="CG17" s="429">
        <f ca="1">'IMP HR - Project Time'!CG17*$C17</f>
        <v>16.919999999999998</v>
      </c>
      <c r="CH17" s="428">
        <f ca="1">'IMP HR - Project Time'!CH17*$C17</f>
        <v>0</v>
      </c>
      <c r="CI17" s="430">
        <f ca="1">'IMP HR - Project Time'!CI17*$C17</f>
        <v>33.839999999999996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>
        <f>'PRJ Salary Profile'!C17</f>
        <v>6</v>
      </c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427">
        <f ca="1">'IMP HR - Project Time'!AB18*$C18</f>
        <v>6</v>
      </c>
      <c r="AC18" s="428">
        <f ca="1">'IMP HR - Project Time'!AC18*$C18</f>
        <v>6</v>
      </c>
      <c r="AD18" s="428">
        <f ca="1">'IMP HR - Project Time'!AD18*$C18</f>
        <v>3</v>
      </c>
      <c r="AE18" s="429">
        <f ca="1">'IMP HR - Project Time'!AE18*$C18</f>
        <v>3</v>
      </c>
      <c r="AF18" s="428">
        <f ca="1">'IMP HR - Project Time'!AF18*$C18</f>
        <v>0.60000000000000009</v>
      </c>
      <c r="AG18" s="428">
        <f ca="1">'IMP HR - Project Time'!AG18*$C18</f>
        <v>4.5</v>
      </c>
      <c r="AH18" s="429">
        <f ca="1">'IMP HR - Project Time'!AH18*$C18</f>
        <v>3</v>
      </c>
      <c r="AI18" s="428">
        <f ca="1">'IMP HR - Project Time'!AI18*$C18</f>
        <v>0.60000000000000009</v>
      </c>
      <c r="AJ18" s="428">
        <f ca="1">'IMP HR - Project Time'!AJ18*$C18</f>
        <v>4.5</v>
      </c>
      <c r="AK18" s="429">
        <f ca="1">'IMP HR - Project Time'!AK18*$C18</f>
        <v>3</v>
      </c>
      <c r="AL18" s="428">
        <f ca="1">'IMP HR - Project Time'!AL18*$C18</f>
        <v>0.60000000000000009</v>
      </c>
      <c r="AM18" s="430">
        <f ca="1">'IMP HR - Project Time'!AM18*$C18</f>
        <v>4.5</v>
      </c>
      <c r="AN18" s="427">
        <f ca="1">'IMP HR - Project Time'!AN18*$C18</f>
        <v>27</v>
      </c>
      <c r="AO18" s="428">
        <f ca="1">'IMP HR - Project Time'!AO18*$C18</f>
        <v>24.599999999999998</v>
      </c>
      <c r="AP18" s="428">
        <f ca="1">'IMP HR - Project Time'!AP18*$C18</f>
        <v>16.5</v>
      </c>
      <c r="AQ18" s="429">
        <f ca="1">'IMP HR - Project Time'!AQ18*$C18</f>
        <v>21</v>
      </c>
      <c r="AR18" s="428">
        <f ca="1">'IMP HR - Project Time'!AR18*$C18</f>
        <v>9</v>
      </c>
      <c r="AS18" s="428">
        <f ca="1">'IMP HR - Project Time'!AS18*$C18</f>
        <v>25.5</v>
      </c>
      <c r="AT18" s="429">
        <f ca="1">'IMP HR - Project Time'!AT18*$C18</f>
        <v>18</v>
      </c>
      <c r="AU18" s="428">
        <f ca="1">'IMP HR - Project Time'!AU18*$C18</f>
        <v>3.6000000000000005</v>
      </c>
      <c r="AV18" s="428">
        <f ca="1">'IMP HR - Project Time'!AV18*$C18</f>
        <v>27</v>
      </c>
      <c r="AW18" s="429">
        <f ca="1">'IMP HR - Project Time'!AW18*$C18</f>
        <v>24</v>
      </c>
      <c r="AX18" s="428">
        <f ca="1">'IMP HR - Project Time'!AX18*$C18</f>
        <v>12</v>
      </c>
      <c r="AY18" s="430">
        <f ca="1">'IMP HR - Project Time'!AY18*$C18</f>
        <v>27</v>
      </c>
      <c r="AZ18" s="427">
        <f ca="1">'IMP HR - Project Time'!AZ18*$C18</f>
        <v>24.599999999999998</v>
      </c>
      <c r="BA18" s="428">
        <f ca="1">'IMP HR - Project Time'!BA18*$C18</f>
        <v>9</v>
      </c>
      <c r="BB18" s="428">
        <f ca="1">'IMP HR - Project Time'!BB18*$C18</f>
        <v>31.799999999999997</v>
      </c>
      <c r="BC18" s="429">
        <f ca="1">'IMP HR - Project Time'!BC18*$C18</f>
        <v>67.050000000000011</v>
      </c>
      <c r="BD18" s="428">
        <f ca="1">'IMP HR - Project Time'!BD18*$C18</f>
        <v>49.41</v>
      </c>
      <c r="BE18" s="428">
        <f ca="1">'IMP HR - Project Time'!BE18*$C18</f>
        <v>55.574999999999996</v>
      </c>
      <c r="BF18" s="429">
        <f ca="1">'IMP HR - Project Time'!BF18*$C18</f>
        <v>44.55</v>
      </c>
      <c r="BG18" s="428">
        <f ca="1">'IMP HR - Project Time'!BG18*$C18</f>
        <v>8.91</v>
      </c>
      <c r="BH18" s="428">
        <f ca="1">'IMP HR - Project Time'!BH18*$C18</f>
        <v>66.824999999999989</v>
      </c>
      <c r="BI18" s="429">
        <f ca="1">'IMP HR - Project Time'!BI18*$C18</f>
        <v>44.55</v>
      </c>
      <c r="BJ18" s="428">
        <f ca="1">'IMP HR - Project Time'!BJ18*$C18</f>
        <v>8.91</v>
      </c>
      <c r="BK18" s="430">
        <f ca="1">'IMP HR - Project Time'!BK18*$C18</f>
        <v>66.824999999999989</v>
      </c>
      <c r="BL18" s="427">
        <f ca="1">'IMP HR - Project Time'!BL18*$C18</f>
        <v>41.55</v>
      </c>
      <c r="BM18" s="428">
        <f ca="1">'IMP HR - Project Time'!BM18*$C18</f>
        <v>8.31</v>
      </c>
      <c r="BN18" s="428">
        <f ca="1">'IMP HR - Project Time'!BN18*$C18</f>
        <v>62.324999999999996</v>
      </c>
      <c r="BO18" s="429">
        <f ca="1">'IMP HR - Project Time'!BO18*$C18</f>
        <v>92.550000000000011</v>
      </c>
      <c r="BP18" s="428">
        <f ca="1">'IMP HR - Project Time'!BP18*$C18</f>
        <v>59.31</v>
      </c>
      <c r="BQ18" s="428">
        <f ca="1">'IMP HR - Project Time'!BQ18*$C18</f>
        <v>87.825000000000003</v>
      </c>
      <c r="BR18" s="429">
        <f ca="1">'IMP HR - Project Time'!BR18*$C18</f>
        <v>64.5</v>
      </c>
      <c r="BS18" s="428">
        <f ca="1">'IMP HR - Project Time'!BS18*$C18</f>
        <v>12.899999999999999</v>
      </c>
      <c r="BT18" s="428">
        <f ca="1">'IMP HR - Project Time'!BT18*$C18</f>
        <v>96.75</v>
      </c>
      <c r="BU18" s="429">
        <f ca="1">'IMP HR - Project Time'!BU18*$C18</f>
        <v>79.800000000000011</v>
      </c>
      <c r="BV18" s="428">
        <f ca="1">'IMP HR - Project Time'!BV18*$C18</f>
        <v>28.199999999999996</v>
      </c>
      <c r="BW18" s="430">
        <f ca="1">'IMP HR - Project Time'!BW18*$C18</f>
        <v>104.39999999999999</v>
      </c>
      <c r="BX18" s="427">
        <f ca="1">'IMP HR - Project Time'!BX18*$C18</f>
        <v>72.150000000000006</v>
      </c>
      <c r="BY18" s="428">
        <f ca="1">'IMP HR - Project Time'!BY18*$C18</f>
        <v>14.430000000000001</v>
      </c>
      <c r="BZ18" s="428">
        <f ca="1">'IMP HR - Project Time'!BZ18*$C18</f>
        <v>108.22500000000001</v>
      </c>
      <c r="CA18" s="429">
        <f ca="1">'IMP HR - Project Time'!CA18*$C18</f>
        <v>63.150000000000006</v>
      </c>
      <c r="CB18" s="428">
        <f ca="1">'IMP HR - Project Time'!CB18*$C18</f>
        <v>12.629999999999999</v>
      </c>
      <c r="CC18" s="428">
        <f ca="1">'IMP HR - Project Time'!CC18*$C18</f>
        <v>94.725000000000009</v>
      </c>
      <c r="CD18" s="429">
        <f ca="1">'IMP HR - Project Time'!CD18*$C18</f>
        <v>68.249999999999986</v>
      </c>
      <c r="CE18" s="428">
        <f ca="1">'IMP HR - Project Time'!CE18*$C18</f>
        <v>21.33</v>
      </c>
      <c r="CF18" s="428">
        <f ca="1">'IMP HR - Project Time'!CF18*$C18</f>
        <v>92.774999999999991</v>
      </c>
      <c r="CG18" s="429">
        <f ca="1">'IMP HR - Project Time'!CG18*$C18</f>
        <v>63.449999999999996</v>
      </c>
      <c r="CH18" s="428">
        <f ca="1">'IMP HR - Project Time'!CH18*$C18</f>
        <v>12.689999999999998</v>
      </c>
      <c r="CI18" s="430">
        <f ca="1">'IMP HR - Project Time'!CI18*$C18</f>
        <v>95.174999999999997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>
        <f>'PRJ Salary Profile'!C18</f>
        <v>4</v>
      </c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427">
        <f ca="1">'IMP HR - Project Time'!AB19*$C19</f>
        <v>0</v>
      </c>
      <c r="AC19" s="428">
        <f ca="1">'IMP HR - Project Time'!AC19*$C19</f>
        <v>4</v>
      </c>
      <c r="AD19" s="428">
        <f ca="1">'IMP HR - Project Time'!AD19*$C19</f>
        <v>4</v>
      </c>
      <c r="AE19" s="429">
        <f ca="1">'IMP HR - Project Time'!AE19*$C19</f>
        <v>4</v>
      </c>
      <c r="AF19" s="428">
        <f ca="1">'IMP HR - Project Time'!AF19*$C19</f>
        <v>4</v>
      </c>
      <c r="AG19" s="428">
        <f ca="1">'IMP HR - Project Time'!AG19*$C19</f>
        <v>4</v>
      </c>
      <c r="AH19" s="429">
        <f ca="1">'IMP HR - Project Time'!AH19*$C19</f>
        <v>4</v>
      </c>
      <c r="AI19" s="428">
        <f ca="1">'IMP HR - Project Time'!AI19*$C19</f>
        <v>4</v>
      </c>
      <c r="AJ19" s="428">
        <f ca="1">'IMP HR - Project Time'!AJ19*$C19</f>
        <v>4</v>
      </c>
      <c r="AK19" s="429">
        <f ca="1">'IMP HR - Project Time'!AK19*$C19</f>
        <v>4</v>
      </c>
      <c r="AL19" s="428">
        <f ca="1">'IMP HR - Project Time'!AL19*$C19</f>
        <v>4</v>
      </c>
      <c r="AM19" s="430">
        <f ca="1">'IMP HR - Project Time'!AM19*$C19</f>
        <v>4</v>
      </c>
      <c r="AN19" s="427">
        <f ca="1">'IMP HR - Project Time'!AN19*$C19</f>
        <v>4</v>
      </c>
      <c r="AO19" s="428">
        <f ca="1">'IMP HR - Project Time'!AO19*$C19</f>
        <v>20</v>
      </c>
      <c r="AP19" s="428">
        <f ca="1">'IMP HR - Project Time'!AP19*$C19</f>
        <v>20</v>
      </c>
      <c r="AQ19" s="429">
        <f ca="1">'IMP HR - Project Time'!AQ19*$C19</f>
        <v>20</v>
      </c>
      <c r="AR19" s="428">
        <f ca="1">'IMP HR - Project Time'!AR19*$C19</f>
        <v>24</v>
      </c>
      <c r="AS19" s="428">
        <f ca="1">'IMP HR - Project Time'!AS19*$C19</f>
        <v>24</v>
      </c>
      <c r="AT19" s="429">
        <f ca="1">'IMP HR - Project Time'!AT19*$C19</f>
        <v>24</v>
      </c>
      <c r="AU19" s="428">
        <f ca="1">'IMP HR - Project Time'!AU19*$C19</f>
        <v>24</v>
      </c>
      <c r="AV19" s="428">
        <f ca="1">'IMP HR - Project Time'!AV19*$C19</f>
        <v>24</v>
      </c>
      <c r="AW19" s="429">
        <f ca="1">'IMP HR - Project Time'!AW19*$C19</f>
        <v>20</v>
      </c>
      <c r="AX19" s="428">
        <f ca="1">'IMP HR - Project Time'!AX19*$C19</f>
        <v>26</v>
      </c>
      <c r="AY19" s="430">
        <f ca="1">'IMP HR - Project Time'!AY19*$C19</f>
        <v>26</v>
      </c>
      <c r="AZ19" s="427">
        <f ca="1">'IMP HR - Project Time'!AZ19*$C19</f>
        <v>26</v>
      </c>
      <c r="BA19" s="428">
        <f ca="1">'IMP HR - Project Time'!BA19*$C19</f>
        <v>29.4</v>
      </c>
      <c r="BB19" s="428">
        <f ca="1">'IMP HR - Project Time'!BB19*$C19</f>
        <v>29.4</v>
      </c>
      <c r="BC19" s="429">
        <f ca="1">'IMP HR - Project Time'!BC19*$C19</f>
        <v>29.4</v>
      </c>
      <c r="BD19" s="428">
        <f ca="1">'IMP HR - Project Time'!BD19*$C19</f>
        <v>59.4</v>
      </c>
      <c r="BE19" s="428">
        <f ca="1">'IMP HR - Project Time'!BE19*$C19</f>
        <v>59.4</v>
      </c>
      <c r="BF19" s="429">
        <f ca="1">'IMP HR - Project Time'!BF19*$C19</f>
        <v>59.4</v>
      </c>
      <c r="BG19" s="428">
        <f ca="1">'IMP HR - Project Time'!BG19*$C19</f>
        <v>59.4</v>
      </c>
      <c r="BH19" s="428">
        <f ca="1">'IMP HR - Project Time'!BH19*$C19</f>
        <v>59.4</v>
      </c>
      <c r="BI19" s="429">
        <f ca="1">'IMP HR - Project Time'!BI19*$C19</f>
        <v>59.4</v>
      </c>
      <c r="BJ19" s="428">
        <f ca="1">'IMP HR - Project Time'!BJ19*$C19</f>
        <v>59.4</v>
      </c>
      <c r="BK19" s="430">
        <f ca="1">'IMP HR - Project Time'!BK19*$C19</f>
        <v>59.4</v>
      </c>
      <c r="BL19" s="427">
        <f ca="1">'IMP HR - Project Time'!BL19*$C19</f>
        <v>55.4</v>
      </c>
      <c r="BM19" s="428">
        <f ca="1">'IMP HR - Project Time'!BM19*$C19</f>
        <v>55.4</v>
      </c>
      <c r="BN19" s="428">
        <f ca="1">'IMP HR - Project Time'!BN19*$C19</f>
        <v>55.4</v>
      </c>
      <c r="BO19" s="429">
        <f ca="1">'IMP HR - Project Time'!BO19*$C19</f>
        <v>55.400000000000006</v>
      </c>
      <c r="BP19" s="428">
        <f ca="1">'IMP HR - Project Time'!BP19*$C19</f>
        <v>89.4</v>
      </c>
      <c r="BQ19" s="428">
        <f ca="1">'IMP HR - Project Time'!BQ19*$C19</f>
        <v>89.4</v>
      </c>
      <c r="BR19" s="429">
        <f ca="1">'IMP HR - Project Time'!BR19*$C19</f>
        <v>86</v>
      </c>
      <c r="BS19" s="428">
        <f ca="1">'IMP HR - Project Time'!BS19*$C19</f>
        <v>86</v>
      </c>
      <c r="BT19" s="428">
        <f ca="1">'IMP HR - Project Time'!BT19*$C19</f>
        <v>86</v>
      </c>
      <c r="BU19" s="429">
        <f ca="1">'IMP HR - Project Time'!BU19*$C19</f>
        <v>86</v>
      </c>
      <c r="BV19" s="428">
        <f ca="1">'IMP HR - Project Time'!BV19*$C19</f>
        <v>96.2</v>
      </c>
      <c r="BW19" s="430">
        <f ca="1">'IMP HR - Project Time'!BW19*$C19</f>
        <v>96.2</v>
      </c>
      <c r="BX19" s="427">
        <f ca="1">'IMP HR - Project Time'!BX19*$C19</f>
        <v>96.2</v>
      </c>
      <c r="BY19" s="428">
        <f ca="1">'IMP HR - Project Time'!BY19*$C19</f>
        <v>96.2</v>
      </c>
      <c r="BZ19" s="428">
        <f ca="1">'IMP HR - Project Time'!BZ19*$C19</f>
        <v>96.2</v>
      </c>
      <c r="CA19" s="429">
        <f ca="1">'IMP HR - Project Time'!CA19*$C19</f>
        <v>84.2</v>
      </c>
      <c r="CB19" s="428">
        <f ca="1">'IMP HR - Project Time'!CB19*$C19</f>
        <v>84.2</v>
      </c>
      <c r="CC19" s="428">
        <f ca="1">'IMP HR - Project Time'!CC19*$C19</f>
        <v>84.2</v>
      </c>
      <c r="CD19" s="429">
        <f ca="1">'IMP HR - Project Time'!CD19*$C19</f>
        <v>78.199999999999989</v>
      </c>
      <c r="CE19" s="428">
        <f ca="1">'IMP HR - Project Time'!CE19*$C19</f>
        <v>84.6</v>
      </c>
      <c r="CF19" s="428">
        <f ca="1">'IMP HR - Project Time'!CF19*$C19</f>
        <v>84.6</v>
      </c>
      <c r="CG19" s="429">
        <f ca="1">'IMP HR - Project Time'!CG19*$C19</f>
        <v>84.6</v>
      </c>
      <c r="CH19" s="428">
        <f ca="1">'IMP HR - Project Time'!CH19*$C19</f>
        <v>84.6</v>
      </c>
      <c r="CI19" s="430">
        <f ca="1">'IMP HR - Project Time'!CI19*$C19</f>
        <v>84.6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>
        <f>'PRJ Salary Profile'!C19</f>
        <v>3</v>
      </c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427">
        <f ca="1">'IMP HR - Project Time'!AB20*$C20</f>
        <v>0</v>
      </c>
      <c r="AC20" s="428">
        <f ca="1">'IMP HR - Project Time'!AC20*$C20</f>
        <v>0</v>
      </c>
      <c r="AD20" s="428">
        <f ca="1">'IMP HR - Project Time'!AD20*$C20</f>
        <v>3</v>
      </c>
      <c r="AE20" s="429">
        <f ca="1">'IMP HR - Project Time'!AE20*$C20</f>
        <v>6</v>
      </c>
      <c r="AF20" s="428">
        <f ca="1">'IMP HR - Project Time'!AF20*$C20</f>
        <v>6</v>
      </c>
      <c r="AG20" s="428">
        <f ca="1">'IMP HR - Project Time'!AG20*$C20</f>
        <v>6</v>
      </c>
      <c r="AH20" s="429">
        <f ca="1">'IMP HR - Project Time'!AH20*$C20</f>
        <v>6</v>
      </c>
      <c r="AI20" s="428">
        <f ca="1">'IMP HR - Project Time'!AI20*$C20</f>
        <v>6</v>
      </c>
      <c r="AJ20" s="428">
        <f ca="1">'IMP HR - Project Time'!AJ20*$C20</f>
        <v>6</v>
      </c>
      <c r="AK20" s="429">
        <f ca="1">'IMP HR - Project Time'!AK20*$C20</f>
        <v>6</v>
      </c>
      <c r="AL20" s="428">
        <f ca="1">'IMP HR - Project Time'!AL20*$C20</f>
        <v>6</v>
      </c>
      <c r="AM20" s="430">
        <f ca="1">'IMP HR - Project Time'!AM20*$C20</f>
        <v>6</v>
      </c>
      <c r="AN20" s="427">
        <f ca="1">'IMP HR - Project Time'!AN20*$C20</f>
        <v>6</v>
      </c>
      <c r="AO20" s="428">
        <f ca="1">'IMP HR - Project Time'!AO20*$C20</f>
        <v>6</v>
      </c>
      <c r="AP20" s="428">
        <f ca="1">'IMP HR - Project Time'!AP20*$C20</f>
        <v>18</v>
      </c>
      <c r="AQ20" s="429">
        <f ca="1">'IMP HR - Project Time'!AQ20*$C20</f>
        <v>30</v>
      </c>
      <c r="AR20" s="428">
        <f ca="1">'IMP HR - Project Time'!AR20*$C20</f>
        <v>30</v>
      </c>
      <c r="AS20" s="428">
        <f ca="1">'IMP HR - Project Time'!AS20*$C20</f>
        <v>33</v>
      </c>
      <c r="AT20" s="429">
        <f ca="1">'IMP HR - Project Time'!AT20*$C20</f>
        <v>36</v>
      </c>
      <c r="AU20" s="428">
        <f ca="1">'IMP HR - Project Time'!AU20*$C20</f>
        <v>36</v>
      </c>
      <c r="AV20" s="428">
        <f ca="1">'IMP HR - Project Time'!AV20*$C20</f>
        <v>36</v>
      </c>
      <c r="AW20" s="429">
        <f ca="1">'IMP HR - Project Time'!AW20*$C20</f>
        <v>30</v>
      </c>
      <c r="AX20" s="428">
        <f ca="1">'IMP HR - Project Time'!AX20*$C20</f>
        <v>30</v>
      </c>
      <c r="AY20" s="430">
        <f ca="1">'IMP HR - Project Time'!AY20*$C20</f>
        <v>34.5</v>
      </c>
      <c r="AZ20" s="427">
        <f ca="1">'IMP HR - Project Time'!AZ20*$C20</f>
        <v>39</v>
      </c>
      <c r="BA20" s="428">
        <f ca="1">'IMP HR - Project Time'!BA20*$C20</f>
        <v>39</v>
      </c>
      <c r="BB20" s="428">
        <f ca="1">'IMP HR - Project Time'!BB20*$C20</f>
        <v>41.55</v>
      </c>
      <c r="BC20" s="429">
        <f ca="1">'IMP HR - Project Time'!BC20*$C20</f>
        <v>44.099999999999994</v>
      </c>
      <c r="BD20" s="428">
        <f ca="1">'IMP HR - Project Time'!BD20*$C20</f>
        <v>44.099999999999994</v>
      </c>
      <c r="BE20" s="428">
        <f ca="1">'IMP HR - Project Time'!BE20*$C20</f>
        <v>66.599999999999994</v>
      </c>
      <c r="BF20" s="429">
        <f ca="1">'IMP HR - Project Time'!BF20*$C20</f>
        <v>89.1</v>
      </c>
      <c r="BG20" s="428">
        <f ca="1">'IMP HR - Project Time'!BG20*$C20</f>
        <v>89.1</v>
      </c>
      <c r="BH20" s="428">
        <f ca="1">'IMP HR - Project Time'!BH20*$C20</f>
        <v>89.1</v>
      </c>
      <c r="BI20" s="429">
        <f ca="1">'IMP HR - Project Time'!BI20*$C20</f>
        <v>89.1</v>
      </c>
      <c r="BJ20" s="428">
        <f ca="1">'IMP HR - Project Time'!BJ20*$C20</f>
        <v>89.1</v>
      </c>
      <c r="BK20" s="430">
        <f ca="1">'IMP HR - Project Time'!BK20*$C20</f>
        <v>89.1</v>
      </c>
      <c r="BL20" s="427">
        <f ca="1">'IMP HR - Project Time'!BL20*$C20</f>
        <v>83.1</v>
      </c>
      <c r="BM20" s="428">
        <f ca="1">'IMP HR - Project Time'!BM20*$C20</f>
        <v>83.1</v>
      </c>
      <c r="BN20" s="428">
        <f ca="1">'IMP HR - Project Time'!BN20*$C20</f>
        <v>83.1</v>
      </c>
      <c r="BO20" s="429">
        <f ca="1">'IMP HR - Project Time'!BO20*$C20</f>
        <v>83.100000000000009</v>
      </c>
      <c r="BP20" s="428">
        <f ca="1">'IMP HR - Project Time'!BP20*$C20</f>
        <v>83.100000000000009</v>
      </c>
      <c r="BQ20" s="428">
        <f ca="1">'IMP HR - Project Time'!BQ20*$C20</f>
        <v>108.60000000000001</v>
      </c>
      <c r="BR20" s="429">
        <f ca="1">'IMP HR - Project Time'!BR20*$C20</f>
        <v>129</v>
      </c>
      <c r="BS20" s="428">
        <f ca="1">'IMP HR - Project Time'!BS20*$C20</f>
        <v>129</v>
      </c>
      <c r="BT20" s="428">
        <f ca="1">'IMP HR - Project Time'!BT20*$C20</f>
        <v>129</v>
      </c>
      <c r="BU20" s="429">
        <f ca="1">'IMP HR - Project Time'!BU20*$C20</f>
        <v>129</v>
      </c>
      <c r="BV20" s="428">
        <f ca="1">'IMP HR - Project Time'!BV20*$C20</f>
        <v>129</v>
      </c>
      <c r="BW20" s="430">
        <f ca="1">'IMP HR - Project Time'!BW20*$C20</f>
        <v>136.64999999999998</v>
      </c>
      <c r="BX20" s="427">
        <f ca="1">'IMP HR - Project Time'!BX20*$C20</f>
        <v>144.30000000000001</v>
      </c>
      <c r="BY20" s="428">
        <f ca="1">'IMP HR - Project Time'!BY20*$C20</f>
        <v>144.30000000000001</v>
      </c>
      <c r="BZ20" s="428">
        <f ca="1">'IMP HR - Project Time'!BZ20*$C20</f>
        <v>144.30000000000001</v>
      </c>
      <c r="CA20" s="429">
        <f ca="1">'IMP HR - Project Time'!CA20*$C20</f>
        <v>126.30000000000001</v>
      </c>
      <c r="CB20" s="428">
        <f ca="1">'IMP HR - Project Time'!CB20*$C20</f>
        <v>126.30000000000001</v>
      </c>
      <c r="CC20" s="428">
        <f ca="1">'IMP HR - Project Time'!CC20*$C20</f>
        <v>126.30000000000001</v>
      </c>
      <c r="CD20" s="429">
        <f ca="1">'IMP HR - Project Time'!CD20*$C20</f>
        <v>117.29999999999998</v>
      </c>
      <c r="CE20" s="428">
        <f ca="1">'IMP HR - Project Time'!CE20*$C20</f>
        <v>117.29999999999998</v>
      </c>
      <c r="CF20" s="428">
        <f ca="1">'IMP HR - Project Time'!CF20*$C20</f>
        <v>122.1</v>
      </c>
      <c r="CG20" s="429">
        <f ca="1">'IMP HR - Project Time'!CG20*$C20</f>
        <v>126.89999999999999</v>
      </c>
      <c r="CH20" s="428">
        <f ca="1">'IMP HR - Project Time'!CH20*$C20</f>
        <v>126.89999999999999</v>
      </c>
      <c r="CI20" s="430">
        <f ca="1">'IMP HR - Project Time'!CI20*$C20</f>
        <v>126.89999999999999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>
        <f>'PRJ Salary Profile'!C20</f>
        <v>10</v>
      </c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427">
        <f ca="1">'IMP HR - Project Time'!AB21*$C21</f>
        <v>10</v>
      </c>
      <c r="AC21" s="428">
        <f ca="1">'IMP HR - Project Time'!AC21*$C21</f>
        <v>10</v>
      </c>
      <c r="AD21" s="428">
        <f ca="1">'IMP HR - Project Time'!AD21*$C21</f>
        <v>10</v>
      </c>
      <c r="AE21" s="429">
        <f ca="1">'IMP HR - Project Time'!AE21*$C21</f>
        <v>10</v>
      </c>
      <c r="AF21" s="428">
        <f ca="1">'IMP HR - Project Time'!AF21*$C21</f>
        <v>10</v>
      </c>
      <c r="AG21" s="428">
        <f ca="1">'IMP HR - Project Time'!AG21*$C21</f>
        <v>10</v>
      </c>
      <c r="AH21" s="429">
        <f ca="1">'IMP HR - Project Time'!AH21*$C21</f>
        <v>10</v>
      </c>
      <c r="AI21" s="428">
        <f ca="1">'IMP HR - Project Time'!AI21*$C21</f>
        <v>10</v>
      </c>
      <c r="AJ21" s="428">
        <f ca="1">'IMP HR - Project Time'!AJ21*$C21</f>
        <v>10</v>
      </c>
      <c r="AK21" s="429">
        <f ca="1">'IMP HR - Project Time'!AK21*$C21</f>
        <v>10</v>
      </c>
      <c r="AL21" s="428">
        <f ca="1">'IMP HR - Project Time'!AL21*$C21</f>
        <v>10</v>
      </c>
      <c r="AM21" s="430">
        <f ca="1">'IMP HR - Project Time'!AM21*$C21</f>
        <v>10</v>
      </c>
      <c r="AN21" s="427">
        <f ca="1">'IMP HR - Project Time'!AN21*$C21</f>
        <v>50</v>
      </c>
      <c r="AO21" s="428">
        <f ca="1">'IMP HR - Project Time'!AO21*$C21</f>
        <v>50</v>
      </c>
      <c r="AP21" s="428">
        <f ca="1">'IMP HR - Project Time'!AP21*$C21</f>
        <v>50</v>
      </c>
      <c r="AQ21" s="429">
        <f ca="1">'IMP HR - Project Time'!AQ21*$C21</f>
        <v>60</v>
      </c>
      <c r="AR21" s="428">
        <f ca="1">'IMP HR - Project Time'!AR21*$C21</f>
        <v>60</v>
      </c>
      <c r="AS21" s="428">
        <f ca="1">'IMP HR - Project Time'!AS21*$C21</f>
        <v>60</v>
      </c>
      <c r="AT21" s="429">
        <f ca="1">'IMP HR - Project Time'!AT21*$C21</f>
        <v>60</v>
      </c>
      <c r="AU21" s="428">
        <f ca="1">'IMP HR - Project Time'!AU21*$C21</f>
        <v>60</v>
      </c>
      <c r="AV21" s="428">
        <f ca="1">'IMP HR - Project Time'!AV21*$C21</f>
        <v>60</v>
      </c>
      <c r="AW21" s="429">
        <f ca="1">'IMP HR - Project Time'!AW21*$C21</f>
        <v>65</v>
      </c>
      <c r="AX21" s="428">
        <f ca="1">'IMP HR - Project Time'!AX21*$C21</f>
        <v>65</v>
      </c>
      <c r="AY21" s="430">
        <f ca="1">'IMP HR - Project Time'!AY21*$C21</f>
        <v>65</v>
      </c>
      <c r="AZ21" s="427">
        <f ca="1">'IMP HR - Project Time'!AZ21*$C21</f>
        <v>73.5</v>
      </c>
      <c r="BA21" s="428">
        <f ca="1">'IMP HR - Project Time'!BA21*$C21</f>
        <v>73.5</v>
      </c>
      <c r="BB21" s="428">
        <f ca="1">'IMP HR - Project Time'!BB21*$C21</f>
        <v>73.5</v>
      </c>
      <c r="BC21" s="429">
        <f ca="1">'IMP HR - Project Time'!BC21*$C21</f>
        <v>148.5</v>
      </c>
      <c r="BD21" s="428">
        <f ca="1">'IMP HR - Project Time'!BD21*$C21</f>
        <v>148.5</v>
      </c>
      <c r="BE21" s="428">
        <f ca="1">'IMP HR - Project Time'!BE21*$C21</f>
        <v>148.5</v>
      </c>
      <c r="BF21" s="429">
        <f ca="1">'IMP HR - Project Time'!BF21*$C21</f>
        <v>148.5</v>
      </c>
      <c r="BG21" s="428">
        <f ca="1">'IMP HR - Project Time'!BG21*$C21</f>
        <v>148.5</v>
      </c>
      <c r="BH21" s="428">
        <f ca="1">'IMP HR - Project Time'!BH21*$C21</f>
        <v>148.5</v>
      </c>
      <c r="BI21" s="429">
        <f ca="1">'IMP HR - Project Time'!BI21*$C21</f>
        <v>148.5</v>
      </c>
      <c r="BJ21" s="428">
        <f ca="1">'IMP HR - Project Time'!BJ21*$C21</f>
        <v>148.5</v>
      </c>
      <c r="BK21" s="430">
        <f ca="1">'IMP HR - Project Time'!BK21*$C21</f>
        <v>148.5</v>
      </c>
      <c r="BL21" s="427">
        <f ca="1">'IMP HR - Project Time'!BL21*$C21</f>
        <v>138.5</v>
      </c>
      <c r="BM21" s="428">
        <f ca="1">'IMP HR - Project Time'!BM21*$C21</f>
        <v>138.5</v>
      </c>
      <c r="BN21" s="428">
        <f ca="1">'IMP HR - Project Time'!BN21*$C21</f>
        <v>138.5</v>
      </c>
      <c r="BO21" s="429">
        <f ca="1">'IMP HR - Project Time'!BO21*$C21</f>
        <v>223.5</v>
      </c>
      <c r="BP21" s="428">
        <f ca="1">'IMP HR - Project Time'!BP21*$C21</f>
        <v>223.5</v>
      </c>
      <c r="BQ21" s="428">
        <f ca="1">'IMP HR - Project Time'!BQ21*$C21</f>
        <v>223.5</v>
      </c>
      <c r="BR21" s="429">
        <f ca="1">'IMP HR - Project Time'!BR21*$C21</f>
        <v>215</v>
      </c>
      <c r="BS21" s="428">
        <f ca="1">'IMP HR - Project Time'!BS21*$C21</f>
        <v>215</v>
      </c>
      <c r="BT21" s="428">
        <f ca="1">'IMP HR - Project Time'!BT21*$C21</f>
        <v>215</v>
      </c>
      <c r="BU21" s="429">
        <f ca="1">'IMP HR - Project Time'!BU21*$C21</f>
        <v>240.5</v>
      </c>
      <c r="BV21" s="428">
        <f ca="1">'IMP HR - Project Time'!BV21*$C21</f>
        <v>240.5</v>
      </c>
      <c r="BW21" s="430">
        <f ca="1">'IMP HR - Project Time'!BW21*$C21</f>
        <v>240.5</v>
      </c>
      <c r="BX21" s="427">
        <f ca="1">'IMP HR - Project Time'!BX21*$C21</f>
        <v>240.5</v>
      </c>
      <c r="BY21" s="428">
        <f ca="1">'IMP HR - Project Time'!BY21*$C21</f>
        <v>240.5</v>
      </c>
      <c r="BZ21" s="428">
        <f ca="1">'IMP HR - Project Time'!BZ21*$C21</f>
        <v>240.5</v>
      </c>
      <c r="CA21" s="429">
        <f ca="1">'IMP HR - Project Time'!CA21*$C21</f>
        <v>210.5</v>
      </c>
      <c r="CB21" s="428">
        <f ca="1">'IMP HR - Project Time'!CB21*$C21</f>
        <v>210.5</v>
      </c>
      <c r="CC21" s="428">
        <f ca="1">'IMP HR - Project Time'!CC21*$C21</f>
        <v>210.5</v>
      </c>
      <c r="CD21" s="429">
        <f ca="1">'IMP HR - Project Time'!CD21*$C21</f>
        <v>211.5</v>
      </c>
      <c r="CE21" s="428">
        <f ca="1">'IMP HR - Project Time'!CE21*$C21</f>
        <v>211.5</v>
      </c>
      <c r="CF21" s="428">
        <f ca="1">'IMP HR - Project Time'!CF21*$C21</f>
        <v>211.5</v>
      </c>
      <c r="CG21" s="429">
        <f ca="1">'IMP HR - Project Time'!CG21*$C21</f>
        <v>211.5</v>
      </c>
      <c r="CH21" s="428">
        <f ca="1">'IMP HR - Project Time'!CH21*$C21</f>
        <v>211.5</v>
      </c>
      <c r="CI21" s="430">
        <f ca="1">'IMP HR - Project Time'!CI21*$C21</f>
        <v>211.5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>
        <f>'PRJ Salary Profile'!C21</f>
        <v>5</v>
      </c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427">
        <f ca="1">'IMP HR - Project Time'!AB22*$C22</f>
        <v>1</v>
      </c>
      <c r="AC22" s="428">
        <f ca="1">'IMP HR - Project Time'!AC22*$C22</f>
        <v>1</v>
      </c>
      <c r="AD22" s="428">
        <f ca="1">'IMP HR - Project Time'!AD22*$C22</f>
        <v>1</v>
      </c>
      <c r="AE22" s="429">
        <f ca="1">'IMP HR - Project Time'!AE22*$C22</f>
        <v>1</v>
      </c>
      <c r="AF22" s="428">
        <f ca="1">'IMP HR - Project Time'!AF22*$C22</f>
        <v>1</v>
      </c>
      <c r="AG22" s="428">
        <f ca="1">'IMP HR - Project Time'!AG22*$C22</f>
        <v>1</v>
      </c>
      <c r="AH22" s="429">
        <f ca="1">'IMP HR - Project Time'!AH22*$C22</f>
        <v>1</v>
      </c>
      <c r="AI22" s="428">
        <f ca="1">'IMP HR - Project Time'!AI22*$C22</f>
        <v>1</v>
      </c>
      <c r="AJ22" s="428">
        <f ca="1">'IMP HR - Project Time'!AJ22*$C22</f>
        <v>1</v>
      </c>
      <c r="AK22" s="429">
        <f ca="1">'IMP HR - Project Time'!AK22*$C22</f>
        <v>1</v>
      </c>
      <c r="AL22" s="428">
        <f ca="1">'IMP HR - Project Time'!AL22*$C22</f>
        <v>1</v>
      </c>
      <c r="AM22" s="430">
        <f ca="1">'IMP HR - Project Time'!AM22*$C22</f>
        <v>1</v>
      </c>
      <c r="AN22" s="427">
        <f ca="1">'IMP HR - Project Time'!AN22*$C22</f>
        <v>5</v>
      </c>
      <c r="AO22" s="428">
        <f ca="1">'IMP HR - Project Time'!AO22*$C22</f>
        <v>5</v>
      </c>
      <c r="AP22" s="428">
        <f ca="1">'IMP HR - Project Time'!AP22*$C22</f>
        <v>5</v>
      </c>
      <c r="AQ22" s="429">
        <f ca="1">'IMP HR - Project Time'!AQ22*$C22</f>
        <v>6</v>
      </c>
      <c r="AR22" s="428">
        <f ca="1">'IMP HR - Project Time'!AR22*$C22</f>
        <v>6</v>
      </c>
      <c r="AS22" s="428">
        <f ca="1">'IMP HR - Project Time'!AS22*$C22</f>
        <v>6</v>
      </c>
      <c r="AT22" s="429">
        <f ca="1">'IMP HR - Project Time'!AT22*$C22</f>
        <v>6.0000000000000009</v>
      </c>
      <c r="AU22" s="428">
        <f ca="1">'IMP HR - Project Time'!AU22*$C22</f>
        <v>6.0000000000000009</v>
      </c>
      <c r="AV22" s="428">
        <f ca="1">'IMP HR - Project Time'!AV22*$C22</f>
        <v>6.0000000000000009</v>
      </c>
      <c r="AW22" s="429">
        <f ca="1">'IMP HR - Project Time'!AW22*$C22</f>
        <v>6.5</v>
      </c>
      <c r="AX22" s="428">
        <f ca="1">'IMP HR - Project Time'!AX22*$C22</f>
        <v>6.5</v>
      </c>
      <c r="AY22" s="430">
        <f ca="1">'IMP HR - Project Time'!AY22*$C22</f>
        <v>6.5</v>
      </c>
      <c r="AZ22" s="427">
        <f ca="1">'IMP HR - Project Time'!AZ22*$C22</f>
        <v>7.35</v>
      </c>
      <c r="BA22" s="428">
        <f ca="1">'IMP HR - Project Time'!BA22*$C22</f>
        <v>7.35</v>
      </c>
      <c r="BB22" s="428">
        <f ca="1">'IMP HR - Project Time'!BB22*$C22</f>
        <v>7.35</v>
      </c>
      <c r="BC22" s="429">
        <f ca="1">'IMP HR - Project Time'!BC22*$C22</f>
        <v>14.849999999999998</v>
      </c>
      <c r="BD22" s="428">
        <f ca="1">'IMP HR - Project Time'!BD22*$C22</f>
        <v>14.849999999999998</v>
      </c>
      <c r="BE22" s="428">
        <f ca="1">'IMP HR - Project Time'!BE22*$C22</f>
        <v>14.849999999999998</v>
      </c>
      <c r="BF22" s="429">
        <f ca="1">'IMP HR - Project Time'!BF22*$C22</f>
        <v>14.850000000000001</v>
      </c>
      <c r="BG22" s="428">
        <f ca="1">'IMP HR - Project Time'!BG22*$C22</f>
        <v>14.850000000000001</v>
      </c>
      <c r="BH22" s="428">
        <f ca="1">'IMP HR - Project Time'!BH22*$C22</f>
        <v>14.850000000000001</v>
      </c>
      <c r="BI22" s="429">
        <f ca="1">'IMP HR - Project Time'!BI22*$C22</f>
        <v>14.850000000000001</v>
      </c>
      <c r="BJ22" s="428">
        <f ca="1">'IMP HR - Project Time'!BJ22*$C22</f>
        <v>14.850000000000001</v>
      </c>
      <c r="BK22" s="430">
        <f ca="1">'IMP HR - Project Time'!BK22*$C22</f>
        <v>14.850000000000001</v>
      </c>
      <c r="BL22" s="427">
        <f ca="1">'IMP HR - Project Time'!BL22*$C22</f>
        <v>13.85</v>
      </c>
      <c r="BM22" s="428">
        <f ca="1">'IMP HR - Project Time'!BM22*$C22</f>
        <v>13.85</v>
      </c>
      <c r="BN22" s="428">
        <f ca="1">'IMP HR - Project Time'!BN22*$C22</f>
        <v>13.85</v>
      </c>
      <c r="BO22" s="429">
        <f ca="1">'IMP HR - Project Time'!BO22*$C22</f>
        <v>22.35</v>
      </c>
      <c r="BP22" s="428">
        <f ca="1">'IMP HR - Project Time'!BP22*$C22</f>
        <v>22.35</v>
      </c>
      <c r="BQ22" s="428">
        <f ca="1">'IMP HR - Project Time'!BQ22*$C22</f>
        <v>22.35</v>
      </c>
      <c r="BR22" s="429">
        <f ca="1">'IMP HR - Project Time'!BR22*$C22</f>
        <v>21.5</v>
      </c>
      <c r="BS22" s="428">
        <f ca="1">'IMP HR - Project Time'!BS22*$C22</f>
        <v>21.5</v>
      </c>
      <c r="BT22" s="428">
        <f ca="1">'IMP HR - Project Time'!BT22*$C22</f>
        <v>21.5</v>
      </c>
      <c r="BU22" s="429">
        <f ca="1">'IMP HR - Project Time'!BU22*$C22</f>
        <v>24.049999999999997</v>
      </c>
      <c r="BV22" s="428">
        <f ca="1">'IMP HR - Project Time'!BV22*$C22</f>
        <v>24.049999999999997</v>
      </c>
      <c r="BW22" s="430">
        <f ca="1">'IMP HR - Project Time'!BW22*$C22</f>
        <v>24.049999999999997</v>
      </c>
      <c r="BX22" s="427">
        <f ca="1">'IMP HR - Project Time'!BX22*$C22</f>
        <v>24.050000000000004</v>
      </c>
      <c r="BY22" s="428">
        <f ca="1">'IMP HR - Project Time'!BY22*$C22</f>
        <v>24.050000000000004</v>
      </c>
      <c r="BZ22" s="428">
        <f ca="1">'IMP HR - Project Time'!BZ22*$C22</f>
        <v>24.050000000000004</v>
      </c>
      <c r="CA22" s="429">
        <f ca="1">'IMP HR - Project Time'!CA22*$C22</f>
        <v>21.05</v>
      </c>
      <c r="CB22" s="428">
        <f ca="1">'IMP HR - Project Time'!CB22*$C22</f>
        <v>21.05</v>
      </c>
      <c r="CC22" s="428">
        <f ca="1">'IMP HR - Project Time'!CC22*$C22</f>
        <v>21.05</v>
      </c>
      <c r="CD22" s="429">
        <f ca="1">'IMP HR - Project Time'!CD22*$C22</f>
        <v>21.15</v>
      </c>
      <c r="CE22" s="428">
        <f ca="1">'IMP HR - Project Time'!CE22*$C22</f>
        <v>21.15</v>
      </c>
      <c r="CF22" s="428">
        <f ca="1">'IMP HR - Project Time'!CF22*$C22</f>
        <v>21.15</v>
      </c>
      <c r="CG22" s="429">
        <f ca="1">'IMP HR - Project Time'!CG22*$C22</f>
        <v>21.15</v>
      </c>
      <c r="CH22" s="428">
        <f ca="1">'IMP HR - Project Time'!CH22*$C22</f>
        <v>21.15</v>
      </c>
      <c r="CI22" s="430">
        <f ca="1">'IMP HR - Project Time'!CI22*$C22</f>
        <v>21.15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>
        <f>'PRJ Salary Profile'!C22</f>
        <v>8</v>
      </c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427">
        <f ca="1">'IMP HR - Project Time'!AB23*$C23</f>
        <v>1.6</v>
      </c>
      <c r="AC23" s="428">
        <f ca="1">'IMP HR - Project Time'!AC23*$C23</f>
        <v>1.6</v>
      </c>
      <c r="AD23" s="428">
        <f ca="1">'IMP HR - Project Time'!AD23*$C23</f>
        <v>1.6</v>
      </c>
      <c r="AE23" s="429">
        <f ca="1">'IMP HR - Project Time'!AE23*$C23</f>
        <v>1.6</v>
      </c>
      <c r="AF23" s="428">
        <f ca="1">'IMP HR - Project Time'!AF23*$C23</f>
        <v>1.6</v>
      </c>
      <c r="AG23" s="428">
        <f ca="1">'IMP HR - Project Time'!AG23*$C23</f>
        <v>1.6</v>
      </c>
      <c r="AH23" s="429">
        <f ca="1">'IMP HR - Project Time'!AH23*$C23</f>
        <v>1.6</v>
      </c>
      <c r="AI23" s="428">
        <f ca="1">'IMP HR - Project Time'!AI23*$C23</f>
        <v>1.6</v>
      </c>
      <c r="AJ23" s="428">
        <f ca="1">'IMP HR - Project Time'!AJ23*$C23</f>
        <v>1.6</v>
      </c>
      <c r="AK23" s="429">
        <f ca="1">'IMP HR - Project Time'!AK23*$C23</f>
        <v>1.6</v>
      </c>
      <c r="AL23" s="428">
        <f ca="1">'IMP HR - Project Time'!AL23*$C23</f>
        <v>1.6</v>
      </c>
      <c r="AM23" s="430">
        <f ca="1">'IMP HR - Project Time'!AM23*$C23</f>
        <v>1.6</v>
      </c>
      <c r="AN23" s="427">
        <f ca="1">'IMP HR - Project Time'!AN23*$C23</f>
        <v>8</v>
      </c>
      <c r="AO23" s="428">
        <f ca="1">'IMP HR - Project Time'!AO23*$C23</f>
        <v>8</v>
      </c>
      <c r="AP23" s="428">
        <f ca="1">'IMP HR - Project Time'!AP23*$C23</f>
        <v>8</v>
      </c>
      <c r="AQ23" s="429">
        <f ca="1">'IMP HR - Project Time'!AQ23*$C23</f>
        <v>9.6</v>
      </c>
      <c r="AR23" s="428">
        <f ca="1">'IMP HR - Project Time'!AR23*$C23</f>
        <v>9.6</v>
      </c>
      <c r="AS23" s="428">
        <f ca="1">'IMP HR - Project Time'!AS23*$C23</f>
        <v>9.6</v>
      </c>
      <c r="AT23" s="429">
        <f ca="1">'IMP HR - Project Time'!AT23*$C23</f>
        <v>9.6000000000000014</v>
      </c>
      <c r="AU23" s="428">
        <f ca="1">'IMP HR - Project Time'!AU23*$C23</f>
        <v>9.6000000000000014</v>
      </c>
      <c r="AV23" s="428">
        <f ca="1">'IMP HR - Project Time'!AV23*$C23</f>
        <v>9.6000000000000014</v>
      </c>
      <c r="AW23" s="429">
        <f ca="1">'IMP HR - Project Time'!AW23*$C23</f>
        <v>10.4</v>
      </c>
      <c r="AX23" s="428">
        <f ca="1">'IMP HR - Project Time'!AX23*$C23</f>
        <v>10.4</v>
      </c>
      <c r="AY23" s="430">
        <f ca="1">'IMP HR - Project Time'!AY23*$C23</f>
        <v>10.4</v>
      </c>
      <c r="AZ23" s="427">
        <f ca="1">'IMP HR - Project Time'!AZ23*$C23</f>
        <v>11.76</v>
      </c>
      <c r="BA23" s="428">
        <f ca="1">'IMP HR - Project Time'!BA23*$C23</f>
        <v>11.76</v>
      </c>
      <c r="BB23" s="428">
        <f ca="1">'IMP HR - Project Time'!BB23*$C23</f>
        <v>11.76</v>
      </c>
      <c r="BC23" s="429">
        <f ca="1">'IMP HR - Project Time'!BC23*$C23</f>
        <v>23.759999999999998</v>
      </c>
      <c r="BD23" s="428">
        <f ca="1">'IMP HR - Project Time'!BD23*$C23</f>
        <v>23.759999999999998</v>
      </c>
      <c r="BE23" s="428">
        <f ca="1">'IMP HR - Project Time'!BE23*$C23</f>
        <v>23.759999999999998</v>
      </c>
      <c r="BF23" s="429">
        <f ca="1">'IMP HR - Project Time'!BF23*$C23</f>
        <v>23.76</v>
      </c>
      <c r="BG23" s="428">
        <f ca="1">'IMP HR - Project Time'!BG23*$C23</f>
        <v>23.76</v>
      </c>
      <c r="BH23" s="428">
        <f ca="1">'IMP HR - Project Time'!BH23*$C23</f>
        <v>23.76</v>
      </c>
      <c r="BI23" s="429">
        <f ca="1">'IMP HR - Project Time'!BI23*$C23</f>
        <v>23.76</v>
      </c>
      <c r="BJ23" s="428">
        <f ca="1">'IMP HR - Project Time'!BJ23*$C23</f>
        <v>23.76</v>
      </c>
      <c r="BK23" s="430">
        <f ca="1">'IMP HR - Project Time'!BK23*$C23</f>
        <v>23.76</v>
      </c>
      <c r="BL23" s="427">
        <f ca="1">'IMP HR - Project Time'!BL23*$C23</f>
        <v>22.16</v>
      </c>
      <c r="BM23" s="428">
        <f ca="1">'IMP HR - Project Time'!BM23*$C23</f>
        <v>22.16</v>
      </c>
      <c r="BN23" s="428">
        <f ca="1">'IMP HR - Project Time'!BN23*$C23</f>
        <v>22.16</v>
      </c>
      <c r="BO23" s="429">
        <f ca="1">'IMP HR - Project Time'!BO23*$C23</f>
        <v>35.760000000000005</v>
      </c>
      <c r="BP23" s="428">
        <f ca="1">'IMP HR - Project Time'!BP23*$C23</f>
        <v>35.760000000000005</v>
      </c>
      <c r="BQ23" s="428">
        <f ca="1">'IMP HR - Project Time'!BQ23*$C23</f>
        <v>35.760000000000005</v>
      </c>
      <c r="BR23" s="429">
        <f ca="1">'IMP HR - Project Time'!BR23*$C23</f>
        <v>34.4</v>
      </c>
      <c r="BS23" s="428">
        <f ca="1">'IMP HR - Project Time'!BS23*$C23</f>
        <v>34.4</v>
      </c>
      <c r="BT23" s="428">
        <f ca="1">'IMP HR - Project Time'!BT23*$C23</f>
        <v>34.4</v>
      </c>
      <c r="BU23" s="429">
        <f ca="1">'IMP HR - Project Time'!BU23*$C23</f>
        <v>38.479999999999997</v>
      </c>
      <c r="BV23" s="428">
        <f ca="1">'IMP HR - Project Time'!BV23*$C23</f>
        <v>38.479999999999997</v>
      </c>
      <c r="BW23" s="430">
        <f ca="1">'IMP HR - Project Time'!BW23*$C23</f>
        <v>38.479999999999997</v>
      </c>
      <c r="BX23" s="427">
        <f ca="1">'IMP HR - Project Time'!BX23*$C23</f>
        <v>38.480000000000004</v>
      </c>
      <c r="BY23" s="428">
        <f ca="1">'IMP HR - Project Time'!BY23*$C23</f>
        <v>38.480000000000004</v>
      </c>
      <c r="BZ23" s="428">
        <f ca="1">'IMP HR - Project Time'!BZ23*$C23</f>
        <v>38.480000000000004</v>
      </c>
      <c r="CA23" s="429">
        <f ca="1">'IMP HR - Project Time'!CA23*$C23</f>
        <v>33.68</v>
      </c>
      <c r="CB23" s="428">
        <f ca="1">'IMP HR - Project Time'!CB23*$C23</f>
        <v>33.68</v>
      </c>
      <c r="CC23" s="428">
        <f ca="1">'IMP HR - Project Time'!CC23*$C23</f>
        <v>33.68</v>
      </c>
      <c r="CD23" s="429">
        <f ca="1">'IMP HR - Project Time'!CD23*$C23</f>
        <v>33.839999999999996</v>
      </c>
      <c r="CE23" s="428">
        <f ca="1">'IMP HR - Project Time'!CE23*$C23</f>
        <v>33.839999999999996</v>
      </c>
      <c r="CF23" s="428">
        <f ca="1">'IMP HR - Project Time'!CF23*$C23</f>
        <v>33.839999999999996</v>
      </c>
      <c r="CG23" s="429">
        <f ca="1">'IMP HR - Project Time'!CG23*$C23</f>
        <v>33.839999999999996</v>
      </c>
      <c r="CH23" s="428">
        <f ca="1">'IMP HR - Project Time'!CH23*$C23</f>
        <v>33.839999999999996</v>
      </c>
      <c r="CI23" s="430">
        <f ca="1">'IMP HR - Project Time'!CI23*$C23</f>
        <v>33.839999999999996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>
        <f>'PRJ Salary Profile'!C23</f>
        <v>5</v>
      </c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427">
        <f ca="1">'IMP HR - Project Time'!AB24*$C24</f>
        <v>2.5</v>
      </c>
      <c r="AC24" s="428">
        <f ca="1">'IMP HR - Project Time'!AC24*$C24</f>
        <v>2.5</v>
      </c>
      <c r="AD24" s="428">
        <f ca="1">'IMP HR - Project Time'!AD24*$C24</f>
        <v>2.5</v>
      </c>
      <c r="AE24" s="429">
        <f ca="1">'IMP HR - Project Time'!AE24*$C24</f>
        <v>2.5</v>
      </c>
      <c r="AF24" s="428">
        <f ca="1">'IMP HR - Project Time'!AF24*$C24</f>
        <v>2.5</v>
      </c>
      <c r="AG24" s="428">
        <f ca="1">'IMP HR - Project Time'!AG24*$C24</f>
        <v>2.5</v>
      </c>
      <c r="AH24" s="429">
        <f ca="1">'IMP HR - Project Time'!AH24*$C24</f>
        <v>2.5</v>
      </c>
      <c r="AI24" s="428">
        <f ca="1">'IMP HR - Project Time'!AI24*$C24</f>
        <v>2.5</v>
      </c>
      <c r="AJ24" s="428">
        <f ca="1">'IMP HR - Project Time'!AJ24*$C24</f>
        <v>2.5</v>
      </c>
      <c r="AK24" s="429">
        <f ca="1">'IMP HR - Project Time'!AK24*$C24</f>
        <v>2.5</v>
      </c>
      <c r="AL24" s="428">
        <f ca="1">'IMP HR - Project Time'!AL24*$C24</f>
        <v>2.5</v>
      </c>
      <c r="AM24" s="430">
        <f ca="1">'IMP HR - Project Time'!AM24*$C24</f>
        <v>2.5</v>
      </c>
      <c r="AN24" s="427">
        <f ca="1">'IMP HR - Project Time'!AN24*$C24</f>
        <v>12.5</v>
      </c>
      <c r="AO24" s="428">
        <f ca="1">'IMP HR - Project Time'!AO24*$C24</f>
        <v>12.5</v>
      </c>
      <c r="AP24" s="428">
        <f ca="1">'IMP HR - Project Time'!AP24*$C24</f>
        <v>12.5</v>
      </c>
      <c r="AQ24" s="429">
        <f ca="1">'IMP HR - Project Time'!AQ24*$C24</f>
        <v>15</v>
      </c>
      <c r="AR24" s="428">
        <f ca="1">'IMP HR - Project Time'!AR24*$C24</f>
        <v>15</v>
      </c>
      <c r="AS24" s="428">
        <f ca="1">'IMP HR - Project Time'!AS24*$C24</f>
        <v>15</v>
      </c>
      <c r="AT24" s="429">
        <f ca="1">'IMP HR - Project Time'!AT24*$C24</f>
        <v>15</v>
      </c>
      <c r="AU24" s="428">
        <f ca="1">'IMP HR - Project Time'!AU24*$C24</f>
        <v>15</v>
      </c>
      <c r="AV24" s="428">
        <f ca="1">'IMP HR - Project Time'!AV24*$C24</f>
        <v>15</v>
      </c>
      <c r="AW24" s="429">
        <f ca="1">'IMP HR - Project Time'!AW24*$C24</f>
        <v>16.25</v>
      </c>
      <c r="AX24" s="428">
        <f ca="1">'IMP HR - Project Time'!AX24*$C24</f>
        <v>16.25</v>
      </c>
      <c r="AY24" s="430">
        <f ca="1">'IMP HR - Project Time'!AY24*$C24</f>
        <v>16.25</v>
      </c>
      <c r="AZ24" s="427">
        <f ca="1">'IMP HR - Project Time'!AZ24*$C24</f>
        <v>18.375</v>
      </c>
      <c r="BA24" s="428">
        <f ca="1">'IMP HR - Project Time'!BA24*$C24</f>
        <v>18.375</v>
      </c>
      <c r="BB24" s="428">
        <f ca="1">'IMP HR - Project Time'!BB24*$C24</f>
        <v>18.375</v>
      </c>
      <c r="BC24" s="429">
        <f ca="1">'IMP HR - Project Time'!BC24*$C24</f>
        <v>37.125</v>
      </c>
      <c r="BD24" s="428">
        <f ca="1">'IMP HR - Project Time'!BD24*$C24</f>
        <v>37.125</v>
      </c>
      <c r="BE24" s="428">
        <f ca="1">'IMP HR - Project Time'!BE24*$C24</f>
        <v>37.125</v>
      </c>
      <c r="BF24" s="429">
        <f ca="1">'IMP HR - Project Time'!BF24*$C24</f>
        <v>37.125</v>
      </c>
      <c r="BG24" s="428">
        <f ca="1">'IMP HR - Project Time'!BG24*$C24</f>
        <v>37.125</v>
      </c>
      <c r="BH24" s="428">
        <f ca="1">'IMP HR - Project Time'!BH24*$C24</f>
        <v>37.125</v>
      </c>
      <c r="BI24" s="429">
        <f ca="1">'IMP HR - Project Time'!BI24*$C24</f>
        <v>37.125</v>
      </c>
      <c r="BJ24" s="428">
        <f ca="1">'IMP HR - Project Time'!BJ24*$C24</f>
        <v>37.125</v>
      </c>
      <c r="BK24" s="430">
        <f ca="1">'IMP HR - Project Time'!BK24*$C24</f>
        <v>37.125</v>
      </c>
      <c r="BL24" s="427">
        <f ca="1">'IMP HR - Project Time'!BL24*$C24</f>
        <v>34.625</v>
      </c>
      <c r="BM24" s="428">
        <f ca="1">'IMP HR - Project Time'!BM24*$C24</f>
        <v>34.625</v>
      </c>
      <c r="BN24" s="428">
        <f ca="1">'IMP HR - Project Time'!BN24*$C24</f>
        <v>34.625</v>
      </c>
      <c r="BO24" s="429">
        <f ca="1">'IMP HR - Project Time'!BO24*$C24</f>
        <v>55.875</v>
      </c>
      <c r="BP24" s="428">
        <f ca="1">'IMP HR - Project Time'!BP24*$C24</f>
        <v>55.875</v>
      </c>
      <c r="BQ24" s="428">
        <f ca="1">'IMP HR - Project Time'!BQ24*$C24</f>
        <v>55.875</v>
      </c>
      <c r="BR24" s="429">
        <f ca="1">'IMP HR - Project Time'!BR24*$C24</f>
        <v>53.75</v>
      </c>
      <c r="BS24" s="428">
        <f ca="1">'IMP HR - Project Time'!BS24*$C24</f>
        <v>53.75</v>
      </c>
      <c r="BT24" s="428">
        <f ca="1">'IMP HR - Project Time'!BT24*$C24</f>
        <v>53.75</v>
      </c>
      <c r="BU24" s="429">
        <f ca="1">'IMP HR - Project Time'!BU24*$C24</f>
        <v>60.125</v>
      </c>
      <c r="BV24" s="428">
        <f ca="1">'IMP HR - Project Time'!BV24*$C24</f>
        <v>60.125</v>
      </c>
      <c r="BW24" s="430">
        <f ca="1">'IMP HR - Project Time'!BW24*$C24</f>
        <v>60.125</v>
      </c>
      <c r="BX24" s="427">
        <f ca="1">'IMP HR - Project Time'!BX24*$C24</f>
        <v>60.125</v>
      </c>
      <c r="BY24" s="428">
        <f ca="1">'IMP HR - Project Time'!BY24*$C24</f>
        <v>60.125</v>
      </c>
      <c r="BZ24" s="428">
        <f ca="1">'IMP HR - Project Time'!BZ24*$C24</f>
        <v>60.125</v>
      </c>
      <c r="CA24" s="429">
        <f ca="1">'IMP HR - Project Time'!CA24*$C24</f>
        <v>52.625</v>
      </c>
      <c r="CB24" s="428">
        <f ca="1">'IMP HR - Project Time'!CB24*$C24</f>
        <v>52.625</v>
      </c>
      <c r="CC24" s="428">
        <f ca="1">'IMP HR - Project Time'!CC24*$C24</f>
        <v>52.625</v>
      </c>
      <c r="CD24" s="429">
        <f ca="1">'IMP HR - Project Time'!CD24*$C24</f>
        <v>52.875</v>
      </c>
      <c r="CE24" s="428">
        <f ca="1">'IMP HR - Project Time'!CE24*$C24</f>
        <v>52.875</v>
      </c>
      <c r="CF24" s="428">
        <f ca="1">'IMP HR - Project Time'!CF24*$C24</f>
        <v>52.875</v>
      </c>
      <c r="CG24" s="429">
        <f ca="1">'IMP HR - Project Time'!CG24*$C24</f>
        <v>52.875</v>
      </c>
      <c r="CH24" s="428">
        <f ca="1">'IMP HR - Project Time'!CH24*$C24</f>
        <v>52.875</v>
      </c>
      <c r="CI24" s="430">
        <f ca="1">'IMP HR - Project Time'!CI24*$C24</f>
        <v>52.875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'PRJ Salary Profile'!C24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427">
        <f ca="1">'IMP HR - Project Time'!AB25</f>
        <v>0</v>
      </c>
      <c r="AC25" s="428">
        <f ca="1">'IMP HR - Project Time'!AC25</f>
        <v>0</v>
      </c>
      <c r="AD25" s="428">
        <f ca="1">'IMP HR - Project Time'!AD25</f>
        <v>0</v>
      </c>
      <c r="AE25" s="429">
        <f ca="1">'IMP HR - Project Time'!AE25*$C25</f>
        <v>0</v>
      </c>
      <c r="AF25" s="428">
        <f ca="1">'IMP HR - Project Time'!AF25*$C25</f>
        <v>0</v>
      </c>
      <c r="AG25" s="428">
        <f ca="1">'IMP HR - Project Time'!AG25*$C25</f>
        <v>0</v>
      </c>
      <c r="AH25" s="429">
        <f ca="1">'IMP HR - Project Time'!AH25*$C25</f>
        <v>0</v>
      </c>
      <c r="AI25" s="428">
        <f ca="1">'IMP HR - Project Time'!AI25*$C25</f>
        <v>0</v>
      </c>
      <c r="AJ25" s="428">
        <f ca="1">'IMP HR - Project Time'!AJ25*$C25</f>
        <v>0</v>
      </c>
      <c r="AK25" s="429">
        <f ca="1">'IMP HR - Project Time'!AK25*$C25</f>
        <v>0</v>
      </c>
      <c r="AL25" s="428">
        <f ca="1">'IMP HR - Project Time'!AL25*$C25</f>
        <v>0</v>
      </c>
      <c r="AM25" s="430">
        <f ca="1">'IMP HR - Project Time'!AM25*$C25</f>
        <v>0</v>
      </c>
      <c r="AN25" s="427">
        <f ca="1">'IMP HR - Project Time'!AN25*$C25</f>
        <v>0</v>
      </c>
      <c r="AO25" s="428">
        <f ca="1">'IMP HR - Project Time'!AO25*$C25</f>
        <v>0</v>
      </c>
      <c r="AP25" s="428">
        <f ca="1">'IMP HR - Project Time'!AP25*$C25</f>
        <v>0</v>
      </c>
      <c r="AQ25" s="429">
        <f ca="1">'IMP HR - Project Time'!AQ25*$C25</f>
        <v>0</v>
      </c>
      <c r="AR25" s="428">
        <f ca="1">'IMP HR - Project Time'!AR25*$C25</f>
        <v>0</v>
      </c>
      <c r="AS25" s="428">
        <f ca="1">'IMP HR - Project Time'!AS25*$C25</f>
        <v>0</v>
      </c>
      <c r="AT25" s="429">
        <f ca="1">'IMP HR - Project Time'!AT25*$C25</f>
        <v>0</v>
      </c>
      <c r="AU25" s="428">
        <f ca="1">'IMP HR - Project Time'!AU25*$C25</f>
        <v>0</v>
      </c>
      <c r="AV25" s="428">
        <f ca="1">'IMP HR - Project Time'!AV25*$C25</f>
        <v>0</v>
      </c>
      <c r="AW25" s="429">
        <f ca="1">'IMP HR - Project Time'!AW25*$C25</f>
        <v>0</v>
      </c>
      <c r="AX25" s="428">
        <f ca="1">'IMP HR - Project Time'!AX25*$C25</f>
        <v>0</v>
      </c>
      <c r="AY25" s="430">
        <f ca="1">'IMP HR - Project Time'!AY25*$C25</f>
        <v>0</v>
      </c>
      <c r="AZ25" s="427">
        <f ca="1">'IMP HR - Project Time'!AZ25*$C25</f>
        <v>0</v>
      </c>
      <c r="BA25" s="428">
        <f ca="1">'IMP HR - Project Time'!BA25*$C25</f>
        <v>0</v>
      </c>
      <c r="BB25" s="428">
        <f ca="1">'IMP HR - Project Time'!BB25*$C25</f>
        <v>0</v>
      </c>
      <c r="BC25" s="429">
        <f ca="1">'IMP HR - Project Time'!BC25*$C25</f>
        <v>0</v>
      </c>
      <c r="BD25" s="428">
        <f ca="1">'IMP HR - Project Time'!BD25*$C25</f>
        <v>0</v>
      </c>
      <c r="BE25" s="428">
        <f ca="1">'IMP HR - Project Time'!BE25*$C25</f>
        <v>0</v>
      </c>
      <c r="BF25" s="429">
        <f ca="1">'IMP HR - Project Time'!BF25*$C25</f>
        <v>0</v>
      </c>
      <c r="BG25" s="428">
        <f ca="1">'IMP HR - Project Time'!BG25*$C25</f>
        <v>0</v>
      </c>
      <c r="BH25" s="428">
        <f ca="1">'IMP HR - Project Time'!BH25*$C25</f>
        <v>0</v>
      </c>
      <c r="BI25" s="429">
        <f ca="1">'IMP HR - Project Time'!BI25*$C25</f>
        <v>0</v>
      </c>
      <c r="BJ25" s="428">
        <f ca="1">'IMP HR - Project Time'!BJ25*$C25</f>
        <v>0</v>
      </c>
      <c r="BK25" s="430">
        <f ca="1">'IMP HR - Project Time'!BK25*$C25</f>
        <v>0</v>
      </c>
      <c r="BL25" s="428">
        <f ca="1">'IMP HR - Project Time'!BL25*$C25</f>
        <v>0</v>
      </c>
      <c r="BM25" s="428">
        <f ca="1">'IMP HR - Project Time'!BM25*$C25</f>
        <v>0</v>
      </c>
      <c r="BN25" s="431">
        <f ca="1">'IMP HR - Project Time'!BN25*$C25</f>
        <v>0</v>
      </c>
      <c r="BO25" s="428">
        <f ca="1">'IMP HR - Project Time'!BO25*$C25</f>
        <v>0</v>
      </c>
      <c r="BP25" s="428">
        <f ca="1">'IMP HR - Project Time'!BP25*$C25</f>
        <v>0</v>
      </c>
      <c r="BQ25" s="428">
        <f ca="1">'IMP HR - Project Time'!BQ25*$C25</f>
        <v>0</v>
      </c>
      <c r="BR25" s="429">
        <f ca="1">'IMP HR - Project Time'!BR25*$C25</f>
        <v>0</v>
      </c>
      <c r="BS25" s="428">
        <f ca="1">'IMP HR - Project Time'!BS25*$C25</f>
        <v>0</v>
      </c>
      <c r="BT25" s="431">
        <f ca="1">'IMP HR - Project Time'!BT25*$C25</f>
        <v>0</v>
      </c>
      <c r="BU25" s="428">
        <f ca="1">'IMP HR - Project Time'!BU25*$C25</f>
        <v>0</v>
      </c>
      <c r="BV25" s="428">
        <f ca="1">'IMP HR - Project Time'!BV25*$C25</f>
        <v>0</v>
      </c>
      <c r="BW25" s="430">
        <f ca="1">'IMP HR - Project Time'!BW25*$C25</f>
        <v>0</v>
      </c>
      <c r="BX25" s="427">
        <f ca="1">'IMP HR - Project Time'!BX25*$C25</f>
        <v>0</v>
      </c>
      <c r="BY25" s="428">
        <f ca="1">'IMP HR - Project Time'!BY25*$C25</f>
        <v>0</v>
      </c>
      <c r="BZ25" s="428">
        <f ca="1">'IMP HR - Project Time'!BZ25*$C25</f>
        <v>0</v>
      </c>
      <c r="CA25" s="429">
        <f ca="1">'IMP HR - Project Time'!CA25*$C25</f>
        <v>0</v>
      </c>
      <c r="CB25" s="428">
        <f ca="1">'IMP HR - Project Time'!CB25*$C25</f>
        <v>0</v>
      </c>
      <c r="CC25" s="428">
        <f ca="1">'IMP HR - Project Time'!CC25*$C25</f>
        <v>0</v>
      </c>
      <c r="CD25" s="429">
        <f ca="1">'IMP HR - Project Time'!CD25*$C25</f>
        <v>0</v>
      </c>
      <c r="CE25" s="428">
        <f ca="1">'IMP HR - Project Time'!CE25*$C25</f>
        <v>0</v>
      </c>
      <c r="CF25" s="428">
        <f ca="1">'IMP HR - Project Time'!CF25*$C25</f>
        <v>0</v>
      </c>
      <c r="CG25" s="429">
        <f ca="1">'IMP HR - Project Time'!CG25*$C25</f>
        <v>0</v>
      </c>
      <c r="CH25" s="428">
        <f ca="1">'IMP HR - Project Time'!CH25*$C25</f>
        <v>0</v>
      </c>
      <c r="CI25" s="430">
        <f ca="1">'IMP HR - Project Time'!CI25*$C25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'PRJ Salary Profile'!C25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427">
        <f ca="1">'IMP HR - Project Time'!AB26</f>
        <v>0</v>
      </c>
      <c r="AC26" s="428">
        <f ca="1">'IMP HR - Project Time'!AC26</f>
        <v>0</v>
      </c>
      <c r="AD26" s="428">
        <f ca="1">'IMP HR - Project Time'!AD26</f>
        <v>0</v>
      </c>
      <c r="AE26" s="429">
        <f ca="1">'IMP HR - Project Time'!AE26*$C26</f>
        <v>0</v>
      </c>
      <c r="AF26" s="428">
        <f ca="1">'IMP HR - Project Time'!AF26*$C26</f>
        <v>0</v>
      </c>
      <c r="AG26" s="428">
        <f ca="1">'IMP HR - Project Time'!AG26*$C26</f>
        <v>0</v>
      </c>
      <c r="AH26" s="429">
        <f ca="1">'IMP HR - Project Time'!AH26*$C26</f>
        <v>0</v>
      </c>
      <c r="AI26" s="428">
        <f ca="1">'IMP HR - Project Time'!AI26*$C26</f>
        <v>0</v>
      </c>
      <c r="AJ26" s="428">
        <f ca="1">'IMP HR - Project Time'!AJ26*$C26</f>
        <v>0</v>
      </c>
      <c r="AK26" s="429">
        <f ca="1">'IMP HR - Project Time'!AK26*$C26</f>
        <v>0</v>
      </c>
      <c r="AL26" s="428">
        <f ca="1">'IMP HR - Project Time'!AL26*$C26</f>
        <v>0</v>
      </c>
      <c r="AM26" s="430">
        <f ca="1">'IMP HR - Project Time'!AM26*$C26</f>
        <v>0</v>
      </c>
      <c r="AN26" s="427">
        <f ca="1">'IMP HR - Project Time'!AN26*$C26</f>
        <v>0</v>
      </c>
      <c r="AO26" s="428">
        <f ca="1">'IMP HR - Project Time'!AO26*$C26</f>
        <v>0</v>
      </c>
      <c r="AP26" s="428">
        <f ca="1">'IMP HR - Project Time'!AP26*$C26</f>
        <v>0</v>
      </c>
      <c r="AQ26" s="429">
        <f ca="1">'IMP HR - Project Time'!AQ26*$C26</f>
        <v>0</v>
      </c>
      <c r="AR26" s="428">
        <f ca="1">'IMP HR - Project Time'!AR26*$C26</f>
        <v>0</v>
      </c>
      <c r="AS26" s="428">
        <f ca="1">'IMP HR - Project Time'!AS26*$C26</f>
        <v>0</v>
      </c>
      <c r="AT26" s="429">
        <f ca="1">'IMP HR - Project Time'!AT26*$C26</f>
        <v>0</v>
      </c>
      <c r="AU26" s="428">
        <f ca="1">'IMP HR - Project Time'!AU26*$C26</f>
        <v>0</v>
      </c>
      <c r="AV26" s="428">
        <f ca="1">'IMP HR - Project Time'!AV26*$C26</f>
        <v>0</v>
      </c>
      <c r="AW26" s="429">
        <f ca="1">'IMP HR - Project Time'!AW26*$C26</f>
        <v>0</v>
      </c>
      <c r="AX26" s="428">
        <f ca="1">'IMP HR - Project Time'!AX26*$C26</f>
        <v>0</v>
      </c>
      <c r="AY26" s="430">
        <f ca="1">'IMP HR - Project Time'!AY26*$C26</f>
        <v>0</v>
      </c>
      <c r="AZ26" s="427">
        <f ca="1">'IMP HR - Project Time'!AZ26*$C26</f>
        <v>0</v>
      </c>
      <c r="BA26" s="428">
        <f ca="1">'IMP HR - Project Time'!BA26*$C26</f>
        <v>0</v>
      </c>
      <c r="BB26" s="428">
        <f ca="1">'IMP HR - Project Time'!BB26*$C26</f>
        <v>0</v>
      </c>
      <c r="BC26" s="429">
        <f ca="1">'IMP HR - Project Time'!BC26*$C26</f>
        <v>0</v>
      </c>
      <c r="BD26" s="428">
        <f ca="1">'IMP HR - Project Time'!BD26*$C26</f>
        <v>0</v>
      </c>
      <c r="BE26" s="428">
        <f ca="1">'IMP HR - Project Time'!BE26*$C26</f>
        <v>0</v>
      </c>
      <c r="BF26" s="429">
        <f ca="1">'IMP HR - Project Time'!BF26*$C26</f>
        <v>0</v>
      </c>
      <c r="BG26" s="428">
        <f ca="1">'IMP HR - Project Time'!BG26*$C26</f>
        <v>0</v>
      </c>
      <c r="BH26" s="428">
        <f ca="1">'IMP HR - Project Time'!BH26*$C26</f>
        <v>0</v>
      </c>
      <c r="BI26" s="429">
        <f ca="1">'IMP HR - Project Time'!BI26*$C26</f>
        <v>0</v>
      </c>
      <c r="BJ26" s="428">
        <f ca="1">'IMP HR - Project Time'!BJ26*$C26</f>
        <v>0</v>
      </c>
      <c r="BK26" s="430">
        <f ca="1">'IMP HR - Project Time'!BK26*$C26</f>
        <v>0</v>
      </c>
      <c r="BL26" s="428">
        <f ca="1">'IMP HR - Project Time'!BL26*$C26</f>
        <v>0</v>
      </c>
      <c r="BM26" s="428">
        <f ca="1">'IMP HR - Project Time'!BM26*$C26</f>
        <v>0</v>
      </c>
      <c r="BN26" s="431">
        <f ca="1">'IMP HR - Project Time'!BN26*$C26</f>
        <v>0</v>
      </c>
      <c r="BO26" s="428">
        <f ca="1">'IMP HR - Project Time'!BO26*$C26</f>
        <v>0</v>
      </c>
      <c r="BP26" s="428">
        <f ca="1">'IMP HR - Project Time'!BP26*$C26</f>
        <v>0</v>
      </c>
      <c r="BQ26" s="428">
        <f ca="1">'IMP HR - Project Time'!BQ26*$C26</f>
        <v>0</v>
      </c>
      <c r="BR26" s="429">
        <f ca="1">'IMP HR - Project Time'!BR26*$C26</f>
        <v>0</v>
      </c>
      <c r="BS26" s="428">
        <f ca="1">'IMP HR - Project Time'!BS26*$C26</f>
        <v>0</v>
      </c>
      <c r="BT26" s="431">
        <f ca="1">'IMP HR - Project Time'!BT26*$C26</f>
        <v>0</v>
      </c>
      <c r="BU26" s="428">
        <f ca="1">'IMP HR - Project Time'!BU26*$C26</f>
        <v>0</v>
      </c>
      <c r="BV26" s="428">
        <f ca="1">'IMP HR - Project Time'!BV26*$C26</f>
        <v>0</v>
      </c>
      <c r="BW26" s="430">
        <f ca="1">'IMP HR - Project Time'!BW26*$C26</f>
        <v>0</v>
      </c>
      <c r="BX26" s="427">
        <f ca="1">'IMP HR - Project Time'!BX26*$C26</f>
        <v>0</v>
      </c>
      <c r="BY26" s="428">
        <f ca="1">'IMP HR - Project Time'!BY26*$C26</f>
        <v>0</v>
      </c>
      <c r="BZ26" s="428">
        <f ca="1">'IMP HR - Project Time'!BZ26*$C26</f>
        <v>0</v>
      </c>
      <c r="CA26" s="429">
        <f ca="1">'IMP HR - Project Time'!CA26*$C26</f>
        <v>0</v>
      </c>
      <c r="CB26" s="428">
        <f ca="1">'IMP HR - Project Time'!CB26*$C26</f>
        <v>0</v>
      </c>
      <c r="CC26" s="428">
        <f ca="1">'IMP HR - Project Time'!CC26*$C26</f>
        <v>0</v>
      </c>
      <c r="CD26" s="429">
        <f ca="1">'IMP HR - Project Time'!CD26*$C26</f>
        <v>0</v>
      </c>
      <c r="CE26" s="428">
        <f ca="1">'IMP HR - Project Time'!CE26*$C26</f>
        <v>0</v>
      </c>
      <c r="CF26" s="428">
        <f ca="1">'IMP HR - Project Time'!CF26*$C26</f>
        <v>0</v>
      </c>
      <c r="CG26" s="429">
        <f ca="1">'IMP HR - Project Time'!CG26*$C26</f>
        <v>0</v>
      </c>
      <c r="CH26" s="428">
        <f ca="1">'IMP HR - Project Time'!CH26*$C26</f>
        <v>0</v>
      </c>
      <c r="CI26" s="430">
        <f ca="1">'IMP HR - Project Time'!CI26*$C26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'PRJ Salary Profile'!C26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427">
        <f ca="1">'IMP HR - Project Time'!AB27</f>
        <v>0</v>
      </c>
      <c r="AC27" s="428">
        <f ca="1">'IMP HR - Project Time'!AC27</f>
        <v>0</v>
      </c>
      <c r="AD27" s="428">
        <f ca="1">'IMP HR - Project Time'!AD27</f>
        <v>0</v>
      </c>
      <c r="AE27" s="429">
        <f ca="1">'IMP HR - Project Time'!AE27*$C27</f>
        <v>0</v>
      </c>
      <c r="AF27" s="428">
        <f ca="1">'IMP HR - Project Time'!AF27*$C27</f>
        <v>0</v>
      </c>
      <c r="AG27" s="428">
        <f ca="1">'IMP HR - Project Time'!AG27*$C27</f>
        <v>0</v>
      </c>
      <c r="AH27" s="429">
        <f ca="1">'IMP HR - Project Time'!AH27*$C27</f>
        <v>0</v>
      </c>
      <c r="AI27" s="428">
        <f ca="1">'IMP HR - Project Time'!AI27*$C27</f>
        <v>0</v>
      </c>
      <c r="AJ27" s="428">
        <f ca="1">'IMP HR - Project Time'!AJ27*$C27</f>
        <v>0</v>
      </c>
      <c r="AK27" s="429">
        <f ca="1">'IMP HR - Project Time'!AK27*$C27</f>
        <v>0</v>
      </c>
      <c r="AL27" s="428">
        <f ca="1">'IMP HR - Project Time'!AL27*$C27</f>
        <v>0</v>
      </c>
      <c r="AM27" s="430">
        <f ca="1">'IMP HR - Project Time'!AM27*$C27</f>
        <v>0</v>
      </c>
      <c r="AN27" s="427">
        <f ca="1">'IMP HR - Project Time'!AN27*$C27</f>
        <v>0</v>
      </c>
      <c r="AO27" s="428">
        <f ca="1">'IMP HR - Project Time'!AO27*$C27</f>
        <v>0</v>
      </c>
      <c r="AP27" s="428">
        <f ca="1">'IMP HR - Project Time'!AP27*$C27</f>
        <v>0</v>
      </c>
      <c r="AQ27" s="429">
        <f ca="1">'IMP HR - Project Time'!AQ27*$C27</f>
        <v>0</v>
      </c>
      <c r="AR27" s="428">
        <f ca="1">'IMP HR - Project Time'!AR27*$C27</f>
        <v>0</v>
      </c>
      <c r="AS27" s="428">
        <f ca="1">'IMP HR - Project Time'!AS27*$C27</f>
        <v>0</v>
      </c>
      <c r="AT27" s="429">
        <f ca="1">'IMP HR - Project Time'!AT27*$C27</f>
        <v>0</v>
      </c>
      <c r="AU27" s="428">
        <f ca="1">'IMP HR - Project Time'!AU27*$C27</f>
        <v>0</v>
      </c>
      <c r="AV27" s="428">
        <f ca="1">'IMP HR - Project Time'!AV27*$C27</f>
        <v>0</v>
      </c>
      <c r="AW27" s="429">
        <f ca="1">'IMP HR - Project Time'!AW27*$C27</f>
        <v>0</v>
      </c>
      <c r="AX27" s="428">
        <f ca="1">'IMP HR - Project Time'!AX27*$C27</f>
        <v>0</v>
      </c>
      <c r="AY27" s="430">
        <f ca="1">'IMP HR - Project Time'!AY27*$C27</f>
        <v>0</v>
      </c>
      <c r="AZ27" s="427">
        <f ca="1">'IMP HR - Project Time'!AZ27*$C27</f>
        <v>0</v>
      </c>
      <c r="BA27" s="428">
        <f ca="1">'IMP HR - Project Time'!BA27*$C27</f>
        <v>0</v>
      </c>
      <c r="BB27" s="428">
        <f ca="1">'IMP HR - Project Time'!BB27*$C27</f>
        <v>0</v>
      </c>
      <c r="BC27" s="429">
        <f ca="1">'IMP HR - Project Time'!BC27*$C27</f>
        <v>0</v>
      </c>
      <c r="BD27" s="428">
        <f ca="1">'IMP HR - Project Time'!BD27*$C27</f>
        <v>0</v>
      </c>
      <c r="BE27" s="428">
        <f ca="1">'IMP HR - Project Time'!BE27*$C27</f>
        <v>0</v>
      </c>
      <c r="BF27" s="429">
        <f ca="1">'IMP HR - Project Time'!BF27*$C27</f>
        <v>0</v>
      </c>
      <c r="BG27" s="428">
        <f ca="1">'IMP HR - Project Time'!BG27*$C27</f>
        <v>0</v>
      </c>
      <c r="BH27" s="428">
        <f ca="1">'IMP HR - Project Time'!BH27*$C27</f>
        <v>0</v>
      </c>
      <c r="BI27" s="429">
        <f ca="1">'IMP HR - Project Time'!BI27*$C27</f>
        <v>0</v>
      </c>
      <c r="BJ27" s="428">
        <f ca="1">'IMP HR - Project Time'!BJ27*$C27</f>
        <v>0</v>
      </c>
      <c r="BK27" s="430">
        <f ca="1">'IMP HR - Project Time'!BK27*$C27</f>
        <v>0</v>
      </c>
      <c r="BL27" s="428">
        <f ca="1">'IMP HR - Project Time'!BL27*$C27</f>
        <v>0</v>
      </c>
      <c r="BM27" s="428">
        <f ca="1">'IMP HR - Project Time'!BM27*$C27</f>
        <v>0</v>
      </c>
      <c r="BN27" s="431">
        <f ca="1">'IMP HR - Project Time'!BN27*$C27</f>
        <v>0</v>
      </c>
      <c r="BO27" s="428">
        <f ca="1">'IMP HR - Project Time'!BO27*$C27</f>
        <v>0</v>
      </c>
      <c r="BP27" s="428">
        <f ca="1">'IMP HR - Project Time'!BP27*$C27</f>
        <v>0</v>
      </c>
      <c r="BQ27" s="428">
        <f ca="1">'IMP HR - Project Time'!BQ27*$C27</f>
        <v>0</v>
      </c>
      <c r="BR27" s="429">
        <f ca="1">'IMP HR - Project Time'!BR27*$C27</f>
        <v>0</v>
      </c>
      <c r="BS27" s="428">
        <f ca="1">'IMP HR - Project Time'!BS27*$C27</f>
        <v>0</v>
      </c>
      <c r="BT27" s="431">
        <f ca="1">'IMP HR - Project Time'!BT27*$C27</f>
        <v>0</v>
      </c>
      <c r="BU27" s="428">
        <f ca="1">'IMP HR - Project Time'!BU27*$C27</f>
        <v>0</v>
      </c>
      <c r="BV27" s="428">
        <f ca="1">'IMP HR - Project Time'!BV27*$C27</f>
        <v>0</v>
      </c>
      <c r="BW27" s="430">
        <f ca="1">'IMP HR - Project Time'!BW27*$C27</f>
        <v>0</v>
      </c>
      <c r="BX27" s="427">
        <f ca="1">'IMP HR - Project Time'!BX27*$C27</f>
        <v>0</v>
      </c>
      <c r="BY27" s="428">
        <f ca="1">'IMP HR - Project Time'!BY27*$C27</f>
        <v>0</v>
      </c>
      <c r="BZ27" s="428">
        <f ca="1">'IMP HR - Project Time'!BZ27*$C27</f>
        <v>0</v>
      </c>
      <c r="CA27" s="429">
        <f ca="1">'IMP HR - Project Time'!CA27*$C27</f>
        <v>0</v>
      </c>
      <c r="CB27" s="428">
        <f ca="1">'IMP HR - Project Time'!CB27*$C27</f>
        <v>0</v>
      </c>
      <c r="CC27" s="428">
        <f ca="1">'IMP HR - Project Time'!CC27*$C27</f>
        <v>0</v>
      </c>
      <c r="CD27" s="429">
        <f ca="1">'IMP HR - Project Time'!CD27*$C27</f>
        <v>0</v>
      </c>
      <c r="CE27" s="428">
        <f ca="1">'IMP HR - Project Time'!CE27*$C27</f>
        <v>0</v>
      </c>
      <c r="CF27" s="428">
        <f ca="1">'IMP HR - Project Time'!CF27*$C27</f>
        <v>0</v>
      </c>
      <c r="CG27" s="429">
        <f ca="1">'IMP HR - Project Time'!CG27*$C27</f>
        <v>0</v>
      </c>
      <c r="CH27" s="428">
        <f ca="1">'IMP HR - Project Time'!CH27*$C27</f>
        <v>0</v>
      </c>
      <c r="CI27" s="430">
        <f ca="1">'IMP HR - Project Time'!CI27*$C27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>
        <f>'PRJ Salary Profile'!C27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427">
        <f ca="1">'IMP HR - Project Time'!AB28</f>
        <v>0</v>
      </c>
      <c r="AC28" s="428">
        <f ca="1">'IMP HR - Project Time'!AC28</f>
        <v>0</v>
      </c>
      <c r="AD28" s="428">
        <f ca="1">'IMP HR - Project Time'!AD28</f>
        <v>0</v>
      </c>
      <c r="AE28" s="429">
        <f ca="1">'IMP HR - Project Time'!AE28*$C28</f>
        <v>0</v>
      </c>
      <c r="AF28" s="428">
        <f ca="1">'IMP HR - Project Time'!AF28*$C28</f>
        <v>0</v>
      </c>
      <c r="AG28" s="428">
        <f ca="1">'IMP HR - Project Time'!AG28*$C28</f>
        <v>0</v>
      </c>
      <c r="AH28" s="429">
        <f ca="1">'IMP HR - Project Time'!AH28*$C28</f>
        <v>0</v>
      </c>
      <c r="AI28" s="428">
        <f ca="1">'IMP HR - Project Time'!AI28*$C28</f>
        <v>0</v>
      </c>
      <c r="AJ28" s="428">
        <f ca="1">'IMP HR - Project Time'!AJ28*$C28</f>
        <v>0</v>
      </c>
      <c r="AK28" s="429">
        <f ca="1">'IMP HR - Project Time'!AK28*$C28</f>
        <v>0</v>
      </c>
      <c r="AL28" s="428">
        <f ca="1">'IMP HR - Project Time'!AL28*$C28</f>
        <v>0</v>
      </c>
      <c r="AM28" s="430">
        <f ca="1">'IMP HR - Project Time'!AM28*$C28</f>
        <v>0</v>
      </c>
      <c r="AN28" s="427">
        <f ca="1">'IMP HR - Project Time'!AN28*$C28</f>
        <v>0</v>
      </c>
      <c r="AO28" s="428">
        <f ca="1">'IMP HR - Project Time'!AO28*$C28</f>
        <v>0</v>
      </c>
      <c r="AP28" s="428">
        <f ca="1">'IMP HR - Project Time'!AP28*$C28</f>
        <v>0</v>
      </c>
      <c r="AQ28" s="429">
        <f ca="1">'IMP HR - Project Time'!AQ28*$C28</f>
        <v>0</v>
      </c>
      <c r="AR28" s="428">
        <f ca="1">'IMP HR - Project Time'!AR28*$C28</f>
        <v>0</v>
      </c>
      <c r="AS28" s="428">
        <f ca="1">'IMP HR - Project Time'!AS28*$C28</f>
        <v>0</v>
      </c>
      <c r="AT28" s="429">
        <f ca="1">'IMP HR - Project Time'!AT28*$C28</f>
        <v>0</v>
      </c>
      <c r="AU28" s="428">
        <f ca="1">'IMP HR - Project Time'!AU28*$C28</f>
        <v>0</v>
      </c>
      <c r="AV28" s="428">
        <f ca="1">'IMP HR - Project Time'!AV28*$C28</f>
        <v>0</v>
      </c>
      <c r="AW28" s="429">
        <f ca="1">'IMP HR - Project Time'!AW28*$C28</f>
        <v>0</v>
      </c>
      <c r="AX28" s="428">
        <f ca="1">'IMP HR - Project Time'!AX28*$C28</f>
        <v>0</v>
      </c>
      <c r="AY28" s="430">
        <f ca="1">'IMP HR - Project Time'!AY28*$C28</f>
        <v>0</v>
      </c>
      <c r="AZ28" s="427">
        <f ca="1">'IMP HR - Project Time'!AZ28*$C28</f>
        <v>0</v>
      </c>
      <c r="BA28" s="428">
        <f ca="1">'IMP HR - Project Time'!BA28*$C28</f>
        <v>0</v>
      </c>
      <c r="BB28" s="428">
        <f ca="1">'IMP HR - Project Time'!BB28*$C28</f>
        <v>0</v>
      </c>
      <c r="BC28" s="429">
        <f ca="1">'IMP HR - Project Time'!BC28*$C28</f>
        <v>0</v>
      </c>
      <c r="BD28" s="428">
        <f ca="1">'IMP HR - Project Time'!BD28*$C28</f>
        <v>0</v>
      </c>
      <c r="BE28" s="428">
        <f ca="1">'IMP HR - Project Time'!BE28*$C28</f>
        <v>0</v>
      </c>
      <c r="BF28" s="429">
        <f ca="1">'IMP HR - Project Time'!BF28*$C28</f>
        <v>0</v>
      </c>
      <c r="BG28" s="428">
        <f ca="1">'IMP HR - Project Time'!BG28*$C28</f>
        <v>0</v>
      </c>
      <c r="BH28" s="428">
        <f ca="1">'IMP HR - Project Time'!BH28*$C28</f>
        <v>0</v>
      </c>
      <c r="BI28" s="429">
        <f ca="1">'IMP HR - Project Time'!BI28*$C28</f>
        <v>0</v>
      </c>
      <c r="BJ28" s="428">
        <f ca="1">'IMP HR - Project Time'!BJ28*$C28</f>
        <v>0</v>
      </c>
      <c r="BK28" s="430">
        <f ca="1">'IMP HR - Project Time'!BK28*$C28</f>
        <v>0</v>
      </c>
      <c r="BL28" s="428">
        <f ca="1">'IMP HR - Project Time'!BL28*$C28</f>
        <v>0</v>
      </c>
      <c r="BM28" s="428">
        <f ca="1">'IMP HR - Project Time'!BM28*$C28</f>
        <v>0</v>
      </c>
      <c r="BN28" s="432">
        <f ca="1">'IMP HR - Project Time'!BN28*$C28</f>
        <v>0</v>
      </c>
      <c r="BO28" s="428">
        <f ca="1">'IMP HR - Project Time'!BO28*$C28</f>
        <v>0</v>
      </c>
      <c r="BP28" s="428">
        <f ca="1">'IMP HR - Project Time'!BP28*$C28</f>
        <v>0</v>
      </c>
      <c r="BQ28" s="428">
        <f ca="1">'IMP HR - Project Time'!BQ28*$C28</f>
        <v>0</v>
      </c>
      <c r="BR28" s="433">
        <f ca="1">'IMP HR - Project Time'!BR28*$C28</f>
        <v>0</v>
      </c>
      <c r="BS28" s="428">
        <f ca="1">'IMP HR - Project Time'!BS28*$C28</f>
        <v>0</v>
      </c>
      <c r="BT28" s="432">
        <f ca="1">'IMP HR - Project Time'!BT28*$C28</f>
        <v>0</v>
      </c>
      <c r="BU28" s="428">
        <f ca="1">'IMP HR - Project Time'!BU28*$C28</f>
        <v>0</v>
      </c>
      <c r="BV28" s="428">
        <f ca="1">'IMP HR - Project Time'!BV28*$C28</f>
        <v>0</v>
      </c>
      <c r="BW28" s="430">
        <f ca="1">'IMP HR - Project Time'!BW28*$C28</f>
        <v>0</v>
      </c>
      <c r="BX28" s="427">
        <f ca="1">'IMP HR - Project Time'!BX28*$C28</f>
        <v>0</v>
      </c>
      <c r="BY28" s="428">
        <f ca="1">'IMP HR - Project Time'!BY28*$C28</f>
        <v>0</v>
      </c>
      <c r="BZ28" s="428">
        <f ca="1">'IMP HR - Project Time'!BZ28*$C28</f>
        <v>0</v>
      </c>
      <c r="CA28" s="429">
        <f ca="1">'IMP HR - Project Time'!CA28*$C28</f>
        <v>0</v>
      </c>
      <c r="CB28" s="428">
        <f ca="1">'IMP HR - Project Time'!CB28*$C28</f>
        <v>0</v>
      </c>
      <c r="CC28" s="428">
        <f ca="1">'IMP HR - Project Time'!CC28*$C28</f>
        <v>0</v>
      </c>
      <c r="CD28" s="429">
        <f ca="1">'IMP HR - Project Time'!CD28*$C28</f>
        <v>0</v>
      </c>
      <c r="CE28" s="428">
        <f ca="1">'IMP HR - Project Time'!CE28*$C28</f>
        <v>0</v>
      </c>
      <c r="CF28" s="428">
        <f ca="1">'IMP HR - Project Time'!CF28*$C28</f>
        <v>0</v>
      </c>
      <c r="CG28" s="429">
        <f ca="1">'IMP HR - Project Time'!CG28*$C28</f>
        <v>0</v>
      </c>
      <c r="CH28" s="428">
        <f ca="1">'IMP HR - Project Time'!CH28*$C28</f>
        <v>0</v>
      </c>
      <c r="CI28" s="430">
        <f ca="1">'IMP HR - Project Time'!CI28*$C28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7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419">
        <f ca="1">SUM(AB4:AB28)</f>
        <v>74.099999999999994</v>
      </c>
      <c r="AC30" s="420">
        <f t="shared" ref="AC30:CI30" ca="1" si="1">SUM(AC4:AC28)</f>
        <v>94.6</v>
      </c>
      <c r="AD30" s="420">
        <f t="shared" ca="1" si="1"/>
        <v>59.800000000000004</v>
      </c>
      <c r="AE30" s="421">
        <f t="shared" ca="1" si="1"/>
        <v>70.3</v>
      </c>
      <c r="AF30" s="420">
        <f t="shared" ca="1" si="1"/>
        <v>57.5</v>
      </c>
      <c r="AG30" s="420">
        <f t="shared" ca="1" si="1"/>
        <v>82.5</v>
      </c>
      <c r="AH30" s="421">
        <f t="shared" ca="1" si="1"/>
        <v>70.3</v>
      </c>
      <c r="AI30" s="420">
        <f t="shared" ca="1" si="1"/>
        <v>57.5</v>
      </c>
      <c r="AJ30" s="420">
        <f t="shared" ca="1" si="1"/>
        <v>82.5</v>
      </c>
      <c r="AK30" s="421">
        <f t="shared" ca="1" si="1"/>
        <v>70.3</v>
      </c>
      <c r="AL30" s="420">
        <f t="shared" ca="1" si="1"/>
        <v>57.5</v>
      </c>
      <c r="AM30" s="422">
        <f t="shared" ca="1" si="1"/>
        <v>82.5</v>
      </c>
      <c r="AN30" s="419">
        <f t="shared" ca="1" si="1"/>
        <v>366.7</v>
      </c>
      <c r="AO30" s="420">
        <f t="shared" ca="1" si="1"/>
        <v>435.9</v>
      </c>
      <c r="AP30" s="420">
        <f t="shared" ca="1" si="1"/>
        <v>321.70000000000005</v>
      </c>
      <c r="AQ30" s="421">
        <f t="shared" ca="1" si="1"/>
        <v>425.6</v>
      </c>
      <c r="AR30" s="420">
        <f t="shared" ca="1" si="1"/>
        <v>382.1</v>
      </c>
      <c r="AS30" s="420">
        <f t="shared" ca="1" si="1"/>
        <v>472.3</v>
      </c>
      <c r="AT30" s="421">
        <f t="shared" ca="1" si="1"/>
        <v>421.80000000000007</v>
      </c>
      <c r="AU30" s="420">
        <f t="shared" ca="1" si="1"/>
        <v>345</v>
      </c>
      <c r="AV30" s="420">
        <f t="shared" ca="1" si="1"/>
        <v>495.00000000000006</v>
      </c>
      <c r="AW30" s="421">
        <f t="shared" ca="1" si="1"/>
        <v>462.65</v>
      </c>
      <c r="AX30" s="420">
        <f t="shared" ca="1" si="1"/>
        <v>429.4</v>
      </c>
      <c r="AY30" s="422">
        <f t="shared" ca="1" si="1"/>
        <v>502.2</v>
      </c>
      <c r="AZ30" s="419">
        <f t="shared" ca="1" si="1"/>
        <v>519.93500000000006</v>
      </c>
      <c r="BA30" s="420">
        <f t="shared" ca="1" si="1"/>
        <v>454.16</v>
      </c>
      <c r="BB30" s="420">
        <f t="shared" ca="1" si="1"/>
        <v>587.08000000000004</v>
      </c>
      <c r="BC30" s="421">
        <f t="shared" ca="1" si="1"/>
        <v>1072.4550000000002</v>
      </c>
      <c r="BD30" s="420">
        <f t="shared" ca="1" si="1"/>
        <v>1132.1249999999998</v>
      </c>
      <c r="BE30" s="420">
        <f t="shared" ca="1" si="1"/>
        <v>1054.875</v>
      </c>
      <c r="BF30" s="421">
        <f t="shared" ca="1" si="1"/>
        <v>1043.9549999999999</v>
      </c>
      <c r="BG30" s="420">
        <f t="shared" ca="1" si="1"/>
        <v>853.87500000000011</v>
      </c>
      <c r="BH30" s="420">
        <f t="shared" ca="1" si="1"/>
        <v>1225.1249999999998</v>
      </c>
      <c r="BI30" s="421">
        <f t="shared" ca="1" si="1"/>
        <v>1043.9549999999999</v>
      </c>
      <c r="BJ30" s="420">
        <f t="shared" ca="1" si="1"/>
        <v>853.87500000000011</v>
      </c>
      <c r="BK30" s="422">
        <f t="shared" ca="1" si="1"/>
        <v>1225.1249999999998</v>
      </c>
      <c r="BL30" s="420">
        <f t="shared" ca="1" si="1"/>
        <v>973.65499999999997</v>
      </c>
      <c r="BM30" s="420">
        <f t="shared" ca="1" si="1"/>
        <v>796.37499999999989</v>
      </c>
      <c r="BN30" s="423">
        <f t="shared" ca="1" si="1"/>
        <v>1142.625</v>
      </c>
      <c r="BO30" s="420">
        <f t="shared" ca="1" si="1"/>
        <v>1603.5049999999999</v>
      </c>
      <c r="BP30" s="420">
        <f t="shared" ca="1" si="1"/>
        <v>1600.4749999999999</v>
      </c>
      <c r="BQ30" s="423">
        <f t="shared" ca="1" si="1"/>
        <v>1650.925</v>
      </c>
      <c r="BR30" s="420">
        <f t="shared" ca="1" si="1"/>
        <v>1511.4500000000003</v>
      </c>
      <c r="BS30" s="420">
        <f t="shared" ca="1" si="1"/>
        <v>1236.25</v>
      </c>
      <c r="BT30" s="423">
        <f t="shared" ca="1" si="1"/>
        <v>1773.75</v>
      </c>
      <c r="BU30" s="420">
        <f t="shared" ca="1" si="1"/>
        <v>1700.405</v>
      </c>
      <c r="BV30" s="420">
        <f t="shared" ca="1" si="1"/>
        <v>1477.48</v>
      </c>
      <c r="BW30" s="422">
        <f t="shared" ca="1" si="1"/>
        <v>1926.24</v>
      </c>
      <c r="BX30" s="419">
        <f t="shared" ca="1" si="1"/>
        <v>1690.7150000000004</v>
      </c>
      <c r="BY30" s="420">
        <f t="shared" ca="1" si="1"/>
        <v>1382.875</v>
      </c>
      <c r="BZ30" s="420">
        <f t="shared" ca="1" si="1"/>
        <v>1984.125</v>
      </c>
      <c r="CA30" s="421">
        <f t="shared" ca="1" si="1"/>
        <v>1479.8150000000001</v>
      </c>
      <c r="CB30" s="420">
        <f t="shared" ca="1" si="1"/>
        <v>1210.3750000000002</v>
      </c>
      <c r="CC30" s="420">
        <f t="shared" ca="1" si="1"/>
        <v>1736.625</v>
      </c>
      <c r="CD30" s="421">
        <f t="shared" ca="1" si="1"/>
        <v>1492.925</v>
      </c>
      <c r="CE30" s="420">
        <f t="shared" ca="1" si="1"/>
        <v>1275.4849999999999</v>
      </c>
      <c r="CF30" s="420">
        <f t="shared" ca="1" si="1"/>
        <v>1708.5549999999998</v>
      </c>
      <c r="CG30" s="421">
        <f t="shared" ca="1" si="1"/>
        <v>1486.845</v>
      </c>
      <c r="CH30" s="420">
        <f t="shared" ca="1" si="1"/>
        <v>1216.125</v>
      </c>
      <c r="CI30" s="422">
        <f t="shared" ca="1" si="1"/>
        <v>1744.8749999999998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73"/>
      <c r="AC31" s="271"/>
      <c r="AD31" s="271"/>
      <c r="AE31" s="270"/>
      <c r="AF31" s="271"/>
      <c r="AG31" s="271"/>
      <c r="AH31" s="270"/>
      <c r="AI31" s="271"/>
      <c r="AJ31" s="271"/>
      <c r="AK31" s="270"/>
      <c r="AL31" s="271"/>
      <c r="AM31" s="272"/>
      <c r="AN31" s="273"/>
      <c r="AO31" s="271"/>
      <c r="AP31" s="271"/>
      <c r="AQ31" s="270"/>
      <c r="AR31" s="271"/>
      <c r="AS31" s="271"/>
      <c r="AT31" s="270"/>
      <c r="AU31" s="271"/>
      <c r="AV31" s="271"/>
      <c r="AW31" s="270"/>
      <c r="AX31" s="271"/>
      <c r="AY31" s="272"/>
      <c r="AZ31" s="273"/>
      <c r="BA31" s="271"/>
      <c r="BB31" s="271"/>
      <c r="BC31" s="270"/>
      <c r="BD31" s="271"/>
      <c r="BE31" s="271"/>
      <c r="BF31" s="270"/>
      <c r="BG31" s="271"/>
      <c r="BH31" s="271"/>
      <c r="BI31" s="270"/>
      <c r="BJ31" s="271"/>
      <c r="BK31" s="272"/>
      <c r="BL31" s="271"/>
      <c r="BM31" s="271"/>
      <c r="BN31" s="347"/>
      <c r="BO31" s="271"/>
      <c r="BP31" s="271"/>
      <c r="BQ31" s="347"/>
      <c r="BR31" s="271"/>
      <c r="BS31" s="271"/>
      <c r="BT31" s="347"/>
      <c r="BU31" s="271"/>
      <c r="BV31" s="271"/>
      <c r="BW31" s="272"/>
      <c r="BX31" s="273"/>
      <c r="BY31" s="271"/>
      <c r="BZ31" s="271"/>
      <c r="CA31" s="270"/>
      <c r="CB31" s="271"/>
      <c r="CC31" s="271"/>
      <c r="CD31" s="270"/>
      <c r="CE31" s="271"/>
      <c r="CF31" s="271"/>
      <c r="CG31" s="270"/>
      <c r="CH31" s="271"/>
      <c r="CI31" s="272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73"/>
      <c r="AC32" s="271"/>
      <c r="AD32" s="271">
        <f ca="1">SUM(AB30:AD30)</f>
        <v>228.5</v>
      </c>
      <c r="AE32" s="270"/>
      <c r="AF32" s="271"/>
      <c r="AG32" s="271">
        <f ca="1">SUM(AE30:AG30)</f>
        <v>210.3</v>
      </c>
      <c r="AH32" s="270"/>
      <c r="AI32" s="271"/>
      <c r="AJ32" s="271">
        <f ca="1">SUM(AH30:AJ30)</f>
        <v>210.3</v>
      </c>
      <c r="AK32" s="270"/>
      <c r="AL32" s="271"/>
      <c r="AM32" s="272">
        <f ca="1">SUM(AK30:AM30)</f>
        <v>210.3</v>
      </c>
      <c r="AN32" s="273"/>
      <c r="AO32" s="271"/>
      <c r="AP32" s="271">
        <f ca="1">SUM(AN30:AP30)</f>
        <v>1124.3</v>
      </c>
      <c r="AQ32" s="270"/>
      <c r="AR32" s="271"/>
      <c r="AS32" s="271">
        <f ca="1">SUM(AQ30:AS30)</f>
        <v>1280</v>
      </c>
      <c r="AT32" s="270"/>
      <c r="AU32" s="271"/>
      <c r="AV32" s="271">
        <f ca="1">SUM(AT30:AV30)</f>
        <v>1261.8000000000002</v>
      </c>
      <c r="AW32" s="270"/>
      <c r="AX32" s="271"/>
      <c r="AY32" s="272">
        <f ca="1">SUM(AW30:AY30)</f>
        <v>1394.25</v>
      </c>
      <c r="AZ32" s="273"/>
      <c r="BA32" s="271"/>
      <c r="BB32" s="271">
        <f ca="1">SUM(AZ30:BB30)</f>
        <v>1561.1750000000002</v>
      </c>
      <c r="BC32" s="270"/>
      <c r="BD32" s="271"/>
      <c r="BE32" s="271">
        <f ca="1">SUM(BC30:BE30)</f>
        <v>3259.4549999999999</v>
      </c>
      <c r="BF32" s="270"/>
      <c r="BG32" s="271"/>
      <c r="BH32" s="271">
        <f ca="1">SUM(BF30:BH30)</f>
        <v>3122.9549999999999</v>
      </c>
      <c r="BI32" s="270"/>
      <c r="BJ32" s="271"/>
      <c r="BK32" s="272">
        <f ca="1">SUM(BI30:BK30)</f>
        <v>3122.9549999999999</v>
      </c>
      <c r="BL32" s="271"/>
      <c r="BM32" s="271"/>
      <c r="BN32" s="347">
        <f ca="1">SUM(BL30:BN30)</f>
        <v>2912.6549999999997</v>
      </c>
      <c r="BO32" s="271"/>
      <c r="BP32" s="271"/>
      <c r="BQ32" s="347">
        <f ca="1">SUM(BO30:BQ30)</f>
        <v>4854.9049999999997</v>
      </c>
      <c r="BR32" s="271"/>
      <c r="BS32" s="271"/>
      <c r="BT32" s="347">
        <f ca="1">SUM(BR30:BT30)</f>
        <v>4521.4500000000007</v>
      </c>
      <c r="BU32" s="271"/>
      <c r="BV32" s="271"/>
      <c r="BW32" s="272">
        <f ca="1">SUM(BU30:BW30)</f>
        <v>5104.125</v>
      </c>
      <c r="BX32" s="273"/>
      <c r="BY32" s="271"/>
      <c r="BZ32" s="271">
        <f ca="1">SUM(BX30:BZ30)</f>
        <v>5057.7150000000001</v>
      </c>
      <c r="CA32" s="270"/>
      <c r="CB32" s="271"/>
      <c r="CC32" s="271">
        <f ca="1">SUM(CA30:CC30)</f>
        <v>4426.8150000000005</v>
      </c>
      <c r="CD32" s="270"/>
      <c r="CE32" s="271"/>
      <c r="CF32" s="271">
        <f ca="1">SUM(CD30:CF30)</f>
        <v>4476.9650000000001</v>
      </c>
      <c r="CG32" s="270"/>
      <c r="CH32" s="271"/>
      <c r="CI32" s="272">
        <f ca="1">SUM(CG30:CI30)</f>
        <v>4447.8450000000003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3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73"/>
      <c r="AC33" s="271"/>
      <c r="AD33" s="271"/>
      <c r="AE33" s="270"/>
      <c r="AF33" s="271"/>
      <c r="AG33" s="271"/>
      <c r="AH33" s="270"/>
      <c r="AI33" s="271"/>
      <c r="AJ33" s="271"/>
      <c r="AK33" s="270"/>
      <c r="AL33" s="271"/>
      <c r="AM33" s="272"/>
      <c r="AN33" s="273"/>
      <c r="AO33" s="271"/>
      <c r="AP33" s="271"/>
      <c r="AQ33" s="270"/>
      <c r="AR33" s="271"/>
      <c r="AS33" s="271"/>
      <c r="AT33" s="270"/>
      <c r="AU33" s="271"/>
      <c r="AV33" s="271"/>
      <c r="AW33" s="270"/>
      <c r="AX33" s="271"/>
      <c r="AY33" s="272"/>
      <c r="AZ33" s="273"/>
      <c r="BA33" s="271"/>
      <c r="BB33" s="271"/>
      <c r="BC33" s="270"/>
      <c r="BD33" s="271"/>
      <c r="BE33" s="271"/>
      <c r="BF33" s="270"/>
      <c r="BG33" s="271"/>
      <c r="BH33" s="271"/>
      <c r="BI33" s="270"/>
      <c r="BJ33" s="271"/>
      <c r="BK33" s="272"/>
      <c r="BL33" s="271"/>
      <c r="BM33" s="271"/>
      <c r="BN33" s="347"/>
      <c r="BO33" s="271"/>
      <c r="BP33" s="271"/>
      <c r="BQ33" s="347"/>
      <c r="BR33" s="271"/>
      <c r="BS33" s="271"/>
      <c r="BT33" s="347"/>
      <c r="BU33" s="271"/>
      <c r="BV33" s="271"/>
      <c r="BW33" s="272"/>
      <c r="BX33" s="273"/>
      <c r="BY33" s="271"/>
      <c r="BZ33" s="271"/>
      <c r="CA33" s="270"/>
      <c r="CB33" s="271"/>
      <c r="CC33" s="271"/>
      <c r="CD33" s="270"/>
      <c r="CE33" s="271"/>
      <c r="CF33" s="271"/>
      <c r="CG33" s="270"/>
      <c r="CH33" s="271"/>
      <c r="CI33" s="272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3:183" x14ac:dyDescent="0.25"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73"/>
      <c r="AC34" s="271"/>
      <c r="AD34" s="271"/>
      <c r="AE34" s="270"/>
      <c r="AF34" s="271"/>
      <c r="AG34" s="271"/>
      <c r="AH34" s="270"/>
      <c r="AI34" s="271"/>
      <c r="AJ34" s="271"/>
      <c r="AK34" s="270"/>
      <c r="AL34" s="271"/>
      <c r="AM34" s="272">
        <f ca="1">SUM(AB30:AM30)</f>
        <v>859.4</v>
      </c>
      <c r="AN34" s="273"/>
      <c r="AO34" s="271"/>
      <c r="AP34" s="271"/>
      <c r="AQ34" s="270"/>
      <c r="AR34" s="271"/>
      <c r="AS34" s="271"/>
      <c r="AT34" s="270"/>
      <c r="AU34" s="271"/>
      <c r="AV34" s="271"/>
      <c r="AW34" s="270"/>
      <c r="AX34" s="271"/>
      <c r="AY34" s="272">
        <f ca="1">SUM(AN30:AY30)</f>
        <v>5060.3499999999995</v>
      </c>
      <c r="AZ34" s="273"/>
      <c r="BA34" s="271"/>
      <c r="BB34" s="271"/>
      <c r="BC34" s="270"/>
      <c r="BD34" s="271"/>
      <c r="BE34" s="271"/>
      <c r="BF34" s="270"/>
      <c r="BG34" s="271"/>
      <c r="BH34" s="271"/>
      <c r="BI34" s="270"/>
      <c r="BJ34" s="271"/>
      <c r="BK34" s="272">
        <f ca="1">SUM(AZ30:BK30)</f>
        <v>11066.54</v>
      </c>
      <c r="BL34" s="271"/>
      <c r="BM34" s="271"/>
      <c r="BN34" s="347"/>
      <c r="BO34" s="271"/>
      <c r="BP34" s="271"/>
      <c r="BQ34" s="347"/>
      <c r="BR34" s="271"/>
      <c r="BS34" s="271"/>
      <c r="BT34" s="347"/>
      <c r="BU34" s="271"/>
      <c r="BV34" s="271"/>
      <c r="BW34" s="272">
        <f ca="1">SUM(BL30:BW30)</f>
        <v>17393.135000000002</v>
      </c>
      <c r="BX34" s="273"/>
      <c r="BY34" s="271"/>
      <c r="BZ34" s="271"/>
      <c r="CA34" s="270"/>
      <c r="CB34" s="271"/>
      <c r="CC34" s="271"/>
      <c r="CD34" s="270"/>
      <c r="CE34" s="271"/>
      <c r="CF34" s="271"/>
      <c r="CG34" s="270"/>
      <c r="CH34" s="271"/>
      <c r="CI34" s="272">
        <f ca="1">SUM(BX30:CI30)</f>
        <v>18409.34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3:183" x14ac:dyDescent="0.25">
      <c r="AW37" s="139"/>
    </row>
  </sheetData>
  <conditionalFormatting sqref="C4:CI28">
    <cfRule type="cellIs" dxfId="31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B15" sqref="B15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16384" width="9.140625" style="10"/>
  </cols>
  <sheetData>
    <row r="1" spans="1:187" ht="18" x14ac:dyDescent="0.25">
      <c r="A1" s="354"/>
      <c r="B1" s="356"/>
      <c r="C1" s="35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>
        <f>'PRJ Salary Profile'!C3</f>
        <v>15</v>
      </c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8">
        <f ca="1">'IMP HR - Actual Persons '!AB4*$C4</f>
        <v>15</v>
      </c>
      <c r="AC4" s="268">
        <f ca="1">'IMP HR - Actual Persons '!AC4*$C4</f>
        <v>15</v>
      </c>
      <c r="AD4" s="268">
        <f ca="1">'IMP HR - Actual Persons '!AD4*$C4</f>
        <v>15</v>
      </c>
      <c r="AE4" s="267">
        <f ca="1">'IMP HR - Actual Persons '!AE4*$C4</f>
        <v>15</v>
      </c>
      <c r="AF4" s="268">
        <f ca="1">'IMP HR - Actual Persons '!AF4*$C4</f>
        <v>15</v>
      </c>
      <c r="AG4" s="268">
        <f ca="1">'IMP HR - Actual Persons '!AG4*$C4</f>
        <v>15</v>
      </c>
      <c r="AH4" s="267">
        <f ca="1">'IMP HR - Actual Persons '!AH4*$C4</f>
        <v>15</v>
      </c>
      <c r="AI4" s="268">
        <f ca="1">'IMP HR - Actual Persons '!AI4*$C4</f>
        <v>15</v>
      </c>
      <c r="AJ4" s="268">
        <f ca="1">'IMP HR - Actual Persons '!AJ4*$C4</f>
        <v>15</v>
      </c>
      <c r="AK4" s="267">
        <f ca="1">'IMP HR - Actual Persons '!AK4*$C4</f>
        <v>15</v>
      </c>
      <c r="AL4" s="268">
        <f ca="1">'IMP HR - Actual Persons '!AL4*$C4</f>
        <v>15</v>
      </c>
      <c r="AM4" s="269">
        <f ca="1">'IMP HR - Actual Persons '!AM4*$C4</f>
        <v>15</v>
      </c>
      <c r="AN4" s="268">
        <f ca="1">'IMP HR - Actual Persons '!AN4*$C4</f>
        <v>15</v>
      </c>
      <c r="AO4" s="268">
        <f ca="1">'IMP HR - Actual Persons '!AO4*$C4</f>
        <v>30</v>
      </c>
      <c r="AP4" s="268">
        <f ca="1">'IMP HR - Actual Persons '!AP4*$C4</f>
        <v>30</v>
      </c>
      <c r="AQ4" s="267">
        <f ca="1">'IMP HR - Actual Persons '!AQ4*$C4</f>
        <v>30</v>
      </c>
      <c r="AR4" s="268">
        <f ca="1">'IMP HR - Actual Persons '!AR4*$C4</f>
        <v>30</v>
      </c>
      <c r="AS4" s="268">
        <f ca="1">'IMP HR - Actual Persons '!AS4*$C4</f>
        <v>30</v>
      </c>
      <c r="AT4" s="267">
        <f ca="1">'IMP HR - Actual Persons '!AT4*$C4</f>
        <v>30</v>
      </c>
      <c r="AU4" s="268">
        <f ca="1">'IMP HR - Actual Persons '!AU4*$C4</f>
        <v>30</v>
      </c>
      <c r="AV4" s="268">
        <f ca="1">'IMP HR - Actual Persons '!AV4*$C4</f>
        <v>30</v>
      </c>
      <c r="AW4" s="267">
        <f ca="1">'IMP HR - Actual Persons '!AW4*$C4</f>
        <v>30</v>
      </c>
      <c r="AX4" s="268">
        <f ca="1">'IMP HR - Actual Persons '!AX4*$C4</f>
        <v>30</v>
      </c>
      <c r="AY4" s="269">
        <f ca="1">'IMP HR - Actual Persons '!AY4*$C4</f>
        <v>30</v>
      </c>
      <c r="AZ4" s="268">
        <f ca="1">'IMP HR - Actual Persons '!AZ4*$C4</f>
        <v>30</v>
      </c>
      <c r="BA4" s="268">
        <f ca="1">'IMP HR - Actual Persons '!BA4*$C4</f>
        <v>30</v>
      </c>
      <c r="BB4" s="268">
        <f ca="1">'IMP HR - Actual Persons '!BB4*$C4</f>
        <v>30</v>
      </c>
      <c r="BC4" s="267">
        <f ca="1">'IMP HR - Actual Persons '!BC4*$C4</f>
        <v>30</v>
      </c>
      <c r="BD4" s="268">
        <f ca="1">'IMP HR - Actual Persons '!BD4*$C4</f>
        <v>60</v>
      </c>
      <c r="BE4" s="268">
        <f ca="1">'IMP HR - Actual Persons '!BE4*$C4</f>
        <v>60</v>
      </c>
      <c r="BF4" s="267">
        <f ca="1">'IMP HR - Actual Persons '!BF4*$C4</f>
        <v>60</v>
      </c>
      <c r="BG4" s="268">
        <f ca="1">'IMP HR - Actual Persons '!BG4*$C4</f>
        <v>60</v>
      </c>
      <c r="BH4" s="268">
        <f ca="1">'IMP HR - Actual Persons '!BH4*$C4</f>
        <v>60</v>
      </c>
      <c r="BI4" s="267">
        <f ca="1">'IMP HR - Actual Persons '!BI4*$C4</f>
        <v>60</v>
      </c>
      <c r="BJ4" s="268">
        <f ca="1">'IMP HR - Actual Persons '!BJ4*$C4</f>
        <v>60</v>
      </c>
      <c r="BK4" s="269">
        <f ca="1">'IMP HR - Actual Persons '!BK4*$C4</f>
        <v>60</v>
      </c>
      <c r="BL4" s="268">
        <f ca="1">'IMP HR - Actual Persons '!BL4*$C4</f>
        <v>60</v>
      </c>
      <c r="BM4" s="268">
        <f ca="1">'IMP HR - Actual Persons '!BM4*$C4</f>
        <v>60</v>
      </c>
      <c r="BN4" s="268">
        <f ca="1">'IMP HR - Actual Persons '!BN4*$C4</f>
        <v>60</v>
      </c>
      <c r="BO4" s="267">
        <f ca="1">'IMP HR - Actual Persons '!BO4*$C4</f>
        <v>60</v>
      </c>
      <c r="BP4" s="268">
        <f ca="1">'IMP HR - Actual Persons '!BP4*$C4</f>
        <v>75</v>
      </c>
      <c r="BQ4" s="268">
        <f ca="1">'IMP HR - Actual Persons '!BQ4*$C4</f>
        <v>75</v>
      </c>
      <c r="BR4" s="267">
        <f ca="1">'IMP HR - Actual Persons '!BR4*$C4</f>
        <v>75</v>
      </c>
      <c r="BS4" s="268">
        <f ca="1">'IMP HR - Actual Persons '!BS4*$C4</f>
        <v>75</v>
      </c>
      <c r="BT4" s="268">
        <f ca="1">'IMP HR - Actual Persons '!BT4*$C4</f>
        <v>75</v>
      </c>
      <c r="BU4" s="267">
        <f ca="1">'IMP HR - Actual Persons '!BU4*$C4</f>
        <v>75</v>
      </c>
      <c r="BV4" s="268">
        <f ca="1">'IMP HR - Actual Persons '!BV4*$C4</f>
        <v>75</v>
      </c>
      <c r="BW4" s="269">
        <f ca="1">'IMP HR - Actual Persons '!BW4*$C4</f>
        <v>75</v>
      </c>
      <c r="BX4" s="268">
        <f ca="1">'IMP HR - Actual Persons '!BX4*$C4</f>
        <v>75</v>
      </c>
      <c r="BY4" s="268">
        <f ca="1">'IMP HR - Actual Persons '!BY4*$C4</f>
        <v>75</v>
      </c>
      <c r="BZ4" s="268">
        <f ca="1">'IMP HR - Actual Persons '!BZ4*$C4</f>
        <v>75</v>
      </c>
      <c r="CA4" s="267">
        <f ca="1">'IMP HR - Actual Persons '!CA4*$C4</f>
        <v>75</v>
      </c>
      <c r="CB4" s="268">
        <f ca="1">'IMP HR - Actual Persons '!CB4*$C4</f>
        <v>75</v>
      </c>
      <c r="CC4" s="268">
        <f ca="1">'IMP HR - Actual Persons '!CC4*$C4</f>
        <v>75</v>
      </c>
      <c r="CD4" s="267">
        <f ca="1">'IMP HR - Actual Persons '!CD4*$C4</f>
        <v>75</v>
      </c>
      <c r="CE4" s="268">
        <f ca="1">'IMP HR - Actual Persons '!CE4*$C4</f>
        <v>75</v>
      </c>
      <c r="CF4" s="268">
        <f ca="1">'IMP HR - Actual Persons '!CF4*$C4</f>
        <v>75</v>
      </c>
      <c r="CG4" s="267">
        <f ca="1">'IMP HR - Actual Persons '!CG4*$C4</f>
        <v>75</v>
      </c>
      <c r="CH4" s="268">
        <f ca="1">'IMP HR - Actual Persons '!CH4*$C4</f>
        <v>75</v>
      </c>
      <c r="CI4" s="269">
        <f ca="1">'IMP HR - Actual Persons '!CI4*$C4</f>
        <v>75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>
        <f>'PRJ Salary Profile'!C4</f>
        <v>8</v>
      </c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73">
        <f ca="1">'IMP HR - Actual Persons '!AB5*$C5</f>
        <v>8</v>
      </c>
      <c r="AC5" s="271">
        <f ca="1">'IMP HR - Actual Persons '!AC5*$C5</f>
        <v>8</v>
      </c>
      <c r="AD5" s="271">
        <f ca="1">'IMP HR - Actual Persons '!AD5*$C5</f>
        <v>8</v>
      </c>
      <c r="AE5" s="270">
        <f ca="1">'IMP HR - Actual Persons '!AE5*$C5</f>
        <v>8</v>
      </c>
      <c r="AF5" s="271">
        <f ca="1">'IMP HR - Actual Persons '!AF5*$C5</f>
        <v>8</v>
      </c>
      <c r="AG5" s="271">
        <f ca="1">'IMP HR - Actual Persons '!AG5*$C5</f>
        <v>8</v>
      </c>
      <c r="AH5" s="270">
        <f ca="1">'IMP HR - Actual Persons '!AH5*$C5</f>
        <v>8</v>
      </c>
      <c r="AI5" s="271">
        <f ca="1">'IMP HR - Actual Persons '!AI5*$C5</f>
        <v>8</v>
      </c>
      <c r="AJ5" s="271">
        <f ca="1">'IMP HR - Actual Persons '!AJ5*$C5</f>
        <v>8</v>
      </c>
      <c r="AK5" s="270">
        <f ca="1">'IMP HR - Actual Persons '!AK5*$C5</f>
        <v>8</v>
      </c>
      <c r="AL5" s="271">
        <f ca="1">'IMP HR - Actual Persons '!AL5*$C5</f>
        <v>8</v>
      </c>
      <c r="AM5" s="272">
        <f ca="1">'IMP HR - Actual Persons '!AM5*$C5</f>
        <v>8</v>
      </c>
      <c r="AN5" s="273">
        <f ca="1">'IMP HR - Actual Persons '!AN5*$C5</f>
        <v>40</v>
      </c>
      <c r="AO5" s="271">
        <f ca="1">'IMP HR - Actual Persons '!AO5*$C5</f>
        <v>40</v>
      </c>
      <c r="AP5" s="271">
        <f ca="1">'IMP HR - Actual Persons '!AP5*$C5</f>
        <v>40</v>
      </c>
      <c r="AQ5" s="270">
        <f ca="1">'IMP HR - Actual Persons '!AQ5*$C5</f>
        <v>40</v>
      </c>
      <c r="AR5" s="271">
        <f ca="1">'IMP HR - Actual Persons '!AR5*$C5</f>
        <v>40</v>
      </c>
      <c r="AS5" s="271">
        <f ca="1">'IMP HR - Actual Persons '!AS5*$C5</f>
        <v>40</v>
      </c>
      <c r="AT5" s="270">
        <f ca="1">'IMP HR - Actual Persons '!AT5*$C5</f>
        <v>40</v>
      </c>
      <c r="AU5" s="271">
        <f ca="1">'IMP HR - Actual Persons '!AU5*$C5</f>
        <v>40</v>
      </c>
      <c r="AV5" s="271">
        <f ca="1">'IMP HR - Actual Persons '!AV5*$C5</f>
        <v>40</v>
      </c>
      <c r="AW5" s="270">
        <f ca="1">'IMP HR - Actual Persons '!AW5*$C5</f>
        <v>40</v>
      </c>
      <c r="AX5" s="271">
        <f ca="1">'IMP HR - Actual Persons '!AX5*$C5</f>
        <v>40</v>
      </c>
      <c r="AY5" s="272">
        <f ca="1">'IMP HR - Actual Persons '!AY5*$C5</f>
        <v>40</v>
      </c>
      <c r="AZ5" s="273">
        <f ca="1">'IMP HR - Actual Persons '!AZ5*$C5</f>
        <v>40</v>
      </c>
      <c r="BA5" s="271">
        <f ca="1">'IMP HR - Actual Persons '!BA5*$C5</f>
        <v>40</v>
      </c>
      <c r="BB5" s="271">
        <f ca="1">'IMP HR - Actual Persons '!BB5*$C5</f>
        <v>40</v>
      </c>
      <c r="BC5" s="270">
        <f ca="1">'IMP HR - Actual Persons '!BC5*$C5</f>
        <v>72</v>
      </c>
      <c r="BD5" s="271">
        <f ca="1">'IMP HR - Actual Persons '!BD5*$C5</f>
        <v>72</v>
      </c>
      <c r="BE5" s="271">
        <f ca="1">'IMP HR - Actual Persons '!BE5*$C5</f>
        <v>72</v>
      </c>
      <c r="BF5" s="270">
        <f ca="1">'IMP HR - Actual Persons '!BF5*$C5</f>
        <v>72</v>
      </c>
      <c r="BG5" s="271">
        <f ca="1">'IMP HR - Actual Persons '!BG5*$C5</f>
        <v>72</v>
      </c>
      <c r="BH5" s="271">
        <f ca="1">'IMP HR - Actual Persons '!BH5*$C5</f>
        <v>72</v>
      </c>
      <c r="BI5" s="270">
        <f ca="1">'IMP HR - Actual Persons '!BI5*$C5</f>
        <v>72</v>
      </c>
      <c r="BJ5" s="271">
        <f ca="1">'IMP HR - Actual Persons '!BJ5*$C5</f>
        <v>72</v>
      </c>
      <c r="BK5" s="272">
        <f ca="1">'IMP HR - Actual Persons '!BK5*$C5</f>
        <v>72</v>
      </c>
      <c r="BL5" s="273">
        <f ca="1">'IMP HR - Actual Persons '!BL5*$C5</f>
        <v>72</v>
      </c>
      <c r="BM5" s="271">
        <f ca="1">'IMP HR - Actual Persons '!BM5*$C5</f>
        <v>72</v>
      </c>
      <c r="BN5" s="271">
        <f ca="1">'IMP HR - Actual Persons '!BN5*$C5</f>
        <v>72</v>
      </c>
      <c r="BO5" s="270">
        <f ca="1">'IMP HR - Actual Persons '!BO5*$C5</f>
        <v>80</v>
      </c>
      <c r="BP5" s="271">
        <f ca="1">'IMP HR - Actual Persons '!BP5*$C5</f>
        <v>80</v>
      </c>
      <c r="BQ5" s="271">
        <f ca="1">'IMP HR - Actual Persons '!BQ5*$C5</f>
        <v>80</v>
      </c>
      <c r="BR5" s="270">
        <f ca="1">'IMP HR - Actual Persons '!BR5*$C5</f>
        <v>80</v>
      </c>
      <c r="BS5" s="271">
        <f ca="1">'IMP HR - Actual Persons '!BS5*$C5</f>
        <v>80</v>
      </c>
      <c r="BT5" s="271">
        <f ca="1">'IMP HR - Actual Persons '!BT5*$C5</f>
        <v>80</v>
      </c>
      <c r="BU5" s="270">
        <f ca="1">'IMP HR - Actual Persons '!BU5*$C5</f>
        <v>80</v>
      </c>
      <c r="BV5" s="271">
        <f ca="1">'IMP HR - Actual Persons '!BV5*$C5</f>
        <v>80</v>
      </c>
      <c r="BW5" s="272">
        <f ca="1">'IMP HR - Actual Persons '!BW5*$C5</f>
        <v>80</v>
      </c>
      <c r="BX5" s="273">
        <f ca="1">'IMP HR - Actual Persons '!BX5*$C5</f>
        <v>80</v>
      </c>
      <c r="BY5" s="271">
        <f ca="1">'IMP HR - Actual Persons '!BY5*$C5</f>
        <v>80</v>
      </c>
      <c r="BZ5" s="271">
        <f ca="1">'IMP HR - Actual Persons '!BZ5*$C5</f>
        <v>80</v>
      </c>
      <c r="CA5" s="270">
        <f ca="1">'IMP HR - Actual Persons '!CA5*$C5</f>
        <v>80</v>
      </c>
      <c r="CB5" s="271">
        <f ca="1">'IMP HR - Actual Persons '!CB5*$C5</f>
        <v>80</v>
      </c>
      <c r="CC5" s="271">
        <f ca="1">'IMP HR - Actual Persons '!CC5*$C5</f>
        <v>80</v>
      </c>
      <c r="CD5" s="270">
        <f ca="1">'IMP HR - Actual Persons '!CD5*$C5</f>
        <v>80</v>
      </c>
      <c r="CE5" s="271">
        <f ca="1">'IMP HR - Actual Persons '!CE5*$C5</f>
        <v>80</v>
      </c>
      <c r="CF5" s="271">
        <f ca="1">'IMP HR - Actual Persons '!CF5*$C5</f>
        <v>80</v>
      </c>
      <c r="CG5" s="270">
        <f ca="1">'IMP HR - Actual Persons '!CG5*$C5</f>
        <v>80</v>
      </c>
      <c r="CH5" s="271">
        <f ca="1">'IMP HR - Actual Persons '!CH5*$C5</f>
        <v>80</v>
      </c>
      <c r="CI5" s="272">
        <f ca="1">'IMP HR - Actual Persons '!CI5*$C5</f>
        <v>80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>
        <f>'PRJ Salary Profile'!C5</f>
        <v>6</v>
      </c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73">
        <f ca="1">'IMP HR - Actual Persons '!AB6*$C6</f>
        <v>6</v>
      </c>
      <c r="AC6" s="271">
        <f ca="1">'IMP HR - Actual Persons '!AC6*$C6</f>
        <v>6</v>
      </c>
      <c r="AD6" s="271">
        <f ca="1">'IMP HR - Actual Persons '!AD6*$C6</f>
        <v>6</v>
      </c>
      <c r="AE6" s="270">
        <f ca="1">'IMP HR - Actual Persons '!AE6*$C6</f>
        <v>6</v>
      </c>
      <c r="AF6" s="271">
        <f ca="1">'IMP HR - Actual Persons '!AF6*$C6</f>
        <v>6</v>
      </c>
      <c r="AG6" s="271">
        <f ca="1">'IMP HR - Actual Persons '!AG6*$C6</f>
        <v>6</v>
      </c>
      <c r="AH6" s="270">
        <f ca="1">'IMP HR - Actual Persons '!AH6*$C6</f>
        <v>6</v>
      </c>
      <c r="AI6" s="271">
        <f ca="1">'IMP HR - Actual Persons '!AI6*$C6</f>
        <v>6</v>
      </c>
      <c r="AJ6" s="271">
        <f ca="1">'IMP HR - Actual Persons '!AJ6*$C6</f>
        <v>6</v>
      </c>
      <c r="AK6" s="270">
        <f ca="1">'IMP HR - Actual Persons '!AK6*$C6</f>
        <v>6</v>
      </c>
      <c r="AL6" s="271">
        <f ca="1">'IMP HR - Actual Persons '!AL6*$C6</f>
        <v>6</v>
      </c>
      <c r="AM6" s="272">
        <f ca="1">'IMP HR - Actual Persons '!AM6*$C6</f>
        <v>6</v>
      </c>
      <c r="AN6" s="273">
        <f ca="1">'IMP HR - Actual Persons '!AN6*$C6</f>
        <v>30</v>
      </c>
      <c r="AO6" s="271">
        <f ca="1">'IMP HR - Actual Persons '!AO6*$C6</f>
        <v>30</v>
      </c>
      <c r="AP6" s="271">
        <f ca="1">'IMP HR - Actual Persons '!AP6*$C6</f>
        <v>30</v>
      </c>
      <c r="AQ6" s="270">
        <f ca="1">'IMP HR - Actual Persons '!AQ6*$C6</f>
        <v>30</v>
      </c>
      <c r="AR6" s="271">
        <f ca="1">'IMP HR - Actual Persons '!AR6*$C6</f>
        <v>30</v>
      </c>
      <c r="AS6" s="271">
        <f ca="1">'IMP HR - Actual Persons '!AS6*$C6</f>
        <v>30</v>
      </c>
      <c r="AT6" s="270">
        <f ca="1">'IMP HR - Actual Persons '!AT6*$C6</f>
        <v>30</v>
      </c>
      <c r="AU6" s="271">
        <f ca="1">'IMP HR - Actual Persons '!AU6*$C6</f>
        <v>30</v>
      </c>
      <c r="AV6" s="271">
        <f ca="1">'IMP HR - Actual Persons '!AV6*$C6</f>
        <v>30</v>
      </c>
      <c r="AW6" s="270">
        <f ca="1">'IMP HR - Actual Persons '!AW6*$C6</f>
        <v>30</v>
      </c>
      <c r="AX6" s="271">
        <f ca="1">'IMP HR - Actual Persons '!AX6*$C6</f>
        <v>30</v>
      </c>
      <c r="AY6" s="272">
        <f ca="1">'IMP HR - Actual Persons '!AY6*$C6</f>
        <v>30</v>
      </c>
      <c r="AZ6" s="273">
        <f ca="1">'IMP HR - Actual Persons '!AZ6*$C6</f>
        <v>30</v>
      </c>
      <c r="BA6" s="271">
        <f ca="1">'IMP HR - Actual Persons '!BA6*$C6</f>
        <v>30</v>
      </c>
      <c r="BB6" s="271">
        <f ca="1">'IMP HR - Actual Persons '!BB6*$C6</f>
        <v>36</v>
      </c>
      <c r="BC6" s="270">
        <f ca="1">'IMP HR - Actual Persons '!BC6*$C6</f>
        <v>72</v>
      </c>
      <c r="BD6" s="271">
        <f ca="1">'IMP HR - Actual Persons '!BD6*$C6</f>
        <v>72</v>
      </c>
      <c r="BE6" s="271">
        <f ca="1">'IMP HR - Actual Persons '!BE6*$C6</f>
        <v>72</v>
      </c>
      <c r="BF6" s="270">
        <f ca="1">'IMP HR - Actual Persons '!BF6*$C6</f>
        <v>72</v>
      </c>
      <c r="BG6" s="271">
        <f ca="1">'IMP HR - Actual Persons '!BG6*$C6</f>
        <v>72</v>
      </c>
      <c r="BH6" s="271">
        <f ca="1">'IMP HR - Actual Persons '!BH6*$C6</f>
        <v>72</v>
      </c>
      <c r="BI6" s="270">
        <f ca="1">'IMP HR - Actual Persons '!BI6*$C6</f>
        <v>72</v>
      </c>
      <c r="BJ6" s="271">
        <f ca="1">'IMP HR - Actual Persons '!BJ6*$C6</f>
        <v>72</v>
      </c>
      <c r="BK6" s="272">
        <f ca="1">'IMP HR - Actual Persons '!BK6*$C6</f>
        <v>72</v>
      </c>
      <c r="BL6" s="273">
        <f ca="1">'IMP HR - Actual Persons '!BL6*$C6</f>
        <v>72</v>
      </c>
      <c r="BM6" s="271">
        <f ca="1">'IMP HR - Actual Persons '!BM6*$C6</f>
        <v>72</v>
      </c>
      <c r="BN6" s="271">
        <f ca="1">'IMP HR - Actual Persons '!BN6*$C6</f>
        <v>72</v>
      </c>
      <c r="BO6" s="270">
        <f ca="1">'IMP HR - Actual Persons '!BO6*$C6</f>
        <v>96</v>
      </c>
      <c r="BP6" s="271">
        <f ca="1">'IMP HR - Actual Persons '!BP6*$C6</f>
        <v>96</v>
      </c>
      <c r="BQ6" s="271">
        <f ca="1">'IMP HR - Actual Persons '!BQ6*$C6</f>
        <v>96</v>
      </c>
      <c r="BR6" s="270">
        <f ca="1">'IMP HR - Actual Persons '!BR6*$C6</f>
        <v>96</v>
      </c>
      <c r="BS6" s="271">
        <f ca="1">'IMP HR - Actual Persons '!BS6*$C6</f>
        <v>96</v>
      </c>
      <c r="BT6" s="271">
        <f ca="1">'IMP HR - Actual Persons '!BT6*$C6</f>
        <v>102</v>
      </c>
      <c r="BU6" s="270">
        <f ca="1">'IMP HR - Actual Persons '!BU6*$C6</f>
        <v>102</v>
      </c>
      <c r="BV6" s="271">
        <f ca="1">'IMP HR - Actual Persons '!BV6*$C6</f>
        <v>102</v>
      </c>
      <c r="BW6" s="272">
        <f ca="1">'IMP HR - Actual Persons '!BW6*$C6</f>
        <v>108</v>
      </c>
      <c r="BX6" s="273">
        <f ca="1">'IMP HR - Actual Persons '!BX6*$C6</f>
        <v>108</v>
      </c>
      <c r="BY6" s="271">
        <f ca="1">'IMP HR - Actual Persons '!BY6*$C6</f>
        <v>108</v>
      </c>
      <c r="BZ6" s="271">
        <f ca="1">'IMP HR - Actual Persons '!BZ6*$C6</f>
        <v>114</v>
      </c>
      <c r="CA6" s="270">
        <f ca="1">'IMP HR - Actual Persons '!CA6*$C6</f>
        <v>114</v>
      </c>
      <c r="CB6" s="271">
        <f ca="1">'IMP HR - Actual Persons '!CB6*$C6</f>
        <v>114</v>
      </c>
      <c r="CC6" s="271">
        <f ca="1">'IMP HR - Actual Persons '!CC6*$C6</f>
        <v>114</v>
      </c>
      <c r="CD6" s="270">
        <f ca="1">'IMP HR - Actual Persons '!CD6*$C6</f>
        <v>114</v>
      </c>
      <c r="CE6" s="271">
        <f ca="1">'IMP HR - Actual Persons '!CE6*$C6</f>
        <v>114</v>
      </c>
      <c r="CF6" s="271">
        <f ca="1">'IMP HR - Actual Persons '!CF6*$C6</f>
        <v>114</v>
      </c>
      <c r="CG6" s="270">
        <f ca="1">'IMP HR - Actual Persons '!CG6*$C6</f>
        <v>114</v>
      </c>
      <c r="CH6" s="271">
        <f ca="1">'IMP HR - Actual Persons '!CH6*$C6</f>
        <v>114</v>
      </c>
      <c r="CI6" s="272">
        <f ca="1">'IMP HR - Actual Persons '!CI6*$C6</f>
        <v>114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>
        <f>'PRJ Salary Profile'!C6</f>
        <v>4</v>
      </c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73">
        <f ca="1">'IMP HR - Actual Persons '!AB7*$C7</f>
        <v>0</v>
      </c>
      <c r="AC7" s="271">
        <f ca="1">'IMP HR - Actual Persons '!AC7*$C7</f>
        <v>4</v>
      </c>
      <c r="AD7" s="271">
        <f ca="1">'IMP HR - Actual Persons '!AD7*$C7</f>
        <v>4</v>
      </c>
      <c r="AE7" s="270">
        <f ca="1">'IMP HR - Actual Persons '!AE7*$C7</f>
        <v>4</v>
      </c>
      <c r="AF7" s="271">
        <f ca="1">'IMP HR - Actual Persons '!AF7*$C7</f>
        <v>4</v>
      </c>
      <c r="AG7" s="271">
        <f ca="1">'IMP HR - Actual Persons '!AG7*$C7</f>
        <v>4</v>
      </c>
      <c r="AH7" s="270">
        <f ca="1">'IMP HR - Actual Persons '!AH7*$C7</f>
        <v>4</v>
      </c>
      <c r="AI7" s="271">
        <f ca="1">'IMP HR - Actual Persons '!AI7*$C7</f>
        <v>4</v>
      </c>
      <c r="AJ7" s="271">
        <f ca="1">'IMP HR - Actual Persons '!AJ7*$C7</f>
        <v>4</v>
      </c>
      <c r="AK7" s="270">
        <f ca="1">'IMP HR - Actual Persons '!AK7*$C7</f>
        <v>4</v>
      </c>
      <c r="AL7" s="271">
        <f ca="1">'IMP HR - Actual Persons '!AL7*$C7</f>
        <v>4</v>
      </c>
      <c r="AM7" s="272">
        <f ca="1">'IMP HR - Actual Persons '!AM7*$C7</f>
        <v>4</v>
      </c>
      <c r="AN7" s="273">
        <f ca="1">'IMP HR - Actual Persons '!AN7*$C7</f>
        <v>4</v>
      </c>
      <c r="AO7" s="271">
        <f ca="1">'IMP HR - Actual Persons '!AO7*$C7</f>
        <v>20</v>
      </c>
      <c r="AP7" s="271">
        <f ca="1">'IMP HR - Actual Persons '!AP7*$C7</f>
        <v>20</v>
      </c>
      <c r="AQ7" s="270">
        <f ca="1">'IMP HR - Actual Persons '!AQ7*$C7</f>
        <v>20</v>
      </c>
      <c r="AR7" s="271">
        <f ca="1">'IMP HR - Actual Persons '!AR7*$C7</f>
        <v>24</v>
      </c>
      <c r="AS7" s="271">
        <f ca="1">'IMP HR - Actual Persons '!AS7*$C7</f>
        <v>24</v>
      </c>
      <c r="AT7" s="270">
        <f ca="1">'IMP HR - Actual Persons '!AT7*$C7</f>
        <v>24</v>
      </c>
      <c r="AU7" s="271">
        <f ca="1">'IMP HR - Actual Persons '!AU7*$C7</f>
        <v>24</v>
      </c>
      <c r="AV7" s="271">
        <f ca="1">'IMP HR - Actual Persons '!AV7*$C7</f>
        <v>24</v>
      </c>
      <c r="AW7" s="270">
        <f ca="1">'IMP HR - Actual Persons '!AW7*$C7</f>
        <v>24</v>
      </c>
      <c r="AX7" s="271">
        <f ca="1">'IMP HR - Actual Persons '!AX7*$C7</f>
        <v>28</v>
      </c>
      <c r="AY7" s="272">
        <f ca="1">'IMP HR - Actual Persons '!AY7*$C7</f>
        <v>28</v>
      </c>
      <c r="AZ7" s="273">
        <f ca="1">'IMP HR - Actual Persons '!AZ7*$C7</f>
        <v>28</v>
      </c>
      <c r="BA7" s="271">
        <f ca="1">'IMP HR - Actual Persons '!BA7*$C7</f>
        <v>32</v>
      </c>
      <c r="BB7" s="271">
        <f ca="1">'IMP HR - Actual Persons '!BB7*$C7</f>
        <v>32</v>
      </c>
      <c r="BC7" s="270">
        <f ca="1">'IMP HR - Actual Persons '!BC7*$C7</f>
        <v>32</v>
      </c>
      <c r="BD7" s="271">
        <f ca="1">'IMP HR - Actual Persons '!BD7*$C7</f>
        <v>60</v>
      </c>
      <c r="BE7" s="271">
        <f ca="1">'IMP HR - Actual Persons '!BE7*$C7</f>
        <v>60</v>
      </c>
      <c r="BF7" s="270">
        <f ca="1">'IMP HR - Actual Persons '!BF7*$C7</f>
        <v>60</v>
      </c>
      <c r="BG7" s="271">
        <f ca="1">'IMP HR - Actual Persons '!BG7*$C7</f>
        <v>60</v>
      </c>
      <c r="BH7" s="271">
        <f ca="1">'IMP HR - Actual Persons '!BH7*$C7</f>
        <v>60</v>
      </c>
      <c r="BI7" s="270">
        <f ca="1">'IMP HR - Actual Persons '!BI7*$C7</f>
        <v>60</v>
      </c>
      <c r="BJ7" s="271">
        <f ca="1">'IMP HR - Actual Persons '!BJ7*$C7</f>
        <v>60</v>
      </c>
      <c r="BK7" s="272">
        <f ca="1">'IMP HR - Actual Persons '!BK7*$C7</f>
        <v>60</v>
      </c>
      <c r="BL7" s="273">
        <f ca="1">'IMP HR - Actual Persons '!BL7*$C7</f>
        <v>60</v>
      </c>
      <c r="BM7" s="271">
        <f ca="1">'IMP HR - Actual Persons '!BM7*$C7</f>
        <v>60</v>
      </c>
      <c r="BN7" s="271">
        <f ca="1">'IMP HR - Actual Persons '!BN7*$C7</f>
        <v>60</v>
      </c>
      <c r="BO7" s="270">
        <f ca="1">'IMP HR - Actual Persons '!BO7*$C7</f>
        <v>60</v>
      </c>
      <c r="BP7" s="271">
        <f ca="1">'IMP HR - Actual Persons '!BP7*$C7</f>
        <v>92</v>
      </c>
      <c r="BQ7" s="271">
        <f ca="1">'IMP HR - Actual Persons '!BQ7*$C7</f>
        <v>92</v>
      </c>
      <c r="BR7" s="270">
        <f ca="1">'IMP HR - Actual Persons '!BR7*$C7</f>
        <v>92</v>
      </c>
      <c r="BS7" s="271">
        <f ca="1">'IMP HR - Actual Persons '!BS7*$C7</f>
        <v>92</v>
      </c>
      <c r="BT7" s="271">
        <f ca="1">'IMP HR - Actual Persons '!BT7*$C7</f>
        <v>92</v>
      </c>
      <c r="BU7" s="270">
        <f ca="1">'IMP HR - Actual Persons '!BU7*$C7</f>
        <v>92</v>
      </c>
      <c r="BV7" s="271">
        <f ca="1">'IMP HR - Actual Persons '!BV7*$C7</f>
        <v>100</v>
      </c>
      <c r="BW7" s="272">
        <f ca="1">'IMP HR - Actual Persons '!BW7*$C7</f>
        <v>100</v>
      </c>
      <c r="BX7" s="273">
        <f ca="1">'IMP HR - Actual Persons '!BX7*$C7</f>
        <v>100</v>
      </c>
      <c r="BY7" s="271">
        <f ca="1">'IMP HR - Actual Persons '!BY7*$C7</f>
        <v>100</v>
      </c>
      <c r="BZ7" s="271">
        <f ca="1">'IMP HR - Actual Persons '!BZ7*$C7</f>
        <v>100</v>
      </c>
      <c r="CA7" s="270">
        <f ca="1">'IMP HR - Actual Persons '!CA7*$C7</f>
        <v>100</v>
      </c>
      <c r="CB7" s="271">
        <f ca="1">'IMP HR - Actual Persons '!CB7*$C7</f>
        <v>100</v>
      </c>
      <c r="CC7" s="271">
        <f ca="1">'IMP HR - Actual Persons '!CC7*$C7</f>
        <v>100</v>
      </c>
      <c r="CD7" s="270">
        <f ca="1">'IMP HR - Actual Persons '!CD7*$C7</f>
        <v>100</v>
      </c>
      <c r="CE7" s="271">
        <f ca="1">'IMP HR - Actual Persons '!CE7*$C7</f>
        <v>100</v>
      </c>
      <c r="CF7" s="271">
        <f ca="1">'IMP HR - Actual Persons '!CF7*$C7</f>
        <v>100</v>
      </c>
      <c r="CG7" s="270">
        <f ca="1">'IMP HR - Actual Persons '!CG7*$C7</f>
        <v>100</v>
      </c>
      <c r="CH7" s="271">
        <f ca="1">'IMP HR - Actual Persons '!CH7*$C7</f>
        <v>100</v>
      </c>
      <c r="CI7" s="272">
        <f ca="1">'IMP HR - Actual Persons '!CI7*$C7</f>
        <v>100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>
        <f>'PRJ Salary Profile'!C7</f>
        <v>3</v>
      </c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73">
        <f ca="1">'IMP HR - Actual Persons '!AB8*$C8</f>
        <v>0</v>
      </c>
      <c r="AC8" s="271">
        <f ca="1">'IMP HR - Actual Persons '!AC8*$C8</f>
        <v>0</v>
      </c>
      <c r="AD8" s="271">
        <f ca="1">'IMP HR - Actual Persons '!AD8*$C8</f>
        <v>3</v>
      </c>
      <c r="AE8" s="270">
        <f ca="1">'IMP HR - Actual Persons '!AE8*$C8</f>
        <v>6</v>
      </c>
      <c r="AF8" s="271">
        <f ca="1">'IMP HR - Actual Persons '!AF8*$C8</f>
        <v>6</v>
      </c>
      <c r="AG8" s="271">
        <f ca="1">'IMP HR - Actual Persons '!AG8*$C8</f>
        <v>6</v>
      </c>
      <c r="AH8" s="270">
        <f ca="1">'IMP HR - Actual Persons '!AH8*$C8</f>
        <v>6</v>
      </c>
      <c r="AI8" s="271">
        <f ca="1">'IMP HR - Actual Persons '!AI8*$C8</f>
        <v>6</v>
      </c>
      <c r="AJ8" s="271">
        <f ca="1">'IMP HR - Actual Persons '!AJ8*$C8</f>
        <v>6</v>
      </c>
      <c r="AK8" s="270">
        <f ca="1">'IMP HR - Actual Persons '!AK8*$C8</f>
        <v>6</v>
      </c>
      <c r="AL8" s="271">
        <f ca="1">'IMP HR - Actual Persons '!AL8*$C8</f>
        <v>6</v>
      </c>
      <c r="AM8" s="272">
        <f ca="1">'IMP HR - Actual Persons '!AM8*$C8</f>
        <v>6</v>
      </c>
      <c r="AN8" s="273">
        <f ca="1">'IMP HR - Actual Persons '!AN8*$C8</f>
        <v>6</v>
      </c>
      <c r="AO8" s="271">
        <f ca="1">'IMP HR - Actual Persons '!AO8*$C8</f>
        <v>6</v>
      </c>
      <c r="AP8" s="271">
        <f ca="1">'IMP HR - Actual Persons '!AP8*$C8</f>
        <v>18</v>
      </c>
      <c r="AQ8" s="270">
        <f ca="1">'IMP HR - Actual Persons '!AQ8*$C8</f>
        <v>30</v>
      </c>
      <c r="AR8" s="271">
        <f ca="1">'IMP HR - Actual Persons '!AR8*$C8</f>
        <v>30</v>
      </c>
      <c r="AS8" s="271">
        <f ca="1">'IMP HR - Actual Persons '!AS8*$C8</f>
        <v>33</v>
      </c>
      <c r="AT8" s="270">
        <f ca="1">'IMP HR - Actual Persons '!AT8*$C8</f>
        <v>36</v>
      </c>
      <c r="AU8" s="271">
        <f ca="1">'IMP HR - Actual Persons '!AU8*$C8</f>
        <v>36</v>
      </c>
      <c r="AV8" s="271">
        <f ca="1">'IMP HR - Actual Persons '!AV8*$C8</f>
        <v>36</v>
      </c>
      <c r="AW8" s="270">
        <f ca="1">'IMP HR - Actual Persons '!AW8*$C8</f>
        <v>36</v>
      </c>
      <c r="AX8" s="271">
        <f ca="1">'IMP HR - Actual Persons '!AX8*$C8</f>
        <v>36</v>
      </c>
      <c r="AY8" s="272">
        <f ca="1">'IMP HR - Actual Persons '!AY8*$C8</f>
        <v>36</v>
      </c>
      <c r="AZ8" s="273">
        <f ca="1">'IMP HR - Actual Persons '!AZ8*$C8</f>
        <v>39</v>
      </c>
      <c r="BA8" s="271">
        <f ca="1">'IMP HR - Actual Persons '!BA8*$C8</f>
        <v>39</v>
      </c>
      <c r="BB8" s="271">
        <f ca="1">'IMP HR - Actual Persons '!BB8*$C8</f>
        <v>42</v>
      </c>
      <c r="BC8" s="270">
        <f ca="1">'IMP HR - Actual Persons '!BC8*$C8</f>
        <v>45</v>
      </c>
      <c r="BD8" s="271">
        <f ca="1">'IMP HR - Actual Persons '!BD8*$C8</f>
        <v>45</v>
      </c>
      <c r="BE8" s="271">
        <f ca="1">'IMP HR - Actual Persons '!BE8*$C8</f>
        <v>69</v>
      </c>
      <c r="BF8" s="270">
        <f ca="1">'IMP HR - Actual Persons '!BF8*$C8</f>
        <v>90</v>
      </c>
      <c r="BG8" s="271">
        <f ca="1">'IMP HR - Actual Persons '!BG8*$C8</f>
        <v>90</v>
      </c>
      <c r="BH8" s="271">
        <f ca="1">'IMP HR - Actual Persons '!BH8*$C8</f>
        <v>90</v>
      </c>
      <c r="BI8" s="270">
        <f ca="1">'IMP HR - Actual Persons '!BI8*$C8</f>
        <v>90</v>
      </c>
      <c r="BJ8" s="271">
        <f ca="1">'IMP HR - Actual Persons '!BJ8*$C8</f>
        <v>90</v>
      </c>
      <c r="BK8" s="272">
        <f ca="1">'IMP HR - Actual Persons '!BK8*$C8</f>
        <v>90</v>
      </c>
      <c r="BL8" s="273">
        <f ca="1">'IMP HR - Actual Persons '!BL8*$C8</f>
        <v>90</v>
      </c>
      <c r="BM8" s="271">
        <f ca="1">'IMP HR - Actual Persons '!BM8*$C8</f>
        <v>90</v>
      </c>
      <c r="BN8" s="271">
        <f ca="1">'IMP HR - Actual Persons '!BN8*$C8</f>
        <v>90</v>
      </c>
      <c r="BO8" s="270">
        <f ca="1">'IMP HR - Actual Persons '!BO8*$C8</f>
        <v>90</v>
      </c>
      <c r="BP8" s="271">
        <f ca="1">'IMP HR - Actual Persons '!BP8*$C8</f>
        <v>90</v>
      </c>
      <c r="BQ8" s="271">
        <f ca="1">'IMP HR - Actual Persons '!BQ8*$C8</f>
        <v>111</v>
      </c>
      <c r="BR8" s="270">
        <f ca="1">'IMP HR - Actual Persons '!BR8*$C8</f>
        <v>129</v>
      </c>
      <c r="BS8" s="271">
        <f ca="1">'IMP HR - Actual Persons '!BS8*$C8</f>
        <v>129</v>
      </c>
      <c r="BT8" s="271">
        <f ca="1">'IMP HR - Actual Persons '!BT8*$C8</f>
        <v>129</v>
      </c>
      <c r="BU8" s="270">
        <f ca="1">'IMP HR - Actual Persons '!BU8*$C8</f>
        <v>129</v>
      </c>
      <c r="BV8" s="271">
        <f ca="1">'IMP HR - Actual Persons '!BV8*$C8</f>
        <v>129</v>
      </c>
      <c r="BW8" s="272">
        <f ca="1">'IMP HR - Actual Persons '!BW8*$C8</f>
        <v>138</v>
      </c>
      <c r="BX8" s="273">
        <f ca="1">'IMP HR - Actual Persons '!BX8*$C8</f>
        <v>147</v>
      </c>
      <c r="BY8" s="271">
        <f ca="1">'IMP HR - Actual Persons '!BY8*$C8</f>
        <v>147</v>
      </c>
      <c r="BZ8" s="271">
        <f ca="1">'IMP HR - Actual Persons '!BZ8*$C8</f>
        <v>147</v>
      </c>
      <c r="CA8" s="270">
        <f ca="1">'IMP HR - Actual Persons '!CA8*$C8</f>
        <v>147</v>
      </c>
      <c r="CB8" s="271">
        <f ca="1">'IMP HR - Actual Persons '!CB8*$C8</f>
        <v>147</v>
      </c>
      <c r="CC8" s="271">
        <f ca="1">'IMP HR - Actual Persons '!CC8*$C8</f>
        <v>147</v>
      </c>
      <c r="CD8" s="270">
        <f ca="1">'IMP HR - Actual Persons '!CD8*$C8</f>
        <v>147</v>
      </c>
      <c r="CE8" s="271">
        <f ca="1">'IMP HR - Actual Persons '!CE8*$C8</f>
        <v>147</v>
      </c>
      <c r="CF8" s="271">
        <f ca="1">'IMP HR - Actual Persons '!CF8*$C8</f>
        <v>147</v>
      </c>
      <c r="CG8" s="270">
        <f ca="1">'IMP HR - Actual Persons '!CG8*$C8</f>
        <v>147</v>
      </c>
      <c r="CH8" s="271">
        <f ca="1">'IMP HR - Actual Persons '!CH8*$C8</f>
        <v>147</v>
      </c>
      <c r="CI8" s="272">
        <f ca="1">'IMP HR - Actual Persons '!CI8*$C8</f>
        <v>147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>
        <f>'PRJ Salary Profile'!C8</f>
        <v>8</v>
      </c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73">
        <f ca="1">'IMP HR - Actual Persons '!AB9*$C9</f>
        <v>8</v>
      </c>
      <c r="AC9" s="271">
        <f ca="1">'IMP HR - Actual Persons '!AC9*$C9</f>
        <v>8</v>
      </c>
      <c r="AD9" s="271">
        <f ca="1">'IMP HR - Actual Persons '!AD9*$C9</f>
        <v>8</v>
      </c>
      <c r="AE9" s="270">
        <f ca="1">'IMP HR - Actual Persons '!AE9*$C9</f>
        <v>8</v>
      </c>
      <c r="AF9" s="271">
        <f ca="1">'IMP HR - Actual Persons '!AF9*$C9</f>
        <v>8</v>
      </c>
      <c r="AG9" s="271">
        <f ca="1">'IMP HR - Actual Persons '!AG9*$C9</f>
        <v>8</v>
      </c>
      <c r="AH9" s="270">
        <f ca="1">'IMP HR - Actual Persons '!AH9*$C9</f>
        <v>8</v>
      </c>
      <c r="AI9" s="271">
        <f ca="1">'IMP HR - Actual Persons '!AI9*$C9</f>
        <v>8</v>
      </c>
      <c r="AJ9" s="271">
        <f ca="1">'IMP HR - Actual Persons '!AJ9*$C9</f>
        <v>8</v>
      </c>
      <c r="AK9" s="270">
        <f ca="1">'IMP HR - Actual Persons '!AK9*$C9</f>
        <v>8</v>
      </c>
      <c r="AL9" s="271">
        <f ca="1">'IMP HR - Actual Persons '!AL9*$C9</f>
        <v>8</v>
      </c>
      <c r="AM9" s="272">
        <f ca="1">'IMP HR - Actual Persons '!AM9*$C9</f>
        <v>8</v>
      </c>
      <c r="AN9" s="273">
        <f ca="1">'IMP HR - Actual Persons '!AN9*$C9</f>
        <v>40</v>
      </c>
      <c r="AO9" s="271">
        <f ca="1">'IMP HR - Actual Persons '!AO9*$C9</f>
        <v>40</v>
      </c>
      <c r="AP9" s="271">
        <f ca="1">'IMP HR - Actual Persons '!AP9*$C9</f>
        <v>40</v>
      </c>
      <c r="AQ9" s="270">
        <f ca="1">'IMP HR - Actual Persons '!AQ9*$C9</f>
        <v>40</v>
      </c>
      <c r="AR9" s="271">
        <f ca="1">'IMP HR - Actual Persons '!AR9*$C9</f>
        <v>40</v>
      </c>
      <c r="AS9" s="271">
        <f ca="1">'IMP HR - Actual Persons '!AS9*$C9</f>
        <v>40</v>
      </c>
      <c r="AT9" s="270">
        <f ca="1">'IMP HR - Actual Persons '!AT9*$C9</f>
        <v>40</v>
      </c>
      <c r="AU9" s="271">
        <f ca="1">'IMP HR - Actual Persons '!AU9*$C9</f>
        <v>40</v>
      </c>
      <c r="AV9" s="271">
        <f ca="1">'IMP HR - Actual Persons '!AV9*$C9</f>
        <v>40</v>
      </c>
      <c r="AW9" s="270">
        <f ca="1">'IMP HR - Actual Persons '!AW9*$C9</f>
        <v>40</v>
      </c>
      <c r="AX9" s="271">
        <f ca="1">'IMP HR - Actual Persons '!AX9*$C9</f>
        <v>40</v>
      </c>
      <c r="AY9" s="272">
        <f ca="1">'IMP HR - Actual Persons '!AY9*$C9</f>
        <v>40</v>
      </c>
      <c r="AZ9" s="273">
        <f ca="1">'IMP HR - Actual Persons '!AZ9*$C9</f>
        <v>40</v>
      </c>
      <c r="BA9" s="271">
        <f ca="1">'IMP HR - Actual Persons '!BA9*$C9</f>
        <v>40</v>
      </c>
      <c r="BB9" s="271">
        <f ca="1">'IMP HR - Actual Persons '!BB9*$C9</f>
        <v>40</v>
      </c>
      <c r="BC9" s="270">
        <f ca="1">'IMP HR - Actual Persons '!BC9*$C9</f>
        <v>72</v>
      </c>
      <c r="BD9" s="271">
        <f ca="1">'IMP HR - Actual Persons '!BD9*$C9</f>
        <v>72</v>
      </c>
      <c r="BE9" s="271">
        <f ca="1">'IMP HR - Actual Persons '!BE9*$C9</f>
        <v>72</v>
      </c>
      <c r="BF9" s="270">
        <f ca="1">'IMP HR - Actual Persons '!BF9*$C9</f>
        <v>72</v>
      </c>
      <c r="BG9" s="271">
        <f ca="1">'IMP HR - Actual Persons '!BG9*$C9</f>
        <v>72</v>
      </c>
      <c r="BH9" s="271">
        <f ca="1">'IMP HR - Actual Persons '!BH9*$C9</f>
        <v>72</v>
      </c>
      <c r="BI9" s="270">
        <f ca="1">'IMP HR - Actual Persons '!BI9*$C9</f>
        <v>72</v>
      </c>
      <c r="BJ9" s="271">
        <f ca="1">'IMP HR - Actual Persons '!BJ9*$C9</f>
        <v>72</v>
      </c>
      <c r="BK9" s="272">
        <f ca="1">'IMP HR - Actual Persons '!BK9*$C9</f>
        <v>72</v>
      </c>
      <c r="BL9" s="273">
        <f ca="1">'IMP HR - Actual Persons '!BL9*$C9</f>
        <v>72</v>
      </c>
      <c r="BM9" s="271">
        <f ca="1">'IMP HR - Actual Persons '!BM9*$C9</f>
        <v>72</v>
      </c>
      <c r="BN9" s="271">
        <f ca="1">'IMP HR - Actual Persons '!BN9*$C9</f>
        <v>72</v>
      </c>
      <c r="BO9" s="270">
        <f ca="1">'IMP HR - Actual Persons '!BO9*$C9</f>
        <v>80</v>
      </c>
      <c r="BP9" s="271">
        <f ca="1">'IMP HR - Actual Persons '!BP9*$C9</f>
        <v>80</v>
      </c>
      <c r="BQ9" s="271">
        <f ca="1">'IMP HR - Actual Persons '!BQ9*$C9</f>
        <v>80</v>
      </c>
      <c r="BR9" s="270">
        <f ca="1">'IMP HR - Actual Persons '!BR9*$C9</f>
        <v>80</v>
      </c>
      <c r="BS9" s="271">
        <f ca="1">'IMP HR - Actual Persons '!BS9*$C9</f>
        <v>80</v>
      </c>
      <c r="BT9" s="271">
        <f ca="1">'IMP HR - Actual Persons '!BT9*$C9</f>
        <v>80</v>
      </c>
      <c r="BU9" s="270">
        <f ca="1">'IMP HR - Actual Persons '!BU9*$C9</f>
        <v>80</v>
      </c>
      <c r="BV9" s="271">
        <f ca="1">'IMP HR - Actual Persons '!BV9*$C9</f>
        <v>80</v>
      </c>
      <c r="BW9" s="272">
        <f ca="1">'IMP HR - Actual Persons '!BW9*$C9</f>
        <v>80</v>
      </c>
      <c r="BX9" s="273">
        <f ca="1">'IMP HR - Actual Persons '!BX9*$C9</f>
        <v>80</v>
      </c>
      <c r="BY9" s="271">
        <f ca="1">'IMP HR - Actual Persons '!BY9*$C9</f>
        <v>80</v>
      </c>
      <c r="BZ9" s="271">
        <f ca="1">'IMP HR - Actual Persons '!BZ9*$C9</f>
        <v>80</v>
      </c>
      <c r="CA9" s="270">
        <f ca="1">'IMP HR - Actual Persons '!CA9*$C9</f>
        <v>80</v>
      </c>
      <c r="CB9" s="271">
        <f ca="1">'IMP HR - Actual Persons '!CB9*$C9</f>
        <v>80</v>
      </c>
      <c r="CC9" s="271">
        <f ca="1">'IMP HR - Actual Persons '!CC9*$C9</f>
        <v>80</v>
      </c>
      <c r="CD9" s="270">
        <f ca="1">'IMP HR - Actual Persons '!CD9*$C9</f>
        <v>80</v>
      </c>
      <c r="CE9" s="271">
        <f ca="1">'IMP HR - Actual Persons '!CE9*$C9</f>
        <v>80</v>
      </c>
      <c r="CF9" s="271">
        <f ca="1">'IMP HR - Actual Persons '!CF9*$C9</f>
        <v>80</v>
      </c>
      <c r="CG9" s="270">
        <f ca="1">'IMP HR - Actual Persons '!CG9*$C9</f>
        <v>80</v>
      </c>
      <c r="CH9" s="271">
        <f ca="1">'IMP HR - Actual Persons '!CH9*$C9</f>
        <v>80</v>
      </c>
      <c r="CI9" s="272">
        <f ca="1">'IMP HR - Actual Persons '!CI9*$C9</f>
        <v>80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>
        <f>'PRJ Salary Profile'!C9</f>
        <v>6</v>
      </c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73">
        <f ca="1">'IMP HR - Actual Persons '!AB10*$C10</f>
        <v>6</v>
      </c>
      <c r="AC10" s="271">
        <f ca="1">'IMP HR - Actual Persons '!AC10*$C10</f>
        <v>6</v>
      </c>
      <c r="AD10" s="271">
        <f ca="1">'IMP HR - Actual Persons '!AD10*$C10</f>
        <v>6</v>
      </c>
      <c r="AE10" s="270">
        <f ca="1">'IMP HR - Actual Persons '!AE10*$C10</f>
        <v>6</v>
      </c>
      <c r="AF10" s="271">
        <f ca="1">'IMP HR - Actual Persons '!AF10*$C10</f>
        <v>6</v>
      </c>
      <c r="AG10" s="271">
        <f ca="1">'IMP HR - Actual Persons '!AG10*$C10</f>
        <v>6</v>
      </c>
      <c r="AH10" s="270">
        <f ca="1">'IMP HR - Actual Persons '!AH10*$C10</f>
        <v>6</v>
      </c>
      <c r="AI10" s="271">
        <f ca="1">'IMP HR - Actual Persons '!AI10*$C10</f>
        <v>6</v>
      </c>
      <c r="AJ10" s="271">
        <f ca="1">'IMP HR - Actual Persons '!AJ10*$C10</f>
        <v>6</v>
      </c>
      <c r="AK10" s="270">
        <f ca="1">'IMP HR - Actual Persons '!AK10*$C10</f>
        <v>6</v>
      </c>
      <c r="AL10" s="271">
        <f ca="1">'IMP HR - Actual Persons '!AL10*$C10</f>
        <v>6</v>
      </c>
      <c r="AM10" s="272">
        <f ca="1">'IMP HR - Actual Persons '!AM10*$C10</f>
        <v>6</v>
      </c>
      <c r="AN10" s="273">
        <f ca="1">'IMP HR - Actual Persons '!AN10*$C10</f>
        <v>30</v>
      </c>
      <c r="AO10" s="271">
        <f ca="1">'IMP HR - Actual Persons '!AO10*$C10</f>
        <v>30</v>
      </c>
      <c r="AP10" s="271">
        <f ca="1">'IMP HR - Actual Persons '!AP10*$C10</f>
        <v>30</v>
      </c>
      <c r="AQ10" s="270">
        <f ca="1">'IMP HR - Actual Persons '!AQ10*$C10</f>
        <v>30</v>
      </c>
      <c r="AR10" s="271">
        <f ca="1">'IMP HR - Actual Persons '!AR10*$C10</f>
        <v>30</v>
      </c>
      <c r="AS10" s="271">
        <f ca="1">'IMP HR - Actual Persons '!AS10*$C10</f>
        <v>30</v>
      </c>
      <c r="AT10" s="270">
        <f ca="1">'IMP HR - Actual Persons '!AT10*$C10</f>
        <v>30</v>
      </c>
      <c r="AU10" s="271">
        <f ca="1">'IMP HR - Actual Persons '!AU10*$C10</f>
        <v>30</v>
      </c>
      <c r="AV10" s="271">
        <f ca="1">'IMP HR - Actual Persons '!AV10*$C10</f>
        <v>30</v>
      </c>
      <c r="AW10" s="270">
        <f ca="1">'IMP HR - Actual Persons '!AW10*$C10</f>
        <v>30</v>
      </c>
      <c r="AX10" s="271">
        <f ca="1">'IMP HR - Actual Persons '!AX10*$C10</f>
        <v>30</v>
      </c>
      <c r="AY10" s="272">
        <f ca="1">'IMP HR - Actual Persons '!AY10*$C10</f>
        <v>30</v>
      </c>
      <c r="AZ10" s="273">
        <f ca="1">'IMP HR - Actual Persons '!AZ10*$C10</f>
        <v>30</v>
      </c>
      <c r="BA10" s="271">
        <f ca="1">'IMP HR - Actual Persons '!BA10*$C10</f>
        <v>30</v>
      </c>
      <c r="BB10" s="271">
        <f ca="1">'IMP HR - Actual Persons '!BB10*$C10</f>
        <v>36</v>
      </c>
      <c r="BC10" s="270">
        <f ca="1">'IMP HR - Actual Persons '!BC10*$C10</f>
        <v>72</v>
      </c>
      <c r="BD10" s="271">
        <f ca="1">'IMP HR - Actual Persons '!BD10*$C10</f>
        <v>72</v>
      </c>
      <c r="BE10" s="271">
        <f ca="1">'IMP HR - Actual Persons '!BE10*$C10</f>
        <v>72</v>
      </c>
      <c r="BF10" s="270">
        <f ca="1">'IMP HR - Actual Persons '!BF10*$C10</f>
        <v>72</v>
      </c>
      <c r="BG10" s="271">
        <f ca="1">'IMP HR - Actual Persons '!BG10*$C10</f>
        <v>72</v>
      </c>
      <c r="BH10" s="271">
        <f ca="1">'IMP HR - Actual Persons '!BH10*$C10</f>
        <v>72</v>
      </c>
      <c r="BI10" s="270">
        <f ca="1">'IMP HR - Actual Persons '!BI10*$C10</f>
        <v>72</v>
      </c>
      <c r="BJ10" s="271">
        <f ca="1">'IMP HR - Actual Persons '!BJ10*$C10</f>
        <v>72</v>
      </c>
      <c r="BK10" s="272">
        <f ca="1">'IMP HR - Actual Persons '!BK10*$C10</f>
        <v>72</v>
      </c>
      <c r="BL10" s="273">
        <f ca="1">'IMP HR - Actual Persons '!BL10*$C10</f>
        <v>72</v>
      </c>
      <c r="BM10" s="271">
        <f ca="1">'IMP HR - Actual Persons '!BM10*$C10</f>
        <v>72</v>
      </c>
      <c r="BN10" s="271">
        <f ca="1">'IMP HR - Actual Persons '!BN10*$C10</f>
        <v>72</v>
      </c>
      <c r="BO10" s="270">
        <f ca="1">'IMP HR - Actual Persons '!BO10*$C10</f>
        <v>96</v>
      </c>
      <c r="BP10" s="271">
        <f ca="1">'IMP HR - Actual Persons '!BP10*$C10</f>
        <v>96</v>
      </c>
      <c r="BQ10" s="271">
        <f ca="1">'IMP HR - Actual Persons '!BQ10*$C10</f>
        <v>96</v>
      </c>
      <c r="BR10" s="270">
        <f ca="1">'IMP HR - Actual Persons '!BR10*$C10</f>
        <v>96</v>
      </c>
      <c r="BS10" s="271">
        <f ca="1">'IMP HR - Actual Persons '!BS10*$C10</f>
        <v>96</v>
      </c>
      <c r="BT10" s="271">
        <f ca="1">'IMP HR - Actual Persons '!BT10*$C10</f>
        <v>102</v>
      </c>
      <c r="BU10" s="270">
        <f ca="1">'IMP HR - Actual Persons '!BU10*$C10</f>
        <v>102</v>
      </c>
      <c r="BV10" s="271">
        <f ca="1">'IMP HR - Actual Persons '!BV10*$C10</f>
        <v>102</v>
      </c>
      <c r="BW10" s="272">
        <f ca="1">'IMP HR - Actual Persons '!BW10*$C10</f>
        <v>108</v>
      </c>
      <c r="BX10" s="273">
        <f ca="1">'IMP HR - Actual Persons '!BX10*$C10</f>
        <v>108</v>
      </c>
      <c r="BY10" s="271">
        <f ca="1">'IMP HR - Actual Persons '!BY10*$C10</f>
        <v>108</v>
      </c>
      <c r="BZ10" s="271">
        <f ca="1">'IMP HR - Actual Persons '!BZ10*$C10</f>
        <v>114</v>
      </c>
      <c r="CA10" s="270">
        <f ca="1">'IMP HR - Actual Persons '!CA10*$C10</f>
        <v>114</v>
      </c>
      <c r="CB10" s="271">
        <f ca="1">'IMP HR - Actual Persons '!CB10*$C10</f>
        <v>114</v>
      </c>
      <c r="CC10" s="271">
        <f ca="1">'IMP HR - Actual Persons '!CC10*$C10</f>
        <v>114</v>
      </c>
      <c r="CD10" s="270">
        <f ca="1">'IMP HR - Actual Persons '!CD10*$C10</f>
        <v>114</v>
      </c>
      <c r="CE10" s="271">
        <f ca="1">'IMP HR - Actual Persons '!CE10*$C10</f>
        <v>114</v>
      </c>
      <c r="CF10" s="271">
        <f ca="1">'IMP HR - Actual Persons '!CF10*$C10</f>
        <v>114</v>
      </c>
      <c r="CG10" s="270">
        <f ca="1">'IMP HR - Actual Persons '!CG10*$C10</f>
        <v>114</v>
      </c>
      <c r="CH10" s="271">
        <f ca="1">'IMP HR - Actual Persons '!CH10*$C10</f>
        <v>114</v>
      </c>
      <c r="CI10" s="272">
        <f ca="1">'IMP HR - Actual Persons '!CI10*$C10</f>
        <v>114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>
        <f>'PRJ Salary Profile'!C10</f>
        <v>4</v>
      </c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73">
        <f ca="1">'IMP HR - Actual Persons '!AB11*$C11</f>
        <v>0</v>
      </c>
      <c r="AC11" s="271">
        <f ca="1">'IMP HR - Actual Persons '!AC11*$C11</f>
        <v>4</v>
      </c>
      <c r="AD11" s="271">
        <f ca="1">'IMP HR - Actual Persons '!AD11*$C11</f>
        <v>4</v>
      </c>
      <c r="AE11" s="270">
        <f ca="1">'IMP HR - Actual Persons '!AE11*$C11</f>
        <v>4</v>
      </c>
      <c r="AF11" s="271">
        <f ca="1">'IMP HR - Actual Persons '!AF11*$C11</f>
        <v>4</v>
      </c>
      <c r="AG11" s="271">
        <f ca="1">'IMP HR - Actual Persons '!AG11*$C11</f>
        <v>4</v>
      </c>
      <c r="AH11" s="270">
        <f ca="1">'IMP HR - Actual Persons '!AH11*$C11</f>
        <v>4</v>
      </c>
      <c r="AI11" s="271">
        <f ca="1">'IMP HR - Actual Persons '!AI11*$C11</f>
        <v>4</v>
      </c>
      <c r="AJ11" s="271">
        <f ca="1">'IMP HR - Actual Persons '!AJ11*$C11</f>
        <v>4</v>
      </c>
      <c r="AK11" s="270">
        <f ca="1">'IMP HR - Actual Persons '!AK11*$C11</f>
        <v>4</v>
      </c>
      <c r="AL11" s="271">
        <f ca="1">'IMP HR - Actual Persons '!AL11*$C11</f>
        <v>4</v>
      </c>
      <c r="AM11" s="272">
        <f ca="1">'IMP HR - Actual Persons '!AM11*$C11</f>
        <v>4</v>
      </c>
      <c r="AN11" s="273">
        <f ca="1">'IMP HR - Actual Persons '!AN11*$C11</f>
        <v>4</v>
      </c>
      <c r="AO11" s="271">
        <f ca="1">'IMP HR - Actual Persons '!AO11*$C11</f>
        <v>20</v>
      </c>
      <c r="AP11" s="271">
        <f ca="1">'IMP HR - Actual Persons '!AP11*$C11</f>
        <v>20</v>
      </c>
      <c r="AQ11" s="270">
        <f ca="1">'IMP HR - Actual Persons '!AQ11*$C11</f>
        <v>20</v>
      </c>
      <c r="AR11" s="271">
        <f ca="1">'IMP HR - Actual Persons '!AR11*$C11</f>
        <v>24</v>
      </c>
      <c r="AS11" s="271">
        <f ca="1">'IMP HR - Actual Persons '!AS11*$C11</f>
        <v>24</v>
      </c>
      <c r="AT11" s="270">
        <f ca="1">'IMP HR - Actual Persons '!AT11*$C11</f>
        <v>24</v>
      </c>
      <c r="AU11" s="271">
        <f ca="1">'IMP HR - Actual Persons '!AU11*$C11</f>
        <v>24</v>
      </c>
      <c r="AV11" s="271">
        <f ca="1">'IMP HR - Actual Persons '!AV11*$C11</f>
        <v>24</v>
      </c>
      <c r="AW11" s="270">
        <f ca="1">'IMP HR - Actual Persons '!AW11*$C11</f>
        <v>24</v>
      </c>
      <c r="AX11" s="271">
        <f ca="1">'IMP HR - Actual Persons '!AX11*$C11</f>
        <v>28</v>
      </c>
      <c r="AY11" s="272">
        <f ca="1">'IMP HR - Actual Persons '!AY11*$C11</f>
        <v>28</v>
      </c>
      <c r="AZ11" s="273">
        <f ca="1">'IMP HR - Actual Persons '!AZ11*$C11</f>
        <v>28</v>
      </c>
      <c r="BA11" s="271">
        <f ca="1">'IMP HR - Actual Persons '!BA11*$C11</f>
        <v>32</v>
      </c>
      <c r="BB11" s="271">
        <f ca="1">'IMP HR - Actual Persons '!BB11*$C11</f>
        <v>32</v>
      </c>
      <c r="BC11" s="270">
        <f ca="1">'IMP HR - Actual Persons '!BC11*$C11</f>
        <v>32</v>
      </c>
      <c r="BD11" s="271">
        <f ca="1">'IMP HR - Actual Persons '!BD11*$C11</f>
        <v>60</v>
      </c>
      <c r="BE11" s="271">
        <f ca="1">'IMP HR - Actual Persons '!BE11*$C11</f>
        <v>60</v>
      </c>
      <c r="BF11" s="270">
        <f ca="1">'IMP HR - Actual Persons '!BF11*$C11</f>
        <v>60</v>
      </c>
      <c r="BG11" s="271">
        <f ca="1">'IMP HR - Actual Persons '!BG11*$C11</f>
        <v>60</v>
      </c>
      <c r="BH11" s="271">
        <f ca="1">'IMP HR - Actual Persons '!BH11*$C11</f>
        <v>60</v>
      </c>
      <c r="BI11" s="270">
        <f ca="1">'IMP HR - Actual Persons '!BI11*$C11</f>
        <v>60</v>
      </c>
      <c r="BJ11" s="271">
        <f ca="1">'IMP HR - Actual Persons '!BJ11*$C11</f>
        <v>60</v>
      </c>
      <c r="BK11" s="272">
        <f ca="1">'IMP HR - Actual Persons '!BK11*$C11</f>
        <v>60</v>
      </c>
      <c r="BL11" s="273">
        <f ca="1">'IMP HR - Actual Persons '!BL11*$C11</f>
        <v>60</v>
      </c>
      <c r="BM11" s="271">
        <f ca="1">'IMP HR - Actual Persons '!BM11*$C11</f>
        <v>60</v>
      </c>
      <c r="BN11" s="271">
        <f ca="1">'IMP HR - Actual Persons '!BN11*$C11</f>
        <v>60</v>
      </c>
      <c r="BO11" s="270">
        <f ca="1">'IMP HR - Actual Persons '!BO11*$C11</f>
        <v>60</v>
      </c>
      <c r="BP11" s="271">
        <f ca="1">'IMP HR - Actual Persons '!BP11*$C11</f>
        <v>92</v>
      </c>
      <c r="BQ11" s="271">
        <f ca="1">'IMP HR - Actual Persons '!BQ11*$C11</f>
        <v>92</v>
      </c>
      <c r="BR11" s="270">
        <f ca="1">'IMP HR - Actual Persons '!BR11*$C11</f>
        <v>92</v>
      </c>
      <c r="BS11" s="271">
        <f ca="1">'IMP HR - Actual Persons '!BS11*$C11</f>
        <v>92</v>
      </c>
      <c r="BT11" s="271">
        <f ca="1">'IMP HR - Actual Persons '!BT11*$C11</f>
        <v>92</v>
      </c>
      <c r="BU11" s="270">
        <f ca="1">'IMP HR - Actual Persons '!BU11*$C11</f>
        <v>92</v>
      </c>
      <c r="BV11" s="271">
        <f ca="1">'IMP HR - Actual Persons '!BV11*$C11</f>
        <v>100</v>
      </c>
      <c r="BW11" s="272">
        <f ca="1">'IMP HR - Actual Persons '!BW11*$C11</f>
        <v>100</v>
      </c>
      <c r="BX11" s="273">
        <f ca="1">'IMP HR - Actual Persons '!BX11*$C11</f>
        <v>100</v>
      </c>
      <c r="BY11" s="271">
        <f ca="1">'IMP HR - Actual Persons '!BY11*$C11</f>
        <v>100</v>
      </c>
      <c r="BZ11" s="271">
        <f ca="1">'IMP HR - Actual Persons '!BZ11*$C11</f>
        <v>100</v>
      </c>
      <c r="CA11" s="270">
        <f ca="1">'IMP HR - Actual Persons '!CA11*$C11</f>
        <v>100</v>
      </c>
      <c r="CB11" s="271">
        <f ca="1">'IMP HR - Actual Persons '!CB11*$C11</f>
        <v>100</v>
      </c>
      <c r="CC11" s="271">
        <f ca="1">'IMP HR - Actual Persons '!CC11*$C11</f>
        <v>100</v>
      </c>
      <c r="CD11" s="270">
        <f ca="1">'IMP HR - Actual Persons '!CD11*$C11</f>
        <v>100</v>
      </c>
      <c r="CE11" s="271">
        <f ca="1">'IMP HR - Actual Persons '!CE11*$C11</f>
        <v>100</v>
      </c>
      <c r="CF11" s="271">
        <f ca="1">'IMP HR - Actual Persons '!CF11*$C11</f>
        <v>100</v>
      </c>
      <c r="CG11" s="270">
        <f ca="1">'IMP HR - Actual Persons '!CG11*$C11</f>
        <v>100</v>
      </c>
      <c r="CH11" s="271">
        <f ca="1">'IMP HR - Actual Persons '!CH11*$C11</f>
        <v>100</v>
      </c>
      <c r="CI11" s="272">
        <f ca="1">'IMP HR - Actual Persons '!CI11*$C11</f>
        <v>100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>
        <f>'PRJ Salary Profile'!C11</f>
        <v>3</v>
      </c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73">
        <f ca="1">'IMP HR - Actual Persons '!AB12*$C12</f>
        <v>0</v>
      </c>
      <c r="AC12" s="271">
        <f ca="1">'IMP HR - Actual Persons '!AC12*$C12</f>
        <v>0</v>
      </c>
      <c r="AD12" s="271">
        <f ca="1">'IMP HR - Actual Persons '!AD12*$C12</f>
        <v>3</v>
      </c>
      <c r="AE12" s="270">
        <f ca="1">'IMP HR - Actual Persons '!AE12*$C12</f>
        <v>6</v>
      </c>
      <c r="AF12" s="271">
        <f ca="1">'IMP HR - Actual Persons '!AF12*$C12</f>
        <v>6</v>
      </c>
      <c r="AG12" s="271">
        <f ca="1">'IMP HR - Actual Persons '!AG12*$C12</f>
        <v>6</v>
      </c>
      <c r="AH12" s="270">
        <f ca="1">'IMP HR - Actual Persons '!AH12*$C12</f>
        <v>6</v>
      </c>
      <c r="AI12" s="271">
        <f ca="1">'IMP HR - Actual Persons '!AI12*$C12</f>
        <v>6</v>
      </c>
      <c r="AJ12" s="271">
        <f ca="1">'IMP HR - Actual Persons '!AJ12*$C12</f>
        <v>6</v>
      </c>
      <c r="AK12" s="270">
        <f ca="1">'IMP HR - Actual Persons '!AK12*$C12</f>
        <v>6</v>
      </c>
      <c r="AL12" s="271">
        <f ca="1">'IMP HR - Actual Persons '!AL12*$C12</f>
        <v>6</v>
      </c>
      <c r="AM12" s="272">
        <f ca="1">'IMP HR - Actual Persons '!AM12*$C12</f>
        <v>6</v>
      </c>
      <c r="AN12" s="273">
        <f ca="1">'IMP HR - Actual Persons '!AN12*$C12</f>
        <v>6</v>
      </c>
      <c r="AO12" s="271">
        <f ca="1">'IMP HR - Actual Persons '!AO12*$C12</f>
        <v>6</v>
      </c>
      <c r="AP12" s="271">
        <f ca="1">'IMP HR - Actual Persons '!AP12*$C12</f>
        <v>18</v>
      </c>
      <c r="AQ12" s="270">
        <f ca="1">'IMP HR - Actual Persons '!AQ12*$C12</f>
        <v>30</v>
      </c>
      <c r="AR12" s="271">
        <f ca="1">'IMP HR - Actual Persons '!AR12*$C12</f>
        <v>30</v>
      </c>
      <c r="AS12" s="271">
        <f ca="1">'IMP HR - Actual Persons '!AS12*$C12</f>
        <v>33</v>
      </c>
      <c r="AT12" s="270">
        <f ca="1">'IMP HR - Actual Persons '!AT12*$C12</f>
        <v>36</v>
      </c>
      <c r="AU12" s="271">
        <f ca="1">'IMP HR - Actual Persons '!AU12*$C12</f>
        <v>36</v>
      </c>
      <c r="AV12" s="271">
        <f ca="1">'IMP HR - Actual Persons '!AV12*$C12</f>
        <v>36</v>
      </c>
      <c r="AW12" s="270">
        <f ca="1">'IMP HR - Actual Persons '!AW12*$C12</f>
        <v>36</v>
      </c>
      <c r="AX12" s="271">
        <f ca="1">'IMP HR - Actual Persons '!AX12*$C12</f>
        <v>36</v>
      </c>
      <c r="AY12" s="272">
        <f ca="1">'IMP HR - Actual Persons '!AY12*$C12</f>
        <v>36</v>
      </c>
      <c r="AZ12" s="273">
        <f ca="1">'IMP HR - Actual Persons '!AZ12*$C12</f>
        <v>39</v>
      </c>
      <c r="BA12" s="271">
        <f ca="1">'IMP HR - Actual Persons '!BA12*$C12</f>
        <v>39</v>
      </c>
      <c r="BB12" s="271">
        <f ca="1">'IMP HR - Actual Persons '!BB12*$C12</f>
        <v>42</v>
      </c>
      <c r="BC12" s="270">
        <f ca="1">'IMP HR - Actual Persons '!BC12*$C12</f>
        <v>45</v>
      </c>
      <c r="BD12" s="271">
        <f ca="1">'IMP HR - Actual Persons '!BD12*$C12</f>
        <v>45</v>
      </c>
      <c r="BE12" s="271">
        <f ca="1">'IMP HR - Actual Persons '!BE12*$C12</f>
        <v>69</v>
      </c>
      <c r="BF12" s="270">
        <f ca="1">'IMP HR - Actual Persons '!BF12*$C12</f>
        <v>90</v>
      </c>
      <c r="BG12" s="271">
        <f ca="1">'IMP HR - Actual Persons '!BG12*$C12</f>
        <v>90</v>
      </c>
      <c r="BH12" s="271">
        <f ca="1">'IMP HR - Actual Persons '!BH12*$C12</f>
        <v>90</v>
      </c>
      <c r="BI12" s="270">
        <f ca="1">'IMP HR - Actual Persons '!BI12*$C12</f>
        <v>90</v>
      </c>
      <c r="BJ12" s="271">
        <f ca="1">'IMP HR - Actual Persons '!BJ12*$C12</f>
        <v>90</v>
      </c>
      <c r="BK12" s="272">
        <f ca="1">'IMP HR - Actual Persons '!BK12*$C12</f>
        <v>90</v>
      </c>
      <c r="BL12" s="273">
        <f ca="1">'IMP HR - Actual Persons '!BL12*$C12</f>
        <v>90</v>
      </c>
      <c r="BM12" s="271">
        <f ca="1">'IMP HR - Actual Persons '!BM12*$C12</f>
        <v>90</v>
      </c>
      <c r="BN12" s="271">
        <f ca="1">'IMP HR - Actual Persons '!BN12*$C12</f>
        <v>90</v>
      </c>
      <c r="BO12" s="270">
        <f ca="1">'IMP HR - Actual Persons '!BO12*$C12</f>
        <v>90</v>
      </c>
      <c r="BP12" s="271">
        <f ca="1">'IMP HR - Actual Persons '!BP12*$C12</f>
        <v>90</v>
      </c>
      <c r="BQ12" s="271">
        <f ca="1">'IMP HR - Actual Persons '!BQ12*$C12</f>
        <v>111</v>
      </c>
      <c r="BR12" s="270">
        <f ca="1">'IMP HR - Actual Persons '!BR12*$C12</f>
        <v>129</v>
      </c>
      <c r="BS12" s="271">
        <f ca="1">'IMP HR - Actual Persons '!BS12*$C12</f>
        <v>129</v>
      </c>
      <c r="BT12" s="271">
        <f ca="1">'IMP HR - Actual Persons '!BT12*$C12</f>
        <v>129</v>
      </c>
      <c r="BU12" s="270">
        <f ca="1">'IMP HR - Actual Persons '!BU12*$C12</f>
        <v>129</v>
      </c>
      <c r="BV12" s="271">
        <f ca="1">'IMP HR - Actual Persons '!BV12*$C12</f>
        <v>129</v>
      </c>
      <c r="BW12" s="272">
        <f ca="1">'IMP HR - Actual Persons '!BW12*$C12</f>
        <v>138</v>
      </c>
      <c r="BX12" s="273">
        <f ca="1">'IMP HR - Actual Persons '!BX12*$C12</f>
        <v>147</v>
      </c>
      <c r="BY12" s="271">
        <f ca="1">'IMP HR - Actual Persons '!BY12*$C12</f>
        <v>147</v>
      </c>
      <c r="BZ12" s="271">
        <f ca="1">'IMP HR - Actual Persons '!BZ12*$C12</f>
        <v>147</v>
      </c>
      <c r="CA12" s="270">
        <f ca="1">'IMP HR - Actual Persons '!CA12*$C12</f>
        <v>147</v>
      </c>
      <c r="CB12" s="271">
        <f ca="1">'IMP HR - Actual Persons '!CB12*$C12</f>
        <v>147</v>
      </c>
      <c r="CC12" s="271">
        <f ca="1">'IMP HR - Actual Persons '!CC12*$C12</f>
        <v>147</v>
      </c>
      <c r="CD12" s="270">
        <f ca="1">'IMP HR - Actual Persons '!CD12*$C12</f>
        <v>147</v>
      </c>
      <c r="CE12" s="271">
        <f ca="1">'IMP HR - Actual Persons '!CE12*$C12</f>
        <v>147</v>
      </c>
      <c r="CF12" s="271">
        <f ca="1">'IMP HR - Actual Persons '!CF12*$C12</f>
        <v>147</v>
      </c>
      <c r="CG12" s="270">
        <f ca="1">'IMP HR - Actual Persons '!CG12*$C12</f>
        <v>147</v>
      </c>
      <c r="CH12" s="271">
        <f ca="1">'IMP HR - Actual Persons '!CH12*$C12</f>
        <v>147</v>
      </c>
      <c r="CI12" s="272">
        <f ca="1">'IMP HR - Actual Persons '!CI12*$C12</f>
        <v>147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>
        <f>'PRJ Salary Profile'!C12</f>
        <v>8</v>
      </c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73">
        <f ca="1">'IMP HR - Actual Persons '!AB13*$C13</f>
        <v>8</v>
      </c>
      <c r="AC13" s="271">
        <f ca="1">'IMP HR - Actual Persons '!AC13*$C13</f>
        <v>8</v>
      </c>
      <c r="AD13" s="271">
        <f ca="1">'IMP HR - Actual Persons '!AD13*$C13</f>
        <v>8</v>
      </c>
      <c r="AE13" s="270">
        <f ca="1">'IMP HR - Actual Persons '!AE13*$C13</f>
        <v>8</v>
      </c>
      <c r="AF13" s="271">
        <f ca="1">'IMP HR - Actual Persons '!AF13*$C13</f>
        <v>8</v>
      </c>
      <c r="AG13" s="271">
        <f ca="1">'IMP HR - Actual Persons '!AG13*$C13</f>
        <v>8</v>
      </c>
      <c r="AH13" s="270">
        <f ca="1">'IMP HR - Actual Persons '!AH13*$C13</f>
        <v>8</v>
      </c>
      <c r="AI13" s="271">
        <f ca="1">'IMP HR - Actual Persons '!AI13*$C13</f>
        <v>8</v>
      </c>
      <c r="AJ13" s="271">
        <f ca="1">'IMP HR - Actual Persons '!AJ13*$C13</f>
        <v>8</v>
      </c>
      <c r="AK13" s="270">
        <f ca="1">'IMP HR - Actual Persons '!AK13*$C13</f>
        <v>8</v>
      </c>
      <c r="AL13" s="271">
        <f ca="1">'IMP HR - Actual Persons '!AL13*$C13</f>
        <v>8</v>
      </c>
      <c r="AM13" s="272">
        <f ca="1">'IMP HR - Actual Persons '!AM13*$C13</f>
        <v>8</v>
      </c>
      <c r="AN13" s="273">
        <f ca="1">'IMP HR - Actual Persons '!AN13*$C13</f>
        <v>40</v>
      </c>
      <c r="AO13" s="271">
        <f ca="1">'IMP HR - Actual Persons '!AO13*$C13</f>
        <v>40</v>
      </c>
      <c r="AP13" s="271">
        <f ca="1">'IMP HR - Actual Persons '!AP13*$C13</f>
        <v>40</v>
      </c>
      <c r="AQ13" s="270">
        <f ca="1">'IMP HR - Actual Persons '!AQ13*$C13</f>
        <v>40</v>
      </c>
      <c r="AR13" s="271">
        <f ca="1">'IMP HR - Actual Persons '!AR13*$C13</f>
        <v>40</v>
      </c>
      <c r="AS13" s="271">
        <f ca="1">'IMP HR - Actual Persons '!AS13*$C13</f>
        <v>40</v>
      </c>
      <c r="AT13" s="270">
        <f ca="1">'IMP HR - Actual Persons '!AT13*$C13</f>
        <v>40</v>
      </c>
      <c r="AU13" s="271">
        <f ca="1">'IMP HR - Actual Persons '!AU13*$C13</f>
        <v>40</v>
      </c>
      <c r="AV13" s="271">
        <f ca="1">'IMP HR - Actual Persons '!AV13*$C13</f>
        <v>40</v>
      </c>
      <c r="AW13" s="270">
        <f ca="1">'IMP HR - Actual Persons '!AW13*$C13</f>
        <v>40</v>
      </c>
      <c r="AX13" s="271">
        <f ca="1">'IMP HR - Actual Persons '!AX13*$C13</f>
        <v>40</v>
      </c>
      <c r="AY13" s="272">
        <f ca="1">'IMP HR - Actual Persons '!AY13*$C13</f>
        <v>40</v>
      </c>
      <c r="AZ13" s="273">
        <f ca="1">'IMP HR - Actual Persons '!AZ13*$C13</f>
        <v>40</v>
      </c>
      <c r="BA13" s="271">
        <f ca="1">'IMP HR - Actual Persons '!BA13*$C13</f>
        <v>40</v>
      </c>
      <c r="BB13" s="271">
        <f ca="1">'IMP HR - Actual Persons '!BB13*$C13</f>
        <v>40</v>
      </c>
      <c r="BC13" s="270">
        <f ca="1">'IMP HR - Actual Persons '!BC13*$C13</f>
        <v>72</v>
      </c>
      <c r="BD13" s="271">
        <f ca="1">'IMP HR - Actual Persons '!BD13*$C13</f>
        <v>72</v>
      </c>
      <c r="BE13" s="271">
        <f ca="1">'IMP HR - Actual Persons '!BE13*$C13</f>
        <v>72</v>
      </c>
      <c r="BF13" s="270">
        <f ca="1">'IMP HR - Actual Persons '!BF13*$C13</f>
        <v>72</v>
      </c>
      <c r="BG13" s="271">
        <f ca="1">'IMP HR - Actual Persons '!BG13*$C13</f>
        <v>72</v>
      </c>
      <c r="BH13" s="271">
        <f ca="1">'IMP HR - Actual Persons '!BH13*$C13</f>
        <v>72</v>
      </c>
      <c r="BI13" s="270">
        <f ca="1">'IMP HR - Actual Persons '!BI13*$C13</f>
        <v>72</v>
      </c>
      <c r="BJ13" s="271">
        <f ca="1">'IMP HR - Actual Persons '!BJ13*$C13</f>
        <v>72</v>
      </c>
      <c r="BK13" s="272">
        <f ca="1">'IMP HR - Actual Persons '!BK13*$C13</f>
        <v>72</v>
      </c>
      <c r="BL13" s="273">
        <f ca="1">'IMP HR - Actual Persons '!BL13*$C13</f>
        <v>72</v>
      </c>
      <c r="BM13" s="271">
        <f ca="1">'IMP HR - Actual Persons '!BM13*$C13</f>
        <v>72</v>
      </c>
      <c r="BN13" s="271">
        <f ca="1">'IMP HR - Actual Persons '!BN13*$C13</f>
        <v>72</v>
      </c>
      <c r="BO13" s="270">
        <f ca="1">'IMP HR - Actual Persons '!BO13*$C13</f>
        <v>80</v>
      </c>
      <c r="BP13" s="271">
        <f ca="1">'IMP HR - Actual Persons '!BP13*$C13</f>
        <v>80</v>
      </c>
      <c r="BQ13" s="271">
        <f ca="1">'IMP HR - Actual Persons '!BQ13*$C13</f>
        <v>80</v>
      </c>
      <c r="BR13" s="270">
        <f ca="1">'IMP HR - Actual Persons '!BR13*$C13</f>
        <v>80</v>
      </c>
      <c r="BS13" s="271">
        <f ca="1">'IMP HR - Actual Persons '!BS13*$C13</f>
        <v>80</v>
      </c>
      <c r="BT13" s="271">
        <f ca="1">'IMP HR - Actual Persons '!BT13*$C13</f>
        <v>80</v>
      </c>
      <c r="BU13" s="270">
        <f ca="1">'IMP HR - Actual Persons '!BU13*$C13</f>
        <v>80</v>
      </c>
      <c r="BV13" s="271">
        <f ca="1">'IMP HR - Actual Persons '!BV13*$C13</f>
        <v>80</v>
      </c>
      <c r="BW13" s="272">
        <f ca="1">'IMP HR - Actual Persons '!BW13*$C13</f>
        <v>80</v>
      </c>
      <c r="BX13" s="273">
        <f ca="1">'IMP HR - Actual Persons '!BX13*$C13</f>
        <v>80</v>
      </c>
      <c r="BY13" s="271">
        <f ca="1">'IMP HR - Actual Persons '!BY13*$C13</f>
        <v>80</v>
      </c>
      <c r="BZ13" s="271">
        <f ca="1">'IMP HR - Actual Persons '!BZ13*$C13</f>
        <v>80</v>
      </c>
      <c r="CA13" s="270">
        <f ca="1">'IMP HR - Actual Persons '!CA13*$C13</f>
        <v>80</v>
      </c>
      <c r="CB13" s="271">
        <f ca="1">'IMP HR - Actual Persons '!CB13*$C13</f>
        <v>80</v>
      </c>
      <c r="CC13" s="271">
        <f ca="1">'IMP HR - Actual Persons '!CC13*$C13</f>
        <v>80</v>
      </c>
      <c r="CD13" s="270">
        <f ca="1">'IMP HR - Actual Persons '!CD13*$C13</f>
        <v>80</v>
      </c>
      <c r="CE13" s="271">
        <f ca="1">'IMP HR - Actual Persons '!CE13*$C13</f>
        <v>80</v>
      </c>
      <c r="CF13" s="271">
        <f ca="1">'IMP HR - Actual Persons '!CF13*$C13</f>
        <v>80</v>
      </c>
      <c r="CG13" s="270">
        <f ca="1">'IMP HR - Actual Persons '!CG13*$C13</f>
        <v>80</v>
      </c>
      <c r="CH13" s="271">
        <f ca="1">'IMP HR - Actual Persons '!CH13*$C13</f>
        <v>80</v>
      </c>
      <c r="CI13" s="272">
        <f ca="1">'IMP HR - Actual Persons '!CI13*$C13</f>
        <v>80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>
        <f>'PRJ Salary Profile'!C13</f>
        <v>6</v>
      </c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73">
        <f ca="1">'IMP HR - Actual Persons '!AB14*$C14</f>
        <v>6</v>
      </c>
      <c r="AC14" s="271">
        <f ca="1">'IMP HR - Actual Persons '!AC14*$C14</f>
        <v>6</v>
      </c>
      <c r="AD14" s="271">
        <f ca="1">'IMP HR - Actual Persons '!AD14*$C14</f>
        <v>6</v>
      </c>
      <c r="AE14" s="270">
        <f ca="1">'IMP HR - Actual Persons '!AE14*$C14</f>
        <v>6</v>
      </c>
      <c r="AF14" s="271">
        <f ca="1">'IMP HR - Actual Persons '!AF14*$C14</f>
        <v>6</v>
      </c>
      <c r="AG14" s="271">
        <f ca="1">'IMP HR - Actual Persons '!AG14*$C14</f>
        <v>6</v>
      </c>
      <c r="AH14" s="270">
        <f ca="1">'IMP HR - Actual Persons '!AH14*$C14</f>
        <v>6</v>
      </c>
      <c r="AI14" s="271">
        <f ca="1">'IMP HR - Actual Persons '!AI14*$C14</f>
        <v>6</v>
      </c>
      <c r="AJ14" s="271">
        <f ca="1">'IMP HR - Actual Persons '!AJ14*$C14</f>
        <v>6</v>
      </c>
      <c r="AK14" s="270">
        <f ca="1">'IMP HR - Actual Persons '!AK14*$C14</f>
        <v>6</v>
      </c>
      <c r="AL14" s="271">
        <f ca="1">'IMP HR - Actual Persons '!AL14*$C14</f>
        <v>6</v>
      </c>
      <c r="AM14" s="272">
        <f ca="1">'IMP HR - Actual Persons '!AM14*$C14</f>
        <v>6</v>
      </c>
      <c r="AN14" s="273">
        <f ca="1">'IMP HR - Actual Persons '!AN14*$C14</f>
        <v>30</v>
      </c>
      <c r="AO14" s="271">
        <f ca="1">'IMP HR - Actual Persons '!AO14*$C14</f>
        <v>30</v>
      </c>
      <c r="AP14" s="271">
        <f ca="1">'IMP HR - Actual Persons '!AP14*$C14</f>
        <v>30</v>
      </c>
      <c r="AQ14" s="270">
        <f ca="1">'IMP HR - Actual Persons '!AQ14*$C14</f>
        <v>30</v>
      </c>
      <c r="AR14" s="271">
        <f ca="1">'IMP HR - Actual Persons '!AR14*$C14</f>
        <v>30</v>
      </c>
      <c r="AS14" s="271">
        <f ca="1">'IMP HR - Actual Persons '!AS14*$C14</f>
        <v>30</v>
      </c>
      <c r="AT14" s="270">
        <f ca="1">'IMP HR - Actual Persons '!AT14*$C14</f>
        <v>30</v>
      </c>
      <c r="AU14" s="271">
        <f ca="1">'IMP HR - Actual Persons '!AU14*$C14</f>
        <v>30</v>
      </c>
      <c r="AV14" s="271">
        <f ca="1">'IMP HR - Actual Persons '!AV14*$C14</f>
        <v>30</v>
      </c>
      <c r="AW14" s="270">
        <f ca="1">'IMP HR - Actual Persons '!AW14*$C14</f>
        <v>30</v>
      </c>
      <c r="AX14" s="271">
        <f ca="1">'IMP HR - Actual Persons '!AX14*$C14</f>
        <v>30</v>
      </c>
      <c r="AY14" s="272">
        <f ca="1">'IMP HR - Actual Persons '!AY14*$C14</f>
        <v>30</v>
      </c>
      <c r="AZ14" s="273">
        <f ca="1">'IMP HR - Actual Persons '!AZ14*$C14</f>
        <v>30</v>
      </c>
      <c r="BA14" s="271">
        <f ca="1">'IMP HR - Actual Persons '!BA14*$C14</f>
        <v>30</v>
      </c>
      <c r="BB14" s="271">
        <f ca="1">'IMP HR - Actual Persons '!BB14*$C14</f>
        <v>36</v>
      </c>
      <c r="BC14" s="270">
        <f ca="1">'IMP HR - Actual Persons '!BC14*$C14</f>
        <v>72</v>
      </c>
      <c r="BD14" s="271">
        <f ca="1">'IMP HR - Actual Persons '!BD14*$C14</f>
        <v>72</v>
      </c>
      <c r="BE14" s="271">
        <f ca="1">'IMP HR - Actual Persons '!BE14*$C14</f>
        <v>72</v>
      </c>
      <c r="BF14" s="270">
        <f ca="1">'IMP HR - Actual Persons '!BF14*$C14</f>
        <v>72</v>
      </c>
      <c r="BG14" s="271">
        <f ca="1">'IMP HR - Actual Persons '!BG14*$C14</f>
        <v>72</v>
      </c>
      <c r="BH14" s="271">
        <f ca="1">'IMP HR - Actual Persons '!BH14*$C14</f>
        <v>72</v>
      </c>
      <c r="BI14" s="270">
        <f ca="1">'IMP HR - Actual Persons '!BI14*$C14</f>
        <v>72</v>
      </c>
      <c r="BJ14" s="271">
        <f ca="1">'IMP HR - Actual Persons '!BJ14*$C14</f>
        <v>72</v>
      </c>
      <c r="BK14" s="272">
        <f ca="1">'IMP HR - Actual Persons '!BK14*$C14</f>
        <v>72</v>
      </c>
      <c r="BL14" s="273">
        <f ca="1">'IMP HR - Actual Persons '!BL14*$C14</f>
        <v>72</v>
      </c>
      <c r="BM14" s="271">
        <f ca="1">'IMP HR - Actual Persons '!BM14*$C14</f>
        <v>72</v>
      </c>
      <c r="BN14" s="271">
        <f ca="1">'IMP HR - Actual Persons '!BN14*$C14</f>
        <v>72</v>
      </c>
      <c r="BO14" s="270">
        <f ca="1">'IMP HR - Actual Persons '!BO14*$C14</f>
        <v>96</v>
      </c>
      <c r="BP14" s="271">
        <f ca="1">'IMP HR - Actual Persons '!BP14*$C14</f>
        <v>96</v>
      </c>
      <c r="BQ14" s="271">
        <f ca="1">'IMP HR - Actual Persons '!BQ14*$C14</f>
        <v>96</v>
      </c>
      <c r="BR14" s="270">
        <f ca="1">'IMP HR - Actual Persons '!BR14*$C14</f>
        <v>96</v>
      </c>
      <c r="BS14" s="271">
        <f ca="1">'IMP HR - Actual Persons '!BS14*$C14</f>
        <v>96</v>
      </c>
      <c r="BT14" s="271">
        <f ca="1">'IMP HR - Actual Persons '!BT14*$C14</f>
        <v>102</v>
      </c>
      <c r="BU14" s="270">
        <f ca="1">'IMP HR - Actual Persons '!BU14*$C14</f>
        <v>102</v>
      </c>
      <c r="BV14" s="271">
        <f ca="1">'IMP HR - Actual Persons '!BV14*$C14</f>
        <v>102</v>
      </c>
      <c r="BW14" s="272">
        <f ca="1">'IMP HR - Actual Persons '!BW14*$C14</f>
        <v>108</v>
      </c>
      <c r="BX14" s="273">
        <f ca="1">'IMP HR - Actual Persons '!BX14*$C14</f>
        <v>108</v>
      </c>
      <c r="BY14" s="271">
        <f ca="1">'IMP HR - Actual Persons '!BY14*$C14</f>
        <v>108</v>
      </c>
      <c r="BZ14" s="271">
        <f ca="1">'IMP HR - Actual Persons '!BZ14*$C14</f>
        <v>114</v>
      </c>
      <c r="CA14" s="270">
        <f ca="1">'IMP HR - Actual Persons '!CA14*$C14</f>
        <v>114</v>
      </c>
      <c r="CB14" s="271">
        <f ca="1">'IMP HR - Actual Persons '!CB14*$C14</f>
        <v>114</v>
      </c>
      <c r="CC14" s="271">
        <f ca="1">'IMP HR - Actual Persons '!CC14*$C14</f>
        <v>114</v>
      </c>
      <c r="CD14" s="270">
        <f ca="1">'IMP HR - Actual Persons '!CD14*$C14</f>
        <v>114</v>
      </c>
      <c r="CE14" s="271">
        <f ca="1">'IMP HR - Actual Persons '!CE14*$C14</f>
        <v>114</v>
      </c>
      <c r="CF14" s="271">
        <f ca="1">'IMP HR - Actual Persons '!CF14*$C14</f>
        <v>114</v>
      </c>
      <c r="CG14" s="270">
        <f ca="1">'IMP HR - Actual Persons '!CG14*$C14</f>
        <v>114</v>
      </c>
      <c r="CH14" s="271">
        <f ca="1">'IMP HR - Actual Persons '!CH14*$C14</f>
        <v>114</v>
      </c>
      <c r="CI14" s="272">
        <f ca="1">'IMP HR - Actual Persons '!CI14*$C14</f>
        <v>114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>
        <f>'PRJ Salary Profile'!C14</f>
        <v>4</v>
      </c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73">
        <f ca="1">'IMP HR - Actual Persons '!AB15*$C15</f>
        <v>0</v>
      </c>
      <c r="AC15" s="271">
        <f ca="1">'IMP HR - Actual Persons '!AC15*$C15</f>
        <v>4</v>
      </c>
      <c r="AD15" s="271">
        <f ca="1">'IMP HR - Actual Persons '!AD15*$C15</f>
        <v>4</v>
      </c>
      <c r="AE15" s="270">
        <f ca="1">'IMP HR - Actual Persons '!AE15*$C15</f>
        <v>4</v>
      </c>
      <c r="AF15" s="271">
        <f ca="1">'IMP HR - Actual Persons '!AF15*$C15</f>
        <v>4</v>
      </c>
      <c r="AG15" s="271">
        <f ca="1">'IMP HR - Actual Persons '!AG15*$C15</f>
        <v>4</v>
      </c>
      <c r="AH15" s="270">
        <f ca="1">'IMP HR - Actual Persons '!AH15*$C15</f>
        <v>4</v>
      </c>
      <c r="AI15" s="271">
        <f ca="1">'IMP HR - Actual Persons '!AI15*$C15</f>
        <v>4</v>
      </c>
      <c r="AJ15" s="271">
        <f ca="1">'IMP HR - Actual Persons '!AJ15*$C15</f>
        <v>4</v>
      </c>
      <c r="AK15" s="270">
        <f ca="1">'IMP HR - Actual Persons '!AK15*$C15</f>
        <v>4</v>
      </c>
      <c r="AL15" s="271">
        <f ca="1">'IMP HR - Actual Persons '!AL15*$C15</f>
        <v>4</v>
      </c>
      <c r="AM15" s="272">
        <f ca="1">'IMP HR - Actual Persons '!AM15*$C15</f>
        <v>4</v>
      </c>
      <c r="AN15" s="273">
        <f ca="1">'IMP HR - Actual Persons '!AN15*$C15</f>
        <v>4</v>
      </c>
      <c r="AO15" s="271">
        <f ca="1">'IMP HR - Actual Persons '!AO15*$C15</f>
        <v>20</v>
      </c>
      <c r="AP15" s="271">
        <f ca="1">'IMP HR - Actual Persons '!AP15*$C15</f>
        <v>20</v>
      </c>
      <c r="AQ15" s="270">
        <f ca="1">'IMP HR - Actual Persons '!AQ15*$C15</f>
        <v>20</v>
      </c>
      <c r="AR15" s="271">
        <f ca="1">'IMP HR - Actual Persons '!AR15*$C15</f>
        <v>24</v>
      </c>
      <c r="AS15" s="271">
        <f ca="1">'IMP HR - Actual Persons '!AS15*$C15</f>
        <v>24</v>
      </c>
      <c r="AT15" s="270">
        <f ca="1">'IMP HR - Actual Persons '!AT15*$C15</f>
        <v>24</v>
      </c>
      <c r="AU15" s="271">
        <f ca="1">'IMP HR - Actual Persons '!AU15*$C15</f>
        <v>24</v>
      </c>
      <c r="AV15" s="271">
        <f ca="1">'IMP HR - Actual Persons '!AV15*$C15</f>
        <v>24</v>
      </c>
      <c r="AW15" s="270">
        <f ca="1">'IMP HR - Actual Persons '!AW15*$C15</f>
        <v>24</v>
      </c>
      <c r="AX15" s="271">
        <f ca="1">'IMP HR - Actual Persons '!AX15*$C15</f>
        <v>28</v>
      </c>
      <c r="AY15" s="272">
        <f ca="1">'IMP HR - Actual Persons '!AY15*$C15</f>
        <v>28</v>
      </c>
      <c r="AZ15" s="273">
        <f ca="1">'IMP HR - Actual Persons '!AZ15*$C15</f>
        <v>28</v>
      </c>
      <c r="BA15" s="271">
        <f ca="1">'IMP HR - Actual Persons '!BA15*$C15</f>
        <v>32</v>
      </c>
      <c r="BB15" s="271">
        <f ca="1">'IMP HR - Actual Persons '!BB15*$C15</f>
        <v>32</v>
      </c>
      <c r="BC15" s="270">
        <f ca="1">'IMP HR - Actual Persons '!BC15*$C15</f>
        <v>32</v>
      </c>
      <c r="BD15" s="271">
        <f ca="1">'IMP HR - Actual Persons '!BD15*$C15</f>
        <v>60</v>
      </c>
      <c r="BE15" s="271">
        <f ca="1">'IMP HR - Actual Persons '!BE15*$C15</f>
        <v>60</v>
      </c>
      <c r="BF15" s="270">
        <f ca="1">'IMP HR - Actual Persons '!BF15*$C15</f>
        <v>60</v>
      </c>
      <c r="BG15" s="271">
        <f ca="1">'IMP HR - Actual Persons '!BG15*$C15</f>
        <v>60</v>
      </c>
      <c r="BH15" s="271">
        <f ca="1">'IMP HR - Actual Persons '!BH15*$C15</f>
        <v>60</v>
      </c>
      <c r="BI15" s="270">
        <f ca="1">'IMP HR - Actual Persons '!BI15*$C15</f>
        <v>60</v>
      </c>
      <c r="BJ15" s="271">
        <f ca="1">'IMP HR - Actual Persons '!BJ15*$C15</f>
        <v>60</v>
      </c>
      <c r="BK15" s="272">
        <f ca="1">'IMP HR - Actual Persons '!BK15*$C15</f>
        <v>60</v>
      </c>
      <c r="BL15" s="273">
        <f ca="1">'IMP HR - Actual Persons '!BL15*$C15</f>
        <v>60</v>
      </c>
      <c r="BM15" s="271">
        <f ca="1">'IMP HR - Actual Persons '!BM15*$C15</f>
        <v>60</v>
      </c>
      <c r="BN15" s="271">
        <f ca="1">'IMP HR - Actual Persons '!BN15*$C15</f>
        <v>60</v>
      </c>
      <c r="BO15" s="270">
        <f ca="1">'IMP HR - Actual Persons '!BO15*$C15</f>
        <v>60</v>
      </c>
      <c r="BP15" s="271">
        <f ca="1">'IMP HR - Actual Persons '!BP15*$C15</f>
        <v>92</v>
      </c>
      <c r="BQ15" s="271">
        <f ca="1">'IMP HR - Actual Persons '!BQ15*$C15</f>
        <v>92</v>
      </c>
      <c r="BR15" s="270">
        <f ca="1">'IMP HR - Actual Persons '!BR15*$C15</f>
        <v>92</v>
      </c>
      <c r="BS15" s="271">
        <f ca="1">'IMP HR - Actual Persons '!BS15*$C15</f>
        <v>92</v>
      </c>
      <c r="BT15" s="271">
        <f ca="1">'IMP HR - Actual Persons '!BT15*$C15</f>
        <v>92</v>
      </c>
      <c r="BU15" s="270">
        <f ca="1">'IMP HR - Actual Persons '!BU15*$C15</f>
        <v>92</v>
      </c>
      <c r="BV15" s="271">
        <f ca="1">'IMP HR - Actual Persons '!BV15*$C15</f>
        <v>100</v>
      </c>
      <c r="BW15" s="272">
        <f ca="1">'IMP HR - Actual Persons '!BW15*$C15</f>
        <v>100</v>
      </c>
      <c r="BX15" s="273">
        <f ca="1">'IMP HR - Actual Persons '!BX15*$C15</f>
        <v>100</v>
      </c>
      <c r="BY15" s="271">
        <f ca="1">'IMP HR - Actual Persons '!BY15*$C15</f>
        <v>100</v>
      </c>
      <c r="BZ15" s="271">
        <f ca="1">'IMP HR - Actual Persons '!BZ15*$C15</f>
        <v>100</v>
      </c>
      <c r="CA15" s="270">
        <f ca="1">'IMP HR - Actual Persons '!CA15*$C15</f>
        <v>100</v>
      </c>
      <c r="CB15" s="271">
        <f ca="1">'IMP HR - Actual Persons '!CB15*$C15</f>
        <v>100</v>
      </c>
      <c r="CC15" s="271">
        <f ca="1">'IMP HR - Actual Persons '!CC15*$C15</f>
        <v>100</v>
      </c>
      <c r="CD15" s="270">
        <f ca="1">'IMP HR - Actual Persons '!CD15*$C15</f>
        <v>100</v>
      </c>
      <c r="CE15" s="271">
        <f ca="1">'IMP HR - Actual Persons '!CE15*$C15</f>
        <v>100</v>
      </c>
      <c r="CF15" s="271">
        <f ca="1">'IMP HR - Actual Persons '!CF15*$C15</f>
        <v>100</v>
      </c>
      <c r="CG15" s="270">
        <f ca="1">'IMP HR - Actual Persons '!CG15*$C15</f>
        <v>100</v>
      </c>
      <c r="CH15" s="271">
        <f ca="1">'IMP HR - Actual Persons '!CH15*$C15</f>
        <v>100</v>
      </c>
      <c r="CI15" s="272">
        <f ca="1">'IMP HR - Actual Persons '!CI15*$C15</f>
        <v>100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>
        <f>'PRJ Salary Profile'!C15</f>
        <v>3</v>
      </c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73">
        <f ca="1">'IMP HR - Actual Persons '!AB16*$C16</f>
        <v>0</v>
      </c>
      <c r="AC16" s="271">
        <f ca="1">'IMP HR - Actual Persons '!AC16*$C16</f>
        <v>0</v>
      </c>
      <c r="AD16" s="271">
        <f ca="1">'IMP HR - Actual Persons '!AD16*$C16</f>
        <v>3</v>
      </c>
      <c r="AE16" s="270">
        <f ca="1">'IMP HR - Actual Persons '!AE16*$C16</f>
        <v>6</v>
      </c>
      <c r="AF16" s="271">
        <f ca="1">'IMP HR - Actual Persons '!AF16*$C16</f>
        <v>6</v>
      </c>
      <c r="AG16" s="271">
        <f ca="1">'IMP HR - Actual Persons '!AG16*$C16</f>
        <v>6</v>
      </c>
      <c r="AH16" s="270">
        <f ca="1">'IMP HR - Actual Persons '!AH16*$C16</f>
        <v>6</v>
      </c>
      <c r="AI16" s="271">
        <f ca="1">'IMP HR - Actual Persons '!AI16*$C16</f>
        <v>6</v>
      </c>
      <c r="AJ16" s="271">
        <f ca="1">'IMP HR - Actual Persons '!AJ16*$C16</f>
        <v>6</v>
      </c>
      <c r="AK16" s="270">
        <f ca="1">'IMP HR - Actual Persons '!AK16*$C16</f>
        <v>6</v>
      </c>
      <c r="AL16" s="271">
        <f ca="1">'IMP HR - Actual Persons '!AL16*$C16</f>
        <v>6</v>
      </c>
      <c r="AM16" s="272">
        <f ca="1">'IMP HR - Actual Persons '!AM16*$C16</f>
        <v>6</v>
      </c>
      <c r="AN16" s="273">
        <f ca="1">'IMP HR - Actual Persons '!AN16*$C16</f>
        <v>6</v>
      </c>
      <c r="AO16" s="271">
        <f ca="1">'IMP HR - Actual Persons '!AO16*$C16</f>
        <v>6</v>
      </c>
      <c r="AP16" s="271">
        <f ca="1">'IMP HR - Actual Persons '!AP16*$C16</f>
        <v>18</v>
      </c>
      <c r="AQ16" s="270">
        <f ca="1">'IMP HR - Actual Persons '!AQ16*$C16</f>
        <v>30</v>
      </c>
      <c r="AR16" s="271">
        <f ca="1">'IMP HR - Actual Persons '!AR16*$C16</f>
        <v>30</v>
      </c>
      <c r="AS16" s="271">
        <f ca="1">'IMP HR - Actual Persons '!AS16*$C16</f>
        <v>33</v>
      </c>
      <c r="AT16" s="270">
        <f ca="1">'IMP HR - Actual Persons '!AT16*$C16</f>
        <v>36</v>
      </c>
      <c r="AU16" s="271">
        <f ca="1">'IMP HR - Actual Persons '!AU16*$C16</f>
        <v>36</v>
      </c>
      <c r="AV16" s="271">
        <f ca="1">'IMP HR - Actual Persons '!AV16*$C16</f>
        <v>36</v>
      </c>
      <c r="AW16" s="270">
        <f ca="1">'IMP HR - Actual Persons '!AW16*$C16</f>
        <v>36</v>
      </c>
      <c r="AX16" s="271">
        <f ca="1">'IMP HR - Actual Persons '!AX16*$C16</f>
        <v>36</v>
      </c>
      <c r="AY16" s="272">
        <f ca="1">'IMP HR - Actual Persons '!AY16*$C16</f>
        <v>36</v>
      </c>
      <c r="AZ16" s="273">
        <f ca="1">'IMP HR - Actual Persons '!AZ16*$C16</f>
        <v>39</v>
      </c>
      <c r="BA16" s="271">
        <f ca="1">'IMP HR - Actual Persons '!BA16*$C16</f>
        <v>39</v>
      </c>
      <c r="BB16" s="271">
        <f ca="1">'IMP HR - Actual Persons '!BB16*$C16</f>
        <v>42</v>
      </c>
      <c r="BC16" s="270">
        <f ca="1">'IMP HR - Actual Persons '!BC16*$C16</f>
        <v>45</v>
      </c>
      <c r="BD16" s="271">
        <f ca="1">'IMP HR - Actual Persons '!BD16*$C16</f>
        <v>45</v>
      </c>
      <c r="BE16" s="271">
        <f ca="1">'IMP HR - Actual Persons '!BE16*$C16</f>
        <v>69</v>
      </c>
      <c r="BF16" s="270">
        <f ca="1">'IMP HR - Actual Persons '!BF16*$C16</f>
        <v>90</v>
      </c>
      <c r="BG16" s="271">
        <f ca="1">'IMP HR - Actual Persons '!BG16*$C16</f>
        <v>90</v>
      </c>
      <c r="BH16" s="271">
        <f ca="1">'IMP HR - Actual Persons '!BH16*$C16</f>
        <v>90</v>
      </c>
      <c r="BI16" s="270">
        <f ca="1">'IMP HR - Actual Persons '!BI16*$C16</f>
        <v>90</v>
      </c>
      <c r="BJ16" s="271">
        <f ca="1">'IMP HR - Actual Persons '!BJ16*$C16</f>
        <v>90</v>
      </c>
      <c r="BK16" s="272">
        <f ca="1">'IMP HR - Actual Persons '!BK16*$C16</f>
        <v>90</v>
      </c>
      <c r="BL16" s="273">
        <f ca="1">'IMP HR - Actual Persons '!BL16*$C16</f>
        <v>90</v>
      </c>
      <c r="BM16" s="271">
        <f ca="1">'IMP HR - Actual Persons '!BM16*$C16</f>
        <v>90</v>
      </c>
      <c r="BN16" s="271">
        <f ca="1">'IMP HR - Actual Persons '!BN16*$C16</f>
        <v>90</v>
      </c>
      <c r="BO16" s="270">
        <f ca="1">'IMP HR - Actual Persons '!BO16*$C16</f>
        <v>90</v>
      </c>
      <c r="BP16" s="271">
        <f ca="1">'IMP HR - Actual Persons '!BP16*$C16</f>
        <v>90</v>
      </c>
      <c r="BQ16" s="271">
        <f ca="1">'IMP HR - Actual Persons '!BQ16*$C16</f>
        <v>111</v>
      </c>
      <c r="BR16" s="270">
        <f ca="1">'IMP HR - Actual Persons '!BR16*$C16</f>
        <v>129</v>
      </c>
      <c r="BS16" s="271">
        <f ca="1">'IMP HR - Actual Persons '!BS16*$C16</f>
        <v>129</v>
      </c>
      <c r="BT16" s="271">
        <f ca="1">'IMP HR - Actual Persons '!BT16*$C16</f>
        <v>129</v>
      </c>
      <c r="BU16" s="270">
        <f ca="1">'IMP HR - Actual Persons '!BU16*$C16</f>
        <v>129</v>
      </c>
      <c r="BV16" s="271">
        <f ca="1">'IMP HR - Actual Persons '!BV16*$C16</f>
        <v>129</v>
      </c>
      <c r="BW16" s="272">
        <f ca="1">'IMP HR - Actual Persons '!BW16*$C16</f>
        <v>138</v>
      </c>
      <c r="BX16" s="273">
        <f ca="1">'IMP HR - Actual Persons '!BX16*$C16</f>
        <v>147</v>
      </c>
      <c r="BY16" s="271">
        <f ca="1">'IMP HR - Actual Persons '!BY16*$C16</f>
        <v>147</v>
      </c>
      <c r="BZ16" s="271">
        <f ca="1">'IMP HR - Actual Persons '!BZ16*$C16</f>
        <v>147</v>
      </c>
      <c r="CA16" s="270">
        <f ca="1">'IMP HR - Actual Persons '!CA16*$C16</f>
        <v>147</v>
      </c>
      <c r="CB16" s="271">
        <f ca="1">'IMP HR - Actual Persons '!CB16*$C16</f>
        <v>147</v>
      </c>
      <c r="CC16" s="271">
        <f ca="1">'IMP HR - Actual Persons '!CC16*$C16</f>
        <v>147</v>
      </c>
      <c r="CD16" s="270">
        <f ca="1">'IMP HR - Actual Persons '!CD16*$C16</f>
        <v>147</v>
      </c>
      <c r="CE16" s="271">
        <f ca="1">'IMP HR - Actual Persons '!CE16*$C16</f>
        <v>147</v>
      </c>
      <c r="CF16" s="271">
        <f ca="1">'IMP HR - Actual Persons '!CF16*$C16</f>
        <v>147</v>
      </c>
      <c r="CG16" s="270">
        <f ca="1">'IMP HR - Actual Persons '!CG16*$C16</f>
        <v>147</v>
      </c>
      <c r="CH16" s="271">
        <f ca="1">'IMP HR - Actual Persons '!CH16*$C16</f>
        <v>147</v>
      </c>
      <c r="CI16" s="272">
        <f ca="1">'IMP HR - Actual Persons '!CI16*$C16</f>
        <v>147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>
        <f>'PRJ Salary Profile'!C16</f>
        <v>8</v>
      </c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73">
        <f ca="1">'IMP HR - Actual Persons '!AB17*$C17</f>
        <v>8</v>
      </c>
      <c r="AC17" s="271">
        <f ca="1">'IMP HR - Actual Persons '!AC17*$C17</f>
        <v>8</v>
      </c>
      <c r="AD17" s="271">
        <f ca="1">'IMP HR - Actual Persons '!AD17*$C17</f>
        <v>8</v>
      </c>
      <c r="AE17" s="270">
        <f ca="1">'IMP HR - Actual Persons '!AE17*$C17</f>
        <v>8</v>
      </c>
      <c r="AF17" s="271">
        <f ca="1">'IMP HR - Actual Persons '!AF17*$C17</f>
        <v>8</v>
      </c>
      <c r="AG17" s="271">
        <f ca="1">'IMP HR - Actual Persons '!AG17*$C17</f>
        <v>8</v>
      </c>
      <c r="AH17" s="270">
        <f ca="1">'IMP HR - Actual Persons '!AH17*$C17</f>
        <v>8</v>
      </c>
      <c r="AI17" s="271">
        <f ca="1">'IMP HR - Actual Persons '!AI17*$C17</f>
        <v>8</v>
      </c>
      <c r="AJ17" s="271">
        <f ca="1">'IMP HR - Actual Persons '!AJ17*$C17</f>
        <v>8</v>
      </c>
      <c r="AK17" s="270">
        <f ca="1">'IMP HR - Actual Persons '!AK17*$C17</f>
        <v>8</v>
      </c>
      <c r="AL17" s="271">
        <f ca="1">'IMP HR - Actual Persons '!AL17*$C17</f>
        <v>8</v>
      </c>
      <c r="AM17" s="272">
        <f ca="1">'IMP HR - Actual Persons '!AM17*$C17</f>
        <v>8</v>
      </c>
      <c r="AN17" s="273">
        <f ca="1">'IMP HR - Actual Persons '!AN17*$C17</f>
        <v>40</v>
      </c>
      <c r="AO17" s="271">
        <f ca="1">'IMP HR - Actual Persons '!AO17*$C17</f>
        <v>40</v>
      </c>
      <c r="AP17" s="271">
        <f ca="1">'IMP HR - Actual Persons '!AP17*$C17</f>
        <v>40</v>
      </c>
      <c r="AQ17" s="270">
        <f ca="1">'IMP HR - Actual Persons '!AQ17*$C17</f>
        <v>40</v>
      </c>
      <c r="AR17" s="271">
        <f ca="1">'IMP HR - Actual Persons '!AR17*$C17</f>
        <v>40</v>
      </c>
      <c r="AS17" s="271">
        <f ca="1">'IMP HR - Actual Persons '!AS17*$C17</f>
        <v>40</v>
      </c>
      <c r="AT17" s="270">
        <f ca="1">'IMP HR - Actual Persons '!AT17*$C17</f>
        <v>40</v>
      </c>
      <c r="AU17" s="271">
        <f ca="1">'IMP HR - Actual Persons '!AU17*$C17</f>
        <v>40</v>
      </c>
      <c r="AV17" s="271">
        <f ca="1">'IMP HR - Actual Persons '!AV17*$C17</f>
        <v>40</v>
      </c>
      <c r="AW17" s="270">
        <f ca="1">'IMP HR - Actual Persons '!AW17*$C17</f>
        <v>40</v>
      </c>
      <c r="AX17" s="271">
        <f ca="1">'IMP HR - Actual Persons '!AX17*$C17</f>
        <v>40</v>
      </c>
      <c r="AY17" s="272">
        <f ca="1">'IMP HR - Actual Persons '!AY17*$C17</f>
        <v>40</v>
      </c>
      <c r="AZ17" s="273">
        <f ca="1">'IMP HR - Actual Persons '!AZ17*$C17</f>
        <v>40</v>
      </c>
      <c r="BA17" s="271">
        <f ca="1">'IMP HR - Actual Persons '!BA17*$C17</f>
        <v>40</v>
      </c>
      <c r="BB17" s="271">
        <f ca="1">'IMP HR - Actual Persons '!BB17*$C17</f>
        <v>40</v>
      </c>
      <c r="BC17" s="270">
        <f ca="1">'IMP HR - Actual Persons '!BC17*$C17</f>
        <v>72</v>
      </c>
      <c r="BD17" s="271">
        <f ca="1">'IMP HR - Actual Persons '!BD17*$C17</f>
        <v>72</v>
      </c>
      <c r="BE17" s="271">
        <f ca="1">'IMP HR - Actual Persons '!BE17*$C17</f>
        <v>72</v>
      </c>
      <c r="BF17" s="270">
        <f ca="1">'IMP HR - Actual Persons '!BF17*$C17</f>
        <v>72</v>
      </c>
      <c r="BG17" s="271">
        <f ca="1">'IMP HR - Actual Persons '!BG17*$C17</f>
        <v>72</v>
      </c>
      <c r="BH17" s="271">
        <f ca="1">'IMP HR - Actual Persons '!BH17*$C17</f>
        <v>72</v>
      </c>
      <c r="BI17" s="270">
        <f ca="1">'IMP HR - Actual Persons '!BI17*$C17</f>
        <v>72</v>
      </c>
      <c r="BJ17" s="271">
        <f ca="1">'IMP HR - Actual Persons '!BJ17*$C17</f>
        <v>72</v>
      </c>
      <c r="BK17" s="272">
        <f ca="1">'IMP HR - Actual Persons '!BK17*$C17</f>
        <v>72</v>
      </c>
      <c r="BL17" s="273">
        <f ca="1">'IMP HR - Actual Persons '!BL17*$C17</f>
        <v>72</v>
      </c>
      <c r="BM17" s="271">
        <f ca="1">'IMP HR - Actual Persons '!BM17*$C17</f>
        <v>72</v>
      </c>
      <c r="BN17" s="271">
        <f ca="1">'IMP HR - Actual Persons '!BN17*$C17</f>
        <v>72</v>
      </c>
      <c r="BO17" s="270">
        <f ca="1">'IMP HR - Actual Persons '!BO17*$C17</f>
        <v>80</v>
      </c>
      <c r="BP17" s="271">
        <f ca="1">'IMP HR - Actual Persons '!BP17*$C17</f>
        <v>80</v>
      </c>
      <c r="BQ17" s="271">
        <f ca="1">'IMP HR - Actual Persons '!BQ17*$C17</f>
        <v>80</v>
      </c>
      <c r="BR17" s="270">
        <f ca="1">'IMP HR - Actual Persons '!BR17*$C17</f>
        <v>80</v>
      </c>
      <c r="BS17" s="271">
        <f ca="1">'IMP HR - Actual Persons '!BS17*$C17</f>
        <v>80</v>
      </c>
      <c r="BT17" s="271">
        <f ca="1">'IMP HR - Actual Persons '!BT17*$C17</f>
        <v>80</v>
      </c>
      <c r="BU17" s="270">
        <f ca="1">'IMP HR - Actual Persons '!BU17*$C17</f>
        <v>80</v>
      </c>
      <c r="BV17" s="271">
        <f ca="1">'IMP HR - Actual Persons '!BV17*$C17</f>
        <v>80</v>
      </c>
      <c r="BW17" s="272">
        <f ca="1">'IMP HR - Actual Persons '!BW17*$C17</f>
        <v>80</v>
      </c>
      <c r="BX17" s="273">
        <f ca="1">'IMP HR - Actual Persons '!BX17*$C17</f>
        <v>80</v>
      </c>
      <c r="BY17" s="271">
        <f ca="1">'IMP HR - Actual Persons '!BY17*$C17</f>
        <v>80</v>
      </c>
      <c r="BZ17" s="271">
        <f ca="1">'IMP HR - Actual Persons '!BZ17*$C17</f>
        <v>80</v>
      </c>
      <c r="CA17" s="270">
        <f ca="1">'IMP HR - Actual Persons '!CA17*$C17</f>
        <v>80</v>
      </c>
      <c r="CB17" s="271">
        <f ca="1">'IMP HR - Actual Persons '!CB17*$C17</f>
        <v>80</v>
      </c>
      <c r="CC17" s="271">
        <f ca="1">'IMP HR - Actual Persons '!CC17*$C17</f>
        <v>80</v>
      </c>
      <c r="CD17" s="270">
        <f ca="1">'IMP HR - Actual Persons '!CD17*$C17</f>
        <v>80</v>
      </c>
      <c r="CE17" s="271">
        <f ca="1">'IMP HR - Actual Persons '!CE17*$C17</f>
        <v>80</v>
      </c>
      <c r="CF17" s="271">
        <f ca="1">'IMP HR - Actual Persons '!CF17*$C17</f>
        <v>80</v>
      </c>
      <c r="CG17" s="270">
        <f ca="1">'IMP HR - Actual Persons '!CG17*$C17</f>
        <v>80</v>
      </c>
      <c r="CH17" s="271">
        <f ca="1">'IMP HR - Actual Persons '!CH17*$C17</f>
        <v>80</v>
      </c>
      <c r="CI17" s="272">
        <f ca="1">'IMP HR - Actual Persons '!CI17*$C17</f>
        <v>80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>
        <f>'PRJ Salary Profile'!C17</f>
        <v>6</v>
      </c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73">
        <f ca="1">'IMP HR - Actual Persons '!AB18*$C18</f>
        <v>6</v>
      </c>
      <c r="AC18" s="271">
        <f ca="1">'IMP HR - Actual Persons '!AC18*$C18</f>
        <v>6</v>
      </c>
      <c r="AD18" s="271">
        <f ca="1">'IMP HR - Actual Persons '!AD18*$C18</f>
        <v>6</v>
      </c>
      <c r="AE18" s="270">
        <f ca="1">'IMP HR - Actual Persons '!AE18*$C18</f>
        <v>6</v>
      </c>
      <c r="AF18" s="271">
        <f ca="1">'IMP HR - Actual Persons '!AF18*$C18</f>
        <v>6</v>
      </c>
      <c r="AG18" s="271">
        <f ca="1">'IMP HR - Actual Persons '!AG18*$C18</f>
        <v>6</v>
      </c>
      <c r="AH18" s="270">
        <f ca="1">'IMP HR - Actual Persons '!AH18*$C18</f>
        <v>6</v>
      </c>
      <c r="AI18" s="271">
        <f ca="1">'IMP HR - Actual Persons '!AI18*$C18</f>
        <v>6</v>
      </c>
      <c r="AJ18" s="271">
        <f ca="1">'IMP HR - Actual Persons '!AJ18*$C18</f>
        <v>6</v>
      </c>
      <c r="AK18" s="270">
        <f ca="1">'IMP HR - Actual Persons '!AK18*$C18</f>
        <v>6</v>
      </c>
      <c r="AL18" s="271">
        <f ca="1">'IMP HR - Actual Persons '!AL18*$C18</f>
        <v>6</v>
      </c>
      <c r="AM18" s="272">
        <f ca="1">'IMP HR - Actual Persons '!AM18*$C18</f>
        <v>6</v>
      </c>
      <c r="AN18" s="273">
        <f ca="1">'IMP HR - Actual Persons '!AN18*$C18</f>
        <v>30</v>
      </c>
      <c r="AO18" s="271">
        <f ca="1">'IMP HR - Actual Persons '!AO18*$C18</f>
        <v>30</v>
      </c>
      <c r="AP18" s="271">
        <f ca="1">'IMP HR - Actual Persons '!AP18*$C18</f>
        <v>30</v>
      </c>
      <c r="AQ18" s="270">
        <f ca="1">'IMP HR - Actual Persons '!AQ18*$C18</f>
        <v>30</v>
      </c>
      <c r="AR18" s="271">
        <f ca="1">'IMP HR - Actual Persons '!AR18*$C18</f>
        <v>30</v>
      </c>
      <c r="AS18" s="271">
        <f ca="1">'IMP HR - Actual Persons '!AS18*$C18</f>
        <v>30</v>
      </c>
      <c r="AT18" s="270">
        <f ca="1">'IMP HR - Actual Persons '!AT18*$C18</f>
        <v>30</v>
      </c>
      <c r="AU18" s="271">
        <f ca="1">'IMP HR - Actual Persons '!AU18*$C18</f>
        <v>30</v>
      </c>
      <c r="AV18" s="271">
        <f ca="1">'IMP HR - Actual Persons '!AV18*$C18</f>
        <v>30</v>
      </c>
      <c r="AW18" s="270">
        <f ca="1">'IMP HR - Actual Persons '!AW18*$C18</f>
        <v>30</v>
      </c>
      <c r="AX18" s="271">
        <f ca="1">'IMP HR - Actual Persons '!AX18*$C18</f>
        <v>30</v>
      </c>
      <c r="AY18" s="272">
        <f ca="1">'IMP HR - Actual Persons '!AY18*$C18</f>
        <v>30</v>
      </c>
      <c r="AZ18" s="273">
        <f ca="1">'IMP HR - Actual Persons '!AZ18*$C18</f>
        <v>30</v>
      </c>
      <c r="BA18" s="271">
        <f ca="1">'IMP HR - Actual Persons '!BA18*$C18</f>
        <v>30</v>
      </c>
      <c r="BB18" s="271">
        <f ca="1">'IMP HR - Actual Persons '!BB18*$C18</f>
        <v>36</v>
      </c>
      <c r="BC18" s="270">
        <f ca="1">'IMP HR - Actual Persons '!BC18*$C18</f>
        <v>72</v>
      </c>
      <c r="BD18" s="271">
        <f ca="1">'IMP HR - Actual Persons '!BD18*$C18</f>
        <v>72</v>
      </c>
      <c r="BE18" s="271">
        <f ca="1">'IMP HR - Actual Persons '!BE18*$C18</f>
        <v>72</v>
      </c>
      <c r="BF18" s="270">
        <f ca="1">'IMP HR - Actual Persons '!BF18*$C18</f>
        <v>72</v>
      </c>
      <c r="BG18" s="271">
        <f ca="1">'IMP HR - Actual Persons '!BG18*$C18</f>
        <v>72</v>
      </c>
      <c r="BH18" s="271">
        <f ca="1">'IMP HR - Actual Persons '!BH18*$C18</f>
        <v>72</v>
      </c>
      <c r="BI18" s="270">
        <f ca="1">'IMP HR - Actual Persons '!BI18*$C18</f>
        <v>72</v>
      </c>
      <c r="BJ18" s="271">
        <f ca="1">'IMP HR - Actual Persons '!BJ18*$C18</f>
        <v>72</v>
      </c>
      <c r="BK18" s="272">
        <f ca="1">'IMP HR - Actual Persons '!BK18*$C18</f>
        <v>72</v>
      </c>
      <c r="BL18" s="273">
        <f ca="1">'IMP HR - Actual Persons '!BL18*$C18</f>
        <v>72</v>
      </c>
      <c r="BM18" s="271">
        <f ca="1">'IMP HR - Actual Persons '!BM18*$C18</f>
        <v>72</v>
      </c>
      <c r="BN18" s="271">
        <f ca="1">'IMP HR - Actual Persons '!BN18*$C18</f>
        <v>72</v>
      </c>
      <c r="BO18" s="270">
        <f ca="1">'IMP HR - Actual Persons '!BO18*$C18</f>
        <v>96</v>
      </c>
      <c r="BP18" s="271">
        <f ca="1">'IMP HR - Actual Persons '!BP18*$C18</f>
        <v>96</v>
      </c>
      <c r="BQ18" s="271">
        <f ca="1">'IMP HR - Actual Persons '!BQ18*$C18</f>
        <v>96</v>
      </c>
      <c r="BR18" s="270">
        <f ca="1">'IMP HR - Actual Persons '!BR18*$C18</f>
        <v>96</v>
      </c>
      <c r="BS18" s="271">
        <f ca="1">'IMP HR - Actual Persons '!BS18*$C18</f>
        <v>96</v>
      </c>
      <c r="BT18" s="271">
        <f ca="1">'IMP HR - Actual Persons '!BT18*$C18</f>
        <v>102</v>
      </c>
      <c r="BU18" s="270">
        <f ca="1">'IMP HR - Actual Persons '!BU18*$C18</f>
        <v>102</v>
      </c>
      <c r="BV18" s="271">
        <f ca="1">'IMP HR - Actual Persons '!BV18*$C18</f>
        <v>102</v>
      </c>
      <c r="BW18" s="272">
        <f ca="1">'IMP HR - Actual Persons '!BW18*$C18</f>
        <v>108</v>
      </c>
      <c r="BX18" s="273">
        <f ca="1">'IMP HR - Actual Persons '!BX18*$C18</f>
        <v>108</v>
      </c>
      <c r="BY18" s="271">
        <f ca="1">'IMP HR - Actual Persons '!BY18*$C18</f>
        <v>108</v>
      </c>
      <c r="BZ18" s="271">
        <f ca="1">'IMP HR - Actual Persons '!BZ18*$C18</f>
        <v>114</v>
      </c>
      <c r="CA18" s="270">
        <f ca="1">'IMP HR - Actual Persons '!CA18*$C18</f>
        <v>114</v>
      </c>
      <c r="CB18" s="271">
        <f ca="1">'IMP HR - Actual Persons '!CB18*$C18</f>
        <v>114</v>
      </c>
      <c r="CC18" s="271">
        <f ca="1">'IMP HR - Actual Persons '!CC18*$C18</f>
        <v>114</v>
      </c>
      <c r="CD18" s="270">
        <f ca="1">'IMP HR - Actual Persons '!CD18*$C18</f>
        <v>114</v>
      </c>
      <c r="CE18" s="271">
        <f ca="1">'IMP HR - Actual Persons '!CE18*$C18</f>
        <v>114</v>
      </c>
      <c r="CF18" s="271">
        <f ca="1">'IMP HR - Actual Persons '!CF18*$C18</f>
        <v>114</v>
      </c>
      <c r="CG18" s="270">
        <f ca="1">'IMP HR - Actual Persons '!CG18*$C18</f>
        <v>114</v>
      </c>
      <c r="CH18" s="271">
        <f ca="1">'IMP HR - Actual Persons '!CH18*$C18</f>
        <v>114</v>
      </c>
      <c r="CI18" s="272">
        <f ca="1">'IMP HR - Actual Persons '!CI18*$C18</f>
        <v>114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>
        <f>'PRJ Salary Profile'!C18</f>
        <v>4</v>
      </c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73">
        <f ca="1">'IMP HR - Actual Persons '!AB19*$C19</f>
        <v>0</v>
      </c>
      <c r="AC19" s="271">
        <f ca="1">'IMP HR - Actual Persons '!AC19*$C19</f>
        <v>4</v>
      </c>
      <c r="AD19" s="271">
        <f ca="1">'IMP HR - Actual Persons '!AD19*$C19</f>
        <v>4</v>
      </c>
      <c r="AE19" s="270">
        <f ca="1">'IMP HR - Actual Persons '!AE19*$C19</f>
        <v>4</v>
      </c>
      <c r="AF19" s="271">
        <f ca="1">'IMP HR - Actual Persons '!AF19*$C19</f>
        <v>4</v>
      </c>
      <c r="AG19" s="271">
        <f ca="1">'IMP HR - Actual Persons '!AG19*$C19</f>
        <v>4</v>
      </c>
      <c r="AH19" s="270">
        <f ca="1">'IMP HR - Actual Persons '!AH19*$C19</f>
        <v>4</v>
      </c>
      <c r="AI19" s="271">
        <f ca="1">'IMP HR - Actual Persons '!AI19*$C19</f>
        <v>4</v>
      </c>
      <c r="AJ19" s="271">
        <f ca="1">'IMP HR - Actual Persons '!AJ19*$C19</f>
        <v>4</v>
      </c>
      <c r="AK19" s="270">
        <f ca="1">'IMP HR - Actual Persons '!AK19*$C19</f>
        <v>4</v>
      </c>
      <c r="AL19" s="271">
        <f ca="1">'IMP HR - Actual Persons '!AL19*$C19</f>
        <v>4</v>
      </c>
      <c r="AM19" s="272">
        <f ca="1">'IMP HR - Actual Persons '!AM19*$C19</f>
        <v>4</v>
      </c>
      <c r="AN19" s="273">
        <f ca="1">'IMP HR - Actual Persons '!AN19*$C19</f>
        <v>4</v>
      </c>
      <c r="AO19" s="271">
        <f ca="1">'IMP HR - Actual Persons '!AO19*$C19</f>
        <v>20</v>
      </c>
      <c r="AP19" s="271">
        <f ca="1">'IMP HR - Actual Persons '!AP19*$C19</f>
        <v>20</v>
      </c>
      <c r="AQ19" s="270">
        <f ca="1">'IMP HR - Actual Persons '!AQ19*$C19</f>
        <v>20</v>
      </c>
      <c r="AR19" s="271">
        <f ca="1">'IMP HR - Actual Persons '!AR19*$C19</f>
        <v>24</v>
      </c>
      <c r="AS19" s="271">
        <f ca="1">'IMP HR - Actual Persons '!AS19*$C19</f>
        <v>24</v>
      </c>
      <c r="AT19" s="270">
        <f ca="1">'IMP HR - Actual Persons '!AT19*$C19</f>
        <v>24</v>
      </c>
      <c r="AU19" s="271">
        <f ca="1">'IMP HR - Actual Persons '!AU19*$C19</f>
        <v>24</v>
      </c>
      <c r="AV19" s="271">
        <f ca="1">'IMP HR - Actual Persons '!AV19*$C19</f>
        <v>24</v>
      </c>
      <c r="AW19" s="270">
        <f ca="1">'IMP HR - Actual Persons '!AW19*$C19</f>
        <v>24</v>
      </c>
      <c r="AX19" s="271">
        <f ca="1">'IMP HR - Actual Persons '!AX19*$C19</f>
        <v>28</v>
      </c>
      <c r="AY19" s="272">
        <f ca="1">'IMP HR - Actual Persons '!AY19*$C19</f>
        <v>28</v>
      </c>
      <c r="AZ19" s="273">
        <f ca="1">'IMP HR - Actual Persons '!AZ19*$C19</f>
        <v>28</v>
      </c>
      <c r="BA19" s="271">
        <f ca="1">'IMP HR - Actual Persons '!BA19*$C19</f>
        <v>32</v>
      </c>
      <c r="BB19" s="271">
        <f ca="1">'IMP HR - Actual Persons '!BB19*$C19</f>
        <v>32</v>
      </c>
      <c r="BC19" s="270">
        <f ca="1">'IMP HR - Actual Persons '!BC19*$C19</f>
        <v>32</v>
      </c>
      <c r="BD19" s="271">
        <f ca="1">'IMP HR - Actual Persons '!BD19*$C19</f>
        <v>60</v>
      </c>
      <c r="BE19" s="271">
        <f ca="1">'IMP HR - Actual Persons '!BE19*$C19</f>
        <v>60</v>
      </c>
      <c r="BF19" s="270">
        <f ca="1">'IMP HR - Actual Persons '!BF19*$C19</f>
        <v>60</v>
      </c>
      <c r="BG19" s="271">
        <f ca="1">'IMP HR - Actual Persons '!BG19*$C19</f>
        <v>60</v>
      </c>
      <c r="BH19" s="271">
        <f ca="1">'IMP HR - Actual Persons '!BH19*$C19</f>
        <v>60</v>
      </c>
      <c r="BI19" s="270">
        <f ca="1">'IMP HR - Actual Persons '!BI19*$C19</f>
        <v>60</v>
      </c>
      <c r="BJ19" s="271">
        <f ca="1">'IMP HR - Actual Persons '!BJ19*$C19</f>
        <v>60</v>
      </c>
      <c r="BK19" s="272">
        <f ca="1">'IMP HR - Actual Persons '!BK19*$C19</f>
        <v>60</v>
      </c>
      <c r="BL19" s="273">
        <f ca="1">'IMP HR - Actual Persons '!BL19*$C19</f>
        <v>60</v>
      </c>
      <c r="BM19" s="271">
        <f ca="1">'IMP HR - Actual Persons '!BM19*$C19</f>
        <v>60</v>
      </c>
      <c r="BN19" s="271">
        <f ca="1">'IMP HR - Actual Persons '!BN19*$C19</f>
        <v>60</v>
      </c>
      <c r="BO19" s="270">
        <f ca="1">'IMP HR - Actual Persons '!BO19*$C19</f>
        <v>60</v>
      </c>
      <c r="BP19" s="271">
        <f ca="1">'IMP HR - Actual Persons '!BP19*$C19</f>
        <v>92</v>
      </c>
      <c r="BQ19" s="271">
        <f ca="1">'IMP HR - Actual Persons '!BQ19*$C19</f>
        <v>92</v>
      </c>
      <c r="BR19" s="270">
        <f ca="1">'IMP HR - Actual Persons '!BR19*$C19</f>
        <v>92</v>
      </c>
      <c r="BS19" s="271">
        <f ca="1">'IMP HR - Actual Persons '!BS19*$C19</f>
        <v>92</v>
      </c>
      <c r="BT19" s="271">
        <f ca="1">'IMP HR - Actual Persons '!BT19*$C19</f>
        <v>92</v>
      </c>
      <c r="BU19" s="270">
        <f ca="1">'IMP HR - Actual Persons '!BU19*$C19</f>
        <v>92</v>
      </c>
      <c r="BV19" s="271">
        <f ca="1">'IMP HR - Actual Persons '!BV19*$C19</f>
        <v>100</v>
      </c>
      <c r="BW19" s="272">
        <f ca="1">'IMP HR - Actual Persons '!BW19*$C19</f>
        <v>100</v>
      </c>
      <c r="BX19" s="273">
        <f ca="1">'IMP HR - Actual Persons '!BX19*$C19</f>
        <v>100</v>
      </c>
      <c r="BY19" s="271">
        <f ca="1">'IMP HR - Actual Persons '!BY19*$C19</f>
        <v>100</v>
      </c>
      <c r="BZ19" s="271">
        <f ca="1">'IMP HR - Actual Persons '!BZ19*$C19</f>
        <v>100</v>
      </c>
      <c r="CA19" s="270">
        <f ca="1">'IMP HR - Actual Persons '!CA19*$C19</f>
        <v>100</v>
      </c>
      <c r="CB19" s="271">
        <f ca="1">'IMP HR - Actual Persons '!CB19*$C19</f>
        <v>100</v>
      </c>
      <c r="CC19" s="271">
        <f ca="1">'IMP HR - Actual Persons '!CC19*$C19</f>
        <v>100</v>
      </c>
      <c r="CD19" s="270">
        <f ca="1">'IMP HR - Actual Persons '!CD19*$C19</f>
        <v>100</v>
      </c>
      <c r="CE19" s="271">
        <f ca="1">'IMP HR - Actual Persons '!CE19*$C19</f>
        <v>100</v>
      </c>
      <c r="CF19" s="271">
        <f ca="1">'IMP HR - Actual Persons '!CF19*$C19</f>
        <v>100</v>
      </c>
      <c r="CG19" s="270">
        <f ca="1">'IMP HR - Actual Persons '!CG19*$C19</f>
        <v>100</v>
      </c>
      <c r="CH19" s="271">
        <f ca="1">'IMP HR - Actual Persons '!CH19*$C19</f>
        <v>100</v>
      </c>
      <c r="CI19" s="272">
        <f ca="1">'IMP HR - Actual Persons '!CI19*$C19</f>
        <v>100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>
        <f>'PRJ Salary Profile'!C19</f>
        <v>3</v>
      </c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73">
        <f ca="1">'IMP HR - Actual Persons '!AB20*$C20</f>
        <v>0</v>
      </c>
      <c r="AC20" s="271">
        <f ca="1">'IMP HR - Actual Persons '!AC20*$C20</f>
        <v>0</v>
      </c>
      <c r="AD20" s="271">
        <f ca="1">'IMP HR - Actual Persons '!AD20*$C20</f>
        <v>3</v>
      </c>
      <c r="AE20" s="270">
        <f ca="1">'IMP HR - Actual Persons '!AE20*$C20</f>
        <v>6</v>
      </c>
      <c r="AF20" s="271">
        <f ca="1">'IMP HR - Actual Persons '!AF20*$C20</f>
        <v>6</v>
      </c>
      <c r="AG20" s="271">
        <f ca="1">'IMP HR - Actual Persons '!AG20*$C20</f>
        <v>6</v>
      </c>
      <c r="AH20" s="270">
        <f ca="1">'IMP HR - Actual Persons '!AH20*$C20</f>
        <v>6</v>
      </c>
      <c r="AI20" s="271">
        <f ca="1">'IMP HR - Actual Persons '!AI20*$C20</f>
        <v>6</v>
      </c>
      <c r="AJ20" s="271">
        <f ca="1">'IMP HR - Actual Persons '!AJ20*$C20</f>
        <v>6</v>
      </c>
      <c r="AK20" s="270">
        <f ca="1">'IMP HR - Actual Persons '!AK20*$C20</f>
        <v>6</v>
      </c>
      <c r="AL20" s="271">
        <f ca="1">'IMP HR - Actual Persons '!AL20*$C20</f>
        <v>6</v>
      </c>
      <c r="AM20" s="272">
        <f ca="1">'IMP HR - Actual Persons '!AM20*$C20</f>
        <v>6</v>
      </c>
      <c r="AN20" s="273">
        <f ca="1">'IMP HR - Actual Persons '!AN20*$C20</f>
        <v>6</v>
      </c>
      <c r="AO20" s="271">
        <f ca="1">'IMP HR - Actual Persons '!AO20*$C20</f>
        <v>6</v>
      </c>
      <c r="AP20" s="271">
        <f ca="1">'IMP HR - Actual Persons '!AP20*$C20</f>
        <v>18</v>
      </c>
      <c r="AQ20" s="270">
        <f ca="1">'IMP HR - Actual Persons '!AQ20*$C20</f>
        <v>30</v>
      </c>
      <c r="AR20" s="271">
        <f ca="1">'IMP HR - Actual Persons '!AR20*$C20</f>
        <v>30</v>
      </c>
      <c r="AS20" s="271">
        <f ca="1">'IMP HR - Actual Persons '!AS20*$C20</f>
        <v>33</v>
      </c>
      <c r="AT20" s="270">
        <f ca="1">'IMP HR - Actual Persons '!AT20*$C20</f>
        <v>36</v>
      </c>
      <c r="AU20" s="271">
        <f ca="1">'IMP HR - Actual Persons '!AU20*$C20</f>
        <v>36</v>
      </c>
      <c r="AV20" s="271">
        <f ca="1">'IMP HR - Actual Persons '!AV20*$C20</f>
        <v>36</v>
      </c>
      <c r="AW20" s="270">
        <f ca="1">'IMP HR - Actual Persons '!AW20*$C20</f>
        <v>36</v>
      </c>
      <c r="AX20" s="271">
        <f ca="1">'IMP HR - Actual Persons '!AX20*$C20</f>
        <v>36</v>
      </c>
      <c r="AY20" s="272">
        <f ca="1">'IMP HR - Actual Persons '!AY20*$C20</f>
        <v>36</v>
      </c>
      <c r="AZ20" s="273">
        <f ca="1">'IMP HR - Actual Persons '!AZ20*$C20</f>
        <v>39</v>
      </c>
      <c r="BA20" s="271">
        <f ca="1">'IMP HR - Actual Persons '!BA20*$C20</f>
        <v>39</v>
      </c>
      <c r="BB20" s="271">
        <f ca="1">'IMP HR - Actual Persons '!BB20*$C20</f>
        <v>42</v>
      </c>
      <c r="BC20" s="270">
        <f ca="1">'IMP HR - Actual Persons '!BC20*$C20</f>
        <v>45</v>
      </c>
      <c r="BD20" s="271">
        <f ca="1">'IMP HR - Actual Persons '!BD20*$C20</f>
        <v>45</v>
      </c>
      <c r="BE20" s="271">
        <f ca="1">'IMP HR - Actual Persons '!BE20*$C20</f>
        <v>69</v>
      </c>
      <c r="BF20" s="270">
        <f ca="1">'IMP HR - Actual Persons '!BF20*$C20</f>
        <v>90</v>
      </c>
      <c r="BG20" s="271">
        <f ca="1">'IMP HR - Actual Persons '!BG20*$C20</f>
        <v>90</v>
      </c>
      <c r="BH20" s="271">
        <f ca="1">'IMP HR - Actual Persons '!BH20*$C20</f>
        <v>90</v>
      </c>
      <c r="BI20" s="270">
        <f ca="1">'IMP HR - Actual Persons '!BI20*$C20</f>
        <v>90</v>
      </c>
      <c r="BJ20" s="271">
        <f ca="1">'IMP HR - Actual Persons '!BJ20*$C20</f>
        <v>90</v>
      </c>
      <c r="BK20" s="272">
        <f ca="1">'IMP HR - Actual Persons '!BK20*$C20</f>
        <v>90</v>
      </c>
      <c r="BL20" s="273">
        <f ca="1">'IMP HR - Actual Persons '!BL20*$C20</f>
        <v>90</v>
      </c>
      <c r="BM20" s="271">
        <f ca="1">'IMP HR - Actual Persons '!BM20*$C20</f>
        <v>90</v>
      </c>
      <c r="BN20" s="271">
        <f ca="1">'IMP HR - Actual Persons '!BN20*$C20</f>
        <v>90</v>
      </c>
      <c r="BO20" s="270">
        <f ca="1">'IMP HR - Actual Persons '!BO20*$C20</f>
        <v>90</v>
      </c>
      <c r="BP20" s="271">
        <f ca="1">'IMP HR - Actual Persons '!BP20*$C20</f>
        <v>90</v>
      </c>
      <c r="BQ20" s="271">
        <f ca="1">'IMP HR - Actual Persons '!BQ20*$C20</f>
        <v>111</v>
      </c>
      <c r="BR20" s="270">
        <f ca="1">'IMP HR - Actual Persons '!BR20*$C20</f>
        <v>129</v>
      </c>
      <c r="BS20" s="271">
        <f ca="1">'IMP HR - Actual Persons '!BS20*$C20</f>
        <v>129</v>
      </c>
      <c r="BT20" s="271">
        <f ca="1">'IMP HR - Actual Persons '!BT20*$C20</f>
        <v>129</v>
      </c>
      <c r="BU20" s="270">
        <f ca="1">'IMP HR - Actual Persons '!BU20*$C20</f>
        <v>129</v>
      </c>
      <c r="BV20" s="271">
        <f ca="1">'IMP HR - Actual Persons '!BV20*$C20</f>
        <v>129</v>
      </c>
      <c r="BW20" s="272">
        <f ca="1">'IMP HR - Actual Persons '!BW20*$C20</f>
        <v>138</v>
      </c>
      <c r="BX20" s="273">
        <f ca="1">'IMP HR - Actual Persons '!BX20*$C20</f>
        <v>147</v>
      </c>
      <c r="BY20" s="271">
        <f ca="1">'IMP HR - Actual Persons '!BY20*$C20</f>
        <v>147</v>
      </c>
      <c r="BZ20" s="271">
        <f ca="1">'IMP HR - Actual Persons '!BZ20*$C20</f>
        <v>147</v>
      </c>
      <c r="CA20" s="270">
        <f ca="1">'IMP HR - Actual Persons '!CA20*$C20</f>
        <v>147</v>
      </c>
      <c r="CB20" s="271">
        <f ca="1">'IMP HR - Actual Persons '!CB20*$C20</f>
        <v>147</v>
      </c>
      <c r="CC20" s="271">
        <f ca="1">'IMP HR - Actual Persons '!CC20*$C20</f>
        <v>147</v>
      </c>
      <c r="CD20" s="270">
        <f ca="1">'IMP HR - Actual Persons '!CD20*$C20</f>
        <v>147</v>
      </c>
      <c r="CE20" s="271">
        <f ca="1">'IMP HR - Actual Persons '!CE20*$C20</f>
        <v>147</v>
      </c>
      <c r="CF20" s="271">
        <f ca="1">'IMP HR - Actual Persons '!CF20*$C20</f>
        <v>147</v>
      </c>
      <c r="CG20" s="270">
        <f ca="1">'IMP HR - Actual Persons '!CG20*$C20</f>
        <v>147</v>
      </c>
      <c r="CH20" s="271">
        <f ca="1">'IMP HR - Actual Persons '!CH20*$C20</f>
        <v>147</v>
      </c>
      <c r="CI20" s="272">
        <f ca="1">'IMP HR - Actual Persons '!CI20*$C20</f>
        <v>147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>
        <f>'PRJ Salary Profile'!C20</f>
        <v>10</v>
      </c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73">
        <f ca="1">'IMP HR - Actual Persons '!AB21*$C21</f>
        <v>10</v>
      </c>
      <c r="AC21" s="271">
        <f ca="1">'IMP HR - Actual Persons '!AC21*$C21</f>
        <v>10</v>
      </c>
      <c r="AD21" s="271">
        <f ca="1">'IMP HR - Actual Persons '!AD21*$C21</f>
        <v>10</v>
      </c>
      <c r="AE21" s="270">
        <f ca="1">'IMP HR - Actual Persons '!AE21*$C21</f>
        <v>10</v>
      </c>
      <c r="AF21" s="271">
        <f ca="1">'IMP HR - Actual Persons '!AF21*$C21</f>
        <v>10</v>
      </c>
      <c r="AG21" s="271">
        <f ca="1">'IMP HR - Actual Persons '!AG21*$C21</f>
        <v>10</v>
      </c>
      <c r="AH21" s="270">
        <f ca="1">'IMP HR - Actual Persons '!AH21*$C21</f>
        <v>10</v>
      </c>
      <c r="AI21" s="271">
        <f ca="1">'IMP HR - Actual Persons '!AI21*$C21</f>
        <v>10</v>
      </c>
      <c r="AJ21" s="271">
        <f ca="1">'IMP HR - Actual Persons '!AJ21*$C21</f>
        <v>10</v>
      </c>
      <c r="AK21" s="270">
        <f ca="1">'IMP HR - Actual Persons '!AK21*$C21</f>
        <v>10</v>
      </c>
      <c r="AL21" s="271">
        <f ca="1">'IMP HR - Actual Persons '!AL21*$C21</f>
        <v>10</v>
      </c>
      <c r="AM21" s="272">
        <f ca="1">'IMP HR - Actual Persons '!AM21*$C21</f>
        <v>10</v>
      </c>
      <c r="AN21" s="273">
        <f ca="1">'IMP HR - Actual Persons '!AN21*$C21</f>
        <v>50</v>
      </c>
      <c r="AO21" s="271">
        <f ca="1">'IMP HR - Actual Persons '!AO21*$C21</f>
        <v>50</v>
      </c>
      <c r="AP21" s="271">
        <f ca="1">'IMP HR - Actual Persons '!AP21*$C21</f>
        <v>50</v>
      </c>
      <c r="AQ21" s="270">
        <f ca="1">'IMP HR - Actual Persons '!AQ21*$C21</f>
        <v>60</v>
      </c>
      <c r="AR21" s="271">
        <f ca="1">'IMP HR - Actual Persons '!AR21*$C21</f>
        <v>60</v>
      </c>
      <c r="AS21" s="271">
        <f ca="1">'IMP HR - Actual Persons '!AS21*$C21</f>
        <v>60</v>
      </c>
      <c r="AT21" s="270">
        <f ca="1">'IMP HR - Actual Persons '!AT21*$C21</f>
        <v>60</v>
      </c>
      <c r="AU21" s="271">
        <f ca="1">'IMP HR - Actual Persons '!AU21*$C21</f>
        <v>60</v>
      </c>
      <c r="AV21" s="271">
        <f ca="1">'IMP HR - Actual Persons '!AV21*$C21</f>
        <v>60</v>
      </c>
      <c r="AW21" s="270">
        <f ca="1">'IMP HR - Actual Persons '!AW21*$C21</f>
        <v>70</v>
      </c>
      <c r="AX21" s="271">
        <f ca="1">'IMP HR - Actual Persons '!AX21*$C21</f>
        <v>70</v>
      </c>
      <c r="AY21" s="272">
        <f ca="1">'IMP HR - Actual Persons '!AY21*$C21</f>
        <v>70</v>
      </c>
      <c r="AZ21" s="273">
        <f ca="1">'IMP HR - Actual Persons '!AZ21*$C21</f>
        <v>80</v>
      </c>
      <c r="BA21" s="271">
        <f ca="1">'IMP HR - Actual Persons '!BA21*$C21</f>
        <v>80</v>
      </c>
      <c r="BB21" s="271">
        <f ca="1">'IMP HR - Actual Persons '!BB21*$C21</f>
        <v>80</v>
      </c>
      <c r="BC21" s="270">
        <f ca="1">'IMP HR - Actual Persons '!BC21*$C21</f>
        <v>150</v>
      </c>
      <c r="BD21" s="271">
        <f ca="1">'IMP HR - Actual Persons '!BD21*$C21</f>
        <v>150</v>
      </c>
      <c r="BE21" s="271">
        <f ca="1">'IMP HR - Actual Persons '!BE21*$C21</f>
        <v>150</v>
      </c>
      <c r="BF21" s="270">
        <f ca="1">'IMP HR - Actual Persons '!BF21*$C21</f>
        <v>150</v>
      </c>
      <c r="BG21" s="271">
        <f ca="1">'IMP HR - Actual Persons '!BG21*$C21</f>
        <v>150</v>
      </c>
      <c r="BH21" s="271">
        <f ca="1">'IMP HR - Actual Persons '!BH21*$C21</f>
        <v>150</v>
      </c>
      <c r="BI21" s="270">
        <f ca="1">'IMP HR - Actual Persons '!BI21*$C21</f>
        <v>150</v>
      </c>
      <c r="BJ21" s="271">
        <f ca="1">'IMP HR - Actual Persons '!BJ21*$C21</f>
        <v>150</v>
      </c>
      <c r="BK21" s="272">
        <f ca="1">'IMP HR - Actual Persons '!BK21*$C21</f>
        <v>150</v>
      </c>
      <c r="BL21" s="273">
        <f ca="1">'IMP HR - Actual Persons '!BL21*$C21</f>
        <v>150</v>
      </c>
      <c r="BM21" s="271">
        <f ca="1">'IMP HR - Actual Persons '!BM21*$C21</f>
        <v>150</v>
      </c>
      <c r="BN21" s="271">
        <f ca="1">'IMP HR - Actual Persons '!BN21*$C21</f>
        <v>150</v>
      </c>
      <c r="BO21" s="270">
        <f ca="1">'IMP HR - Actual Persons '!BO21*$C21</f>
        <v>230</v>
      </c>
      <c r="BP21" s="271">
        <f ca="1">'IMP HR - Actual Persons '!BP21*$C21</f>
        <v>230</v>
      </c>
      <c r="BQ21" s="271">
        <f ca="1">'IMP HR - Actual Persons '!BQ21*$C21</f>
        <v>230</v>
      </c>
      <c r="BR21" s="270">
        <f ca="1">'IMP HR - Actual Persons '!BR21*$C21</f>
        <v>230</v>
      </c>
      <c r="BS21" s="271">
        <f ca="1">'IMP HR - Actual Persons '!BS21*$C21</f>
        <v>230</v>
      </c>
      <c r="BT21" s="271">
        <f ca="1">'IMP HR - Actual Persons '!BT21*$C21</f>
        <v>230</v>
      </c>
      <c r="BU21" s="270">
        <f ca="1">'IMP HR - Actual Persons '!BU21*$C21</f>
        <v>250</v>
      </c>
      <c r="BV21" s="271">
        <f ca="1">'IMP HR - Actual Persons '!BV21*$C21</f>
        <v>250</v>
      </c>
      <c r="BW21" s="272">
        <f ca="1">'IMP HR - Actual Persons '!BW21*$C21</f>
        <v>250</v>
      </c>
      <c r="BX21" s="273">
        <f ca="1">'IMP HR - Actual Persons '!BX21*$C21</f>
        <v>250</v>
      </c>
      <c r="BY21" s="271">
        <f ca="1">'IMP HR - Actual Persons '!BY21*$C21</f>
        <v>250</v>
      </c>
      <c r="BZ21" s="271">
        <f ca="1">'IMP HR - Actual Persons '!BZ21*$C21</f>
        <v>250</v>
      </c>
      <c r="CA21" s="270">
        <f ca="1">'IMP HR - Actual Persons '!CA21*$C21</f>
        <v>250</v>
      </c>
      <c r="CB21" s="271">
        <f ca="1">'IMP HR - Actual Persons '!CB21*$C21</f>
        <v>250</v>
      </c>
      <c r="CC21" s="271">
        <f ca="1">'IMP HR - Actual Persons '!CC21*$C21</f>
        <v>250</v>
      </c>
      <c r="CD21" s="270">
        <f ca="1">'IMP HR - Actual Persons '!CD21*$C21</f>
        <v>250</v>
      </c>
      <c r="CE21" s="271">
        <f ca="1">'IMP HR - Actual Persons '!CE21*$C21</f>
        <v>250</v>
      </c>
      <c r="CF21" s="271">
        <f ca="1">'IMP HR - Actual Persons '!CF21*$C21</f>
        <v>250</v>
      </c>
      <c r="CG21" s="270">
        <f ca="1">'IMP HR - Actual Persons '!CG21*$C21</f>
        <v>250</v>
      </c>
      <c r="CH21" s="271">
        <f ca="1">'IMP HR - Actual Persons '!CH21*$C21</f>
        <v>250</v>
      </c>
      <c r="CI21" s="272">
        <f ca="1">'IMP HR - Actual Persons '!CI21*$C21</f>
        <v>250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>
        <f>'PRJ Salary Profile'!C21</f>
        <v>5</v>
      </c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73">
        <f ca="1">'IMP HR - Actual Persons '!AB22*$C22</f>
        <v>5</v>
      </c>
      <c r="AC22" s="271">
        <f ca="1">'IMP HR - Actual Persons '!AC22*$C22</f>
        <v>5</v>
      </c>
      <c r="AD22" s="271">
        <f ca="1">'IMP HR - Actual Persons '!AD22*$C22</f>
        <v>5</v>
      </c>
      <c r="AE22" s="270">
        <f ca="1">'IMP HR - Actual Persons '!AE22*$C22</f>
        <v>5</v>
      </c>
      <c r="AF22" s="271">
        <f ca="1">'IMP HR - Actual Persons '!AF22*$C22</f>
        <v>5</v>
      </c>
      <c r="AG22" s="271">
        <f ca="1">'IMP HR - Actual Persons '!AG22*$C22</f>
        <v>5</v>
      </c>
      <c r="AH22" s="270">
        <f ca="1">'IMP HR - Actual Persons '!AH22*$C22</f>
        <v>5</v>
      </c>
      <c r="AI22" s="271">
        <f ca="1">'IMP HR - Actual Persons '!AI22*$C22</f>
        <v>5</v>
      </c>
      <c r="AJ22" s="271">
        <f ca="1">'IMP HR - Actual Persons '!AJ22*$C22</f>
        <v>5</v>
      </c>
      <c r="AK22" s="270">
        <f ca="1">'IMP HR - Actual Persons '!AK22*$C22</f>
        <v>5</v>
      </c>
      <c r="AL22" s="271">
        <f ca="1">'IMP HR - Actual Persons '!AL22*$C22</f>
        <v>5</v>
      </c>
      <c r="AM22" s="272">
        <f ca="1">'IMP HR - Actual Persons '!AM22*$C22</f>
        <v>5</v>
      </c>
      <c r="AN22" s="273">
        <f ca="1">'IMP HR - Actual Persons '!AN22*$C22</f>
        <v>5</v>
      </c>
      <c r="AO22" s="271">
        <f ca="1">'IMP HR - Actual Persons '!AO22*$C22</f>
        <v>5</v>
      </c>
      <c r="AP22" s="271">
        <f ca="1">'IMP HR - Actual Persons '!AP22*$C22</f>
        <v>5</v>
      </c>
      <c r="AQ22" s="270">
        <f ca="1">'IMP HR - Actual Persons '!AQ22*$C22</f>
        <v>10</v>
      </c>
      <c r="AR22" s="271">
        <f ca="1">'IMP HR - Actual Persons '!AR22*$C22</f>
        <v>10</v>
      </c>
      <c r="AS22" s="271">
        <f ca="1">'IMP HR - Actual Persons '!AS22*$C22</f>
        <v>10</v>
      </c>
      <c r="AT22" s="270">
        <f ca="1">'IMP HR - Actual Persons '!AT22*$C22</f>
        <v>10</v>
      </c>
      <c r="AU22" s="271">
        <f ca="1">'IMP HR - Actual Persons '!AU22*$C22</f>
        <v>10</v>
      </c>
      <c r="AV22" s="271">
        <f ca="1">'IMP HR - Actual Persons '!AV22*$C22</f>
        <v>10</v>
      </c>
      <c r="AW22" s="270">
        <f ca="1">'IMP HR - Actual Persons '!AW22*$C22</f>
        <v>10</v>
      </c>
      <c r="AX22" s="271">
        <f ca="1">'IMP HR - Actual Persons '!AX22*$C22</f>
        <v>10</v>
      </c>
      <c r="AY22" s="272">
        <f ca="1">'IMP HR - Actual Persons '!AY22*$C22</f>
        <v>10</v>
      </c>
      <c r="AZ22" s="273">
        <f ca="1">'IMP HR - Actual Persons '!AZ22*$C22</f>
        <v>10</v>
      </c>
      <c r="BA22" s="271">
        <f ca="1">'IMP HR - Actual Persons '!BA22*$C22</f>
        <v>10</v>
      </c>
      <c r="BB22" s="271">
        <f ca="1">'IMP HR - Actual Persons '!BB22*$C22</f>
        <v>10</v>
      </c>
      <c r="BC22" s="270">
        <f ca="1">'IMP HR - Actual Persons '!BC22*$C22</f>
        <v>15</v>
      </c>
      <c r="BD22" s="271">
        <f ca="1">'IMP HR - Actual Persons '!BD22*$C22</f>
        <v>15</v>
      </c>
      <c r="BE22" s="271">
        <f ca="1">'IMP HR - Actual Persons '!BE22*$C22</f>
        <v>15</v>
      </c>
      <c r="BF22" s="270">
        <f ca="1">'IMP HR - Actual Persons '!BF22*$C22</f>
        <v>15</v>
      </c>
      <c r="BG22" s="271">
        <f ca="1">'IMP HR - Actual Persons '!BG22*$C22</f>
        <v>15</v>
      </c>
      <c r="BH22" s="271">
        <f ca="1">'IMP HR - Actual Persons '!BH22*$C22</f>
        <v>15</v>
      </c>
      <c r="BI22" s="270">
        <f ca="1">'IMP HR - Actual Persons '!BI22*$C22</f>
        <v>15</v>
      </c>
      <c r="BJ22" s="271">
        <f ca="1">'IMP HR - Actual Persons '!BJ22*$C22</f>
        <v>15</v>
      </c>
      <c r="BK22" s="272">
        <f ca="1">'IMP HR - Actual Persons '!BK22*$C22</f>
        <v>15</v>
      </c>
      <c r="BL22" s="273">
        <f ca="1">'IMP HR - Actual Persons '!BL22*$C22</f>
        <v>15</v>
      </c>
      <c r="BM22" s="271">
        <f ca="1">'IMP HR - Actual Persons '!BM22*$C22</f>
        <v>15</v>
      </c>
      <c r="BN22" s="271">
        <f ca="1">'IMP HR - Actual Persons '!BN22*$C22</f>
        <v>15</v>
      </c>
      <c r="BO22" s="270">
        <f ca="1">'IMP HR - Actual Persons '!BO22*$C22</f>
        <v>25</v>
      </c>
      <c r="BP22" s="271">
        <f ca="1">'IMP HR - Actual Persons '!BP22*$C22</f>
        <v>25</v>
      </c>
      <c r="BQ22" s="271">
        <f ca="1">'IMP HR - Actual Persons '!BQ22*$C22</f>
        <v>25</v>
      </c>
      <c r="BR22" s="270">
        <f ca="1">'IMP HR - Actual Persons '!BR22*$C22</f>
        <v>25</v>
      </c>
      <c r="BS22" s="271">
        <f ca="1">'IMP HR - Actual Persons '!BS22*$C22</f>
        <v>25</v>
      </c>
      <c r="BT22" s="271">
        <f ca="1">'IMP HR - Actual Persons '!BT22*$C22</f>
        <v>25</v>
      </c>
      <c r="BU22" s="270">
        <f ca="1">'IMP HR - Actual Persons '!BU22*$C22</f>
        <v>25</v>
      </c>
      <c r="BV22" s="271">
        <f ca="1">'IMP HR - Actual Persons '!BV22*$C22</f>
        <v>25</v>
      </c>
      <c r="BW22" s="272">
        <f ca="1">'IMP HR - Actual Persons '!BW22*$C22</f>
        <v>25</v>
      </c>
      <c r="BX22" s="273">
        <f ca="1">'IMP HR - Actual Persons '!BX22*$C22</f>
        <v>25</v>
      </c>
      <c r="BY22" s="271">
        <f ca="1">'IMP HR - Actual Persons '!BY22*$C22</f>
        <v>25</v>
      </c>
      <c r="BZ22" s="271">
        <f ca="1">'IMP HR - Actual Persons '!BZ22*$C22</f>
        <v>25</v>
      </c>
      <c r="CA22" s="270">
        <f ca="1">'IMP HR - Actual Persons '!CA22*$C22</f>
        <v>25</v>
      </c>
      <c r="CB22" s="271">
        <f ca="1">'IMP HR - Actual Persons '!CB22*$C22</f>
        <v>25</v>
      </c>
      <c r="CC22" s="271">
        <f ca="1">'IMP HR - Actual Persons '!CC22*$C22</f>
        <v>25</v>
      </c>
      <c r="CD22" s="270">
        <f ca="1">'IMP HR - Actual Persons '!CD22*$C22</f>
        <v>25</v>
      </c>
      <c r="CE22" s="271">
        <f ca="1">'IMP HR - Actual Persons '!CE22*$C22</f>
        <v>25</v>
      </c>
      <c r="CF22" s="271">
        <f ca="1">'IMP HR - Actual Persons '!CF22*$C22</f>
        <v>25</v>
      </c>
      <c r="CG22" s="270">
        <f ca="1">'IMP HR - Actual Persons '!CG22*$C22</f>
        <v>25</v>
      </c>
      <c r="CH22" s="271">
        <f ca="1">'IMP HR - Actual Persons '!CH22*$C22</f>
        <v>25</v>
      </c>
      <c r="CI22" s="272">
        <f ca="1">'IMP HR - Actual Persons '!CI22*$C22</f>
        <v>25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>
        <f>'PRJ Salary Profile'!C22</f>
        <v>8</v>
      </c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73">
        <f ca="1">'IMP HR - Actual Persons '!AB23*$C23</f>
        <v>8</v>
      </c>
      <c r="AC23" s="271">
        <f ca="1">'IMP HR - Actual Persons '!AC23*$C23</f>
        <v>8</v>
      </c>
      <c r="AD23" s="271">
        <f ca="1">'IMP HR - Actual Persons '!AD23*$C23</f>
        <v>8</v>
      </c>
      <c r="AE23" s="270">
        <f ca="1">'IMP HR - Actual Persons '!AE23*$C23</f>
        <v>8</v>
      </c>
      <c r="AF23" s="271">
        <f ca="1">'IMP HR - Actual Persons '!AF23*$C23</f>
        <v>8</v>
      </c>
      <c r="AG23" s="271">
        <f ca="1">'IMP HR - Actual Persons '!AG23*$C23</f>
        <v>8</v>
      </c>
      <c r="AH23" s="270">
        <f ca="1">'IMP HR - Actual Persons '!AH23*$C23</f>
        <v>8</v>
      </c>
      <c r="AI23" s="271">
        <f ca="1">'IMP HR - Actual Persons '!AI23*$C23</f>
        <v>8</v>
      </c>
      <c r="AJ23" s="271">
        <f ca="1">'IMP HR - Actual Persons '!AJ23*$C23</f>
        <v>8</v>
      </c>
      <c r="AK23" s="270">
        <f ca="1">'IMP HR - Actual Persons '!AK23*$C23</f>
        <v>8</v>
      </c>
      <c r="AL23" s="271">
        <f ca="1">'IMP HR - Actual Persons '!AL23*$C23</f>
        <v>8</v>
      </c>
      <c r="AM23" s="272">
        <f ca="1">'IMP HR - Actual Persons '!AM23*$C23</f>
        <v>8</v>
      </c>
      <c r="AN23" s="273">
        <f ca="1">'IMP HR - Actual Persons '!AN23*$C23</f>
        <v>8</v>
      </c>
      <c r="AO23" s="271">
        <f ca="1">'IMP HR - Actual Persons '!AO23*$C23</f>
        <v>8</v>
      </c>
      <c r="AP23" s="271">
        <f ca="1">'IMP HR - Actual Persons '!AP23*$C23</f>
        <v>8</v>
      </c>
      <c r="AQ23" s="270">
        <f ca="1">'IMP HR - Actual Persons '!AQ23*$C23</f>
        <v>16</v>
      </c>
      <c r="AR23" s="271">
        <f ca="1">'IMP HR - Actual Persons '!AR23*$C23</f>
        <v>16</v>
      </c>
      <c r="AS23" s="271">
        <f ca="1">'IMP HR - Actual Persons '!AS23*$C23</f>
        <v>16</v>
      </c>
      <c r="AT23" s="270">
        <f ca="1">'IMP HR - Actual Persons '!AT23*$C23</f>
        <v>16</v>
      </c>
      <c r="AU23" s="271">
        <f ca="1">'IMP HR - Actual Persons '!AU23*$C23</f>
        <v>16</v>
      </c>
      <c r="AV23" s="271">
        <f ca="1">'IMP HR - Actual Persons '!AV23*$C23</f>
        <v>16</v>
      </c>
      <c r="AW23" s="270">
        <f ca="1">'IMP HR - Actual Persons '!AW23*$C23</f>
        <v>16</v>
      </c>
      <c r="AX23" s="271">
        <f ca="1">'IMP HR - Actual Persons '!AX23*$C23</f>
        <v>16</v>
      </c>
      <c r="AY23" s="272">
        <f ca="1">'IMP HR - Actual Persons '!AY23*$C23</f>
        <v>16</v>
      </c>
      <c r="AZ23" s="273">
        <f ca="1">'IMP HR - Actual Persons '!AZ23*$C23</f>
        <v>16</v>
      </c>
      <c r="BA23" s="271">
        <f ca="1">'IMP HR - Actual Persons '!BA23*$C23</f>
        <v>16</v>
      </c>
      <c r="BB23" s="271">
        <f ca="1">'IMP HR - Actual Persons '!BB23*$C23</f>
        <v>16</v>
      </c>
      <c r="BC23" s="270">
        <f ca="1">'IMP HR - Actual Persons '!BC23*$C23</f>
        <v>24</v>
      </c>
      <c r="BD23" s="271">
        <f ca="1">'IMP HR - Actual Persons '!BD23*$C23</f>
        <v>24</v>
      </c>
      <c r="BE23" s="271">
        <f ca="1">'IMP HR - Actual Persons '!BE23*$C23</f>
        <v>24</v>
      </c>
      <c r="BF23" s="270">
        <f ca="1">'IMP HR - Actual Persons '!BF23*$C23</f>
        <v>24</v>
      </c>
      <c r="BG23" s="271">
        <f ca="1">'IMP HR - Actual Persons '!BG23*$C23</f>
        <v>24</v>
      </c>
      <c r="BH23" s="271">
        <f ca="1">'IMP HR - Actual Persons '!BH23*$C23</f>
        <v>24</v>
      </c>
      <c r="BI23" s="270">
        <f ca="1">'IMP HR - Actual Persons '!BI23*$C23</f>
        <v>24</v>
      </c>
      <c r="BJ23" s="271">
        <f ca="1">'IMP HR - Actual Persons '!BJ23*$C23</f>
        <v>24</v>
      </c>
      <c r="BK23" s="272">
        <f ca="1">'IMP HR - Actual Persons '!BK23*$C23</f>
        <v>24</v>
      </c>
      <c r="BL23" s="273">
        <f ca="1">'IMP HR - Actual Persons '!BL23*$C23</f>
        <v>24</v>
      </c>
      <c r="BM23" s="271">
        <f ca="1">'IMP HR - Actual Persons '!BM23*$C23</f>
        <v>24</v>
      </c>
      <c r="BN23" s="271">
        <f ca="1">'IMP HR - Actual Persons '!BN23*$C23</f>
        <v>24</v>
      </c>
      <c r="BO23" s="270">
        <f ca="1">'IMP HR - Actual Persons '!BO23*$C23</f>
        <v>40</v>
      </c>
      <c r="BP23" s="271">
        <f ca="1">'IMP HR - Actual Persons '!BP23*$C23</f>
        <v>40</v>
      </c>
      <c r="BQ23" s="271">
        <f ca="1">'IMP HR - Actual Persons '!BQ23*$C23</f>
        <v>40</v>
      </c>
      <c r="BR23" s="270">
        <f ca="1">'IMP HR - Actual Persons '!BR23*$C23</f>
        <v>40</v>
      </c>
      <c r="BS23" s="271">
        <f ca="1">'IMP HR - Actual Persons '!BS23*$C23</f>
        <v>40</v>
      </c>
      <c r="BT23" s="271">
        <f ca="1">'IMP HR - Actual Persons '!BT23*$C23</f>
        <v>40</v>
      </c>
      <c r="BU23" s="270">
        <f ca="1">'IMP HR - Actual Persons '!BU23*$C23</f>
        <v>40</v>
      </c>
      <c r="BV23" s="271">
        <f ca="1">'IMP HR - Actual Persons '!BV23*$C23</f>
        <v>40</v>
      </c>
      <c r="BW23" s="272">
        <f ca="1">'IMP HR - Actual Persons '!BW23*$C23</f>
        <v>40</v>
      </c>
      <c r="BX23" s="273">
        <f ca="1">'IMP HR - Actual Persons '!BX23*$C23</f>
        <v>40</v>
      </c>
      <c r="BY23" s="271">
        <f ca="1">'IMP HR - Actual Persons '!BY23*$C23</f>
        <v>40</v>
      </c>
      <c r="BZ23" s="271">
        <f ca="1">'IMP HR - Actual Persons '!BZ23*$C23</f>
        <v>40</v>
      </c>
      <c r="CA23" s="270">
        <f ca="1">'IMP HR - Actual Persons '!CA23*$C23</f>
        <v>40</v>
      </c>
      <c r="CB23" s="271">
        <f ca="1">'IMP HR - Actual Persons '!CB23*$C23</f>
        <v>40</v>
      </c>
      <c r="CC23" s="271">
        <f ca="1">'IMP HR - Actual Persons '!CC23*$C23</f>
        <v>40</v>
      </c>
      <c r="CD23" s="270">
        <f ca="1">'IMP HR - Actual Persons '!CD23*$C23</f>
        <v>40</v>
      </c>
      <c r="CE23" s="271">
        <f ca="1">'IMP HR - Actual Persons '!CE23*$C23</f>
        <v>40</v>
      </c>
      <c r="CF23" s="271">
        <f ca="1">'IMP HR - Actual Persons '!CF23*$C23</f>
        <v>40</v>
      </c>
      <c r="CG23" s="270">
        <f ca="1">'IMP HR - Actual Persons '!CG23*$C23</f>
        <v>40</v>
      </c>
      <c r="CH23" s="271">
        <f ca="1">'IMP HR - Actual Persons '!CH23*$C23</f>
        <v>40</v>
      </c>
      <c r="CI23" s="272">
        <f ca="1">'IMP HR - Actual Persons '!CI23*$C23</f>
        <v>40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>
        <f>'PRJ Salary Profile'!C23</f>
        <v>5</v>
      </c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73">
        <f ca="1">'IMP HR - Actual Persons '!AB24*$C24</f>
        <v>5</v>
      </c>
      <c r="AC24" s="271">
        <f ca="1">'IMP HR - Actual Persons '!AC24*$C24</f>
        <v>5</v>
      </c>
      <c r="AD24" s="271">
        <f ca="1">'IMP HR - Actual Persons '!AD24*$C24</f>
        <v>5</v>
      </c>
      <c r="AE24" s="270">
        <f ca="1">'IMP HR - Actual Persons '!AE24*$C24</f>
        <v>5</v>
      </c>
      <c r="AF24" s="271">
        <f ca="1">'IMP HR - Actual Persons '!AF24*$C24</f>
        <v>5</v>
      </c>
      <c r="AG24" s="271">
        <f ca="1">'IMP HR - Actual Persons '!AG24*$C24</f>
        <v>5</v>
      </c>
      <c r="AH24" s="270">
        <f ca="1">'IMP HR - Actual Persons '!AH24*$C24</f>
        <v>5</v>
      </c>
      <c r="AI24" s="271">
        <f ca="1">'IMP HR - Actual Persons '!AI24*$C24</f>
        <v>5</v>
      </c>
      <c r="AJ24" s="271">
        <f ca="1">'IMP HR - Actual Persons '!AJ24*$C24</f>
        <v>5</v>
      </c>
      <c r="AK24" s="270">
        <f ca="1">'IMP HR - Actual Persons '!AK24*$C24</f>
        <v>5</v>
      </c>
      <c r="AL24" s="271">
        <f ca="1">'IMP HR - Actual Persons '!AL24*$C24</f>
        <v>5</v>
      </c>
      <c r="AM24" s="272">
        <f ca="1">'IMP HR - Actual Persons '!AM24*$C24</f>
        <v>5</v>
      </c>
      <c r="AN24" s="273">
        <f ca="1">'IMP HR - Actual Persons '!AN24*$C24</f>
        <v>15</v>
      </c>
      <c r="AO24" s="271">
        <f ca="1">'IMP HR - Actual Persons '!AO24*$C24</f>
        <v>15</v>
      </c>
      <c r="AP24" s="271">
        <f ca="1">'IMP HR - Actual Persons '!AP24*$C24</f>
        <v>15</v>
      </c>
      <c r="AQ24" s="270">
        <f ca="1">'IMP HR - Actual Persons '!AQ24*$C24</f>
        <v>15</v>
      </c>
      <c r="AR24" s="271">
        <f ca="1">'IMP HR - Actual Persons '!AR24*$C24</f>
        <v>15</v>
      </c>
      <c r="AS24" s="271">
        <f ca="1">'IMP HR - Actual Persons '!AS24*$C24</f>
        <v>15</v>
      </c>
      <c r="AT24" s="270">
        <f ca="1">'IMP HR - Actual Persons '!AT24*$C24</f>
        <v>15</v>
      </c>
      <c r="AU24" s="271">
        <f ca="1">'IMP HR - Actual Persons '!AU24*$C24</f>
        <v>15</v>
      </c>
      <c r="AV24" s="271">
        <f ca="1">'IMP HR - Actual Persons '!AV24*$C24</f>
        <v>15</v>
      </c>
      <c r="AW24" s="270">
        <f ca="1">'IMP HR - Actual Persons '!AW24*$C24</f>
        <v>20</v>
      </c>
      <c r="AX24" s="271">
        <f ca="1">'IMP HR - Actual Persons '!AX24*$C24</f>
        <v>20</v>
      </c>
      <c r="AY24" s="272">
        <f ca="1">'IMP HR - Actual Persons '!AY24*$C24</f>
        <v>20</v>
      </c>
      <c r="AZ24" s="273">
        <f ca="1">'IMP HR - Actual Persons '!AZ24*$C24</f>
        <v>20</v>
      </c>
      <c r="BA24" s="271">
        <f ca="1">'IMP HR - Actual Persons '!BA24*$C24</f>
        <v>20</v>
      </c>
      <c r="BB24" s="271">
        <f ca="1">'IMP HR - Actual Persons '!BB24*$C24</f>
        <v>20</v>
      </c>
      <c r="BC24" s="270">
        <f ca="1">'IMP HR - Actual Persons '!BC24*$C24</f>
        <v>40</v>
      </c>
      <c r="BD24" s="271">
        <f ca="1">'IMP HR - Actual Persons '!BD24*$C24</f>
        <v>40</v>
      </c>
      <c r="BE24" s="271">
        <f ca="1">'IMP HR - Actual Persons '!BE24*$C24</f>
        <v>40</v>
      </c>
      <c r="BF24" s="270">
        <f ca="1">'IMP HR - Actual Persons '!BF24*$C24</f>
        <v>40</v>
      </c>
      <c r="BG24" s="271">
        <f ca="1">'IMP HR - Actual Persons '!BG24*$C24</f>
        <v>40</v>
      </c>
      <c r="BH24" s="271">
        <f ca="1">'IMP HR - Actual Persons '!BH24*$C24</f>
        <v>40</v>
      </c>
      <c r="BI24" s="270">
        <f ca="1">'IMP HR - Actual Persons '!BI24*$C24</f>
        <v>40</v>
      </c>
      <c r="BJ24" s="271">
        <f ca="1">'IMP HR - Actual Persons '!BJ24*$C24</f>
        <v>40</v>
      </c>
      <c r="BK24" s="272">
        <f ca="1">'IMP HR - Actual Persons '!BK24*$C24</f>
        <v>40</v>
      </c>
      <c r="BL24" s="273">
        <f ca="1">'IMP HR - Actual Persons '!BL24*$C24</f>
        <v>40</v>
      </c>
      <c r="BM24" s="271">
        <f ca="1">'IMP HR - Actual Persons '!BM24*$C24</f>
        <v>40</v>
      </c>
      <c r="BN24" s="271">
        <f ca="1">'IMP HR - Actual Persons '!BN24*$C24</f>
        <v>40</v>
      </c>
      <c r="BO24" s="270">
        <f ca="1">'IMP HR - Actual Persons '!BO24*$C24</f>
        <v>60</v>
      </c>
      <c r="BP24" s="271">
        <f ca="1">'IMP HR - Actual Persons '!BP24*$C24</f>
        <v>60</v>
      </c>
      <c r="BQ24" s="271">
        <f ca="1">'IMP HR - Actual Persons '!BQ24*$C24</f>
        <v>60</v>
      </c>
      <c r="BR24" s="270">
        <f ca="1">'IMP HR - Actual Persons '!BR24*$C24</f>
        <v>60</v>
      </c>
      <c r="BS24" s="271">
        <f ca="1">'IMP HR - Actual Persons '!BS24*$C24</f>
        <v>60</v>
      </c>
      <c r="BT24" s="271">
        <f ca="1">'IMP HR - Actual Persons '!BT24*$C24</f>
        <v>60</v>
      </c>
      <c r="BU24" s="270">
        <f ca="1">'IMP HR - Actual Persons '!BU24*$C24</f>
        <v>65</v>
      </c>
      <c r="BV24" s="271">
        <f ca="1">'IMP HR - Actual Persons '!BV24*$C24</f>
        <v>65</v>
      </c>
      <c r="BW24" s="272">
        <f ca="1">'IMP HR - Actual Persons '!BW24*$C24</f>
        <v>65</v>
      </c>
      <c r="BX24" s="273">
        <f ca="1">'IMP HR - Actual Persons '!BX24*$C24</f>
        <v>65</v>
      </c>
      <c r="BY24" s="271">
        <f ca="1">'IMP HR - Actual Persons '!BY24*$C24</f>
        <v>65</v>
      </c>
      <c r="BZ24" s="271">
        <f ca="1">'IMP HR - Actual Persons '!BZ24*$C24</f>
        <v>65</v>
      </c>
      <c r="CA24" s="270">
        <f ca="1">'IMP HR - Actual Persons '!CA24*$C24</f>
        <v>65</v>
      </c>
      <c r="CB24" s="271">
        <f ca="1">'IMP HR - Actual Persons '!CB24*$C24</f>
        <v>65</v>
      </c>
      <c r="CC24" s="271">
        <f ca="1">'IMP HR - Actual Persons '!CC24*$C24</f>
        <v>65</v>
      </c>
      <c r="CD24" s="270">
        <f ca="1">'IMP HR - Actual Persons '!CD24*$C24</f>
        <v>65</v>
      </c>
      <c r="CE24" s="271">
        <f ca="1">'IMP HR - Actual Persons '!CE24*$C24</f>
        <v>65</v>
      </c>
      <c r="CF24" s="271">
        <f ca="1">'IMP HR - Actual Persons '!CF24*$C24</f>
        <v>65</v>
      </c>
      <c r="CG24" s="270">
        <f ca="1">'IMP HR - Actual Persons '!CG24*$C24</f>
        <v>65</v>
      </c>
      <c r="CH24" s="271">
        <f ca="1">'IMP HR - Actual Persons '!CH24*$C24</f>
        <v>65</v>
      </c>
      <c r="CI24" s="272">
        <f ca="1">'IMP HR - Actual Persons '!CI24*$C24</f>
        <v>65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'PRJ Salary Profile'!C24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73">
        <f ca="1">'IMP HR - Actual Persons '!AB25*$C25</f>
        <v>0</v>
      </c>
      <c r="AC25" s="271">
        <f ca="1">'IMP HR - Actual Persons '!AC25*$C25</f>
        <v>0</v>
      </c>
      <c r="AD25" s="271">
        <f ca="1">'IMP HR - Actual Persons '!AD25*$C25</f>
        <v>0</v>
      </c>
      <c r="AE25" s="270">
        <f ca="1">'IMP HR - Actual Persons '!AE25*$C25</f>
        <v>0</v>
      </c>
      <c r="AF25" s="271">
        <f ca="1">'IMP HR - Actual Persons '!AF25*$C25</f>
        <v>0</v>
      </c>
      <c r="AG25" s="271">
        <f ca="1">'IMP HR - Actual Persons '!AG25*$C25</f>
        <v>0</v>
      </c>
      <c r="AH25" s="270">
        <f ca="1">'IMP HR - Actual Persons '!AH25*$C25</f>
        <v>0</v>
      </c>
      <c r="AI25" s="271">
        <f ca="1">'IMP HR - Actual Persons '!AI25*$C25</f>
        <v>0</v>
      </c>
      <c r="AJ25" s="271">
        <f ca="1">'IMP HR - Actual Persons '!AJ25*$C25</f>
        <v>0</v>
      </c>
      <c r="AK25" s="270">
        <f ca="1">'IMP HR - Actual Persons '!AK25*$C25</f>
        <v>0</v>
      </c>
      <c r="AL25" s="271">
        <f ca="1">'IMP HR - Actual Persons '!AL25*$C25</f>
        <v>0</v>
      </c>
      <c r="AM25" s="272">
        <f ca="1">'IMP HR - Actual Persons '!AM25*$C25</f>
        <v>0</v>
      </c>
      <c r="AN25" s="273">
        <f ca="1">'IMP HR - Actual Persons '!AN25*$C25</f>
        <v>0</v>
      </c>
      <c r="AO25" s="271">
        <f ca="1">'IMP HR - Actual Persons '!AO25*$C25</f>
        <v>0</v>
      </c>
      <c r="AP25" s="271">
        <f ca="1">'IMP HR - Actual Persons '!AP25*$C25</f>
        <v>0</v>
      </c>
      <c r="AQ25" s="270">
        <f ca="1">'IMP HR - Actual Persons '!AQ25*$C25</f>
        <v>0</v>
      </c>
      <c r="AR25" s="271">
        <f ca="1">'IMP HR - Actual Persons '!AR25*$C25</f>
        <v>0</v>
      </c>
      <c r="AS25" s="271">
        <f ca="1">'IMP HR - Actual Persons '!AS25*$C25</f>
        <v>0</v>
      </c>
      <c r="AT25" s="270">
        <f ca="1">'IMP HR - Actual Persons '!AT25*$C25</f>
        <v>0</v>
      </c>
      <c r="AU25" s="271">
        <f ca="1">'IMP HR - Actual Persons '!AU25*$C25</f>
        <v>0</v>
      </c>
      <c r="AV25" s="271">
        <f ca="1">'IMP HR - Actual Persons '!AV25*$C25</f>
        <v>0</v>
      </c>
      <c r="AW25" s="270">
        <f ca="1">'IMP HR - Actual Persons '!AW25*$C25</f>
        <v>0</v>
      </c>
      <c r="AX25" s="271">
        <f ca="1">'IMP HR - Actual Persons '!AX25*$C25</f>
        <v>0</v>
      </c>
      <c r="AY25" s="272">
        <f ca="1">'IMP HR - Actual Persons '!AY25*$C25</f>
        <v>0</v>
      </c>
      <c r="AZ25" s="273">
        <f ca="1">'IMP HR - Actual Persons '!AZ25*$C25</f>
        <v>0</v>
      </c>
      <c r="BA25" s="271">
        <f ca="1">'IMP HR - Actual Persons '!BA25*$C25</f>
        <v>0</v>
      </c>
      <c r="BB25" s="271">
        <f ca="1">'IMP HR - Actual Persons '!BB25*$C25</f>
        <v>0</v>
      </c>
      <c r="BC25" s="270">
        <f ca="1">'IMP HR - Actual Persons '!BC25*$C25</f>
        <v>0</v>
      </c>
      <c r="BD25" s="271">
        <f ca="1">'IMP HR - Actual Persons '!BD25*$C25</f>
        <v>0</v>
      </c>
      <c r="BE25" s="271">
        <f ca="1">'IMP HR - Actual Persons '!BE25*$C25</f>
        <v>0</v>
      </c>
      <c r="BF25" s="270">
        <f ca="1">'IMP HR - Actual Persons '!BF25*$C25</f>
        <v>0</v>
      </c>
      <c r="BG25" s="271">
        <f ca="1">'IMP HR - Actual Persons '!BG25*$C25</f>
        <v>0</v>
      </c>
      <c r="BH25" s="271">
        <f ca="1">'IMP HR - Actual Persons '!BH25*$C25</f>
        <v>0</v>
      </c>
      <c r="BI25" s="270">
        <f ca="1">'IMP HR - Actual Persons '!BI25*$C25</f>
        <v>0</v>
      </c>
      <c r="BJ25" s="271">
        <f ca="1">'IMP HR - Actual Persons '!BJ25*$C25</f>
        <v>0</v>
      </c>
      <c r="BK25" s="272">
        <f ca="1">'IMP HR - Actual Persons '!BK25*$C25</f>
        <v>0</v>
      </c>
      <c r="BL25" s="271">
        <f ca="1">'IMP HR - Actual Persons '!BL25*$C25</f>
        <v>0</v>
      </c>
      <c r="BM25" s="271">
        <f ca="1">'IMP HR - Actual Persons '!BM25*$C25</f>
        <v>0</v>
      </c>
      <c r="BN25" s="347">
        <f ca="1">'IMP HR - Actual Persons '!BN25*$C25</f>
        <v>0</v>
      </c>
      <c r="BO25" s="271">
        <f ca="1">'IMP HR - Actual Persons '!BO25*$C25</f>
        <v>0</v>
      </c>
      <c r="BP25" s="271">
        <f ca="1">'IMP HR - Actual Persons '!BP25*$C25</f>
        <v>0</v>
      </c>
      <c r="BQ25" s="271">
        <f ca="1">'IMP HR - Actual Persons '!BQ25*$C25</f>
        <v>0</v>
      </c>
      <c r="BR25" s="270">
        <f ca="1">'IMP HR - Actual Persons '!BR25*$C25</f>
        <v>0</v>
      </c>
      <c r="BS25" s="271">
        <f ca="1">'IMP HR - Actual Persons '!BS25*$C25</f>
        <v>0</v>
      </c>
      <c r="BT25" s="347">
        <f ca="1">'IMP HR - Actual Persons '!BT25*$C25</f>
        <v>0</v>
      </c>
      <c r="BU25" s="271">
        <f ca="1">'IMP HR - Actual Persons '!BU25*$C25</f>
        <v>0</v>
      </c>
      <c r="BV25" s="271">
        <f ca="1">'IMP HR - Actual Persons '!BV25*$C25</f>
        <v>0</v>
      </c>
      <c r="BW25" s="272">
        <f ca="1">'IMP HR - Actual Persons '!BW25*$C25</f>
        <v>0</v>
      </c>
      <c r="BX25" s="273">
        <f ca="1">'IMP HR - Actual Persons '!BX25*$C25</f>
        <v>0</v>
      </c>
      <c r="BY25" s="271">
        <f ca="1">'IMP HR - Actual Persons '!BY25*$C25</f>
        <v>0</v>
      </c>
      <c r="BZ25" s="271">
        <f ca="1">'IMP HR - Actual Persons '!BZ25*$C25</f>
        <v>0</v>
      </c>
      <c r="CA25" s="270">
        <f ca="1">'IMP HR - Actual Persons '!CA25*$C25</f>
        <v>0</v>
      </c>
      <c r="CB25" s="271">
        <f ca="1">'IMP HR - Actual Persons '!CB25*$C25</f>
        <v>0</v>
      </c>
      <c r="CC25" s="271">
        <f ca="1">'IMP HR - Actual Persons '!CC25*$C25</f>
        <v>0</v>
      </c>
      <c r="CD25" s="270">
        <f ca="1">'IMP HR - Actual Persons '!CD25*$C25</f>
        <v>0</v>
      </c>
      <c r="CE25" s="271">
        <f ca="1">'IMP HR - Actual Persons '!CE25*$C25</f>
        <v>0</v>
      </c>
      <c r="CF25" s="271">
        <f ca="1">'IMP HR - Actual Persons '!CF25*$C25</f>
        <v>0</v>
      </c>
      <c r="CG25" s="270">
        <f ca="1">'IMP HR - Actual Persons '!CG25*$C25</f>
        <v>0</v>
      </c>
      <c r="CH25" s="271">
        <f ca="1">'IMP HR - Actual Persons '!CH25*$C25</f>
        <v>0</v>
      </c>
      <c r="CI25" s="272">
        <f ca="1">'IMP HR - Actual Persons '!CI25*$C25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'PRJ Salary Profile'!C25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73">
        <f ca="1">'IMP HR - Actual Persons '!AB26*$C26</f>
        <v>0</v>
      </c>
      <c r="AC26" s="271">
        <f ca="1">'IMP HR - Actual Persons '!AC26*$C26</f>
        <v>0</v>
      </c>
      <c r="AD26" s="271">
        <f ca="1">'IMP HR - Actual Persons '!AD26*$C26</f>
        <v>0</v>
      </c>
      <c r="AE26" s="270">
        <f ca="1">'IMP HR - Actual Persons '!AE26*$C26</f>
        <v>0</v>
      </c>
      <c r="AF26" s="271">
        <f ca="1">'IMP HR - Actual Persons '!AF26*$C26</f>
        <v>0</v>
      </c>
      <c r="AG26" s="271">
        <f ca="1">'IMP HR - Actual Persons '!AG26*$C26</f>
        <v>0</v>
      </c>
      <c r="AH26" s="270">
        <f ca="1">'IMP HR - Actual Persons '!AH26*$C26</f>
        <v>0</v>
      </c>
      <c r="AI26" s="271">
        <f ca="1">'IMP HR - Actual Persons '!AI26*$C26</f>
        <v>0</v>
      </c>
      <c r="AJ26" s="271">
        <f ca="1">'IMP HR - Actual Persons '!AJ26*$C26</f>
        <v>0</v>
      </c>
      <c r="AK26" s="270">
        <f ca="1">'IMP HR - Actual Persons '!AK26*$C26</f>
        <v>0</v>
      </c>
      <c r="AL26" s="271">
        <f ca="1">'IMP HR - Actual Persons '!AL26*$C26</f>
        <v>0</v>
      </c>
      <c r="AM26" s="272">
        <f ca="1">'IMP HR - Actual Persons '!AM26*$C26</f>
        <v>0</v>
      </c>
      <c r="AN26" s="273">
        <f ca="1">'IMP HR - Actual Persons '!AN26*$C26</f>
        <v>0</v>
      </c>
      <c r="AO26" s="271">
        <f ca="1">'IMP HR - Actual Persons '!AO26*$C26</f>
        <v>0</v>
      </c>
      <c r="AP26" s="271">
        <f ca="1">'IMP HR - Actual Persons '!AP26*$C26</f>
        <v>0</v>
      </c>
      <c r="AQ26" s="270">
        <f ca="1">'IMP HR - Actual Persons '!AQ26*$C26</f>
        <v>0</v>
      </c>
      <c r="AR26" s="271">
        <f ca="1">'IMP HR - Actual Persons '!AR26*$C26</f>
        <v>0</v>
      </c>
      <c r="AS26" s="271">
        <f ca="1">'IMP HR - Actual Persons '!AS26*$C26</f>
        <v>0</v>
      </c>
      <c r="AT26" s="270">
        <f ca="1">'IMP HR - Actual Persons '!AT26*$C26</f>
        <v>0</v>
      </c>
      <c r="AU26" s="271">
        <f ca="1">'IMP HR - Actual Persons '!AU26*$C26</f>
        <v>0</v>
      </c>
      <c r="AV26" s="271">
        <f ca="1">'IMP HR - Actual Persons '!AV26*$C26</f>
        <v>0</v>
      </c>
      <c r="AW26" s="270">
        <f ca="1">'IMP HR - Actual Persons '!AW26*$C26</f>
        <v>0</v>
      </c>
      <c r="AX26" s="271">
        <f ca="1">'IMP HR - Actual Persons '!AX26*$C26</f>
        <v>0</v>
      </c>
      <c r="AY26" s="272">
        <f ca="1">'IMP HR - Actual Persons '!AY26*$C26</f>
        <v>0</v>
      </c>
      <c r="AZ26" s="273">
        <f ca="1">'IMP HR - Actual Persons '!AZ26*$C26</f>
        <v>0</v>
      </c>
      <c r="BA26" s="271">
        <f ca="1">'IMP HR - Actual Persons '!BA26*$C26</f>
        <v>0</v>
      </c>
      <c r="BB26" s="271">
        <f ca="1">'IMP HR - Actual Persons '!BB26*$C26</f>
        <v>0</v>
      </c>
      <c r="BC26" s="270">
        <f ca="1">'IMP HR - Actual Persons '!BC26*$C26</f>
        <v>0</v>
      </c>
      <c r="BD26" s="271">
        <f ca="1">'IMP HR - Actual Persons '!BD26*$C26</f>
        <v>0</v>
      </c>
      <c r="BE26" s="271">
        <f ca="1">'IMP HR - Actual Persons '!BE26*$C26</f>
        <v>0</v>
      </c>
      <c r="BF26" s="270">
        <f ca="1">'IMP HR - Actual Persons '!BF26*$C26</f>
        <v>0</v>
      </c>
      <c r="BG26" s="271">
        <f ca="1">'IMP HR - Actual Persons '!BG26*$C26</f>
        <v>0</v>
      </c>
      <c r="BH26" s="271">
        <f ca="1">'IMP HR - Actual Persons '!BH26*$C26</f>
        <v>0</v>
      </c>
      <c r="BI26" s="270">
        <f ca="1">'IMP HR - Actual Persons '!BI26*$C26</f>
        <v>0</v>
      </c>
      <c r="BJ26" s="271">
        <f ca="1">'IMP HR - Actual Persons '!BJ26*$C26</f>
        <v>0</v>
      </c>
      <c r="BK26" s="272">
        <f ca="1">'IMP HR - Actual Persons '!BK26*$C26</f>
        <v>0</v>
      </c>
      <c r="BL26" s="271">
        <f ca="1">'IMP HR - Actual Persons '!BL26*$C26</f>
        <v>0</v>
      </c>
      <c r="BM26" s="271">
        <f ca="1">'IMP HR - Actual Persons '!BM26*$C26</f>
        <v>0</v>
      </c>
      <c r="BN26" s="347">
        <f ca="1">'IMP HR - Actual Persons '!BN26*$C26</f>
        <v>0</v>
      </c>
      <c r="BO26" s="271">
        <f ca="1">'IMP HR - Actual Persons '!BO26*$C26</f>
        <v>0</v>
      </c>
      <c r="BP26" s="271">
        <f ca="1">'IMP HR - Actual Persons '!BP26*$C26</f>
        <v>0</v>
      </c>
      <c r="BQ26" s="271">
        <f ca="1">'IMP HR - Actual Persons '!BQ26*$C26</f>
        <v>0</v>
      </c>
      <c r="BR26" s="270">
        <f ca="1">'IMP HR - Actual Persons '!BR26*$C26</f>
        <v>0</v>
      </c>
      <c r="BS26" s="271">
        <f ca="1">'IMP HR - Actual Persons '!BS26*$C26</f>
        <v>0</v>
      </c>
      <c r="BT26" s="347">
        <f ca="1">'IMP HR - Actual Persons '!BT26*$C26</f>
        <v>0</v>
      </c>
      <c r="BU26" s="271">
        <f ca="1">'IMP HR - Actual Persons '!BU26*$C26</f>
        <v>0</v>
      </c>
      <c r="BV26" s="271">
        <f ca="1">'IMP HR - Actual Persons '!BV26*$C26</f>
        <v>0</v>
      </c>
      <c r="BW26" s="272">
        <f ca="1">'IMP HR - Actual Persons '!BW26*$C26</f>
        <v>0</v>
      </c>
      <c r="BX26" s="273">
        <f ca="1">'IMP HR - Actual Persons '!BX26*$C26</f>
        <v>0</v>
      </c>
      <c r="BY26" s="271">
        <f ca="1">'IMP HR - Actual Persons '!BY26*$C26</f>
        <v>0</v>
      </c>
      <c r="BZ26" s="271">
        <f ca="1">'IMP HR - Actual Persons '!BZ26*$C26</f>
        <v>0</v>
      </c>
      <c r="CA26" s="270">
        <f ca="1">'IMP HR - Actual Persons '!CA26*$C26</f>
        <v>0</v>
      </c>
      <c r="CB26" s="271">
        <f ca="1">'IMP HR - Actual Persons '!CB26*$C26</f>
        <v>0</v>
      </c>
      <c r="CC26" s="271">
        <f ca="1">'IMP HR - Actual Persons '!CC26*$C26</f>
        <v>0</v>
      </c>
      <c r="CD26" s="270">
        <f ca="1">'IMP HR - Actual Persons '!CD26*$C26</f>
        <v>0</v>
      </c>
      <c r="CE26" s="271">
        <f ca="1">'IMP HR - Actual Persons '!CE26*$C26</f>
        <v>0</v>
      </c>
      <c r="CF26" s="271">
        <f ca="1">'IMP HR - Actual Persons '!CF26*$C26</f>
        <v>0</v>
      </c>
      <c r="CG26" s="270">
        <f ca="1">'IMP HR - Actual Persons '!CG26*$C26</f>
        <v>0</v>
      </c>
      <c r="CH26" s="271">
        <f ca="1">'IMP HR - Actual Persons '!CH26*$C26</f>
        <v>0</v>
      </c>
      <c r="CI26" s="272">
        <f ca="1">'IMP HR - Actual Persons '!CI26*$C26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'PRJ Salary Profile'!C26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3">
        <f ca="1">'IMP HR - Actual Persons '!AB27*$C27</f>
        <v>0</v>
      </c>
      <c r="AC27" s="271">
        <f ca="1">'IMP HR - Actual Persons '!AC27*$C27</f>
        <v>0</v>
      </c>
      <c r="AD27" s="271">
        <f ca="1">'IMP HR - Actual Persons '!AD27*$C27</f>
        <v>0</v>
      </c>
      <c r="AE27" s="270">
        <f ca="1">'IMP HR - Actual Persons '!AE27*$C27</f>
        <v>0</v>
      </c>
      <c r="AF27" s="271">
        <f ca="1">'IMP HR - Actual Persons '!AF27*$C27</f>
        <v>0</v>
      </c>
      <c r="AG27" s="271">
        <f ca="1">'IMP HR - Actual Persons '!AG27*$C27</f>
        <v>0</v>
      </c>
      <c r="AH27" s="270">
        <f ca="1">'IMP HR - Actual Persons '!AH27*$C27</f>
        <v>0</v>
      </c>
      <c r="AI27" s="271">
        <f ca="1">'IMP HR - Actual Persons '!AI27*$C27</f>
        <v>0</v>
      </c>
      <c r="AJ27" s="271">
        <f ca="1">'IMP HR - Actual Persons '!AJ27*$C27</f>
        <v>0</v>
      </c>
      <c r="AK27" s="270">
        <f ca="1">'IMP HR - Actual Persons '!AK27*$C27</f>
        <v>0</v>
      </c>
      <c r="AL27" s="271">
        <f ca="1">'IMP HR - Actual Persons '!AL27*$C27</f>
        <v>0</v>
      </c>
      <c r="AM27" s="272">
        <f ca="1">'IMP HR - Actual Persons '!AM27*$C27</f>
        <v>0</v>
      </c>
      <c r="AN27" s="273">
        <f ca="1">'IMP HR - Actual Persons '!AN27*$C27</f>
        <v>0</v>
      </c>
      <c r="AO27" s="271">
        <f ca="1">'IMP HR - Actual Persons '!AO27*$C27</f>
        <v>0</v>
      </c>
      <c r="AP27" s="271">
        <f ca="1">'IMP HR - Actual Persons '!AP27*$C27</f>
        <v>0</v>
      </c>
      <c r="AQ27" s="270">
        <f ca="1">'IMP HR - Actual Persons '!AQ27*$C27</f>
        <v>0</v>
      </c>
      <c r="AR27" s="271">
        <f ca="1">'IMP HR - Actual Persons '!AR27*$C27</f>
        <v>0</v>
      </c>
      <c r="AS27" s="271">
        <f ca="1">'IMP HR - Actual Persons '!AS27*$C27</f>
        <v>0</v>
      </c>
      <c r="AT27" s="270">
        <f ca="1">'IMP HR - Actual Persons '!AT27*$C27</f>
        <v>0</v>
      </c>
      <c r="AU27" s="271">
        <f ca="1">'IMP HR - Actual Persons '!AU27*$C27</f>
        <v>0</v>
      </c>
      <c r="AV27" s="271">
        <f ca="1">'IMP HR - Actual Persons '!AV27*$C27</f>
        <v>0</v>
      </c>
      <c r="AW27" s="270">
        <f ca="1">'IMP HR - Actual Persons '!AW27*$C27</f>
        <v>0</v>
      </c>
      <c r="AX27" s="271">
        <f ca="1">'IMP HR - Actual Persons '!AX27*$C27</f>
        <v>0</v>
      </c>
      <c r="AY27" s="272">
        <f ca="1">'IMP HR - Actual Persons '!AY27*$C27</f>
        <v>0</v>
      </c>
      <c r="AZ27" s="273">
        <f ca="1">'IMP HR - Actual Persons '!AZ27*$C27</f>
        <v>0</v>
      </c>
      <c r="BA27" s="271">
        <f ca="1">'IMP HR - Actual Persons '!BA27*$C27</f>
        <v>0</v>
      </c>
      <c r="BB27" s="271">
        <f ca="1">'IMP HR - Actual Persons '!BB27*$C27</f>
        <v>0</v>
      </c>
      <c r="BC27" s="270">
        <f ca="1">'IMP HR - Actual Persons '!BC27*$C27</f>
        <v>0</v>
      </c>
      <c r="BD27" s="271">
        <f ca="1">'IMP HR - Actual Persons '!BD27*$C27</f>
        <v>0</v>
      </c>
      <c r="BE27" s="271">
        <f ca="1">'IMP HR - Actual Persons '!BE27*$C27</f>
        <v>0</v>
      </c>
      <c r="BF27" s="270">
        <f ca="1">'IMP HR - Actual Persons '!BF27*$C27</f>
        <v>0</v>
      </c>
      <c r="BG27" s="271">
        <f ca="1">'IMP HR - Actual Persons '!BG27*$C27</f>
        <v>0</v>
      </c>
      <c r="BH27" s="271">
        <f ca="1">'IMP HR - Actual Persons '!BH27*$C27</f>
        <v>0</v>
      </c>
      <c r="BI27" s="270">
        <f ca="1">'IMP HR - Actual Persons '!BI27*$C27</f>
        <v>0</v>
      </c>
      <c r="BJ27" s="271">
        <f ca="1">'IMP HR - Actual Persons '!BJ27*$C27</f>
        <v>0</v>
      </c>
      <c r="BK27" s="272">
        <f ca="1">'IMP HR - Actual Persons '!BK27*$C27</f>
        <v>0</v>
      </c>
      <c r="BL27" s="271">
        <f ca="1">'IMP HR - Actual Persons '!BL27*$C27</f>
        <v>0</v>
      </c>
      <c r="BM27" s="271">
        <f ca="1">'IMP HR - Actual Persons '!BM27*$C27</f>
        <v>0</v>
      </c>
      <c r="BN27" s="347">
        <f ca="1">'IMP HR - Actual Persons '!BN27*$C27</f>
        <v>0</v>
      </c>
      <c r="BO27" s="271">
        <f ca="1">'IMP HR - Actual Persons '!BO27*$C27</f>
        <v>0</v>
      </c>
      <c r="BP27" s="271">
        <f ca="1">'IMP HR - Actual Persons '!BP27*$C27</f>
        <v>0</v>
      </c>
      <c r="BQ27" s="271">
        <f ca="1">'IMP HR - Actual Persons '!BQ27*$C27</f>
        <v>0</v>
      </c>
      <c r="BR27" s="270">
        <f ca="1">'IMP HR - Actual Persons '!BR27*$C27</f>
        <v>0</v>
      </c>
      <c r="BS27" s="271">
        <f ca="1">'IMP HR - Actual Persons '!BS27*$C27</f>
        <v>0</v>
      </c>
      <c r="BT27" s="347">
        <f ca="1">'IMP HR - Actual Persons '!BT27*$C27</f>
        <v>0</v>
      </c>
      <c r="BU27" s="271">
        <f ca="1">'IMP HR - Actual Persons '!BU27*$C27</f>
        <v>0</v>
      </c>
      <c r="BV27" s="271">
        <f ca="1">'IMP HR - Actual Persons '!BV27*$C27</f>
        <v>0</v>
      </c>
      <c r="BW27" s="272">
        <f ca="1">'IMP HR - Actual Persons '!BW27*$C27</f>
        <v>0</v>
      </c>
      <c r="BX27" s="273">
        <f ca="1">'IMP HR - Actual Persons '!BX27*$C27</f>
        <v>0</v>
      </c>
      <c r="BY27" s="271">
        <f ca="1">'IMP HR - Actual Persons '!BY27*$C27</f>
        <v>0</v>
      </c>
      <c r="BZ27" s="271">
        <f ca="1">'IMP HR - Actual Persons '!BZ27*$C27</f>
        <v>0</v>
      </c>
      <c r="CA27" s="270">
        <f ca="1">'IMP HR - Actual Persons '!CA27*$C27</f>
        <v>0</v>
      </c>
      <c r="CB27" s="271">
        <f ca="1">'IMP HR - Actual Persons '!CB27*$C27</f>
        <v>0</v>
      </c>
      <c r="CC27" s="271">
        <f ca="1">'IMP HR - Actual Persons '!CC27*$C27</f>
        <v>0</v>
      </c>
      <c r="CD27" s="270">
        <f ca="1">'IMP HR - Actual Persons '!CD27*$C27</f>
        <v>0</v>
      </c>
      <c r="CE27" s="271">
        <f ca="1">'IMP HR - Actual Persons '!CE27*$C27</f>
        <v>0</v>
      </c>
      <c r="CF27" s="271">
        <f ca="1">'IMP HR - Actual Persons '!CF27*$C27</f>
        <v>0</v>
      </c>
      <c r="CG27" s="270">
        <f ca="1">'IMP HR - Actual Persons '!CG27*$C27</f>
        <v>0</v>
      </c>
      <c r="CH27" s="271">
        <f ca="1">'IMP HR - Actual Persons '!CH27*$C27</f>
        <v>0</v>
      </c>
      <c r="CI27" s="272">
        <f ca="1">'IMP HR - Actual Persons '!CI27*$C27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>
        <f>'PRJ Salary Profile'!C27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3">
        <f ca="1">'IMP HR - Actual Persons '!AB28*$C28</f>
        <v>0</v>
      </c>
      <c r="AC28" s="271">
        <f ca="1">'IMP HR - Actual Persons '!AC28*$C28</f>
        <v>0</v>
      </c>
      <c r="AD28" s="271">
        <f ca="1">'IMP HR - Actual Persons '!AD28*$C28</f>
        <v>0</v>
      </c>
      <c r="AE28" s="270">
        <f ca="1">'IMP HR - Actual Persons '!AE28*$C28</f>
        <v>0</v>
      </c>
      <c r="AF28" s="271">
        <f ca="1">'IMP HR - Actual Persons '!AF28*$C28</f>
        <v>0</v>
      </c>
      <c r="AG28" s="271">
        <f ca="1">'IMP HR - Actual Persons '!AG28*$C28</f>
        <v>0</v>
      </c>
      <c r="AH28" s="270">
        <f ca="1">'IMP HR - Actual Persons '!AH28*$C28</f>
        <v>0</v>
      </c>
      <c r="AI28" s="271">
        <f ca="1">'IMP HR - Actual Persons '!AI28*$C28</f>
        <v>0</v>
      </c>
      <c r="AJ28" s="271">
        <f ca="1">'IMP HR - Actual Persons '!AJ28*$C28</f>
        <v>0</v>
      </c>
      <c r="AK28" s="270">
        <f ca="1">'IMP HR - Actual Persons '!AK28*$C28</f>
        <v>0</v>
      </c>
      <c r="AL28" s="271">
        <f ca="1">'IMP HR - Actual Persons '!AL28*$C28</f>
        <v>0</v>
      </c>
      <c r="AM28" s="272">
        <f ca="1">'IMP HR - Actual Persons '!AM28*$C28</f>
        <v>0</v>
      </c>
      <c r="AN28" s="273">
        <f ca="1">'IMP HR - Actual Persons '!AN28*$C28</f>
        <v>0</v>
      </c>
      <c r="AO28" s="271">
        <f ca="1">'IMP HR - Actual Persons '!AO28*$C28</f>
        <v>0</v>
      </c>
      <c r="AP28" s="271">
        <f ca="1">'IMP HR - Actual Persons '!AP28*$C28</f>
        <v>0</v>
      </c>
      <c r="AQ28" s="270">
        <f ca="1">'IMP HR - Actual Persons '!AQ28*$C28</f>
        <v>0</v>
      </c>
      <c r="AR28" s="271">
        <f ca="1">'IMP HR - Actual Persons '!AR28*$C28</f>
        <v>0</v>
      </c>
      <c r="AS28" s="271">
        <f ca="1">'IMP HR - Actual Persons '!AS28*$C28</f>
        <v>0</v>
      </c>
      <c r="AT28" s="270">
        <f ca="1">'IMP HR - Actual Persons '!AT28*$C28</f>
        <v>0</v>
      </c>
      <c r="AU28" s="271">
        <f ca="1">'IMP HR - Actual Persons '!AU28*$C28</f>
        <v>0</v>
      </c>
      <c r="AV28" s="271">
        <f ca="1">'IMP HR - Actual Persons '!AV28*$C28</f>
        <v>0</v>
      </c>
      <c r="AW28" s="270">
        <f ca="1">'IMP HR - Actual Persons '!AW28*$C28</f>
        <v>0</v>
      </c>
      <c r="AX28" s="271">
        <f ca="1">'IMP HR - Actual Persons '!AX28*$C28</f>
        <v>0</v>
      </c>
      <c r="AY28" s="272">
        <f ca="1">'IMP HR - Actual Persons '!AY28*$C28</f>
        <v>0</v>
      </c>
      <c r="AZ28" s="273">
        <f ca="1">'IMP HR - Actual Persons '!AZ28*$C28</f>
        <v>0</v>
      </c>
      <c r="BA28" s="271">
        <f ca="1">'IMP HR - Actual Persons '!BA28*$C28</f>
        <v>0</v>
      </c>
      <c r="BB28" s="271">
        <f ca="1">'IMP HR - Actual Persons '!BB28*$C28</f>
        <v>0</v>
      </c>
      <c r="BC28" s="270">
        <f ca="1">'IMP HR - Actual Persons '!BC28*$C28</f>
        <v>0</v>
      </c>
      <c r="BD28" s="271">
        <f ca="1">'IMP HR - Actual Persons '!BD28*$C28</f>
        <v>0</v>
      </c>
      <c r="BE28" s="271">
        <f ca="1">'IMP HR - Actual Persons '!BE28*$C28</f>
        <v>0</v>
      </c>
      <c r="BF28" s="270">
        <f ca="1">'IMP HR - Actual Persons '!BF28*$C28</f>
        <v>0</v>
      </c>
      <c r="BG28" s="271">
        <f ca="1">'IMP HR - Actual Persons '!BG28*$C28</f>
        <v>0</v>
      </c>
      <c r="BH28" s="271">
        <f ca="1">'IMP HR - Actual Persons '!BH28*$C28</f>
        <v>0</v>
      </c>
      <c r="BI28" s="270">
        <f ca="1">'IMP HR - Actual Persons '!BI28*$C28</f>
        <v>0</v>
      </c>
      <c r="BJ28" s="271">
        <f ca="1">'IMP HR - Actual Persons '!BJ28*$C28</f>
        <v>0</v>
      </c>
      <c r="BK28" s="272">
        <f ca="1">'IMP HR - Actual Persons '!BK28*$C28</f>
        <v>0</v>
      </c>
      <c r="BL28" s="271">
        <f ca="1">'IMP HR - Actual Persons '!BL28*$C28</f>
        <v>0</v>
      </c>
      <c r="BM28" s="271">
        <f ca="1">'IMP HR - Actual Persons '!BM28*$C28</f>
        <v>0</v>
      </c>
      <c r="BN28" s="348">
        <f ca="1">'IMP HR - Actual Persons '!BN28*$C28</f>
        <v>0</v>
      </c>
      <c r="BO28" s="271">
        <f ca="1">'IMP HR - Actual Persons '!BO28*$C28</f>
        <v>0</v>
      </c>
      <c r="BP28" s="271">
        <f ca="1">'IMP HR - Actual Persons '!BP28*$C28</f>
        <v>0</v>
      </c>
      <c r="BQ28" s="271">
        <f ca="1">'IMP HR - Actual Persons '!BQ28*$C28</f>
        <v>0</v>
      </c>
      <c r="BR28" s="351">
        <f ca="1">'IMP HR - Actual Persons '!BR28*$C28</f>
        <v>0</v>
      </c>
      <c r="BS28" s="271">
        <f ca="1">'IMP HR - Actual Persons '!BS28*$C28</f>
        <v>0</v>
      </c>
      <c r="BT28" s="348">
        <f ca="1">'IMP HR - Actual Persons '!BT28*$C28</f>
        <v>0</v>
      </c>
      <c r="BU28" s="271">
        <f ca="1">'IMP HR - Actual Persons '!BU28*$C28</f>
        <v>0</v>
      </c>
      <c r="BV28" s="271">
        <f ca="1">'IMP HR - Actual Persons '!BV28*$C28</f>
        <v>0</v>
      </c>
      <c r="BW28" s="272">
        <f ca="1">'IMP HR - Actual Persons '!BW28*$C28</f>
        <v>0</v>
      </c>
      <c r="BX28" s="273">
        <f ca="1">'IMP HR - Actual Persons '!BX28*$C28</f>
        <v>0</v>
      </c>
      <c r="BY28" s="271">
        <f ca="1">'IMP HR - Actual Persons '!BY28*$C28</f>
        <v>0</v>
      </c>
      <c r="BZ28" s="271">
        <f ca="1">'IMP HR - Actual Persons '!BZ28*$C28</f>
        <v>0</v>
      </c>
      <c r="CA28" s="270">
        <f ca="1">'IMP HR - Actual Persons '!CA28*$C28</f>
        <v>0</v>
      </c>
      <c r="CB28" s="271">
        <f ca="1">'IMP HR - Actual Persons '!CB28*$C28</f>
        <v>0</v>
      </c>
      <c r="CC28" s="271">
        <f ca="1">'IMP HR - Actual Persons '!CC28*$C28</f>
        <v>0</v>
      </c>
      <c r="CD28" s="270">
        <f ca="1">'IMP HR - Actual Persons '!CD28*$C28</f>
        <v>0</v>
      </c>
      <c r="CE28" s="271">
        <f ca="1">'IMP HR - Actual Persons '!CE28*$C28</f>
        <v>0</v>
      </c>
      <c r="CF28" s="271">
        <f ca="1">'IMP HR - Actual Persons '!CF28*$C28</f>
        <v>0</v>
      </c>
      <c r="CG28" s="270">
        <f ca="1">'IMP HR - Actual Persons '!CG28*$C28</f>
        <v>0</v>
      </c>
      <c r="CH28" s="271">
        <f ca="1">'IMP HR - Actual Persons '!CH28*$C28</f>
        <v>0</v>
      </c>
      <c r="CI28" s="272">
        <f ca="1">'IMP HR - Actual Persons '!CI28*$C28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7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3">
        <f ca="1">SUM(AB4:AB28)</f>
        <v>99</v>
      </c>
      <c r="AC30" s="271">
        <f t="shared" ref="AC30:CI30" ca="1" si="1">SUM(AC4:AC28)</f>
        <v>115</v>
      </c>
      <c r="AD30" s="271">
        <f t="shared" ca="1" si="1"/>
        <v>127</v>
      </c>
      <c r="AE30" s="270">
        <f t="shared" ca="1" si="1"/>
        <v>139</v>
      </c>
      <c r="AF30" s="271">
        <f t="shared" ca="1" si="1"/>
        <v>139</v>
      </c>
      <c r="AG30" s="271">
        <f t="shared" ca="1" si="1"/>
        <v>139</v>
      </c>
      <c r="AH30" s="270">
        <f t="shared" ca="1" si="1"/>
        <v>139</v>
      </c>
      <c r="AI30" s="271">
        <f t="shared" ca="1" si="1"/>
        <v>139</v>
      </c>
      <c r="AJ30" s="271">
        <f t="shared" ca="1" si="1"/>
        <v>139</v>
      </c>
      <c r="AK30" s="270">
        <f t="shared" ca="1" si="1"/>
        <v>139</v>
      </c>
      <c r="AL30" s="271">
        <f t="shared" ca="1" si="1"/>
        <v>139</v>
      </c>
      <c r="AM30" s="272">
        <f t="shared" ca="1" si="1"/>
        <v>139</v>
      </c>
      <c r="AN30" s="273">
        <f t="shared" ca="1" si="1"/>
        <v>413</v>
      </c>
      <c r="AO30" s="271">
        <f t="shared" ca="1" si="1"/>
        <v>492</v>
      </c>
      <c r="AP30" s="271">
        <f t="shared" ca="1" si="1"/>
        <v>540</v>
      </c>
      <c r="AQ30" s="270">
        <f t="shared" ca="1" si="1"/>
        <v>611</v>
      </c>
      <c r="AR30" s="271">
        <f t="shared" ca="1" si="1"/>
        <v>627</v>
      </c>
      <c r="AS30" s="271">
        <f t="shared" ca="1" si="1"/>
        <v>639</v>
      </c>
      <c r="AT30" s="270">
        <f t="shared" ca="1" si="1"/>
        <v>651</v>
      </c>
      <c r="AU30" s="271">
        <f t="shared" ca="1" si="1"/>
        <v>651</v>
      </c>
      <c r="AV30" s="271">
        <f t="shared" ca="1" si="1"/>
        <v>651</v>
      </c>
      <c r="AW30" s="270">
        <f t="shared" ca="1" si="1"/>
        <v>666</v>
      </c>
      <c r="AX30" s="271">
        <f t="shared" ca="1" si="1"/>
        <v>682</v>
      </c>
      <c r="AY30" s="272">
        <f t="shared" ca="1" si="1"/>
        <v>682</v>
      </c>
      <c r="AZ30" s="273">
        <f t="shared" ca="1" si="1"/>
        <v>704</v>
      </c>
      <c r="BA30" s="271">
        <f t="shared" ca="1" si="1"/>
        <v>720</v>
      </c>
      <c r="BB30" s="271">
        <f t="shared" ca="1" si="1"/>
        <v>756</v>
      </c>
      <c r="BC30" s="270">
        <f t="shared" ca="1" si="1"/>
        <v>1143</v>
      </c>
      <c r="BD30" s="271">
        <f t="shared" ca="1" si="1"/>
        <v>1285</v>
      </c>
      <c r="BE30" s="271">
        <f t="shared" ca="1" si="1"/>
        <v>1381</v>
      </c>
      <c r="BF30" s="270">
        <f t="shared" ca="1" si="1"/>
        <v>1465</v>
      </c>
      <c r="BG30" s="271">
        <f t="shared" ca="1" si="1"/>
        <v>1465</v>
      </c>
      <c r="BH30" s="271">
        <f t="shared" ca="1" si="1"/>
        <v>1465</v>
      </c>
      <c r="BI30" s="270">
        <f t="shared" ca="1" si="1"/>
        <v>1465</v>
      </c>
      <c r="BJ30" s="271">
        <f t="shared" ca="1" si="1"/>
        <v>1465</v>
      </c>
      <c r="BK30" s="272">
        <f t="shared" ca="1" si="1"/>
        <v>1465</v>
      </c>
      <c r="BL30" s="271">
        <f t="shared" ca="1" si="1"/>
        <v>1465</v>
      </c>
      <c r="BM30" s="271">
        <f t="shared" ca="1" si="1"/>
        <v>1465</v>
      </c>
      <c r="BN30" s="347">
        <f t="shared" ca="1" si="1"/>
        <v>1465</v>
      </c>
      <c r="BO30" s="271">
        <f t="shared" ca="1" si="1"/>
        <v>1719</v>
      </c>
      <c r="BP30" s="271">
        <f t="shared" ca="1" si="1"/>
        <v>1862</v>
      </c>
      <c r="BQ30" s="347">
        <f t="shared" ca="1" si="1"/>
        <v>1946</v>
      </c>
      <c r="BR30" s="271">
        <f t="shared" ca="1" si="1"/>
        <v>2018</v>
      </c>
      <c r="BS30" s="271">
        <f t="shared" ca="1" si="1"/>
        <v>2018</v>
      </c>
      <c r="BT30" s="347">
        <f t="shared" ca="1" si="1"/>
        <v>2042</v>
      </c>
      <c r="BU30" s="271">
        <f t="shared" ca="1" si="1"/>
        <v>2067</v>
      </c>
      <c r="BV30" s="271">
        <f t="shared" ca="1" si="1"/>
        <v>2099</v>
      </c>
      <c r="BW30" s="272">
        <f t="shared" ca="1" si="1"/>
        <v>2159</v>
      </c>
      <c r="BX30" s="273">
        <f t="shared" ca="1" si="1"/>
        <v>2195</v>
      </c>
      <c r="BY30" s="271">
        <f t="shared" ca="1" si="1"/>
        <v>2195</v>
      </c>
      <c r="BZ30" s="271">
        <f t="shared" ca="1" si="1"/>
        <v>2219</v>
      </c>
      <c r="CA30" s="270">
        <f t="shared" ca="1" si="1"/>
        <v>2219</v>
      </c>
      <c r="CB30" s="271">
        <f t="shared" ca="1" si="1"/>
        <v>2219</v>
      </c>
      <c r="CC30" s="271">
        <f t="shared" ca="1" si="1"/>
        <v>2219</v>
      </c>
      <c r="CD30" s="270">
        <f t="shared" ca="1" si="1"/>
        <v>2219</v>
      </c>
      <c r="CE30" s="271">
        <f t="shared" ca="1" si="1"/>
        <v>2219</v>
      </c>
      <c r="CF30" s="271">
        <f t="shared" ca="1" si="1"/>
        <v>2219</v>
      </c>
      <c r="CG30" s="270">
        <f t="shared" ca="1" si="1"/>
        <v>2219</v>
      </c>
      <c r="CH30" s="271">
        <f t="shared" ca="1" si="1"/>
        <v>2219</v>
      </c>
      <c r="CI30" s="272">
        <f t="shared" ca="1" si="1"/>
        <v>2219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73"/>
      <c r="AC31" s="271"/>
      <c r="AD31" s="271"/>
      <c r="AE31" s="270"/>
      <c r="AF31" s="271"/>
      <c r="AG31" s="271"/>
      <c r="AH31" s="270"/>
      <c r="AI31" s="271"/>
      <c r="AJ31" s="271"/>
      <c r="AK31" s="270"/>
      <c r="AL31" s="271"/>
      <c r="AM31" s="272"/>
      <c r="AN31" s="273"/>
      <c r="AO31" s="271"/>
      <c r="AP31" s="271"/>
      <c r="AQ31" s="270"/>
      <c r="AR31" s="271"/>
      <c r="AS31" s="271"/>
      <c r="AT31" s="270"/>
      <c r="AU31" s="271"/>
      <c r="AV31" s="271"/>
      <c r="AW31" s="270"/>
      <c r="AX31" s="271"/>
      <c r="AY31" s="272"/>
      <c r="AZ31" s="273"/>
      <c r="BA31" s="271"/>
      <c r="BB31" s="271"/>
      <c r="BC31" s="270"/>
      <c r="BD31" s="271"/>
      <c r="BE31" s="271"/>
      <c r="BF31" s="270"/>
      <c r="BG31" s="271"/>
      <c r="BH31" s="271"/>
      <c r="BI31" s="270"/>
      <c r="BJ31" s="271"/>
      <c r="BK31" s="272"/>
      <c r="BL31" s="271"/>
      <c r="BM31" s="271"/>
      <c r="BN31" s="347"/>
      <c r="BO31" s="271"/>
      <c r="BP31" s="271"/>
      <c r="BQ31" s="347"/>
      <c r="BR31" s="271"/>
      <c r="BS31" s="271"/>
      <c r="BT31" s="347"/>
      <c r="BU31" s="271"/>
      <c r="BV31" s="271"/>
      <c r="BW31" s="272"/>
      <c r="BX31" s="273"/>
      <c r="BY31" s="271"/>
      <c r="BZ31" s="271"/>
      <c r="CA31" s="270"/>
      <c r="CB31" s="271"/>
      <c r="CC31" s="271"/>
      <c r="CD31" s="270"/>
      <c r="CE31" s="271"/>
      <c r="CF31" s="271"/>
      <c r="CG31" s="270"/>
      <c r="CH31" s="271"/>
      <c r="CI31" s="272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73"/>
      <c r="AC32" s="271"/>
      <c r="AD32" s="271">
        <f ca="1">SUM(AB30:AD30)</f>
        <v>341</v>
      </c>
      <c r="AE32" s="270"/>
      <c r="AF32" s="271"/>
      <c r="AG32" s="271">
        <f ca="1">SUM(AE30:AG30)</f>
        <v>417</v>
      </c>
      <c r="AH32" s="270"/>
      <c r="AI32" s="271"/>
      <c r="AJ32" s="271">
        <f ca="1">SUM(AH30:AJ30)</f>
        <v>417</v>
      </c>
      <c r="AK32" s="270"/>
      <c r="AL32" s="271"/>
      <c r="AM32" s="272">
        <f ca="1">SUM(AK30:AM30)</f>
        <v>417</v>
      </c>
      <c r="AN32" s="273"/>
      <c r="AO32" s="271"/>
      <c r="AP32" s="271">
        <f ca="1">SUM(AN30:AP30)</f>
        <v>1445</v>
      </c>
      <c r="AQ32" s="270"/>
      <c r="AR32" s="271"/>
      <c r="AS32" s="271">
        <f ca="1">SUM(AQ30:AS30)</f>
        <v>1877</v>
      </c>
      <c r="AT32" s="270"/>
      <c r="AU32" s="271"/>
      <c r="AV32" s="271">
        <f ca="1">SUM(AT30:AV30)</f>
        <v>1953</v>
      </c>
      <c r="AW32" s="270"/>
      <c r="AX32" s="271"/>
      <c r="AY32" s="272">
        <f ca="1">SUM(AW30:AY30)</f>
        <v>2030</v>
      </c>
      <c r="AZ32" s="273"/>
      <c r="BA32" s="271"/>
      <c r="BB32" s="271">
        <f ca="1">SUM(AZ30:BB30)</f>
        <v>2180</v>
      </c>
      <c r="BC32" s="270"/>
      <c r="BD32" s="271"/>
      <c r="BE32" s="271">
        <f ca="1">SUM(BC30:BE30)</f>
        <v>3809</v>
      </c>
      <c r="BF32" s="270"/>
      <c r="BG32" s="271"/>
      <c r="BH32" s="271">
        <f ca="1">SUM(BF30:BH30)</f>
        <v>4395</v>
      </c>
      <c r="BI32" s="270"/>
      <c r="BJ32" s="271"/>
      <c r="BK32" s="272">
        <f ca="1">SUM(BI30:BK30)</f>
        <v>4395</v>
      </c>
      <c r="BL32" s="271"/>
      <c r="BM32" s="271"/>
      <c r="BN32" s="347">
        <f ca="1">SUM(BL30:BN30)</f>
        <v>4395</v>
      </c>
      <c r="BO32" s="271"/>
      <c r="BP32" s="271"/>
      <c r="BQ32" s="347">
        <f ca="1">SUM(BO30:BQ30)</f>
        <v>5527</v>
      </c>
      <c r="BR32" s="271"/>
      <c r="BS32" s="271"/>
      <c r="BT32" s="347">
        <f ca="1">SUM(BR30:BT30)</f>
        <v>6078</v>
      </c>
      <c r="BU32" s="271"/>
      <c r="BV32" s="271"/>
      <c r="BW32" s="272">
        <f ca="1">SUM(BU30:BW30)</f>
        <v>6325</v>
      </c>
      <c r="BX32" s="273"/>
      <c r="BY32" s="271"/>
      <c r="BZ32" s="271">
        <f ca="1">SUM(BX30:BZ30)</f>
        <v>6609</v>
      </c>
      <c r="CA32" s="270"/>
      <c r="CB32" s="271"/>
      <c r="CC32" s="271">
        <f ca="1">SUM(CA30:CC30)</f>
        <v>6657</v>
      </c>
      <c r="CD32" s="270"/>
      <c r="CE32" s="271"/>
      <c r="CF32" s="271">
        <f ca="1">SUM(CD30:CF30)</f>
        <v>6657</v>
      </c>
      <c r="CG32" s="270"/>
      <c r="CH32" s="271"/>
      <c r="CI32" s="272">
        <f ca="1">SUM(CG30:CI30)</f>
        <v>6657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3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73"/>
      <c r="AC33" s="271"/>
      <c r="AD33" s="271"/>
      <c r="AE33" s="270"/>
      <c r="AF33" s="271"/>
      <c r="AG33" s="271"/>
      <c r="AH33" s="270"/>
      <c r="AI33" s="271"/>
      <c r="AJ33" s="271"/>
      <c r="AK33" s="270"/>
      <c r="AL33" s="271"/>
      <c r="AM33" s="272"/>
      <c r="AN33" s="273"/>
      <c r="AO33" s="271"/>
      <c r="AP33" s="271"/>
      <c r="AQ33" s="270"/>
      <c r="AR33" s="271"/>
      <c r="AS33" s="271"/>
      <c r="AT33" s="270"/>
      <c r="AU33" s="271"/>
      <c r="AV33" s="271"/>
      <c r="AW33" s="270"/>
      <c r="AX33" s="271"/>
      <c r="AY33" s="272"/>
      <c r="AZ33" s="273"/>
      <c r="BA33" s="271"/>
      <c r="BB33" s="271"/>
      <c r="BC33" s="270"/>
      <c r="BD33" s="271"/>
      <c r="BE33" s="271"/>
      <c r="BF33" s="270"/>
      <c r="BG33" s="271"/>
      <c r="BH33" s="271"/>
      <c r="BI33" s="270"/>
      <c r="BJ33" s="271"/>
      <c r="BK33" s="272"/>
      <c r="BL33" s="271"/>
      <c r="BM33" s="271"/>
      <c r="BN33" s="347"/>
      <c r="BO33" s="271"/>
      <c r="BP33" s="271"/>
      <c r="BQ33" s="347"/>
      <c r="BR33" s="271"/>
      <c r="BS33" s="271"/>
      <c r="BT33" s="347"/>
      <c r="BU33" s="271"/>
      <c r="BV33" s="271"/>
      <c r="BW33" s="272"/>
      <c r="BX33" s="273"/>
      <c r="BY33" s="271"/>
      <c r="BZ33" s="271"/>
      <c r="CA33" s="270"/>
      <c r="CB33" s="271"/>
      <c r="CC33" s="271"/>
      <c r="CD33" s="270"/>
      <c r="CE33" s="271"/>
      <c r="CF33" s="271"/>
      <c r="CG33" s="270"/>
      <c r="CH33" s="271"/>
      <c r="CI33" s="272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3:183" x14ac:dyDescent="0.25"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73"/>
      <c r="AC34" s="271"/>
      <c r="AD34" s="271"/>
      <c r="AE34" s="270"/>
      <c r="AF34" s="271"/>
      <c r="AG34" s="271"/>
      <c r="AH34" s="270"/>
      <c r="AI34" s="271"/>
      <c r="AJ34" s="271"/>
      <c r="AK34" s="270"/>
      <c r="AL34" s="271"/>
      <c r="AM34" s="272">
        <f ca="1">SUM(AB30:AM30)</f>
        <v>1592</v>
      </c>
      <c r="AN34" s="273"/>
      <c r="AO34" s="271"/>
      <c r="AP34" s="271"/>
      <c r="AQ34" s="270"/>
      <c r="AR34" s="271"/>
      <c r="AS34" s="271"/>
      <c r="AT34" s="270"/>
      <c r="AU34" s="271"/>
      <c r="AV34" s="271"/>
      <c r="AW34" s="270"/>
      <c r="AX34" s="271"/>
      <c r="AY34" s="272">
        <f ca="1">SUM(AN30:AY30)</f>
        <v>7305</v>
      </c>
      <c r="AZ34" s="273"/>
      <c r="BA34" s="271"/>
      <c r="BB34" s="271"/>
      <c r="BC34" s="270"/>
      <c r="BD34" s="271"/>
      <c r="BE34" s="271"/>
      <c r="BF34" s="270"/>
      <c r="BG34" s="271"/>
      <c r="BH34" s="271"/>
      <c r="BI34" s="270"/>
      <c r="BJ34" s="271"/>
      <c r="BK34" s="272">
        <f ca="1">SUM(AZ30:BK30)</f>
        <v>14779</v>
      </c>
      <c r="BL34" s="271"/>
      <c r="BM34" s="271"/>
      <c r="BN34" s="347"/>
      <c r="BO34" s="271"/>
      <c r="BP34" s="271"/>
      <c r="BQ34" s="347"/>
      <c r="BR34" s="271"/>
      <c r="BS34" s="271"/>
      <c r="BT34" s="347"/>
      <c r="BU34" s="271"/>
      <c r="BV34" s="271"/>
      <c r="BW34" s="272">
        <f ca="1">SUM(BL30:BW30)</f>
        <v>22325</v>
      </c>
      <c r="BX34" s="273"/>
      <c r="BY34" s="271"/>
      <c r="BZ34" s="271"/>
      <c r="CA34" s="270"/>
      <c r="CB34" s="271"/>
      <c r="CC34" s="271"/>
      <c r="CD34" s="270"/>
      <c r="CE34" s="271"/>
      <c r="CF34" s="271"/>
      <c r="CG34" s="270"/>
      <c r="CH34" s="271"/>
      <c r="CI34" s="272">
        <f ca="1">SUM(BX30:CI30)</f>
        <v>26580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3:183" x14ac:dyDescent="0.25">
      <c r="AW37" s="139"/>
    </row>
  </sheetData>
  <conditionalFormatting sqref="C4:CI28">
    <cfRule type="cellIs" dxfId="30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="110" zoomScaleNormal="11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>
        <f>'PRJ Salary Profile'!C3</f>
        <v>15</v>
      </c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Net Salaries'!AB4*Y3_Salary_Inflation_Factor</f>
        <v>4.32</v>
      </c>
      <c r="AC4" s="261">
        <f ca="1">'IMP PRJ Net Salaries'!AC4*Y3_Salary_Inflation_Factor</f>
        <v>10.799999999999999</v>
      </c>
      <c r="AD4" s="261">
        <f ca="1">'IMP PRJ Net Salaries'!AD4*Y3_Salary_Inflation_Factor</f>
        <v>2.16</v>
      </c>
      <c r="AE4" s="260">
        <f ca="1">'IMP PRJ Net Salaries'!AE4*Y3_Salary_Inflation_Factor</f>
        <v>0</v>
      </c>
      <c r="AF4" s="261">
        <f ca="1">'IMP PRJ Net Salaries'!AF4*Y3_Salary_Inflation_Factor</f>
        <v>0</v>
      </c>
      <c r="AG4" s="261">
        <f ca="1">'IMP PRJ Net Salaries'!AG4*Y3_Salary_Inflation_Factor</f>
        <v>4.32</v>
      </c>
      <c r="AH4" s="260">
        <f ca="1">'IMP PRJ Net Salaries'!AH4*Y3_Salary_Inflation_Factor</f>
        <v>0</v>
      </c>
      <c r="AI4" s="261">
        <f ca="1">'IMP PRJ Net Salaries'!AI4*Y3_Salary_Inflation_Factor</f>
        <v>0</v>
      </c>
      <c r="AJ4" s="261">
        <f ca="1">'IMP PRJ Net Salaries'!AJ4*Y3_Salary_Inflation_Factor</f>
        <v>4.32</v>
      </c>
      <c r="AK4" s="260">
        <f ca="1">'IMP PRJ Net Salaries'!AK4*Y3_Salary_Inflation_Factor</f>
        <v>0</v>
      </c>
      <c r="AL4" s="261">
        <f ca="1">'IMP PRJ Net Salaries'!AL4*Y3_Salary_Inflation_Factor</f>
        <v>0</v>
      </c>
      <c r="AM4" s="262">
        <f ca="1">'IMP PRJ Net Salaries'!AM4*Y3_Salary_Inflation_Factor</f>
        <v>4.32</v>
      </c>
      <c r="AN4" s="261">
        <f ca="1">'IMP PRJ Net Salaries'!AN4*Y4_Salary_Inflation_Factor</f>
        <v>20.759999999999998</v>
      </c>
      <c r="AO4" s="261">
        <f ca="1">'IMP PRJ Net Salaries'!AO4*Y4_Salary_Inflation_Factor</f>
        <v>51.9</v>
      </c>
      <c r="AP4" s="261">
        <f ca="1">'IMP PRJ Net Salaries'!AP4*Y4_Salary_Inflation_Factor</f>
        <v>15.570000000000002</v>
      </c>
      <c r="AQ4" s="260">
        <f ca="1">'IMP PRJ Net Salaries'!AQ4*Y4_Salary_Inflation_Factor</f>
        <v>5.1899999999999995</v>
      </c>
      <c r="AR4" s="261">
        <f ca="1">'IMP PRJ Net Salaries'!AR4*Y4_Salary_Inflation_Factor</f>
        <v>12.975</v>
      </c>
      <c r="AS4" s="261">
        <f ca="1">'IMP PRJ Net Salaries'!AS4*Y4_Salary_Inflation_Factor</f>
        <v>28.544999999999998</v>
      </c>
      <c r="AT4" s="260">
        <f ca="1">'IMP PRJ Net Salaries'!AT4*Y4_Salary_Inflation_Factor</f>
        <v>0</v>
      </c>
      <c r="AU4" s="261">
        <f ca="1">'IMP PRJ Net Salaries'!AU4*Y4_Salary_Inflation_Factor</f>
        <v>0</v>
      </c>
      <c r="AV4" s="261">
        <f ca="1">'IMP PRJ Net Salaries'!AV4*Y4_Salary_Inflation_Factor</f>
        <v>31.140000000000004</v>
      </c>
      <c r="AW4" s="260">
        <f ca="1">'IMP PRJ Net Salaries'!AW4*Y4_Salary_Inflation_Factor</f>
        <v>7.785000000000001</v>
      </c>
      <c r="AX4" s="261">
        <f ca="1">'IMP PRJ Net Salaries'!AX4*Y4_Salary_Inflation_Factor</f>
        <v>19.462499999999999</v>
      </c>
      <c r="AY4" s="262">
        <f ca="1">'IMP PRJ Net Salaries'!AY4*Y4_Salary_Inflation_Factor</f>
        <v>29.842500000000001</v>
      </c>
      <c r="AZ4" s="261">
        <f ca="1">'IMP PRJ Net Salaries'!AZ4*Y5_Salary_Inflation_Factor</f>
        <v>5.3040000000000012</v>
      </c>
      <c r="BA4" s="261">
        <f ca="1">'IMP PRJ Net Salaries'!BA4*Y5_Salary_Inflation_Factor</f>
        <v>13.26</v>
      </c>
      <c r="BB4" s="261">
        <f ca="1">'IMP PRJ Net Salaries'!BB4*Y5_Salary_Inflation_Factor</f>
        <v>43.211999999999996</v>
      </c>
      <c r="BC4" s="260">
        <f ca="1">'IMP PRJ Net Salaries'!BC4*Y5_Salary_Inflation_Factor</f>
        <v>46.800000000000004</v>
      </c>
      <c r="BD4" s="261">
        <f ca="1">'IMP PRJ Net Salaries'!BD4*Y5_Salary_Inflation_Factor</f>
        <v>117</v>
      </c>
      <c r="BE4" s="261">
        <f ca="1">'IMP PRJ Net Salaries'!BE4*Y5_Salary_Inflation_Factor</f>
        <v>69.263999999999996</v>
      </c>
      <c r="BF4" s="260">
        <f ca="1">'IMP PRJ Net Salaries'!BF4*Y5_Salary_Inflation_Factor</f>
        <v>0</v>
      </c>
      <c r="BG4" s="261">
        <f ca="1">'IMP PRJ Net Salaries'!BG4*Y5_Salary_Inflation_Factor</f>
        <v>0</v>
      </c>
      <c r="BH4" s="261">
        <f ca="1">'IMP PRJ Net Salaries'!BH4*Y5_Salary_Inflation_Factor</f>
        <v>92.664000000000016</v>
      </c>
      <c r="BI4" s="260">
        <f ca="1">'IMP PRJ Net Salaries'!BI4*Y5_Salary_Inflation_Factor</f>
        <v>0</v>
      </c>
      <c r="BJ4" s="261">
        <f ca="1">'IMP PRJ Net Salaries'!BJ4*Y5_Salary_Inflation_Factor</f>
        <v>0</v>
      </c>
      <c r="BK4" s="262">
        <f ca="1">'IMP PRJ Net Salaries'!BK4*Y5_Salary_Inflation_Factor</f>
        <v>92.664000000000016</v>
      </c>
      <c r="BL4" s="261">
        <f ca="1">'IMP PRJ Net Salaries'!BL4*Y6_Salary_Inflation_Factor</f>
        <v>0</v>
      </c>
      <c r="BM4" s="261">
        <f ca="1">'IMP PRJ Net Salaries'!BM4*Y6_Salary_Inflation_Factor</f>
        <v>0</v>
      </c>
      <c r="BN4" s="261">
        <f ca="1">'IMP PRJ Net Salaries'!BN4*Y6_Salary_Inflation_Factor</f>
        <v>103.875</v>
      </c>
      <c r="BO4" s="260">
        <f ca="1">'IMP PRJ Net Salaries'!BO4*Y6_Salary_Inflation_Factor</f>
        <v>63.750000000000007</v>
      </c>
      <c r="BP4" s="261">
        <f ca="1">'IMP PRJ Net Salaries'!BP4*Y6_Salary_Inflation_Factor</f>
        <v>159.375</v>
      </c>
      <c r="BQ4" s="261">
        <f ca="1">'IMP PRJ Net Salaries'!BQ4*Y6_Salary_Inflation_Factor</f>
        <v>135.75000000000003</v>
      </c>
      <c r="BR4" s="260">
        <f ca="1">'IMP PRJ Net Salaries'!BR4*Y6_Salary_Inflation_Factor</f>
        <v>0</v>
      </c>
      <c r="BS4" s="261">
        <f ca="1">'IMP PRJ Net Salaries'!BS4*Y6_Salary_Inflation_Factor</f>
        <v>0</v>
      </c>
      <c r="BT4" s="261">
        <f ca="1">'IMP PRJ Net Salaries'!BT4*Y6_Salary_Inflation_Factor</f>
        <v>161.25</v>
      </c>
      <c r="BU4" s="260">
        <f ca="1">'IMP PRJ Net Salaries'!BU4*Y6_Salary_Inflation_Factor</f>
        <v>19.125</v>
      </c>
      <c r="BV4" s="261">
        <f ca="1">'IMP PRJ Net Salaries'!BV4*Y6_Salary_Inflation_Factor</f>
        <v>47.8125</v>
      </c>
      <c r="BW4" s="262">
        <f ca="1">'IMP PRJ Net Salaries'!BW4*Y6_Salary_Inflation_Factor</f>
        <v>170.81249999999997</v>
      </c>
      <c r="BX4" s="261">
        <f ca="1">'IMP PRJ Net Salaries'!BX4*Y7_Salary_Inflation_Factor</f>
        <v>0</v>
      </c>
      <c r="BY4" s="261">
        <f ca="1">'IMP PRJ Net Salaries'!BY4*Y7_Salary_Inflation_Factor</f>
        <v>0</v>
      </c>
      <c r="BZ4" s="261">
        <f ca="1">'IMP PRJ Net Salaries'!BZ4*Y7_Salary_Inflation_Factor</f>
        <v>216.45000000000002</v>
      </c>
      <c r="CA4" s="260">
        <f ca="1">'IMP PRJ Net Salaries'!CA4*Y7_Salary_Inflation_Factor</f>
        <v>0</v>
      </c>
      <c r="CB4" s="261">
        <f ca="1">'IMP PRJ Net Salaries'!CB4*Y7_Salary_Inflation_Factor</f>
        <v>0</v>
      </c>
      <c r="CC4" s="261">
        <f ca="1">'IMP PRJ Net Salaries'!CC4*Y7_Salary_Inflation_Factor</f>
        <v>189.45</v>
      </c>
      <c r="CD4" s="260">
        <f ca="1">'IMP PRJ Net Salaries'!CD4*Y7_Salary_Inflation_Factor</f>
        <v>14.400000000000002</v>
      </c>
      <c r="CE4" s="261">
        <f ca="1">'IMP PRJ Net Salaries'!CE4*Y7_Salary_Inflation_Factor</f>
        <v>36</v>
      </c>
      <c r="CF4" s="261">
        <f ca="1">'IMP PRJ Net Salaries'!CF4*Y7_Salary_Inflation_Factor</f>
        <v>183.14999999999998</v>
      </c>
      <c r="CG4" s="260">
        <f ca="1">'IMP PRJ Net Salaries'!CG4*Y7_Salary_Inflation_Factor</f>
        <v>0</v>
      </c>
      <c r="CH4" s="261">
        <f ca="1">'IMP PRJ Net Salaries'!CH4*Y7_Salary_Inflation_Factor</f>
        <v>0</v>
      </c>
      <c r="CI4" s="262">
        <f ca="1">'IMP PRJ Net Salaries'!CI4*Y7_Salary_Inflation_Factor</f>
        <v>190.35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>
        <f>'PRJ Salary Profile'!C4</f>
        <v>8</v>
      </c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Net Salaries'!AB5*Y3_Salary_Inflation_Factor</f>
        <v>11.52</v>
      </c>
      <c r="AC5" s="264">
        <f ca="1">'IMP PRJ Net Salaries'!AC5*Y3_Salary_Inflation_Factor</f>
        <v>11.52</v>
      </c>
      <c r="AD5" s="264">
        <f ca="1">'IMP PRJ Net Salaries'!AD5*Y3_Salary_Inflation_Factor</f>
        <v>1.1519999999999999</v>
      </c>
      <c r="AE5" s="263">
        <f ca="1">'IMP PRJ Net Salaries'!AE5*Y3_Salary_Inflation_Factor</f>
        <v>1.1519999999999999</v>
      </c>
      <c r="AF5" s="264">
        <f ca="1">'IMP PRJ Net Salaries'!AF5*Y3_Salary_Inflation_Factor</f>
        <v>0</v>
      </c>
      <c r="AG5" s="264">
        <f ca="1">'IMP PRJ Net Salaries'!AG5*Y3_Salary_Inflation_Factor</f>
        <v>2.3039999999999998</v>
      </c>
      <c r="AH5" s="263">
        <f ca="1">'IMP PRJ Net Salaries'!AH5*Y3_Salary_Inflation_Factor</f>
        <v>1.1519999999999999</v>
      </c>
      <c r="AI5" s="264">
        <f ca="1">'IMP PRJ Net Salaries'!AI5*Y3_Salary_Inflation_Factor</f>
        <v>0</v>
      </c>
      <c r="AJ5" s="264">
        <f ca="1">'IMP PRJ Net Salaries'!AJ5*Y3_Salary_Inflation_Factor</f>
        <v>2.3039999999999998</v>
      </c>
      <c r="AK5" s="263">
        <f ca="1">'IMP PRJ Net Salaries'!AK5*Y3_Salary_Inflation_Factor</f>
        <v>1.1519999999999999</v>
      </c>
      <c r="AL5" s="264">
        <f ca="1">'IMP PRJ Net Salaries'!AL5*Y3_Salary_Inflation_Factor</f>
        <v>0</v>
      </c>
      <c r="AM5" s="265">
        <f ca="1">'IMP PRJ Net Salaries'!AM5*Y3_Salary_Inflation_Factor</f>
        <v>2.3039999999999998</v>
      </c>
      <c r="AN5" s="266">
        <f ca="1">'IMP PRJ Net Salaries'!AN5*Y4_Salary_Inflation_Factor</f>
        <v>56.743999999999993</v>
      </c>
      <c r="AO5" s="264">
        <f ca="1">'IMP PRJ Net Salaries'!AO5*Y4_Salary_Inflation_Factor</f>
        <v>55.36</v>
      </c>
      <c r="AP5" s="264">
        <f ca="1">'IMP PRJ Net Salaries'!AP5*Y4_Salary_Inflation_Factor</f>
        <v>8.3040000000000003</v>
      </c>
      <c r="AQ5" s="263">
        <f ca="1">'IMP PRJ Net Salaries'!AQ5*Y4_Salary_Inflation_Factor</f>
        <v>20.759999999999998</v>
      </c>
      <c r="AR5" s="264">
        <f ca="1">'IMP PRJ Net Salaries'!AR5*Y4_Salary_Inflation_Factor</f>
        <v>13.84</v>
      </c>
      <c r="AS5" s="264">
        <f ca="1">'IMP PRJ Net Salaries'!AS5*Y4_Salary_Inflation_Factor</f>
        <v>15.224</v>
      </c>
      <c r="AT5" s="263">
        <f ca="1">'IMP PRJ Net Salaries'!AT5*Y4_Salary_Inflation_Factor</f>
        <v>8.3040000000000003</v>
      </c>
      <c r="AU5" s="264">
        <f ca="1">'IMP PRJ Net Salaries'!AU5*Y4_Salary_Inflation_Factor</f>
        <v>0</v>
      </c>
      <c r="AV5" s="264">
        <f ca="1">'IMP PRJ Net Salaries'!AV5*Y4_Salary_Inflation_Factor</f>
        <v>16.608000000000001</v>
      </c>
      <c r="AW5" s="263">
        <f ca="1">'IMP PRJ Net Salaries'!AW5*Y4_Salary_Inflation_Factor</f>
        <v>27.68</v>
      </c>
      <c r="AX5" s="264">
        <f ca="1">'IMP PRJ Net Salaries'!AX5*Y4_Salary_Inflation_Factor</f>
        <v>20.759999999999998</v>
      </c>
      <c r="AY5" s="265">
        <f ca="1">'IMP PRJ Net Salaries'!AY5*Y4_Salary_Inflation_Factor</f>
        <v>15.915999999999999</v>
      </c>
      <c r="AZ5" s="266">
        <f ca="1">'IMP PRJ Net Salaries'!AZ5*Y5_Salary_Inflation_Factor</f>
        <v>24.96</v>
      </c>
      <c r="BA5" s="264">
        <f ca="1">'IMP PRJ Net Salaries'!BA5*Y5_Salary_Inflation_Factor</f>
        <v>14.144</v>
      </c>
      <c r="BB5" s="264">
        <f ca="1">'IMP PRJ Net Salaries'!BB5*Y5_Salary_Inflation_Factor</f>
        <v>23.046400000000002</v>
      </c>
      <c r="BC5" s="263">
        <f ca="1">'IMP PRJ Net Salaries'!BC5*Y5_Salary_Inflation_Factor</f>
        <v>137.03039999999999</v>
      </c>
      <c r="BD5" s="264">
        <f ca="1">'IMP PRJ Net Salaries'!BD5*Y5_Salary_Inflation_Factor</f>
        <v>124.80000000000001</v>
      </c>
      <c r="BE5" s="264">
        <f ca="1">'IMP PRJ Net Salaries'!BE5*Y5_Salary_Inflation_Factor</f>
        <v>36.940799999999996</v>
      </c>
      <c r="BF5" s="263">
        <f ca="1">'IMP PRJ Net Salaries'!BF5*Y5_Salary_Inflation_Factor</f>
        <v>24.710400000000003</v>
      </c>
      <c r="BG5" s="264">
        <f ca="1">'IMP PRJ Net Salaries'!BG5*Y5_Salary_Inflation_Factor</f>
        <v>0</v>
      </c>
      <c r="BH5" s="264">
        <f ca="1">'IMP PRJ Net Salaries'!BH5*Y5_Salary_Inflation_Factor</f>
        <v>49.420800000000007</v>
      </c>
      <c r="BI5" s="263">
        <f ca="1">'IMP PRJ Net Salaries'!BI5*Y5_Salary_Inflation_Factor</f>
        <v>24.710400000000003</v>
      </c>
      <c r="BJ5" s="264">
        <f ca="1">'IMP PRJ Net Salaries'!BJ5*Y5_Salary_Inflation_Factor</f>
        <v>0</v>
      </c>
      <c r="BK5" s="265">
        <f ca="1">'IMP PRJ Net Salaries'!BK5*Y5_Salary_Inflation_Factor</f>
        <v>49.420800000000007</v>
      </c>
      <c r="BL5" s="266">
        <f ca="1">'IMP PRJ Net Salaries'!BL5*Y6_Salary_Inflation_Factor</f>
        <v>27.7</v>
      </c>
      <c r="BM5" s="264">
        <f ca="1">'IMP PRJ Net Salaries'!BM5*Y6_Salary_Inflation_Factor</f>
        <v>0</v>
      </c>
      <c r="BN5" s="264">
        <f ca="1">'IMP PRJ Net Salaries'!BN5*Y6_Salary_Inflation_Factor</f>
        <v>55.4</v>
      </c>
      <c r="BO5" s="263">
        <f ca="1">'IMP PRJ Net Salaries'!BO5*Y6_Salary_Inflation_Factor</f>
        <v>197.7</v>
      </c>
      <c r="BP5" s="264">
        <f ca="1">'IMP PRJ Net Salaries'!BP5*Y6_Salary_Inflation_Factor</f>
        <v>170</v>
      </c>
      <c r="BQ5" s="264">
        <f ca="1">'IMP PRJ Net Salaries'!BQ5*Y6_Salary_Inflation_Factor</f>
        <v>72.400000000000006</v>
      </c>
      <c r="BR5" s="263">
        <f ca="1">'IMP PRJ Net Salaries'!BR5*Y6_Salary_Inflation_Factor</f>
        <v>43</v>
      </c>
      <c r="BS5" s="264">
        <f ca="1">'IMP PRJ Net Salaries'!BS5*Y6_Salary_Inflation_Factor</f>
        <v>0</v>
      </c>
      <c r="BT5" s="264">
        <f ca="1">'IMP PRJ Net Salaries'!BT5*Y6_Salary_Inflation_Factor</f>
        <v>86</v>
      </c>
      <c r="BU5" s="263">
        <f ca="1">'IMP PRJ Net Salaries'!BU5*Y6_Salary_Inflation_Factor</f>
        <v>93.999999999999986</v>
      </c>
      <c r="BV5" s="264">
        <f ca="1">'IMP PRJ Net Salaries'!BV5*Y6_Salary_Inflation_Factor</f>
        <v>51</v>
      </c>
      <c r="BW5" s="265">
        <f ca="1">'IMP PRJ Net Salaries'!BW5*Y6_Salary_Inflation_Factor</f>
        <v>91.1</v>
      </c>
      <c r="BX5" s="266">
        <f ca="1">'IMP PRJ Net Salaries'!BX5*Y7_Salary_Inflation_Factor</f>
        <v>57.720000000000006</v>
      </c>
      <c r="BY5" s="264">
        <f ca="1">'IMP PRJ Net Salaries'!BY5*Y7_Salary_Inflation_Factor</f>
        <v>0</v>
      </c>
      <c r="BZ5" s="264">
        <f ca="1">'IMP PRJ Net Salaries'!BZ5*Y7_Salary_Inflation_Factor</f>
        <v>115.44000000000001</v>
      </c>
      <c r="CA5" s="263">
        <f ca="1">'IMP PRJ Net Salaries'!CA5*Y7_Salary_Inflation_Factor</f>
        <v>50.519999999999996</v>
      </c>
      <c r="CB5" s="264">
        <f ca="1">'IMP PRJ Net Salaries'!CB5*Y7_Salary_Inflation_Factor</f>
        <v>0</v>
      </c>
      <c r="CC5" s="264">
        <f ca="1">'IMP PRJ Net Salaries'!CC5*Y7_Salary_Inflation_Factor</f>
        <v>101.03999999999999</v>
      </c>
      <c r="CD5" s="263">
        <f ca="1">'IMP PRJ Net Salaries'!CD5*Y7_Salary_Inflation_Factor</f>
        <v>85.32</v>
      </c>
      <c r="CE5" s="264">
        <f ca="1">'IMP PRJ Net Salaries'!CE5*Y7_Salary_Inflation_Factor</f>
        <v>38.400000000000006</v>
      </c>
      <c r="CF5" s="264">
        <f ca="1">'IMP PRJ Net Salaries'!CF5*Y7_Salary_Inflation_Factor</f>
        <v>97.679999999999978</v>
      </c>
      <c r="CG5" s="263">
        <f ca="1">'IMP PRJ Net Salaries'!CG5*Y7_Salary_Inflation_Factor</f>
        <v>50.759999999999991</v>
      </c>
      <c r="CH5" s="264">
        <f ca="1">'IMP PRJ Net Salaries'!CH5*Y7_Salary_Inflation_Factor</f>
        <v>0</v>
      </c>
      <c r="CI5" s="265">
        <f ca="1">'IMP PRJ Net Salaries'!CI5*Y7_Salary_Inflation_Factor</f>
        <v>101.51999999999998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>
        <f>'PRJ Salary Profile'!C5</f>
        <v>6</v>
      </c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Net Salaries'!AB6*Y3_Salary_Inflation_Factor</f>
        <v>8.64</v>
      </c>
      <c r="AC6" s="264">
        <f ca="1">'IMP PRJ Net Salaries'!AC6*Y3_Salary_Inflation_Factor</f>
        <v>8.64</v>
      </c>
      <c r="AD6" s="264">
        <f ca="1">'IMP PRJ Net Salaries'!AD6*Y3_Salary_Inflation_Factor</f>
        <v>4.32</v>
      </c>
      <c r="AE6" s="263">
        <f ca="1">'IMP PRJ Net Salaries'!AE6*Y3_Salary_Inflation_Factor</f>
        <v>4.32</v>
      </c>
      <c r="AF6" s="264">
        <f ca="1">'IMP PRJ Net Salaries'!AF6*Y3_Salary_Inflation_Factor</f>
        <v>0.8640000000000001</v>
      </c>
      <c r="AG6" s="264">
        <f ca="1">'IMP PRJ Net Salaries'!AG6*Y3_Salary_Inflation_Factor</f>
        <v>6.4799999999999995</v>
      </c>
      <c r="AH6" s="263">
        <f ca="1">'IMP PRJ Net Salaries'!AH6*Y3_Salary_Inflation_Factor</f>
        <v>4.32</v>
      </c>
      <c r="AI6" s="264">
        <f ca="1">'IMP PRJ Net Salaries'!AI6*Y3_Salary_Inflation_Factor</f>
        <v>0.8640000000000001</v>
      </c>
      <c r="AJ6" s="264">
        <f ca="1">'IMP PRJ Net Salaries'!AJ6*Y3_Salary_Inflation_Factor</f>
        <v>6.4799999999999995</v>
      </c>
      <c r="AK6" s="263">
        <f ca="1">'IMP PRJ Net Salaries'!AK6*Y3_Salary_Inflation_Factor</f>
        <v>4.32</v>
      </c>
      <c r="AL6" s="264">
        <f ca="1">'IMP PRJ Net Salaries'!AL6*Y3_Salary_Inflation_Factor</f>
        <v>0.8640000000000001</v>
      </c>
      <c r="AM6" s="265">
        <f ca="1">'IMP PRJ Net Salaries'!AM6*Y3_Salary_Inflation_Factor</f>
        <v>6.4799999999999995</v>
      </c>
      <c r="AN6" s="266">
        <f ca="1">'IMP PRJ Net Salaries'!AN6*Y4_Salary_Inflation_Factor</f>
        <v>46.71</v>
      </c>
      <c r="AO6" s="264">
        <f ca="1">'IMP PRJ Net Salaries'!AO6*Y4_Salary_Inflation_Factor</f>
        <v>42.557999999999993</v>
      </c>
      <c r="AP6" s="264">
        <f ca="1">'IMP PRJ Net Salaries'!AP6*Y4_Salary_Inflation_Factor</f>
        <v>28.544999999999998</v>
      </c>
      <c r="AQ6" s="263">
        <f ca="1">'IMP PRJ Net Salaries'!AQ6*Y4_Salary_Inflation_Factor</f>
        <v>36.33</v>
      </c>
      <c r="AR6" s="264">
        <f ca="1">'IMP PRJ Net Salaries'!AR6*Y4_Salary_Inflation_Factor</f>
        <v>15.57</v>
      </c>
      <c r="AS6" s="264">
        <f ca="1">'IMP PRJ Net Salaries'!AS6*Y4_Salary_Inflation_Factor</f>
        <v>44.115000000000002</v>
      </c>
      <c r="AT6" s="263">
        <f ca="1">'IMP PRJ Net Salaries'!AT6*Y4_Salary_Inflation_Factor</f>
        <v>31.14</v>
      </c>
      <c r="AU6" s="264">
        <f ca="1">'IMP PRJ Net Salaries'!AU6*Y4_Salary_Inflation_Factor</f>
        <v>6.2280000000000006</v>
      </c>
      <c r="AV6" s="264">
        <f ca="1">'IMP PRJ Net Salaries'!AV6*Y4_Salary_Inflation_Factor</f>
        <v>46.71</v>
      </c>
      <c r="AW6" s="263">
        <f ca="1">'IMP PRJ Net Salaries'!AW6*Y4_Salary_Inflation_Factor</f>
        <v>41.519999999999996</v>
      </c>
      <c r="AX6" s="264">
        <f ca="1">'IMP PRJ Net Salaries'!AX6*Y4_Salary_Inflation_Factor</f>
        <v>20.759999999999998</v>
      </c>
      <c r="AY6" s="265">
        <f ca="1">'IMP PRJ Net Salaries'!AY6*Y4_Salary_Inflation_Factor</f>
        <v>46.71</v>
      </c>
      <c r="AZ6" s="266">
        <f ca="1">'IMP PRJ Net Salaries'!AZ6*Y5_Salary_Inflation_Factor</f>
        <v>51.167999999999999</v>
      </c>
      <c r="BA6" s="264">
        <f ca="1">'IMP PRJ Net Salaries'!BA6*Y5_Salary_Inflation_Factor</f>
        <v>18.72</v>
      </c>
      <c r="BB6" s="264">
        <f ca="1">'IMP PRJ Net Salaries'!BB6*Y5_Salary_Inflation_Factor</f>
        <v>66.143999999999991</v>
      </c>
      <c r="BC6" s="263">
        <f ca="1">'IMP PRJ Net Salaries'!BC6*Y5_Salary_Inflation_Factor</f>
        <v>139.46400000000003</v>
      </c>
      <c r="BD6" s="264">
        <f ca="1">'IMP PRJ Net Salaries'!BD6*Y5_Salary_Inflation_Factor</f>
        <v>102.77279999999999</v>
      </c>
      <c r="BE6" s="264">
        <f ca="1">'IMP PRJ Net Salaries'!BE6*Y5_Salary_Inflation_Factor</f>
        <v>115.59599999999999</v>
      </c>
      <c r="BF6" s="263">
        <f ca="1">'IMP PRJ Net Salaries'!BF6*Y5_Salary_Inflation_Factor</f>
        <v>92.664000000000001</v>
      </c>
      <c r="BG6" s="264">
        <f ca="1">'IMP PRJ Net Salaries'!BG6*Y5_Salary_Inflation_Factor</f>
        <v>18.532800000000002</v>
      </c>
      <c r="BH6" s="264">
        <f ca="1">'IMP PRJ Net Salaries'!BH6*Y5_Salary_Inflation_Factor</f>
        <v>138.99599999999998</v>
      </c>
      <c r="BI6" s="263">
        <f ca="1">'IMP PRJ Net Salaries'!BI6*Y5_Salary_Inflation_Factor</f>
        <v>92.664000000000001</v>
      </c>
      <c r="BJ6" s="264">
        <f ca="1">'IMP PRJ Net Salaries'!BJ6*Y5_Salary_Inflation_Factor</f>
        <v>18.532800000000002</v>
      </c>
      <c r="BK6" s="265">
        <f ca="1">'IMP PRJ Net Salaries'!BK6*Y5_Salary_Inflation_Factor</f>
        <v>138.99599999999998</v>
      </c>
      <c r="BL6" s="266">
        <f ca="1">'IMP PRJ Net Salaries'!BL6*Y6_Salary_Inflation_Factor</f>
        <v>103.875</v>
      </c>
      <c r="BM6" s="264">
        <f ca="1">'IMP PRJ Net Salaries'!BM6*Y6_Salary_Inflation_Factor</f>
        <v>20.775000000000002</v>
      </c>
      <c r="BN6" s="264">
        <f ca="1">'IMP PRJ Net Salaries'!BN6*Y6_Salary_Inflation_Factor</f>
        <v>155.8125</v>
      </c>
      <c r="BO6" s="263">
        <f ca="1">'IMP PRJ Net Salaries'!BO6*Y6_Salary_Inflation_Factor</f>
        <v>231.37500000000003</v>
      </c>
      <c r="BP6" s="264">
        <f ca="1">'IMP PRJ Net Salaries'!BP6*Y6_Salary_Inflation_Factor</f>
        <v>148.27500000000001</v>
      </c>
      <c r="BQ6" s="264">
        <f ca="1">'IMP PRJ Net Salaries'!BQ6*Y6_Salary_Inflation_Factor</f>
        <v>219.5625</v>
      </c>
      <c r="BR6" s="263">
        <f ca="1">'IMP PRJ Net Salaries'!BR6*Y6_Salary_Inflation_Factor</f>
        <v>161.25</v>
      </c>
      <c r="BS6" s="264">
        <f ca="1">'IMP PRJ Net Salaries'!BS6*Y6_Salary_Inflation_Factor</f>
        <v>32.25</v>
      </c>
      <c r="BT6" s="264">
        <f ca="1">'IMP PRJ Net Salaries'!BT6*Y6_Salary_Inflation_Factor</f>
        <v>241.875</v>
      </c>
      <c r="BU6" s="263">
        <f ca="1">'IMP PRJ Net Salaries'!BU6*Y6_Salary_Inflation_Factor</f>
        <v>199.50000000000003</v>
      </c>
      <c r="BV6" s="264">
        <f ca="1">'IMP PRJ Net Salaries'!BV6*Y6_Salary_Inflation_Factor</f>
        <v>70.499999999999986</v>
      </c>
      <c r="BW6" s="265">
        <f ca="1">'IMP PRJ Net Salaries'!BW6*Y6_Salary_Inflation_Factor</f>
        <v>261</v>
      </c>
      <c r="BX6" s="266">
        <f ca="1">'IMP PRJ Net Salaries'!BX6*Y7_Salary_Inflation_Factor</f>
        <v>216.45000000000002</v>
      </c>
      <c r="BY6" s="264">
        <f ca="1">'IMP PRJ Net Salaries'!BY6*Y7_Salary_Inflation_Factor</f>
        <v>43.290000000000006</v>
      </c>
      <c r="BZ6" s="264">
        <f ca="1">'IMP PRJ Net Salaries'!BZ6*Y7_Salary_Inflation_Factor</f>
        <v>324.67500000000001</v>
      </c>
      <c r="CA6" s="263">
        <f ca="1">'IMP PRJ Net Salaries'!CA6*Y7_Salary_Inflation_Factor</f>
        <v>189.45000000000002</v>
      </c>
      <c r="CB6" s="264">
        <f ca="1">'IMP PRJ Net Salaries'!CB6*Y7_Salary_Inflation_Factor</f>
        <v>37.89</v>
      </c>
      <c r="CC6" s="264">
        <f ca="1">'IMP PRJ Net Salaries'!CC6*Y7_Salary_Inflation_Factor</f>
        <v>284.17500000000001</v>
      </c>
      <c r="CD6" s="263">
        <f ca="1">'IMP PRJ Net Salaries'!CD6*Y7_Salary_Inflation_Factor</f>
        <v>204.74999999999994</v>
      </c>
      <c r="CE6" s="264">
        <f ca="1">'IMP PRJ Net Salaries'!CE6*Y7_Salary_Inflation_Factor</f>
        <v>63.989999999999995</v>
      </c>
      <c r="CF6" s="264">
        <f ca="1">'IMP PRJ Net Salaries'!CF6*Y7_Salary_Inflation_Factor</f>
        <v>278.32499999999999</v>
      </c>
      <c r="CG6" s="263">
        <f ca="1">'IMP PRJ Net Salaries'!CG6*Y7_Salary_Inflation_Factor</f>
        <v>190.35</v>
      </c>
      <c r="CH6" s="264">
        <f ca="1">'IMP PRJ Net Salaries'!CH6*Y7_Salary_Inflation_Factor</f>
        <v>38.069999999999993</v>
      </c>
      <c r="CI6" s="265">
        <f ca="1">'IMP PRJ Net Salaries'!CI6*Y7_Salary_Inflation_Factor</f>
        <v>285.52499999999998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>
        <f>'PRJ Salary Profile'!C6</f>
        <v>4</v>
      </c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Net Salaries'!AB7*Y3_Salary_Inflation_Factor</f>
        <v>0</v>
      </c>
      <c r="AC7" s="264">
        <f ca="1">'IMP PRJ Net Salaries'!AC7*Y3_Salary_Inflation_Factor</f>
        <v>5.76</v>
      </c>
      <c r="AD7" s="264">
        <f ca="1">'IMP PRJ Net Salaries'!AD7*Y3_Salary_Inflation_Factor</f>
        <v>5.76</v>
      </c>
      <c r="AE7" s="263">
        <f ca="1">'IMP PRJ Net Salaries'!AE7*Y3_Salary_Inflation_Factor</f>
        <v>5.76</v>
      </c>
      <c r="AF7" s="264">
        <f ca="1">'IMP PRJ Net Salaries'!AF7*Y3_Salary_Inflation_Factor</f>
        <v>5.76</v>
      </c>
      <c r="AG7" s="264">
        <f ca="1">'IMP PRJ Net Salaries'!AG7*Y3_Salary_Inflation_Factor</f>
        <v>5.76</v>
      </c>
      <c r="AH7" s="263">
        <f ca="1">'IMP PRJ Net Salaries'!AH7*Y3_Salary_Inflation_Factor</f>
        <v>5.76</v>
      </c>
      <c r="AI7" s="264">
        <f ca="1">'IMP PRJ Net Salaries'!AI7*Y3_Salary_Inflation_Factor</f>
        <v>5.76</v>
      </c>
      <c r="AJ7" s="264">
        <f ca="1">'IMP PRJ Net Salaries'!AJ7*Y3_Salary_Inflation_Factor</f>
        <v>5.76</v>
      </c>
      <c r="AK7" s="263">
        <f ca="1">'IMP PRJ Net Salaries'!AK7*Y3_Salary_Inflation_Factor</f>
        <v>5.76</v>
      </c>
      <c r="AL7" s="264">
        <f ca="1">'IMP PRJ Net Salaries'!AL7*Y3_Salary_Inflation_Factor</f>
        <v>5.76</v>
      </c>
      <c r="AM7" s="265">
        <f ca="1">'IMP PRJ Net Salaries'!AM7*Y3_Salary_Inflation_Factor</f>
        <v>5.76</v>
      </c>
      <c r="AN7" s="266">
        <f ca="1">'IMP PRJ Net Salaries'!AN7*Y4_Salary_Inflation_Factor</f>
        <v>6.92</v>
      </c>
      <c r="AO7" s="264">
        <f ca="1">'IMP PRJ Net Salaries'!AO7*Y4_Salary_Inflation_Factor</f>
        <v>34.6</v>
      </c>
      <c r="AP7" s="264">
        <f ca="1">'IMP PRJ Net Salaries'!AP7*Y4_Salary_Inflation_Factor</f>
        <v>34.6</v>
      </c>
      <c r="AQ7" s="263">
        <f ca="1">'IMP PRJ Net Salaries'!AQ7*Y4_Salary_Inflation_Factor</f>
        <v>34.6</v>
      </c>
      <c r="AR7" s="264">
        <f ca="1">'IMP PRJ Net Salaries'!AR7*Y4_Salary_Inflation_Factor</f>
        <v>41.519999999999996</v>
      </c>
      <c r="AS7" s="264">
        <f ca="1">'IMP PRJ Net Salaries'!AS7*Y4_Salary_Inflation_Factor</f>
        <v>41.519999999999996</v>
      </c>
      <c r="AT7" s="263">
        <f ca="1">'IMP PRJ Net Salaries'!AT7*Y4_Salary_Inflation_Factor</f>
        <v>41.519999999999996</v>
      </c>
      <c r="AU7" s="264">
        <f ca="1">'IMP PRJ Net Salaries'!AU7*Y4_Salary_Inflation_Factor</f>
        <v>41.519999999999996</v>
      </c>
      <c r="AV7" s="264">
        <f ca="1">'IMP PRJ Net Salaries'!AV7*Y4_Salary_Inflation_Factor</f>
        <v>41.519999999999996</v>
      </c>
      <c r="AW7" s="263">
        <f ca="1">'IMP PRJ Net Salaries'!AW7*Y4_Salary_Inflation_Factor</f>
        <v>34.6</v>
      </c>
      <c r="AX7" s="264">
        <f ca="1">'IMP PRJ Net Salaries'!AX7*Y4_Salary_Inflation_Factor</f>
        <v>44.98</v>
      </c>
      <c r="AY7" s="265">
        <f ca="1">'IMP PRJ Net Salaries'!AY7*Y4_Salary_Inflation_Factor</f>
        <v>44.98</v>
      </c>
      <c r="AZ7" s="266">
        <f ca="1">'IMP PRJ Net Salaries'!AZ7*Y5_Salary_Inflation_Factor</f>
        <v>54.08</v>
      </c>
      <c r="BA7" s="264">
        <f ca="1">'IMP PRJ Net Salaries'!BA7*Y5_Salary_Inflation_Factor</f>
        <v>61.152000000000001</v>
      </c>
      <c r="BB7" s="264">
        <f ca="1">'IMP PRJ Net Salaries'!BB7*Y5_Salary_Inflation_Factor</f>
        <v>61.152000000000001</v>
      </c>
      <c r="BC7" s="263">
        <f ca="1">'IMP PRJ Net Salaries'!BC7*Y5_Salary_Inflation_Factor</f>
        <v>61.152000000000001</v>
      </c>
      <c r="BD7" s="264">
        <f ca="1">'IMP PRJ Net Salaries'!BD7*Y5_Salary_Inflation_Factor</f>
        <v>123.55200000000001</v>
      </c>
      <c r="BE7" s="264">
        <f ca="1">'IMP PRJ Net Salaries'!BE7*Y5_Salary_Inflation_Factor</f>
        <v>123.55200000000001</v>
      </c>
      <c r="BF7" s="263">
        <f ca="1">'IMP PRJ Net Salaries'!BF7*Y5_Salary_Inflation_Factor</f>
        <v>123.55200000000001</v>
      </c>
      <c r="BG7" s="264">
        <f ca="1">'IMP PRJ Net Salaries'!BG7*Y5_Salary_Inflation_Factor</f>
        <v>123.55200000000001</v>
      </c>
      <c r="BH7" s="264">
        <f ca="1">'IMP PRJ Net Salaries'!BH7*Y5_Salary_Inflation_Factor</f>
        <v>123.55200000000001</v>
      </c>
      <c r="BI7" s="263">
        <f ca="1">'IMP PRJ Net Salaries'!BI7*Y5_Salary_Inflation_Factor</f>
        <v>123.55200000000001</v>
      </c>
      <c r="BJ7" s="264">
        <f ca="1">'IMP PRJ Net Salaries'!BJ7*Y5_Salary_Inflation_Factor</f>
        <v>123.55200000000001</v>
      </c>
      <c r="BK7" s="265">
        <f ca="1">'IMP PRJ Net Salaries'!BK7*Y5_Salary_Inflation_Factor</f>
        <v>123.55200000000001</v>
      </c>
      <c r="BL7" s="266">
        <f ca="1">'IMP PRJ Net Salaries'!BL7*Y6_Salary_Inflation_Factor</f>
        <v>138.5</v>
      </c>
      <c r="BM7" s="264">
        <f ca="1">'IMP PRJ Net Salaries'!BM7*Y6_Salary_Inflation_Factor</f>
        <v>138.5</v>
      </c>
      <c r="BN7" s="264">
        <f ca="1">'IMP PRJ Net Salaries'!BN7*Y6_Salary_Inflation_Factor</f>
        <v>138.5</v>
      </c>
      <c r="BO7" s="263">
        <f ca="1">'IMP PRJ Net Salaries'!BO7*Y6_Salary_Inflation_Factor</f>
        <v>138.5</v>
      </c>
      <c r="BP7" s="264">
        <f ca="1">'IMP PRJ Net Salaries'!BP7*Y6_Salary_Inflation_Factor</f>
        <v>223.5</v>
      </c>
      <c r="BQ7" s="264">
        <f ca="1">'IMP PRJ Net Salaries'!BQ7*Y6_Salary_Inflation_Factor</f>
        <v>223.5</v>
      </c>
      <c r="BR7" s="263">
        <f ca="1">'IMP PRJ Net Salaries'!BR7*Y6_Salary_Inflation_Factor</f>
        <v>215</v>
      </c>
      <c r="BS7" s="264">
        <f ca="1">'IMP PRJ Net Salaries'!BS7*Y6_Salary_Inflation_Factor</f>
        <v>215</v>
      </c>
      <c r="BT7" s="264">
        <f ca="1">'IMP PRJ Net Salaries'!BT7*Y6_Salary_Inflation_Factor</f>
        <v>215</v>
      </c>
      <c r="BU7" s="263">
        <f ca="1">'IMP PRJ Net Salaries'!BU7*Y6_Salary_Inflation_Factor</f>
        <v>215</v>
      </c>
      <c r="BV7" s="264">
        <f ca="1">'IMP PRJ Net Salaries'!BV7*Y6_Salary_Inflation_Factor</f>
        <v>240.5</v>
      </c>
      <c r="BW7" s="265">
        <f ca="1">'IMP PRJ Net Salaries'!BW7*Y6_Salary_Inflation_Factor</f>
        <v>240.5</v>
      </c>
      <c r="BX7" s="266">
        <f ca="1">'IMP PRJ Net Salaries'!BX7*Y7_Salary_Inflation_Factor</f>
        <v>288.60000000000002</v>
      </c>
      <c r="BY7" s="264">
        <f ca="1">'IMP PRJ Net Salaries'!BY7*Y7_Salary_Inflation_Factor</f>
        <v>288.60000000000002</v>
      </c>
      <c r="BZ7" s="264">
        <f ca="1">'IMP PRJ Net Salaries'!BZ7*Y7_Salary_Inflation_Factor</f>
        <v>288.60000000000002</v>
      </c>
      <c r="CA7" s="263">
        <f ca="1">'IMP PRJ Net Salaries'!CA7*Y7_Salary_Inflation_Factor</f>
        <v>252.60000000000002</v>
      </c>
      <c r="CB7" s="264">
        <f ca="1">'IMP PRJ Net Salaries'!CB7*Y7_Salary_Inflation_Factor</f>
        <v>252.60000000000002</v>
      </c>
      <c r="CC7" s="264">
        <f ca="1">'IMP PRJ Net Salaries'!CC7*Y7_Salary_Inflation_Factor</f>
        <v>252.60000000000002</v>
      </c>
      <c r="CD7" s="263">
        <f ca="1">'IMP PRJ Net Salaries'!CD7*Y7_Salary_Inflation_Factor</f>
        <v>234.59999999999997</v>
      </c>
      <c r="CE7" s="264">
        <f ca="1">'IMP PRJ Net Salaries'!CE7*Y7_Salary_Inflation_Factor</f>
        <v>253.79999999999998</v>
      </c>
      <c r="CF7" s="264">
        <f ca="1">'IMP PRJ Net Salaries'!CF7*Y7_Salary_Inflation_Factor</f>
        <v>253.79999999999998</v>
      </c>
      <c r="CG7" s="263">
        <f ca="1">'IMP PRJ Net Salaries'!CG7*Y7_Salary_Inflation_Factor</f>
        <v>253.79999999999998</v>
      </c>
      <c r="CH7" s="264">
        <f ca="1">'IMP PRJ Net Salaries'!CH7*Y7_Salary_Inflation_Factor</f>
        <v>253.79999999999998</v>
      </c>
      <c r="CI7" s="265">
        <f ca="1">'IMP PRJ Net Salaries'!CI7*Y7_Salary_Inflation_Factor</f>
        <v>253.79999999999998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>
        <f>'PRJ Salary Profile'!C7</f>
        <v>3</v>
      </c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Net Salaries'!AB8*Y3_Salary_Inflation_Factor</f>
        <v>0</v>
      </c>
      <c r="AC8" s="264">
        <f ca="1">'IMP PRJ Net Salaries'!AC8*Y3_Salary_Inflation_Factor</f>
        <v>0</v>
      </c>
      <c r="AD8" s="264">
        <f ca="1">'IMP PRJ Net Salaries'!AD8*Y3_Salary_Inflation_Factor</f>
        <v>4.32</v>
      </c>
      <c r="AE8" s="263">
        <f ca="1">'IMP PRJ Net Salaries'!AE8*Y3_Salary_Inflation_Factor</f>
        <v>8.64</v>
      </c>
      <c r="AF8" s="264">
        <f ca="1">'IMP PRJ Net Salaries'!AF8*Y3_Salary_Inflation_Factor</f>
        <v>8.64</v>
      </c>
      <c r="AG8" s="264">
        <f ca="1">'IMP PRJ Net Salaries'!AG8*Y3_Salary_Inflation_Factor</f>
        <v>8.64</v>
      </c>
      <c r="AH8" s="263">
        <f ca="1">'IMP PRJ Net Salaries'!AH8*Y3_Salary_Inflation_Factor</f>
        <v>8.64</v>
      </c>
      <c r="AI8" s="264">
        <f ca="1">'IMP PRJ Net Salaries'!AI8*Y3_Salary_Inflation_Factor</f>
        <v>8.64</v>
      </c>
      <c r="AJ8" s="264">
        <f ca="1">'IMP PRJ Net Salaries'!AJ8*Y3_Salary_Inflation_Factor</f>
        <v>8.64</v>
      </c>
      <c r="AK8" s="263">
        <f ca="1">'IMP PRJ Net Salaries'!AK8*Y3_Salary_Inflation_Factor</f>
        <v>8.64</v>
      </c>
      <c r="AL8" s="264">
        <f ca="1">'IMP PRJ Net Salaries'!AL8*Y3_Salary_Inflation_Factor</f>
        <v>8.64</v>
      </c>
      <c r="AM8" s="265">
        <f ca="1">'IMP PRJ Net Salaries'!AM8*Y3_Salary_Inflation_Factor</f>
        <v>8.64</v>
      </c>
      <c r="AN8" s="266">
        <f ca="1">'IMP PRJ Net Salaries'!AN8*Y4_Salary_Inflation_Factor</f>
        <v>10.379999999999999</v>
      </c>
      <c r="AO8" s="264">
        <f ca="1">'IMP PRJ Net Salaries'!AO8*Y4_Salary_Inflation_Factor</f>
        <v>10.379999999999999</v>
      </c>
      <c r="AP8" s="264">
        <f ca="1">'IMP PRJ Net Salaries'!AP8*Y4_Salary_Inflation_Factor</f>
        <v>31.14</v>
      </c>
      <c r="AQ8" s="263">
        <f ca="1">'IMP PRJ Net Salaries'!AQ8*Y4_Salary_Inflation_Factor</f>
        <v>51.9</v>
      </c>
      <c r="AR8" s="264">
        <f ca="1">'IMP PRJ Net Salaries'!AR8*Y4_Salary_Inflation_Factor</f>
        <v>51.9</v>
      </c>
      <c r="AS8" s="264">
        <f ca="1">'IMP PRJ Net Salaries'!AS8*Y4_Salary_Inflation_Factor</f>
        <v>57.089999999999996</v>
      </c>
      <c r="AT8" s="263">
        <f ca="1">'IMP PRJ Net Salaries'!AT8*Y4_Salary_Inflation_Factor</f>
        <v>62.28</v>
      </c>
      <c r="AU8" s="264">
        <f ca="1">'IMP PRJ Net Salaries'!AU8*Y4_Salary_Inflation_Factor</f>
        <v>62.28</v>
      </c>
      <c r="AV8" s="264">
        <f ca="1">'IMP PRJ Net Salaries'!AV8*Y4_Salary_Inflation_Factor</f>
        <v>62.28</v>
      </c>
      <c r="AW8" s="263">
        <f ca="1">'IMP PRJ Net Salaries'!AW8*Y4_Salary_Inflation_Factor</f>
        <v>51.9</v>
      </c>
      <c r="AX8" s="264">
        <f ca="1">'IMP PRJ Net Salaries'!AX8*Y4_Salary_Inflation_Factor</f>
        <v>51.9</v>
      </c>
      <c r="AY8" s="265">
        <f ca="1">'IMP PRJ Net Salaries'!AY8*Y4_Salary_Inflation_Factor</f>
        <v>59.685000000000002</v>
      </c>
      <c r="AZ8" s="266">
        <f ca="1">'IMP PRJ Net Salaries'!AZ8*Y5_Salary_Inflation_Factor</f>
        <v>81.12</v>
      </c>
      <c r="BA8" s="264">
        <f ca="1">'IMP PRJ Net Salaries'!BA8*Y5_Salary_Inflation_Factor</f>
        <v>81.12</v>
      </c>
      <c r="BB8" s="264">
        <f ca="1">'IMP PRJ Net Salaries'!BB8*Y5_Salary_Inflation_Factor</f>
        <v>86.423999999999992</v>
      </c>
      <c r="BC8" s="263">
        <f ca="1">'IMP PRJ Net Salaries'!BC8*Y5_Salary_Inflation_Factor</f>
        <v>91.727999999999994</v>
      </c>
      <c r="BD8" s="264">
        <f ca="1">'IMP PRJ Net Salaries'!BD8*Y5_Salary_Inflation_Factor</f>
        <v>91.727999999999994</v>
      </c>
      <c r="BE8" s="264">
        <f ca="1">'IMP PRJ Net Salaries'!BE8*Y5_Salary_Inflation_Factor</f>
        <v>138.52799999999999</v>
      </c>
      <c r="BF8" s="263">
        <f ca="1">'IMP PRJ Net Salaries'!BF8*Y5_Salary_Inflation_Factor</f>
        <v>185.328</v>
      </c>
      <c r="BG8" s="264">
        <f ca="1">'IMP PRJ Net Salaries'!BG8*Y5_Salary_Inflation_Factor</f>
        <v>185.328</v>
      </c>
      <c r="BH8" s="264">
        <f ca="1">'IMP PRJ Net Salaries'!BH8*Y5_Salary_Inflation_Factor</f>
        <v>185.328</v>
      </c>
      <c r="BI8" s="263">
        <f ca="1">'IMP PRJ Net Salaries'!BI8*Y5_Salary_Inflation_Factor</f>
        <v>185.328</v>
      </c>
      <c r="BJ8" s="264">
        <f ca="1">'IMP PRJ Net Salaries'!BJ8*Y5_Salary_Inflation_Factor</f>
        <v>185.328</v>
      </c>
      <c r="BK8" s="265">
        <f ca="1">'IMP PRJ Net Salaries'!BK8*Y5_Salary_Inflation_Factor</f>
        <v>185.328</v>
      </c>
      <c r="BL8" s="266">
        <f ca="1">'IMP PRJ Net Salaries'!BL8*Y6_Salary_Inflation_Factor</f>
        <v>207.75</v>
      </c>
      <c r="BM8" s="264">
        <f ca="1">'IMP PRJ Net Salaries'!BM8*Y6_Salary_Inflation_Factor</f>
        <v>207.75</v>
      </c>
      <c r="BN8" s="264">
        <f ca="1">'IMP PRJ Net Salaries'!BN8*Y6_Salary_Inflation_Factor</f>
        <v>207.75</v>
      </c>
      <c r="BO8" s="263">
        <f ca="1">'IMP PRJ Net Salaries'!BO8*Y6_Salary_Inflation_Factor</f>
        <v>207.75000000000003</v>
      </c>
      <c r="BP8" s="264">
        <f ca="1">'IMP PRJ Net Salaries'!BP8*Y6_Salary_Inflation_Factor</f>
        <v>207.75000000000003</v>
      </c>
      <c r="BQ8" s="264">
        <f ca="1">'IMP PRJ Net Salaries'!BQ8*Y6_Salary_Inflation_Factor</f>
        <v>271.5</v>
      </c>
      <c r="BR8" s="263">
        <f ca="1">'IMP PRJ Net Salaries'!BR8*Y6_Salary_Inflation_Factor</f>
        <v>322.5</v>
      </c>
      <c r="BS8" s="264">
        <f ca="1">'IMP PRJ Net Salaries'!BS8*Y6_Salary_Inflation_Factor</f>
        <v>322.5</v>
      </c>
      <c r="BT8" s="264">
        <f ca="1">'IMP PRJ Net Salaries'!BT8*Y6_Salary_Inflation_Factor</f>
        <v>322.5</v>
      </c>
      <c r="BU8" s="263">
        <f ca="1">'IMP PRJ Net Salaries'!BU8*Y6_Salary_Inflation_Factor</f>
        <v>322.5</v>
      </c>
      <c r="BV8" s="264">
        <f ca="1">'IMP PRJ Net Salaries'!BV8*Y6_Salary_Inflation_Factor</f>
        <v>322.5</v>
      </c>
      <c r="BW8" s="265">
        <f ca="1">'IMP PRJ Net Salaries'!BW8*Y6_Salary_Inflation_Factor</f>
        <v>341.62499999999994</v>
      </c>
      <c r="BX8" s="266">
        <f ca="1">'IMP PRJ Net Salaries'!BX8*Y7_Salary_Inflation_Factor</f>
        <v>432.90000000000003</v>
      </c>
      <c r="BY8" s="264">
        <f ca="1">'IMP PRJ Net Salaries'!BY8*Y7_Salary_Inflation_Factor</f>
        <v>432.90000000000003</v>
      </c>
      <c r="BZ8" s="264">
        <f ca="1">'IMP PRJ Net Salaries'!BZ8*Y7_Salary_Inflation_Factor</f>
        <v>432.90000000000003</v>
      </c>
      <c r="CA8" s="263">
        <f ca="1">'IMP PRJ Net Salaries'!CA8*Y7_Salary_Inflation_Factor</f>
        <v>378.90000000000003</v>
      </c>
      <c r="CB8" s="264">
        <f ca="1">'IMP PRJ Net Salaries'!CB8*Y7_Salary_Inflation_Factor</f>
        <v>378.90000000000003</v>
      </c>
      <c r="CC8" s="264">
        <f ca="1">'IMP PRJ Net Salaries'!CC8*Y7_Salary_Inflation_Factor</f>
        <v>378.90000000000003</v>
      </c>
      <c r="CD8" s="263">
        <f ca="1">'IMP PRJ Net Salaries'!CD8*Y7_Salary_Inflation_Factor</f>
        <v>351.9</v>
      </c>
      <c r="CE8" s="264">
        <f ca="1">'IMP PRJ Net Salaries'!CE8*Y7_Salary_Inflation_Factor</f>
        <v>351.9</v>
      </c>
      <c r="CF8" s="264">
        <f ca="1">'IMP PRJ Net Salaries'!CF8*Y7_Salary_Inflation_Factor</f>
        <v>366.29999999999995</v>
      </c>
      <c r="CG8" s="263">
        <f ca="1">'IMP PRJ Net Salaries'!CG8*Y7_Salary_Inflation_Factor</f>
        <v>380.7</v>
      </c>
      <c r="CH8" s="264">
        <f ca="1">'IMP PRJ Net Salaries'!CH8*Y7_Salary_Inflation_Factor</f>
        <v>380.7</v>
      </c>
      <c r="CI8" s="265">
        <f ca="1">'IMP PRJ Net Salaries'!CI8*Y7_Salary_Inflation_Factor</f>
        <v>380.7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>
        <f>'PRJ Salary Profile'!C8</f>
        <v>8</v>
      </c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Net Salaries'!AB9*Y3_Salary_Inflation_Factor</f>
        <v>11.52</v>
      </c>
      <c r="AC9" s="264">
        <f ca="1">'IMP PRJ Net Salaries'!AC9*Y3_Salary_Inflation_Factor</f>
        <v>11.52</v>
      </c>
      <c r="AD9" s="264">
        <f ca="1">'IMP PRJ Net Salaries'!AD9*Y3_Salary_Inflation_Factor</f>
        <v>1.1519999999999999</v>
      </c>
      <c r="AE9" s="263">
        <f ca="1">'IMP PRJ Net Salaries'!AE9*Y3_Salary_Inflation_Factor</f>
        <v>1.1519999999999999</v>
      </c>
      <c r="AF9" s="264">
        <f ca="1">'IMP PRJ Net Salaries'!AF9*Y3_Salary_Inflation_Factor</f>
        <v>0</v>
      </c>
      <c r="AG9" s="264">
        <f ca="1">'IMP PRJ Net Salaries'!AG9*Y3_Salary_Inflation_Factor</f>
        <v>2.3039999999999998</v>
      </c>
      <c r="AH9" s="263">
        <f ca="1">'IMP PRJ Net Salaries'!AH9*Y3_Salary_Inflation_Factor</f>
        <v>1.1519999999999999</v>
      </c>
      <c r="AI9" s="264">
        <f ca="1">'IMP PRJ Net Salaries'!AI9*Y3_Salary_Inflation_Factor</f>
        <v>0</v>
      </c>
      <c r="AJ9" s="264">
        <f ca="1">'IMP PRJ Net Salaries'!AJ9*Y3_Salary_Inflation_Factor</f>
        <v>2.3039999999999998</v>
      </c>
      <c r="AK9" s="263">
        <f ca="1">'IMP PRJ Net Salaries'!AK9*Y3_Salary_Inflation_Factor</f>
        <v>1.1519999999999999</v>
      </c>
      <c r="AL9" s="264">
        <f ca="1">'IMP PRJ Net Salaries'!AL9*Y3_Salary_Inflation_Factor</f>
        <v>0</v>
      </c>
      <c r="AM9" s="265">
        <f ca="1">'IMP PRJ Net Salaries'!AM9*Y3_Salary_Inflation_Factor</f>
        <v>2.3039999999999998</v>
      </c>
      <c r="AN9" s="266">
        <f ca="1">'IMP PRJ Net Salaries'!AN9*Y4_Salary_Inflation_Factor</f>
        <v>56.743999999999993</v>
      </c>
      <c r="AO9" s="264">
        <f ca="1">'IMP PRJ Net Salaries'!AO9*Y4_Salary_Inflation_Factor</f>
        <v>55.36</v>
      </c>
      <c r="AP9" s="264">
        <f ca="1">'IMP PRJ Net Salaries'!AP9*Y4_Salary_Inflation_Factor</f>
        <v>8.3040000000000003</v>
      </c>
      <c r="AQ9" s="263">
        <f ca="1">'IMP PRJ Net Salaries'!AQ9*Y4_Salary_Inflation_Factor</f>
        <v>20.759999999999998</v>
      </c>
      <c r="AR9" s="264">
        <f ca="1">'IMP PRJ Net Salaries'!AR9*Y4_Salary_Inflation_Factor</f>
        <v>13.84</v>
      </c>
      <c r="AS9" s="264">
        <f ca="1">'IMP PRJ Net Salaries'!AS9*Y4_Salary_Inflation_Factor</f>
        <v>15.224</v>
      </c>
      <c r="AT9" s="263">
        <f ca="1">'IMP PRJ Net Salaries'!AT9*Y4_Salary_Inflation_Factor</f>
        <v>8.3040000000000003</v>
      </c>
      <c r="AU9" s="264">
        <f ca="1">'IMP PRJ Net Salaries'!AU9*Y4_Salary_Inflation_Factor</f>
        <v>0</v>
      </c>
      <c r="AV9" s="264">
        <f ca="1">'IMP PRJ Net Salaries'!AV9*Y4_Salary_Inflation_Factor</f>
        <v>16.608000000000001</v>
      </c>
      <c r="AW9" s="263">
        <f ca="1">'IMP PRJ Net Salaries'!AW9*Y4_Salary_Inflation_Factor</f>
        <v>27.68</v>
      </c>
      <c r="AX9" s="264">
        <f ca="1">'IMP PRJ Net Salaries'!AX9*Y4_Salary_Inflation_Factor</f>
        <v>20.759999999999998</v>
      </c>
      <c r="AY9" s="265">
        <f ca="1">'IMP PRJ Net Salaries'!AY9*Y4_Salary_Inflation_Factor</f>
        <v>15.915999999999999</v>
      </c>
      <c r="AZ9" s="266">
        <f ca="1">'IMP PRJ Net Salaries'!AZ9*Y5_Salary_Inflation_Factor</f>
        <v>24.96</v>
      </c>
      <c r="BA9" s="264">
        <f ca="1">'IMP PRJ Net Salaries'!BA9*Y5_Salary_Inflation_Factor</f>
        <v>14.144</v>
      </c>
      <c r="BB9" s="264">
        <f ca="1">'IMP PRJ Net Salaries'!BB9*Y5_Salary_Inflation_Factor</f>
        <v>23.046400000000002</v>
      </c>
      <c r="BC9" s="263">
        <f ca="1">'IMP PRJ Net Salaries'!BC9*Y5_Salary_Inflation_Factor</f>
        <v>137.03039999999999</v>
      </c>
      <c r="BD9" s="264">
        <f ca="1">'IMP PRJ Net Salaries'!BD9*Y5_Salary_Inflation_Factor</f>
        <v>124.80000000000001</v>
      </c>
      <c r="BE9" s="264">
        <f ca="1">'IMP PRJ Net Salaries'!BE9*Y5_Salary_Inflation_Factor</f>
        <v>36.940799999999996</v>
      </c>
      <c r="BF9" s="263">
        <f ca="1">'IMP PRJ Net Salaries'!BF9*Y5_Salary_Inflation_Factor</f>
        <v>24.710400000000003</v>
      </c>
      <c r="BG9" s="264">
        <f ca="1">'IMP PRJ Net Salaries'!BG9*Y5_Salary_Inflation_Factor</f>
        <v>0</v>
      </c>
      <c r="BH9" s="264">
        <f ca="1">'IMP PRJ Net Salaries'!BH9*Y5_Salary_Inflation_Factor</f>
        <v>49.420800000000007</v>
      </c>
      <c r="BI9" s="263">
        <f ca="1">'IMP PRJ Net Salaries'!BI9*Y5_Salary_Inflation_Factor</f>
        <v>24.710400000000003</v>
      </c>
      <c r="BJ9" s="264">
        <f ca="1">'IMP PRJ Net Salaries'!BJ9*Y5_Salary_Inflation_Factor</f>
        <v>0</v>
      </c>
      <c r="BK9" s="265">
        <f ca="1">'IMP PRJ Net Salaries'!BK9*Y5_Salary_Inflation_Factor</f>
        <v>49.420800000000007</v>
      </c>
      <c r="BL9" s="266">
        <f ca="1">'IMP PRJ Net Salaries'!BL9*Y6_Salary_Inflation_Factor</f>
        <v>27.7</v>
      </c>
      <c r="BM9" s="264">
        <f ca="1">'IMP PRJ Net Salaries'!BM9*Y6_Salary_Inflation_Factor</f>
        <v>0</v>
      </c>
      <c r="BN9" s="264">
        <f ca="1">'IMP PRJ Net Salaries'!BN9*Y6_Salary_Inflation_Factor</f>
        <v>55.4</v>
      </c>
      <c r="BO9" s="263">
        <f ca="1">'IMP PRJ Net Salaries'!BO9*Y6_Salary_Inflation_Factor</f>
        <v>197.7</v>
      </c>
      <c r="BP9" s="264">
        <f ca="1">'IMP PRJ Net Salaries'!BP9*Y6_Salary_Inflation_Factor</f>
        <v>170</v>
      </c>
      <c r="BQ9" s="264">
        <f ca="1">'IMP PRJ Net Salaries'!BQ9*Y6_Salary_Inflation_Factor</f>
        <v>72.400000000000006</v>
      </c>
      <c r="BR9" s="263">
        <f ca="1">'IMP PRJ Net Salaries'!BR9*Y6_Salary_Inflation_Factor</f>
        <v>43</v>
      </c>
      <c r="BS9" s="264">
        <f ca="1">'IMP PRJ Net Salaries'!BS9*Y6_Salary_Inflation_Factor</f>
        <v>0</v>
      </c>
      <c r="BT9" s="264">
        <f ca="1">'IMP PRJ Net Salaries'!BT9*Y6_Salary_Inflation_Factor</f>
        <v>86</v>
      </c>
      <c r="BU9" s="263">
        <f ca="1">'IMP PRJ Net Salaries'!BU9*Y6_Salary_Inflation_Factor</f>
        <v>93.999999999999986</v>
      </c>
      <c r="BV9" s="264">
        <f ca="1">'IMP PRJ Net Salaries'!BV9*Y6_Salary_Inflation_Factor</f>
        <v>51</v>
      </c>
      <c r="BW9" s="265">
        <f ca="1">'IMP PRJ Net Salaries'!BW9*Y6_Salary_Inflation_Factor</f>
        <v>91.1</v>
      </c>
      <c r="BX9" s="266">
        <f ca="1">'IMP PRJ Net Salaries'!BX9*Y7_Salary_Inflation_Factor</f>
        <v>57.720000000000006</v>
      </c>
      <c r="BY9" s="264">
        <f ca="1">'IMP PRJ Net Salaries'!BY9*Y7_Salary_Inflation_Factor</f>
        <v>0</v>
      </c>
      <c r="BZ9" s="264">
        <f ca="1">'IMP PRJ Net Salaries'!BZ9*Y7_Salary_Inflation_Factor</f>
        <v>115.44000000000001</v>
      </c>
      <c r="CA9" s="263">
        <f ca="1">'IMP PRJ Net Salaries'!CA9*Y7_Salary_Inflation_Factor</f>
        <v>50.519999999999996</v>
      </c>
      <c r="CB9" s="264">
        <f ca="1">'IMP PRJ Net Salaries'!CB9*Y7_Salary_Inflation_Factor</f>
        <v>0</v>
      </c>
      <c r="CC9" s="264">
        <f ca="1">'IMP PRJ Net Salaries'!CC9*Y7_Salary_Inflation_Factor</f>
        <v>101.03999999999999</v>
      </c>
      <c r="CD9" s="263">
        <f ca="1">'IMP PRJ Net Salaries'!CD9*Y7_Salary_Inflation_Factor</f>
        <v>85.32</v>
      </c>
      <c r="CE9" s="264">
        <f ca="1">'IMP PRJ Net Salaries'!CE9*Y7_Salary_Inflation_Factor</f>
        <v>38.400000000000006</v>
      </c>
      <c r="CF9" s="264">
        <f ca="1">'IMP PRJ Net Salaries'!CF9*Y7_Salary_Inflation_Factor</f>
        <v>97.679999999999978</v>
      </c>
      <c r="CG9" s="263">
        <f ca="1">'IMP PRJ Net Salaries'!CG9*Y7_Salary_Inflation_Factor</f>
        <v>50.759999999999991</v>
      </c>
      <c r="CH9" s="264">
        <f ca="1">'IMP PRJ Net Salaries'!CH9*Y7_Salary_Inflation_Factor</f>
        <v>0</v>
      </c>
      <c r="CI9" s="265">
        <f ca="1">'IMP PRJ Net Salaries'!CI9*Y7_Salary_Inflation_Factor</f>
        <v>101.51999999999998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>
        <f>'PRJ Salary Profile'!C9</f>
        <v>6</v>
      </c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Net Salaries'!AB10*Y3_Salary_Inflation_Factor</f>
        <v>8.64</v>
      </c>
      <c r="AC10" s="264">
        <f ca="1">'IMP PRJ Net Salaries'!AC10*Y3_Salary_Inflation_Factor</f>
        <v>8.64</v>
      </c>
      <c r="AD10" s="264">
        <f ca="1">'IMP PRJ Net Salaries'!AD10*Y3_Salary_Inflation_Factor</f>
        <v>4.32</v>
      </c>
      <c r="AE10" s="263">
        <f ca="1">'IMP PRJ Net Salaries'!AE10*Y3_Salary_Inflation_Factor</f>
        <v>4.32</v>
      </c>
      <c r="AF10" s="264">
        <f ca="1">'IMP PRJ Net Salaries'!AF10*Y3_Salary_Inflation_Factor</f>
        <v>0.8640000000000001</v>
      </c>
      <c r="AG10" s="264">
        <f ca="1">'IMP PRJ Net Salaries'!AG10*Y3_Salary_Inflation_Factor</f>
        <v>6.4799999999999995</v>
      </c>
      <c r="AH10" s="263">
        <f ca="1">'IMP PRJ Net Salaries'!AH10*Y3_Salary_Inflation_Factor</f>
        <v>4.32</v>
      </c>
      <c r="AI10" s="264">
        <f ca="1">'IMP PRJ Net Salaries'!AI10*Y3_Salary_Inflation_Factor</f>
        <v>0.8640000000000001</v>
      </c>
      <c r="AJ10" s="264">
        <f ca="1">'IMP PRJ Net Salaries'!AJ10*Y3_Salary_Inflation_Factor</f>
        <v>6.4799999999999995</v>
      </c>
      <c r="AK10" s="263">
        <f ca="1">'IMP PRJ Net Salaries'!AK10*Y3_Salary_Inflation_Factor</f>
        <v>4.32</v>
      </c>
      <c r="AL10" s="264">
        <f ca="1">'IMP PRJ Net Salaries'!AL10*Y3_Salary_Inflation_Factor</f>
        <v>0.8640000000000001</v>
      </c>
      <c r="AM10" s="265">
        <f ca="1">'IMP PRJ Net Salaries'!AM10*Y3_Salary_Inflation_Factor</f>
        <v>6.4799999999999995</v>
      </c>
      <c r="AN10" s="266">
        <f ca="1">'IMP PRJ Net Salaries'!AN10*Y4_Salary_Inflation_Factor</f>
        <v>46.71</v>
      </c>
      <c r="AO10" s="264">
        <f ca="1">'IMP PRJ Net Salaries'!AO10*Y4_Salary_Inflation_Factor</f>
        <v>42.557999999999993</v>
      </c>
      <c r="AP10" s="264">
        <f ca="1">'IMP PRJ Net Salaries'!AP10*Y4_Salary_Inflation_Factor</f>
        <v>28.544999999999998</v>
      </c>
      <c r="AQ10" s="263">
        <f ca="1">'IMP PRJ Net Salaries'!AQ10*Y4_Salary_Inflation_Factor</f>
        <v>36.33</v>
      </c>
      <c r="AR10" s="264">
        <f ca="1">'IMP PRJ Net Salaries'!AR10*Y4_Salary_Inflation_Factor</f>
        <v>15.57</v>
      </c>
      <c r="AS10" s="264">
        <f ca="1">'IMP PRJ Net Salaries'!AS10*Y4_Salary_Inflation_Factor</f>
        <v>44.115000000000002</v>
      </c>
      <c r="AT10" s="263">
        <f ca="1">'IMP PRJ Net Salaries'!AT10*Y4_Salary_Inflation_Factor</f>
        <v>31.14</v>
      </c>
      <c r="AU10" s="264">
        <f ca="1">'IMP PRJ Net Salaries'!AU10*Y4_Salary_Inflation_Factor</f>
        <v>6.2280000000000006</v>
      </c>
      <c r="AV10" s="264">
        <f ca="1">'IMP PRJ Net Salaries'!AV10*Y4_Salary_Inflation_Factor</f>
        <v>46.71</v>
      </c>
      <c r="AW10" s="263">
        <f ca="1">'IMP PRJ Net Salaries'!AW10*Y4_Salary_Inflation_Factor</f>
        <v>41.519999999999996</v>
      </c>
      <c r="AX10" s="264">
        <f ca="1">'IMP PRJ Net Salaries'!AX10*Y4_Salary_Inflation_Factor</f>
        <v>20.759999999999998</v>
      </c>
      <c r="AY10" s="265">
        <f ca="1">'IMP PRJ Net Salaries'!AY10*Y4_Salary_Inflation_Factor</f>
        <v>46.71</v>
      </c>
      <c r="AZ10" s="266">
        <f ca="1">'IMP PRJ Net Salaries'!AZ10*Y5_Salary_Inflation_Factor</f>
        <v>51.167999999999999</v>
      </c>
      <c r="BA10" s="264">
        <f ca="1">'IMP PRJ Net Salaries'!BA10*Y5_Salary_Inflation_Factor</f>
        <v>18.72</v>
      </c>
      <c r="BB10" s="264">
        <f ca="1">'IMP PRJ Net Salaries'!BB10*Y5_Salary_Inflation_Factor</f>
        <v>66.143999999999991</v>
      </c>
      <c r="BC10" s="263">
        <f ca="1">'IMP PRJ Net Salaries'!BC10*Y5_Salary_Inflation_Factor</f>
        <v>139.46400000000003</v>
      </c>
      <c r="BD10" s="264">
        <f ca="1">'IMP PRJ Net Salaries'!BD10*Y5_Salary_Inflation_Factor</f>
        <v>102.77279999999999</v>
      </c>
      <c r="BE10" s="264">
        <f ca="1">'IMP PRJ Net Salaries'!BE10*Y5_Salary_Inflation_Factor</f>
        <v>115.59599999999999</v>
      </c>
      <c r="BF10" s="263">
        <f ca="1">'IMP PRJ Net Salaries'!BF10*Y5_Salary_Inflation_Factor</f>
        <v>92.664000000000001</v>
      </c>
      <c r="BG10" s="264">
        <f ca="1">'IMP PRJ Net Salaries'!BG10*Y5_Salary_Inflation_Factor</f>
        <v>18.532800000000002</v>
      </c>
      <c r="BH10" s="264">
        <f ca="1">'IMP PRJ Net Salaries'!BH10*Y5_Salary_Inflation_Factor</f>
        <v>138.99599999999998</v>
      </c>
      <c r="BI10" s="263">
        <f ca="1">'IMP PRJ Net Salaries'!BI10*Y5_Salary_Inflation_Factor</f>
        <v>92.664000000000001</v>
      </c>
      <c r="BJ10" s="264">
        <f ca="1">'IMP PRJ Net Salaries'!BJ10*Y5_Salary_Inflation_Factor</f>
        <v>18.532800000000002</v>
      </c>
      <c r="BK10" s="265">
        <f ca="1">'IMP PRJ Net Salaries'!BK10*Y5_Salary_Inflation_Factor</f>
        <v>138.99599999999998</v>
      </c>
      <c r="BL10" s="266">
        <f ca="1">'IMP PRJ Net Salaries'!BL10*Y6_Salary_Inflation_Factor</f>
        <v>103.875</v>
      </c>
      <c r="BM10" s="264">
        <f ca="1">'IMP PRJ Net Salaries'!BM10*Y6_Salary_Inflation_Factor</f>
        <v>20.775000000000002</v>
      </c>
      <c r="BN10" s="264">
        <f ca="1">'IMP PRJ Net Salaries'!BN10*Y6_Salary_Inflation_Factor</f>
        <v>155.8125</v>
      </c>
      <c r="BO10" s="263">
        <f ca="1">'IMP PRJ Net Salaries'!BO10*Y6_Salary_Inflation_Factor</f>
        <v>231.37500000000003</v>
      </c>
      <c r="BP10" s="264">
        <f ca="1">'IMP PRJ Net Salaries'!BP10*Y6_Salary_Inflation_Factor</f>
        <v>148.27500000000001</v>
      </c>
      <c r="BQ10" s="264">
        <f ca="1">'IMP PRJ Net Salaries'!BQ10*Y6_Salary_Inflation_Factor</f>
        <v>219.5625</v>
      </c>
      <c r="BR10" s="263">
        <f ca="1">'IMP PRJ Net Salaries'!BR10*Y6_Salary_Inflation_Factor</f>
        <v>161.25</v>
      </c>
      <c r="BS10" s="264">
        <f ca="1">'IMP PRJ Net Salaries'!BS10*Y6_Salary_Inflation_Factor</f>
        <v>32.25</v>
      </c>
      <c r="BT10" s="264">
        <f ca="1">'IMP PRJ Net Salaries'!BT10*Y6_Salary_Inflation_Factor</f>
        <v>241.875</v>
      </c>
      <c r="BU10" s="263">
        <f ca="1">'IMP PRJ Net Salaries'!BU10*Y6_Salary_Inflation_Factor</f>
        <v>199.50000000000003</v>
      </c>
      <c r="BV10" s="264">
        <f ca="1">'IMP PRJ Net Salaries'!BV10*Y6_Salary_Inflation_Factor</f>
        <v>70.499999999999986</v>
      </c>
      <c r="BW10" s="265">
        <f ca="1">'IMP PRJ Net Salaries'!BW10*Y6_Salary_Inflation_Factor</f>
        <v>261</v>
      </c>
      <c r="BX10" s="266">
        <f ca="1">'IMP PRJ Net Salaries'!BX10*Y7_Salary_Inflation_Factor</f>
        <v>216.45000000000002</v>
      </c>
      <c r="BY10" s="264">
        <f ca="1">'IMP PRJ Net Salaries'!BY10*Y7_Salary_Inflation_Factor</f>
        <v>43.290000000000006</v>
      </c>
      <c r="BZ10" s="264">
        <f ca="1">'IMP PRJ Net Salaries'!BZ10*Y7_Salary_Inflation_Factor</f>
        <v>324.67500000000001</v>
      </c>
      <c r="CA10" s="263">
        <f ca="1">'IMP PRJ Net Salaries'!CA10*Y7_Salary_Inflation_Factor</f>
        <v>189.45000000000002</v>
      </c>
      <c r="CB10" s="264">
        <f ca="1">'IMP PRJ Net Salaries'!CB10*Y7_Salary_Inflation_Factor</f>
        <v>37.89</v>
      </c>
      <c r="CC10" s="264">
        <f ca="1">'IMP PRJ Net Salaries'!CC10*Y7_Salary_Inflation_Factor</f>
        <v>284.17500000000001</v>
      </c>
      <c r="CD10" s="263">
        <f ca="1">'IMP PRJ Net Salaries'!CD10*Y7_Salary_Inflation_Factor</f>
        <v>204.74999999999994</v>
      </c>
      <c r="CE10" s="264">
        <f ca="1">'IMP PRJ Net Salaries'!CE10*Y7_Salary_Inflation_Factor</f>
        <v>63.989999999999995</v>
      </c>
      <c r="CF10" s="264">
        <f ca="1">'IMP PRJ Net Salaries'!CF10*Y7_Salary_Inflation_Factor</f>
        <v>278.32499999999999</v>
      </c>
      <c r="CG10" s="263">
        <f ca="1">'IMP PRJ Net Salaries'!CG10*Y7_Salary_Inflation_Factor</f>
        <v>190.35</v>
      </c>
      <c r="CH10" s="264">
        <f ca="1">'IMP PRJ Net Salaries'!CH10*Y7_Salary_Inflation_Factor</f>
        <v>38.069999999999993</v>
      </c>
      <c r="CI10" s="265">
        <f ca="1">'IMP PRJ Net Salaries'!CI10*Y7_Salary_Inflation_Factor</f>
        <v>285.52499999999998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>
        <f>'PRJ Salary Profile'!C10</f>
        <v>4</v>
      </c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Net Salaries'!AB11*Y3_Salary_Inflation_Factor</f>
        <v>0</v>
      </c>
      <c r="AC11" s="264">
        <f ca="1">'IMP PRJ Net Salaries'!AC11*Y3_Salary_Inflation_Factor</f>
        <v>5.76</v>
      </c>
      <c r="AD11" s="264">
        <f ca="1">'IMP PRJ Net Salaries'!AD11*Y3_Salary_Inflation_Factor</f>
        <v>5.76</v>
      </c>
      <c r="AE11" s="263">
        <f ca="1">'IMP PRJ Net Salaries'!AE11*Y3_Salary_Inflation_Factor</f>
        <v>5.76</v>
      </c>
      <c r="AF11" s="264">
        <f ca="1">'IMP PRJ Net Salaries'!AF11*Y3_Salary_Inflation_Factor</f>
        <v>5.76</v>
      </c>
      <c r="AG11" s="264">
        <f ca="1">'IMP PRJ Net Salaries'!AG11*Y3_Salary_Inflation_Factor</f>
        <v>5.76</v>
      </c>
      <c r="AH11" s="263">
        <f ca="1">'IMP PRJ Net Salaries'!AH11*Y3_Salary_Inflation_Factor</f>
        <v>5.76</v>
      </c>
      <c r="AI11" s="264">
        <f ca="1">'IMP PRJ Net Salaries'!AI11*Y3_Salary_Inflation_Factor</f>
        <v>5.76</v>
      </c>
      <c r="AJ11" s="264">
        <f ca="1">'IMP PRJ Net Salaries'!AJ11*Y3_Salary_Inflation_Factor</f>
        <v>5.76</v>
      </c>
      <c r="AK11" s="263">
        <f ca="1">'IMP PRJ Net Salaries'!AK11*Y3_Salary_Inflation_Factor</f>
        <v>5.76</v>
      </c>
      <c r="AL11" s="264">
        <f ca="1">'IMP PRJ Net Salaries'!AL11*Y3_Salary_Inflation_Factor</f>
        <v>5.76</v>
      </c>
      <c r="AM11" s="265">
        <f ca="1">'IMP PRJ Net Salaries'!AM11*Y3_Salary_Inflation_Factor</f>
        <v>5.76</v>
      </c>
      <c r="AN11" s="266">
        <f ca="1">'IMP PRJ Net Salaries'!AN11*Y4_Salary_Inflation_Factor</f>
        <v>6.92</v>
      </c>
      <c r="AO11" s="264">
        <f ca="1">'IMP PRJ Net Salaries'!AO11*Y4_Salary_Inflation_Factor</f>
        <v>34.6</v>
      </c>
      <c r="AP11" s="264">
        <f ca="1">'IMP PRJ Net Salaries'!AP11*Y4_Salary_Inflation_Factor</f>
        <v>34.6</v>
      </c>
      <c r="AQ11" s="263">
        <f ca="1">'IMP PRJ Net Salaries'!AQ11*Y4_Salary_Inflation_Factor</f>
        <v>34.6</v>
      </c>
      <c r="AR11" s="264">
        <f ca="1">'IMP PRJ Net Salaries'!AR11*Y4_Salary_Inflation_Factor</f>
        <v>41.519999999999996</v>
      </c>
      <c r="AS11" s="264">
        <f ca="1">'IMP PRJ Net Salaries'!AS11*Y4_Salary_Inflation_Factor</f>
        <v>41.519999999999996</v>
      </c>
      <c r="AT11" s="263">
        <f ca="1">'IMP PRJ Net Salaries'!AT11*Y4_Salary_Inflation_Factor</f>
        <v>41.519999999999996</v>
      </c>
      <c r="AU11" s="264">
        <f ca="1">'IMP PRJ Net Salaries'!AU11*Y4_Salary_Inflation_Factor</f>
        <v>41.519999999999996</v>
      </c>
      <c r="AV11" s="264">
        <f ca="1">'IMP PRJ Net Salaries'!AV11*Y4_Salary_Inflation_Factor</f>
        <v>41.519999999999996</v>
      </c>
      <c r="AW11" s="263">
        <f ca="1">'IMP PRJ Net Salaries'!AW11*Y4_Salary_Inflation_Factor</f>
        <v>34.6</v>
      </c>
      <c r="AX11" s="264">
        <f ca="1">'IMP PRJ Net Salaries'!AX11*Y4_Salary_Inflation_Factor</f>
        <v>44.98</v>
      </c>
      <c r="AY11" s="265">
        <f ca="1">'IMP PRJ Net Salaries'!AY11*Y4_Salary_Inflation_Factor</f>
        <v>44.98</v>
      </c>
      <c r="AZ11" s="266">
        <f ca="1">'IMP PRJ Net Salaries'!AZ11*Y5_Salary_Inflation_Factor</f>
        <v>54.08</v>
      </c>
      <c r="BA11" s="264">
        <f ca="1">'IMP PRJ Net Salaries'!BA11*Y5_Salary_Inflation_Factor</f>
        <v>61.152000000000001</v>
      </c>
      <c r="BB11" s="264">
        <f ca="1">'IMP PRJ Net Salaries'!BB11*Y5_Salary_Inflation_Factor</f>
        <v>61.152000000000001</v>
      </c>
      <c r="BC11" s="263">
        <f ca="1">'IMP PRJ Net Salaries'!BC11*Y5_Salary_Inflation_Factor</f>
        <v>61.152000000000001</v>
      </c>
      <c r="BD11" s="264">
        <f ca="1">'IMP PRJ Net Salaries'!BD11*Y5_Salary_Inflation_Factor</f>
        <v>123.55200000000001</v>
      </c>
      <c r="BE11" s="264">
        <f ca="1">'IMP PRJ Net Salaries'!BE11*Y5_Salary_Inflation_Factor</f>
        <v>123.55200000000001</v>
      </c>
      <c r="BF11" s="263">
        <f ca="1">'IMP PRJ Net Salaries'!BF11*Y5_Salary_Inflation_Factor</f>
        <v>123.55200000000001</v>
      </c>
      <c r="BG11" s="264">
        <f ca="1">'IMP PRJ Net Salaries'!BG11*Y5_Salary_Inflation_Factor</f>
        <v>123.55200000000001</v>
      </c>
      <c r="BH11" s="264">
        <f ca="1">'IMP PRJ Net Salaries'!BH11*Y5_Salary_Inflation_Factor</f>
        <v>123.55200000000001</v>
      </c>
      <c r="BI11" s="263">
        <f ca="1">'IMP PRJ Net Salaries'!BI11*Y5_Salary_Inflation_Factor</f>
        <v>123.55200000000001</v>
      </c>
      <c r="BJ11" s="264">
        <f ca="1">'IMP PRJ Net Salaries'!BJ11*Y5_Salary_Inflation_Factor</f>
        <v>123.55200000000001</v>
      </c>
      <c r="BK11" s="265">
        <f ca="1">'IMP PRJ Net Salaries'!BK11*Y5_Salary_Inflation_Factor</f>
        <v>123.55200000000001</v>
      </c>
      <c r="BL11" s="266">
        <f ca="1">'IMP PRJ Net Salaries'!BL11*Y6_Salary_Inflation_Factor</f>
        <v>138.5</v>
      </c>
      <c r="BM11" s="264">
        <f ca="1">'IMP PRJ Net Salaries'!BM11*Y6_Salary_Inflation_Factor</f>
        <v>138.5</v>
      </c>
      <c r="BN11" s="264">
        <f ca="1">'IMP PRJ Net Salaries'!BN11*Y6_Salary_Inflation_Factor</f>
        <v>138.5</v>
      </c>
      <c r="BO11" s="263">
        <f ca="1">'IMP PRJ Net Salaries'!BO11*Y6_Salary_Inflation_Factor</f>
        <v>138.5</v>
      </c>
      <c r="BP11" s="264">
        <f ca="1">'IMP PRJ Net Salaries'!BP11*Y6_Salary_Inflation_Factor</f>
        <v>223.5</v>
      </c>
      <c r="BQ11" s="264">
        <f ca="1">'IMP PRJ Net Salaries'!BQ11*Y6_Salary_Inflation_Factor</f>
        <v>223.5</v>
      </c>
      <c r="BR11" s="263">
        <f ca="1">'IMP PRJ Net Salaries'!BR11*Y6_Salary_Inflation_Factor</f>
        <v>215</v>
      </c>
      <c r="BS11" s="264">
        <f ca="1">'IMP PRJ Net Salaries'!BS11*Y6_Salary_Inflation_Factor</f>
        <v>215</v>
      </c>
      <c r="BT11" s="264">
        <f ca="1">'IMP PRJ Net Salaries'!BT11*Y6_Salary_Inflation_Factor</f>
        <v>215</v>
      </c>
      <c r="BU11" s="263">
        <f ca="1">'IMP PRJ Net Salaries'!BU11*Y6_Salary_Inflation_Factor</f>
        <v>215</v>
      </c>
      <c r="BV11" s="264">
        <f ca="1">'IMP PRJ Net Salaries'!BV11*Y6_Salary_Inflation_Factor</f>
        <v>240.5</v>
      </c>
      <c r="BW11" s="265">
        <f ca="1">'IMP PRJ Net Salaries'!BW11*Y6_Salary_Inflation_Factor</f>
        <v>240.5</v>
      </c>
      <c r="BX11" s="266">
        <f ca="1">'IMP PRJ Net Salaries'!BX11*Y7_Salary_Inflation_Factor</f>
        <v>288.60000000000002</v>
      </c>
      <c r="BY11" s="264">
        <f ca="1">'IMP PRJ Net Salaries'!BY11*Y7_Salary_Inflation_Factor</f>
        <v>288.60000000000002</v>
      </c>
      <c r="BZ11" s="264">
        <f ca="1">'IMP PRJ Net Salaries'!BZ11*Y7_Salary_Inflation_Factor</f>
        <v>288.60000000000002</v>
      </c>
      <c r="CA11" s="263">
        <f ca="1">'IMP PRJ Net Salaries'!CA11*Y7_Salary_Inflation_Factor</f>
        <v>252.60000000000002</v>
      </c>
      <c r="CB11" s="264">
        <f ca="1">'IMP PRJ Net Salaries'!CB11*Y7_Salary_Inflation_Factor</f>
        <v>252.60000000000002</v>
      </c>
      <c r="CC11" s="264">
        <f ca="1">'IMP PRJ Net Salaries'!CC11*Y7_Salary_Inflation_Factor</f>
        <v>252.60000000000002</v>
      </c>
      <c r="CD11" s="263">
        <f ca="1">'IMP PRJ Net Salaries'!CD11*Y7_Salary_Inflation_Factor</f>
        <v>234.59999999999997</v>
      </c>
      <c r="CE11" s="264">
        <f ca="1">'IMP PRJ Net Salaries'!CE11*Y7_Salary_Inflation_Factor</f>
        <v>253.79999999999998</v>
      </c>
      <c r="CF11" s="264">
        <f ca="1">'IMP PRJ Net Salaries'!CF11*Y7_Salary_Inflation_Factor</f>
        <v>253.79999999999998</v>
      </c>
      <c r="CG11" s="263">
        <f ca="1">'IMP PRJ Net Salaries'!CG11*Y7_Salary_Inflation_Factor</f>
        <v>253.79999999999998</v>
      </c>
      <c r="CH11" s="264">
        <f ca="1">'IMP PRJ Net Salaries'!CH11*Y7_Salary_Inflation_Factor</f>
        <v>253.79999999999998</v>
      </c>
      <c r="CI11" s="265">
        <f ca="1">'IMP PRJ Net Salaries'!CI11*Y7_Salary_Inflation_Factor</f>
        <v>253.79999999999998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>
        <f>'PRJ Salary Profile'!C11</f>
        <v>3</v>
      </c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Net Salaries'!AB12*Y3_Salary_Inflation_Factor</f>
        <v>0</v>
      </c>
      <c r="AC12" s="264">
        <f ca="1">'IMP PRJ Net Salaries'!AC12*Y3_Salary_Inflation_Factor</f>
        <v>0</v>
      </c>
      <c r="AD12" s="264">
        <f ca="1">'IMP PRJ Net Salaries'!AD12*Y3_Salary_Inflation_Factor</f>
        <v>4.32</v>
      </c>
      <c r="AE12" s="263">
        <f ca="1">'IMP PRJ Net Salaries'!AE12*Y3_Salary_Inflation_Factor</f>
        <v>8.64</v>
      </c>
      <c r="AF12" s="264">
        <f ca="1">'IMP PRJ Net Salaries'!AF12*Y3_Salary_Inflation_Factor</f>
        <v>8.64</v>
      </c>
      <c r="AG12" s="264">
        <f ca="1">'IMP PRJ Net Salaries'!AG12*Y3_Salary_Inflation_Factor</f>
        <v>8.64</v>
      </c>
      <c r="AH12" s="263">
        <f ca="1">'IMP PRJ Net Salaries'!AH12*Y3_Salary_Inflation_Factor</f>
        <v>8.64</v>
      </c>
      <c r="AI12" s="264">
        <f ca="1">'IMP PRJ Net Salaries'!AI12*Y3_Salary_Inflation_Factor</f>
        <v>8.64</v>
      </c>
      <c r="AJ12" s="264">
        <f ca="1">'IMP PRJ Net Salaries'!AJ12*Y3_Salary_Inflation_Factor</f>
        <v>8.64</v>
      </c>
      <c r="AK12" s="263">
        <f ca="1">'IMP PRJ Net Salaries'!AK12*Y3_Salary_Inflation_Factor</f>
        <v>8.64</v>
      </c>
      <c r="AL12" s="264">
        <f ca="1">'IMP PRJ Net Salaries'!AL12*Y3_Salary_Inflation_Factor</f>
        <v>8.64</v>
      </c>
      <c r="AM12" s="265">
        <f ca="1">'IMP PRJ Net Salaries'!AM12*Y3_Salary_Inflation_Factor</f>
        <v>8.64</v>
      </c>
      <c r="AN12" s="266">
        <f ca="1">'IMP PRJ Net Salaries'!AN12*Y4_Salary_Inflation_Factor</f>
        <v>10.379999999999999</v>
      </c>
      <c r="AO12" s="264">
        <f ca="1">'IMP PRJ Net Salaries'!AO12*Y4_Salary_Inflation_Factor</f>
        <v>10.379999999999999</v>
      </c>
      <c r="AP12" s="264">
        <f ca="1">'IMP PRJ Net Salaries'!AP12*Y4_Salary_Inflation_Factor</f>
        <v>31.14</v>
      </c>
      <c r="AQ12" s="263">
        <f ca="1">'IMP PRJ Net Salaries'!AQ12*Y4_Salary_Inflation_Factor</f>
        <v>51.9</v>
      </c>
      <c r="AR12" s="264">
        <f ca="1">'IMP PRJ Net Salaries'!AR12*Y4_Salary_Inflation_Factor</f>
        <v>51.9</v>
      </c>
      <c r="AS12" s="264">
        <f ca="1">'IMP PRJ Net Salaries'!AS12*Y4_Salary_Inflation_Factor</f>
        <v>57.089999999999996</v>
      </c>
      <c r="AT12" s="263">
        <f ca="1">'IMP PRJ Net Salaries'!AT12*Y4_Salary_Inflation_Factor</f>
        <v>62.28</v>
      </c>
      <c r="AU12" s="264">
        <f ca="1">'IMP PRJ Net Salaries'!AU12*Y4_Salary_Inflation_Factor</f>
        <v>62.28</v>
      </c>
      <c r="AV12" s="264">
        <f ca="1">'IMP PRJ Net Salaries'!AV12*Y4_Salary_Inflation_Factor</f>
        <v>62.28</v>
      </c>
      <c r="AW12" s="263">
        <f ca="1">'IMP PRJ Net Salaries'!AW12*Y4_Salary_Inflation_Factor</f>
        <v>51.9</v>
      </c>
      <c r="AX12" s="264">
        <f ca="1">'IMP PRJ Net Salaries'!AX12*Y4_Salary_Inflation_Factor</f>
        <v>51.9</v>
      </c>
      <c r="AY12" s="265">
        <f ca="1">'IMP PRJ Net Salaries'!AY12*Y4_Salary_Inflation_Factor</f>
        <v>59.685000000000002</v>
      </c>
      <c r="AZ12" s="266">
        <f ca="1">'IMP PRJ Net Salaries'!AZ12*Y5_Salary_Inflation_Factor</f>
        <v>81.12</v>
      </c>
      <c r="BA12" s="264">
        <f ca="1">'IMP PRJ Net Salaries'!BA12*Y5_Salary_Inflation_Factor</f>
        <v>81.12</v>
      </c>
      <c r="BB12" s="264">
        <f ca="1">'IMP PRJ Net Salaries'!BB12*Y5_Salary_Inflation_Factor</f>
        <v>86.423999999999992</v>
      </c>
      <c r="BC12" s="263">
        <f ca="1">'IMP PRJ Net Salaries'!BC12*Y5_Salary_Inflation_Factor</f>
        <v>91.727999999999994</v>
      </c>
      <c r="BD12" s="264">
        <f ca="1">'IMP PRJ Net Salaries'!BD12*Y5_Salary_Inflation_Factor</f>
        <v>91.727999999999994</v>
      </c>
      <c r="BE12" s="264">
        <f ca="1">'IMP PRJ Net Salaries'!BE12*Y5_Salary_Inflation_Factor</f>
        <v>138.52799999999999</v>
      </c>
      <c r="BF12" s="263">
        <f ca="1">'IMP PRJ Net Salaries'!BF12*Y5_Salary_Inflation_Factor</f>
        <v>185.328</v>
      </c>
      <c r="BG12" s="264">
        <f ca="1">'IMP PRJ Net Salaries'!BG12*Y5_Salary_Inflation_Factor</f>
        <v>185.328</v>
      </c>
      <c r="BH12" s="264">
        <f ca="1">'IMP PRJ Net Salaries'!BH12*Y5_Salary_Inflation_Factor</f>
        <v>185.328</v>
      </c>
      <c r="BI12" s="263">
        <f ca="1">'IMP PRJ Net Salaries'!BI12*Y5_Salary_Inflation_Factor</f>
        <v>185.328</v>
      </c>
      <c r="BJ12" s="264">
        <f ca="1">'IMP PRJ Net Salaries'!BJ12*Y5_Salary_Inflation_Factor</f>
        <v>185.328</v>
      </c>
      <c r="BK12" s="265">
        <f ca="1">'IMP PRJ Net Salaries'!BK12*Y5_Salary_Inflation_Factor</f>
        <v>185.328</v>
      </c>
      <c r="BL12" s="266">
        <f ca="1">'IMP PRJ Net Salaries'!BL12*Y6_Salary_Inflation_Factor</f>
        <v>207.75</v>
      </c>
      <c r="BM12" s="264">
        <f ca="1">'IMP PRJ Net Salaries'!BM12*Y6_Salary_Inflation_Factor</f>
        <v>207.75</v>
      </c>
      <c r="BN12" s="264">
        <f ca="1">'IMP PRJ Net Salaries'!BN12*Y6_Salary_Inflation_Factor</f>
        <v>207.75</v>
      </c>
      <c r="BO12" s="263">
        <f ca="1">'IMP PRJ Net Salaries'!BO12*Y6_Salary_Inflation_Factor</f>
        <v>207.75000000000003</v>
      </c>
      <c r="BP12" s="264">
        <f ca="1">'IMP PRJ Net Salaries'!BP12*Y6_Salary_Inflation_Factor</f>
        <v>207.75000000000003</v>
      </c>
      <c r="BQ12" s="264">
        <f ca="1">'IMP PRJ Net Salaries'!BQ12*Y6_Salary_Inflation_Factor</f>
        <v>271.5</v>
      </c>
      <c r="BR12" s="263">
        <f ca="1">'IMP PRJ Net Salaries'!BR12*Y6_Salary_Inflation_Factor</f>
        <v>322.5</v>
      </c>
      <c r="BS12" s="264">
        <f ca="1">'IMP PRJ Net Salaries'!BS12*Y6_Salary_Inflation_Factor</f>
        <v>322.5</v>
      </c>
      <c r="BT12" s="264">
        <f ca="1">'IMP PRJ Net Salaries'!BT12*Y6_Salary_Inflation_Factor</f>
        <v>322.5</v>
      </c>
      <c r="BU12" s="263">
        <f ca="1">'IMP PRJ Net Salaries'!BU12*Y6_Salary_Inflation_Factor</f>
        <v>322.5</v>
      </c>
      <c r="BV12" s="264">
        <f ca="1">'IMP PRJ Net Salaries'!BV12*Y6_Salary_Inflation_Factor</f>
        <v>322.5</v>
      </c>
      <c r="BW12" s="265">
        <f ca="1">'IMP PRJ Net Salaries'!BW12*Y6_Salary_Inflation_Factor</f>
        <v>341.62499999999994</v>
      </c>
      <c r="BX12" s="266">
        <f ca="1">'IMP PRJ Net Salaries'!BX12*Y7_Salary_Inflation_Factor</f>
        <v>432.90000000000003</v>
      </c>
      <c r="BY12" s="264">
        <f ca="1">'IMP PRJ Net Salaries'!BY12*Y7_Salary_Inflation_Factor</f>
        <v>432.90000000000003</v>
      </c>
      <c r="BZ12" s="264">
        <f ca="1">'IMP PRJ Net Salaries'!BZ12*Y7_Salary_Inflation_Factor</f>
        <v>432.90000000000003</v>
      </c>
      <c r="CA12" s="263">
        <f ca="1">'IMP PRJ Net Salaries'!CA12*Y7_Salary_Inflation_Factor</f>
        <v>378.90000000000003</v>
      </c>
      <c r="CB12" s="264">
        <f ca="1">'IMP PRJ Net Salaries'!CB12*Y7_Salary_Inflation_Factor</f>
        <v>378.90000000000003</v>
      </c>
      <c r="CC12" s="264">
        <f ca="1">'IMP PRJ Net Salaries'!CC12*Y7_Salary_Inflation_Factor</f>
        <v>378.90000000000003</v>
      </c>
      <c r="CD12" s="263">
        <f ca="1">'IMP PRJ Net Salaries'!CD12*Y7_Salary_Inflation_Factor</f>
        <v>351.9</v>
      </c>
      <c r="CE12" s="264">
        <f ca="1">'IMP PRJ Net Salaries'!CE12*Y7_Salary_Inflation_Factor</f>
        <v>351.9</v>
      </c>
      <c r="CF12" s="264">
        <f ca="1">'IMP PRJ Net Salaries'!CF12*Y7_Salary_Inflation_Factor</f>
        <v>366.29999999999995</v>
      </c>
      <c r="CG12" s="263">
        <f ca="1">'IMP PRJ Net Salaries'!CG12*Y7_Salary_Inflation_Factor</f>
        <v>380.7</v>
      </c>
      <c r="CH12" s="264">
        <f ca="1">'IMP PRJ Net Salaries'!CH12*Y7_Salary_Inflation_Factor</f>
        <v>380.7</v>
      </c>
      <c r="CI12" s="265">
        <f ca="1">'IMP PRJ Net Salaries'!CI12*Y7_Salary_Inflation_Factor</f>
        <v>380.7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>
        <f>'PRJ Salary Profile'!C12</f>
        <v>8</v>
      </c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Net Salaries'!AB13*Y3_Salary_Inflation_Factor</f>
        <v>11.52</v>
      </c>
      <c r="AC13" s="264">
        <f ca="1">'IMP PRJ Net Salaries'!AC13*Y3_Salary_Inflation_Factor</f>
        <v>11.52</v>
      </c>
      <c r="AD13" s="264">
        <f ca="1">'IMP PRJ Net Salaries'!AD13*Y3_Salary_Inflation_Factor</f>
        <v>1.1519999999999999</v>
      </c>
      <c r="AE13" s="263">
        <f ca="1">'IMP PRJ Net Salaries'!AE13*Y3_Salary_Inflation_Factor</f>
        <v>1.1519999999999999</v>
      </c>
      <c r="AF13" s="264">
        <f ca="1">'IMP PRJ Net Salaries'!AF13*Y3_Salary_Inflation_Factor</f>
        <v>0</v>
      </c>
      <c r="AG13" s="264">
        <f ca="1">'IMP PRJ Net Salaries'!AG13*Y3_Salary_Inflation_Factor</f>
        <v>2.3039999999999998</v>
      </c>
      <c r="AH13" s="263">
        <f ca="1">'IMP PRJ Net Salaries'!AH13*Y3_Salary_Inflation_Factor</f>
        <v>1.1519999999999999</v>
      </c>
      <c r="AI13" s="264">
        <f ca="1">'IMP PRJ Net Salaries'!AI13*Y3_Salary_Inflation_Factor</f>
        <v>0</v>
      </c>
      <c r="AJ13" s="264">
        <f ca="1">'IMP PRJ Net Salaries'!AJ13*Y3_Salary_Inflation_Factor</f>
        <v>2.3039999999999998</v>
      </c>
      <c r="AK13" s="263">
        <f ca="1">'IMP PRJ Net Salaries'!AK13*Y3_Salary_Inflation_Factor</f>
        <v>1.1519999999999999</v>
      </c>
      <c r="AL13" s="264">
        <f ca="1">'IMP PRJ Net Salaries'!AL13*Y3_Salary_Inflation_Factor</f>
        <v>0</v>
      </c>
      <c r="AM13" s="265">
        <f ca="1">'IMP PRJ Net Salaries'!AM13*Y3_Salary_Inflation_Factor</f>
        <v>2.3039999999999998</v>
      </c>
      <c r="AN13" s="266">
        <f ca="1">'IMP PRJ Net Salaries'!AN13*Y4_Salary_Inflation_Factor</f>
        <v>56.743999999999993</v>
      </c>
      <c r="AO13" s="264">
        <f ca="1">'IMP PRJ Net Salaries'!AO13*Y4_Salary_Inflation_Factor</f>
        <v>55.36</v>
      </c>
      <c r="AP13" s="264">
        <f ca="1">'IMP PRJ Net Salaries'!AP13*Y4_Salary_Inflation_Factor</f>
        <v>8.3040000000000003</v>
      </c>
      <c r="AQ13" s="263">
        <f ca="1">'IMP PRJ Net Salaries'!AQ13*Y4_Salary_Inflation_Factor</f>
        <v>20.759999999999998</v>
      </c>
      <c r="AR13" s="264">
        <f ca="1">'IMP PRJ Net Salaries'!AR13*Y4_Salary_Inflation_Factor</f>
        <v>13.84</v>
      </c>
      <c r="AS13" s="264">
        <f ca="1">'IMP PRJ Net Salaries'!AS13*Y4_Salary_Inflation_Factor</f>
        <v>15.224</v>
      </c>
      <c r="AT13" s="263">
        <f ca="1">'IMP PRJ Net Salaries'!AT13*Y4_Salary_Inflation_Factor</f>
        <v>8.3040000000000003</v>
      </c>
      <c r="AU13" s="264">
        <f ca="1">'IMP PRJ Net Salaries'!AU13*Y4_Salary_Inflation_Factor</f>
        <v>0</v>
      </c>
      <c r="AV13" s="264">
        <f ca="1">'IMP PRJ Net Salaries'!AV13*Y4_Salary_Inflation_Factor</f>
        <v>16.608000000000001</v>
      </c>
      <c r="AW13" s="263">
        <f ca="1">'IMP PRJ Net Salaries'!AW13*Y4_Salary_Inflation_Factor</f>
        <v>27.68</v>
      </c>
      <c r="AX13" s="264">
        <f ca="1">'IMP PRJ Net Salaries'!AX13*Y4_Salary_Inflation_Factor</f>
        <v>20.759999999999998</v>
      </c>
      <c r="AY13" s="265">
        <f ca="1">'IMP PRJ Net Salaries'!AY13*Y4_Salary_Inflation_Factor</f>
        <v>15.915999999999999</v>
      </c>
      <c r="AZ13" s="266">
        <f ca="1">'IMP PRJ Net Salaries'!AZ13*Y5_Salary_Inflation_Factor</f>
        <v>24.96</v>
      </c>
      <c r="BA13" s="264">
        <f ca="1">'IMP PRJ Net Salaries'!BA13*Y5_Salary_Inflation_Factor</f>
        <v>14.144</v>
      </c>
      <c r="BB13" s="264">
        <f ca="1">'IMP PRJ Net Salaries'!BB13*Y5_Salary_Inflation_Factor</f>
        <v>23.046400000000002</v>
      </c>
      <c r="BC13" s="263">
        <f ca="1">'IMP PRJ Net Salaries'!BC13*Y5_Salary_Inflation_Factor</f>
        <v>137.03039999999999</v>
      </c>
      <c r="BD13" s="264">
        <f ca="1">'IMP PRJ Net Salaries'!BD13*Y5_Salary_Inflation_Factor</f>
        <v>124.80000000000001</v>
      </c>
      <c r="BE13" s="264">
        <f ca="1">'IMP PRJ Net Salaries'!BE13*Y5_Salary_Inflation_Factor</f>
        <v>36.940799999999996</v>
      </c>
      <c r="BF13" s="263">
        <f ca="1">'IMP PRJ Net Salaries'!BF13*Y5_Salary_Inflation_Factor</f>
        <v>24.710400000000003</v>
      </c>
      <c r="BG13" s="264">
        <f ca="1">'IMP PRJ Net Salaries'!BG13*Y5_Salary_Inflation_Factor</f>
        <v>0</v>
      </c>
      <c r="BH13" s="264">
        <f ca="1">'IMP PRJ Net Salaries'!BH13*Y5_Salary_Inflation_Factor</f>
        <v>49.420800000000007</v>
      </c>
      <c r="BI13" s="263">
        <f ca="1">'IMP PRJ Net Salaries'!BI13*Y5_Salary_Inflation_Factor</f>
        <v>24.710400000000003</v>
      </c>
      <c r="BJ13" s="264">
        <f ca="1">'IMP PRJ Net Salaries'!BJ13*Y5_Salary_Inflation_Factor</f>
        <v>0</v>
      </c>
      <c r="BK13" s="265">
        <f ca="1">'IMP PRJ Net Salaries'!BK13*Y5_Salary_Inflation_Factor</f>
        <v>49.420800000000007</v>
      </c>
      <c r="BL13" s="266">
        <f ca="1">'IMP PRJ Net Salaries'!BL13*Y6_Salary_Inflation_Factor</f>
        <v>27.7</v>
      </c>
      <c r="BM13" s="264">
        <f ca="1">'IMP PRJ Net Salaries'!BM13*Y6_Salary_Inflation_Factor</f>
        <v>0</v>
      </c>
      <c r="BN13" s="264">
        <f ca="1">'IMP PRJ Net Salaries'!BN13*Y6_Salary_Inflation_Factor</f>
        <v>55.4</v>
      </c>
      <c r="BO13" s="263">
        <f ca="1">'IMP PRJ Net Salaries'!BO13*Y6_Salary_Inflation_Factor</f>
        <v>197.7</v>
      </c>
      <c r="BP13" s="264">
        <f ca="1">'IMP PRJ Net Salaries'!BP13*Y6_Salary_Inflation_Factor</f>
        <v>170</v>
      </c>
      <c r="BQ13" s="264">
        <f ca="1">'IMP PRJ Net Salaries'!BQ13*Y6_Salary_Inflation_Factor</f>
        <v>72.400000000000006</v>
      </c>
      <c r="BR13" s="263">
        <f ca="1">'IMP PRJ Net Salaries'!BR13*Y6_Salary_Inflation_Factor</f>
        <v>43</v>
      </c>
      <c r="BS13" s="264">
        <f ca="1">'IMP PRJ Net Salaries'!BS13*Y6_Salary_Inflation_Factor</f>
        <v>0</v>
      </c>
      <c r="BT13" s="264">
        <f ca="1">'IMP PRJ Net Salaries'!BT13*Y6_Salary_Inflation_Factor</f>
        <v>86</v>
      </c>
      <c r="BU13" s="263">
        <f ca="1">'IMP PRJ Net Salaries'!BU13*Y6_Salary_Inflation_Factor</f>
        <v>93.999999999999986</v>
      </c>
      <c r="BV13" s="264">
        <f ca="1">'IMP PRJ Net Salaries'!BV13*Y6_Salary_Inflation_Factor</f>
        <v>51</v>
      </c>
      <c r="BW13" s="265">
        <f ca="1">'IMP PRJ Net Salaries'!BW13*Y6_Salary_Inflation_Factor</f>
        <v>91.1</v>
      </c>
      <c r="BX13" s="266">
        <f ca="1">'IMP PRJ Net Salaries'!BX13*Y7_Salary_Inflation_Factor</f>
        <v>57.720000000000006</v>
      </c>
      <c r="BY13" s="264">
        <f ca="1">'IMP PRJ Net Salaries'!BY13*Y7_Salary_Inflation_Factor</f>
        <v>0</v>
      </c>
      <c r="BZ13" s="264">
        <f ca="1">'IMP PRJ Net Salaries'!BZ13*Y7_Salary_Inflation_Factor</f>
        <v>115.44000000000001</v>
      </c>
      <c r="CA13" s="263">
        <f ca="1">'IMP PRJ Net Salaries'!CA13*Y7_Salary_Inflation_Factor</f>
        <v>50.519999999999996</v>
      </c>
      <c r="CB13" s="264">
        <f ca="1">'IMP PRJ Net Salaries'!CB13*Y7_Salary_Inflation_Factor</f>
        <v>0</v>
      </c>
      <c r="CC13" s="264">
        <f ca="1">'IMP PRJ Net Salaries'!CC13*Y7_Salary_Inflation_Factor</f>
        <v>101.03999999999999</v>
      </c>
      <c r="CD13" s="263">
        <f ca="1">'IMP PRJ Net Salaries'!CD13*Y7_Salary_Inflation_Factor</f>
        <v>85.32</v>
      </c>
      <c r="CE13" s="264">
        <f ca="1">'IMP PRJ Net Salaries'!CE13*Y7_Salary_Inflation_Factor</f>
        <v>38.400000000000006</v>
      </c>
      <c r="CF13" s="264">
        <f ca="1">'IMP PRJ Net Salaries'!CF13*Y7_Salary_Inflation_Factor</f>
        <v>97.679999999999978</v>
      </c>
      <c r="CG13" s="263">
        <f ca="1">'IMP PRJ Net Salaries'!CG13*Y7_Salary_Inflation_Factor</f>
        <v>50.759999999999991</v>
      </c>
      <c r="CH13" s="264">
        <f ca="1">'IMP PRJ Net Salaries'!CH13*Y7_Salary_Inflation_Factor</f>
        <v>0</v>
      </c>
      <c r="CI13" s="265">
        <f ca="1">'IMP PRJ Net Salaries'!CI13*Y7_Salary_Inflation_Factor</f>
        <v>101.51999999999998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>
        <f>'PRJ Salary Profile'!C13</f>
        <v>6</v>
      </c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Net Salaries'!AB14*Y3_Salary_Inflation_Factor</f>
        <v>8.64</v>
      </c>
      <c r="AC14" s="264">
        <f ca="1">'IMP PRJ Net Salaries'!AC14*Y3_Salary_Inflation_Factor</f>
        <v>8.64</v>
      </c>
      <c r="AD14" s="264">
        <f ca="1">'IMP PRJ Net Salaries'!AD14*Y3_Salary_Inflation_Factor</f>
        <v>4.32</v>
      </c>
      <c r="AE14" s="263">
        <f ca="1">'IMP PRJ Net Salaries'!AE14*Y3_Salary_Inflation_Factor</f>
        <v>4.32</v>
      </c>
      <c r="AF14" s="264">
        <f ca="1">'IMP PRJ Net Salaries'!AF14*Y3_Salary_Inflation_Factor</f>
        <v>0.8640000000000001</v>
      </c>
      <c r="AG14" s="264">
        <f ca="1">'IMP PRJ Net Salaries'!AG14*Y3_Salary_Inflation_Factor</f>
        <v>6.4799999999999995</v>
      </c>
      <c r="AH14" s="263">
        <f ca="1">'IMP PRJ Net Salaries'!AH14*Y3_Salary_Inflation_Factor</f>
        <v>4.32</v>
      </c>
      <c r="AI14" s="264">
        <f ca="1">'IMP PRJ Net Salaries'!AI14*Y3_Salary_Inflation_Factor</f>
        <v>0.8640000000000001</v>
      </c>
      <c r="AJ14" s="264">
        <f ca="1">'IMP PRJ Net Salaries'!AJ14*Y3_Salary_Inflation_Factor</f>
        <v>6.4799999999999995</v>
      </c>
      <c r="AK14" s="263">
        <f ca="1">'IMP PRJ Net Salaries'!AK14*Y3_Salary_Inflation_Factor</f>
        <v>4.32</v>
      </c>
      <c r="AL14" s="264">
        <f ca="1">'IMP PRJ Net Salaries'!AL14*Y3_Salary_Inflation_Factor</f>
        <v>0.8640000000000001</v>
      </c>
      <c r="AM14" s="265">
        <f ca="1">'IMP PRJ Net Salaries'!AM14*Y3_Salary_Inflation_Factor</f>
        <v>6.4799999999999995</v>
      </c>
      <c r="AN14" s="266">
        <f ca="1">'IMP PRJ Net Salaries'!AN14*Y4_Salary_Inflation_Factor</f>
        <v>46.71</v>
      </c>
      <c r="AO14" s="264">
        <f ca="1">'IMP PRJ Net Salaries'!AO14*Y4_Salary_Inflation_Factor</f>
        <v>42.557999999999993</v>
      </c>
      <c r="AP14" s="264">
        <f ca="1">'IMP PRJ Net Salaries'!AP14*Y4_Salary_Inflation_Factor</f>
        <v>28.544999999999998</v>
      </c>
      <c r="AQ14" s="263">
        <f ca="1">'IMP PRJ Net Salaries'!AQ14*Y4_Salary_Inflation_Factor</f>
        <v>36.33</v>
      </c>
      <c r="AR14" s="264">
        <f ca="1">'IMP PRJ Net Salaries'!AR14*Y4_Salary_Inflation_Factor</f>
        <v>15.57</v>
      </c>
      <c r="AS14" s="264">
        <f ca="1">'IMP PRJ Net Salaries'!AS14*Y4_Salary_Inflation_Factor</f>
        <v>44.115000000000002</v>
      </c>
      <c r="AT14" s="263">
        <f ca="1">'IMP PRJ Net Salaries'!AT14*Y4_Salary_Inflation_Factor</f>
        <v>31.14</v>
      </c>
      <c r="AU14" s="264">
        <f ca="1">'IMP PRJ Net Salaries'!AU14*Y4_Salary_Inflation_Factor</f>
        <v>6.2280000000000006</v>
      </c>
      <c r="AV14" s="264">
        <f ca="1">'IMP PRJ Net Salaries'!AV14*Y4_Salary_Inflation_Factor</f>
        <v>46.71</v>
      </c>
      <c r="AW14" s="263">
        <f ca="1">'IMP PRJ Net Salaries'!AW14*Y4_Salary_Inflation_Factor</f>
        <v>41.519999999999996</v>
      </c>
      <c r="AX14" s="264">
        <f ca="1">'IMP PRJ Net Salaries'!AX14*Y4_Salary_Inflation_Factor</f>
        <v>20.759999999999998</v>
      </c>
      <c r="AY14" s="265">
        <f ca="1">'IMP PRJ Net Salaries'!AY14*Y4_Salary_Inflation_Factor</f>
        <v>46.71</v>
      </c>
      <c r="AZ14" s="266">
        <f ca="1">'IMP PRJ Net Salaries'!AZ14*Y5_Salary_Inflation_Factor</f>
        <v>51.167999999999999</v>
      </c>
      <c r="BA14" s="264">
        <f ca="1">'IMP PRJ Net Salaries'!BA14*Y5_Salary_Inflation_Factor</f>
        <v>18.72</v>
      </c>
      <c r="BB14" s="264">
        <f ca="1">'IMP PRJ Net Salaries'!BB14*Y5_Salary_Inflation_Factor</f>
        <v>66.143999999999991</v>
      </c>
      <c r="BC14" s="263">
        <f ca="1">'IMP PRJ Net Salaries'!BC14*Y5_Salary_Inflation_Factor</f>
        <v>139.46400000000003</v>
      </c>
      <c r="BD14" s="264">
        <f ca="1">'IMP PRJ Net Salaries'!BD14*Y5_Salary_Inflation_Factor</f>
        <v>102.77279999999999</v>
      </c>
      <c r="BE14" s="264">
        <f ca="1">'IMP PRJ Net Salaries'!BE14*Y5_Salary_Inflation_Factor</f>
        <v>115.59599999999999</v>
      </c>
      <c r="BF14" s="263">
        <f ca="1">'IMP PRJ Net Salaries'!BF14*Y5_Salary_Inflation_Factor</f>
        <v>92.664000000000001</v>
      </c>
      <c r="BG14" s="264">
        <f ca="1">'IMP PRJ Net Salaries'!BG14*Y5_Salary_Inflation_Factor</f>
        <v>18.532800000000002</v>
      </c>
      <c r="BH14" s="264">
        <f ca="1">'IMP PRJ Net Salaries'!BH14*Y5_Salary_Inflation_Factor</f>
        <v>138.99599999999998</v>
      </c>
      <c r="BI14" s="263">
        <f ca="1">'IMP PRJ Net Salaries'!BI14*Y5_Salary_Inflation_Factor</f>
        <v>92.664000000000001</v>
      </c>
      <c r="BJ14" s="264">
        <f ca="1">'IMP PRJ Net Salaries'!BJ14*Y5_Salary_Inflation_Factor</f>
        <v>18.532800000000002</v>
      </c>
      <c r="BK14" s="265">
        <f ca="1">'IMP PRJ Net Salaries'!BK14*Y5_Salary_Inflation_Factor</f>
        <v>138.99599999999998</v>
      </c>
      <c r="BL14" s="266">
        <f ca="1">'IMP PRJ Net Salaries'!BL14*Y6_Salary_Inflation_Factor</f>
        <v>103.875</v>
      </c>
      <c r="BM14" s="264">
        <f ca="1">'IMP PRJ Net Salaries'!BM14*Y6_Salary_Inflation_Factor</f>
        <v>20.775000000000002</v>
      </c>
      <c r="BN14" s="264">
        <f ca="1">'IMP PRJ Net Salaries'!BN14*Y6_Salary_Inflation_Factor</f>
        <v>155.8125</v>
      </c>
      <c r="BO14" s="263">
        <f ca="1">'IMP PRJ Net Salaries'!BO14*Y6_Salary_Inflation_Factor</f>
        <v>231.37500000000003</v>
      </c>
      <c r="BP14" s="264">
        <f ca="1">'IMP PRJ Net Salaries'!BP14*Y6_Salary_Inflation_Factor</f>
        <v>148.27500000000001</v>
      </c>
      <c r="BQ14" s="264">
        <f ca="1">'IMP PRJ Net Salaries'!BQ14*Y6_Salary_Inflation_Factor</f>
        <v>219.5625</v>
      </c>
      <c r="BR14" s="263">
        <f ca="1">'IMP PRJ Net Salaries'!BR14*Y6_Salary_Inflation_Factor</f>
        <v>161.25</v>
      </c>
      <c r="BS14" s="264">
        <f ca="1">'IMP PRJ Net Salaries'!BS14*Y6_Salary_Inflation_Factor</f>
        <v>32.25</v>
      </c>
      <c r="BT14" s="264">
        <f ca="1">'IMP PRJ Net Salaries'!BT14*Y6_Salary_Inflation_Factor</f>
        <v>241.875</v>
      </c>
      <c r="BU14" s="263">
        <f ca="1">'IMP PRJ Net Salaries'!BU14*Y6_Salary_Inflation_Factor</f>
        <v>199.50000000000003</v>
      </c>
      <c r="BV14" s="264">
        <f ca="1">'IMP PRJ Net Salaries'!BV14*Y6_Salary_Inflation_Factor</f>
        <v>70.499999999999986</v>
      </c>
      <c r="BW14" s="265">
        <f ca="1">'IMP PRJ Net Salaries'!BW14*Y6_Salary_Inflation_Factor</f>
        <v>261</v>
      </c>
      <c r="BX14" s="266">
        <f ca="1">'IMP PRJ Net Salaries'!BX14*Y7_Salary_Inflation_Factor</f>
        <v>216.45000000000002</v>
      </c>
      <c r="BY14" s="264">
        <f ca="1">'IMP PRJ Net Salaries'!BY14*Y7_Salary_Inflation_Factor</f>
        <v>43.290000000000006</v>
      </c>
      <c r="BZ14" s="264">
        <f ca="1">'IMP PRJ Net Salaries'!BZ14*Y7_Salary_Inflation_Factor</f>
        <v>324.67500000000001</v>
      </c>
      <c r="CA14" s="263">
        <f ca="1">'IMP PRJ Net Salaries'!CA14*Y7_Salary_Inflation_Factor</f>
        <v>189.45000000000002</v>
      </c>
      <c r="CB14" s="264">
        <f ca="1">'IMP PRJ Net Salaries'!CB14*Y7_Salary_Inflation_Factor</f>
        <v>37.89</v>
      </c>
      <c r="CC14" s="264">
        <f ca="1">'IMP PRJ Net Salaries'!CC14*Y7_Salary_Inflation_Factor</f>
        <v>284.17500000000001</v>
      </c>
      <c r="CD14" s="263">
        <f ca="1">'IMP PRJ Net Salaries'!CD14*Y7_Salary_Inflation_Factor</f>
        <v>204.74999999999994</v>
      </c>
      <c r="CE14" s="264">
        <f ca="1">'IMP PRJ Net Salaries'!CE14*Y7_Salary_Inflation_Factor</f>
        <v>63.989999999999995</v>
      </c>
      <c r="CF14" s="264">
        <f ca="1">'IMP PRJ Net Salaries'!CF14*Y7_Salary_Inflation_Factor</f>
        <v>278.32499999999999</v>
      </c>
      <c r="CG14" s="263">
        <f ca="1">'IMP PRJ Net Salaries'!CG14*Y7_Salary_Inflation_Factor</f>
        <v>190.35</v>
      </c>
      <c r="CH14" s="264">
        <f ca="1">'IMP PRJ Net Salaries'!CH14*Y7_Salary_Inflation_Factor</f>
        <v>38.069999999999993</v>
      </c>
      <c r="CI14" s="265">
        <f ca="1">'IMP PRJ Net Salaries'!CI14*Y7_Salary_Inflation_Factor</f>
        <v>285.52499999999998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>
        <f>'PRJ Salary Profile'!C14</f>
        <v>4</v>
      </c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Net Salaries'!AB15*Y3_Salary_Inflation_Factor</f>
        <v>0</v>
      </c>
      <c r="AC15" s="264">
        <f ca="1">'IMP PRJ Net Salaries'!AC15*Y3_Salary_Inflation_Factor</f>
        <v>5.76</v>
      </c>
      <c r="AD15" s="264">
        <f ca="1">'IMP PRJ Net Salaries'!AD15*Y3_Salary_Inflation_Factor</f>
        <v>5.76</v>
      </c>
      <c r="AE15" s="263">
        <f ca="1">'IMP PRJ Net Salaries'!AE15*Y3_Salary_Inflation_Factor</f>
        <v>5.76</v>
      </c>
      <c r="AF15" s="264">
        <f ca="1">'IMP PRJ Net Salaries'!AF15*Y3_Salary_Inflation_Factor</f>
        <v>5.76</v>
      </c>
      <c r="AG15" s="264">
        <f ca="1">'IMP PRJ Net Salaries'!AG15*Y3_Salary_Inflation_Factor</f>
        <v>5.76</v>
      </c>
      <c r="AH15" s="263">
        <f ca="1">'IMP PRJ Net Salaries'!AH15*Y3_Salary_Inflation_Factor</f>
        <v>5.76</v>
      </c>
      <c r="AI15" s="264">
        <f ca="1">'IMP PRJ Net Salaries'!AI15*Y3_Salary_Inflation_Factor</f>
        <v>5.76</v>
      </c>
      <c r="AJ15" s="264">
        <f ca="1">'IMP PRJ Net Salaries'!AJ15*Y3_Salary_Inflation_Factor</f>
        <v>5.76</v>
      </c>
      <c r="AK15" s="263">
        <f ca="1">'IMP PRJ Net Salaries'!AK15*Y3_Salary_Inflation_Factor</f>
        <v>5.76</v>
      </c>
      <c r="AL15" s="264">
        <f ca="1">'IMP PRJ Net Salaries'!AL15*Y3_Salary_Inflation_Factor</f>
        <v>5.76</v>
      </c>
      <c r="AM15" s="265">
        <f ca="1">'IMP PRJ Net Salaries'!AM15*Y3_Salary_Inflation_Factor</f>
        <v>5.76</v>
      </c>
      <c r="AN15" s="266">
        <f ca="1">'IMP PRJ Net Salaries'!AN15*Y4_Salary_Inflation_Factor</f>
        <v>6.92</v>
      </c>
      <c r="AO15" s="264">
        <f ca="1">'IMP PRJ Net Salaries'!AO15*Y4_Salary_Inflation_Factor</f>
        <v>34.6</v>
      </c>
      <c r="AP15" s="264">
        <f ca="1">'IMP PRJ Net Salaries'!AP15*Y4_Salary_Inflation_Factor</f>
        <v>34.6</v>
      </c>
      <c r="AQ15" s="263">
        <f ca="1">'IMP PRJ Net Salaries'!AQ15*Y4_Salary_Inflation_Factor</f>
        <v>34.6</v>
      </c>
      <c r="AR15" s="264">
        <f ca="1">'IMP PRJ Net Salaries'!AR15*Y4_Salary_Inflation_Factor</f>
        <v>41.519999999999996</v>
      </c>
      <c r="AS15" s="264">
        <f ca="1">'IMP PRJ Net Salaries'!AS15*Y4_Salary_Inflation_Factor</f>
        <v>41.519999999999996</v>
      </c>
      <c r="AT15" s="263">
        <f ca="1">'IMP PRJ Net Salaries'!AT15*Y4_Salary_Inflation_Factor</f>
        <v>41.519999999999996</v>
      </c>
      <c r="AU15" s="264">
        <f ca="1">'IMP PRJ Net Salaries'!AU15*Y4_Salary_Inflation_Factor</f>
        <v>41.519999999999996</v>
      </c>
      <c r="AV15" s="264">
        <f ca="1">'IMP PRJ Net Salaries'!AV15*Y4_Salary_Inflation_Factor</f>
        <v>41.519999999999996</v>
      </c>
      <c r="AW15" s="263">
        <f ca="1">'IMP PRJ Net Salaries'!AW15*Y4_Salary_Inflation_Factor</f>
        <v>34.6</v>
      </c>
      <c r="AX15" s="264">
        <f ca="1">'IMP PRJ Net Salaries'!AX15*Y4_Salary_Inflation_Factor</f>
        <v>44.98</v>
      </c>
      <c r="AY15" s="265">
        <f ca="1">'IMP PRJ Net Salaries'!AY15*Y4_Salary_Inflation_Factor</f>
        <v>44.98</v>
      </c>
      <c r="AZ15" s="266">
        <f ca="1">'IMP PRJ Net Salaries'!AZ15*Y5_Salary_Inflation_Factor</f>
        <v>54.08</v>
      </c>
      <c r="BA15" s="264">
        <f ca="1">'IMP PRJ Net Salaries'!BA15*Y5_Salary_Inflation_Factor</f>
        <v>61.152000000000001</v>
      </c>
      <c r="BB15" s="264">
        <f ca="1">'IMP PRJ Net Salaries'!BB15*Y5_Salary_Inflation_Factor</f>
        <v>61.152000000000001</v>
      </c>
      <c r="BC15" s="263">
        <f ca="1">'IMP PRJ Net Salaries'!BC15*Y5_Salary_Inflation_Factor</f>
        <v>61.152000000000001</v>
      </c>
      <c r="BD15" s="264">
        <f ca="1">'IMP PRJ Net Salaries'!BD15*Y5_Salary_Inflation_Factor</f>
        <v>123.55200000000001</v>
      </c>
      <c r="BE15" s="264">
        <f ca="1">'IMP PRJ Net Salaries'!BE15*Y5_Salary_Inflation_Factor</f>
        <v>123.55200000000001</v>
      </c>
      <c r="BF15" s="263">
        <f ca="1">'IMP PRJ Net Salaries'!BF15*Y5_Salary_Inflation_Factor</f>
        <v>123.55200000000001</v>
      </c>
      <c r="BG15" s="264">
        <f ca="1">'IMP PRJ Net Salaries'!BG15*Y5_Salary_Inflation_Factor</f>
        <v>123.55200000000001</v>
      </c>
      <c r="BH15" s="264">
        <f ca="1">'IMP PRJ Net Salaries'!BH15*Y5_Salary_Inflation_Factor</f>
        <v>123.55200000000001</v>
      </c>
      <c r="BI15" s="263">
        <f ca="1">'IMP PRJ Net Salaries'!BI15*Y5_Salary_Inflation_Factor</f>
        <v>123.55200000000001</v>
      </c>
      <c r="BJ15" s="264">
        <f ca="1">'IMP PRJ Net Salaries'!BJ15*Y5_Salary_Inflation_Factor</f>
        <v>123.55200000000001</v>
      </c>
      <c r="BK15" s="265">
        <f ca="1">'IMP PRJ Net Salaries'!BK15*Y5_Salary_Inflation_Factor</f>
        <v>123.55200000000001</v>
      </c>
      <c r="BL15" s="266">
        <f ca="1">'IMP PRJ Net Salaries'!BL15*Y6_Salary_Inflation_Factor</f>
        <v>138.5</v>
      </c>
      <c r="BM15" s="264">
        <f ca="1">'IMP PRJ Net Salaries'!BM15*Y6_Salary_Inflation_Factor</f>
        <v>138.5</v>
      </c>
      <c r="BN15" s="264">
        <f ca="1">'IMP PRJ Net Salaries'!BN15*Y6_Salary_Inflation_Factor</f>
        <v>138.5</v>
      </c>
      <c r="BO15" s="263">
        <f ca="1">'IMP PRJ Net Salaries'!BO15*Y6_Salary_Inflation_Factor</f>
        <v>138.5</v>
      </c>
      <c r="BP15" s="264">
        <f ca="1">'IMP PRJ Net Salaries'!BP15*Y6_Salary_Inflation_Factor</f>
        <v>223.5</v>
      </c>
      <c r="BQ15" s="264">
        <f ca="1">'IMP PRJ Net Salaries'!BQ15*Y6_Salary_Inflation_Factor</f>
        <v>223.5</v>
      </c>
      <c r="BR15" s="263">
        <f ca="1">'IMP PRJ Net Salaries'!BR15*Y6_Salary_Inflation_Factor</f>
        <v>215</v>
      </c>
      <c r="BS15" s="264">
        <f ca="1">'IMP PRJ Net Salaries'!BS15*Y6_Salary_Inflation_Factor</f>
        <v>215</v>
      </c>
      <c r="BT15" s="264">
        <f ca="1">'IMP PRJ Net Salaries'!BT15*Y6_Salary_Inflation_Factor</f>
        <v>215</v>
      </c>
      <c r="BU15" s="263">
        <f ca="1">'IMP PRJ Net Salaries'!BU15*Y6_Salary_Inflation_Factor</f>
        <v>215</v>
      </c>
      <c r="BV15" s="264">
        <f ca="1">'IMP PRJ Net Salaries'!BV15*Y6_Salary_Inflation_Factor</f>
        <v>240.5</v>
      </c>
      <c r="BW15" s="265">
        <f ca="1">'IMP PRJ Net Salaries'!BW15*Y6_Salary_Inflation_Factor</f>
        <v>240.5</v>
      </c>
      <c r="BX15" s="266">
        <f ca="1">'IMP PRJ Net Salaries'!BX15*Y7_Salary_Inflation_Factor</f>
        <v>288.60000000000002</v>
      </c>
      <c r="BY15" s="264">
        <f ca="1">'IMP PRJ Net Salaries'!BY15*Y7_Salary_Inflation_Factor</f>
        <v>288.60000000000002</v>
      </c>
      <c r="BZ15" s="264">
        <f ca="1">'IMP PRJ Net Salaries'!BZ15*Y7_Salary_Inflation_Factor</f>
        <v>288.60000000000002</v>
      </c>
      <c r="CA15" s="263">
        <f ca="1">'IMP PRJ Net Salaries'!CA15*Y7_Salary_Inflation_Factor</f>
        <v>252.60000000000002</v>
      </c>
      <c r="CB15" s="264">
        <f ca="1">'IMP PRJ Net Salaries'!CB15*Y7_Salary_Inflation_Factor</f>
        <v>252.60000000000002</v>
      </c>
      <c r="CC15" s="264">
        <f ca="1">'IMP PRJ Net Salaries'!CC15*Y7_Salary_Inflation_Factor</f>
        <v>252.60000000000002</v>
      </c>
      <c r="CD15" s="263">
        <f ca="1">'IMP PRJ Net Salaries'!CD15*Y7_Salary_Inflation_Factor</f>
        <v>234.59999999999997</v>
      </c>
      <c r="CE15" s="264">
        <f ca="1">'IMP PRJ Net Salaries'!CE15*Y7_Salary_Inflation_Factor</f>
        <v>253.79999999999998</v>
      </c>
      <c r="CF15" s="264">
        <f ca="1">'IMP PRJ Net Salaries'!CF15*Y7_Salary_Inflation_Factor</f>
        <v>253.79999999999998</v>
      </c>
      <c r="CG15" s="263">
        <f ca="1">'IMP PRJ Net Salaries'!CG15*Y7_Salary_Inflation_Factor</f>
        <v>253.79999999999998</v>
      </c>
      <c r="CH15" s="264">
        <f ca="1">'IMP PRJ Net Salaries'!CH15*Y7_Salary_Inflation_Factor</f>
        <v>253.79999999999998</v>
      </c>
      <c r="CI15" s="265">
        <f ca="1">'IMP PRJ Net Salaries'!CI15*Y7_Salary_Inflation_Factor</f>
        <v>253.79999999999998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>
        <f>'PRJ Salary Profile'!C15</f>
        <v>3</v>
      </c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Net Salaries'!AB16*Y3_Salary_Inflation_Factor</f>
        <v>0</v>
      </c>
      <c r="AC16" s="264">
        <f ca="1">'IMP PRJ Net Salaries'!AC16*Y3_Salary_Inflation_Factor</f>
        <v>0</v>
      </c>
      <c r="AD16" s="264">
        <f ca="1">'IMP PRJ Net Salaries'!AD16*Y3_Salary_Inflation_Factor</f>
        <v>4.32</v>
      </c>
      <c r="AE16" s="263">
        <f ca="1">'IMP PRJ Net Salaries'!AE16*Y3_Salary_Inflation_Factor</f>
        <v>8.64</v>
      </c>
      <c r="AF16" s="264">
        <f ca="1">'IMP PRJ Net Salaries'!AF16*Y3_Salary_Inflation_Factor</f>
        <v>8.64</v>
      </c>
      <c r="AG16" s="264">
        <f ca="1">'IMP PRJ Net Salaries'!AG16*Y3_Salary_Inflation_Factor</f>
        <v>8.64</v>
      </c>
      <c r="AH16" s="263">
        <f ca="1">'IMP PRJ Net Salaries'!AH16*Y3_Salary_Inflation_Factor</f>
        <v>8.64</v>
      </c>
      <c r="AI16" s="264">
        <f ca="1">'IMP PRJ Net Salaries'!AI16*Y3_Salary_Inflation_Factor</f>
        <v>8.64</v>
      </c>
      <c r="AJ16" s="264">
        <f ca="1">'IMP PRJ Net Salaries'!AJ16*Y3_Salary_Inflation_Factor</f>
        <v>8.64</v>
      </c>
      <c r="AK16" s="263">
        <f ca="1">'IMP PRJ Net Salaries'!AK16*Y3_Salary_Inflation_Factor</f>
        <v>8.64</v>
      </c>
      <c r="AL16" s="264">
        <f ca="1">'IMP PRJ Net Salaries'!AL16*Y3_Salary_Inflation_Factor</f>
        <v>8.64</v>
      </c>
      <c r="AM16" s="265">
        <f ca="1">'IMP PRJ Net Salaries'!AM16*Y3_Salary_Inflation_Factor</f>
        <v>8.64</v>
      </c>
      <c r="AN16" s="266">
        <f ca="1">'IMP PRJ Net Salaries'!AN16*Y4_Salary_Inflation_Factor</f>
        <v>10.379999999999999</v>
      </c>
      <c r="AO16" s="264">
        <f ca="1">'IMP PRJ Net Salaries'!AO16*Y4_Salary_Inflation_Factor</f>
        <v>10.379999999999999</v>
      </c>
      <c r="AP16" s="264">
        <f ca="1">'IMP PRJ Net Salaries'!AP16*Y4_Salary_Inflation_Factor</f>
        <v>31.14</v>
      </c>
      <c r="AQ16" s="263">
        <f ca="1">'IMP PRJ Net Salaries'!AQ16*Y4_Salary_Inflation_Factor</f>
        <v>51.9</v>
      </c>
      <c r="AR16" s="264">
        <f ca="1">'IMP PRJ Net Salaries'!AR16*Y4_Salary_Inflation_Factor</f>
        <v>51.9</v>
      </c>
      <c r="AS16" s="264">
        <f ca="1">'IMP PRJ Net Salaries'!AS16*Y4_Salary_Inflation_Factor</f>
        <v>57.089999999999996</v>
      </c>
      <c r="AT16" s="263">
        <f ca="1">'IMP PRJ Net Salaries'!AT16*Y4_Salary_Inflation_Factor</f>
        <v>62.28</v>
      </c>
      <c r="AU16" s="264">
        <f ca="1">'IMP PRJ Net Salaries'!AU16*Y4_Salary_Inflation_Factor</f>
        <v>62.28</v>
      </c>
      <c r="AV16" s="264">
        <f ca="1">'IMP PRJ Net Salaries'!AV16*Y4_Salary_Inflation_Factor</f>
        <v>62.28</v>
      </c>
      <c r="AW16" s="263">
        <f ca="1">'IMP PRJ Net Salaries'!AW16*Y4_Salary_Inflation_Factor</f>
        <v>51.9</v>
      </c>
      <c r="AX16" s="264">
        <f ca="1">'IMP PRJ Net Salaries'!AX16*Y4_Salary_Inflation_Factor</f>
        <v>51.9</v>
      </c>
      <c r="AY16" s="265">
        <f ca="1">'IMP PRJ Net Salaries'!AY16*Y4_Salary_Inflation_Factor</f>
        <v>59.685000000000002</v>
      </c>
      <c r="AZ16" s="266">
        <f ca="1">'IMP PRJ Net Salaries'!AZ16*Y5_Salary_Inflation_Factor</f>
        <v>81.12</v>
      </c>
      <c r="BA16" s="264">
        <f ca="1">'IMP PRJ Net Salaries'!BA16*Y5_Salary_Inflation_Factor</f>
        <v>81.12</v>
      </c>
      <c r="BB16" s="264">
        <f ca="1">'IMP PRJ Net Salaries'!BB16*Y5_Salary_Inflation_Factor</f>
        <v>86.423999999999992</v>
      </c>
      <c r="BC16" s="263">
        <f ca="1">'IMP PRJ Net Salaries'!BC16*Y5_Salary_Inflation_Factor</f>
        <v>91.727999999999994</v>
      </c>
      <c r="BD16" s="264">
        <f ca="1">'IMP PRJ Net Salaries'!BD16*Y5_Salary_Inflation_Factor</f>
        <v>91.727999999999994</v>
      </c>
      <c r="BE16" s="264">
        <f ca="1">'IMP PRJ Net Salaries'!BE16*Y5_Salary_Inflation_Factor</f>
        <v>138.52799999999999</v>
      </c>
      <c r="BF16" s="263">
        <f ca="1">'IMP PRJ Net Salaries'!BF16*Y5_Salary_Inflation_Factor</f>
        <v>185.328</v>
      </c>
      <c r="BG16" s="264">
        <f ca="1">'IMP PRJ Net Salaries'!BG16*Y5_Salary_Inflation_Factor</f>
        <v>185.328</v>
      </c>
      <c r="BH16" s="264">
        <f ca="1">'IMP PRJ Net Salaries'!BH16*Y5_Salary_Inflation_Factor</f>
        <v>185.328</v>
      </c>
      <c r="BI16" s="263">
        <f ca="1">'IMP PRJ Net Salaries'!BI16*Y5_Salary_Inflation_Factor</f>
        <v>185.328</v>
      </c>
      <c r="BJ16" s="264">
        <f ca="1">'IMP PRJ Net Salaries'!BJ16*Y5_Salary_Inflation_Factor</f>
        <v>185.328</v>
      </c>
      <c r="BK16" s="265">
        <f ca="1">'IMP PRJ Net Salaries'!BK16*Y5_Salary_Inflation_Factor</f>
        <v>185.328</v>
      </c>
      <c r="BL16" s="266">
        <f ca="1">'IMP PRJ Net Salaries'!BL16*Y6_Salary_Inflation_Factor</f>
        <v>207.75</v>
      </c>
      <c r="BM16" s="264">
        <f ca="1">'IMP PRJ Net Salaries'!BM16*Y6_Salary_Inflation_Factor</f>
        <v>207.75</v>
      </c>
      <c r="BN16" s="264">
        <f ca="1">'IMP PRJ Net Salaries'!BN16*Y6_Salary_Inflation_Factor</f>
        <v>207.75</v>
      </c>
      <c r="BO16" s="263">
        <f ca="1">'IMP PRJ Net Salaries'!BO16*Y6_Salary_Inflation_Factor</f>
        <v>207.75000000000003</v>
      </c>
      <c r="BP16" s="264">
        <f ca="1">'IMP PRJ Net Salaries'!BP16*Y6_Salary_Inflation_Factor</f>
        <v>207.75000000000003</v>
      </c>
      <c r="BQ16" s="264">
        <f ca="1">'IMP PRJ Net Salaries'!BQ16*Y6_Salary_Inflation_Factor</f>
        <v>271.5</v>
      </c>
      <c r="BR16" s="263">
        <f ca="1">'IMP PRJ Net Salaries'!BR16*Y6_Salary_Inflation_Factor</f>
        <v>322.5</v>
      </c>
      <c r="BS16" s="264">
        <f ca="1">'IMP PRJ Net Salaries'!BS16*Y6_Salary_Inflation_Factor</f>
        <v>322.5</v>
      </c>
      <c r="BT16" s="264">
        <f ca="1">'IMP PRJ Net Salaries'!BT16*Y6_Salary_Inflation_Factor</f>
        <v>322.5</v>
      </c>
      <c r="BU16" s="263">
        <f ca="1">'IMP PRJ Net Salaries'!BU16*Y6_Salary_Inflation_Factor</f>
        <v>322.5</v>
      </c>
      <c r="BV16" s="264">
        <f ca="1">'IMP PRJ Net Salaries'!BV16*Y6_Salary_Inflation_Factor</f>
        <v>322.5</v>
      </c>
      <c r="BW16" s="265">
        <f ca="1">'IMP PRJ Net Salaries'!BW16*Y6_Salary_Inflation_Factor</f>
        <v>341.62499999999994</v>
      </c>
      <c r="BX16" s="266">
        <f ca="1">'IMP PRJ Net Salaries'!BX16*Y7_Salary_Inflation_Factor</f>
        <v>432.90000000000003</v>
      </c>
      <c r="BY16" s="264">
        <f ca="1">'IMP PRJ Net Salaries'!BY16*Y7_Salary_Inflation_Factor</f>
        <v>432.90000000000003</v>
      </c>
      <c r="BZ16" s="264">
        <f ca="1">'IMP PRJ Net Salaries'!BZ16*Y7_Salary_Inflation_Factor</f>
        <v>432.90000000000003</v>
      </c>
      <c r="CA16" s="263">
        <f ca="1">'IMP PRJ Net Salaries'!CA16*Y7_Salary_Inflation_Factor</f>
        <v>378.90000000000003</v>
      </c>
      <c r="CB16" s="264">
        <f ca="1">'IMP PRJ Net Salaries'!CB16*Y7_Salary_Inflation_Factor</f>
        <v>378.90000000000003</v>
      </c>
      <c r="CC16" s="264">
        <f ca="1">'IMP PRJ Net Salaries'!CC16*Y7_Salary_Inflation_Factor</f>
        <v>378.90000000000003</v>
      </c>
      <c r="CD16" s="263">
        <f ca="1">'IMP PRJ Net Salaries'!CD16*Y7_Salary_Inflation_Factor</f>
        <v>351.9</v>
      </c>
      <c r="CE16" s="264">
        <f ca="1">'IMP PRJ Net Salaries'!CE16*Y7_Salary_Inflation_Factor</f>
        <v>351.9</v>
      </c>
      <c r="CF16" s="264">
        <f ca="1">'IMP PRJ Net Salaries'!CF16*Y7_Salary_Inflation_Factor</f>
        <v>366.29999999999995</v>
      </c>
      <c r="CG16" s="263">
        <f ca="1">'IMP PRJ Net Salaries'!CG16*Y7_Salary_Inflation_Factor</f>
        <v>380.7</v>
      </c>
      <c r="CH16" s="264">
        <f ca="1">'IMP PRJ Net Salaries'!CH16*Y7_Salary_Inflation_Factor</f>
        <v>380.7</v>
      </c>
      <c r="CI16" s="265">
        <f ca="1">'IMP PRJ Net Salaries'!CI16*Y7_Salary_Inflation_Factor</f>
        <v>380.7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>
        <f>'PRJ Salary Profile'!C16</f>
        <v>8</v>
      </c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Net Salaries'!AB17*Y3_Salary_Inflation_Factor</f>
        <v>11.52</v>
      </c>
      <c r="AC17" s="264">
        <f ca="1">'IMP PRJ Net Salaries'!AC17*Y3_Salary_Inflation_Factor</f>
        <v>11.52</v>
      </c>
      <c r="AD17" s="264">
        <f ca="1">'IMP PRJ Net Salaries'!AD17*Y3_Salary_Inflation_Factor</f>
        <v>1.1519999999999999</v>
      </c>
      <c r="AE17" s="263">
        <f ca="1">'IMP PRJ Net Salaries'!AE17*Y3_Salary_Inflation_Factor</f>
        <v>1.1519999999999999</v>
      </c>
      <c r="AF17" s="264">
        <f ca="1">'IMP PRJ Net Salaries'!AF17*Y3_Salary_Inflation_Factor</f>
        <v>0</v>
      </c>
      <c r="AG17" s="264">
        <f ca="1">'IMP PRJ Net Salaries'!AG17*Y3_Salary_Inflation_Factor</f>
        <v>2.3039999999999998</v>
      </c>
      <c r="AH17" s="263">
        <f ca="1">'IMP PRJ Net Salaries'!AH17*Y3_Salary_Inflation_Factor</f>
        <v>1.1519999999999999</v>
      </c>
      <c r="AI17" s="264">
        <f ca="1">'IMP PRJ Net Salaries'!AI17*Y3_Salary_Inflation_Factor</f>
        <v>0</v>
      </c>
      <c r="AJ17" s="264">
        <f ca="1">'IMP PRJ Net Salaries'!AJ17*Y3_Salary_Inflation_Factor</f>
        <v>2.3039999999999998</v>
      </c>
      <c r="AK17" s="263">
        <f ca="1">'IMP PRJ Net Salaries'!AK17*Y3_Salary_Inflation_Factor</f>
        <v>1.1519999999999999</v>
      </c>
      <c r="AL17" s="264">
        <f ca="1">'IMP PRJ Net Salaries'!AL17*Y3_Salary_Inflation_Factor</f>
        <v>0</v>
      </c>
      <c r="AM17" s="265">
        <f ca="1">'IMP PRJ Net Salaries'!AM17*Y3_Salary_Inflation_Factor</f>
        <v>2.3039999999999998</v>
      </c>
      <c r="AN17" s="266">
        <f ca="1">'IMP PRJ Net Salaries'!AN17*Y4_Salary_Inflation_Factor</f>
        <v>56.743999999999993</v>
      </c>
      <c r="AO17" s="264">
        <f ca="1">'IMP PRJ Net Salaries'!AO17*Y4_Salary_Inflation_Factor</f>
        <v>55.36</v>
      </c>
      <c r="AP17" s="264">
        <f ca="1">'IMP PRJ Net Salaries'!AP17*Y4_Salary_Inflation_Factor</f>
        <v>8.3040000000000003</v>
      </c>
      <c r="AQ17" s="263">
        <f ca="1">'IMP PRJ Net Salaries'!AQ17*Y4_Salary_Inflation_Factor</f>
        <v>20.759999999999998</v>
      </c>
      <c r="AR17" s="264">
        <f ca="1">'IMP PRJ Net Salaries'!AR17*Y4_Salary_Inflation_Factor</f>
        <v>13.84</v>
      </c>
      <c r="AS17" s="264">
        <f ca="1">'IMP PRJ Net Salaries'!AS17*Y4_Salary_Inflation_Factor</f>
        <v>15.224</v>
      </c>
      <c r="AT17" s="263">
        <f ca="1">'IMP PRJ Net Salaries'!AT17*Y4_Salary_Inflation_Factor</f>
        <v>8.3040000000000003</v>
      </c>
      <c r="AU17" s="264">
        <f ca="1">'IMP PRJ Net Salaries'!AU17*Y4_Salary_Inflation_Factor</f>
        <v>0</v>
      </c>
      <c r="AV17" s="264">
        <f ca="1">'IMP PRJ Net Salaries'!AV17*Y4_Salary_Inflation_Factor</f>
        <v>16.608000000000001</v>
      </c>
      <c r="AW17" s="263">
        <f ca="1">'IMP PRJ Net Salaries'!AW17*Y4_Salary_Inflation_Factor</f>
        <v>27.68</v>
      </c>
      <c r="AX17" s="264">
        <f ca="1">'IMP PRJ Net Salaries'!AX17*Y4_Salary_Inflation_Factor</f>
        <v>20.759999999999998</v>
      </c>
      <c r="AY17" s="265">
        <f ca="1">'IMP PRJ Net Salaries'!AY17*Y4_Salary_Inflation_Factor</f>
        <v>15.915999999999999</v>
      </c>
      <c r="AZ17" s="266">
        <f ca="1">'IMP PRJ Net Salaries'!AZ17*Y5_Salary_Inflation_Factor</f>
        <v>24.96</v>
      </c>
      <c r="BA17" s="264">
        <f ca="1">'IMP PRJ Net Salaries'!BA17*Y5_Salary_Inflation_Factor</f>
        <v>14.144</v>
      </c>
      <c r="BB17" s="264">
        <f ca="1">'IMP PRJ Net Salaries'!BB17*Y5_Salary_Inflation_Factor</f>
        <v>23.046400000000002</v>
      </c>
      <c r="BC17" s="263">
        <f ca="1">'IMP PRJ Net Salaries'!BC17*Y5_Salary_Inflation_Factor</f>
        <v>137.03039999999999</v>
      </c>
      <c r="BD17" s="264">
        <f ca="1">'IMP PRJ Net Salaries'!BD17*Y5_Salary_Inflation_Factor</f>
        <v>124.80000000000001</v>
      </c>
      <c r="BE17" s="264">
        <f ca="1">'IMP PRJ Net Salaries'!BE17*Y5_Salary_Inflation_Factor</f>
        <v>36.940799999999996</v>
      </c>
      <c r="BF17" s="263">
        <f ca="1">'IMP PRJ Net Salaries'!BF17*Y5_Salary_Inflation_Factor</f>
        <v>24.710400000000003</v>
      </c>
      <c r="BG17" s="264">
        <f ca="1">'IMP PRJ Net Salaries'!BG17*Y5_Salary_Inflation_Factor</f>
        <v>0</v>
      </c>
      <c r="BH17" s="264">
        <f ca="1">'IMP PRJ Net Salaries'!BH17*Y5_Salary_Inflation_Factor</f>
        <v>49.420800000000007</v>
      </c>
      <c r="BI17" s="263">
        <f ca="1">'IMP PRJ Net Salaries'!BI17*Y5_Salary_Inflation_Factor</f>
        <v>24.710400000000003</v>
      </c>
      <c r="BJ17" s="264">
        <f ca="1">'IMP PRJ Net Salaries'!BJ17*Y5_Salary_Inflation_Factor</f>
        <v>0</v>
      </c>
      <c r="BK17" s="265">
        <f ca="1">'IMP PRJ Net Salaries'!BK17*Y5_Salary_Inflation_Factor</f>
        <v>49.420800000000007</v>
      </c>
      <c r="BL17" s="266">
        <f ca="1">'IMP PRJ Net Salaries'!BL17*Y6_Salary_Inflation_Factor</f>
        <v>27.7</v>
      </c>
      <c r="BM17" s="264">
        <f ca="1">'IMP PRJ Net Salaries'!BM17*Y6_Salary_Inflation_Factor</f>
        <v>0</v>
      </c>
      <c r="BN17" s="264">
        <f ca="1">'IMP PRJ Net Salaries'!BN17*Y6_Salary_Inflation_Factor</f>
        <v>55.4</v>
      </c>
      <c r="BO17" s="263">
        <f ca="1">'IMP PRJ Net Salaries'!BO17*Y6_Salary_Inflation_Factor</f>
        <v>197.7</v>
      </c>
      <c r="BP17" s="264">
        <f ca="1">'IMP PRJ Net Salaries'!BP17*Y6_Salary_Inflation_Factor</f>
        <v>170</v>
      </c>
      <c r="BQ17" s="264">
        <f ca="1">'IMP PRJ Net Salaries'!BQ17*Y6_Salary_Inflation_Factor</f>
        <v>72.400000000000006</v>
      </c>
      <c r="BR17" s="263">
        <f ca="1">'IMP PRJ Net Salaries'!BR17*Y6_Salary_Inflation_Factor</f>
        <v>43</v>
      </c>
      <c r="BS17" s="264">
        <f ca="1">'IMP PRJ Net Salaries'!BS17*Y6_Salary_Inflation_Factor</f>
        <v>0</v>
      </c>
      <c r="BT17" s="264">
        <f ca="1">'IMP PRJ Net Salaries'!BT17*Y6_Salary_Inflation_Factor</f>
        <v>86</v>
      </c>
      <c r="BU17" s="263">
        <f ca="1">'IMP PRJ Net Salaries'!BU17*Y6_Salary_Inflation_Factor</f>
        <v>93.999999999999986</v>
      </c>
      <c r="BV17" s="264">
        <f ca="1">'IMP PRJ Net Salaries'!BV17*Y6_Salary_Inflation_Factor</f>
        <v>51</v>
      </c>
      <c r="BW17" s="265">
        <f ca="1">'IMP PRJ Net Salaries'!BW17*Y6_Salary_Inflation_Factor</f>
        <v>91.1</v>
      </c>
      <c r="BX17" s="266">
        <f ca="1">'IMP PRJ Net Salaries'!BX17*Y7_Salary_Inflation_Factor</f>
        <v>57.720000000000006</v>
      </c>
      <c r="BY17" s="264">
        <f ca="1">'IMP PRJ Net Salaries'!BY17*Y7_Salary_Inflation_Factor</f>
        <v>0</v>
      </c>
      <c r="BZ17" s="264">
        <f ca="1">'IMP PRJ Net Salaries'!BZ17*Y7_Salary_Inflation_Factor</f>
        <v>115.44000000000001</v>
      </c>
      <c r="CA17" s="263">
        <f ca="1">'IMP PRJ Net Salaries'!CA17*Y7_Salary_Inflation_Factor</f>
        <v>50.519999999999996</v>
      </c>
      <c r="CB17" s="264">
        <f ca="1">'IMP PRJ Net Salaries'!CB17*Y7_Salary_Inflation_Factor</f>
        <v>0</v>
      </c>
      <c r="CC17" s="264">
        <f ca="1">'IMP PRJ Net Salaries'!CC17*Y7_Salary_Inflation_Factor</f>
        <v>101.03999999999999</v>
      </c>
      <c r="CD17" s="263">
        <f ca="1">'IMP PRJ Net Salaries'!CD17*Y7_Salary_Inflation_Factor</f>
        <v>85.32</v>
      </c>
      <c r="CE17" s="264">
        <f ca="1">'IMP PRJ Net Salaries'!CE17*Y7_Salary_Inflation_Factor</f>
        <v>38.400000000000006</v>
      </c>
      <c r="CF17" s="264">
        <f ca="1">'IMP PRJ Net Salaries'!CF17*Y7_Salary_Inflation_Factor</f>
        <v>97.679999999999978</v>
      </c>
      <c r="CG17" s="263">
        <f ca="1">'IMP PRJ Net Salaries'!CG17*Y7_Salary_Inflation_Factor</f>
        <v>50.759999999999991</v>
      </c>
      <c r="CH17" s="264">
        <f ca="1">'IMP PRJ Net Salaries'!CH17*Y7_Salary_Inflation_Factor</f>
        <v>0</v>
      </c>
      <c r="CI17" s="265">
        <f ca="1">'IMP PRJ Net Salaries'!CI17*Y7_Salary_Inflation_Factor</f>
        <v>101.51999999999998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>
        <f>'PRJ Salary Profile'!C17</f>
        <v>6</v>
      </c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Net Salaries'!AB18*Y3_Salary_Inflation_Factor</f>
        <v>8.64</v>
      </c>
      <c r="AC18" s="264">
        <f ca="1">'IMP PRJ Net Salaries'!AC18*Y3_Salary_Inflation_Factor</f>
        <v>8.64</v>
      </c>
      <c r="AD18" s="264">
        <f ca="1">'IMP PRJ Net Salaries'!AD18*Y3_Salary_Inflation_Factor</f>
        <v>4.32</v>
      </c>
      <c r="AE18" s="263">
        <f ca="1">'IMP PRJ Net Salaries'!AE18*Y3_Salary_Inflation_Factor</f>
        <v>4.32</v>
      </c>
      <c r="AF18" s="264">
        <f ca="1">'IMP PRJ Net Salaries'!AF18*Y3_Salary_Inflation_Factor</f>
        <v>0.8640000000000001</v>
      </c>
      <c r="AG18" s="264">
        <f ca="1">'IMP PRJ Net Salaries'!AG18*Y3_Salary_Inflation_Factor</f>
        <v>6.4799999999999995</v>
      </c>
      <c r="AH18" s="263">
        <f ca="1">'IMP PRJ Net Salaries'!AH18*Y3_Salary_Inflation_Factor</f>
        <v>4.32</v>
      </c>
      <c r="AI18" s="264">
        <f ca="1">'IMP PRJ Net Salaries'!AI18*Y3_Salary_Inflation_Factor</f>
        <v>0.8640000000000001</v>
      </c>
      <c r="AJ18" s="264">
        <f ca="1">'IMP PRJ Net Salaries'!AJ18*Y3_Salary_Inflation_Factor</f>
        <v>6.4799999999999995</v>
      </c>
      <c r="AK18" s="263">
        <f ca="1">'IMP PRJ Net Salaries'!AK18*Y3_Salary_Inflation_Factor</f>
        <v>4.32</v>
      </c>
      <c r="AL18" s="264">
        <f ca="1">'IMP PRJ Net Salaries'!AL18*Y3_Salary_Inflation_Factor</f>
        <v>0.8640000000000001</v>
      </c>
      <c r="AM18" s="265">
        <f ca="1">'IMP PRJ Net Salaries'!AM18*Y3_Salary_Inflation_Factor</f>
        <v>6.4799999999999995</v>
      </c>
      <c r="AN18" s="266">
        <f ca="1">'IMP PRJ Net Salaries'!AN18*Y4_Salary_Inflation_Factor</f>
        <v>46.71</v>
      </c>
      <c r="AO18" s="264">
        <f ca="1">'IMP PRJ Net Salaries'!AO18*Y4_Salary_Inflation_Factor</f>
        <v>42.557999999999993</v>
      </c>
      <c r="AP18" s="264">
        <f ca="1">'IMP PRJ Net Salaries'!AP18*Y4_Salary_Inflation_Factor</f>
        <v>28.544999999999998</v>
      </c>
      <c r="AQ18" s="263">
        <f ca="1">'IMP PRJ Net Salaries'!AQ18*Y4_Salary_Inflation_Factor</f>
        <v>36.33</v>
      </c>
      <c r="AR18" s="264">
        <f ca="1">'IMP PRJ Net Salaries'!AR18*Y4_Salary_Inflation_Factor</f>
        <v>15.57</v>
      </c>
      <c r="AS18" s="264">
        <f ca="1">'IMP PRJ Net Salaries'!AS18*Y4_Salary_Inflation_Factor</f>
        <v>44.115000000000002</v>
      </c>
      <c r="AT18" s="263">
        <f ca="1">'IMP PRJ Net Salaries'!AT18*Y4_Salary_Inflation_Factor</f>
        <v>31.14</v>
      </c>
      <c r="AU18" s="264">
        <f ca="1">'IMP PRJ Net Salaries'!AU18*Y4_Salary_Inflation_Factor</f>
        <v>6.2280000000000006</v>
      </c>
      <c r="AV18" s="264">
        <f ca="1">'IMP PRJ Net Salaries'!AV18*Y4_Salary_Inflation_Factor</f>
        <v>46.71</v>
      </c>
      <c r="AW18" s="263">
        <f ca="1">'IMP PRJ Net Salaries'!AW18*Y4_Salary_Inflation_Factor</f>
        <v>41.519999999999996</v>
      </c>
      <c r="AX18" s="264">
        <f ca="1">'IMP PRJ Net Salaries'!AX18*Y4_Salary_Inflation_Factor</f>
        <v>20.759999999999998</v>
      </c>
      <c r="AY18" s="265">
        <f ca="1">'IMP PRJ Net Salaries'!AY18*Y4_Salary_Inflation_Factor</f>
        <v>46.71</v>
      </c>
      <c r="AZ18" s="266">
        <f ca="1">'IMP PRJ Net Salaries'!AZ18*Y5_Salary_Inflation_Factor</f>
        <v>51.167999999999999</v>
      </c>
      <c r="BA18" s="264">
        <f ca="1">'IMP PRJ Net Salaries'!BA18*Y5_Salary_Inflation_Factor</f>
        <v>18.72</v>
      </c>
      <c r="BB18" s="264">
        <f ca="1">'IMP PRJ Net Salaries'!BB18*Y5_Salary_Inflation_Factor</f>
        <v>66.143999999999991</v>
      </c>
      <c r="BC18" s="263">
        <f ca="1">'IMP PRJ Net Salaries'!BC18*Y5_Salary_Inflation_Factor</f>
        <v>139.46400000000003</v>
      </c>
      <c r="BD18" s="264">
        <f ca="1">'IMP PRJ Net Salaries'!BD18*Y5_Salary_Inflation_Factor</f>
        <v>102.77279999999999</v>
      </c>
      <c r="BE18" s="264">
        <f ca="1">'IMP PRJ Net Salaries'!BE18*Y5_Salary_Inflation_Factor</f>
        <v>115.59599999999999</v>
      </c>
      <c r="BF18" s="263">
        <f ca="1">'IMP PRJ Net Salaries'!BF18*Y5_Salary_Inflation_Factor</f>
        <v>92.664000000000001</v>
      </c>
      <c r="BG18" s="264">
        <f ca="1">'IMP PRJ Net Salaries'!BG18*Y5_Salary_Inflation_Factor</f>
        <v>18.532800000000002</v>
      </c>
      <c r="BH18" s="264">
        <f ca="1">'IMP PRJ Net Salaries'!BH18*Y5_Salary_Inflation_Factor</f>
        <v>138.99599999999998</v>
      </c>
      <c r="BI18" s="263">
        <f ca="1">'IMP PRJ Net Salaries'!BI18*Y5_Salary_Inflation_Factor</f>
        <v>92.664000000000001</v>
      </c>
      <c r="BJ18" s="264">
        <f ca="1">'IMP PRJ Net Salaries'!BJ18*Y5_Salary_Inflation_Factor</f>
        <v>18.532800000000002</v>
      </c>
      <c r="BK18" s="265">
        <f ca="1">'IMP PRJ Net Salaries'!BK18*Y5_Salary_Inflation_Factor</f>
        <v>138.99599999999998</v>
      </c>
      <c r="BL18" s="266">
        <f ca="1">'IMP PRJ Net Salaries'!BL18*Y6_Salary_Inflation_Factor</f>
        <v>103.875</v>
      </c>
      <c r="BM18" s="264">
        <f ca="1">'IMP PRJ Net Salaries'!BM18*Y6_Salary_Inflation_Factor</f>
        <v>20.775000000000002</v>
      </c>
      <c r="BN18" s="264">
        <f ca="1">'IMP PRJ Net Salaries'!BN18*Y6_Salary_Inflation_Factor</f>
        <v>155.8125</v>
      </c>
      <c r="BO18" s="263">
        <f ca="1">'IMP PRJ Net Salaries'!BO18*Y6_Salary_Inflation_Factor</f>
        <v>231.37500000000003</v>
      </c>
      <c r="BP18" s="264">
        <f ca="1">'IMP PRJ Net Salaries'!BP18*Y6_Salary_Inflation_Factor</f>
        <v>148.27500000000001</v>
      </c>
      <c r="BQ18" s="264">
        <f ca="1">'IMP PRJ Net Salaries'!BQ18*Y6_Salary_Inflation_Factor</f>
        <v>219.5625</v>
      </c>
      <c r="BR18" s="263">
        <f ca="1">'IMP PRJ Net Salaries'!BR18*Y6_Salary_Inflation_Factor</f>
        <v>161.25</v>
      </c>
      <c r="BS18" s="264">
        <f ca="1">'IMP PRJ Net Salaries'!BS18*Y6_Salary_Inflation_Factor</f>
        <v>32.25</v>
      </c>
      <c r="BT18" s="264">
        <f ca="1">'IMP PRJ Net Salaries'!BT18*Y6_Salary_Inflation_Factor</f>
        <v>241.875</v>
      </c>
      <c r="BU18" s="263">
        <f ca="1">'IMP PRJ Net Salaries'!BU18*Y6_Salary_Inflation_Factor</f>
        <v>199.50000000000003</v>
      </c>
      <c r="BV18" s="264">
        <f ca="1">'IMP PRJ Net Salaries'!BV18*Y6_Salary_Inflation_Factor</f>
        <v>70.499999999999986</v>
      </c>
      <c r="BW18" s="265">
        <f ca="1">'IMP PRJ Net Salaries'!BW18*Y6_Salary_Inflation_Factor</f>
        <v>261</v>
      </c>
      <c r="BX18" s="266">
        <f ca="1">'IMP PRJ Net Salaries'!BX18*Y7_Salary_Inflation_Factor</f>
        <v>216.45000000000002</v>
      </c>
      <c r="BY18" s="264">
        <f ca="1">'IMP PRJ Net Salaries'!BY18*Y7_Salary_Inflation_Factor</f>
        <v>43.290000000000006</v>
      </c>
      <c r="BZ18" s="264">
        <f ca="1">'IMP PRJ Net Salaries'!BZ18*Y7_Salary_Inflation_Factor</f>
        <v>324.67500000000001</v>
      </c>
      <c r="CA18" s="263">
        <f ca="1">'IMP PRJ Net Salaries'!CA18*Y7_Salary_Inflation_Factor</f>
        <v>189.45000000000002</v>
      </c>
      <c r="CB18" s="264">
        <f ca="1">'IMP PRJ Net Salaries'!CB18*Y7_Salary_Inflation_Factor</f>
        <v>37.89</v>
      </c>
      <c r="CC18" s="264">
        <f ca="1">'IMP PRJ Net Salaries'!CC18*Y7_Salary_Inflation_Factor</f>
        <v>284.17500000000001</v>
      </c>
      <c r="CD18" s="263">
        <f ca="1">'IMP PRJ Net Salaries'!CD18*Y7_Salary_Inflation_Factor</f>
        <v>204.74999999999994</v>
      </c>
      <c r="CE18" s="264">
        <f ca="1">'IMP PRJ Net Salaries'!CE18*Y7_Salary_Inflation_Factor</f>
        <v>63.989999999999995</v>
      </c>
      <c r="CF18" s="264">
        <f ca="1">'IMP PRJ Net Salaries'!CF18*Y7_Salary_Inflation_Factor</f>
        <v>278.32499999999999</v>
      </c>
      <c r="CG18" s="263">
        <f ca="1">'IMP PRJ Net Salaries'!CG18*Y7_Salary_Inflation_Factor</f>
        <v>190.35</v>
      </c>
      <c r="CH18" s="264">
        <f ca="1">'IMP PRJ Net Salaries'!CH18*Y7_Salary_Inflation_Factor</f>
        <v>38.069999999999993</v>
      </c>
      <c r="CI18" s="265">
        <f ca="1">'IMP PRJ Net Salaries'!CI18*Y7_Salary_Inflation_Factor</f>
        <v>285.52499999999998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>
        <f>'PRJ Salary Profile'!C18</f>
        <v>4</v>
      </c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Net Salaries'!AB19*Y3_Salary_Inflation_Factor</f>
        <v>0</v>
      </c>
      <c r="AC19" s="264">
        <f ca="1">'IMP PRJ Net Salaries'!AC19*Y3_Salary_Inflation_Factor</f>
        <v>5.76</v>
      </c>
      <c r="AD19" s="264">
        <f ca="1">'IMP PRJ Net Salaries'!AD19*Y3_Salary_Inflation_Factor</f>
        <v>5.76</v>
      </c>
      <c r="AE19" s="263">
        <f ca="1">'IMP PRJ Net Salaries'!AE19*Y3_Salary_Inflation_Factor</f>
        <v>5.76</v>
      </c>
      <c r="AF19" s="264">
        <f ca="1">'IMP PRJ Net Salaries'!AF19*Y3_Salary_Inflation_Factor</f>
        <v>5.76</v>
      </c>
      <c r="AG19" s="264">
        <f ca="1">'IMP PRJ Net Salaries'!AG19*Y3_Salary_Inflation_Factor</f>
        <v>5.76</v>
      </c>
      <c r="AH19" s="263">
        <f ca="1">'IMP PRJ Net Salaries'!AH19*Y3_Salary_Inflation_Factor</f>
        <v>5.76</v>
      </c>
      <c r="AI19" s="264">
        <f ca="1">'IMP PRJ Net Salaries'!AI19*Y3_Salary_Inflation_Factor</f>
        <v>5.76</v>
      </c>
      <c r="AJ19" s="264">
        <f ca="1">'IMP PRJ Net Salaries'!AJ19*Y3_Salary_Inflation_Factor</f>
        <v>5.76</v>
      </c>
      <c r="AK19" s="263">
        <f ca="1">'IMP PRJ Net Salaries'!AK19*Y3_Salary_Inflation_Factor</f>
        <v>5.76</v>
      </c>
      <c r="AL19" s="264">
        <f ca="1">'IMP PRJ Net Salaries'!AL19*Y3_Salary_Inflation_Factor</f>
        <v>5.76</v>
      </c>
      <c r="AM19" s="265">
        <f ca="1">'IMP PRJ Net Salaries'!AM19*Y3_Salary_Inflation_Factor</f>
        <v>5.76</v>
      </c>
      <c r="AN19" s="266">
        <f ca="1">'IMP PRJ Net Salaries'!AN19*Y4_Salary_Inflation_Factor</f>
        <v>6.92</v>
      </c>
      <c r="AO19" s="264">
        <f ca="1">'IMP PRJ Net Salaries'!AO19*Y4_Salary_Inflation_Factor</f>
        <v>34.6</v>
      </c>
      <c r="AP19" s="264">
        <f ca="1">'IMP PRJ Net Salaries'!AP19*Y4_Salary_Inflation_Factor</f>
        <v>34.6</v>
      </c>
      <c r="AQ19" s="263">
        <f ca="1">'IMP PRJ Net Salaries'!AQ19*Y4_Salary_Inflation_Factor</f>
        <v>34.6</v>
      </c>
      <c r="AR19" s="264">
        <f ca="1">'IMP PRJ Net Salaries'!AR19*Y4_Salary_Inflation_Factor</f>
        <v>41.519999999999996</v>
      </c>
      <c r="AS19" s="264">
        <f ca="1">'IMP PRJ Net Salaries'!AS19*Y4_Salary_Inflation_Factor</f>
        <v>41.519999999999996</v>
      </c>
      <c r="AT19" s="263">
        <f ca="1">'IMP PRJ Net Salaries'!AT19*Y4_Salary_Inflation_Factor</f>
        <v>41.519999999999996</v>
      </c>
      <c r="AU19" s="264">
        <f ca="1">'IMP PRJ Net Salaries'!AU19*Y4_Salary_Inflation_Factor</f>
        <v>41.519999999999996</v>
      </c>
      <c r="AV19" s="264">
        <f ca="1">'IMP PRJ Net Salaries'!AV19*Y4_Salary_Inflation_Factor</f>
        <v>41.519999999999996</v>
      </c>
      <c r="AW19" s="263">
        <f ca="1">'IMP PRJ Net Salaries'!AW19*Y4_Salary_Inflation_Factor</f>
        <v>34.6</v>
      </c>
      <c r="AX19" s="264">
        <f ca="1">'IMP PRJ Net Salaries'!AX19*Y4_Salary_Inflation_Factor</f>
        <v>44.98</v>
      </c>
      <c r="AY19" s="265">
        <f ca="1">'IMP PRJ Net Salaries'!AY19*Y4_Salary_Inflation_Factor</f>
        <v>44.98</v>
      </c>
      <c r="AZ19" s="266">
        <f ca="1">'IMP PRJ Net Salaries'!AZ19*Y5_Salary_Inflation_Factor</f>
        <v>54.08</v>
      </c>
      <c r="BA19" s="264">
        <f ca="1">'IMP PRJ Net Salaries'!BA19*Y5_Salary_Inflation_Factor</f>
        <v>61.152000000000001</v>
      </c>
      <c r="BB19" s="264">
        <f ca="1">'IMP PRJ Net Salaries'!BB19*Y5_Salary_Inflation_Factor</f>
        <v>61.152000000000001</v>
      </c>
      <c r="BC19" s="263">
        <f ca="1">'IMP PRJ Net Salaries'!BC19*Y5_Salary_Inflation_Factor</f>
        <v>61.152000000000001</v>
      </c>
      <c r="BD19" s="264">
        <f ca="1">'IMP PRJ Net Salaries'!BD19*Y5_Salary_Inflation_Factor</f>
        <v>123.55200000000001</v>
      </c>
      <c r="BE19" s="264">
        <f ca="1">'IMP PRJ Net Salaries'!BE19*Y5_Salary_Inflation_Factor</f>
        <v>123.55200000000001</v>
      </c>
      <c r="BF19" s="263">
        <f ca="1">'IMP PRJ Net Salaries'!BF19*Y5_Salary_Inflation_Factor</f>
        <v>123.55200000000001</v>
      </c>
      <c r="BG19" s="264">
        <f ca="1">'IMP PRJ Net Salaries'!BG19*Y5_Salary_Inflation_Factor</f>
        <v>123.55200000000001</v>
      </c>
      <c r="BH19" s="264">
        <f ca="1">'IMP PRJ Net Salaries'!BH19*Y5_Salary_Inflation_Factor</f>
        <v>123.55200000000001</v>
      </c>
      <c r="BI19" s="263">
        <f ca="1">'IMP PRJ Net Salaries'!BI19*Y5_Salary_Inflation_Factor</f>
        <v>123.55200000000001</v>
      </c>
      <c r="BJ19" s="264">
        <f ca="1">'IMP PRJ Net Salaries'!BJ19*Y5_Salary_Inflation_Factor</f>
        <v>123.55200000000001</v>
      </c>
      <c r="BK19" s="265">
        <f ca="1">'IMP PRJ Net Salaries'!BK19*Y5_Salary_Inflation_Factor</f>
        <v>123.55200000000001</v>
      </c>
      <c r="BL19" s="266">
        <f ca="1">'IMP PRJ Net Salaries'!BL19*Y6_Salary_Inflation_Factor</f>
        <v>138.5</v>
      </c>
      <c r="BM19" s="264">
        <f ca="1">'IMP PRJ Net Salaries'!BM19*Y6_Salary_Inflation_Factor</f>
        <v>138.5</v>
      </c>
      <c r="BN19" s="264">
        <f ca="1">'IMP PRJ Net Salaries'!BN19*Y6_Salary_Inflation_Factor</f>
        <v>138.5</v>
      </c>
      <c r="BO19" s="263">
        <f ca="1">'IMP PRJ Net Salaries'!BO19*Y6_Salary_Inflation_Factor</f>
        <v>138.5</v>
      </c>
      <c r="BP19" s="264">
        <f ca="1">'IMP PRJ Net Salaries'!BP19*Y6_Salary_Inflation_Factor</f>
        <v>223.5</v>
      </c>
      <c r="BQ19" s="264">
        <f ca="1">'IMP PRJ Net Salaries'!BQ19*Y6_Salary_Inflation_Factor</f>
        <v>223.5</v>
      </c>
      <c r="BR19" s="263">
        <f ca="1">'IMP PRJ Net Salaries'!BR19*Y6_Salary_Inflation_Factor</f>
        <v>215</v>
      </c>
      <c r="BS19" s="264">
        <f ca="1">'IMP PRJ Net Salaries'!BS19*Y6_Salary_Inflation_Factor</f>
        <v>215</v>
      </c>
      <c r="BT19" s="264">
        <f ca="1">'IMP PRJ Net Salaries'!BT19*Y6_Salary_Inflation_Factor</f>
        <v>215</v>
      </c>
      <c r="BU19" s="263">
        <f ca="1">'IMP PRJ Net Salaries'!BU19*Y6_Salary_Inflation_Factor</f>
        <v>215</v>
      </c>
      <c r="BV19" s="264">
        <f ca="1">'IMP PRJ Net Salaries'!BV19*Y6_Salary_Inflation_Factor</f>
        <v>240.5</v>
      </c>
      <c r="BW19" s="265">
        <f ca="1">'IMP PRJ Net Salaries'!BW19*Y6_Salary_Inflation_Factor</f>
        <v>240.5</v>
      </c>
      <c r="BX19" s="266">
        <f ca="1">'IMP PRJ Net Salaries'!BX19*Y7_Salary_Inflation_Factor</f>
        <v>288.60000000000002</v>
      </c>
      <c r="BY19" s="264">
        <f ca="1">'IMP PRJ Net Salaries'!BY19*Y7_Salary_Inflation_Factor</f>
        <v>288.60000000000002</v>
      </c>
      <c r="BZ19" s="264">
        <f ca="1">'IMP PRJ Net Salaries'!BZ19*Y7_Salary_Inflation_Factor</f>
        <v>288.60000000000002</v>
      </c>
      <c r="CA19" s="263">
        <f ca="1">'IMP PRJ Net Salaries'!CA19*Y7_Salary_Inflation_Factor</f>
        <v>252.60000000000002</v>
      </c>
      <c r="CB19" s="264">
        <f ca="1">'IMP PRJ Net Salaries'!CB19*Y7_Salary_Inflation_Factor</f>
        <v>252.60000000000002</v>
      </c>
      <c r="CC19" s="264">
        <f ca="1">'IMP PRJ Net Salaries'!CC19*Y7_Salary_Inflation_Factor</f>
        <v>252.60000000000002</v>
      </c>
      <c r="CD19" s="263">
        <f ca="1">'IMP PRJ Net Salaries'!CD19*Y7_Salary_Inflation_Factor</f>
        <v>234.59999999999997</v>
      </c>
      <c r="CE19" s="264">
        <f ca="1">'IMP PRJ Net Salaries'!CE19*Y7_Salary_Inflation_Factor</f>
        <v>253.79999999999998</v>
      </c>
      <c r="CF19" s="264">
        <f ca="1">'IMP PRJ Net Salaries'!CF19*Y7_Salary_Inflation_Factor</f>
        <v>253.79999999999998</v>
      </c>
      <c r="CG19" s="263">
        <f ca="1">'IMP PRJ Net Salaries'!CG19*Y7_Salary_Inflation_Factor</f>
        <v>253.79999999999998</v>
      </c>
      <c r="CH19" s="264">
        <f ca="1">'IMP PRJ Net Salaries'!CH19*Y7_Salary_Inflation_Factor</f>
        <v>253.79999999999998</v>
      </c>
      <c r="CI19" s="265">
        <f ca="1">'IMP PRJ Net Salaries'!CI19*Y7_Salary_Inflation_Factor</f>
        <v>253.79999999999998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>
        <f>'PRJ Salary Profile'!C19</f>
        <v>3</v>
      </c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Net Salaries'!AB20*Y3_Salary_Inflation_Factor</f>
        <v>0</v>
      </c>
      <c r="AC20" s="264">
        <f ca="1">'IMP PRJ Net Salaries'!AC20*Y3_Salary_Inflation_Factor</f>
        <v>0</v>
      </c>
      <c r="AD20" s="264">
        <f ca="1">'IMP PRJ Net Salaries'!AD20*Y3_Salary_Inflation_Factor</f>
        <v>4.32</v>
      </c>
      <c r="AE20" s="263">
        <f ca="1">'IMP PRJ Net Salaries'!AE20*Y3_Salary_Inflation_Factor</f>
        <v>8.64</v>
      </c>
      <c r="AF20" s="264">
        <f ca="1">'IMP PRJ Net Salaries'!AF20*Y3_Salary_Inflation_Factor</f>
        <v>8.64</v>
      </c>
      <c r="AG20" s="264">
        <f ca="1">'IMP PRJ Net Salaries'!AG20*Y3_Salary_Inflation_Factor</f>
        <v>8.64</v>
      </c>
      <c r="AH20" s="263">
        <f ca="1">'IMP PRJ Net Salaries'!AH20*Y3_Salary_Inflation_Factor</f>
        <v>8.64</v>
      </c>
      <c r="AI20" s="264">
        <f ca="1">'IMP PRJ Net Salaries'!AI20*Y3_Salary_Inflation_Factor</f>
        <v>8.64</v>
      </c>
      <c r="AJ20" s="264">
        <f ca="1">'IMP PRJ Net Salaries'!AJ20*Y3_Salary_Inflation_Factor</f>
        <v>8.64</v>
      </c>
      <c r="AK20" s="263">
        <f ca="1">'IMP PRJ Net Salaries'!AK20*Y3_Salary_Inflation_Factor</f>
        <v>8.64</v>
      </c>
      <c r="AL20" s="264">
        <f ca="1">'IMP PRJ Net Salaries'!AL20*Y3_Salary_Inflation_Factor</f>
        <v>8.64</v>
      </c>
      <c r="AM20" s="265">
        <f ca="1">'IMP PRJ Net Salaries'!AM20*Y3_Salary_Inflation_Factor</f>
        <v>8.64</v>
      </c>
      <c r="AN20" s="266">
        <f ca="1">'IMP PRJ Net Salaries'!AN20*Y4_Salary_Inflation_Factor</f>
        <v>10.379999999999999</v>
      </c>
      <c r="AO20" s="264">
        <f ca="1">'IMP PRJ Net Salaries'!AO20*Y4_Salary_Inflation_Factor</f>
        <v>10.379999999999999</v>
      </c>
      <c r="AP20" s="264">
        <f ca="1">'IMP PRJ Net Salaries'!AP20*Y4_Salary_Inflation_Factor</f>
        <v>31.14</v>
      </c>
      <c r="AQ20" s="263">
        <f ca="1">'IMP PRJ Net Salaries'!AQ20*Y4_Salary_Inflation_Factor</f>
        <v>51.9</v>
      </c>
      <c r="AR20" s="264">
        <f ca="1">'IMP PRJ Net Salaries'!AR20*Y4_Salary_Inflation_Factor</f>
        <v>51.9</v>
      </c>
      <c r="AS20" s="264">
        <f ca="1">'IMP PRJ Net Salaries'!AS20*Y4_Salary_Inflation_Factor</f>
        <v>57.089999999999996</v>
      </c>
      <c r="AT20" s="263">
        <f ca="1">'IMP PRJ Net Salaries'!AT20*Y4_Salary_Inflation_Factor</f>
        <v>62.28</v>
      </c>
      <c r="AU20" s="264">
        <f ca="1">'IMP PRJ Net Salaries'!AU20*Y4_Salary_Inflation_Factor</f>
        <v>62.28</v>
      </c>
      <c r="AV20" s="264">
        <f ca="1">'IMP PRJ Net Salaries'!AV20*Y4_Salary_Inflation_Factor</f>
        <v>62.28</v>
      </c>
      <c r="AW20" s="263">
        <f ca="1">'IMP PRJ Net Salaries'!AW20*Y4_Salary_Inflation_Factor</f>
        <v>51.9</v>
      </c>
      <c r="AX20" s="264">
        <f ca="1">'IMP PRJ Net Salaries'!AX20*Y4_Salary_Inflation_Factor</f>
        <v>51.9</v>
      </c>
      <c r="AY20" s="265">
        <f ca="1">'IMP PRJ Net Salaries'!AY20*Y4_Salary_Inflation_Factor</f>
        <v>59.685000000000002</v>
      </c>
      <c r="AZ20" s="266">
        <f ca="1">'IMP PRJ Net Salaries'!AZ20*Y5_Salary_Inflation_Factor</f>
        <v>81.12</v>
      </c>
      <c r="BA20" s="264">
        <f ca="1">'IMP PRJ Net Salaries'!BA20*Y5_Salary_Inflation_Factor</f>
        <v>81.12</v>
      </c>
      <c r="BB20" s="264">
        <f ca="1">'IMP PRJ Net Salaries'!BB20*Y5_Salary_Inflation_Factor</f>
        <v>86.423999999999992</v>
      </c>
      <c r="BC20" s="263">
        <f ca="1">'IMP PRJ Net Salaries'!BC20*Y5_Salary_Inflation_Factor</f>
        <v>91.727999999999994</v>
      </c>
      <c r="BD20" s="264">
        <f ca="1">'IMP PRJ Net Salaries'!BD20*Y5_Salary_Inflation_Factor</f>
        <v>91.727999999999994</v>
      </c>
      <c r="BE20" s="264">
        <f ca="1">'IMP PRJ Net Salaries'!BE20*Y5_Salary_Inflation_Factor</f>
        <v>138.52799999999999</v>
      </c>
      <c r="BF20" s="263">
        <f ca="1">'IMP PRJ Net Salaries'!BF20*Y5_Salary_Inflation_Factor</f>
        <v>185.328</v>
      </c>
      <c r="BG20" s="264">
        <f ca="1">'IMP PRJ Net Salaries'!BG20*Y5_Salary_Inflation_Factor</f>
        <v>185.328</v>
      </c>
      <c r="BH20" s="264">
        <f ca="1">'IMP PRJ Net Salaries'!BH20*Y5_Salary_Inflation_Factor</f>
        <v>185.328</v>
      </c>
      <c r="BI20" s="263">
        <f ca="1">'IMP PRJ Net Salaries'!BI20*Y5_Salary_Inflation_Factor</f>
        <v>185.328</v>
      </c>
      <c r="BJ20" s="264">
        <f ca="1">'IMP PRJ Net Salaries'!BJ20*Y5_Salary_Inflation_Factor</f>
        <v>185.328</v>
      </c>
      <c r="BK20" s="265">
        <f ca="1">'IMP PRJ Net Salaries'!BK20*Y5_Salary_Inflation_Factor</f>
        <v>185.328</v>
      </c>
      <c r="BL20" s="266">
        <f ca="1">'IMP PRJ Net Salaries'!BL20*Y6_Salary_Inflation_Factor</f>
        <v>207.75</v>
      </c>
      <c r="BM20" s="264">
        <f ca="1">'IMP PRJ Net Salaries'!BM20*Y6_Salary_Inflation_Factor</f>
        <v>207.75</v>
      </c>
      <c r="BN20" s="264">
        <f ca="1">'IMP PRJ Net Salaries'!BN20*Y6_Salary_Inflation_Factor</f>
        <v>207.75</v>
      </c>
      <c r="BO20" s="263">
        <f ca="1">'IMP PRJ Net Salaries'!BO20*Y6_Salary_Inflation_Factor</f>
        <v>207.75000000000003</v>
      </c>
      <c r="BP20" s="264">
        <f ca="1">'IMP PRJ Net Salaries'!BP20*Y6_Salary_Inflation_Factor</f>
        <v>207.75000000000003</v>
      </c>
      <c r="BQ20" s="264">
        <f ca="1">'IMP PRJ Net Salaries'!BQ20*Y6_Salary_Inflation_Factor</f>
        <v>271.5</v>
      </c>
      <c r="BR20" s="263">
        <f ca="1">'IMP PRJ Net Salaries'!BR20*Y6_Salary_Inflation_Factor</f>
        <v>322.5</v>
      </c>
      <c r="BS20" s="264">
        <f ca="1">'IMP PRJ Net Salaries'!BS20*Y6_Salary_Inflation_Factor</f>
        <v>322.5</v>
      </c>
      <c r="BT20" s="264">
        <f ca="1">'IMP PRJ Net Salaries'!BT20*Y6_Salary_Inflation_Factor</f>
        <v>322.5</v>
      </c>
      <c r="BU20" s="263">
        <f ca="1">'IMP PRJ Net Salaries'!BU20*Y6_Salary_Inflation_Factor</f>
        <v>322.5</v>
      </c>
      <c r="BV20" s="264">
        <f ca="1">'IMP PRJ Net Salaries'!BV20*Y6_Salary_Inflation_Factor</f>
        <v>322.5</v>
      </c>
      <c r="BW20" s="265">
        <f ca="1">'IMP PRJ Net Salaries'!BW20*Y6_Salary_Inflation_Factor</f>
        <v>341.62499999999994</v>
      </c>
      <c r="BX20" s="266">
        <f ca="1">'IMP PRJ Net Salaries'!BX20*Y7_Salary_Inflation_Factor</f>
        <v>432.90000000000003</v>
      </c>
      <c r="BY20" s="264">
        <f ca="1">'IMP PRJ Net Salaries'!BY20*Y7_Salary_Inflation_Factor</f>
        <v>432.90000000000003</v>
      </c>
      <c r="BZ20" s="264">
        <f ca="1">'IMP PRJ Net Salaries'!BZ20*Y7_Salary_Inflation_Factor</f>
        <v>432.90000000000003</v>
      </c>
      <c r="CA20" s="263">
        <f ca="1">'IMP PRJ Net Salaries'!CA20*Y7_Salary_Inflation_Factor</f>
        <v>378.90000000000003</v>
      </c>
      <c r="CB20" s="264">
        <f ca="1">'IMP PRJ Net Salaries'!CB20*Y7_Salary_Inflation_Factor</f>
        <v>378.90000000000003</v>
      </c>
      <c r="CC20" s="264">
        <f ca="1">'IMP PRJ Net Salaries'!CC20*Y7_Salary_Inflation_Factor</f>
        <v>378.90000000000003</v>
      </c>
      <c r="CD20" s="263">
        <f ca="1">'IMP PRJ Net Salaries'!CD20*Y7_Salary_Inflation_Factor</f>
        <v>351.9</v>
      </c>
      <c r="CE20" s="264">
        <f ca="1">'IMP PRJ Net Salaries'!CE20*Y7_Salary_Inflation_Factor</f>
        <v>351.9</v>
      </c>
      <c r="CF20" s="264">
        <f ca="1">'IMP PRJ Net Salaries'!CF20*Y7_Salary_Inflation_Factor</f>
        <v>366.29999999999995</v>
      </c>
      <c r="CG20" s="263">
        <f ca="1">'IMP PRJ Net Salaries'!CG20*Y7_Salary_Inflation_Factor</f>
        <v>380.7</v>
      </c>
      <c r="CH20" s="264">
        <f ca="1">'IMP PRJ Net Salaries'!CH20*Y7_Salary_Inflation_Factor</f>
        <v>380.7</v>
      </c>
      <c r="CI20" s="265">
        <f ca="1">'IMP PRJ Net Salaries'!CI20*Y7_Salary_Inflation_Factor</f>
        <v>380.7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>
        <f>'PRJ Salary Profile'!C20</f>
        <v>10</v>
      </c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Net Salaries'!AB21*Y3_Salary_Inflation_Factor</f>
        <v>14.399999999999999</v>
      </c>
      <c r="AC21" s="264">
        <f ca="1">'IMP PRJ Net Salaries'!AC21*Y3_Salary_Inflation_Factor</f>
        <v>14.399999999999999</v>
      </c>
      <c r="AD21" s="264">
        <f ca="1">'IMP PRJ Net Salaries'!AD21*Y3_Salary_Inflation_Factor</f>
        <v>14.399999999999999</v>
      </c>
      <c r="AE21" s="263">
        <f ca="1">'IMP PRJ Net Salaries'!AE21*Y3_Salary_Inflation_Factor</f>
        <v>14.399999999999999</v>
      </c>
      <c r="AF21" s="264">
        <f ca="1">'IMP PRJ Net Salaries'!AF21*Y3_Salary_Inflation_Factor</f>
        <v>14.399999999999999</v>
      </c>
      <c r="AG21" s="264">
        <f ca="1">'IMP PRJ Net Salaries'!AG21*Y3_Salary_Inflation_Factor</f>
        <v>14.399999999999999</v>
      </c>
      <c r="AH21" s="263">
        <f ca="1">'IMP PRJ Net Salaries'!AH21*Y3_Salary_Inflation_Factor</f>
        <v>14.399999999999999</v>
      </c>
      <c r="AI21" s="264">
        <f ca="1">'IMP PRJ Net Salaries'!AI21*Y3_Salary_Inflation_Factor</f>
        <v>14.399999999999999</v>
      </c>
      <c r="AJ21" s="264">
        <f ca="1">'IMP PRJ Net Salaries'!AJ21*Y3_Salary_Inflation_Factor</f>
        <v>14.399999999999999</v>
      </c>
      <c r="AK21" s="263">
        <f ca="1">'IMP PRJ Net Salaries'!AK21*Y3_Salary_Inflation_Factor</f>
        <v>14.399999999999999</v>
      </c>
      <c r="AL21" s="264">
        <f ca="1">'IMP PRJ Net Salaries'!AL21*Y3_Salary_Inflation_Factor</f>
        <v>14.399999999999999</v>
      </c>
      <c r="AM21" s="265">
        <f ca="1">'IMP PRJ Net Salaries'!AM21*Y3_Salary_Inflation_Factor</f>
        <v>14.399999999999999</v>
      </c>
      <c r="AN21" s="266">
        <f ca="1">'IMP PRJ Net Salaries'!AN21*Y4_Salary_Inflation_Factor</f>
        <v>86.5</v>
      </c>
      <c r="AO21" s="264">
        <f ca="1">'IMP PRJ Net Salaries'!AO21*Y4_Salary_Inflation_Factor</f>
        <v>86.5</v>
      </c>
      <c r="AP21" s="264">
        <f ca="1">'IMP PRJ Net Salaries'!AP21*Y4_Salary_Inflation_Factor</f>
        <v>86.5</v>
      </c>
      <c r="AQ21" s="263">
        <f ca="1">'IMP PRJ Net Salaries'!AQ21*Y4_Salary_Inflation_Factor</f>
        <v>103.8</v>
      </c>
      <c r="AR21" s="264">
        <f ca="1">'IMP PRJ Net Salaries'!AR21*Y4_Salary_Inflation_Factor</f>
        <v>103.8</v>
      </c>
      <c r="AS21" s="264">
        <f ca="1">'IMP PRJ Net Salaries'!AS21*Y4_Salary_Inflation_Factor</f>
        <v>103.8</v>
      </c>
      <c r="AT21" s="263">
        <f ca="1">'IMP PRJ Net Salaries'!AT21*Y4_Salary_Inflation_Factor</f>
        <v>103.8</v>
      </c>
      <c r="AU21" s="264">
        <f ca="1">'IMP PRJ Net Salaries'!AU21*Y4_Salary_Inflation_Factor</f>
        <v>103.8</v>
      </c>
      <c r="AV21" s="264">
        <f ca="1">'IMP PRJ Net Salaries'!AV21*Y4_Salary_Inflation_Factor</f>
        <v>103.8</v>
      </c>
      <c r="AW21" s="263">
        <f ca="1">'IMP PRJ Net Salaries'!AW21*Y4_Salary_Inflation_Factor</f>
        <v>112.45</v>
      </c>
      <c r="AX21" s="264">
        <f ca="1">'IMP PRJ Net Salaries'!AX21*Y4_Salary_Inflation_Factor</f>
        <v>112.45</v>
      </c>
      <c r="AY21" s="265">
        <f ca="1">'IMP PRJ Net Salaries'!AY21*Y4_Salary_Inflation_Factor</f>
        <v>112.45</v>
      </c>
      <c r="AZ21" s="266">
        <f ca="1">'IMP PRJ Net Salaries'!AZ21*Y5_Salary_Inflation_Factor</f>
        <v>152.88</v>
      </c>
      <c r="BA21" s="264">
        <f ca="1">'IMP PRJ Net Salaries'!BA21*Y5_Salary_Inflation_Factor</f>
        <v>152.88</v>
      </c>
      <c r="BB21" s="264">
        <f ca="1">'IMP PRJ Net Salaries'!BB21*Y5_Salary_Inflation_Factor</f>
        <v>152.88</v>
      </c>
      <c r="BC21" s="263">
        <f ca="1">'IMP PRJ Net Salaries'!BC21*Y5_Salary_Inflation_Factor</f>
        <v>308.88</v>
      </c>
      <c r="BD21" s="264">
        <f ca="1">'IMP PRJ Net Salaries'!BD21*Y5_Salary_Inflation_Factor</f>
        <v>308.88</v>
      </c>
      <c r="BE21" s="264">
        <f ca="1">'IMP PRJ Net Salaries'!BE21*Y5_Salary_Inflation_Factor</f>
        <v>308.88</v>
      </c>
      <c r="BF21" s="263">
        <f ca="1">'IMP PRJ Net Salaries'!BF21*Y5_Salary_Inflation_Factor</f>
        <v>308.88</v>
      </c>
      <c r="BG21" s="264">
        <f ca="1">'IMP PRJ Net Salaries'!BG21*Y5_Salary_Inflation_Factor</f>
        <v>308.88</v>
      </c>
      <c r="BH21" s="264">
        <f ca="1">'IMP PRJ Net Salaries'!BH21*Y5_Salary_Inflation_Factor</f>
        <v>308.88</v>
      </c>
      <c r="BI21" s="263">
        <f ca="1">'IMP PRJ Net Salaries'!BI21*Y5_Salary_Inflation_Factor</f>
        <v>308.88</v>
      </c>
      <c r="BJ21" s="264">
        <f ca="1">'IMP PRJ Net Salaries'!BJ21*Y5_Salary_Inflation_Factor</f>
        <v>308.88</v>
      </c>
      <c r="BK21" s="265">
        <f ca="1">'IMP PRJ Net Salaries'!BK21*Y5_Salary_Inflation_Factor</f>
        <v>308.88</v>
      </c>
      <c r="BL21" s="266">
        <f ca="1">'IMP PRJ Net Salaries'!BL21*Y6_Salary_Inflation_Factor</f>
        <v>346.25</v>
      </c>
      <c r="BM21" s="264">
        <f ca="1">'IMP PRJ Net Salaries'!BM21*Y6_Salary_Inflation_Factor</f>
        <v>346.25</v>
      </c>
      <c r="BN21" s="264">
        <f ca="1">'IMP PRJ Net Salaries'!BN21*Y6_Salary_Inflation_Factor</f>
        <v>346.25</v>
      </c>
      <c r="BO21" s="263">
        <f ca="1">'IMP PRJ Net Salaries'!BO21*Y6_Salary_Inflation_Factor</f>
        <v>558.75</v>
      </c>
      <c r="BP21" s="264">
        <f ca="1">'IMP PRJ Net Salaries'!BP21*Y6_Salary_Inflation_Factor</f>
        <v>558.75</v>
      </c>
      <c r="BQ21" s="264">
        <f ca="1">'IMP PRJ Net Salaries'!BQ21*Y6_Salary_Inflation_Factor</f>
        <v>558.75</v>
      </c>
      <c r="BR21" s="263">
        <f ca="1">'IMP PRJ Net Salaries'!BR21*Y6_Salary_Inflation_Factor</f>
        <v>537.5</v>
      </c>
      <c r="BS21" s="264">
        <f ca="1">'IMP PRJ Net Salaries'!BS21*Y6_Salary_Inflation_Factor</f>
        <v>537.5</v>
      </c>
      <c r="BT21" s="264">
        <f ca="1">'IMP PRJ Net Salaries'!BT21*Y6_Salary_Inflation_Factor</f>
        <v>537.5</v>
      </c>
      <c r="BU21" s="263">
        <f ca="1">'IMP PRJ Net Salaries'!BU21*Y6_Salary_Inflation_Factor</f>
        <v>601.25</v>
      </c>
      <c r="BV21" s="264">
        <f ca="1">'IMP PRJ Net Salaries'!BV21*Y6_Salary_Inflation_Factor</f>
        <v>601.25</v>
      </c>
      <c r="BW21" s="265">
        <f ca="1">'IMP PRJ Net Salaries'!BW21*Y6_Salary_Inflation_Factor</f>
        <v>601.25</v>
      </c>
      <c r="BX21" s="266">
        <f ca="1">'IMP PRJ Net Salaries'!BX21*Y7_Salary_Inflation_Factor</f>
        <v>721.5</v>
      </c>
      <c r="BY21" s="264">
        <f ca="1">'IMP PRJ Net Salaries'!BY21*Y7_Salary_Inflation_Factor</f>
        <v>721.5</v>
      </c>
      <c r="BZ21" s="264">
        <f ca="1">'IMP PRJ Net Salaries'!BZ21*Y7_Salary_Inflation_Factor</f>
        <v>721.5</v>
      </c>
      <c r="CA21" s="263">
        <f ca="1">'IMP PRJ Net Salaries'!CA21*Y7_Salary_Inflation_Factor</f>
        <v>631.5</v>
      </c>
      <c r="CB21" s="264">
        <f ca="1">'IMP PRJ Net Salaries'!CB21*Y7_Salary_Inflation_Factor</f>
        <v>631.5</v>
      </c>
      <c r="CC21" s="264">
        <f ca="1">'IMP PRJ Net Salaries'!CC21*Y7_Salary_Inflation_Factor</f>
        <v>631.5</v>
      </c>
      <c r="CD21" s="263">
        <f ca="1">'IMP PRJ Net Salaries'!CD21*Y7_Salary_Inflation_Factor</f>
        <v>634.5</v>
      </c>
      <c r="CE21" s="264">
        <f ca="1">'IMP PRJ Net Salaries'!CE21*Y7_Salary_Inflation_Factor</f>
        <v>634.5</v>
      </c>
      <c r="CF21" s="264">
        <f ca="1">'IMP PRJ Net Salaries'!CF21*Y7_Salary_Inflation_Factor</f>
        <v>634.5</v>
      </c>
      <c r="CG21" s="263">
        <f ca="1">'IMP PRJ Net Salaries'!CG21*Y7_Salary_Inflation_Factor</f>
        <v>634.5</v>
      </c>
      <c r="CH21" s="264">
        <f ca="1">'IMP PRJ Net Salaries'!CH21*Y7_Salary_Inflation_Factor</f>
        <v>634.5</v>
      </c>
      <c r="CI21" s="265">
        <f ca="1">'IMP PRJ Net Salaries'!CI21*Y7_Salary_Inflation_Factor</f>
        <v>634.5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>
        <f>'PRJ Salary Profile'!C21</f>
        <v>5</v>
      </c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Net Salaries'!AB22*Y3_Salary_Inflation_Factor</f>
        <v>1.44</v>
      </c>
      <c r="AC22" s="264">
        <f ca="1">'IMP PRJ Net Salaries'!AC22*Y3_Salary_Inflation_Factor</f>
        <v>1.44</v>
      </c>
      <c r="AD22" s="264">
        <f ca="1">'IMP PRJ Net Salaries'!AD22*Y3_Salary_Inflation_Factor</f>
        <v>1.44</v>
      </c>
      <c r="AE22" s="263">
        <f ca="1">'IMP PRJ Net Salaries'!AE22*Y3_Salary_Inflation_Factor</f>
        <v>1.44</v>
      </c>
      <c r="AF22" s="264">
        <f ca="1">'IMP PRJ Net Salaries'!AF22*Y3_Salary_Inflation_Factor</f>
        <v>1.44</v>
      </c>
      <c r="AG22" s="264">
        <f ca="1">'IMP PRJ Net Salaries'!AG22*Y3_Salary_Inflation_Factor</f>
        <v>1.44</v>
      </c>
      <c r="AH22" s="263">
        <f ca="1">'IMP PRJ Net Salaries'!AH22*Y3_Salary_Inflation_Factor</f>
        <v>1.44</v>
      </c>
      <c r="AI22" s="264">
        <f ca="1">'IMP PRJ Net Salaries'!AI22*Y3_Salary_Inflation_Factor</f>
        <v>1.44</v>
      </c>
      <c r="AJ22" s="264">
        <f ca="1">'IMP PRJ Net Salaries'!AJ22*Y3_Salary_Inflation_Factor</f>
        <v>1.44</v>
      </c>
      <c r="AK22" s="263">
        <f ca="1">'IMP PRJ Net Salaries'!AK22*Y3_Salary_Inflation_Factor</f>
        <v>1.44</v>
      </c>
      <c r="AL22" s="264">
        <f ca="1">'IMP PRJ Net Salaries'!AL22*Y3_Salary_Inflation_Factor</f>
        <v>1.44</v>
      </c>
      <c r="AM22" s="265">
        <f ca="1">'IMP PRJ Net Salaries'!AM22*Y3_Salary_Inflation_Factor</f>
        <v>1.44</v>
      </c>
      <c r="AN22" s="266">
        <f ca="1">'IMP PRJ Net Salaries'!AN22*Y4_Salary_Inflation_Factor</f>
        <v>8.65</v>
      </c>
      <c r="AO22" s="264">
        <f ca="1">'IMP PRJ Net Salaries'!AO22*Y4_Salary_Inflation_Factor</f>
        <v>8.65</v>
      </c>
      <c r="AP22" s="264">
        <f ca="1">'IMP PRJ Net Salaries'!AP22*Y4_Salary_Inflation_Factor</f>
        <v>8.65</v>
      </c>
      <c r="AQ22" s="263">
        <f ca="1">'IMP PRJ Net Salaries'!AQ22*Y4_Salary_Inflation_Factor</f>
        <v>10.379999999999999</v>
      </c>
      <c r="AR22" s="264">
        <f ca="1">'IMP PRJ Net Salaries'!AR22*Y4_Salary_Inflation_Factor</f>
        <v>10.379999999999999</v>
      </c>
      <c r="AS22" s="264">
        <f ca="1">'IMP PRJ Net Salaries'!AS22*Y4_Salary_Inflation_Factor</f>
        <v>10.379999999999999</v>
      </c>
      <c r="AT22" s="263">
        <f ca="1">'IMP PRJ Net Salaries'!AT22*Y4_Salary_Inflation_Factor</f>
        <v>10.38</v>
      </c>
      <c r="AU22" s="264">
        <f ca="1">'IMP PRJ Net Salaries'!AU22*Y4_Salary_Inflation_Factor</f>
        <v>10.38</v>
      </c>
      <c r="AV22" s="264">
        <f ca="1">'IMP PRJ Net Salaries'!AV22*Y4_Salary_Inflation_Factor</f>
        <v>10.38</v>
      </c>
      <c r="AW22" s="263">
        <f ca="1">'IMP PRJ Net Salaries'!AW22*Y4_Salary_Inflation_Factor</f>
        <v>11.244999999999999</v>
      </c>
      <c r="AX22" s="264">
        <f ca="1">'IMP PRJ Net Salaries'!AX22*Y4_Salary_Inflation_Factor</f>
        <v>11.244999999999999</v>
      </c>
      <c r="AY22" s="265">
        <f ca="1">'IMP PRJ Net Salaries'!AY22*Y4_Salary_Inflation_Factor</f>
        <v>11.244999999999999</v>
      </c>
      <c r="AZ22" s="266">
        <f ca="1">'IMP PRJ Net Salaries'!AZ22*Y5_Salary_Inflation_Factor</f>
        <v>15.288</v>
      </c>
      <c r="BA22" s="264">
        <f ca="1">'IMP PRJ Net Salaries'!BA22*Y5_Salary_Inflation_Factor</f>
        <v>15.288</v>
      </c>
      <c r="BB22" s="264">
        <f ca="1">'IMP PRJ Net Salaries'!BB22*Y5_Salary_Inflation_Factor</f>
        <v>15.288</v>
      </c>
      <c r="BC22" s="263">
        <f ca="1">'IMP PRJ Net Salaries'!BC22*Y5_Salary_Inflation_Factor</f>
        <v>30.887999999999998</v>
      </c>
      <c r="BD22" s="264">
        <f ca="1">'IMP PRJ Net Salaries'!BD22*Y5_Salary_Inflation_Factor</f>
        <v>30.887999999999998</v>
      </c>
      <c r="BE22" s="264">
        <f ca="1">'IMP PRJ Net Salaries'!BE22*Y5_Salary_Inflation_Factor</f>
        <v>30.887999999999998</v>
      </c>
      <c r="BF22" s="263">
        <f ca="1">'IMP PRJ Net Salaries'!BF22*Y5_Salary_Inflation_Factor</f>
        <v>30.888000000000005</v>
      </c>
      <c r="BG22" s="264">
        <f ca="1">'IMP PRJ Net Salaries'!BG22*Y5_Salary_Inflation_Factor</f>
        <v>30.888000000000005</v>
      </c>
      <c r="BH22" s="264">
        <f ca="1">'IMP PRJ Net Salaries'!BH22*Y5_Salary_Inflation_Factor</f>
        <v>30.888000000000005</v>
      </c>
      <c r="BI22" s="263">
        <f ca="1">'IMP PRJ Net Salaries'!BI22*Y5_Salary_Inflation_Factor</f>
        <v>30.888000000000005</v>
      </c>
      <c r="BJ22" s="264">
        <f ca="1">'IMP PRJ Net Salaries'!BJ22*Y5_Salary_Inflation_Factor</f>
        <v>30.888000000000005</v>
      </c>
      <c r="BK22" s="265">
        <f ca="1">'IMP PRJ Net Salaries'!BK22*Y5_Salary_Inflation_Factor</f>
        <v>30.888000000000005</v>
      </c>
      <c r="BL22" s="266">
        <f ca="1">'IMP PRJ Net Salaries'!BL22*Y6_Salary_Inflation_Factor</f>
        <v>34.625</v>
      </c>
      <c r="BM22" s="264">
        <f ca="1">'IMP PRJ Net Salaries'!BM22*Y6_Salary_Inflation_Factor</f>
        <v>34.625</v>
      </c>
      <c r="BN22" s="264">
        <f ca="1">'IMP PRJ Net Salaries'!BN22*Y6_Salary_Inflation_Factor</f>
        <v>34.625</v>
      </c>
      <c r="BO22" s="263">
        <f ca="1">'IMP PRJ Net Salaries'!BO22*Y6_Salary_Inflation_Factor</f>
        <v>55.875</v>
      </c>
      <c r="BP22" s="264">
        <f ca="1">'IMP PRJ Net Salaries'!BP22*Y6_Salary_Inflation_Factor</f>
        <v>55.875</v>
      </c>
      <c r="BQ22" s="264">
        <f ca="1">'IMP PRJ Net Salaries'!BQ22*Y6_Salary_Inflation_Factor</f>
        <v>55.875</v>
      </c>
      <c r="BR22" s="263">
        <f ca="1">'IMP PRJ Net Salaries'!BR22*Y6_Salary_Inflation_Factor</f>
        <v>53.75</v>
      </c>
      <c r="BS22" s="264">
        <f ca="1">'IMP PRJ Net Salaries'!BS22*Y6_Salary_Inflation_Factor</f>
        <v>53.75</v>
      </c>
      <c r="BT22" s="264">
        <f ca="1">'IMP PRJ Net Salaries'!BT22*Y6_Salary_Inflation_Factor</f>
        <v>53.75</v>
      </c>
      <c r="BU22" s="263">
        <f ca="1">'IMP PRJ Net Salaries'!BU22*Y6_Salary_Inflation_Factor</f>
        <v>60.124999999999993</v>
      </c>
      <c r="BV22" s="264">
        <f ca="1">'IMP PRJ Net Salaries'!BV22*Y6_Salary_Inflation_Factor</f>
        <v>60.124999999999993</v>
      </c>
      <c r="BW22" s="265">
        <f ca="1">'IMP PRJ Net Salaries'!BW22*Y6_Salary_Inflation_Factor</f>
        <v>60.124999999999993</v>
      </c>
      <c r="BX22" s="266">
        <f ca="1">'IMP PRJ Net Salaries'!BX22*Y7_Salary_Inflation_Factor</f>
        <v>72.150000000000006</v>
      </c>
      <c r="BY22" s="264">
        <f ca="1">'IMP PRJ Net Salaries'!BY22*Y7_Salary_Inflation_Factor</f>
        <v>72.150000000000006</v>
      </c>
      <c r="BZ22" s="264">
        <f ca="1">'IMP PRJ Net Salaries'!BZ22*Y7_Salary_Inflation_Factor</f>
        <v>72.150000000000006</v>
      </c>
      <c r="CA22" s="263">
        <f ca="1">'IMP PRJ Net Salaries'!CA22*Y7_Salary_Inflation_Factor</f>
        <v>63.150000000000006</v>
      </c>
      <c r="CB22" s="264">
        <f ca="1">'IMP PRJ Net Salaries'!CB22*Y7_Salary_Inflation_Factor</f>
        <v>63.150000000000006</v>
      </c>
      <c r="CC22" s="264">
        <f ca="1">'IMP PRJ Net Salaries'!CC22*Y7_Salary_Inflation_Factor</f>
        <v>63.150000000000006</v>
      </c>
      <c r="CD22" s="263">
        <f ca="1">'IMP PRJ Net Salaries'!CD22*Y7_Salary_Inflation_Factor</f>
        <v>63.449999999999996</v>
      </c>
      <c r="CE22" s="264">
        <f ca="1">'IMP PRJ Net Salaries'!CE22*Y7_Salary_Inflation_Factor</f>
        <v>63.449999999999996</v>
      </c>
      <c r="CF22" s="264">
        <f ca="1">'IMP PRJ Net Salaries'!CF22*Y7_Salary_Inflation_Factor</f>
        <v>63.449999999999996</v>
      </c>
      <c r="CG22" s="263">
        <f ca="1">'IMP PRJ Net Salaries'!CG22*Y7_Salary_Inflation_Factor</f>
        <v>63.449999999999996</v>
      </c>
      <c r="CH22" s="264">
        <f ca="1">'IMP PRJ Net Salaries'!CH22*Y7_Salary_Inflation_Factor</f>
        <v>63.449999999999996</v>
      </c>
      <c r="CI22" s="265">
        <f ca="1">'IMP PRJ Net Salaries'!CI22*Y7_Salary_Inflation_Factor</f>
        <v>63.449999999999996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>
        <f>'PRJ Salary Profile'!C22</f>
        <v>8</v>
      </c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Net Salaries'!AB23*Y3_Salary_Inflation_Factor</f>
        <v>2.3039999999999998</v>
      </c>
      <c r="AC23" s="264">
        <f ca="1">'IMP PRJ Net Salaries'!AC23*Y3_Salary_Inflation_Factor</f>
        <v>2.3039999999999998</v>
      </c>
      <c r="AD23" s="264">
        <f ca="1">'IMP PRJ Net Salaries'!AD23*Y3_Salary_Inflation_Factor</f>
        <v>2.3039999999999998</v>
      </c>
      <c r="AE23" s="263">
        <f ca="1">'IMP PRJ Net Salaries'!AE23*Y3_Salary_Inflation_Factor</f>
        <v>2.3039999999999998</v>
      </c>
      <c r="AF23" s="264">
        <f ca="1">'IMP PRJ Net Salaries'!AF23*Y3_Salary_Inflation_Factor</f>
        <v>2.3039999999999998</v>
      </c>
      <c r="AG23" s="264">
        <f ca="1">'IMP PRJ Net Salaries'!AG23*Y3_Salary_Inflation_Factor</f>
        <v>2.3039999999999998</v>
      </c>
      <c r="AH23" s="263">
        <f ca="1">'IMP PRJ Net Salaries'!AH23*Y3_Salary_Inflation_Factor</f>
        <v>2.3039999999999998</v>
      </c>
      <c r="AI23" s="264">
        <f ca="1">'IMP PRJ Net Salaries'!AI23*Y3_Salary_Inflation_Factor</f>
        <v>2.3039999999999998</v>
      </c>
      <c r="AJ23" s="264">
        <f ca="1">'IMP PRJ Net Salaries'!AJ23*Y3_Salary_Inflation_Factor</f>
        <v>2.3039999999999998</v>
      </c>
      <c r="AK23" s="263">
        <f ca="1">'IMP PRJ Net Salaries'!AK23*Y3_Salary_Inflation_Factor</f>
        <v>2.3039999999999998</v>
      </c>
      <c r="AL23" s="264">
        <f ca="1">'IMP PRJ Net Salaries'!AL23*Y3_Salary_Inflation_Factor</f>
        <v>2.3039999999999998</v>
      </c>
      <c r="AM23" s="265">
        <f ca="1">'IMP PRJ Net Salaries'!AM23*Y3_Salary_Inflation_Factor</f>
        <v>2.3039999999999998</v>
      </c>
      <c r="AN23" s="266">
        <f ca="1">'IMP PRJ Net Salaries'!AN23*Y4_Salary_Inflation_Factor</f>
        <v>13.84</v>
      </c>
      <c r="AO23" s="264">
        <f ca="1">'IMP PRJ Net Salaries'!AO23*Y4_Salary_Inflation_Factor</f>
        <v>13.84</v>
      </c>
      <c r="AP23" s="264">
        <f ca="1">'IMP PRJ Net Salaries'!AP23*Y4_Salary_Inflation_Factor</f>
        <v>13.84</v>
      </c>
      <c r="AQ23" s="263">
        <f ca="1">'IMP PRJ Net Salaries'!AQ23*Y4_Salary_Inflation_Factor</f>
        <v>16.608000000000001</v>
      </c>
      <c r="AR23" s="264">
        <f ca="1">'IMP PRJ Net Salaries'!AR23*Y4_Salary_Inflation_Factor</f>
        <v>16.608000000000001</v>
      </c>
      <c r="AS23" s="264">
        <f ca="1">'IMP PRJ Net Salaries'!AS23*Y4_Salary_Inflation_Factor</f>
        <v>16.608000000000001</v>
      </c>
      <c r="AT23" s="263">
        <f ca="1">'IMP PRJ Net Salaries'!AT23*Y4_Salary_Inflation_Factor</f>
        <v>16.608000000000001</v>
      </c>
      <c r="AU23" s="264">
        <f ca="1">'IMP PRJ Net Salaries'!AU23*Y4_Salary_Inflation_Factor</f>
        <v>16.608000000000001</v>
      </c>
      <c r="AV23" s="264">
        <f ca="1">'IMP PRJ Net Salaries'!AV23*Y4_Salary_Inflation_Factor</f>
        <v>16.608000000000001</v>
      </c>
      <c r="AW23" s="263">
        <f ca="1">'IMP PRJ Net Salaries'!AW23*Y4_Salary_Inflation_Factor</f>
        <v>17.992000000000001</v>
      </c>
      <c r="AX23" s="264">
        <f ca="1">'IMP PRJ Net Salaries'!AX23*Y4_Salary_Inflation_Factor</f>
        <v>17.992000000000001</v>
      </c>
      <c r="AY23" s="265">
        <f ca="1">'IMP PRJ Net Salaries'!AY23*Y4_Salary_Inflation_Factor</f>
        <v>17.992000000000001</v>
      </c>
      <c r="AZ23" s="266">
        <f ca="1">'IMP PRJ Net Salaries'!AZ23*Y5_Salary_Inflation_Factor</f>
        <v>24.460799999999999</v>
      </c>
      <c r="BA23" s="264">
        <f ca="1">'IMP PRJ Net Salaries'!BA23*Y5_Salary_Inflation_Factor</f>
        <v>24.460799999999999</v>
      </c>
      <c r="BB23" s="264">
        <f ca="1">'IMP PRJ Net Salaries'!BB23*Y5_Salary_Inflation_Factor</f>
        <v>24.460799999999999</v>
      </c>
      <c r="BC23" s="263">
        <f ca="1">'IMP PRJ Net Salaries'!BC23*Y5_Salary_Inflation_Factor</f>
        <v>49.4208</v>
      </c>
      <c r="BD23" s="264">
        <f ca="1">'IMP PRJ Net Salaries'!BD23*Y5_Salary_Inflation_Factor</f>
        <v>49.4208</v>
      </c>
      <c r="BE23" s="264">
        <f ca="1">'IMP PRJ Net Salaries'!BE23*Y5_Salary_Inflation_Factor</f>
        <v>49.4208</v>
      </c>
      <c r="BF23" s="263">
        <f ca="1">'IMP PRJ Net Salaries'!BF23*Y5_Salary_Inflation_Factor</f>
        <v>49.420800000000007</v>
      </c>
      <c r="BG23" s="264">
        <f ca="1">'IMP PRJ Net Salaries'!BG23*Y5_Salary_Inflation_Factor</f>
        <v>49.420800000000007</v>
      </c>
      <c r="BH23" s="264">
        <f ca="1">'IMP PRJ Net Salaries'!BH23*Y5_Salary_Inflation_Factor</f>
        <v>49.420800000000007</v>
      </c>
      <c r="BI23" s="263">
        <f ca="1">'IMP PRJ Net Salaries'!BI23*Y5_Salary_Inflation_Factor</f>
        <v>49.420800000000007</v>
      </c>
      <c r="BJ23" s="264">
        <f ca="1">'IMP PRJ Net Salaries'!BJ23*Y5_Salary_Inflation_Factor</f>
        <v>49.420800000000007</v>
      </c>
      <c r="BK23" s="265">
        <f ca="1">'IMP PRJ Net Salaries'!BK23*Y5_Salary_Inflation_Factor</f>
        <v>49.420800000000007</v>
      </c>
      <c r="BL23" s="266">
        <f ca="1">'IMP PRJ Net Salaries'!BL23*Y6_Salary_Inflation_Factor</f>
        <v>55.4</v>
      </c>
      <c r="BM23" s="264">
        <f ca="1">'IMP PRJ Net Salaries'!BM23*Y6_Salary_Inflation_Factor</f>
        <v>55.4</v>
      </c>
      <c r="BN23" s="264">
        <f ca="1">'IMP PRJ Net Salaries'!BN23*Y6_Salary_Inflation_Factor</f>
        <v>55.4</v>
      </c>
      <c r="BO23" s="263">
        <f ca="1">'IMP PRJ Net Salaries'!BO23*Y6_Salary_Inflation_Factor</f>
        <v>89.4</v>
      </c>
      <c r="BP23" s="264">
        <f ca="1">'IMP PRJ Net Salaries'!BP23*Y6_Salary_Inflation_Factor</f>
        <v>89.4</v>
      </c>
      <c r="BQ23" s="264">
        <f ca="1">'IMP PRJ Net Salaries'!BQ23*Y6_Salary_Inflation_Factor</f>
        <v>89.4</v>
      </c>
      <c r="BR23" s="263">
        <f ca="1">'IMP PRJ Net Salaries'!BR23*Y6_Salary_Inflation_Factor</f>
        <v>86</v>
      </c>
      <c r="BS23" s="264">
        <f ca="1">'IMP PRJ Net Salaries'!BS23*Y6_Salary_Inflation_Factor</f>
        <v>86</v>
      </c>
      <c r="BT23" s="264">
        <f ca="1">'IMP PRJ Net Salaries'!BT23*Y6_Salary_Inflation_Factor</f>
        <v>86</v>
      </c>
      <c r="BU23" s="263">
        <f ca="1">'IMP PRJ Net Salaries'!BU23*Y6_Salary_Inflation_Factor</f>
        <v>96.199999999999989</v>
      </c>
      <c r="BV23" s="264">
        <f ca="1">'IMP PRJ Net Salaries'!BV23*Y6_Salary_Inflation_Factor</f>
        <v>96.199999999999989</v>
      </c>
      <c r="BW23" s="265">
        <f ca="1">'IMP PRJ Net Salaries'!BW23*Y6_Salary_Inflation_Factor</f>
        <v>96.199999999999989</v>
      </c>
      <c r="BX23" s="266">
        <f ca="1">'IMP PRJ Net Salaries'!BX23*Y7_Salary_Inflation_Factor</f>
        <v>115.44000000000001</v>
      </c>
      <c r="BY23" s="264">
        <f ca="1">'IMP PRJ Net Salaries'!BY23*Y7_Salary_Inflation_Factor</f>
        <v>115.44000000000001</v>
      </c>
      <c r="BZ23" s="264">
        <f ca="1">'IMP PRJ Net Salaries'!BZ23*Y7_Salary_Inflation_Factor</f>
        <v>115.44000000000001</v>
      </c>
      <c r="CA23" s="263">
        <f ca="1">'IMP PRJ Net Salaries'!CA23*Y7_Salary_Inflation_Factor</f>
        <v>101.03999999999999</v>
      </c>
      <c r="CB23" s="264">
        <f ca="1">'IMP PRJ Net Salaries'!CB23*Y7_Salary_Inflation_Factor</f>
        <v>101.03999999999999</v>
      </c>
      <c r="CC23" s="264">
        <f ca="1">'IMP PRJ Net Salaries'!CC23*Y7_Salary_Inflation_Factor</f>
        <v>101.03999999999999</v>
      </c>
      <c r="CD23" s="263">
        <f ca="1">'IMP PRJ Net Salaries'!CD23*Y7_Salary_Inflation_Factor</f>
        <v>101.51999999999998</v>
      </c>
      <c r="CE23" s="264">
        <f ca="1">'IMP PRJ Net Salaries'!CE23*Y7_Salary_Inflation_Factor</f>
        <v>101.51999999999998</v>
      </c>
      <c r="CF23" s="264">
        <f ca="1">'IMP PRJ Net Salaries'!CF23*Y7_Salary_Inflation_Factor</f>
        <v>101.51999999999998</v>
      </c>
      <c r="CG23" s="263">
        <f ca="1">'IMP PRJ Net Salaries'!CG23*Y7_Salary_Inflation_Factor</f>
        <v>101.51999999999998</v>
      </c>
      <c r="CH23" s="264">
        <f ca="1">'IMP PRJ Net Salaries'!CH23*Y7_Salary_Inflation_Factor</f>
        <v>101.51999999999998</v>
      </c>
      <c r="CI23" s="265">
        <f ca="1">'IMP PRJ Net Salaries'!CI23*Y7_Salary_Inflation_Factor</f>
        <v>101.51999999999998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>
        <f>'PRJ Salary Profile'!C23</f>
        <v>5</v>
      </c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Net Salaries'!AB24*Y3_Salary_Inflation_Factor</f>
        <v>3.5999999999999996</v>
      </c>
      <c r="AC24" s="264">
        <f ca="1">'IMP PRJ Net Salaries'!AC24*Y3_Salary_Inflation_Factor</f>
        <v>3.5999999999999996</v>
      </c>
      <c r="AD24" s="264">
        <f ca="1">'IMP PRJ Net Salaries'!AD24*Y3_Salary_Inflation_Factor</f>
        <v>3.5999999999999996</v>
      </c>
      <c r="AE24" s="263">
        <f ca="1">'IMP PRJ Net Salaries'!AE24*Y3_Salary_Inflation_Factor</f>
        <v>3.5999999999999996</v>
      </c>
      <c r="AF24" s="264">
        <f ca="1">'IMP PRJ Net Salaries'!AF24*Y3_Salary_Inflation_Factor</f>
        <v>3.5999999999999996</v>
      </c>
      <c r="AG24" s="264">
        <f ca="1">'IMP PRJ Net Salaries'!AG24*Y3_Salary_Inflation_Factor</f>
        <v>3.5999999999999996</v>
      </c>
      <c r="AH24" s="263">
        <f ca="1">'IMP PRJ Net Salaries'!AH24*Y3_Salary_Inflation_Factor</f>
        <v>3.5999999999999996</v>
      </c>
      <c r="AI24" s="264">
        <f ca="1">'IMP PRJ Net Salaries'!AI24*Y3_Salary_Inflation_Factor</f>
        <v>3.5999999999999996</v>
      </c>
      <c r="AJ24" s="264">
        <f ca="1">'IMP PRJ Net Salaries'!AJ24*Y3_Salary_Inflation_Factor</f>
        <v>3.5999999999999996</v>
      </c>
      <c r="AK24" s="263">
        <f ca="1">'IMP PRJ Net Salaries'!AK24*Y3_Salary_Inflation_Factor</f>
        <v>3.5999999999999996</v>
      </c>
      <c r="AL24" s="264">
        <f ca="1">'IMP PRJ Net Salaries'!AL24*Y3_Salary_Inflation_Factor</f>
        <v>3.5999999999999996</v>
      </c>
      <c r="AM24" s="265">
        <f ca="1">'IMP PRJ Net Salaries'!AM24*Y3_Salary_Inflation_Factor</f>
        <v>3.5999999999999996</v>
      </c>
      <c r="AN24" s="266">
        <f ca="1">'IMP PRJ Net Salaries'!AN24*Y4_Salary_Inflation_Factor</f>
        <v>21.625</v>
      </c>
      <c r="AO24" s="264">
        <f ca="1">'IMP PRJ Net Salaries'!AO24*Y4_Salary_Inflation_Factor</f>
        <v>21.625</v>
      </c>
      <c r="AP24" s="264">
        <f ca="1">'IMP PRJ Net Salaries'!AP24*Y4_Salary_Inflation_Factor</f>
        <v>21.625</v>
      </c>
      <c r="AQ24" s="263">
        <f ca="1">'IMP PRJ Net Salaries'!AQ24*Y4_Salary_Inflation_Factor</f>
        <v>25.95</v>
      </c>
      <c r="AR24" s="264">
        <f ca="1">'IMP PRJ Net Salaries'!AR24*Y4_Salary_Inflation_Factor</f>
        <v>25.95</v>
      </c>
      <c r="AS24" s="264">
        <f ca="1">'IMP PRJ Net Salaries'!AS24*Y4_Salary_Inflation_Factor</f>
        <v>25.95</v>
      </c>
      <c r="AT24" s="263">
        <f ca="1">'IMP PRJ Net Salaries'!AT24*Y4_Salary_Inflation_Factor</f>
        <v>25.95</v>
      </c>
      <c r="AU24" s="264">
        <f ca="1">'IMP PRJ Net Salaries'!AU24*Y4_Salary_Inflation_Factor</f>
        <v>25.95</v>
      </c>
      <c r="AV24" s="264">
        <f ca="1">'IMP PRJ Net Salaries'!AV24*Y4_Salary_Inflation_Factor</f>
        <v>25.95</v>
      </c>
      <c r="AW24" s="263">
        <f ca="1">'IMP PRJ Net Salaries'!AW24*Y4_Salary_Inflation_Factor</f>
        <v>28.112500000000001</v>
      </c>
      <c r="AX24" s="264">
        <f ca="1">'IMP PRJ Net Salaries'!AX24*Y4_Salary_Inflation_Factor</f>
        <v>28.112500000000001</v>
      </c>
      <c r="AY24" s="265">
        <f ca="1">'IMP PRJ Net Salaries'!AY24*Y4_Salary_Inflation_Factor</f>
        <v>28.112500000000001</v>
      </c>
      <c r="AZ24" s="266">
        <f ca="1">'IMP PRJ Net Salaries'!AZ24*Y5_Salary_Inflation_Factor</f>
        <v>38.22</v>
      </c>
      <c r="BA24" s="264">
        <f ca="1">'IMP PRJ Net Salaries'!BA24*Y5_Salary_Inflation_Factor</f>
        <v>38.22</v>
      </c>
      <c r="BB24" s="264">
        <f ca="1">'IMP PRJ Net Salaries'!BB24*Y5_Salary_Inflation_Factor</f>
        <v>38.22</v>
      </c>
      <c r="BC24" s="263">
        <f ca="1">'IMP PRJ Net Salaries'!BC24*Y5_Salary_Inflation_Factor</f>
        <v>77.22</v>
      </c>
      <c r="BD24" s="264">
        <f ca="1">'IMP PRJ Net Salaries'!BD24*Y5_Salary_Inflation_Factor</f>
        <v>77.22</v>
      </c>
      <c r="BE24" s="264">
        <f ca="1">'IMP PRJ Net Salaries'!BE24*Y5_Salary_Inflation_Factor</f>
        <v>77.22</v>
      </c>
      <c r="BF24" s="263">
        <f ca="1">'IMP PRJ Net Salaries'!BF24*Y5_Salary_Inflation_Factor</f>
        <v>77.22</v>
      </c>
      <c r="BG24" s="264">
        <f ca="1">'IMP PRJ Net Salaries'!BG24*Y5_Salary_Inflation_Factor</f>
        <v>77.22</v>
      </c>
      <c r="BH24" s="264">
        <f ca="1">'IMP PRJ Net Salaries'!BH24*Y5_Salary_Inflation_Factor</f>
        <v>77.22</v>
      </c>
      <c r="BI24" s="263">
        <f ca="1">'IMP PRJ Net Salaries'!BI24*Y5_Salary_Inflation_Factor</f>
        <v>77.22</v>
      </c>
      <c r="BJ24" s="264">
        <f ca="1">'IMP PRJ Net Salaries'!BJ24*Y5_Salary_Inflation_Factor</f>
        <v>77.22</v>
      </c>
      <c r="BK24" s="265">
        <f ca="1">'IMP PRJ Net Salaries'!BK24*Y5_Salary_Inflation_Factor</f>
        <v>77.22</v>
      </c>
      <c r="BL24" s="266">
        <f ca="1">'IMP PRJ Net Salaries'!BL24*Y6_Salary_Inflation_Factor</f>
        <v>86.5625</v>
      </c>
      <c r="BM24" s="264">
        <f ca="1">'IMP PRJ Net Salaries'!BM24*Y6_Salary_Inflation_Factor</f>
        <v>86.5625</v>
      </c>
      <c r="BN24" s="264">
        <f ca="1">'IMP PRJ Net Salaries'!BN24*Y6_Salary_Inflation_Factor</f>
        <v>86.5625</v>
      </c>
      <c r="BO24" s="263">
        <f ca="1">'IMP PRJ Net Salaries'!BO24*Y6_Salary_Inflation_Factor</f>
        <v>139.6875</v>
      </c>
      <c r="BP24" s="264">
        <f ca="1">'IMP PRJ Net Salaries'!BP24*Y6_Salary_Inflation_Factor</f>
        <v>139.6875</v>
      </c>
      <c r="BQ24" s="264">
        <f ca="1">'IMP PRJ Net Salaries'!BQ24*Y6_Salary_Inflation_Factor</f>
        <v>139.6875</v>
      </c>
      <c r="BR24" s="263">
        <f ca="1">'IMP PRJ Net Salaries'!BR24*Y6_Salary_Inflation_Factor</f>
        <v>134.375</v>
      </c>
      <c r="BS24" s="264">
        <f ca="1">'IMP PRJ Net Salaries'!BS24*Y6_Salary_Inflation_Factor</f>
        <v>134.375</v>
      </c>
      <c r="BT24" s="264">
        <f ca="1">'IMP PRJ Net Salaries'!BT24*Y6_Salary_Inflation_Factor</f>
        <v>134.375</v>
      </c>
      <c r="BU24" s="263">
        <f ca="1">'IMP PRJ Net Salaries'!BU24*Y6_Salary_Inflation_Factor</f>
        <v>150.3125</v>
      </c>
      <c r="BV24" s="264">
        <f ca="1">'IMP PRJ Net Salaries'!BV24*Y6_Salary_Inflation_Factor</f>
        <v>150.3125</v>
      </c>
      <c r="BW24" s="265">
        <f ca="1">'IMP PRJ Net Salaries'!BW24*Y6_Salary_Inflation_Factor</f>
        <v>150.3125</v>
      </c>
      <c r="BX24" s="266">
        <f ca="1">'IMP PRJ Net Salaries'!BX24*Y7_Salary_Inflation_Factor</f>
        <v>180.375</v>
      </c>
      <c r="BY24" s="264">
        <f ca="1">'IMP PRJ Net Salaries'!BY24*Y7_Salary_Inflation_Factor</f>
        <v>180.375</v>
      </c>
      <c r="BZ24" s="264">
        <f ca="1">'IMP PRJ Net Salaries'!BZ24*Y7_Salary_Inflation_Factor</f>
        <v>180.375</v>
      </c>
      <c r="CA24" s="263">
        <f ca="1">'IMP PRJ Net Salaries'!CA24*Y7_Salary_Inflation_Factor</f>
        <v>157.875</v>
      </c>
      <c r="CB24" s="264">
        <f ca="1">'IMP PRJ Net Salaries'!CB24*Y7_Salary_Inflation_Factor</f>
        <v>157.875</v>
      </c>
      <c r="CC24" s="264">
        <f ca="1">'IMP PRJ Net Salaries'!CC24*Y7_Salary_Inflation_Factor</f>
        <v>157.875</v>
      </c>
      <c r="CD24" s="263">
        <f ca="1">'IMP PRJ Net Salaries'!CD24*Y7_Salary_Inflation_Factor</f>
        <v>158.625</v>
      </c>
      <c r="CE24" s="264">
        <f ca="1">'IMP PRJ Net Salaries'!CE24*Y7_Salary_Inflation_Factor</f>
        <v>158.625</v>
      </c>
      <c r="CF24" s="264">
        <f ca="1">'IMP PRJ Net Salaries'!CF24*Y7_Salary_Inflation_Factor</f>
        <v>158.625</v>
      </c>
      <c r="CG24" s="263">
        <f ca="1">'IMP PRJ Net Salaries'!CG24*Y7_Salary_Inflation_Factor</f>
        <v>158.625</v>
      </c>
      <c r="CH24" s="264">
        <f ca="1">'IMP PRJ Net Salaries'!CH24*Y7_Salary_Inflation_Factor</f>
        <v>158.625</v>
      </c>
      <c r="CI24" s="265">
        <f ca="1">'IMP PRJ Net Salaries'!CI24*Y7_Salary_Inflation_Factor</f>
        <v>158.625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'PRJ Salary Profile'!C24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Net Salaries'!AB25*Y3_Salary_Inflation_Factor</f>
        <v>0</v>
      </c>
      <c r="AC25" s="264">
        <f ca="1">'IMP PRJ Net Salaries'!AC25*Y3_Salary_Inflation_Factor</f>
        <v>0</v>
      </c>
      <c r="AD25" s="264">
        <f ca="1">'IMP PRJ Net Salaries'!AD25*Y3_Salary_Inflation_Factor</f>
        <v>0</v>
      </c>
      <c r="AE25" s="263">
        <f ca="1">'IMP PRJ Net Salaries'!AE25*Y3_Salary_Inflation_Factor</f>
        <v>0</v>
      </c>
      <c r="AF25" s="264">
        <f ca="1">'IMP PRJ Net Salaries'!AF25*Y3_Salary_Inflation_Factor</f>
        <v>0</v>
      </c>
      <c r="AG25" s="264">
        <f ca="1">'IMP PRJ Net Salaries'!AG25*Y3_Salary_Inflation_Factor</f>
        <v>0</v>
      </c>
      <c r="AH25" s="263">
        <f ca="1">'IMP PRJ Net Salaries'!AH25*Y3_Salary_Inflation_Factor</f>
        <v>0</v>
      </c>
      <c r="AI25" s="264">
        <f ca="1">'IMP PRJ Net Salaries'!AI25*Y3_Salary_Inflation_Factor</f>
        <v>0</v>
      </c>
      <c r="AJ25" s="264">
        <f ca="1">'IMP PRJ Net Salaries'!AJ25*Y3_Salary_Inflation_Factor</f>
        <v>0</v>
      </c>
      <c r="AK25" s="263">
        <f ca="1">'IMP PRJ Net Salaries'!AK25*Y3_Salary_Inflation_Factor</f>
        <v>0</v>
      </c>
      <c r="AL25" s="264">
        <f ca="1">'IMP PRJ Net Salaries'!AL25*Y3_Salary_Inflation_Factor</f>
        <v>0</v>
      </c>
      <c r="AM25" s="265">
        <f ca="1">'IMP PRJ Net Salaries'!AM25*Y3_Salary_Inflation_Factor</f>
        <v>0</v>
      </c>
      <c r="AN25" s="266">
        <f ca="1">'IMP PRJ Net Salaries'!AN25*Y4_Salary_Inflation_Factor</f>
        <v>0</v>
      </c>
      <c r="AO25" s="264">
        <f ca="1">'IMP PRJ Net Salaries'!AO25*Y4_Salary_Inflation_Factor</f>
        <v>0</v>
      </c>
      <c r="AP25" s="264">
        <f ca="1">'IMP PRJ Net Salaries'!AP25*Y4_Salary_Inflation_Factor</f>
        <v>0</v>
      </c>
      <c r="AQ25" s="263">
        <f ca="1">'IMP PRJ Net Salaries'!AQ25*Y4_Salary_Inflation_Factor</f>
        <v>0</v>
      </c>
      <c r="AR25" s="264">
        <f ca="1">'IMP PRJ Net Salaries'!AR25*Y4_Salary_Inflation_Factor</f>
        <v>0</v>
      </c>
      <c r="AS25" s="264">
        <f ca="1">'IMP PRJ Net Salaries'!AS25*Y4_Salary_Inflation_Factor</f>
        <v>0</v>
      </c>
      <c r="AT25" s="263">
        <f ca="1">'IMP PRJ Net Salaries'!AT25*Y4_Salary_Inflation_Factor</f>
        <v>0</v>
      </c>
      <c r="AU25" s="264">
        <f ca="1">'IMP PRJ Net Salaries'!AU25*Y4_Salary_Inflation_Factor</f>
        <v>0</v>
      </c>
      <c r="AV25" s="264">
        <f ca="1">'IMP PRJ Net Salaries'!AV25*Y4_Salary_Inflation_Factor</f>
        <v>0</v>
      </c>
      <c r="AW25" s="263">
        <f ca="1">'IMP PRJ Net Salaries'!AW25*Y4_Salary_Inflation_Factor</f>
        <v>0</v>
      </c>
      <c r="AX25" s="264">
        <f ca="1">'IMP PRJ Net Salaries'!AX25*Y4_Salary_Inflation_Factor</f>
        <v>0</v>
      </c>
      <c r="AY25" s="265">
        <f ca="1">'IMP PRJ Net Salaries'!AY25*Y4_Salary_Inflation_Factor</f>
        <v>0</v>
      </c>
      <c r="AZ25" s="266">
        <f ca="1">'IMP PRJ Net Salaries'!AZ25*Y5_Salary_Inflation_Factor</f>
        <v>0</v>
      </c>
      <c r="BA25" s="264">
        <f ca="1">'IMP PRJ Net Salaries'!BA25*Y5_Salary_Inflation_Factor</f>
        <v>0</v>
      </c>
      <c r="BB25" s="264">
        <f ca="1">'IMP PRJ Net Salaries'!BB25*Y5_Salary_Inflation_Factor</f>
        <v>0</v>
      </c>
      <c r="BC25" s="263">
        <f ca="1">'IMP PRJ Net Salaries'!BC25*Y5_Salary_Inflation_Factor</f>
        <v>0</v>
      </c>
      <c r="BD25" s="264">
        <f ca="1">'IMP PRJ Net Salaries'!BD25*Y5_Salary_Inflation_Factor</f>
        <v>0</v>
      </c>
      <c r="BE25" s="264">
        <f ca="1">'IMP PRJ Net Salaries'!BE25*Y5_Salary_Inflation_Factor</f>
        <v>0</v>
      </c>
      <c r="BF25" s="263">
        <f ca="1">'IMP PRJ Net Salaries'!BF25*Y5_Salary_Inflation_Factor</f>
        <v>0</v>
      </c>
      <c r="BG25" s="264">
        <f ca="1">'IMP PRJ Net Salaries'!BG25*Y5_Salary_Inflation_Factor</f>
        <v>0</v>
      </c>
      <c r="BH25" s="264">
        <f ca="1">'IMP PRJ Net Salaries'!BH25*Y5_Salary_Inflation_Factor</f>
        <v>0</v>
      </c>
      <c r="BI25" s="263">
        <f ca="1">'IMP PRJ Net Salaries'!BI25*Y5_Salary_Inflation_Factor</f>
        <v>0</v>
      </c>
      <c r="BJ25" s="264">
        <f ca="1">'IMP PRJ Net Salaries'!BJ25*Y5_Salary_Inflation_Factor</f>
        <v>0</v>
      </c>
      <c r="BK25" s="265">
        <f ca="1">'IMP PRJ Net Salaries'!BK25*Y5_Salary_Inflation_Factor</f>
        <v>0</v>
      </c>
      <c r="BL25" s="264">
        <f ca="1">'IMP PRJ Net Salaries'!BL25*Y6_Salary_Inflation_Factor</f>
        <v>0</v>
      </c>
      <c r="BM25" s="264">
        <f ca="1">'IMP PRJ Net Salaries'!BM25*Y6_Salary_Inflation_Factor</f>
        <v>0</v>
      </c>
      <c r="BN25" s="345">
        <f ca="1">'IMP PRJ Net Salaries'!BN25*Y6_Salary_Inflation_Factor</f>
        <v>0</v>
      </c>
      <c r="BO25" s="264">
        <f ca="1">'IMP PRJ Net Salaries'!BO25*Y6_Salary_Inflation_Factor</f>
        <v>0</v>
      </c>
      <c r="BP25" s="264">
        <f ca="1">'IMP PRJ Net Salaries'!BP25*Y6_Salary_Inflation_Factor</f>
        <v>0</v>
      </c>
      <c r="BQ25" s="264">
        <f ca="1">'IMP PRJ Net Salaries'!BQ25*Y6_Salary_Inflation_Factor</f>
        <v>0</v>
      </c>
      <c r="BR25" s="263">
        <f ca="1">'IMP PRJ Net Salaries'!BR25*Y6_Salary_Inflation_Factor</f>
        <v>0</v>
      </c>
      <c r="BS25" s="264">
        <f ca="1">'IMP PRJ Net Salaries'!BS25*Y6_Salary_Inflation_Factor</f>
        <v>0</v>
      </c>
      <c r="BT25" s="345">
        <f ca="1">'IMP PRJ Net Salaries'!BT25*Y6_Salary_Inflation_Factor</f>
        <v>0</v>
      </c>
      <c r="BU25" s="264">
        <f ca="1">'IMP PRJ Net Salaries'!BU25*Y6_Salary_Inflation_Factor</f>
        <v>0</v>
      </c>
      <c r="BV25" s="264">
        <f ca="1">'IMP PRJ Net Salaries'!BV25*Y6_Salary_Inflation_Factor</f>
        <v>0</v>
      </c>
      <c r="BW25" s="265">
        <f ca="1">'IMP PRJ Net Salaries'!BW25*Y6_Salary_Inflation_Factor</f>
        <v>0</v>
      </c>
      <c r="BX25" s="266">
        <f ca="1">'IMP PRJ Net Salaries'!BX25*Y7_Salary_Inflation_Factor</f>
        <v>0</v>
      </c>
      <c r="BY25" s="264">
        <f ca="1">'IMP PRJ Net Salaries'!BY25*Y7_Salary_Inflation_Factor</f>
        <v>0</v>
      </c>
      <c r="BZ25" s="264">
        <f ca="1">'IMP PRJ Net Salaries'!BZ25*Y7_Salary_Inflation_Factor</f>
        <v>0</v>
      </c>
      <c r="CA25" s="263">
        <f ca="1">'IMP PRJ Net Salaries'!CA25*Y7_Salary_Inflation_Factor</f>
        <v>0</v>
      </c>
      <c r="CB25" s="264">
        <f ca="1">'IMP PRJ Net Salaries'!CB25*Y7_Salary_Inflation_Factor</f>
        <v>0</v>
      </c>
      <c r="CC25" s="264">
        <f ca="1">'IMP PRJ Net Salaries'!CC25*Y7_Salary_Inflation_Factor</f>
        <v>0</v>
      </c>
      <c r="CD25" s="263">
        <f ca="1">'IMP PRJ Net Salaries'!CD25*Y7_Salary_Inflation_Factor</f>
        <v>0</v>
      </c>
      <c r="CE25" s="264">
        <f ca="1">'IMP PRJ Net Salaries'!CE25*Y7_Salary_Inflation_Factor</f>
        <v>0</v>
      </c>
      <c r="CF25" s="264">
        <f ca="1">'IMP PRJ Net Salaries'!CF25*Y7_Salary_Inflation_Factor</f>
        <v>0</v>
      </c>
      <c r="CG25" s="263">
        <f ca="1">'IMP PRJ Net Salaries'!CG25*Y7_Salary_Inflation_Factor</f>
        <v>0</v>
      </c>
      <c r="CH25" s="264">
        <f ca="1">'IMP PRJ Net Salaries'!CH25*Y7_Salary_Inflation_Factor</f>
        <v>0</v>
      </c>
      <c r="CI25" s="265">
        <f ca="1">'IMP PRJ Net Salaries'!CI25*Y7_Salary_Inflation_Factor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'PRJ Salary Profile'!C25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Net Salaries'!AB26*Y3_Salary_Inflation_Factor</f>
        <v>0</v>
      </c>
      <c r="AC26" s="264">
        <f ca="1">'IMP PRJ Net Salaries'!AC26*Y3_Salary_Inflation_Factor</f>
        <v>0</v>
      </c>
      <c r="AD26" s="264">
        <f ca="1">'IMP PRJ Net Salaries'!AD26*Y3_Salary_Inflation_Factor</f>
        <v>0</v>
      </c>
      <c r="AE26" s="263">
        <f ca="1">'IMP PRJ Net Salaries'!AE26*Y3_Salary_Inflation_Factor</f>
        <v>0</v>
      </c>
      <c r="AF26" s="264">
        <f ca="1">'IMP PRJ Net Salaries'!AF26*Y3_Salary_Inflation_Factor</f>
        <v>0</v>
      </c>
      <c r="AG26" s="264">
        <f ca="1">'IMP PRJ Net Salaries'!AG26*Y3_Salary_Inflation_Factor</f>
        <v>0</v>
      </c>
      <c r="AH26" s="263">
        <f ca="1">'IMP PRJ Net Salaries'!AH26*Y3_Salary_Inflation_Factor</f>
        <v>0</v>
      </c>
      <c r="AI26" s="264">
        <f ca="1">'IMP PRJ Net Salaries'!AI26*Y3_Salary_Inflation_Factor</f>
        <v>0</v>
      </c>
      <c r="AJ26" s="264">
        <f ca="1">'IMP PRJ Net Salaries'!AJ26*Y3_Salary_Inflation_Factor</f>
        <v>0</v>
      </c>
      <c r="AK26" s="263">
        <f ca="1">'IMP PRJ Net Salaries'!AK26*Y3_Salary_Inflation_Factor</f>
        <v>0</v>
      </c>
      <c r="AL26" s="264">
        <f ca="1">'IMP PRJ Net Salaries'!AL26*Y3_Salary_Inflation_Factor</f>
        <v>0</v>
      </c>
      <c r="AM26" s="265">
        <f ca="1">'IMP PRJ Net Salaries'!AM26*Y3_Salary_Inflation_Factor</f>
        <v>0</v>
      </c>
      <c r="AN26" s="266">
        <f ca="1">'IMP PRJ Net Salaries'!AN26*Y4_Salary_Inflation_Factor</f>
        <v>0</v>
      </c>
      <c r="AO26" s="264">
        <f ca="1">'IMP PRJ Net Salaries'!AO26*Y4_Salary_Inflation_Factor</f>
        <v>0</v>
      </c>
      <c r="AP26" s="264">
        <f ca="1">'IMP PRJ Net Salaries'!AP26*Y4_Salary_Inflation_Factor</f>
        <v>0</v>
      </c>
      <c r="AQ26" s="263">
        <f ca="1">'IMP PRJ Net Salaries'!AQ26*Y4_Salary_Inflation_Factor</f>
        <v>0</v>
      </c>
      <c r="AR26" s="264">
        <f ca="1">'IMP PRJ Net Salaries'!AR26*Y4_Salary_Inflation_Factor</f>
        <v>0</v>
      </c>
      <c r="AS26" s="264">
        <f ca="1">'IMP PRJ Net Salaries'!AS26*Y4_Salary_Inflation_Factor</f>
        <v>0</v>
      </c>
      <c r="AT26" s="263">
        <f ca="1">'IMP PRJ Net Salaries'!AT26*Y4_Salary_Inflation_Factor</f>
        <v>0</v>
      </c>
      <c r="AU26" s="264">
        <f ca="1">'IMP PRJ Net Salaries'!AU26*Y4_Salary_Inflation_Factor</f>
        <v>0</v>
      </c>
      <c r="AV26" s="264">
        <f ca="1">'IMP PRJ Net Salaries'!AV26*Y4_Salary_Inflation_Factor</f>
        <v>0</v>
      </c>
      <c r="AW26" s="263">
        <f ca="1">'IMP PRJ Net Salaries'!AW26*Y4_Salary_Inflation_Factor</f>
        <v>0</v>
      </c>
      <c r="AX26" s="264">
        <f ca="1">'IMP PRJ Net Salaries'!AX26*Y4_Salary_Inflation_Factor</f>
        <v>0</v>
      </c>
      <c r="AY26" s="265">
        <f ca="1">'IMP PRJ Net Salaries'!AY26*Y4_Salary_Inflation_Factor</f>
        <v>0</v>
      </c>
      <c r="AZ26" s="266">
        <f ca="1">'IMP PRJ Net Salaries'!AZ26*Y5_Salary_Inflation_Factor</f>
        <v>0</v>
      </c>
      <c r="BA26" s="264">
        <f ca="1">'IMP PRJ Net Salaries'!BA26*Y5_Salary_Inflation_Factor</f>
        <v>0</v>
      </c>
      <c r="BB26" s="264">
        <f ca="1">'IMP PRJ Net Salaries'!BB26*Y5_Salary_Inflation_Factor</f>
        <v>0</v>
      </c>
      <c r="BC26" s="263">
        <f ca="1">'IMP PRJ Net Salaries'!BC26*Y5_Salary_Inflation_Factor</f>
        <v>0</v>
      </c>
      <c r="BD26" s="264">
        <f ca="1">'IMP PRJ Net Salaries'!BD26*Y5_Salary_Inflation_Factor</f>
        <v>0</v>
      </c>
      <c r="BE26" s="264">
        <f ca="1">'IMP PRJ Net Salaries'!BE26*Y5_Salary_Inflation_Factor</f>
        <v>0</v>
      </c>
      <c r="BF26" s="263">
        <f ca="1">'IMP PRJ Net Salaries'!BF26*Y5_Salary_Inflation_Factor</f>
        <v>0</v>
      </c>
      <c r="BG26" s="264">
        <f ca="1">'IMP PRJ Net Salaries'!BG26*Y5_Salary_Inflation_Factor</f>
        <v>0</v>
      </c>
      <c r="BH26" s="264">
        <f ca="1">'IMP PRJ Net Salaries'!BH26*Y5_Salary_Inflation_Factor</f>
        <v>0</v>
      </c>
      <c r="BI26" s="263">
        <f ca="1">'IMP PRJ Net Salaries'!BI26*Y5_Salary_Inflation_Factor</f>
        <v>0</v>
      </c>
      <c r="BJ26" s="264">
        <f ca="1">'IMP PRJ Net Salaries'!BJ26*Y5_Salary_Inflation_Factor</f>
        <v>0</v>
      </c>
      <c r="BK26" s="265">
        <f ca="1">'IMP PRJ Net Salaries'!BK26*Y5_Salary_Inflation_Factor</f>
        <v>0</v>
      </c>
      <c r="BL26" s="264">
        <f ca="1">'IMP PRJ Net Salaries'!BL26*Y6_Salary_Inflation_Factor</f>
        <v>0</v>
      </c>
      <c r="BM26" s="264">
        <f ca="1">'IMP PRJ Net Salaries'!BM26*Y6_Salary_Inflation_Factor</f>
        <v>0</v>
      </c>
      <c r="BN26" s="345">
        <f ca="1">'IMP PRJ Net Salaries'!BN26*Y6_Salary_Inflation_Factor</f>
        <v>0</v>
      </c>
      <c r="BO26" s="264">
        <f ca="1">'IMP PRJ Net Salaries'!BO26*Y6_Salary_Inflation_Factor</f>
        <v>0</v>
      </c>
      <c r="BP26" s="264">
        <f ca="1">'IMP PRJ Net Salaries'!BP26*Y6_Salary_Inflation_Factor</f>
        <v>0</v>
      </c>
      <c r="BQ26" s="264">
        <f ca="1">'IMP PRJ Net Salaries'!BQ26*Y6_Salary_Inflation_Factor</f>
        <v>0</v>
      </c>
      <c r="BR26" s="263">
        <f ca="1">'IMP PRJ Net Salaries'!BR26*Y6_Salary_Inflation_Factor</f>
        <v>0</v>
      </c>
      <c r="BS26" s="264">
        <f ca="1">'IMP PRJ Net Salaries'!BS26*Y6_Salary_Inflation_Factor</f>
        <v>0</v>
      </c>
      <c r="BT26" s="345">
        <f ca="1">'IMP PRJ Net Salaries'!BT26*Y6_Salary_Inflation_Factor</f>
        <v>0</v>
      </c>
      <c r="BU26" s="264">
        <f ca="1">'IMP PRJ Net Salaries'!BU26*Y6_Salary_Inflation_Factor</f>
        <v>0</v>
      </c>
      <c r="BV26" s="264">
        <f ca="1">'IMP PRJ Net Salaries'!BV26*Y6_Salary_Inflation_Factor</f>
        <v>0</v>
      </c>
      <c r="BW26" s="265">
        <f ca="1">'IMP PRJ Net Salaries'!BW26*Y6_Salary_Inflation_Factor</f>
        <v>0</v>
      </c>
      <c r="BX26" s="266">
        <f ca="1">'IMP PRJ Net Salaries'!BX26*Y7_Salary_Inflation_Factor</f>
        <v>0</v>
      </c>
      <c r="BY26" s="264">
        <f ca="1">'IMP PRJ Net Salaries'!BY26*Y7_Salary_Inflation_Factor</f>
        <v>0</v>
      </c>
      <c r="BZ26" s="264">
        <f ca="1">'IMP PRJ Net Salaries'!BZ26*Y7_Salary_Inflation_Factor</f>
        <v>0</v>
      </c>
      <c r="CA26" s="263">
        <f ca="1">'IMP PRJ Net Salaries'!CA26*Y7_Salary_Inflation_Factor</f>
        <v>0</v>
      </c>
      <c r="CB26" s="264">
        <f ca="1">'IMP PRJ Net Salaries'!CB26*Y7_Salary_Inflation_Factor</f>
        <v>0</v>
      </c>
      <c r="CC26" s="264">
        <f ca="1">'IMP PRJ Net Salaries'!CC26*Y7_Salary_Inflation_Factor</f>
        <v>0</v>
      </c>
      <c r="CD26" s="263">
        <f ca="1">'IMP PRJ Net Salaries'!CD26*Y7_Salary_Inflation_Factor</f>
        <v>0</v>
      </c>
      <c r="CE26" s="264">
        <f ca="1">'IMP PRJ Net Salaries'!CE26*Y7_Salary_Inflation_Factor</f>
        <v>0</v>
      </c>
      <c r="CF26" s="264">
        <f ca="1">'IMP PRJ Net Salaries'!CF26*Y7_Salary_Inflation_Factor</f>
        <v>0</v>
      </c>
      <c r="CG26" s="263">
        <f ca="1">'IMP PRJ Net Salaries'!CG26*Y7_Salary_Inflation_Factor</f>
        <v>0</v>
      </c>
      <c r="CH26" s="264">
        <f ca="1">'IMP PRJ Net Salaries'!CH26*Y7_Salary_Inflation_Factor</f>
        <v>0</v>
      </c>
      <c r="CI26" s="265">
        <f ca="1">'IMP PRJ Net Salaries'!CI26*Y7_Salary_Inflation_Factor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'PRJ Salary Profile'!C26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Net Salaries'!AB27*Y3_Salary_Inflation_Factor</f>
        <v>0</v>
      </c>
      <c r="AC27" s="264">
        <f ca="1">'IMP PRJ Net Salaries'!AC27*Y3_Salary_Inflation_Factor</f>
        <v>0</v>
      </c>
      <c r="AD27" s="264">
        <f ca="1">'IMP PRJ Net Salaries'!AD27*Y3_Salary_Inflation_Factor</f>
        <v>0</v>
      </c>
      <c r="AE27" s="263">
        <f ca="1">'IMP PRJ Net Salaries'!AE27*Y3_Salary_Inflation_Factor</f>
        <v>0</v>
      </c>
      <c r="AF27" s="264">
        <f ca="1">'IMP PRJ Net Salaries'!AF27*Y3_Salary_Inflation_Factor</f>
        <v>0</v>
      </c>
      <c r="AG27" s="264">
        <f ca="1">'IMP PRJ Net Salaries'!AG27*Y3_Salary_Inflation_Factor</f>
        <v>0</v>
      </c>
      <c r="AH27" s="263">
        <f ca="1">'IMP PRJ Net Salaries'!AH27*Y3_Salary_Inflation_Factor</f>
        <v>0</v>
      </c>
      <c r="AI27" s="264">
        <f ca="1">'IMP PRJ Net Salaries'!AI27*Y3_Salary_Inflation_Factor</f>
        <v>0</v>
      </c>
      <c r="AJ27" s="264">
        <f ca="1">'IMP PRJ Net Salaries'!AJ27*Y3_Salary_Inflation_Factor</f>
        <v>0</v>
      </c>
      <c r="AK27" s="263">
        <f ca="1">'IMP PRJ Net Salaries'!AK27*Y3_Salary_Inflation_Factor</f>
        <v>0</v>
      </c>
      <c r="AL27" s="264">
        <f ca="1">'IMP PRJ Net Salaries'!AL27*Y3_Salary_Inflation_Factor</f>
        <v>0</v>
      </c>
      <c r="AM27" s="265">
        <f ca="1">'IMP PRJ Net Salaries'!AM27*Y3_Salary_Inflation_Factor</f>
        <v>0</v>
      </c>
      <c r="AN27" s="266">
        <f ca="1">'IMP PRJ Net Salaries'!AN27*Y4_Salary_Inflation_Factor</f>
        <v>0</v>
      </c>
      <c r="AO27" s="264">
        <f ca="1">'IMP PRJ Net Salaries'!AO27*Y4_Salary_Inflation_Factor</f>
        <v>0</v>
      </c>
      <c r="AP27" s="264">
        <f ca="1">'IMP PRJ Net Salaries'!AP27*Y4_Salary_Inflation_Factor</f>
        <v>0</v>
      </c>
      <c r="AQ27" s="263">
        <f ca="1">'IMP PRJ Net Salaries'!AQ27*Y4_Salary_Inflation_Factor</f>
        <v>0</v>
      </c>
      <c r="AR27" s="264">
        <f ca="1">'IMP PRJ Net Salaries'!AR27*Y4_Salary_Inflation_Factor</f>
        <v>0</v>
      </c>
      <c r="AS27" s="264">
        <f ca="1">'IMP PRJ Net Salaries'!AS27*Y4_Salary_Inflation_Factor</f>
        <v>0</v>
      </c>
      <c r="AT27" s="263">
        <f ca="1">'IMP PRJ Net Salaries'!AT27*Y4_Salary_Inflation_Factor</f>
        <v>0</v>
      </c>
      <c r="AU27" s="264">
        <f ca="1">'IMP PRJ Net Salaries'!AU27*Y4_Salary_Inflation_Factor</f>
        <v>0</v>
      </c>
      <c r="AV27" s="264">
        <f ca="1">'IMP PRJ Net Salaries'!AV27*Y4_Salary_Inflation_Factor</f>
        <v>0</v>
      </c>
      <c r="AW27" s="263">
        <f ca="1">'IMP PRJ Net Salaries'!AW27*Y4_Salary_Inflation_Factor</f>
        <v>0</v>
      </c>
      <c r="AX27" s="264">
        <f ca="1">'IMP PRJ Net Salaries'!AX27*Y4_Salary_Inflation_Factor</f>
        <v>0</v>
      </c>
      <c r="AY27" s="265">
        <f ca="1">'IMP PRJ Net Salaries'!AY27*Y4_Salary_Inflation_Factor</f>
        <v>0</v>
      </c>
      <c r="AZ27" s="266">
        <f ca="1">'IMP PRJ Net Salaries'!AZ27*Y5_Salary_Inflation_Factor</f>
        <v>0</v>
      </c>
      <c r="BA27" s="264">
        <f ca="1">'IMP PRJ Net Salaries'!BA27*Y5_Salary_Inflation_Factor</f>
        <v>0</v>
      </c>
      <c r="BB27" s="264">
        <f ca="1">'IMP PRJ Net Salaries'!BB27*Y5_Salary_Inflation_Factor</f>
        <v>0</v>
      </c>
      <c r="BC27" s="263">
        <f ca="1">'IMP PRJ Net Salaries'!BC27*Y5_Salary_Inflation_Factor</f>
        <v>0</v>
      </c>
      <c r="BD27" s="264">
        <f ca="1">'IMP PRJ Net Salaries'!BD27*Y5_Salary_Inflation_Factor</f>
        <v>0</v>
      </c>
      <c r="BE27" s="264">
        <f ca="1">'IMP PRJ Net Salaries'!BE27*Y5_Salary_Inflation_Factor</f>
        <v>0</v>
      </c>
      <c r="BF27" s="263">
        <f ca="1">'IMP PRJ Net Salaries'!BF27*Y5_Salary_Inflation_Factor</f>
        <v>0</v>
      </c>
      <c r="BG27" s="264">
        <f ca="1">'IMP PRJ Net Salaries'!BG27*Y5_Salary_Inflation_Factor</f>
        <v>0</v>
      </c>
      <c r="BH27" s="264">
        <f ca="1">'IMP PRJ Net Salaries'!BH27*Y5_Salary_Inflation_Factor</f>
        <v>0</v>
      </c>
      <c r="BI27" s="263">
        <f ca="1">'IMP PRJ Net Salaries'!BI27*Y5_Salary_Inflation_Factor</f>
        <v>0</v>
      </c>
      <c r="BJ27" s="264">
        <f ca="1">'IMP PRJ Net Salaries'!BJ27*Y5_Salary_Inflation_Factor</f>
        <v>0</v>
      </c>
      <c r="BK27" s="265">
        <f ca="1">'IMP PRJ Net Salaries'!BK27*Y5_Salary_Inflation_Factor</f>
        <v>0</v>
      </c>
      <c r="BL27" s="264">
        <f ca="1">'IMP PRJ Net Salaries'!BL27*Y6_Salary_Inflation_Factor</f>
        <v>0</v>
      </c>
      <c r="BM27" s="264">
        <f ca="1">'IMP PRJ Net Salaries'!BM27*Y6_Salary_Inflation_Factor</f>
        <v>0</v>
      </c>
      <c r="BN27" s="345">
        <f ca="1">'IMP PRJ Net Salaries'!BN27*Y6_Salary_Inflation_Factor</f>
        <v>0</v>
      </c>
      <c r="BO27" s="264">
        <f ca="1">'IMP PRJ Net Salaries'!BO27*Y6_Salary_Inflation_Factor</f>
        <v>0</v>
      </c>
      <c r="BP27" s="264">
        <f ca="1">'IMP PRJ Net Salaries'!BP27*Y6_Salary_Inflation_Factor</f>
        <v>0</v>
      </c>
      <c r="BQ27" s="264">
        <f ca="1">'IMP PRJ Net Salaries'!BQ27*Y6_Salary_Inflation_Factor</f>
        <v>0</v>
      </c>
      <c r="BR27" s="263">
        <f ca="1">'IMP PRJ Net Salaries'!BR27*Y6_Salary_Inflation_Factor</f>
        <v>0</v>
      </c>
      <c r="BS27" s="264">
        <f ca="1">'IMP PRJ Net Salaries'!BS27*Y6_Salary_Inflation_Factor</f>
        <v>0</v>
      </c>
      <c r="BT27" s="345">
        <f ca="1">'IMP PRJ Net Salaries'!BT27*Y6_Salary_Inflation_Factor</f>
        <v>0</v>
      </c>
      <c r="BU27" s="264">
        <f ca="1">'IMP PRJ Net Salaries'!BU27*Y6_Salary_Inflation_Factor</f>
        <v>0</v>
      </c>
      <c r="BV27" s="264">
        <f ca="1">'IMP PRJ Net Salaries'!BV27*Y6_Salary_Inflation_Factor</f>
        <v>0</v>
      </c>
      <c r="BW27" s="265">
        <f ca="1">'IMP PRJ Net Salaries'!BW27*Y6_Salary_Inflation_Factor</f>
        <v>0</v>
      </c>
      <c r="BX27" s="266">
        <f ca="1">'IMP PRJ Net Salaries'!BX27*Y7_Salary_Inflation_Factor</f>
        <v>0</v>
      </c>
      <c r="BY27" s="264">
        <f ca="1">'IMP PRJ Net Salaries'!BY27*Y7_Salary_Inflation_Factor</f>
        <v>0</v>
      </c>
      <c r="BZ27" s="264">
        <f ca="1">'IMP PRJ Net Salaries'!BZ27*Y7_Salary_Inflation_Factor</f>
        <v>0</v>
      </c>
      <c r="CA27" s="263">
        <f ca="1">'IMP PRJ Net Salaries'!CA27*Y7_Salary_Inflation_Factor</f>
        <v>0</v>
      </c>
      <c r="CB27" s="264">
        <f ca="1">'IMP PRJ Net Salaries'!CB27*Y7_Salary_Inflation_Factor</f>
        <v>0</v>
      </c>
      <c r="CC27" s="264">
        <f ca="1">'IMP PRJ Net Salaries'!CC27*Y7_Salary_Inflation_Factor</f>
        <v>0</v>
      </c>
      <c r="CD27" s="263">
        <f ca="1">'IMP PRJ Net Salaries'!CD27*Y7_Salary_Inflation_Factor</f>
        <v>0</v>
      </c>
      <c r="CE27" s="264">
        <f ca="1">'IMP PRJ Net Salaries'!CE27*Y7_Salary_Inflation_Factor</f>
        <v>0</v>
      </c>
      <c r="CF27" s="264">
        <f ca="1">'IMP PRJ Net Salaries'!CF27*Y7_Salary_Inflation_Factor</f>
        <v>0</v>
      </c>
      <c r="CG27" s="263">
        <f ca="1">'IMP PRJ Net Salaries'!CG27*Y7_Salary_Inflation_Factor</f>
        <v>0</v>
      </c>
      <c r="CH27" s="264">
        <f ca="1">'IMP PRJ Net Salaries'!CH27*Y7_Salary_Inflation_Factor</f>
        <v>0</v>
      </c>
      <c r="CI27" s="265">
        <f ca="1">'IMP PRJ Net Salaries'!CI27*Y7_Salary_Inflation_Factor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>
        <f>'PRJ Salary Profile'!C27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Net Salaries'!AB28*Y3_Salary_Inflation_Factor</f>
        <v>0</v>
      </c>
      <c r="AC28" s="264">
        <f ca="1">'IMP PRJ Net Salaries'!AC28*Y3_Salary_Inflation_Factor</f>
        <v>0</v>
      </c>
      <c r="AD28" s="264">
        <f ca="1">'IMP PRJ Net Salaries'!AD28*Y3_Salary_Inflation_Factor</f>
        <v>0</v>
      </c>
      <c r="AE28" s="263">
        <f ca="1">'IMP PRJ Net Salaries'!AE28*Y3_Salary_Inflation_Factor</f>
        <v>0</v>
      </c>
      <c r="AF28" s="264">
        <f ca="1">'IMP PRJ Net Salaries'!AF28*Y3_Salary_Inflation_Factor</f>
        <v>0</v>
      </c>
      <c r="AG28" s="264">
        <f ca="1">'IMP PRJ Net Salaries'!AG28*Y3_Salary_Inflation_Factor</f>
        <v>0</v>
      </c>
      <c r="AH28" s="263">
        <f ca="1">'IMP PRJ Net Salaries'!AH28*Y3_Salary_Inflation_Factor</f>
        <v>0</v>
      </c>
      <c r="AI28" s="264">
        <f ca="1">'IMP PRJ Net Salaries'!AI28*Y3_Salary_Inflation_Factor</f>
        <v>0</v>
      </c>
      <c r="AJ28" s="264">
        <f ca="1">'IMP PRJ Net Salaries'!AJ28*Y3_Salary_Inflation_Factor</f>
        <v>0</v>
      </c>
      <c r="AK28" s="263">
        <f ca="1">'IMP PRJ Net Salaries'!AK28*Y3_Salary_Inflation_Factor</f>
        <v>0</v>
      </c>
      <c r="AL28" s="264">
        <f ca="1">'IMP PRJ Net Salaries'!AL28*Y3_Salary_Inflation_Factor</f>
        <v>0</v>
      </c>
      <c r="AM28" s="265">
        <f ca="1">'IMP PRJ Net Salaries'!AM28*Y3_Salary_Inflation_Factor</f>
        <v>0</v>
      </c>
      <c r="AN28" s="266">
        <f ca="1">'IMP PRJ Net Salaries'!AN28*Y4_Salary_Inflation_Factor</f>
        <v>0</v>
      </c>
      <c r="AO28" s="264">
        <f ca="1">'IMP PRJ Net Salaries'!AO28*Y4_Salary_Inflation_Factor</f>
        <v>0</v>
      </c>
      <c r="AP28" s="264">
        <f ca="1">'IMP PRJ Net Salaries'!AP28*Y4_Salary_Inflation_Factor</f>
        <v>0</v>
      </c>
      <c r="AQ28" s="263">
        <f ca="1">'IMP PRJ Net Salaries'!AQ28*Y4_Salary_Inflation_Factor</f>
        <v>0</v>
      </c>
      <c r="AR28" s="264">
        <f ca="1">'IMP PRJ Net Salaries'!AR28*Y4_Salary_Inflation_Factor</f>
        <v>0</v>
      </c>
      <c r="AS28" s="264">
        <f ca="1">'IMP PRJ Net Salaries'!AS28*Y4_Salary_Inflation_Factor</f>
        <v>0</v>
      </c>
      <c r="AT28" s="263">
        <f ca="1">'IMP PRJ Net Salaries'!AT28*Y4_Salary_Inflation_Factor</f>
        <v>0</v>
      </c>
      <c r="AU28" s="264">
        <f ca="1">'IMP PRJ Net Salaries'!AU28*Y4_Salary_Inflation_Factor</f>
        <v>0</v>
      </c>
      <c r="AV28" s="264">
        <f ca="1">'IMP PRJ Net Salaries'!AV28*Y4_Salary_Inflation_Factor</f>
        <v>0</v>
      </c>
      <c r="AW28" s="263">
        <f ca="1">'IMP PRJ Net Salaries'!AW28*Y4_Salary_Inflation_Factor</f>
        <v>0</v>
      </c>
      <c r="AX28" s="264">
        <f ca="1">'IMP PRJ Net Salaries'!AX28*Y4_Salary_Inflation_Factor</f>
        <v>0</v>
      </c>
      <c r="AY28" s="265">
        <f ca="1">'IMP PRJ Net Salaries'!AY28*Y4_Salary_Inflation_Factor</f>
        <v>0</v>
      </c>
      <c r="AZ28" s="266">
        <f ca="1">'IMP PRJ Net Salaries'!AZ28*Y5_Salary_Inflation_Factor</f>
        <v>0</v>
      </c>
      <c r="BA28" s="264">
        <f ca="1">'IMP PRJ Net Salaries'!BA28*Y5_Salary_Inflation_Factor</f>
        <v>0</v>
      </c>
      <c r="BB28" s="264">
        <f ca="1">'IMP PRJ Net Salaries'!BB28*Y5_Salary_Inflation_Factor</f>
        <v>0</v>
      </c>
      <c r="BC28" s="263">
        <f ca="1">'IMP PRJ Net Salaries'!BC28*Y5_Salary_Inflation_Factor</f>
        <v>0</v>
      </c>
      <c r="BD28" s="264">
        <f ca="1">'IMP PRJ Net Salaries'!BD28*Y5_Salary_Inflation_Factor</f>
        <v>0</v>
      </c>
      <c r="BE28" s="264">
        <f ca="1">'IMP PRJ Net Salaries'!BE28*Y5_Salary_Inflation_Factor</f>
        <v>0</v>
      </c>
      <c r="BF28" s="263">
        <f ca="1">'IMP PRJ Net Salaries'!BF28*Y5_Salary_Inflation_Factor</f>
        <v>0</v>
      </c>
      <c r="BG28" s="264">
        <f ca="1">'IMP PRJ Net Salaries'!BG28*Y5_Salary_Inflation_Factor</f>
        <v>0</v>
      </c>
      <c r="BH28" s="264">
        <f ca="1">'IMP PRJ Net Salaries'!BH28*Y5_Salary_Inflation_Factor</f>
        <v>0</v>
      </c>
      <c r="BI28" s="263">
        <f ca="1">'IMP PRJ Net Salaries'!BI28*Y5_Salary_Inflation_Factor</f>
        <v>0</v>
      </c>
      <c r="BJ28" s="264">
        <f ca="1">'IMP PRJ Net Salaries'!BJ28*Y5_Salary_Inflation_Factor</f>
        <v>0</v>
      </c>
      <c r="BK28" s="265">
        <f ca="1">'IMP PRJ Net Salaries'!BK28*Y5_Salary_Inflation_Factor</f>
        <v>0</v>
      </c>
      <c r="BL28" s="264">
        <f ca="1">'IMP PRJ Net Salaries'!BL28*Y6_Salary_Inflation_Factor</f>
        <v>0</v>
      </c>
      <c r="BM28" s="264">
        <f ca="1">'IMP PRJ Net Salaries'!BM28*Y6_Salary_Inflation_Factor</f>
        <v>0</v>
      </c>
      <c r="BN28" s="346">
        <f ca="1">'IMP PRJ Net Salaries'!BN28*Y6_Salary_Inflation_Factor</f>
        <v>0</v>
      </c>
      <c r="BO28" s="264">
        <f ca="1">'IMP PRJ Net Salaries'!BO28*Y6_Salary_Inflation_Factor</f>
        <v>0</v>
      </c>
      <c r="BP28" s="264">
        <f ca="1">'IMP PRJ Net Salaries'!BP28*Y6_Salary_Inflation_Factor</f>
        <v>0</v>
      </c>
      <c r="BQ28" s="264">
        <f ca="1">'IMP PRJ Net Salaries'!BQ28*Y6_Salary_Inflation_Factor</f>
        <v>0</v>
      </c>
      <c r="BR28" s="352">
        <f ca="1">'IMP PRJ Net Salaries'!BR28*Y6_Salary_Inflation_Factor</f>
        <v>0</v>
      </c>
      <c r="BS28" s="264">
        <f ca="1">'IMP PRJ Net Salaries'!BS28*Y6_Salary_Inflation_Factor</f>
        <v>0</v>
      </c>
      <c r="BT28" s="346">
        <f ca="1">'IMP PRJ Net Salaries'!BT28*Y6_Salary_Inflation_Factor</f>
        <v>0</v>
      </c>
      <c r="BU28" s="264">
        <f ca="1">'IMP PRJ Net Salaries'!BU28*Y6_Salary_Inflation_Factor</f>
        <v>0</v>
      </c>
      <c r="BV28" s="264">
        <f ca="1">'IMP PRJ Net Salaries'!BV28*Y6_Salary_Inflation_Factor</f>
        <v>0</v>
      </c>
      <c r="BW28" s="265">
        <f ca="1">'IMP PRJ Net Salaries'!BW28*Y6_Salary_Inflation_Factor</f>
        <v>0</v>
      </c>
      <c r="BX28" s="266">
        <f ca="1">'IMP PRJ Net Salaries'!BX28*Y7_Salary_Inflation_Factor</f>
        <v>0</v>
      </c>
      <c r="BY28" s="264">
        <f ca="1">'IMP PRJ Net Salaries'!BY28*Y7_Salary_Inflation_Factor</f>
        <v>0</v>
      </c>
      <c r="BZ28" s="264">
        <f ca="1">'IMP PRJ Net Salaries'!BZ28*Y7_Salary_Inflation_Factor</f>
        <v>0</v>
      </c>
      <c r="CA28" s="263">
        <f ca="1">'IMP PRJ Net Salaries'!CA28*Y7_Salary_Inflation_Factor</f>
        <v>0</v>
      </c>
      <c r="CB28" s="264">
        <f ca="1">'IMP PRJ Net Salaries'!CB28*Y7_Salary_Inflation_Factor</f>
        <v>0</v>
      </c>
      <c r="CC28" s="264">
        <f ca="1">'IMP PRJ Net Salaries'!CC28*Y7_Salary_Inflation_Factor</f>
        <v>0</v>
      </c>
      <c r="CD28" s="263">
        <f ca="1">'IMP PRJ Net Salaries'!CD28*Y7_Salary_Inflation_Factor</f>
        <v>0</v>
      </c>
      <c r="CE28" s="264">
        <f ca="1">'IMP PRJ Net Salaries'!CE28*Y7_Salary_Inflation_Factor</f>
        <v>0</v>
      </c>
      <c r="CF28" s="264">
        <f ca="1">'IMP PRJ Net Salaries'!CF28*Y7_Salary_Inflation_Factor</f>
        <v>0</v>
      </c>
      <c r="CG28" s="263">
        <f ca="1">'IMP PRJ Net Salaries'!CG28*Y7_Salary_Inflation_Factor</f>
        <v>0</v>
      </c>
      <c r="CH28" s="264">
        <f ca="1">'IMP PRJ Net Salaries'!CH28*Y7_Salary_Inflation_Factor</f>
        <v>0</v>
      </c>
      <c r="CI28" s="265">
        <f ca="1">'IMP PRJ Net Salaries'!CI28*Y7_Salary_Inflation_Factor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106.70399999999998</v>
      </c>
      <c r="AC30" s="264">
        <f t="shared" ref="AC30:CI30" ca="1" si="1">SUM(AC4:AC28)</f>
        <v>136.22399999999999</v>
      </c>
      <c r="AD30" s="264">
        <f t="shared" ca="1" si="1"/>
        <v>86.111999999999995</v>
      </c>
      <c r="AE30" s="263">
        <f t="shared" ca="1" si="1"/>
        <v>101.232</v>
      </c>
      <c r="AF30" s="264">
        <f t="shared" ca="1" si="1"/>
        <v>82.799999999999983</v>
      </c>
      <c r="AG30" s="264">
        <f t="shared" ca="1" si="1"/>
        <v>118.80000000000001</v>
      </c>
      <c r="AH30" s="263">
        <f t="shared" ca="1" si="1"/>
        <v>101.232</v>
      </c>
      <c r="AI30" s="264">
        <f t="shared" ca="1" si="1"/>
        <v>82.799999999999983</v>
      </c>
      <c r="AJ30" s="264">
        <f t="shared" ca="1" si="1"/>
        <v>118.80000000000001</v>
      </c>
      <c r="AK30" s="263">
        <f t="shared" ca="1" si="1"/>
        <v>101.232</v>
      </c>
      <c r="AL30" s="264">
        <f t="shared" ca="1" si="1"/>
        <v>82.799999999999983</v>
      </c>
      <c r="AM30" s="265">
        <f t="shared" ca="1" si="1"/>
        <v>118.80000000000001</v>
      </c>
      <c r="AN30" s="266">
        <f t="shared" ca="1" si="1"/>
        <v>634.39099999999985</v>
      </c>
      <c r="AO30" s="264">
        <f t="shared" ca="1" si="1"/>
        <v>754.10699999999997</v>
      </c>
      <c r="AP30" s="264">
        <f t="shared" ca="1" si="1"/>
        <v>556.54099999999994</v>
      </c>
      <c r="AQ30" s="263">
        <f t="shared" ca="1" si="1"/>
        <v>736.2879999999999</v>
      </c>
      <c r="AR30" s="264">
        <f t="shared" ca="1" si="1"/>
        <v>661.03299999999979</v>
      </c>
      <c r="AS30" s="264">
        <f t="shared" ca="1" si="1"/>
        <v>817.07899999999995</v>
      </c>
      <c r="AT30" s="263">
        <f t="shared" ca="1" si="1"/>
        <v>729.71399999999971</v>
      </c>
      <c r="AU30" s="264">
        <f t="shared" ca="1" si="1"/>
        <v>596.84999999999991</v>
      </c>
      <c r="AV30" s="264">
        <f t="shared" ca="1" si="1"/>
        <v>856.3499999999998</v>
      </c>
      <c r="AW30" s="263">
        <f t="shared" ca="1" si="1"/>
        <v>800.3845</v>
      </c>
      <c r="AX30" s="264">
        <f t="shared" ca="1" si="1"/>
        <v>742.86199999999985</v>
      </c>
      <c r="AY30" s="265">
        <f t="shared" ca="1" si="1"/>
        <v>868.80600000000015</v>
      </c>
      <c r="AZ30" s="266">
        <f t="shared" ca="1" si="1"/>
        <v>1081.4648000000002</v>
      </c>
      <c r="BA30" s="264">
        <f t="shared" ca="1" si="1"/>
        <v>944.65280000000018</v>
      </c>
      <c r="BB30" s="264">
        <f t="shared" ca="1" si="1"/>
        <v>1221.1264000000001</v>
      </c>
      <c r="BC30" s="263">
        <f t="shared" ca="1" si="1"/>
        <v>2230.7064</v>
      </c>
      <c r="BD30" s="264">
        <f t="shared" ca="1" si="1"/>
        <v>2354.8199999999993</v>
      </c>
      <c r="BE30" s="264">
        <f t="shared" ca="1" si="1"/>
        <v>2194.1399999999994</v>
      </c>
      <c r="BF30" s="263">
        <f t="shared" ca="1" si="1"/>
        <v>2171.4263999999994</v>
      </c>
      <c r="BG30" s="264">
        <f t="shared" ca="1" si="1"/>
        <v>1776.06</v>
      </c>
      <c r="BH30" s="264">
        <f t="shared" ca="1" si="1"/>
        <v>2548.2600000000002</v>
      </c>
      <c r="BI30" s="263">
        <f t="shared" ca="1" si="1"/>
        <v>2171.4263999999994</v>
      </c>
      <c r="BJ30" s="264">
        <f t="shared" ca="1" si="1"/>
        <v>1776.06</v>
      </c>
      <c r="BK30" s="265">
        <f t="shared" ca="1" si="1"/>
        <v>2548.2600000000002</v>
      </c>
      <c r="BL30" s="264">
        <f t="shared" ca="1" si="1"/>
        <v>2434.1375000000003</v>
      </c>
      <c r="BM30" s="264">
        <f t="shared" ca="1" si="1"/>
        <v>1990.9375</v>
      </c>
      <c r="BN30" s="345">
        <f t="shared" ca="1" si="1"/>
        <v>2856.5625000000005</v>
      </c>
      <c r="BO30" s="264">
        <f t="shared" ca="1" si="1"/>
        <v>4008.7625000000003</v>
      </c>
      <c r="BP30" s="264">
        <f t="shared" ca="1" si="1"/>
        <v>4001.1875000000005</v>
      </c>
      <c r="BQ30" s="345">
        <f t="shared" ca="1" si="1"/>
        <v>4127.3125</v>
      </c>
      <c r="BR30" s="264">
        <f t="shared" ca="1" si="1"/>
        <v>3778.625</v>
      </c>
      <c r="BS30" s="264">
        <f t="shared" ca="1" si="1"/>
        <v>3090.625</v>
      </c>
      <c r="BT30" s="345">
        <f t="shared" ca="1" si="1"/>
        <v>4434.375</v>
      </c>
      <c r="BU30" s="264">
        <f t="shared" ca="1" si="1"/>
        <v>4251.0124999999998</v>
      </c>
      <c r="BV30" s="264">
        <f t="shared" ca="1" si="1"/>
        <v>3693.7</v>
      </c>
      <c r="BW30" s="265">
        <f t="shared" ca="1" si="1"/>
        <v>4815.5999999999995</v>
      </c>
      <c r="BX30" s="266">
        <f t="shared" ca="1" si="1"/>
        <v>5072.1449999999986</v>
      </c>
      <c r="BY30" s="264">
        <f t="shared" ca="1" si="1"/>
        <v>4148.625</v>
      </c>
      <c r="BZ30" s="264">
        <f t="shared" ca="1" si="1"/>
        <v>5952.375</v>
      </c>
      <c r="CA30" s="263">
        <f t="shared" ca="1" si="1"/>
        <v>4439.4449999999997</v>
      </c>
      <c r="CB30" s="264">
        <f t="shared" ca="1" si="1"/>
        <v>3631.1250000000009</v>
      </c>
      <c r="CC30" s="264">
        <f t="shared" ca="1" si="1"/>
        <v>5209.875</v>
      </c>
      <c r="CD30" s="263">
        <f t="shared" ca="1" si="1"/>
        <v>4478.7749999999996</v>
      </c>
      <c r="CE30" s="264">
        <f t="shared" ca="1" si="1"/>
        <v>3826.4549999999999</v>
      </c>
      <c r="CF30" s="264">
        <f t="shared" ca="1" si="1"/>
        <v>5125.6649999999991</v>
      </c>
      <c r="CG30" s="263">
        <f t="shared" ca="1" si="1"/>
        <v>4460.534999999998</v>
      </c>
      <c r="CH30" s="264">
        <f t="shared" ca="1" si="1"/>
        <v>3648.3749999999995</v>
      </c>
      <c r="CI30" s="265">
        <f t="shared" ca="1" si="1"/>
        <v>5234.625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329.03999999999996</v>
      </c>
      <c r="AE32" s="263"/>
      <c r="AF32" s="264"/>
      <c r="AG32" s="264">
        <f ca="1">SUM(AE30:AG30)</f>
        <v>302.83199999999999</v>
      </c>
      <c r="AH32" s="263"/>
      <c r="AI32" s="264"/>
      <c r="AJ32" s="264">
        <f ca="1">SUM(AH30:AJ30)</f>
        <v>302.83199999999999</v>
      </c>
      <c r="AK32" s="263"/>
      <c r="AL32" s="264"/>
      <c r="AM32" s="265">
        <f ca="1">SUM(AK30:AM30)</f>
        <v>302.83199999999999</v>
      </c>
      <c r="AN32" s="266"/>
      <c r="AO32" s="264"/>
      <c r="AP32" s="264">
        <f ca="1">SUM(AN30:AP30)</f>
        <v>1945.0389999999998</v>
      </c>
      <c r="AQ32" s="263"/>
      <c r="AR32" s="264"/>
      <c r="AS32" s="264">
        <f ca="1">SUM(AQ30:AS30)</f>
        <v>2214.3999999999996</v>
      </c>
      <c r="AT32" s="263"/>
      <c r="AU32" s="264"/>
      <c r="AV32" s="264">
        <f ca="1">SUM(AT30:AV30)</f>
        <v>2182.9139999999993</v>
      </c>
      <c r="AW32" s="263"/>
      <c r="AX32" s="264"/>
      <c r="AY32" s="265">
        <f ca="1">SUM(AW30:AY30)</f>
        <v>2412.0524999999998</v>
      </c>
      <c r="AZ32" s="266"/>
      <c r="BA32" s="264"/>
      <c r="BB32" s="264">
        <f ca="1">SUM(AZ30:BB30)</f>
        <v>3247.2440000000006</v>
      </c>
      <c r="BC32" s="263"/>
      <c r="BD32" s="264"/>
      <c r="BE32" s="264">
        <f ca="1">SUM(BC30:BE30)</f>
        <v>6779.6663999999982</v>
      </c>
      <c r="BF32" s="263"/>
      <c r="BG32" s="264"/>
      <c r="BH32" s="264">
        <f ca="1">SUM(BF30:BH30)</f>
        <v>6495.7464</v>
      </c>
      <c r="BI32" s="263"/>
      <c r="BJ32" s="264"/>
      <c r="BK32" s="265">
        <f ca="1">SUM(BI30:BK30)</f>
        <v>6495.7464</v>
      </c>
      <c r="BL32" s="264"/>
      <c r="BM32" s="264"/>
      <c r="BN32" s="345">
        <f ca="1">SUM(BL30:BN30)</f>
        <v>7281.6375000000007</v>
      </c>
      <c r="BO32" s="264"/>
      <c r="BP32" s="264"/>
      <c r="BQ32" s="345">
        <f ca="1">SUM(BO30:BQ30)</f>
        <v>12137.262500000001</v>
      </c>
      <c r="BR32" s="264"/>
      <c r="BS32" s="264"/>
      <c r="BT32" s="345">
        <f ca="1">SUM(BR30:BT30)</f>
        <v>11303.625</v>
      </c>
      <c r="BU32" s="264"/>
      <c r="BV32" s="264"/>
      <c r="BW32" s="265">
        <f ca="1">SUM(BU30:BW30)</f>
        <v>12760.3125</v>
      </c>
      <c r="BX32" s="266"/>
      <c r="BY32" s="264"/>
      <c r="BZ32" s="264">
        <f ca="1">SUM(BX30:BZ30)</f>
        <v>15173.144999999999</v>
      </c>
      <c r="CA32" s="263"/>
      <c r="CB32" s="264"/>
      <c r="CC32" s="264">
        <f ca="1">SUM(CA30:CC30)</f>
        <v>13280.445</v>
      </c>
      <c r="CD32" s="263"/>
      <c r="CE32" s="264"/>
      <c r="CF32" s="264">
        <f ca="1">SUM(CD30:CF30)</f>
        <v>13430.894999999999</v>
      </c>
      <c r="CG32" s="263"/>
      <c r="CH32" s="264"/>
      <c r="CI32" s="265">
        <f ca="1">SUM(CG30:CI30)</f>
        <v>13343.534999999998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1237.5359999999996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8754.4054999999989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23018.403200000001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43482.837499999994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55228.02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29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130" zoomScaleNormal="130" workbookViewId="0">
      <pane xSplit="3" ySplit="5" topLeftCell="D6" activePane="bottomRight" state="frozen"/>
      <selection pane="topRight" activeCell="D1" sqref="D1"/>
      <selection pane="bottomLeft" activeCell="A3" sqref="A3"/>
      <selection pane="bottomRight" activeCell="J10" sqref="J10"/>
    </sheetView>
  </sheetViews>
  <sheetFormatPr defaultRowHeight="15" x14ac:dyDescent="0.25"/>
  <cols>
    <col min="1" max="1" width="11.42578125" style="37" customWidth="1"/>
    <col min="2" max="2" width="6.5703125" style="175" customWidth="1"/>
    <col min="3" max="3" width="21.140625" style="231" customWidth="1"/>
    <col min="4" max="9" width="12.42578125" customWidth="1"/>
    <col min="10" max="15" width="12.5703125" customWidth="1"/>
  </cols>
  <sheetData>
    <row r="1" spans="1:16" ht="4.5" customHeight="1" x14ac:dyDescent="0.25"/>
    <row r="2" spans="1:16" s="235" customFormat="1" ht="14.25" customHeight="1" x14ac:dyDescent="0.25">
      <c r="A2" s="176" t="s">
        <v>405</v>
      </c>
      <c r="C2" s="240"/>
      <c r="D2" s="237" t="s">
        <v>411</v>
      </c>
      <c r="E2" s="238"/>
      <c r="F2" s="237" t="s">
        <v>416</v>
      </c>
      <c r="G2" s="236"/>
      <c r="H2" s="236"/>
      <c r="I2" s="236"/>
      <c r="J2" s="238"/>
      <c r="K2" s="237" t="s">
        <v>412</v>
      </c>
      <c r="L2" s="236"/>
      <c r="M2" s="236"/>
      <c r="N2" s="236"/>
      <c r="O2" s="238"/>
    </row>
    <row r="3" spans="1:16" x14ac:dyDescent="0.25">
      <c r="C3" s="241"/>
      <c r="D3" s="142" t="s">
        <v>413</v>
      </c>
      <c r="E3" s="239"/>
      <c r="F3" s="142" t="s">
        <v>414</v>
      </c>
      <c r="G3" s="142"/>
      <c r="H3" s="142"/>
      <c r="I3" s="142"/>
      <c r="J3" s="239"/>
      <c r="K3" s="142" t="s">
        <v>415</v>
      </c>
      <c r="L3" s="142"/>
      <c r="M3" s="142"/>
      <c r="N3" s="142"/>
      <c r="O3" s="239"/>
    </row>
    <row r="4" spans="1:16" x14ac:dyDescent="0.25">
      <c r="B4" s="176"/>
      <c r="C4" s="176"/>
    </row>
    <row r="5" spans="1:16" s="37" customFormat="1" x14ac:dyDescent="0.25">
      <c r="B5" s="175"/>
      <c r="C5" s="231"/>
      <c r="D5" s="246" t="s">
        <v>319</v>
      </c>
      <c r="E5" s="242" t="s">
        <v>320</v>
      </c>
      <c r="F5" s="246" t="s">
        <v>321</v>
      </c>
      <c r="G5" s="242" t="s">
        <v>322</v>
      </c>
      <c r="H5" s="242" t="s">
        <v>323</v>
      </c>
      <c r="I5" s="242" t="s">
        <v>324</v>
      </c>
      <c r="J5" s="242" t="s">
        <v>325</v>
      </c>
      <c r="K5" s="246" t="s">
        <v>326</v>
      </c>
      <c r="L5" s="242" t="s">
        <v>327</v>
      </c>
      <c r="M5" s="242" t="s">
        <v>328</v>
      </c>
      <c r="N5" s="242" t="s">
        <v>329</v>
      </c>
      <c r="O5" s="242" t="s">
        <v>330</v>
      </c>
      <c r="P5" s="250"/>
    </row>
    <row r="6" spans="1:16" s="37" customFormat="1" x14ac:dyDescent="0.25">
      <c r="B6" s="175"/>
      <c r="C6" s="231"/>
      <c r="D6" s="246"/>
      <c r="E6" s="242"/>
      <c r="F6" s="246"/>
      <c r="G6" s="242"/>
      <c r="H6" s="242"/>
      <c r="I6" s="242"/>
      <c r="J6" s="242"/>
      <c r="K6" s="246"/>
      <c r="L6" s="242"/>
      <c r="M6" s="242"/>
      <c r="N6" s="242"/>
      <c r="O6" s="242"/>
      <c r="P6" s="250"/>
    </row>
    <row r="7" spans="1:16" s="175" customFormat="1" x14ac:dyDescent="0.25">
      <c r="A7" s="37" t="s">
        <v>417</v>
      </c>
      <c r="C7" s="232"/>
      <c r="D7" s="483">
        <f ca="1">D10</f>
        <v>29</v>
      </c>
      <c r="E7" s="484">
        <f ca="1">SUM(D10:E10)</f>
        <v>77</v>
      </c>
      <c r="F7" s="364">
        <f ca="1">P_IMP_Y3</f>
        <v>25</v>
      </c>
      <c r="G7" s="365">
        <f ca="1">P_IMP_Y4</f>
        <v>133</v>
      </c>
      <c r="H7" s="365">
        <f ca="1">P_IMP_Y5</f>
        <v>297</v>
      </c>
      <c r="I7" s="365">
        <f ca="1">P_IMP_Y6</f>
        <v>449</v>
      </c>
      <c r="J7" s="365">
        <f ca="1">P_IMP_Y7</f>
        <v>465</v>
      </c>
      <c r="K7" s="361"/>
      <c r="L7" s="362"/>
      <c r="M7" s="362"/>
      <c r="N7" s="362"/>
      <c r="O7" s="362"/>
      <c r="P7" s="363"/>
    </row>
    <row r="8" spans="1:16" s="175" customFormat="1" x14ac:dyDescent="0.25">
      <c r="A8" s="37" t="s">
        <v>457</v>
      </c>
      <c r="C8" s="232"/>
      <c r="D8" s="448"/>
      <c r="E8" s="449"/>
      <c r="F8" s="448">
        <f ca="1">IF(P_Full_Capacity_IMP_Y3=0,0,P_Unused_IMP_Y3/P_Full_Capacity_IMP_Y3)</f>
        <v>0.33913043478260868</v>
      </c>
      <c r="G8" s="449">
        <f ca="1">IF(P_Full_Capacity_IMP_Y4=0,0,P_Unused_IMP_Y4/P_Full_Capacity_IMP_Y4)</f>
        <v>0.22423469387755102</v>
      </c>
      <c r="H8" s="449">
        <f ca="1">IF(P_Full_Capacity_IMP_Y5=0,0,P_Unused_IMP_Y5/P_Full_Capacity_IMP_Y5)</f>
        <v>0.17255042735042739</v>
      </c>
      <c r="I8" s="449">
        <f ca="1">IF(P_Full_Capacity_IMP_Y6=0,0,P_Unused_IMP_Y6/P_Full_Capacity_IMP_Y6)</f>
        <v>0.15658496372829195</v>
      </c>
      <c r="J8" s="449">
        <f ca="1">IF(P_Full_Capacity_IMP_Y7=0,0,P_Unused_IMP_Y7/P_Full_Capacity_IMP_Y7)</f>
        <v>0.24258076094759512</v>
      </c>
      <c r="K8" s="448"/>
      <c r="L8" s="449"/>
      <c r="M8" s="449"/>
      <c r="N8" s="449"/>
      <c r="O8" s="449"/>
      <c r="P8" s="363"/>
    </row>
    <row r="9" spans="1:16" x14ac:dyDescent="0.25">
      <c r="C9" s="232"/>
      <c r="D9" s="485"/>
      <c r="E9" s="486"/>
      <c r="F9" s="247"/>
      <c r="G9" s="243"/>
      <c r="H9" s="243"/>
      <c r="I9" s="243"/>
      <c r="J9" s="243"/>
      <c r="K9" s="247"/>
      <c r="L9" s="243"/>
      <c r="M9" s="243"/>
      <c r="N9" s="243"/>
      <c r="O9" s="243"/>
      <c r="P9" s="251"/>
    </row>
    <row r="10" spans="1:16" s="37" customFormat="1" x14ac:dyDescent="0.25">
      <c r="A10" s="37" t="s">
        <v>464</v>
      </c>
      <c r="B10" s="175"/>
      <c r="C10" s="231"/>
      <c r="D10" s="483">
        <f ca="1">IMP_Personnel_Hired_Y1</f>
        <v>29</v>
      </c>
      <c r="E10" s="484">
        <f ca="1">IMP_Personnel_Hired_Y2</f>
        <v>48</v>
      </c>
      <c r="F10" s="364">
        <f ca="1">IMP_Personnel_Hired_Y3</f>
        <v>102</v>
      </c>
      <c r="G10" s="365">
        <f ca="1">IMP_Personnel_Hired_Y4</f>
        <v>119</v>
      </c>
      <c r="H10" s="365">
        <f ca="1">IMP_Personnel_Hired_Y5</f>
        <v>118</v>
      </c>
      <c r="I10" s="365">
        <f ca="1">IMP_Personnel_Hired_Y6</f>
        <v>49</v>
      </c>
      <c r="J10" s="365">
        <f ca="1">IMP_Personnel_Hired_Y7</f>
        <v>0</v>
      </c>
      <c r="K10" s="246"/>
      <c r="L10" s="242"/>
      <c r="M10" s="242"/>
      <c r="N10" s="242"/>
      <c r="O10" s="242"/>
      <c r="P10" s="250"/>
    </row>
    <row r="11" spans="1:16" x14ac:dyDescent="0.25">
      <c r="A11" s="37" t="s">
        <v>465</v>
      </c>
      <c r="C11" s="232"/>
      <c r="D11" s="487"/>
      <c r="E11" s="487">
        <f ca="1">IF(D7=0,0,ABS((E10)/D7))</f>
        <v>1.6551724137931034</v>
      </c>
      <c r="F11" s="249">
        <f t="shared" ref="F11:J11" ca="1" si="0">IF(E7=0,0,ABS((F10)/E7))</f>
        <v>1.3246753246753247</v>
      </c>
      <c r="G11" s="245">
        <f t="shared" ca="1" si="0"/>
        <v>4.76</v>
      </c>
      <c r="H11" s="245">
        <f t="shared" ca="1" si="0"/>
        <v>0.88721804511278191</v>
      </c>
      <c r="I11" s="245">
        <f t="shared" ca="1" si="0"/>
        <v>0.16498316498316498</v>
      </c>
      <c r="J11" s="245">
        <f t="shared" ca="1" si="0"/>
        <v>0</v>
      </c>
      <c r="K11" s="249"/>
      <c r="L11" s="245"/>
      <c r="M11" s="245"/>
      <c r="N11" s="245"/>
      <c r="O11" s="245"/>
      <c r="P11" s="251"/>
    </row>
    <row r="12" spans="1:16" x14ac:dyDescent="0.25">
      <c r="C12" s="232"/>
      <c r="D12" s="247"/>
      <c r="E12" s="243"/>
      <c r="F12" s="247"/>
      <c r="G12" s="243"/>
      <c r="H12" s="243"/>
      <c r="I12" s="243"/>
      <c r="J12" s="243"/>
      <c r="K12" s="247"/>
      <c r="L12" s="243"/>
      <c r="M12" s="243"/>
      <c r="N12" s="243"/>
      <c r="O12" s="243"/>
      <c r="P12" s="251"/>
    </row>
    <row r="13" spans="1:16" ht="15.75" x14ac:dyDescent="0.25">
      <c r="B13" s="436" t="s">
        <v>454</v>
      </c>
      <c r="C13" s="232"/>
      <c r="D13" s="247"/>
      <c r="E13" s="243"/>
      <c r="F13" s="247"/>
      <c r="G13" s="243"/>
      <c r="H13" s="243"/>
      <c r="I13" s="243"/>
      <c r="J13" s="243"/>
      <c r="K13" s="247"/>
      <c r="L13" s="243"/>
      <c r="M13" s="243"/>
      <c r="N13" s="243"/>
      <c r="O13" s="243"/>
      <c r="P13" s="251"/>
    </row>
    <row r="14" spans="1:16" x14ac:dyDescent="0.25">
      <c r="A14" s="175"/>
      <c r="C14" s="232" t="s">
        <v>343</v>
      </c>
      <c r="D14" s="247"/>
      <c r="E14" s="243"/>
      <c r="F14" s="247">
        <f ca="1">Implementation_Revenues_Y3</f>
        <v>6187.6799999999994</v>
      </c>
      <c r="G14" s="243">
        <f ca="1">Implementation_Revenues_Y4</f>
        <v>43772.027499999997</v>
      </c>
      <c r="H14" s="243">
        <f ca="1">Implementation_Revenues_Y5</f>
        <v>115092.016</v>
      </c>
      <c r="I14" s="243">
        <f ca="1">Implementation_Revenues_Y6</f>
        <v>217414.1875</v>
      </c>
      <c r="J14" s="243">
        <f ca="1">Implementation_Revenues_Y7</f>
        <v>276140.09999999998</v>
      </c>
      <c r="K14" s="247"/>
      <c r="L14" s="243"/>
      <c r="M14" s="243"/>
      <c r="N14" s="243"/>
      <c r="O14" s="243"/>
      <c r="P14" s="251"/>
    </row>
    <row r="15" spans="1:16" x14ac:dyDescent="0.25">
      <c r="A15" s="175"/>
      <c r="C15" s="232" t="s">
        <v>344</v>
      </c>
      <c r="D15" s="247"/>
      <c r="E15" s="243"/>
      <c r="F15" s="247">
        <f>R_Y3_Subscription</f>
        <v>0</v>
      </c>
      <c r="G15" s="243">
        <f>R_Y4_Subscription</f>
        <v>522</v>
      </c>
      <c r="H15" s="243">
        <f>R_Y5_Subscription</f>
        <v>1555.5</v>
      </c>
      <c r="I15" s="243">
        <f>R_Y6_Subscription</f>
        <v>2997.12</v>
      </c>
      <c r="J15" s="243">
        <f>R_Y7_Subscription</f>
        <v>3867.24</v>
      </c>
      <c r="K15" s="247"/>
      <c r="L15" s="243"/>
      <c r="M15" s="243"/>
      <c r="N15" s="243"/>
      <c r="O15" s="243"/>
      <c r="P15" s="251"/>
    </row>
    <row r="16" spans="1:16" x14ac:dyDescent="0.25">
      <c r="A16" s="175"/>
      <c r="C16" s="232" t="s">
        <v>360</v>
      </c>
      <c r="D16" s="247"/>
      <c r="E16" s="243"/>
      <c r="F16" s="247">
        <f>R_Y3_License</f>
        <v>2970.0000000000005</v>
      </c>
      <c r="G16" s="243">
        <f>R_Y4_License</f>
        <v>7438.5</v>
      </c>
      <c r="H16" s="243">
        <f>R_Y5_License</f>
        <v>15959.430000000004</v>
      </c>
      <c r="I16" s="243">
        <f>R_Y6_License</f>
        <v>21608.639999999999</v>
      </c>
      <c r="J16" s="243">
        <f>R_Y7_License</f>
        <v>2995.2000000000003</v>
      </c>
      <c r="K16" s="247"/>
      <c r="L16" s="243"/>
      <c r="M16" s="243"/>
      <c r="N16" s="243"/>
      <c r="O16" s="243"/>
      <c r="P16" s="251"/>
    </row>
    <row r="17" spans="1:16" x14ac:dyDescent="0.25">
      <c r="A17" s="175"/>
      <c r="B17" s="176"/>
      <c r="C17" s="435" t="s">
        <v>348</v>
      </c>
      <c r="D17" s="247"/>
      <c r="E17" s="243"/>
      <c r="F17" s="247">
        <f ca="1">R_Y3_Maintenance</f>
        <v>0</v>
      </c>
      <c r="G17" s="243">
        <f ca="1">R_Y4_Maintenance</f>
        <v>445.50000000000006</v>
      </c>
      <c r="H17" s="243">
        <f ca="1">R_Y5_Maintenance</f>
        <v>467.77500000000009</v>
      </c>
      <c r="I17" s="243">
        <f ca="1">R_Y6_Maintenance</f>
        <v>1316.7157500000001</v>
      </c>
      <c r="J17" s="243">
        <f ca="1">R_Y7_Maintenance</f>
        <v>2707.9140375000002</v>
      </c>
      <c r="K17" s="247"/>
      <c r="L17" s="243"/>
      <c r="M17" s="243"/>
      <c r="N17" s="243"/>
      <c r="O17" s="243"/>
      <c r="P17" s="251"/>
    </row>
    <row r="18" spans="1:16" s="37" customFormat="1" ht="14.25" customHeight="1" x14ac:dyDescent="0.25">
      <c r="B18" s="176"/>
      <c r="C18" s="231" t="s">
        <v>166</v>
      </c>
      <c r="D18" s="248">
        <f t="shared" ref="D18:O18" si="1">SUM(D14:D17)</f>
        <v>0</v>
      </c>
      <c r="E18" s="244">
        <f t="shared" si="1"/>
        <v>0</v>
      </c>
      <c r="F18" s="248">
        <f t="shared" ca="1" si="1"/>
        <v>9157.68</v>
      </c>
      <c r="G18" s="244">
        <f t="shared" ca="1" si="1"/>
        <v>52178.027499999997</v>
      </c>
      <c r="H18" s="244">
        <f t="shared" ca="1" si="1"/>
        <v>133074.72099999999</v>
      </c>
      <c r="I18" s="244">
        <f t="shared" ca="1" si="1"/>
        <v>243336.66325000001</v>
      </c>
      <c r="J18" s="244">
        <f t="shared" ca="1" si="1"/>
        <v>285710.45403749996</v>
      </c>
      <c r="K18" s="248">
        <f t="shared" si="1"/>
        <v>0</v>
      </c>
      <c r="L18" s="244">
        <f t="shared" si="1"/>
        <v>0</v>
      </c>
      <c r="M18" s="244">
        <f t="shared" si="1"/>
        <v>0</v>
      </c>
      <c r="N18" s="244">
        <f t="shared" si="1"/>
        <v>0</v>
      </c>
      <c r="O18" s="244">
        <f t="shared" si="1"/>
        <v>0</v>
      </c>
      <c r="P18" s="250"/>
    </row>
    <row r="19" spans="1:16" x14ac:dyDescent="0.25">
      <c r="A19" s="175"/>
      <c r="C19" s="232"/>
      <c r="D19" s="247"/>
      <c r="E19" s="243"/>
      <c r="F19" s="247"/>
      <c r="G19" s="243"/>
      <c r="H19" s="243"/>
      <c r="I19" s="243"/>
      <c r="J19" s="243"/>
      <c r="K19" s="247"/>
      <c r="L19" s="243"/>
      <c r="M19" s="243"/>
      <c r="N19" s="243"/>
      <c r="O19" s="243"/>
      <c r="P19" s="251"/>
    </row>
    <row r="20" spans="1:16" ht="15.75" x14ac:dyDescent="0.25">
      <c r="B20" s="436" t="s">
        <v>455</v>
      </c>
      <c r="C20" s="232"/>
      <c r="D20" s="247"/>
      <c r="E20" s="243"/>
      <c r="F20" s="247"/>
      <c r="G20" s="243"/>
      <c r="H20" s="243"/>
      <c r="I20" s="243"/>
      <c r="J20" s="243"/>
      <c r="K20" s="247"/>
      <c r="L20" s="243"/>
      <c r="M20" s="243"/>
      <c r="N20" s="243"/>
      <c r="O20" s="243"/>
      <c r="P20" s="251"/>
    </row>
    <row r="21" spans="1:16" x14ac:dyDescent="0.25">
      <c r="A21" s="175"/>
      <c r="C21" s="232" t="s">
        <v>344</v>
      </c>
      <c r="D21" s="247"/>
      <c r="E21" s="243"/>
      <c r="F21" s="247"/>
      <c r="G21" s="243"/>
      <c r="H21" s="243"/>
      <c r="I21" s="243"/>
      <c r="J21" s="243"/>
      <c r="K21" s="247"/>
      <c r="L21" s="243"/>
      <c r="M21" s="243"/>
      <c r="N21" s="243"/>
      <c r="O21" s="243"/>
      <c r="P21" s="251"/>
    </row>
    <row r="22" spans="1:16" x14ac:dyDescent="0.25">
      <c r="A22" s="175"/>
      <c r="C22" s="232" t="s">
        <v>360</v>
      </c>
      <c r="D22" s="247"/>
      <c r="E22" s="243"/>
      <c r="F22" s="247"/>
      <c r="G22" s="243"/>
      <c r="H22" s="243"/>
      <c r="I22" s="243"/>
      <c r="J22" s="243"/>
      <c r="K22" s="247"/>
      <c r="L22" s="243"/>
      <c r="M22" s="243"/>
      <c r="N22" s="243"/>
      <c r="O22" s="243"/>
      <c r="P22" s="251"/>
    </row>
    <row r="23" spans="1:16" x14ac:dyDescent="0.25">
      <c r="A23" s="175"/>
      <c r="B23" s="176"/>
      <c r="C23" s="435" t="s">
        <v>348</v>
      </c>
      <c r="D23" s="247"/>
      <c r="E23" s="243"/>
      <c r="F23" s="247"/>
      <c r="G23" s="243"/>
      <c r="H23" s="243"/>
      <c r="I23" s="243"/>
      <c r="J23" s="243"/>
      <c r="K23" s="247"/>
      <c r="L23" s="243"/>
      <c r="M23" s="243"/>
      <c r="N23" s="243"/>
      <c r="O23" s="243"/>
      <c r="P23" s="251"/>
    </row>
    <row r="24" spans="1:16" x14ac:dyDescent="0.25">
      <c r="A24" s="175"/>
      <c r="C24" s="231" t="s">
        <v>166</v>
      </c>
      <c r="D24" s="248">
        <f t="shared" ref="D24:E24" si="2">SUM(D21:D23)</f>
        <v>0</v>
      </c>
      <c r="E24" s="244">
        <f t="shared" si="2"/>
        <v>0</v>
      </c>
      <c r="F24" s="248">
        <f>SUM(F21:F23)</f>
        <v>0</v>
      </c>
      <c r="G24" s="244">
        <f t="shared" ref="G24:O24" si="3">SUM(G21:G23)</f>
        <v>0</v>
      </c>
      <c r="H24" s="244">
        <f t="shared" si="3"/>
        <v>0</v>
      </c>
      <c r="I24" s="244">
        <f t="shared" si="3"/>
        <v>0</v>
      </c>
      <c r="J24" s="244">
        <f t="shared" si="3"/>
        <v>0</v>
      </c>
      <c r="K24" s="248">
        <f t="shared" si="3"/>
        <v>0</v>
      </c>
      <c r="L24" s="244">
        <f t="shared" si="3"/>
        <v>0</v>
      </c>
      <c r="M24" s="244">
        <f t="shared" si="3"/>
        <v>0</v>
      </c>
      <c r="N24" s="244">
        <f t="shared" si="3"/>
        <v>0</v>
      </c>
      <c r="O24" s="244">
        <f t="shared" si="3"/>
        <v>0</v>
      </c>
      <c r="P24" s="251"/>
    </row>
    <row r="25" spans="1:16" x14ac:dyDescent="0.25">
      <c r="D25" s="247"/>
      <c r="E25" s="243"/>
      <c r="F25" s="247"/>
      <c r="G25" s="243"/>
      <c r="H25" s="243"/>
      <c r="I25" s="243"/>
      <c r="J25" s="243"/>
      <c r="K25" s="247"/>
      <c r="L25" s="243"/>
      <c r="M25" s="243"/>
      <c r="N25" s="243"/>
      <c r="O25" s="243"/>
      <c r="P25" s="251"/>
    </row>
    <row r="26" spans="1:16" ht="15.75" x14ac:dyDescent="0.25">
      <c r="B26" s="436" t="s">
        <v>346</v>
      </c>
      <c r="C26" s="232"/>
      <c r="D26" s="247"/>
      <c r="E26" s="243"/>
      <c r="F26" s="247"/>
      <c r="G26" s="243"/>
      <c r="H26" s="243"/>
      <c r="I26" s="243"/>
      <c r="J26" s="243"/>
      <c r="K26" s="247"/>
      <c r="L26" s="243"/>
      <c r="M26" s="243"/>
      <c r="N26" s="243"/>
      <c r="O26" s="243"/>
      <c r="P26" s="251"/>
    </row>
    <row r="27" spans="1:16" s="441" customFormat="1" x14ac:dyDescent="0.25">
      <c r="A27" s="438"/>
      <c r="B27" s="438"/>
      <c r="C27" s="439" t="s">
        <v>343</v>
      </c>
      <c r="D27" s="247"/>
      <c r="E27" s="243"/>
      <c r="F27" s="247">
        <f ca="1">-1*Implementation_Project_Costs_Y3</f>
        <v>-2227.5647999999997</v>
      </c>
      <c r="G27" s="243">
        <f ca="1">-1*Implementation_Project_Costs_Y4</f>
        <v>-15757.929899999999</v>
      </c>
      <c r="H27" s="243">
        <f ca="1">-1*Implementation_Project_Costs_Y5</f>
        <v>-41433.125760000003</v>
      </c>
      <c r="I27" s="243">
        <f ca="1">-1*Implementation_Project_Costs_Y6</f>
        <v>-78269.107500000013</v>
      </c>
      <c r="J27" s="243">
        <f ca="1">-1*Implementation_Project_Costs_Y7</f>
        <v>-99410.436000000002</v>
      </c>
      <c r="K27" s="247"/>
      <c r="L27" s="243"/>
      <c r="M27" s="243"/>
      <c r="N27" s="243"/>
      <c r="O27" s="243"/>
      <c r="P27" s="440"/>
    </row>
    <row r="28" spans="1:16" s="441" customFormat="1" x14ac:dyDescent="0.25">
      <c r="A28" s="438"/>
      <c r="B28" s="442"/>
      <c r="C28" s="443" t="s">
        <v>348</v>
      </c>
      <c r="D28" s="247"/>
      <c r="E28" s="243"/>
      <c r="F28" s="247"/>
      <c r="G28" s="243"/>
      <c r="H28" s="243"/>
      <c r="I28" s="243"/>
      <c r="J28" s="243"/>
      <c r="K28" s="247"/>
      <c r="L28" s="243"/>
      <c r="M28" s="243"/>
      <c r="N28" s="243"/>
      <c r="O28" s="243"/>
      <c r="P28" s="440"/>
    </row>
    <row r="29" spans="1:16" s="441" customFormat="1" x14ac:dyDescent="0.25">
      <c r="A29" s="438"/>
      <c r="B29" s="438"/>
      <c r="C29" s="444" t="s">
        <v>166</v>
      </c>
      <c r="D29" s="248">
        <f t="shared" ref="D29:E29" si="4">SUM(D27:D28)</f>
        <v>0</v>
      </c>
      <c r="E29" s="244">
        <f t="shared" si="4"/>
        <v>0</v>
      </c>
      <c r="F29" s="248">
        <f ca="1">SUM(F27:F28)</f>
        <v>-2227.5647999999997</v>
      </c>
      <c r="G29" s="244">
        <f t="shared" ref="G29:O29" ca="1" si="5">SUM(G27:G28)</f>
        <v>-15757.929899999999</v>
      </c>
      <c r="H29" s="244">
        <f t="shared" ca="1" si="5"/>
        <v>-41433.125760000003</v>
      </c>
      <c r="I29" s="244">
        <f t="shared" ca="1" si="5"/>
        <v>-78269.107500000013</v>
      </c>
      <c r="J29" s="244">
        <f t="shared" ca="1" si="5"/>
        <v>-99410.436000000002</v>
      </c>
      <c r="K29" s="248">
        <f t="shared" si="5"/>
        <v>0</v>
      </c>
      <c r="L29" s="244">
        <f t="shared" si="5"/>
        <v>0</v>
      </c>
      <c r="M29" s="244">
        <f t="shared" si="5"/>
        <v>0</v>
      </c>
      <c r="N29" s="244">
        <f t="shared" si="5"/>
        <v>0</v>
      </c>
      <c r="O29" s="244">
        <f t="shared" si="5"/>
        <v>0</v>
      </c>
      <c r="P29" s="440"/>
    </row>
    <row r="30" spans="1:16" s="441" customFormat="1" x14ac:dyDescent="0.25">
      <c r="A30" s="438"/>
      <c r="B30" s="438"/>
      <c r="C30" s="439"/>
      <c r="D30" s="247"/>
      <c r="E30" s="243"/>
      <c r="F30" s="249">
        <f ca="1">IF(F$40=0,0,ABS(F29/F$40))</f>
        <v>0.24324553817123984</v>
      </c>
      <c r="G30" s="245">
        <f t="shared" ref="G30:J30" ca="1" si="6">IF(G$40=0,0,ABS(G29/G$40))</f>
        <v>0.30200317365389101</v>
      </c>
      <c r="H30" s="245">
        <f t="shared" ca="1" si="6"/>
        <v>0.31135233986325628</v>
      </c>
      <c r="I30" s="245">
        <f t="shared" ca="1" si="6"/>
        <v>0.32164946479761514</v>
      </c>
      <c r="J30" s="245">
        <f t="shared" ca="1" si="6"/>
        <v>0.34794119219366126</v>
      </c>
      <c r="K30" s="247"/>
      <c r="L30" s="243"/>
      <c r="M30" s="243"/>
      <c r="N30" s="243"/>
      <c r="O30" s="243"/>
      <c r="P30" s="440"/>
    </row>
    <row r="31" spans="1:16" s="441" customFormat="1" x14ac:dyDescent="0.25">
      <c r="A31" s="438"/>
      <c r="B31" s="438"/>
      <c r="C31" s="439"/>
      <c r="D31" s="247"/>
      <c r="E31" s="243"/>
      <c r="F31" s="247"/>
      <c r="G31" s="243"/>
      <c r="H31" s="243"/>
      <c r="I31" s="243"/>
      <c r="J31" s="243"/>
      <c r="K31" s="247"/>
      <c r="L31" s="243"/>
      <c r="M31" s="243"/>
      <c r="N31" s="243"/>
      <c r="O31" s="243"/>
      <c r="P31" s="440"/>
    </row>
    <row r="32" spans="1:16" s="441" customFormat="1" ht="15.75" x14ac:dyDescent="0.25">
      <c r="A32" s="445"/>
      <c r="B32" s="446" t="s">
        <v>347</v>
      </c>
      <c r="C32" s="439"/>
      <c r="D32" s="247"/>
      <c r="E32" s="243"/>
      <c r="F32" s="247"/>
      <c r="G32" s="243"/>
      <c r="H32" s="243"/>
      <c r="I32" s="243"/>
      <c r="J32" s="243"/>
      <c r="K32" s="247"/>
      <c r="L32" s="243"/>
      <c r="M32" s="243"/>
      <c r="N32" s="243"/>
      <c r="O32" s="243"/>
      <c r="P32" s="440"/>
    </row>
    <row r="33" spans="1:16" s="441" customFormat="1" x14ac:dyDescent="0.25">
      <c r="A33" s="445"/>
      <c r="B33" s="438"/>
      <c r="C33" s="439" t="s">
        <v>343</v>
      </c>
      <c r="D33" s="247"/>
      <c r="E33" s="243"/>
      <c r="F33" s="247">
        <f ca="1">-1*Implementation_Project_Expenses_Y3</f>
        <v>-742.52159999999992</v>
      </c>
      <c r="G33" s="243">
        <f ca="1">-1*Implementation_Project_Expenses_Y4</f>
        <v>-5252.6432999999997</v>
      </c>
      <c r="H33" s="243">
        <f ca="1">-1*Implementation_Project_Expenses_Y5</f>
        <v>-13811.041920000001</v>
      </c>
      <c r="I33" s="243">
        <f ca="1">-1*Implementation_Project_Expenses_Y6</f>
        <v>-26089.702499999999</v>
      </c>
      <c r="J33" s="243">
        <f ca="1">-1*Implementation_Project_Expenses_Y7</f>
        <v>-33136.811999999998</v>
      </c>
      <c r="K33" s="247"/>
      <c r="L33" s="243"/>
      <c r="M33" s="243"/>
      <c r="N33" s="243"/>
      <c r="O33" s="243"/>
      <c r="P33" s="440"/>
    </row>
    <row r="34" spans="1:16" s="441" customFormat="1" x14ac:dyDescent="0.25">
      <c r="A34" s="445"/>
      <c r="B34" s="438"/>
      <c r="C34" s="439" t="s">
        <v>456</v>
      </c>
      <c r="D34" s="247">
        <f ca="1">-1*(Implementation_UC_Default_Expenses_Y1+Implementation_UC_Costs_As_Expenses_Y1)</f>
        <v>-1864.8000000000002</v>
      </c>
      <c r="E34" s="243">
        <f ca="1">-1*(Implementation_UC_Default_Expenses_Y2+Implementation_UC_Costs_As_Expenses_Y2)</f>
        <v>-2522.8799999999997</v>
      </c>
      <c r="F34" s="247">
        <f ca="1">-1*(Implementation_UC_Default_Expenses_Y3+Implementation_UC_Costs_As_Expenses_Y3)</f>
        <v>-2531.8656000000001</v>
      </c>
      <c r="G34" s="437">
        <f ca="1">-1*(Implementation_UC_Default_Expenses_Y4+Implementation_UC_Costs_As_Expenses_Y4)</f>
        <v>-9319.7867999999999</v>
      </c>
      <c r="H34" s="437">
        <f ca="1">-1*(Implementation_UC_Default_Expenses_Y5+Implementation_UC_Costs_As_Expenses_Y5)</f>
        <v>-18532.600320000001</v>
      </c>
      <c r="I34" s="437">
        <f ca="1">-1*(Implementation_UC_Default_Expenses_Y6+Implementation_UC_Costs_As_Expenses_Y6)</f>
        <v>-29591.189999999995</v>
      </c>
      <c r="J34" s="437">
        <f ca="1">-1*(Implementation_UC_Default_Expenses_Y7+Implementation_UC_Costs_As_Expenses_Y7)</f>
        <v>-58828.751999999993</v>
      </c>
      <c r="K34" s="247"/>
      <c r="L34" s="243"/>
      <c r="M34" s="243"/>
      <c r="N34" s="243"/>
      <c r="O34" s="243"/>
      <c r="P34" s="440"/>
    </row>
    <row r="35" spans="1:16" s="441" customFormat="1" x14ac:dyDescent="0.25">
      <c r="A35" s="445"/>
      <c r="B35" s="438"/>
      <c r="C35" s="439" t="s">
        <v>404</v>
      </c>
      <c r="D35" s="247"/>
      <c r="E35" s="243"/>
      <c r="F35" s="247"/>
      <c r="G35" s="243"/>
      <c r="H35" s="243"/>
      <c r="I35" s="243"/>
      <c r="J35" s="243"/>
      <c r="K35" s="247"/>
      <c r="L35" s="243"/>
      <c r="M35" s="243"/>
      <c r="N35" s="243"/>
      <c r="O35" s="243"/>
      <c r="P35" s="440"/>
    </row>
    <row r="36" spans="1:16" s="441" customFormat="1" x14ac:dyDescent="0.25">
      <c r="A36" s="445"/>
      <c r="B36" s="442"/>
      <c r="C36" s="443" t="s">
        <v>348</v>
      </c>
      <c r="D36" s="247"/>
      <c r="E36" s="243"/>
      <c r="F36" s="247"/>
      <c r="G36" s="243"/>
      <c r="H36" s="243"/>
      <c r="I36" s="243"/>
      <c r="J36" s="243"/>
      <c r="K36" s="247"/>
      <c r="L36" s="243"/>
      <c r="M36" s="243"/>
      <c r="N36" s="243"/>
      <c r="O36" s="243"/>
      <c r="P36" s="440"/>
    </row>
    <row r="37" spans="1:16" s="445" customFormat="1" x14ac:dyDescent="0.25">
      <c r="A37" s="438"/>
      <c r="B37" s="438"/>
      <c r="C37" s="444" t="s">
        <v>166</v>
      </c>
      <c r="D37" s="248">
        <f t="shared" ref="D37:O37" ca="1" si="7">SUM(D33:D36)</f>
        <v>-1864.8000000000002</v>
      </c>
      <c r="E37" s="244">
        <f t="shared" ca="1" si="7"/>
        <v>-2522.8799999999997</v>
      </c>
      <c r="F37" s="248">
        <f t="shared" ca="1" si="7"/>
        <v>-3274.3872000000001</v>
      </c>
      <c r="G37" s="244">
        <f t="shared" ca="1" si="7"/>
        <v>-14572.4301</v>
      </c>
      <c r="H37" s="244">
        <f t="shared" ca="1" si="7"/>
        <v>-32343.642240000001</v>
      </c>
      <c r="I37" s="244">
        <f t="shared" ca="1" si="7"/>
        <v>-55680.892499999994</v>
      </c>
      <c r="J37" s="244">
        <f t="shared" ca="1" si="7"/>
        <v>-91965.563999999984</v>
      </c>
      <c r="K37" s="248">
        <f t="shared" si="7"/>
        <v>0</v>
      </c>
      <c r="L37" s="244">
        <f t="shared" si="7"/>
        <v>0</v>
      </c>
      <c r="M37" s="244">
        <f t="shared" si="7"/>
        <v>0</v>
      </c>
      <c r="N37" s="244">
        <f t="shared" si="7"/>
        <v>0</v>
      </c>
      <c r="O37" s="244">
        <f t="shared" si="7"/>
        <v>0</v>
      </c>
      <c r="P37" s="447"/>
    </row>
    <row r="38" spans="1:16" s="441" customFormat="1" x14ac:dyDescent="0.25">
      <c r="A38" s="445"/>
      <c r="B38" s="438"/>
      <c r="C38" s="444"/>
      <c r="D38" s="247"/>
      <c r="E38" s="243"/>
      <c r="F38" s="249">
        <f t="shared" ref="F38:J38" ca="1" si="8">IF(F$40=0,0,ABS(F37/F$40))</f>
        <v>0.35755641166758395</v>
      </c>
      <c r="G38" s="245">
        <f t="shared" ca="1" si="8"/>
        <v>0.27928288588525124</v>
      </c>
      <c r="H38" s="245">
        <f t="shared" ca="1" si="8"/>
        <v>0.24304873229830032</v>
      </c>
      <c r="I38" s="245">
        <f t="shared" ca="1" si="8"/>
        <v>0.22882245427518819</v>
      </c>
      <c r="J38" s="245">
        <f t="shared" ca="1" si="8"/>
        <v>0.32188379074127038</v>
      </c>
      <c r="K38" s="247"/>
      <c r="L38" s="243"/>
      <c r="M38" s="243"/>
      <c r="N38" s="243"/>
      <c r="O38" s="243"/>
      <c r="P38" s="440"/>
    </row>
    <row r="39" spans="1:16" s="441" customFormat="1" x14ac:dyDescent="0.25">
      <c r="A39" s="445" t="s">
        <v>408</v>
      </c>
      <c r="B39" s="438"/>
      <c r="D39" s="247"/>
      <c r="E39" s="243"/>
      <c r="F39" s="247"/>
      <c r="G39" s="243"/>
      <c r="H39" s="243"/>
      <c r="I39" s="243"/>
      <c r="J39" s="243"/>
      <c r="K39" s="247"/>
      <c r="L39" s="243"/>
      <c r="M39" s="243"/>
      <c r="N39" s="243"/>
      <c r="O39" s="243"/>
      <c r="P39" s="440"/>
    </row>
    <row r="40" spans="1:16" s="445" customFormat="1" x14ac:dyDescent="0.25">
      <c r="B40" s="438" t="s">
        <v>407</v>
      </c>
      <c r="C40" s="444"/>
      <c r="D40" s="247"/>
      <c r="E40" s="243"/>
      <c r="F40" s="247">
        <f ca="1">F18+F24</f>
        <v>9157.68</v>
      </c>
      <c r="G40" s="243">
        <f ca="1">G18+G24</f>
        <v>52178.027499999997</v>
      </c>
      <c r="H40" s="243">
        <f ca="1">H18+H24</f>
        <v>133074.72099999999</v>
      </c>
      <c r="I40" s="243">
        <f ca="1">I18+I24</f>
        <v>243336.66325000001</v>
      </c>
      <c r="J40" s="243">
        <f ca="1">J18+J24</f>
        <v>285710.45403749996</v>
      </c>
      <c r="K40" s="247"/>
      <c r="L40" s="243"/>
      <c r="M40" s="243"/>
      <c r="N40" s="243"/>
      <c r="O40" s="243"/>
      <c r="P40" s="447"/>
    </row>
    <row r="41" spans="1:16" s="445" customFormat="1" x14ac:dyDescent="0.25">
      <c r="B41" s="438" t="s">
        <v>406</v>
      </c>
      <c r="C41" s="444"/>
      <c r="D41" s="247">
        <f t="shared" ref="D41:E41" ca="1" si="9">D29+D37</f>
        <v>-1864.8000000000002</v>
      </c>
      <c r="E41" s="243">
        <f t="shared" ca="1" si="9"/>
        <v>-2522.8799999999997</v>
      </c>
      <c r="F41" s="247">
        <f ca="1">F29+F37</f>
        <v>-5501.9519999999993</v>
      </c>
      <c r="G41" s="243">
        <f ca="1">G29+G37</f>
        <v>-30330.36</v>
      </c>
      <c r="H41" s="243">
        <f ca="1">H29+H37</f>
        <v>-73776.768000000011</v>
      </c>
      <c r="I41" s="243">
        <f ca="1">I29+I37</f>
        <v>-133950</v>
      </c>
      <c r="J41" s="243">
        <f ca="1">J29+J37</f>
        <v>-191376</v>
      </c>
      <c r="K41" s="247"/>
      <c r="L41" s="243"/>
      <c r="M41" s="243"/>
      <c r="N41" s="243"/>
      <c r="O41" s="243"/>
      <c r="P41" s="447"/>
    </row>
    <row r="42" spans="1:16" s="37" customFormat="1" x14ac:dyDescent="0.25">
      <c r="B42" s="175" t="s">
        <v>409</v>
      </c>
      <c r="C42" s="231"/>
      <c r="D42" s="247">
        <f t="shared" ref="D42:E42" ca="1" si="10">D41+D40</f>
        <v>-1864.8000000000002</v>
      </c>
      <c r="E42" s="243">
        <f t="shared" ca="1" si="10"/>
        <v>-2522.8799999999997</v>
      </c>
      <c r="F42" s="247">
        <f ca="1">F41+F40</f>
        <v>3655.728000000001</v>
      </c>
      <c r="G42" s="243">
        <f t="shared" ref="G42:J42" ca="1" si="11">G41+G40</f>
        <v>21847.667499999996</v>
      </c>
      <c r="H42" s="243">
        <f t="shared" ca="1" si="11"/>
        <v>59297.95299999998</v>
      </c>
      <c r="I42" s="243">
        <f t="shared" ca="1" si="11"/>
        <v>109386.66325000001</v>
      </c>
      <c r="J42" s="243">
        <f t="shared" ca="1" si="11"/>
        <v>94334.454037499963</v>
      </c>
      <c r="K42" s="247">
        <f t="shared" ref="K42:O42" si="12">K41+K40</f>
        <v>0</v>
      </c>
      <c r="L42" s="243">
        <f t="shared" si="12"/>
        <v>0</v>
      </c>
      <c r="M42" s="243">
        <f t="shared" si="12"/>
        <v>0</v>
      </c>
      <c r="N42" s="243">
        <f t="shared" si="12"/>
        <v>0</v>
      </c>
      <c r="O42" s="243">
        <f t="shared" si="12"/>
        <v>0</v>
      </c>
      <c r="P42" s="250"/>
    </row>
    <row r="43" spans="1:16" s="37" customFormat="1" x14ac:dyDescent="0.25">
      <c r="B43" s="175"/>
      <c r="C43" s="231"/>
      <c r="D43" s="450">
        <f>IF(D40=0,0,C42/D40)</f>
        <v>0</v>
      </c>
      <c r="E43" s="243">
        <f t="shared" ref="E43:O43" si="13">IF(E40=0,0,D42/E40)</f>
        <v>0</v>
      </c>
      <c r="F43" s="249">
        <f ca="1">IF(F40=0,0,F42/F40)</f>
        <v>0.39919805016117627</v>
      </c>
      <c r="G43" s="245">
        <f t="shared" ref="G43:J43" ca="1" si="14">IF(G40=0,0,G42/G40)</f>
        <v>0.41871394046085775</v>
      </c>
      <c r="H43" s="245">
        <f t="shared" ca="1" si="14"/>
        <v>0.44559892783844335</v>
      </c>
      <c r="I43" s="245">
        <f t="shared" ca="1" si="14"/>
        <v>0.4495280809271967</v>
      </c>
      <c r="J43" s="245">
        <f t="shared" ca="1" si="14"/>
        <v>0.3301750170650683</v>
      </c>
      <c r="K43" s="247">
        <f t="shared" si="13"/>
        <v>0</v>
      </c>
      <c r="L43" s="243">
        <f t="shared" si="13"/>
        <v>0</v>
      </c>
      <c r="M43" s="243">
        <f t="shared" si="13"/>
        <v>0</v>
      </c>
      <c r="N43" s="243">
        <f t="shared" si="13"/>
        <v>0</v>
      </c>
      <c r="O43" s="243">
        <f t="shared" si="13"/>
        <v>0</v>
      </c>
      <c r="P43" s="250"/>
    </row>
    <row r="44" spans="1:16" x14ac:dyDescent="0.25">
      <c r="D44" s="247"/>
      <c r="E44" s="243"/>
      <c r="F44" s="247">
        <f ca="1">F41+Implementation_Total_Expenditures_Y3</f>
        <v>0</v>
      </c>
      <c r="G44" s="437">
        <f ca="1">G41+Implementation_Total_Expenditures_Y4</f>
        <v>0</v>
      </c>
      <c r="H44" s="437">
        <f ca="1">H41+Implementation_Total_Expenditures_Y5</f>
        <v>0</v>
      </c>
      <c r="I44" s="437">
        <f ca="1">I41+Implementation_Total_Expenditures_Y6</f>
        <v>0</v>
      </c>
      <c r="J44" s="437">
        <f ca="1">J41+Implementation_Total_Expenditures_Y7</f>
        <v>0</v>
      </c>
      <c r="K44" s="247"/>
      <c r="L44" s="243"/>
      <c r="M44" s="243"/>
      <c r="N44" s="243"/>
      <c r="O44" s="243"/>
      <c r="P44" s="251"/>
    </row>
    <row r="45" spans="1:16" x14ac:dyDescent="0.25">
      <c r="A45" s="37" t="s">
        <v>410</v>
      </c>
      <c r="D45" s="247"/>
      <c r="E45" s="243"/>
      <c r="F45" s="247"/>
      <c r="G45" s="243"/>
      <c r="H45" s="243"/>
      <c r="I45" s="243"/>
      <c r="J45" s="243"/>
      <c r="K45" s="247"/>
      <c r="L45" s="243"/>
      <c r="M45" s="243"/>
      <c r="N45" s="243"/>
      <c r="O45" s="243"/>
      <c r="P45" s="251"/>
    </row>
    <row r="46" spans="1:16" x14ac:dyDescent="0.25">
      <c r="B46" s="175" t="s">
        <v>407</v>
      </c>
      <c r="D46" s="247">
        <f>D40</f>
        <v>0</v>
      </c>
      <c r="E46" s="243">
        <f t="shared" ref="E46:O46" si="15">D46+E40</f>
        <v>0</v>
      </c>
      <c r="F46" s="247">
        <f t="shared" ca="1" si="15"/>
        <v>9157.68</v>
      </c>
      <c r="G46" s="243">
        <f t="shared" ca="1" si="15"/>
        <v>61335.707499999997</v>
      </c>
      <c r="H46" s="243">
        <f t="shared" ca="1" si="15"/>
        <v>194410.42849999998</v>
      </c>
      <c r="I46" s="243">
        <f t="shared" ca="1" si="15"/>
        <v>437747.09175000002</v>
      </c>
      <c r="J46" s="243">
        <f t="shared" ca="1" si="15"/>
        <v>723457.54578749998</v>
      </c>
      <c r="K46" s="247">
        <f t="shared" ca="1" si="15"/>
        <v>723457.54578749998</v>
      </c>
      <c r="L46" s="243">
        <f t="shared" ca="1" si="15"/>
        <v>723457.54578749998</v>
      </c>
      <c r="M46" s="243">
        <f t="shared" ca="1" si="15"/>
        <v>723457.54578749998</v>
      </c>
      <c r="N46" s="243">
        <f t="shared" ca="1" si="15"/>
        <v>723457.54578749998</v>
      </c>
      <c r="O46" s="243">
        <f t="shared" ca="1" si="15"/>
        <v>723457.54578749998</v>
      </c>
      <c r="P46" s="251"/>
    </row>
    <row r="47" spans="1:16" x14ac:dyDescent="0.25">
      <c r="B47" s="175" t="s">
        <v>406</v>
      </c>
      <c r="D47" s="247">
        <f ca="1">D41</f>
        <v>-1864.8000000000002</v>
      </c>
      <c r="E47" s="243">
        <f t="shared" ref="E47:O47" ca="1" si="16">D47+E41</f>
        <v>-4387.68</v>
      </c>
      <c r="F47" s="247">
        <f t="shared" ca="1" si="16"/>
        <v>-9889.6319999999996</v>
      </c>
      <c r="G47" s="243">
        <f t="shared" ca="1" si="16"/>
        <v>-40219.991999999998</v>
      </c>
      <c r="H47" s="243">
        <f t="shared" ca="1" si="16"/>
        <v>-113996.76000000001</v>
      </c>
      <c r="I47" s="243">
        <f t="shared" ca="1" si="16"/>
        <v>-247946.76</v>
      </c>
      <c r="J47" s="243">
        <f t="shared" ca="1" si="16"/>
        <v>-439322.76</v>
      </c>
      <c r="K47" s="247">
        <f t="shared" ca="1" si="16"/>
        <v>-439322.76</v>
      </c>
      <c r="L47" s="243">
        <f t="shared" ca="1" si="16"/>
        <v>-439322.76</v>
      </c>
      <c r="M47" s="243">
        <f t="shared" ca="1" si="16"/>
        <v>-439322.76</v>
      </c>
      <c r="N47" s="243">
        <f t="shared" ca="1" si="16"/>
        <v>-439322.76</v>
      </c>
      <c r="O47" s="243">
        <f t="shared" ca="1" si="16"/>
        <v>-439322.76</v>
      </c>
      <c r="P47" s="251"/>
    </row>
    <row r="48" spans="1:16" x14ac:dyDescent="0.25">
      <c r="B48" s="175" t="s">
        <v>409</v>
      </c>
      <c r="D48" s="247">
        <f ca="1">D42</f>
        <v>-1864.8000000000002</v>
      </c>
      <c r="E48" s="243">
        <f t="shared" ref="E48:O48" ca="1" si="17">D48+E42</f>
        <v>-4387.68</v>
      </c>
      <c r="F48" s="247">
        <f t="shared" ca="1" si="17"/>
        <v>-731.95199999999932</v>
      </c>
      <c r="G48" s="243">
        <f t="shared" ca="1" si="17"/>
        <v>21115.715499999998</v>
      </c>
      <c r="H48" s="243">
        <f t="shared" ca="1" si="17"/>
        <v>80413.668499999971</v>
      </c>
      <c r="I48" s="243">
        <f t="shared" ca="1" si="17"/>
        <v>189800.33174999998</v>
      </c>
      <c r="J48" s="243">
        <f t="shared" ca="1" si="17"/>
        <v>284134.78578749998</v>
      </c>
      <c r="K48" s="247">
        <f t="shared" ca="1" si="17"/>
        <v>284134.78578749998</v>
      </c>
      <c r="L48" s="243">
        <f t="shared" ca="1" si="17"/>
        <v>284134.78578749998</v>
      </c>
      <c r="M48" s="243">
        <f t="shared" ca="1" si="17"/>
        <v>284134.78578749998</v>
      </c>
      <c r="N48" s="243">
        <f t="shared" ca="1" si="17"/>
        <v>284134.78578749998</v>
      </c>
      <c r="O48" s="243">
        <f t="shared" ca="1" si="17"/>
        <v>284134.78578749998</v>
      </c>
      <c r="P48" s="251"/>
    </row>
    <row r="49" spans="4:16" x14ac:dyDescent="0.25">
      <c r="D49" s="450">
        <f>IF(D46=0,0,C48/D46)</f>
        <v>0</v>
      </c>
      <c r="E49" s="243">
        <f t="shared" ref="E49" si="18">IF(E46=0,0,D48/E46)</f>
        <v>0</v>
      </c>
      <c r="F49" s="249">
        <f ca="1">IF(F46=0,0,F48/F46)</f>
        <v>-7.992766726943934E-2</v>
      </c>
      <c r="G49" s="245">
        <f t="shared" ref="G49:J49" ca="1" si="19">IF(G46=0,0,G48/G46)</f>
        <v>0.34426464388627132</v>
      </c>
      <c r="H49" s="245">
        <f t="shared" ca="1" si="19"/>
        <v>0.4136283692209442</v>
      </c>
      <c r="I49" s="245">
        <f t="shared" ca="1" si="19"/>
        <v>0.43358444939343216</v>
      </c>
      <c r="J49" s="245">
        <f t="shared" ca="1" si="19"/>
        <v>0.39274562473215041</v>
      </c>
      <c r="K49" s="249">
        <f t="shared" ref="K49" ca="1" si="20">IF(K46=0,0,J48/K46)</f>
        <v>0.39274562473215041</v>
      </c>
      <c r="L49" s="245">
        <f t="shared" ref="L49" ca="1" si="21">IF(L46=0,0,K48/L46)</f>
        <v>0.39274562473215041</v>
      </c>
      <c r="M49" s="245">
        <f t="shared" ref="M49" ca="1" si="22">IF(M46=0,0,L48/M46)</f>
        <v>0.39274562473215041</v>
      </c>
      <c r="N49" s="245">
        <f t="shared" ref="N49" ca="1" si="23">IF(N46=0,0,M48/N46)</f>
        <v>0.39274562473215041</v>
      </c>
      <c r="O49" s="245">
        <f t="shared" ref="O49" ca="1" si="24">IF(O46=0,0,N48/O46)</f>
        <v>0.39274562473215041</v>
      </c>
      <c r="P49" s="251"/>
    </row>
    <row r="50" spans="4:16" x14ac:dyDescent="0.25"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</row>
    <row r="51" spans="4:16" x14ac:dyDescent="0.25"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</row>
    <row r="52" spans="4:16" x14ac:dyDescent="0.25"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</row>
    <row r="53" spans="4:16" x14ac:dyDescent="0.25"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</row>
    <row r="54" spans="4:16" x14ac:dyDescent="0.25"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</row>
    <row r="55" spans="4:16" x14ac:dyDescent="0.25"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</row>
    <row r="56" spans="4:16" x14ac:dyDescent="0.25"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</row>
    <row r="57" spans="4:16" x14ac:dyDescent="0.25"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</row>
  </sheetData>
  <conditionalFormatting sqref="D9:O9 D11:O58">
    <cfRule type="cellIs" dxfId="71" priority="14" operator="equal">
      <formula>0</formula>
    </cfRule>
  </conditionalFormatting>
  <conditionalFormatting sqref="D49:O49">
    <cfRule type="cellIs" dxfId="70" priority="12" operator="lessThan">
      <formula>0</formula>
    </cfRule>
  </conditionalFormatting>
  <conditionalFormatting sqref="F44:J44">
    <cfRule type="cellIs" dxfId="69" priority="11" operator="notEqual">
      <formula>0</formula>
    </cfRule>
  </conditionalFormatting>
  <conditionalFormatting sqref="F8:J8">
    <cfRule type="cellIs" dxfId="68" priority="7" operator="equal">
      <formula>0</formula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F7:J7">
    <cfRule type="cellIs" dxfId="67" priority="8" operator="equal">
      <formula>0</formula>
    </cfRule>
  </conditionalFormatting>
  <conditionalFormatting sqref="F43:J43">
    <cfRule type="cellIs" dxfId="66" priority="6" operator="lessThan">
      <formula>0</formula>
    </cfRule>
  </conditionalFormatting>
  <conditionalFormatting sqref="F38:J38">
    <cfRule type="cellIs" dxfId="65" priority="5" operator="lessThan">
      <formula>0</formula>
    </cfRule>
  </conditionalFormatting>
  <conditionalFormatting sqref="F30:J30">
    <cfRule type="cellIs" dxfId="64" priority="4" operator="lessThan">
      <formula>0</formula>
    </cfRule>
  </conditionalFormatting>
  <conditionalFormatting sqref="F10:J10">
    <cfRule type="cellIs" dxfId="63" priority="3" operator="equal">
      <formula>0</formula>
    </cfRule>
  </conditionalFormatting>
  <conditionalFormatting sqref="D7:E10">
    <cfRule type="cellIs" dxfId="62" priority="2" operator="equal">
      <formula>0</formula>
    </cfRule>
  </conditionalFormatting>
  <conditionalFormatting sqref="F49:J49">
    <cfRule type="cellIs" dxfId="6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="110" zoomScaleNormal="11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Total Net Salaries'!AB4*Y3_Salary_Inflation_Factor</f>
        <v>21.599999999999998</v>
      </c>
      <c r="AC4" s="261">
        <f ca="1">'IMP Total Net Salaries'!AC4*Y3_Salary_Inflation_Factor</f>
        <v>21.599999999999998</v>
      </c>
      <c r="AD4" s="261">
        <f ca="1">'IMP Total Net Salaries'!AD4*Y3_Salary_Inflation_Factor</f>
        <v>21.599999999999998</v>
      </c>
      <c r="AE4" s="260">
        <f ca="1">'IMP Total Net Salaries'!AE4*Y3_Salary_Inflation_Factor</f>
        <v>21.599999999999998</v>
      </c>
      <c r="AF4" s="261">
        <f ca="1">'IMP Total Net Salaries'!AF4*Y3_Salary_Inflation_Factor</f>
        <v>21.599999999999998</v>
      </c>
      <c r="AG4" s="261">
        <f ca="1">'IMP Total Net Salaries'!AG4*Y3_Salary_Inflation_Factor</f>
        <v>21.599999999999998</v>
      </c>
      <c r="AH4" s="260">
        <f ca="1">'IMP Total Net Salaries'!AH4*Y3_Salary_Inflation_Factor</f>
        <v>21.599999999999998</v>
      </c>
      <c r="AI4" s="261">
        <f ca="1">'IMP Total Net Salaries'!AI4*Y3_Salary_Inflation_Factor</f>
        <v>21.599999999999998</v>
      </c>
      <c r="AJ4" s="261">
        <f ca="1">'IMP Total Net Salaries'!AJ4*Y3_Salary_Inflation_Factor</f>
        <v>21.599999999999998</v>
      </c>
      <c r="AK4" s="260">
        <f ca="1">'IMP Total Net Salaries'!AK4*Y3_Salary_Inflation_Factor</f>
        <v>21.599999999999998</v>
      </c>
      <c r="AL4" s="261">
        <f ca="1">'IMP Total Net Salaries'!AL4*Y3_Salary_Inflation_Factor</f>
        <v>21.599999999999998</v>
      </c>
      <c r="AM4" s="262">
        <f ca="1">'IMP Total Net Salaries'!AM4*Y3_Salary_Inflation_Factor</f>
        <v>21.599999999999998</v>
      </c>
      <c r="AN4" s="261">
        <f ca="1">'IMP Total Net Salaries'!AN4*Y4_Salary_Inflation_Factor</f>
        <v>25.95</v>
      </c>
      <c r="AO4" s="261">
        <f ca="1">'IMP Total Net Salaries'!AO4*Y4_Salary_Inflation_Factor</f>
        <v>51.9</v>
      </c>
      <c r="AP4" s="261">
        <f ca="1">'IMP Total Net Salaries'!AP4*Y4_Salary_Inflation_Factor</f>
        <v>51.9</v>
      </c>
      <c r="AQ4" s="260">
        <f ca="1">'IMP Total Net Salaries'!AQ4*Y4_Salary_Inflation_Factor</f>
        <v>51.9</v>
      </c>
      <c r="AR4" s="261">
        <f ca="1">'IMP Total Net Salaries'!AR4*Y4_Salary_Inflation_Factor</f>
        <v>51.9</v>
      </c>
      <c r="AS4" s="261">
        <f ca="1">'IMP Total Net Salaries'!AS4*Y4_Salary_Inflation_Factor</f>
        <v>51.9</v>
      </c>
      <c r="AT4" s="260">
        <f ca="1">'IMP Total Net Salaries'!AT4*Y4_Salary_Inflation_Factor</f>
        <v>51.9</v>
      </c>
      <c r="AU4" s="261">
        <f ca="1">'IMP Total Net Salaries'!AU4*Y4_Salary_Inflation_Factor</f>
        <v>51.9</v>
      </c>
      <c r="AV4" s="261">
        <f ca="1">'IMP Total Net Salaries'!AV4*Y4_Salary_Inflation_Factor</f>
        <v>51.9</v>
      </c>
      <c r="AW4" s="260">
        <f ca="1">'IMP Total Net Salaries'!AW4*Y4_Salary_Inflation_Factor</f>
        <v>51.9</v>
      </c>
      <c r="AX4" s="261">
        <f ca="1">'IMP Total Net Salaries'!AX4*Y4_Salary_Inflation_Factor</f>
        <v>51.9</v>
      </c>
      <c r="AY4" s="262">
        <f ca="1">'IMP Total Net Salaries'!AY4*Y4_Salary_Inflation_Factor</f>
        <v>51.9</v>
      </c>
      <c r="AZ4" s="261">
        <f ca="1">'IMP Total Net Salaries'!AZ4*Y5_Salary_Inflation_Factor</f>
        <v>62.400000000000006</v>
      </c>
      <c r="BA4" s="261">
        <f ca="1">'IMP Total Net Salaries'!BA4*Y5_Salary_Inflation_Factor</f>
        <v>62.400000000000006</v>
      </c>
      <c r="BB4" s="261">
        <f ca="1">'IMP Total Net Salaries'!BB4*Y5_Salary_Inflation_Factor</f>
        <v>62.400000000000006</v>
      </c>
      <c r="BC4" s="260">
        <f ca="1">'IMP Total Net Salaries'!BC4*Y5_Salary_Inflation_Factor</f>
        <v>62.400000000000006</v>
      </c>
      <c r="BD4" s="261">
        <f ca="1">'IMP Total Net Salaries'!BD4*Y5_Salary_Inflation_Factor</f>
        <v>124.80000000000001</v>
      </c>
      <c r="BE4" s="261">
        <f ca="1">'IMP Total Net Salaries'!BE4*Y5_Salary_Inflation_Factor</f>
        <v>124.80000000000001</v>
      </c>
      <c r="BF4" s="260">
        <f ca="1">'IMP Total Net Salaries'!BF4*Y5_Salary_Inflation_Factor</f>
        <v>124.80000000000001</v>
      </c>
      <c r="BG4" s="261">
        <f ca="1">'IMP Total Net Salaries'!BG4*Y5_Salary_Inflation_Factor</f>
        <v>124.80000000000001</v>
      </c>
      <c r="BH4" s="261">
        <f ca="1">'IMP Total Net Salaries'!BH4*Y5_Salary_Inflation_Factor</f>
        <v>124.80000000000001</v>
      </c>
      <c r="BI4" s="260">
        <f ca="1">'IMP Total Net Salaries'!BI4*Y5_Salary_Inflation_Factor</f>
        <v>124.80000000000001</v>
      </c>
      <c r="BJ4" s="261">
        <f ca="1">'IMP Total Net Salaries'!BJ4*Y5_Salary_Inflation_Factor</f>
        <v>124.80000000000001</v>
      </c>
      <c r="BK4" s="262">
        <f ca="1">'IMP Total Net Salaries'!BK4*Y5_Salary_Inflation_Factor</f>
        <v>124.80000000000001</v>
      </c>
      <c r="BL4" s="261">
        <f ca="1">'IMP Total Net Salaries'!BL4*Y6_Salary_Inflation_Factor</f>
        <v>150</v>
      </c>
      <c r="BM4" s="261">
        <f ca="1">'IMP Total Net Salaries'!BM4*Y6_Salary_Inflation_Factor</f>
        <v>150</v>
      </c>
      <c r="BN4" s="261">
        <f ca="1">'IMP Total Net Salaries'!BN4*Y6_Salary_Inflation_Factor</f>
        <v>150</v>
      </c>
      <c r="BO4" s="260">
        <f ca="1">'IMP Total Net Salaries'!BO4*Y6_Salary_Inflation_Factor</f>
        <v>150</v>
      </c>
      <c r="BP4" s="261">
        <f ca="1">'IMP Total Net Salaries'!BP4*Y6_Salary_Inflation_Factor</f>
        <v>187.5</v>
      </c>
      <c r="BQ4" s="261">
        <f ca="1">'IMP Total Net Salaries'!BQ4*Y6_Salary_Inflation_Factor</f>
        <v>187.5</v>
      </c>
      <c r="BR4" s="260">
        <f ca="1">'IMP Total Net Salaries'!BR4*Y6_Salary_Inflation_Factor</f>
        <v>187.5</v>
      </c>
      <c r="BS4" s="261">
        <f ca="1">'IMP Total Net Salaries'!BS4*Y6_Salary_Inflation_Factor</f>
        <v>187.5</v>
      </c>
      <c r="BT4" s="261">
        <f ca="1">'IMP Total Net Salaries'!BT4*Y6_Salary_Inflation_Factor</f>
        <v>187.5</v>
      </c>
      <c r="BU4" s="260">
        <f ca="1">'IMP Total Net Salaries'!BU4*Y6_Salary_Inflation_Factor</f>
        <v>187.5</v>
      </c>
      <c r="BV4" s="261">
        <f ca="1">'IMP Total Net Salaries'!BV4*Y6_Salary_Inflation_Factor</f>
        <v>187.5</v>
      </c>
      <c r="BW4" s="262">
        <f ca="1">'IMP Total Net Salaries'!BW4*Y6_Salary_Inflation_Factor</f>
        <v>187.5</v>
      </c>
      <c r="BX4" s="261">
        <f ca="1">'IMP Total Net Salaries'!BX4*Y7_Salary_Inflation_Factor</f>
        <v>225</v>
      </c>
      <c r="BY4" s="261">
        <f ca="1">'IMP Total Net Salaries'!BY4*Y7_Salary_Inflation_Factor</f>
        <v>225</v>
      </c>
      <c r="BZ4" s="261">
        <f ca="1">'IMP Total Net Salaries'!BZ4*Y7_Salary_Inflation_Factor</f>
        <v>225</v>
      </c>
      <c r="CA4" s="260">
        <f ca="1">'IMP Total Net Salaries'!CA4*Y7_Salary_Inflation_Factor</f>
        <v>225</v>
      </c>
      <c r="CB4" s="261">
        <f ca="1">'IMP Total Net Salaries'!CB4*Y7_Salary_Inflation_Factor</f>
        <v>225</v>
      </c>
      <c r="CC4" s="261">
        <f ca="1">'IMP Total Net Salaries'!CC4*Y7_Salary_Inflation_Factor</f>
        <v>225</v>
      </c>
      <c r="CD4" s="260">
        <f ca="1">'IMP Total Net Salaries'!CD4*Y7_Salary_Inflation_Factor</f>
        <v>225</v>
      </c>
      <c r="CE4" s="261">
        <f ca="1">'IMP Total Net Salaries'!CE4*Y7_Salary_Inflation_Factor</f>
        <v>225</v>
      </c>
      <c r="CF4" s="261">
        <f ca="1">'IMP Total Net Salaries'!CF4*Y7_Salary_Inflation_Factor</f>
        <v>225</v>
      </c>
      <c r="CG4" s="260">
        <f ca="1">'IMP Total Net Salaries'!CG4*Y7_Salary_Inflation_Factor</f>
        <v>225</v>
      </c>
      <c r="CH4" s="261">
        <f ca="1">'IMP Total Net Salaries'!CH4*Y7_Salary_Inflation_Factor</f>
        <v>225</v>
      </c>
      <c r="CI4" s="262">
        <f ca="1">'IMP Total Net Salaries'!CI4*Y7_Salary_Inflation_Factor</f>
        <v>225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Total Net Salaries'!AB5*Y3_Salary_Inflation_Factor</f>
        <v>11.52</v>
      </c>
      <c r="AC5" s="264">
        <f ca="1">'IMP Total Net Salaries'!AC5*Y3_Salary_Inflation_Factor</f>
        <v>11.52</v>
      </c>
      <c r="AD5" s="264">
        <f ca="1">'IMP Total Net Salaries'!AD5*Y3_Salary_Inflation_Factor</f>
        <v>11.52</v>
      </c>
      <c r="AE5" s="263">
        <f ca="1">'IMP Total Net Salaries'!AE5*Y3_Salary_Inflation_Factor</f>
        <v>11.52</v>
      </c>
      <c r="AF5" s="264">
        <f ca="1">'IMP Total Net Salaries'!AF5*Y3_Salary_Inflation_Factor</f>
        <v>11.52</v>
      </c>
      <c r="AG5" s="264">
        <f ca="1">'IMP Total Net Salaries'!AG5*Y3_Salary_Inflation_Factor</f>
        <v>11.52</v>
      </c>
      <c r="AH5" s="263">
        <f ca="1">'IMP Total Net Salaries'!AH5*Y3_Salary_Inflation_Factor</f>
        <v>11.52</v>
      </c>
      <c r="AI5" s="264">
        <f ca="1">'IMP Total Net Salaries'!AI5*Y3_Salary_Inflation_Factor</f>
        <v>11.52</v>
      </c>
      <c r="AJ5" s="264">
        <f ca="1">'IMP Total Net Salaries'!AJ5*Y3_Salary_Inflation_Factor</f>
        <v>11.52</v>
      </c>
      <c r="AK5" s="263">
        <f ca="1">'IMP Total Net Salaries'!AK5*Y3_Salary_Inflation_Factor</f>
        <v>11.52</v>
      </c>
      <c r="AL5" s="264">
        <f ca="1">'IMP Total Net Salaries'!AL5*Y3_Salary_Inflation_Factor</f>
        <v>11.52</v>
      </c>
      <c r="AM5" s="265">
        <f ca="1">'IMP Total Net Salaries'!AM5*Y3_Salary_Inflation_Factor</f>
        <v>11.52</v>
      </c>
      <c r="AN5" s="266">
        <f ca="1">'IMP Total Net Salaries'!AN5*Y4_Salary_Inflation_Factor</f>
        <v>69.2</v>
      </c>
      <c r="AO5" s="264">
        <f ca="1">'IMP Total Net Salaries'!AO5*Y4_Salary_Inflation_Factor</f>
        <v>69.2</v>
      </c>
      <c r="AP5" s="264">
        <f ca="1">'IMP Total Net Salaries'!AP5*Y4_Salary_Inflation_Factor</f>
        <v>69.2</v>
      </c>
      <c r="AQ5" s="263">
        <f ca="1">'IMP Total Net Salaries'!AQ5*Y4_Salary_Inflation_Factor</f>
        <v>69.2</v>
      </c>
      <c r="AR5" s="264">
        <f ca="1">'IMP Total Net Salaries'!AR5*Y4_Salary_Inflation_Factor</f>
        <v>69.2</v>
      </c>
      <c r="AS5" s="264">
        <f ca="1">'IMP Total Net Salaries'!AS5*Y4_Salary_Inflation_Factor</f>
        <v>69.2</v>
      </c>
      <c r="AT5" s="263">
        <f ca="1">'IMP Total Net Salaries'!AT5*Y4_Salary_Inflation_Factor</f>
        <v>69.2</v>
      </c>
      <c r="AU5" s="264">
        <f ca="1">'IMP Total Net Salaries'!AU5*Y4_Salary_Inflation_Factor</f>
        <v>69.2</v>
      </c>
      <c r="AV5" s="264">
        <f ca="1">'IMP Total Net Salaries'!AV5*Y4_Salary_Inflation_Factor</f>
        <v>69.2</v>
      </c>
      <c r="AW5" s="263">
        <f ca="1">'IMP Total Net Salaries'!AW5*Y4_Salary_Inflation_Factor</f>
        <v>69.2</v>
      </c>
      <c r="AX5" s="264">
        <f ca="1">'IMP Total Net Salaries'!AX5*Y4_Salary_Inflation_Factor</f>
        <v>69.2</v>
      </c>
      <c r="AY5" s="265">
        <f ca="1">'IMP Total Net Salaries'!AY5*Y4_Salary_Inflation_Factor</f>
        <v>69.2</v>
      </c>
      <c r="AZ5" s="266">
        <f ca="1">'IMP Total Net Salaries'!AZ5*Y5_Salary_Inflation_Factor</f>
        <v>83.2</v>
      </c>
      <c r="BA5" s="264">
        <f ca="1">'IMP Total Net Salaries'!BA5*Y5_Salary_Inflation_Factor</f>
        <v>83.2</v>
      </c>
      <c r="BB5" s="264">
        <f ca="1">'IMP Total Net Salaries'!BB5*Y5_Salary_Inflation_Factor</f>
        <v>83.2</v>
      </c>
      <c r="BC5" s="263">
        <f ca="1">'IMP Total Net Salaries'!BC5*Y5_Salary_Inflation_Factor</f>
        <v>149.76</v>
      </c>
      <c r="BD5" s="264">
        <f ca="1">'IMP Total Net Salaries'!BD5*Y5_Salary_Inflation_Factor</f>
        <v>149.76</v>
      </c>
      <c r="BE5" s="264">
        <f ca="1">'IMP Total Net Salaries'!BE5*Y5_Salary_Inflation_Factor</f>
        <v>149.76</v>
      </c>
      <c r="BF5" s="263">
        <f ca="1">'IMP Total Net Salaries'!BF5*Y5_Salary_Inflation_Factor</f>
        <v>149.76</v>
      </c>
      <c r="BG5" s="264">
        <f ca="1">'IMP Total Net Salaries'!BG5*Y5_Salary_Inflation_Factor</f>
        <v>149.76</v>
      </c>
      <c r="BH5" s="264">
        <f ca="1">'IMP Total Net Salaries'!BH5*Y5_Salary_Inflation_Factor</f>
        <v>149.76</v>
      </c>
      <c r="BI5" s="263">
        <f ca="1">'IMP Total Net Salaries'!BI5*Y5_Salary_Inflation_Factor</f>
        <v>149.76</v>
      </c>
      <c r="BJ5" s="264">
        <f ca="1">'IMP Total Net Salaries'!BJ5*Y5_Salary_Inflation_Factor</f>
        <v>149.76</v>
      </c>
      <c r="BK5" s="265">
        <f ca="1">'IMP Total Net Salaries'!BK5*Y5_Salary_Inflation_Factor</f>
        <v>149.76</v>
      </c>
      <c r="BL5" s="266">
        <f ca="1">'IMP Total Net Salaries'!BL5*Y6_Salary_Inflation_Factor</f>
        <v>180</v>
      </c>
      <c r="BM5" s="264">
        <f ca="1">'IMP Total Net Salaries'!BM5*Y6_Salary_Inflation_Factor</f>
        <v>180</v>
      </c>
      <c r="BN5" s="264">
        <f ca="1">'IMP Total Net Salaries'!BN5*Y6_Salary_Inflation_Factor</f>
        <v>180</v>
      </c>
      <c r="BO5" s="263">
        <f ca="1">'IMP Total Net Salaries'!BO5*Y6_Salary_Inflation_Factor</f>
        <v>200</v>
      </c>
      <c r="BP5" s="264">
        <f ca="1">'IMP Total Net Salaries'!BP5*Y6_Salary_Inflation_Factor</f>
        <v>200</v>
      </c>
      <c r="BQ5" s="264">
        <f ca="1">'IMP Total Net Salaries'!BQ5*Y6_Salary_Inflation_Factor</f>
        <v>200</v>
      </c>
      <c r="BR5" s="263">
        <f ca="1">'IMP Total Net Salaries'!BR5*Y6_Salary_Inflation_Factor</f>
        <v>200</v>
      </c>
      <c r="BS5" s="264">
        <f ca="1">'IMP Total Net Salaries'!BS5*Y6_Salary_Inflation_Factor</f>
        <v>200</v>
      </c>
      <c r="BT5" s="264">
        <f ca="1">'IMP Total Net Salaries'!BT5*Y6_Salary_Inflation_Factor</f>
        <v>200</v>
      </c>
      <c r="BU5" s="263">
        <f ca="1">'IMP Total Net Salaries'!BU5*Y6_Salary_Inflation_Factor</f>
        <v>200</v>
      </c>
      <c r="BV5" s="264">
        <f ca="1">'IMP Total Net Salaries'!BV5*Y6_Salary_Inflation_Factor</f>
        <v>200</v>
      </c>
      <c r="BW5" s="265">
        <f ca="1">'IMP Total Net Salaries'!BW5*Y6_Salary_Inflation_Factor</f>
        <v>200</v>
      </c>
      <c r="BX5" s="266">
        <f ca="1">'IMP Total Net Salaries'!BX5*Y7_Salary_Inflation_Factor</f>
        <v>240</v>
      </c>
      <c r="BY5" s="264">
        <f ca="1">'IMP Total Net Salaries'!BY5*Y7_Salary_Inflation_Factor</f>
        <v>240</v>
      </c>
      <c r="BZ5" s="264">
        <f ca="1">'IMP Total Net Salaries'!BZ5*Y7_Salary_Inflation_Factor</f>
        <v>240</v>
      </c>
      <c r="CA5" s="263">
        <f ca="1">'IMP Total Net Salaries'!CA5*Y7_Salary_Inflation_Factor</f>
        <v>240</v>
      </c>
      <c r="CB5" s="264">
        <f ca="1">'IMP Total Net Salaries'!CB5*Y7_Salary_Inflation_Factor</f>
        <v>240</v>
      </c>
      <c r="CC5" s="264">
        <f ca="1">'IMP Total Net Salaries'!CC5*Y7_Salary_Inflation_Factor</f>
        <v>240</v>
      </c>
      <c r="CD5" s="263">
        <f ca="1">'IMP Total Net Salaries'!CD5*Y7_Salary_Inflation_Factor</f>
        <v>240</v>
      </c>
      <c r="CE5" s="264">
        <f ca="1">'IMP Total Net Salaries'!CE5*Y7_Salary_Inflation_Factor</f>
        <v>240</v>
      </c>
      <c r="CF5" s="264">
        <f ca="1">'IMP Total Net Salaries'!CF5*Y7_Salary_Inflation_Factor</f>
        <v>240</v>
      </c>
      <c r="CG5" s="263">
        <f ca="1">'IMP Total Net Salaries'!CG5*Y7_Salary_Inflation_Factor</f>
        <v>240</v>
      </c>
      <c r="CH5" s="264">
        <f ca="1">'IMP Total Net Salaries'!CH5*Y7_Salary_Inflation_Factor</f>
        <v>240</v>
      </c>
      <c r="CI5" s="265">
        <f ca="1">'IMP Total Net Salaries'!CI5*Y7_Salary_Inflation_Factor</f>
        <v>240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Total Net Salaries'!AB6*Y3_Salary_Inflation_Factor</f>
        <v>8.64</v>
      </c>
      <c r="AC6" s="264">
        <f ca="1">'IMP Total Net Salaries'!AC6*Y3_Salary_Inflation_Factor</f>
        <v>8.64</v>
      </c>
      <c r="AD6" s="264">
        <f ca="1">'IMP Total Net Salaries'!AD6*Y3_Salary_Inflation_Factor</f>
        <v>8.64</v>
      </c>
      <c r="AE6" s="263">
        <f ca="1">'IMP Total Net Salaries'!AE6*Y3_Salary_Inflation_Factor</f>
        <v>8.64</v>
      </c>
      <c r="AF6" s="264">
        <f ca="1">'IMP Total Net Salaries'!AF6*Y3_Salary_Inflation_Factor</f>
        <v>8.64</v>
      </c>
      <c r="AG6" s="264">
        <f ca="1">'IMP Total Net Salaries'!AG6*Y3_Salary_Inflation_Factor</f>
        <v>8.64</v>
      </c>
      <c r="AH6" s="263">
        <f ca="1">'IMP Total Net Salaries'!AH6*Y3_Salary_Inflation_Factor</f>
        <v>8.64</v>
      </c>
      <c r="AI6" s="264">
        <f ca="1">'IMP Total Net Salaries'!AI6*Y3_Salary_Inflation_Factor</f>
        <v>8.64</v>
      </c>
      <c r="AJ6" s="264">
        <f ca="1">'IMP Total Net Salaries'!AJ6*Y3_Salary_Inflation_Factor</f>
        <v>8.64</v>
      </c>
      <c r="AK6" s="263">
        <f ca="1">'IMP Total Net Salaries'!AK6*Y3_Salary_Inflation_Factor</f>
        <v>8.64</v>
      </c>
      <c r="AL6" s="264">
        <f ca="1">'IMP Total Net Salaries'!AL6*Y3_Salary_Inflation_Factor</f>
        <v>8.64</v>
      </c>
      <c r="AM6" s="265">
        <f ca="1">'IMP Total Net Salaries'!AM6*Y3_Salary_Inflation_Factor</f>
        <v>8.64</v>
      </c>
      <c r="AN6" s="266">
        <f ca="1">'IMP Total Net Salaries'!AN6*Y4_Salary_Inflation_Factor</f>
        <v>51.9</v>
      </c>
      <c r="AO6" s="264">
        <f ca="1">'IMP Total Net Salaries'!AO6*Y4_Salary_Inflation_Factor</f>
        <v>51.9</v>
      </c>
      <c r="AP6" s="264">
        <f ca="1">'IMP Total Net Salaries'!AP6*Y4_Salary_Inflation_Factor</f>
        <v>51.9</v>
      </c>
      <c r="AQ6" s="263">
        <f ca="1">'IMP Total Net Salaries'!AQ6*Y4_Salary_Inflation_Factor</f>
        <v>51.9</v>
      </c>
      <c r="AR6" s="264">
        <f ca="1">'IMP Total Net Salaries'!AR6*Y4_Salary_Inflation_Factor</f>
        <v>51.9</v>
      </c>
      <c r="AS6" s="264">
        <f ca="1">'IMP Total Net Salaries'!AS6*Y4_Salary_Inflation_Factor</f>
        <v>51.9</v>
      </c>
      <c r="AT6" s="263">
        <f ca="1">'IMP Total Net Salaries'!AT6*Y4_Salary_Inflation_Factor</f>
        <v>51.9</v>
      </c>
      <c r="AU6" s="264">
        <f ca="1">'IMP Total Net Salaries'!AU6*Y4_Salary_Inflation_Factor</f>
        <v>51.9</v>
      </c>
      <c r="AV6" s="264">
        <f ca="1">'IMP Total Net Salaries'!AV6*Y4_Salary_Inflation_Factor</f>
        <v>51.9</v>
      </c>
      <c r="AW6" s="263">
        <f ca="1">'IMP Total Net Salaries'!AW6*Y4_Salary_Inflation_Factor</f>
        <v>51.9</v>
      </c>
      <c r="AX6" s="264">
        <f ca="1">'IMP Total Net Salaries'!AX6*Y4_Salary_Inflation_Factor</f>
        <v>51.9</v>
      </c>
      <c r="AY6" s="265">
        <f ca="1">'IMP Total Net Salaries'!AY6*Y4_Salary_Inflation_Factor</f>
        <v>51.9</v>
      </c>
      <c r="AZ6" s="266">
        <f ca="1">'IMP Total Net Salaries'!AZ6*Y5_Salary_Inflation_Factor</f>
        <v>62.400000000000006</v>
      </c>
      <c r="BA6" s="264">
        <f ca="1">'IMP Total Net Salaries'!BA6*Y5_Salary_Inflation_Factor</f>
        <v>62.400000000000006</v>
      </c>
      <c r="BB6" s="264">
        <f ca="1">'IMP Total Net Salaries'!BB6*Y5_Salary_Inflation_Factor</f>
        <v>74.88</v>
      </c>
      <c r="BC6" s="263">
        <f ca="1">'IMP Total Net Salaries'!BC6*Y5_Salary_Inflation_Factor</f>
        <v>149.76</v>
      </c>
      <c r="BD6" s="264">
        <f ca="1">'IMP Total Net Salaries'!BD6*Y5_Salary_Inflation_Factor</f>
        <v>149.76</v>
      </c>
      <c r="BE6" s="264">
        <f ca="1">'IMP Total Net Salaries'!BE6*Y5_Salary_Inflation_Factor</f>
        <v>149.76</v>
      </c>
      <c r="BF6" s="263">
        <f ca="1">'IMP Total Net Salaries'!BF6*Y5_Salary_Inflation_Factor</f>
        <v>149.76</v>
      </c>
      <c r="BG6" s="264">
        <f ca="1">'IMP Total Net Salaries'!BG6*Y5_Salary_Inflation_Factor</f>
        <v>149.76</v>
      </c>
      <c r="BH6" s="264">
        <f ca="1">'IMP Total Net Salaries'!BH6*Y5_Salary_Inflation_Factor</f>
        <v>149.76</v>
      </c>
      <c r="BI6" s="263">
        <f ca="1">'IMP Total Net Salaries'!BI6*Y5_Salary_Inflation_Factor</f>
        <v>149.76</v>
      </c>
      <c r="BJ6" s="264">
        <f ca="1">'IMP Total Net Salaries'!BJ6*Y5_Salary_Inflation_Factor</f>
        <v>149.76</v>
      </c>
      <c r="BK6" s="265">
        <f ca="1">'IMP Total Net Salaries'!BK6*Y5_Salary_Inflation_Factor</f>
        <v>149.76</v>
      </c>
      <c r="BL6" s="266">
        <f ca="1">'IMP Total Net Salaries'!BL6*Y6_Salary_Inflation_Factor</f>
        <v>180</v>
      </c>
      <c r="BM6" s="264">
        <f ca="1">'IMP Total Net Salaries'!BM6*Y6_Salary_Inflation_Factor</f>
        <v>180</v>
      </c>
      <c r="BN6" s="264">
        <f ca="1">'IMP Total Net Salaries'!BN6*Y6_Salary_Inflation_Factor</f>
        <v>180</v>
      </c>
      <c r="BO6" s="263">
        <f ca="1">'IMP Total Net Salaries'!BO6*Y6_Salary_Inflation_Factor</f>
        <v>240</v>
      </c>
      <c r="BP6" s="264">
        <f ca="1">'IMP Total Net Salaries'!BP6*Y6_Salary_Inflation_Factor</f>
        <v>240</v>
      </c>
      <c r="BQ6" s="264">
        <f ca="1">'IMP Total Net Salaries'!BQ6*Y6_Salary_Inflation_Factor</f>
        <v>240</v>
      </c>
      <c r="BR6" s="263">
        <f ca="1">'IMP Total Net Salaries'!BR6*Y6_Salary_Inflation_Factor</f>
        <v>240</v>
      </c>
      <c r="BS6" s="264">
        <f ca="1">'IMP Total Net Salaries'!BS6*Y6_Salary_Inflation_Factor</f>
        <v>240</v>
      </c>
      <c r="BT6" s="264">
        <f ca="1">'IMP Total Net Salaries'!BT6*Y6_Salary_Inflation_Factor</f>
        <v>255</v>
      </c>
      <c r="BU6" s="263">
        <f ca="1">'IMP Total Net Salaries'!BU6*Y6_Salary_Inflation_Factor</f>
        <v>255</v>
      </c>
      <c r="BV6" s="264">
        <f ca="1">'IMP Total Net Salaries'!BV6*Y6_Salary_Inflation_Factor</f>
        <v>255</v>
      </c>
      <c r="BW6" s="265">
        <f ca="1">'IMP Total Net Salaries'!BW6*Y6_Salary_Inflation_Factor</f>
        <v>270</v>
      </c>
      <c r="BX6" s="266">
        <f ca="1">'IMP Total Net Salaries'!BX6*Y7_Salary_Inflation_Factor</f>
        <v>324</v>
      </c>
      <c r="BY6" s="264">
        <f ca="1">'IMP Total Net Salaries'!BY6*Y7_Salary_Inflation_Factor</f>
        <v>324</v>
      </c>
      <c r="BZ6" s="264">
        <f ca="1">'IMP Total Net Salaries'!BZ6*Y7_Salary_Inflation_Factor</f>
        <v>342</v>
      </c>
      <c r="CA6" s="263">
        <f ca="1">'IMP Total Net Salaries'!CA6*Y7_Salary_Inflation_Factor</f>
        <v>342</v>
      </c>
      <c r="CB6" s="264">
        <f ca="1">'IMP Total Net Salaries'!CB6*Y7_Salary_Inflation_Factor</f>
        <v>342</v>
      </c>
      <c r="CC6" s="264">
        <f ca="1">'IMP Total Net Salaries'!CC6*Y7_Salary_Inflation_Factor</f>
        <v>342</v>
      </c>
      <c r="CD6" s="263">
        <f ca="1">'IMP Total Net Salaries'!CD6*Y7_Salary_Inflation_Factor</f>
        <v>342</v>
      </c>
      <c r="CE6" s="264">
        <f ca="1">'IMP Total Net Salaries'!CE6*Y7_Salary_Inflation_Factor</f>
        <v>342</v>
      </c>
      <c r="CF6" s="264">
        <f ca="1">'IMP Total Net Salaries'!CF6*Y7_Salary_Inflation_Factor</f>
        <v>342</v>
      </c>
      <c r="CG6" s="263">
        <f ca="1">'IMP Total Net Salaries'!CG6*Y7_Salary_Inflation_Factor</f>
        <v>342</v>
      </c>
      <c r="CH6" s="264">
        <f ca="1">'IMP Total Net Salaries'!CH6*Y7_Salary_Inflation_Factor</f>
        <v>342</v>
      </c>
      <c r="CI6" s="265">
        <f ca="1">'IMP Total Net Salaries'!CI6*Y7_Salary_Inflation_Factor</f>
        <v>342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Total Net Salaries'!AB7*Y3_Salary_Inflation_Factor</f>
        <v>0</v>
      </c>
      <c r="AC7" s="264">
        <f ca="1">'IMP Total Net Salaries'!AC7*Y3_Salary_Inflation_Factor</f>
        <v>5.76</v>
      </c>
      <c r="AD7" s="264">
        <f ca="1">'IMP Total Net Salaries'!AD7*Y3_Salary_Inflation_Factor</f>
        <v>5.76</v>
      </c>
      <c r="AE7" s="263">
        <f ca="1">'IMP Total Net Salaries'!AE7*Y3_Salary_Inflation_Factor</f>
        <v>5.76</v>
      </c>
      <c r="AF7" s="264">
        <f ca="1">'IMP Total Net Salaries'!AF7*Y3_Salary_Inflation_Factor</f>
        <v>5.76</v>
      </c>
      <c r="AG7" s="264">
        <f ca="1">'IMP Total Net Salaries'!AG7*Y3_Salary_Inflation_Factor</f>
        <v>5.76</v>
      </c>
      <c r="AH7" s="263">
        <f ca="1">'IMP Total Net Salaries'!AH7*Y3_Salary_Inflation_Factor</f>
        <v>5.76</v>
      </c>
      <c r="AI7" s="264">
        <f ca="1">'IMP Total Net Salaries'!AI7*Y3_Salary_Inflation_Factor</f>
        <v>5.76</v>
      </c>
      <c r="AJ7" s="264">
        <f ca="1">'IMP Total Net Salaries'!AJ7*Y3_Salary_Inflation_Factor</f>
        <v>5.76</v>
      </c>
      <c r="AK7" s="263">
        <f ca="1">'IMP Total Net Salaries'!AK7*Y3_Salary_Inflation_Factor</f>
        <v>5.76</v>
      </c>
      <c r="AL7" s="264">
        <f ca="1">'IMP Total Net Salaries'!AL7*Y3_Salary_Inflation_Factor</f>
        <v>5.76</v>
      </c>
      <c r="AM7" s="265">
        <f ca="1">'IMP Total Net Salaries'!AM7*Y3_Salary_Inflation_Factor</f>
        <v>5.76</v>
      </c>
      <c r="AN7" s="266">
        <f ca="1">'IMP Total Net Salaries'!AN7*Y4_Salary_Inflation_Factor</f>
        <v>6.92</v>
      </c>
      <c r="AO7" s="264">
        <f ca="1">'IMP Total Net Salaries'!AO7*Y4_Salary_Inflation_Factor</f>
        <v>34.6</v>
      </c>
      <c r="AP7" s="264">
        <f ca="1">'IMP Total Net Salaries'!AP7*Y4_Salary_Inflation_Factor</f>
        <v>34.6</v>
      </c>
      <c r="AQ7" s="263">
        <f ca="1">'IMP Total Net Salaries'!AQ7*Y4_Salary_Inflation_Factor</f>
        <v>34.6</v>
      </c>
      <c r="AR7" s="264">
        <f ca="1">'IMP Total Net Salaries'!AR7*Y4_Salary_Inflation_Factor</f>
        <v>41.519999999999996</v>
      </c>
      <c r="AS7" s="264">
        <f ca="1">'IMP Total Net Salaries'!AS7*Y4_Salary_Inflation_Factor</f>
        <v>41.519999999999996</v>
      </c>
      <c r="AT7" s="263">
        <f ca="1">'IMP Total Net Salaries'!AT7*Y4_Salary_Inflation_Factor</f>
        <v>41.519999999999996</v>
      </c>
      <c r="AU7" s="264">
        <f ca="1">'IMP Total Net Salaries'!AU7*Y4_Salary_Inflation_Factor</f>
        <v>41.519999999999996</v>
      </c>
      <c r="AV7" s="264">
        <f ca="1">'IMP Total Net Salaries'!AV7*Y4_Salary_Inflation_Factor</f>
        <v>41.519999999999996</v>
      </c>
      <c r="AW7" s="263">
        <f ca="1">'IMP Total Net Salaries'!AW7*Y4_Salary_Inflation_Factor</f>
        <v>41.519999999999996</v>
      </c>
      <c r="AX7" s="264">
        <f ca="1">'IMP Total Net Salaries'!AX7*Y4_Salary_Inflation_Factor</f>
        <v>48.44</v>
      </c>
      <c r="AY7" s="265">
        <f ca="1">'IMP Total Net Salaries'!AY7*Y4_Salary_Inflation_Factor</f>
        <v>48.44</v>
      </c>
      <c r="AZ7" s="266">
        <f ca="1">'IMP Total Net Salaries'!AZ7*Y5_Salary_Inflation_Factor</f>
        <v>58.24</v>
      </c>
      <c r="BA7" s="264">
        <f ca="1">'IMP Total Net Salaries'!BA7*Y5_Salary_Inflation_Factor</f>
        <v>66.56</v>
      </c>
      <c r="BB7" s="264">
        <f ca="1">'IMP Total Net Salaries'!BB7*Y5_Salary_Inflation_Factor</f>
        <v>66.56</v>
      </c>
      <c r="BC7" s="263">
        <f ca="1">'IMP Total Net Salaries'!BC7*Y5_Salary_Inflation_Factor</f>
        <v>66.56</v>
      </c>
      <c r="BD7" s="264">
        <f ca="1">'IMP Total Net Salaries'!BD7*Y5_Salary_Inflation_Factor</f>
        <v>124.80000000000001</v>
      </c>
      <c r="BE7" s="264">
        <f ca="1">'IMP Total Net Salaries'!BE7*Y5_Salary_Inflation_Factor</f>
        <v>124.80000000000001</v>
      </c>
      <c r="BF7" s="263">
        <f ca="1">'IMP Total Net Salaries'!BF7*Y5_Salary_Inflation_Factor</f>
        <v>124.80000000000001</v>
      </c>
      <c r="BG7" s="264">
        <f ca="1">'IMP Total Net Salaries'!BG7*Y5_Salary_Inflation_Factor</f>
        <v>124.80000000000001</v>
      </c>
      <c r="BH7" s="264">
        <f ca="1">'IMP Total Net Salaries'!BH7*Y5_Salary_Inflation_Factor</f>
        <v>124.80000000000001</v>
      </c>
      <c r="BI7" s="263">
        <f ca="1">'IMP Total Net Salaries'!BI7*Y5_Salary_Inflation_Factor</f>
        <v>124.80000000000001</v>
      </c>
      <c r="BJ7" s="264">
        <f ca="1">'IMP Total Net Salaries'!BJ7*Y5_Salary_Inflation_Factor</f>
        <v>124.80000000000001</v>
      </c>
      <c r="BK7" s="265">
        <f ca="1">'IMP Total Net Salaries'!BK7*Y5_Salary_Inflation_Factor</f>
        <v>124.80000000000001</v>
      </c>
      <c r="BL7" s="266">
        <f ca="1">'IMP Total Net Salaries'!BL7*Y6_Salary_Inflation_Factor</f>
        <v>150</v>
      </c>
      <c r="BM7" s="264">
        <f ca="1">'IMP Total Net Salaries'!BM7*Y6_Salary_Inflation_Factor</f>
        <v>150</v>
      </c>
      <c r="BN7" s="264">
        <f ca="1">'IMP Total Net Salaries'!BN7*Y6_Salary_Inflation_Factor</f>
        <v>150</v>
      </c>
      <c r="BO7" s="263">
        <f ca="1">'IMP Total Net Salaries'!BO7*Y6_Salary_Inflation_Factor</f>
        <v>150</v>
      </c>
      <c r="BP7" s="264">
        <f ca="1">'IMP Total Net Salaries'!BP7*Y6_Salary_Inflation_Factor</f>
        <v>230</v>
      </c>
      <c r="BQ7" s="264">
        <f ca="1">'IMP Total Net Salaries'!BQ7*Y6_Salary_Inflation_Factor</f>
        <v>230</v>
      </c>
      <c r="BR7" s="263">
        <f ca="1">'IMP Total Net Salaries'!BR7*Y6_Salary_Inflation_Factor</f>
        <v>230</v>
      </c>
      <c r="BS7" s="264">
        <f ca="1">'IMP Total Net Salaries'!BS7*Y6_Salary_Inflation_Factor</f>
        <v>230</v>
      </c>
      <c r="BT7" s="264">
        <f ca="1">'IMP Total Net Salaries'!BT7*Y6_Salary_Inflation_Factor</f>
        <v>230</v>
      </c>
      <c r="BU7" s="263">
        <f ca="1">'IMP Total Net Salaries'!BU7*Y6_Salary_Inflation_Factor</f>
        <v>230</v>
      </c>
      <c r="BV7" s="264">
        <f ca="1">'IMP Total Net Salaries'!BV7*Y6_Salary_Inflation_Factor</f>
        <v>250</v>
      </c>
      <c r="BW7" s="265">
        <f ca="1">'IMP Total Net Salaries'!BW7*Y6_Salary_Inflation_Factor</f>
        <v>250</v>
      </c>
      <c r="BX7" s="266">
        <f ca="1">'IMP Total Net Salaries'!BX7*Y7_Salary_Inflation_Factor</f>
        <v>300</v>
      </c>
      <c r="BY7" s="264">
        <f ca="1">'IMP Total Net Salaries'!BY7*Y7_Salary_Inflation_Factor</f>
        <v>300</v>
      </c>
      <c r="BZ7" s="264">
        <f ca="1">'IMP Total Net Salaries'!BZ7*Y7_Salary_Inflation_Factor</f>
        <v>300</v>
      </c>
      <c r="CA7" s="263">
        <f ca="1">'IMP Total Net Salaries'!CA7*Y7_Salary_Inflation_Factor</f>
        <v>300</v>
      </c>
      <c r="CB7" s="264">
        <f ca="1">'IMP Total Net Salaries'!CB7*Y7_Salary_Inflation_Factor</f>
        <v>300</v>
      </c>
      <c r="CC7" s="264">
        <f ca="1">'IMP Total Net Salaries'!CC7*Y7_Salary_Inflation_Factor</f>
        <v>300</v>
      </c>
      <c r="CD7" s="263">
        <f ca="1">'IMP Total Net Salaries'!CD7*Y7_Salary_Inflation_Factor</f>
        <v>300</v>
      </c>
      <c r="CE7" s="264">
        <f ca="1">'IMP Total Net Salaries'!CE7*Y7_Salary_Inflation_Factor</f>
        <v>300</v>
      </c>
      <c r="CF7" s="264">
        <f ca="1">'IMP Total Net Salaries'!CF7*Y7_Salary_Inflation_Factor</f>
        <v>300</v>
      </c>
      <c r="CG7" s="263">
        <f ca="1">'IMP Total Net Salaries'!CG7*Y7_Salary_Inflation_Factor</f>
        <v>300</v>
      </c>
      <c r="CH7" s="264">
        <f ca="1">'IMP Total Net Salaries'!CH7*Y7_Salary_Inflation_Factor</f>
        <v>300</v>
      </c>
      <c r="CI7" s="265">
        <f ca="1">'IMP Total Net Salaries'!CI7*Y7_Salary_Inflation_Factor</f>
        <v>300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Total Net Salaries'!AB8*Y3_Salary_Inflation_Factor</f>
        <v>0</v>
      </c>
      <c r="AC8" s="264">
        <f ca="1">'IMP Total Net Salaries'!AC8*Y3_Salary_Inflation_Factor</f>
        <v>0</v>
      </c>
      <c r="AD8" s="264">
        <f ca="1">'IMP Total Net Salaries'!AD8*Y3_Salary_Inflation_Factor</f>
        <v>4.32</v>
      </c>
      <c r="AE8" s="263">
        <f ca="1">'IMP Total Net Salaries'!AE8*Y3_Salary_Inflation_Factor</f>
        <v>8.64</v>
      </c>
      <c r="AF8" s="264">
        <f ca="1">'IMP Total Net Salaries'!AF8*Y3_Salary_Inflation_Factor</f>
        <v>8.64</v>
      </c>
      <c r="AG8" s="264">
        <f ca="1">'IMP Total Net Salaries'!AG8*Y3_Salary_Inflation_Factor</f>
        <v>8.64</v>
      </c>
      <c r="AH8" s="263">
        <f ca="1">'IMP Total Net Salaries'!AH8*Y3_Salary_Inflation_Factor</f>
        <v>8.64</v>
      </c>
      <c r="AI8" s="264">
        <f ca="1">'IMP Total Net Salaries'!AI8*Y3_Salary_Inflation_Factor</f>
        <v>8.64</v>
      </c>
      <c r="AJ8" s="264">
        <f ca="1">'IMP Total Net Salaries'!AJ8*Y3_Salary_Inflation_Factor</f>
        <v>8.64</v>
      </c>
      <c r="AK8" s="263">
        <f ca="1">'IMP Total Net Salaries'!AK8*Y3_Salary_Inflation_Factor</f>
        <v>8.64</v>
      </c>
      <c r="AL8" s="264">
        <f ca="1">'IMP Total Net Salaries'!AL8*Y3_Salary_Inflation_Factor</f>
        <v>8.64</v>
      </c>
      <c r="AM8" s="265">
        <f ca="1">'IMP Total Net Salaries'!AM8*Y3_Salary_Inflation_Factor</f>
        <v>8.64</v>
      </c>
      <c r="AN8" s="266">
        <f ca="1">'IMP Total Net Salaries'!AN8*Y4_Salary_Inflation_Factor</f>
        <v>10.379999999999999</v>
      </c>
      <c r="AO8" s="264">
        <f ca="1">'IMP Total Net Salaries'!AO8*Y4_Salary_Inflation_Factor</f>
        <v>10.379999999999999</v>
      </c>
      <c r="AP8" s="264">
        <f ca="1">'IMP Total Net Salaries'!AP8*Y4_Salary_Inflation_Factor</f>
        <v>31.14</v>
      </c>
      <c r="AQ8" s="263">
        <f ca="1">'IMP Total Net Salaries'!AQ8*Y4_Salary_Inflation_Factor</f>
        <v>51.9</v>
      </c>
      <c r="AR8" s="264">
        <f ca="1">'IMP Total Net Salaries'!AR8*Y4_Salary_Inflation_Factor</f>
        <v>51.9</v>
      </c>
      <c r="AS8" s="264">
        <f ca="1">'IMP Total Net Salaries'!AS8*Y4_Salary_Inflation_Factor</f>
        <v>57.089999999999996</v>
      </c>
      <c r="AT8" s="263">
        <f ca="1">'IMP Total Net Salaries'!AT8*Y4_Salary_Inflation_Factor</f>
        <v>62.28</v>
      </c>
      <c r="AU8" s="264">
        <f ca="1">'IMP Total Net Salaries'!AU8*Y4_Salary_Inflation_Factor</f>
        <v>62.28</v>
      </c>
      <c r="AV8" s="264">
        <f ca="1">'IMP Total Net Salaries'!AV8*Y4_Salary_Inflation_Factor</f>
        <v>62.28</v>
      </c>
      <c r="AW8" s="263">
        <f ca="1">'IMP Total Net Salaries'!AW8*Y4_Salary_Inflation_Factor</f>
        <v>62.28</v>
      </c>
      <c r="AX8" s="264">
        <f ca="1">'IMP Total Net Salaries'!AX8*Y4_Salary_Inflation_Factor</f>
        <v>62.28</v>
      </c>
      <c r="AY8" s="265">
        <f ca="1">'IMP Total Net Salaries'!AY8*Y4_Salary_Inflation_Factor</f>
        <v>62.28</v>
      </c>
      <c r="AZ8" s="266">
        <f ca="1">'IMP Total Net Salaries'!AZ8*Y5_Salary_Inflation_Factor</f>
        <v>81.12</v>
      </c>
      <c r="BA8" s="264">
        <f ca="1">'IMP Total Net Salaries'!BA8*Y5_Salary_Inflation_Factor</f>
        <v>81.12</v>
      </c>
      <c r="BB8" s="264">
        <f ca="1">'IMP Total Net Salaries'!BB8*Y5_Salary_Inflation_Factor</f>
        <v>87.36</v>
      </c>
      <c r="BC8" s="263">
        <f ca="1">'IMP Total Net Salaries'!BC8*Y5_Salary_Inflation_Factor</f>
        <v>93.600000000000009</v>
      </c>
      <c r="BD8" s="264">
        <f ca="1">'IMP Total Net Salaries'!BD8*Y5_Salary_Inflation_Factor</f>
        <v>93.600000000000009</v>
      </c>
      <c r="BE8" s="264">
        <f ca="1">'IMP Total Net Salaries'!BE8*Y5_Salary_Inflation_Factor</f>
        <v>143.52000000000001</v>
      </c>
      <c r="BF8" s="263">
        <f ca="1">'IMP Total Net Salaries'!BF8*Y5_Salary_Inflation_Factor</f>
        <v>187.20000000000002</v>
      </c>
      <c r="BG8" s="264">
        <f ca="1">'IMP Total Net Salaries'!BG8*Y5_Salary_Inflation_Factor</f>
        <v>187.20000000000002</v>
      </c>
      <c r="BH8" s="264">
        <f ca="1">'IMP Total Net Salaries'!BH8*Y5_Salary_Inflation_Factor</f>
        <v>187.20000000000002</v>
      </c>
      <c r="BI8" s="263">
        <f ca="1">'IMP Total Net Salaries'!BI8*Y5_Salary_Inflation_Factor</f>
        <v>187.20000000000002</v>
      </c>
      <c r="BJ8" s="264">
        <f ca="1">'IMP Total Net Salaries'!BJ8*Y5_Salary_Inflation_Factor</f>
        <v>187.20000000000002</v>
      </c>
      <c r="BK8" s="265">
        <f ca="1">'IMP Total Net Salaries'!BK8*Y5_Salary_Inflation_Factor</f>
        <v>187.20000000000002</v>
      </c>
      <c r="BL8" s="266">
        <f ca="1">'IMP Total Net Salaries'!BL8*Y6_Salary_Inflation_Factor</f>
        <v>225</v>
      </c>
      <c r="BM8" s="264">
        <f ca="1">'IMP Total Net Salaries'!BM8*Y6_Salary_Inflation_Factor</f>
        <v>225</v>
      </c>
      <c r="BN8" s="264">
        <f ca="1">'IMP Total Net Salaries'!BN8*Y6_Salary_Inflation_Factor</f>
        <v>225</v>
      </c>
      <c r="BO8" s="263">
        <f ca="1">'IMP Total Net Salaries'!BO8*Y6_Salary_Inflation_Factor</f>
        <v>225</v>
      </c>
      <c r="BP8" s="264">
        <f ca="1">'IMP Total Net Salaries'!BP8*Y6_Salary_Inflation_Factor</f>
        <v>225</v>
      </c>
      <c r="BQ8" s="264">
        <f ca="1">'IMP Total Net Salaries'!BQ8*Y6_Salary_Inflation_Factor</f>
        <v>277.5</v>
      </c>
      <c r="BR8" s="263">
        <f ca="1">'IMP Total Net Salaries'!BR8*Y6_Salary_Inflation_Factor</f>
        <v>322.5</v>
      </c>
      <c r="BS8" s="264">
        <f ca="1">'IMP Total Net Salaries'!BS8*Y6_Salary_Inflation_Factor</f>
        <v>322.5</v>
      </c>
      <c r="BT8" s="264">
        <f ca="1">'IMP Total Net Salaries'!BT8*Y6_Salary_Inflation_Factor</f>
        <v>322.5</v>
      </c>
      <c r="BU8" s="263">
        <f ca="1">'IMP Total Net Salaries'!BU8*Y6_Salary_Inflation_Factor</f>
        <v>322.5</v>
      </c>
      <c r="BV8" s="264">
        <f ca="1">'IMP Total Net Salaries'!BV8*Y6_Salary_Inflation_Factor</f>
        <v>322.5</v>
      </c>
      <c r="BW8" s="265">
        <f ca="1">'IMP Total Net Salaries'!BW8*Y6_Salary_Inflation_Factor</f>
        <v>345</v>
      </c>
      <c r="BX8" s="266">
        <f ca="1">'IMP Total Net Salaries'!BX8*Y7_Salary_Inflation_Factor</f>
        <v>441</v>
      </c>
      <c r="BY8" s="264">
        <f ca="1">'IMP Total Net Salaries'!BY8*Y7_Salary_Inflation_Factor</f>
        <v>441</v>
      </c>
      <c r="BZ8" s="264">
        <f ca="1">'IMP Total Net Salaries'!BZ8*Y7_Salary_Inflation_Factor</f>
        <v>441</v>
      </c>
      <c r="CA8" s="263">
        <f ca="1">'IMP Total Net Salaries'!CA8*Y7_Salary_Inflation_Factor</f>
        <v>441</v>
      </c>
      <c r="CB8" s="264">
        <f ca="1">'IMP Total Net Salaries'!CB8*Y7_Salary_Inflation_Factor</f>
        <v>441</v>
      </c>
      <c r="CC8" s="264">
        <f ca="1">'IMP Total Net Salaries'!CC8*Y7_Salary_Inflation_Factor</f>
        <v>441</v>
      </c>
      <c r="CD8" s="263">
        <f ca="1">'IMP Total Net Salaries'!CD8*Y7_Salary_Inflation_Factor</f>
        <v>441</v>
      </c>
      <c r="CE8" s="264">
        <f ca="1">'IMP Total Net Salaries'!CE8*Y7_Salary_Inflation_Factor</f>
        <v>441</v>
      </c>
      <c r="CF8" s="264">
        <f ca="1">'IMP Total Net Salaries'!CF8*Y7_Salary_Inflation_Factor</f>
        <v>441</v>
      </c>
      <c r="CG8" s="263">
        <f ca="1">'IMP Total Net Salaries'!CG8*Y7_Salary_Inflation_Factor</f>
        <v>441</v>
      </c>
      <c r="CH8" s="264">
        <f ca="1">'IMP Total Net Salaries'!CH8*Y7_Salary_Inflation_Factor</f>
        <v>441</v>
      </c>
      <c r="CI8" s="265">
        <f ca="1">'IMP Total Net Salaries'!CI8*Y7_Salary_Inflation_Factor</f>
        <v>441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Total Net Salaries'!AB9*Y3_Salary_Inflation_Factor</f>
        <v>11.52</v>
      </c>
      <c r="AC9" s="264">
        <f ca="1">'IMP Total Net Salaries'!AC9*Y3_Salary_Inflation_Factor</f>
        <v>11.52</v>
      </c>
      <c r="AD9" s="264">
        <f ca="1">'IMP Total Net Salaries'!AD9*Y3_Salary_Inflation_Factor</f>
        <v>11.52</v>
      </c>
      <c r="AE9" s="263">
        <f ca="1">'IMP Total Net Salaries'!AE9*Y3_Salary_Inflation_Factor</f>
        <v>11.52</v>
      </c>
      <c r="AF9" s="264">
        <f ca="1">'IMP Total Net Salaries'!AF9*Y3_Salary_Inflation_Factor</f>
        <v>11.52</v>
      </c>
      <c r="AG9" s="264">
        <f ca="1">'IMP Total Net Salaries'!AG9*Y3_Salary_Inflation_Factor</f>
        <v>11.52</v>
      </c>
      <c r="AH9" s="263">
        <f ca="1">'IMP Total Net Salaries'!AH9*Y3_Salary_Inflation_Factor</f>
        <v>11.52</v>
      </c>
      <c r="AI9" s="264">
        <f ca="1">'IMP Total Net Salaries'!AI9*Y3_Salary_Inflation_Factor</f>
        <v>11.52</v>
      </c>
      <c r="AJ9" s="264">
        <f ca="1">'IMP Total Net Salaries'!AJ9*Y3_Salary_Inflation_Factor</f>
        <v>11.52</v>
      </c>
      <c r="AK9" s="263">
        <f ca="1">'IMP Total Net Salaries'!AK9*Y3_Salary_Inflation_Factor</f>
        <v>11.52</v>
      </c>
      <c r="AL9" s="264">
        <f ca="1">'IMP Total Net Salaries'!AL9*Y3_Salary_Inflation_Factor</f>
        <v>11.52</v>
      </c>
      <c r="AM9" s="265">
        <f ca="1">'IMP Total Net Salaries'!AM9*Y3_Salary_Inflation_Factor</f>
        <v>11.52</v>
      </c>
      <c r="AN9" s="266">
        <f ca="1">'IMP Total Net Salaries'!AN9*Y4_Salary_Inflation_Factor</f>
        <v>69.2</v>
      </c>
      <c r="AO9" s="264">
        <f ca="1">'IMP Total Net Salaries'!AO9*Y4_Salary_Inflation_Factor</f>
        <v>69.2</v>
      </c>
      <c r="AP9" s="264">
        <f ca="1">'IMP Total Net Salaries'!AP9*Y4_Salary_Inflation_Factor</f>
        <v>69.2</v>
      </c>
      <c r="AQ9" s="263">
        <f ca="1">'IMP Total Net Salaries'!AQ9*Y4_Salary_Inflation_Factor</f>
        <v>69.2</v>
      </c>
      <c r="AR9" s="264">
        <f ca="1">'IMP Total Net Salaries'!AR9*Y4_Salary_Inflation_Factor</f>
        <v>69.2</v>
      </c>
      <c r="AS9" s="264">
        <f ca="1">'IMP Total Net Salaries'!AS9*Y4_Salary_Inflation_Factor</f>
        <v>69.2</v>
      </c>
      <c r="AT9" s="263">
        <f ca="1">'IMP Total Net Salaries'!AT9*Y4_Salary_Inflation_Factor</f>
        <v>69.2</v>
      </c>
      <c r="AU9" s="264">
        <f ca="1">'IMP Total Net Salaries'!AU9*Y4_Salary_Inflation_Factor</f>
        <v>69.2</v>
      </c>
      <c r="AV9" s="264">
        <f ca="1">'IMP Total Net Salaries'!AV9*Y4_Salary_Inflation_Factor</f>
        <v>69.2</v>
      </c>
      <c r="AW9" s="263">
        <f ca="1">'IMP Total Net Salaries'!AW9*Y4_Salary_Inflation_Factor</f>
        <v>69.2</v>
      </c>
      <c r="AX9" s="264">
        <f ca="1">'IMP Total Net Salaries'!AX9*Y4_Salary_Inflation_Factor</f>
        <v>69.2</v>
      </c>
      <c r="AY9" s="265">
        <f ca="1">'IMP Total Net Salaries'!AY9*Y4_Salary_Inflation_Factor</f>
        <v>69.2</v>
      </c>
      <c r="AZ9" s="266">
        <f ca="1">'IMP Total Net Salaries'!AZ9*Y5_Salary_Inflation_Factor</f>
        <v>83.2</v>
      </c>
      <c r="BA9" s="264">
        <f ca="1">'IMP Total Net Salaries'!BA9*Y5_Salary_Inflation_Factor</f>
        <v>83.2</v>
      </c>
      <c r="BB9" s="264">
        <f ca="1">'IMP Total Net Salaries'!BB9*Y5_Salary_Inflation_Factor</f>
        <v>83.2</v>
      </c>
      <c r="BC9" s="263">
        <f ca="1">'IMP Total Net Salaries'!BC9*Y5_Salary_Inflation_Factor</f>
        <v>149.76</v>
      </c>
      <c r="BD9" s="264">
        <f ca="1">'IMP Total Net Salaries'!BD9*Y5_Salary_Inflation_Factor</f>
        <v>149.76</v>
      </c>
      <c r="BE9" s="264">
        <f ca="1">'IMP Total Net Salaries'!BE9*Y5_Salary_Inflation_Factor</f>
        <v>149.76</v>
      </c>
      <c r="BF9" s="263">
        <f ca="1">'IMP Total Net Salaries'!BF9*Y5_Salary_Inflation_Factor</f>
        <v>149.76</v>
      </c>
      <c r="BG9" s="264">
        <f ca="1">'IMP Total Net Salaries'!BG9*Y5_Salary_Inflation_Factor</f>
        <v>149.76</v>
      </c>
      <c r="BH9" s="264">
        <f ca="1">'IMP Total Net Salaries'!BH9*Y5_Salary_Inflation_Factor</f>
        <v>149.76</v>
      </c>
      <c r="BI9" s="263">
        <f ca="1">'IMP Total Net Salaries'!BI9*Y5_Salary_Inflation_Factor</f>
        <v>149.76</v>
      </c>
      <c r="BJ9" s="264">
        <f ca="1">'IMP Total Net Salaries'!BJ9*Y5_Salary_Inflation_Factor</f>
        <v>149.76</v>
      </c>
      <c r="BK9" s="265">
        <f ca="1">'IMP Total Net Salaries'!BK9*Y5_Salary_Inflation_Factor</f>
        <v>149.76</v>
      </c>
      <c r="BL9" s="266">
        <f ca="1">'IMP Total Net Salaries'!BL9*Y6_Salary_Inflation_Factor</f>
        <v>180</v>
      </c>
      <c r="BM9" s="264">
        <f ca="1">'IMP Total Net Salaries'!BM9*Y6_Salary_Inflation_Factor</f>
        <v>180</v>
      </c>
      <c r="BN9" s="264">
        <f ca="1">'IMP Total Net Salaries'!BN9*Y6_Salary_Inflation_Factor</f>
        <v>180</v>
      </c>
      <c r="BO9" s="263">
        <f ca="1">'IMP Total Net Salaries'!BO9*Y6_Salary_Inflation_Factor</f>
        <v>200</v>
      </c>
      <c r="BP9" s="264">
        <f ca="1">'IMP Total Net Salaries'!BP9*Y6_Salary_Inflation_Factor</f>
        <v>200</v>
      </c>
      <c r="BQ9" s="264">
        <f ca="1">'IMP Total Net Salaries'!BQ9*Y6_Salary_Inflation_Factor</f>
        <v>200</v>
      </c>
      <c r="BR9" s="263">
        <f ca="1">'IMP Total Net Salaries'!BR9*Y6_Salary_Inflation_Factor</f>
        <v>200</v>
      </c>
      <c r="BS9" s="264">
        <f ca="1">'IMP Total Net Salaries'!BS9*Y6_Salary_Inflation_Factor</f>
        <v>200</v>
      </c>
      <c r="BT9" s="264">
        <f ca="1">'IMP Total Net Salaries'!BT9*Y6_Salary_Inflation_Factor</f>
        <v>200</v>
      </c>
      <c r="BU9" s="263">
        <f ca="1">'IMP Total Net Salaries'!BU9*Y6_Salary_Inflation_Factor</f>
        <v>200</v>
      </c>
      <c r="BV9" s="264">
        <f ca="1">'IMP Total Net Salaries'!BV9*Y6_Salary_Inflation_Factor</f>
        <v>200</v>
      </c>
      <c r="BW9" s="265">
        <f ca="1">'IMP Total Net Salaries'!BW9*Y6_Salary_Inflation_Factor</f>
        <v>200</v>
      </c>
      <c r="BX9" s="266">
        <f ca="1">'IMP Total Net Salaries'!BX9*Y7_Salary_Inflation_Factor</f>
        <v>240</v>
      </c>
      <c r="BY9" s="264">
        <f ca="1">'IMP Total Net Salaries'!BY9*Y7_Salary_Inflation_Factor</f>
        <v>240</v>
      </c>
      <c r="BZ9" s="264">
        <f ca="1">'IMP Total Net Salaries'!BZ9*Y7_Salary_Inflation_Factor</f>
        <v>240</v>
      </c>
      <c r="CA9" s="263">
        <f ca="1">'IMP Total Net Salaries'!CA9*Y7_Salary_Inflation_Factor</f>
        <v>240</v>
      </c>
      <c r="CB9" s="264">
        <f ca="1">'IMP Total Net Salaries'!CB9*Y7_Salary_Inflation_Factor</f>
        <v>240</v>
      </c>
      <c r="CC9" s="264">
        <f ca="1">'IMP Total Net Salaries'!CC9*Y7_Salary_Inflation_Factor</f>
        <v>240</v>
      </c>
      <c r="CD9" s="263">
        <f ca="1">'IMP Total Net Salaries'!CD9*Y7_Salary_Inflation_Factor</f>
        <v>240</v>
      </c>
      <c r="CE9" s="264">
        <f ca="1">'IMP Total Net Salaries'!CE9*Y7_Salary_Inflation_Factor</f>
        <v>240</v>
      </c>
      <c r="CF9" s="264">
        <f ca="1">'IMP Total Net Salaries'!CF9*Y7_Salary_Inflation_Factor</f>
        <v>240</v>
      </c>
      <c r="CG9" s="263">
        <f ca="1">'IMP Total Net Salaries'!CG9*Y7_Salary_Inflation_Factor</f>
        <v>240</v>
      </c>
      <c r="CH9" s="264">
        <f ca="1">'IMP Total Net Salaries'!CH9*Y7_Salary_Inflation_Factor</f>
        <v>240</v>
      </c>
      <c r="CI9" s="265">
        <f ca="1">'IMP Total Net Salaries'!CI9*Y7_Salary_Inflation_Factor</f>
        <v>240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Total Net Salaries'!AB10*Y3_Salary_Inflation_Factor</f>
        <v>8.64</v>
      </c>
      <c r="AC10" s="264">
        <f ca="1">'IMP Total Net Salaries'!AC10*Y3_Salary_Inflation_Factor</f>
        <v>8.64</v>
      </c>
      <c r="AD10" s="264">
        <f ca="1">'IMP Total Net Salaries'!AD10*Y3_Salary_Inflation_Factor</f>
        <v>8.64</v>
      </c>
      <c r="AE10" s="263">
        <f ca="1">'IMP Total Net Salaries'!AE10*Y3_Salary_Inflation_Factor</f>
        <v>8.64</v>
      </c>
      <c r="AF10" s="264">
        <f ca="1">'IMP Total Net Salaries'!AF10*Y3_Salary_Inflation_Factor</f>
        <v>8.64</v>
      </c>
      <c r="AG10" s="264">
        <f ca="1">'IMP Total Net Salaries'!AG10*Y3_Salary_Inflation_Factor</f>
        <v>8.64</v>
      </c>
      <c r="AH10" s="263">
        <f ca="1">'IMP Total Net Salaries'!AH10*Y3_Salary_Inflation_Factor</f>
        <v>8.64</v>
      </c>
      <c r="AI10" s="264">
        <f ca="1">'IMP Total Net Salaries'!AI10*Y3_Salary_Inflation_Factor</f>
        <v>8.64</v>
      </c>
      <c r="AJ10" s="264">
        <f ca="1">'IMP Total Net Salaries'!AJ10*Y3_Salary_Inflation_Factor</f>
        <v>8.64</v>
      </c>
      <c r="AK10" s="263">
        <f ca="1">'IMP Total Net Salaries'!AK10*Y3_Salary_Inflation_Factor</f>
        <v>8.64</v>
      </c>
      <c r="AL10" s="264">
        <f ca="1">'IMP Total Net Salaries'!AL10*Y3_Salary_Inflation_Factor</f>
        <v>8.64</v>
      </c>
      <c r="AM10" s="265">
        <f ca="1">'IMP Total Net Salaries'!AM10*Y3_Salary_Inflation_Factor</f>
        <v>8.64</v>
      </c>
      <c r="AN10" s="266">
        <f ca="1">'IMP Total Net Salaries'!AN10*Y4_Salary_Inflation_Factor</f>
        <v>51.9</v>
      </c>
      <c r="AO10" s="264">
        <f ca="1">'IMP Total Net Salaries'!AO10*Y4_Salary_Inflation_Factor</f>
        <v>51.9</v>
      </c>
      <c r="AP10" s="264">
        <f ca="1">'IMP Total Net Salaries'!AP10*Y4_Salary_Inflation_Factor</f>
        <v>51.9</v>
      </c>
      <c r="AQ10" s="263">
        <f ca="1">'IMP Total Net Salaries'!AQ10*Y4_Salary_Inflation_Factor</f>
        <v>51.9</v>
      </c>
      <c r="AR10" s="264">
        <f ca="1">'IMP Total Net Salaries'!AR10*Y4_Salary_Inflation_Factor</f>
        <v>51.9</v>
      </c>
      <c r="AS10" s="264">
        <f ca="1">'IMP Total Net Salaries'!AS10*Y4_Salary_Inflation_Factor</f>
        <v>51.9</v>
      </c>
      <c r="AT10" s="263">
        <f ca="1">'IMP Total Net Salaries'!AT10*Y4_Salary_Inflation_Factor</f>
        <v>51.9</v>
      </c>
      <c r="AU10" s="264">
        <f ca="1">'IMP Total Net Salaries'!AU10*Y4_Salary_Inflation_Factor</f>
        <v>51.9</v>
      </c>
      <c r="AV10" s="264">
        <f ca="1">'IMP Total Net Salaries'!AV10*Y4_Salary_Inflation_Factor</f>
        <v>51.9</v>
      </c>
      <c r="AW10" s="263">
        <f ca="1">'IMP Total Net Salaries'!AW10*Y4_Salary_Inflation_Factor</f>
        <v>51.9</v>
      </c>
      <c r="AX10" s="264">
        <f ca="1">'IMP Total Net Salaries'!AX10*Y4_Salary_Inflation_Factor</f>
        <v>51.9</v>
      </c>
      <c r="AY10" s="265">
        <f ca="1">'IMP Total Net Salaries'!AY10*Y4_Salary_Inflation_Factor</f>
        <v>51.9</v>
      </c>
      <c r="AZ10" s="266">
        <f ca="1">'IMP Total Net Salaries'!AZ10*Y5_Salary_Inflation_Factor</f>
        <v>62.400000000000006</v>
      </c>
      <c r="BA10" s="264">
        <f ca="1">'IMP Total Net Salaries'!BA10*Y5_Salary_Inflation_Factor</f>
        <v>62.400000000000006</v>
      </c>
      <c r="BB10" s="264">
        <f ca="1">'IMP Total Net Salaries'!BB10*Y5_Salary_Inflation_Factor</f>
        <v>74.88</v>
      </c>
      <c r="BC10" s="263">
        <f ca="1">'IMP Total Net Salaries'!BC10*Y5_Salary_Inflation_Factor</f>
        <v>149.76</v>
      </c>
      <c r="BD10" s="264">
        <f ca="1">'IMP Total Net Salaries'!BD10*Y5_Salary_Inflation_Factor</f>
        <v>149.76</v>
      </c>
      <c r="BE10" s="264">
        <f ca="1">'IMP Total Net Salaries'!BE10*Y5_Salary_Inflation_Factor</f>
        <v>149.76</v>
      </c>
      <c r="BF10" s="263">
        <f ca="1">'IMP Total Net Salaries'!BF10*Y5_Salary_Inflation_Factor</f>
        <v>149.76</v>
      </c>
      <c r="BG10" s="264">
        <f ca="1">'IMP Total Net Salaries'!BG10*Y5_Salary_Inflation_Factor</f>
        <v>149.76</v>
      </c>
      <c r="BH10" s="264">
        <f ca="1">'IMP Total Net Salaries'!BH10*Y5_Salary_Inflation_Factor</f>
        <v>149.76</v>
      </c>
      <c r="BI10" s="263">
        <f ca="1">'IMP Total Net Salaries'!BI10*Y5_Salary_Inflation_Factor</f>
        <v>149.76</v>
      </c>
      <c r="BJ10" s="264">
        <f ca="1">'IMP Total Net Salaries'!BJ10*Y5_Salary_Inflation_Factor</f>
        <v>149.76</v>
      </c>
      <c r="BK10" s="265">
        <f ca="1">'IMP Total Net Salaries'!BK10*Y5_Salary_Inflation_Factor</f>
        <v>149.76</v>
      </c>
      <c r="BL10" s="266">
        <f ca="1">'IMP Total Net Salaries'!BL10*Y6_Salary_Inflation_Factor</f>
        <v>180</v>
      </c>
      <c r="BM10" s="264">
        <f ca="1">'IMP Total Net Salaries'!BM10*Y6_Salary_Inflation_Factor</f>
        <v>180</v>
      </c>
      <c r="BN10" s="264">
        <f ca="1">'IMP Total Net Salaries'!BN10*Y6_Salary_Inflation_Factor</f>
        <v>180</v>
      </c>
      <c r="BO10" s="263">
        <f ca="1">'IMP Total Net Salaries'!BO10*Y6_Salary_Inflation_Factor</f>
        <v>240</v>
      </c>
      <c r="BP10" s="264">
        <f ca="1">'IMP Total Net Salaries'!BP10*Y6_Salary_Inflation_Factor</f>
        <v>240</v>
      </c>
      <c r="BQ10" s="264">
        <f ca="1">'IMP Total Net Salaries'!BQ10*Y6_Salary_Inflation_Factor</f>
        <v>240</v>
      </c>
      <c r="BR10" s="263">
        <f ca="1">'IMP Total Net Salaries'!BR10*Y6_Salary_Inflation_Factor</f>
        <v>240</v>
      </c>
      <c r="BS10" s="264">
        <f ca="1">'IMP Total Net Salaries'!BS10*Y6_Salary_Inflation_Factor</f>
        <v>240</v>
      </c>
      <c r="BT10" s="264">
        <f ca="1">'IMP Total Net Salaries'!BT10*Y6_Salary_Inflation_Factor</f>
        <v>255</v>
      </c>
      <c r="BU10" s="263">
        <f ca="1">'IMP Total Net Salaries'!BU10*Y6_Salary_Inflation_Factor</f>
        <v>255</v>
      </c>
      <c r="BV10" s="264">
        <f ca="1">'IMP Total Net Salaries'!BV10*Y6_Salary_Inflation_Factor</f>
        <v>255</v>
      </c>
      <c r="BW10" s="265">
        <f ca="1">'IMP Total Net Salaries'!BW10*Y6_Salary_Inflation_Factor</f>
        <v>270</v>
      </c>
      <c r="BX10" s="266">
        <f ca="1">'IMP Total Net Salaries'!BX10*Y7_Salary_Inflation_Factor</f>
        <v>324</v>
      </c>
      <c r="BY10" s="264">
        <f ca="1">'IMP Total Net Salaries'!BY10*Y7_Salary_Inflation_Factor</f>
        <v>324</v>
      </c>
      <c r="BZ10" s="264">
        <f ca="1">'IMP Total Net Salaries'!BZ10*Y7_Salary_Inflation_Factor</f>
        <v>342</v>
      </c>
      <c r="CA10" s="263">
        <f ca="1">'IMP Total Net Salaries'!CA10*Y7_Salary_Inflation_Factor</f>
        <v>342</v>
      </c>
      <c r="CB10" s="264">
        <f ca="1">'IMP Total Net Salaries'!CB10*Y7_Salary_Inflation_Factor</f>
        <v>342</v>
      </c>
      <c r="CC10" s="264">
        <f ca="1">'IMP Total Net Salaries'!CC10*Y7_Salary_Inflation_Factor</f>
        <v>342</v>
      </c>
      <c r="CD10" s="263">
        <f ca="1">'IMP Total Net Salaries'!CD10*Y7_Salary_Inflation_Factor</f>
        <v>342</v>
      </c>
      <c r="CE10" s="264">
        <f ca="1">'IMP Total Net Salaries'!CE10*Y7_Salary_Inflation_Factor</f>
        <v>342</v>
      </c>
      <c r="CF10" s="264">
        <f ca="1">'IMP Total Net Salaries'!CF10*Y7_Salary_Inflation_Factor</f>
        <v>342</v>
      </c>
      <c r="CG10" s="263">
        <f ca="1">'IMP Total Net Salaries'!CG10*Y7_Salary_Inflation_Factor</f>
        <v>342</v>
      </c>
      <c r="CH10" s="264">
        <f ca="1">'IMP Total Net Salaries'!CH10*Y7_Salary_Inflation_Factor</f>
        <v>342</v>
      </c>
      <c r="CI10" s="265">
        <f ca="1">'IMP Total Net Salaries'!CI10*Y7_Salary_Inflation_Factor</f>
        <v>342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Total Net Salaries'!AB11*Y3_Salary_Inflation_Factor</f>
        <v>0</v>
      </c>
      <c r="AC11" s="264">
        <f ca="1">'IMP Total Net Salaries'!AC11*Y3_Salary_Inflation_Factor</f>
        <v>5.76</v>
      </c>
      <c r="AD11" s="264">
        <f ca="1">'IMP Total Net Salaries'!AD11*Y3_Salary_Inflation_Factor</f>
        <v>5.76</v>
      </c>
      <c r="AE11" s="263">
        <f ca="1">'IMP Total Net Salaries'!AE11*Y3_Salary_Inflation_Factor</f>
        <v>5.76</v>
      </c>
      <c r="AF11" s="264">
        <f ca="1">'IMP Total Net Salaries'!AF11*Y3_Salary_Inflation_Factor</f>
        <v>5.76</v>
      </c>
      <c r="AG11" s="264">
        <f ca="1">'IMP Total Net Salaries'!AG11*Y3_Salary_Inflation_Factor</f>
        <v>5.76</v>
      </c>
      <c r="AH11" s="263">
        <f ca="1">'IMP Total Net Salaries'!AH11*Y3_Salary_Inflation_Factor</f>
        <v>5.76</v>
      </c>
      <c r="AI11" s="264">
        <f ca="1">'IMP Total Net Salaries'!AI11*Y3_Salary_Inflation_Factor</f>
        <v>5.76</v>
      </c>
      <c r="AJ11" s="264">
        <f ca="1">'IMP Total Net Salaries'!AJ11*Y3_Salary_Inflation_Factor</f>
        <v>5.76</v>
      </c>
      <c r="AK11" s="263">
        <f ca="1">'IMP Total Net Salaries'!AK11*Y3_Salary_Inflation_Factor</f>
        <v>5.76</v>
      </c>
      <c r="AL11" s="264">
        <f ca="1">'IMP Total Net Salaries'!AL11*Y3_Salary_Inflation_Factor</f>
        <v>5.76</v>
      </c>
      <c r="AM11" s="265">
        <f ca="1">'IMP Total Net Salaries'!AM11*Y3_Salary_Inflation_Factor</f>
        <v>5.76</v>
      </c>
      <c r="AN11" s="266">
        <f ca="1">'IMP Total Net Salaries'!AN11*Y4_Salary_Inflation_Factor</f>
        <v>6.92</v>
      </c>
      <c r="AO11" s="264">
        <f ca="1">'IMP Total Net Salaries'!AO11*Y4_Salary_Inflation_Factor</f>
        <v>34.6</v>
      </c>
      <c r="AP11" s="264">
        <f ca="1">'IMP Total Net Salaries'!AP11*Y4_Salary_Inflation_Factor</f>
        <v>34.6</v>
      </c>
      <c r="AQ11" s="263">
        <f ca="1">'IMP Total Net Salaries'!AQ11*Y4_Salary_Inflation_Factor</f>
        <v>34.6</v>
      </c>
      <c r="AR11" s="264">
        <f ca="1">'IMP Total Net Salaries'!AR11*Y4_Salary_Inflation_Factor</f>
        <v>41.519999999999996</v>
      </c>
      <c r="AS11" s="264">
        <f ca="1">'IMP Total Net Salaries'!AS11*Y4_Salary_Inflation_Factor</f>
        <v>41.519999999999996</v>
      </c>
      <c r="AT11" s="263">
        <f ca="1">'IMP Total Net Salaries'!AT11*Y4_Salary_Inflation_Factor</f>
        <v>41.519999999999996</v>
      </c>
      <c r="AU11" s="264">
        <f ca="1">'IMP Total Net Salaries'!AU11*Y4_Salary_Inflation_Factor</f>
        <v>41.519999999999996</v>
      </c>
      <c r="AV11" s="264">
        <f ca="1">'IMP Total Net Salaries'!AV11*Y4_Salary_Inflation_Factor</f>
        <v>41.519999999999996</v>
      </c>
      <c r="AW11" s="263">
        <f ca="1">'IMP Total Net Salaries'!AW11*Y4_Salary_Inflation_Factor</f>
        <v>41.519999999999996</v>
      </c>
      <c r="AX11" s="264">
        <f ca="1">'IMP Total Net Salaries'!AX11*Y4_Salary_Inflation_Factor</f>
        <v>48.44</v>
      </c>
      <c r="AY11" s="265">
        <f ca="1">'IMP Total Net Salaries'!AY11*Y4_Salary_Inflation_Factor</f>
        <v>48.44</v>
      </c>
      <c r="AZ11" s="266">
        <f ca="1">'IMP Total Net Salaries'!AZ11*Y5_Salary_Inflation_Factor</f>
        <v>58.24</v>
      </c>
      <c r="BA11" s="264">
        <f ca="1">'IMP Total Net Salaries'!BA11*Y5_Salary_Inflation_Factor</f>
        <v>66.56</v>
      </c>
      <c r="BB11" s="264">
        <f ca="1">'IMP Total Net Salaries'!BB11*Y5_Salary_Inflation_Factor</f>
        <v>66.56</v>
      </c>
      <c r="BC11" s="263">
        <f ca="1">'IMP Total Net Salaries'!BC11*Y5_Salary_Inflation_Factor</f>
        <v>66.56</v>
      </c>
      <c r="BD11" s="264">
        <f ca="1">'IMP Total Net Salaries'!BD11*Y5_Salary_Inflation_Factor</f>
        <v>124.80000000000001</v>
      </c>
      <c r="BE11" s="264">
        <f ca="1">'IMP Total Net Salaries'!BE11*Y5_Salary_Inflation_Factor</f>
        <v>124.80000000000001</v>
      </c>
      <c r="BF11" s="263">
        <f ca="1">'IMP Total Net Salaries'!BF11*Y5_Salary_Inflation_Factor</f>
        <v>124.80000000000001</v>
      </c>
      <c r="BG11" s="264">
        <f ca="1">'IMP Total Net Salaries'!BG11*Y5_Salary_Inflation_Factor</f>
        <v>124.80000000000001</v>
      </c>
      <c r="BH11" s="264">
        <f ca="1">'IMP Total Net Salaries'!BH11*Y5_Salary_Inflation_Factor</f>
        <v>124.80000000000001</v>
      </c>
      <c r="BI11" s="263">
        <f ca="1">'IMP Total Net Salaries'!BI11*Y5_Salary_Inflation_Factor</f>
        <v>124.80000000000001</v>
      </c>
      <c r="BJ11" s="264">
        <f ca="1">'IMP Total Net Salaries'!BJ11*Y5_Salary_Inflation_Factor</f>
        <v>124.80000000000001</v>
      </c>
      <c r="BK11" s="265">
        <f ca="1">'IMP Total Net Salaries'!BK11*Y5_Salary_Inflation_Factor</f>
        <v>124.80000000000001</v>
      </c>
      <c r="BL11" s="266">
        <f ca="1">'IMP Total Net Salaries'!BL11*Y6_Salary_Inflation_Factor</f>
        <v>150</v>
      </c>
      <c r="BM11" s="264">
        <f ca="1">'IMP Total Net Salaries'!BM11*Y6_Salary_Inflation_Factor</f>
        <v>150</v>
      </c>
      <c r="BN11" s="264">
        <f ca="1">'IMP Total Net Salaries'!BN11*Y6_Salary_Inflation_Factor</f>
        <v>150</v>
      </c>
      <c r="BO11" s="263">
        <f ca="1">'IMP Total Net Salaries'!BO11*Y6_Salary_Inflation_Factor</f>
        <v>150</v>
      </c>
      <c r="BP11" s="264">
        <f ca="1">'IMP Total Net Salaries'!BP11*Y6_Salary_Inflation_Factor</f>
        <v>230</v>
      </c>
      <c r="BQ11" s="264">
        <f ca="1">'IMP Total Net Salaries'!BQ11*Y6_Salary_Inflation_Factor</f>
        <v>230</v>
      </c>
      <c r="BR11" s="263">
        <f ca="1">'IMP Total Net Salaries'!BR11*Y6_Salary_Inflation_Factor</f>
        <v>230</v>
      </c>
      <c r="BS11" s="264">
        <f ca="1">'IMP Total Net Salaries'!BS11*Y6_Salary_Inflation_Factor</f>
        <v>230</v>
      </c>
      <c r="BT11" s="264">
        <f ca="1">'IMP Total Net Salaries'!BT11*Y6_Salary_Inflation_Factor</f>
        <v>230</v>
      </c>
      <c r="BU11" s="263">
        <f ca="1">'IMP Total Net Salaries'!BU11*Y6_Salary_Inflation_Factor</f>
        <v>230</v>
      </c>
      <c r="BV11" s="264">
        <f ca="1">'IMP Total Net Salaries'!BV11*Y6_Salary_Inflation_Factor</f>
        <v>250</v>
      </c>
      <c r="BW11" s="265">
        <f ca="1">'IMP Total Net Salaries'!BW11*Y6_Salary_Inflation_Factor</f>
        <v>250</v>
      </c>
      <c r="BX11" s="266">
        <f ca="1">'IMP Total Net Salaries'!BX11*Y7_Salary_Inflation_Factor</f>
        <v>300</v>
      </c>
      <c r="BY11" s="264">
        <f ca="1">'IMP Total Net Salaries'!BY11*Y7_Salary_Inflation_Factor</f>
        <v>300</v>
      </c>
      <c r="BZ11" s="264">
        <f ca="1">'IMP Total Net Salaries'!BZ11*Y7_Salary_Inflation_Factor</f>
        <v>300</v>
      </c>
      <c r="CA11" s="263">
        <f ca="1">'IMP Total Net Salaries'!CA11*Y7_Salary_Inflation_Factor</f>
        <v>300</v>
      </c>
      <c r="CB11" s="264">
        <f ca="1">'IMP Total Net Salaries'!CB11*Y7_Salary_Inflation_Factor</f>
        <v>300</v>
      </c>
      <c r="CC11" s="264">
        <f ca="1">'IMP Total Net Salaries'!CC11*Y7_Salary_Inflation_Factor</f>
        <v>300</v>
      </c>
      <c r="CD11" s="263">
        <f ca="1">'IMP Total Net Salaries'!CD11*Y7_Salary_Inflation_Factor</f>
        <v>300</v>
      </c>
      <c r="CE11" s="264">
        <f ca="1">'IMP Total Net Salaries'!CE11*Y7_Salary_Inflation_Factor</f>
        <v>300</v>
      </c>
      <c r="CF11" s="264">
        <f ca="1">'IMP Total Net Salaries'!CF11*Y7_Salary_Inflation_Factor</f>
        <v>300</v>
      </c>
      <c r="CG11" s="263">
        <f ca="1">'IMP Total Net Salaries'!CG11*Y7_Salary_Inflation_Factor</f>
        <v>300</v>
      </c>
      <c r="CH11" s="264">
        <f ca="1">'IMP Total Net Salaries'!CH11*Y7_Salary_Inflation_Factor</f>
        <v>300</v>
      </c>
      <c r="CI11" s="265">
        <f ca="1">'IMP Total Net Salaries'!CI11*Y7_Salary_Inflation_Factor</f>
        <v>300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Total Net Salaries'!AB12*Y3_Salary_Inflation_Factor</f>
        <v>0</v>
      </c>
      <c r="AC12" s="264">
        <f ca="1">'IMP Total Net Salaries'!AC12*Y3_Salary_Inflation_Factor</f>
        <v>0</v>
      </c>
      <c r="AD12" s="264">
        <f ca="1">'IMP Total Net Salaries'!AD12*Y3_Salary_Inflation_Factor</f>
        <v>4.32</v>
      </c>
      <c r="AE12" s="263">
        <f ca="1">'IMP Total Net Salaries'!AE12*Y3_Salary_Inflation_Factor</f>
        <v>8.64</v>
      </c>
      <c r="AF12" s="264">
        <f ca="1">'IMP Total Net Salaries'!AF12*Y3_Salary_Inflation_Factor</f>
        <v>8.64</v>
      </c>
      <c r="AG12" s="264">
        <f ca="1">'IMP Total Net Salaries'!AG12*Y3_Salary_Inflation_Factor</f>
        <v>8.64</v>
      </c>
      <c r="AH12" s="263">
        <f ca="1">'IMP Total Net Salaries'!AH12*Y3_Salary_Inflation_Factor</f>
        <v>8.64</v>
      </c>
      <c r="AI12" s="264">
        <f ca="1">'IMP Total Net Salaries'!AI12*Y3_Salary_Inflation_Factor</f>
        <v>8.64</v>
      </c>
      <c r="AJ12" s="264">
        <f ca="1">'IMP Total Net Salaries'!AJ12*Y3_Salary_Inflation_Factor</f>
        <v>8.64</v>
      </c>
      <c r="AK12" s="263">
        <f ca="1">'IMP Total Net Salaries'!AK12*Y3_Salary_Inflation_Factor</f>
        <v>8.64</v>
      </c>
      <c r="AL12" s="264">
        <f ca="1">'IMP Total Net Salaries'!AL12*Y3_Salary_Inflation_Factor</f>
        <v>8.64</v>
      </c>
      <c r="AM12" s="265">
        <f ca="1">'IMP Total Net Salaries'!AM12*Y3_Salary_Inflation_Factor</f>
        <v>8.64</v>
      </c>
      <c r="AN12" s="266">
        <f ca="1">'IMP Total Net Salaries'!AN12*Y4_Salary_Inflation_Factor</f>
        <v>10.379999999999999</v>
      </c>
      <c r="AO12" s="264">
        <f ca="1">'IMP Total Net Salaries'!AO12*Y4_Salary_Inflation_Factor</f>
        <v>10.379999999999999</v>
      </c>
      <c r="AP12" s="264">
        <f ca="1">'IMP Total Net Salaries'!AP12*Y4_Salary_Inflation_Factor</f>
        <v>31.14</v>
      </c>
      <c r="AQ12" s="263">
        <f ca="1">'IMP Total Net Salaries'!AQ12*Y4_Salary_Inflation_Factor</f>
        <v>51.9</v>
      </c>
      <c r="AR12" s="264">
        <f ca="1">'IMP Total Net Salaries'!AR12*Y4_Salary_Inflation_Factor</f>
        <v>51.9</v>
      </c>
      <c r="AS12" s="264">
        <f ca="1">'IMP Total Net Salaries'!AS12*Y4_Salary_Inflation_Factor</f>
        <v>57.089999999999996</v>
      </c>
      <c r="AT12" s="263">
        <f ca="1">'IMP Total Net Salaries'!AT12*Y4_Salary_Inflation_Factor</f>
        <v>62.28</v>
      </c>
      <c r="AU12" s="264">
        <f ca="1">'IMP Total Net Salaries'!AU12*Y4_Salary_Inflation_Factor</f>
        <v>62.28</v>
      </c>
      <c r="AV12" s="264">
        <f ca="1">'IMP Total Net Salaries'!AV12*Y4_Salary_Inflation_Factor</f>
        <v>62.28</v>
      </c>
      <c r="AW12" s="263">
        <f ca="1">'IMP Total Net Salaries'!AW12*Y4_Salary_Inflation_Factor</f>
        <v>62.28</v>
      </c>
      <c r="AX12" s="264">
        <f ca="1">'IMP Total Net Salaries'!AX12*Y4_Salary_Inflation_Factor</f>
        <v>62.28</v>
      </c>
      <c r="AY12" s="265">
        <f ca="1">'IMP Total Net Salaries'!AY12*Y4_Salary_Inflation_Factor</f>
        <v>62.28</v>
      </c>
      <c r="AZ12" s="266">
        <f ca="1">'IMP Total Net Salaries'!AZ12*Y5_Salary_Inflation_Factor</f>
        <v>81.12</v>
      </c>
      <c r="BA12" s="264">
        <f ca="1">'IMP Total Net Salaries'!BA12*Y5_Salary_Inflation_Factor</f>
        <v>81.12</v>
      </c>
      <c r="BB12" s="264">
        <f ca="1">'IMP Total Net Salaries'!BB12*Y5_Salary_Inflation_Factor</f>
        <v>87.36</v>
      </c>
      <c r="BC12" s="263">
        <f ca="1">'IMP Total Net Salaries'!BC12*Y5_Salary_Inflation_Factor</f>
        <v>93.600000000000009</v>
      </c>
      <c r="BD12" s="264">
        <f ca="1">'IMP Total Net Salaries'!BD12*Y5_Salary_Inflation_Factor</f>
        <v>93.600000000000009</v>
      </c>
      <c r="BE12" s="264">
        <f ca="1">'IMP Total Net Salaries'!BE12*Y5_Salary_Inflation_Factor</f>
        <v>143.52000000000001</v>
      </c>
      <c r="BF12" s="263">
        <f ca="1">'IMP Total Net Salaries'!BF12*Y5_Salary_Inflation_Factor</f>
        <v>187.20000000000002</v>
      </c>
      <c r="BG12" s="264">
        <f ca="1">'IMP Total Net Salaries'!BG12*Y5_Salary_Inflation_Factor</f>
        <v>187.20000000000002</v>
      </c>
      <c r="BH12" s="264">
        <f ca="1">'IMP Total Net Salaries'!BH12*Y5_Salary_Inflation_Factor</f>
        <v>187.20000000000002</v>
      </c>
      <c r="BI12" s="263">
        <f ca="1">'IMP Total Net Salaries'!BI12*Y5_Salary_Inflation_Factor</f>
        <v>187.20000000000002</v>
      </c>
      <c r="BJ12" s="264">
        <f ca="1">'IMP Total Net Salaries'!BJ12*Y5_Salary_Inflation_Factor</f>
        <v>187.20000000000002</v>
      </c>
      <c r="BK12" s="265">
        <f ca="1">'IMP Total Net Salaries'!BK12*Y5_Salary_Inflation_Factor</f>
        <v>187.20000000000002</v>
      </c>
      <c r="BL12" s="266">
        <f ca="1">'IMP Total Net Salaries'!BL12*Y6_Salary_Inflation_Factor</f>
        <v>225</v>
      </c>
      <c r="BM12" s="264">
        <f ca="1">'IMP Total Net Salaries'!BM12*Y6_Salary_Inflation_Factor</f>
        <v>225</v>
      </c>
      <c r="BN12" s="264">
        <f ca="1">'IMP Total Net Salaries'!BN12*Y6_Salary_Inflation_Factor</f>
        <v>225</v>
      </c>
      <c r="BO12" s="263">
        <f ca="1">'IMP Total Net Salaries'!BO12*Y6_Salary_Inflation_Factor</f>
        <v>225</v>
      </c>
      <c r="BP12" s="264">
        <f ca="1">'IMP Total Net Salaries'!BP12*Y6_Salary_Inflation_Factor</f>
        <v>225</v>
      </c>
      <c r="BQ12" s="264">
        <f ca="1">'IMP Total Net Salaries'!BQ12*Y6_Salary_Inflation_Factor</f>
        <v>277.5</v>
      </c>
      <c r="BR12" s="263">
        <f ca="1">'IMP Total Net Salaries'!BR12*Y6_Salary_Inflation_Factor</f>
        <v>322.5</v>
      </c>
      <c r="BS12" s="264">
        <f ca="1">'IMP Total Net Salaries'!BS12*Y6_Salary_Inflation_Factor</f>
        <v>322.5</v>
      </c>
      <c r="BT12" s="264">
        <f ca="1">'IMP Total Net Salaries'!BT12*Y6_Salary_Inflation_Factor</f>
        <v>322.5</v>
      </c>
      <c r="BU12" s="263">
        <f ca="1">'IMP Total Net Salaries'!BU12*Y6_Salary_Inflation_Factor</f>
        <v>322.5</v>
      </c>
      <c r="BV12" s="264">
        <f ca="1">'IMP Total Net Salaries'!BV12*Y6_Salary_Inflation_Factor</f>
        <v>322.5</v>
      </c>
      <c r="BW12" s="265">
        <f ca="1">'IMP Total Net Salaries'!BW12*Y6_Salary_Inflation_Factor</f>
        <v>345</v>
      </c>
      <c r="BX12" s="266">
        <f ca="1">'IMP Total Net Salaries'!BX12*Y7_Salary_Inflation_Factor</f>
        <v>441</v>
      </c>
      <c r="BY12" s="264">
        <f ca="1">'IMP Total Net Salaries'!BY12*Y7_Salary_Inflation_Factor</f>
        <v>441</v>
      </c>
      <c r="BZ12" s="264">
        <f ca="1">'IMP Total Net Salaries'!BZ12*Y7_Salary_Inflation_Factor</f>
        <v>441</v>
      </c>
      <c r="CA12" s="263">
        <f ca="1">'IMP Total Net Salaries'!CA12*Y7_Salary_Inflation_Factor</f>
        <v>441</v>
      </c>
      <c r="CB12" s="264">
        <f ca="1">'IMP Total Net Salaries'!CB12*Y7_Salary_Inflation_Factor</f>
        <v>441</v>
      </c>
      <c r="CC12" s="264">
        <f ca="1">'IMP Total Net Salaries'!CC12*Y7_Salary_Inflation_Factor</f>
        <v>441</v>
      </c>
      <c r="CD12" s="263">
        <f ca="1">'IMP Total Net Salaries'!CD12*Y7_Salary_Inflation_Factor</f>
        <v>441</v>
      </c>
      <c r="CE12" s="264">
        <f ca="1">'IMP Total Net Salaries'!CE12*Y7_Salary_Inflation_Factor</f>
        <v>441</v>
      </c>
      <c r="CF12" s="264">
        <f ca="1">'IMP Total Net Salaries'!CF12*Y7_Salary_Inflation_Factor</f>
        <v>441</v>
      </c>
      <c r="CG12" s="263">
        <f ca="1">'IMP Total Net Salaries'!CG12*Y7_Salary_Inflation_Factor</f>
        <v>441</v>
      </c>
      <c r="CH12" s="264">
        <f ca="1">'IMP Total Net Salaries'!CH12*Y7_Salary_Inflation_Factor</f>
        <v>441</v>
      </c>
      <c r="CI12" s="265">
        <f ca="1">'IMP Total Net Salaries'!CI12*Y7_Salary_Inflation_Factor</f>
        <v>441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Total Net Salaries'!AB13*Y3_Salary_Inflation_Factor</f>
        <v>11.52</v>
      </c>
      <c r="AC13" s="264">
        <f ca="1">'IMP Total Net Salaries'!AC13*Y3_Salary_Inflation_Factor</f>
        <v>11.52</v>
      </c>
      <c r="AD13" s="264">
        <f ca="1">'IMP Total Net Salaries'!AD13*Y3_Salary_Inflation_Factor</f>
        <v>11.52</v>
      </c>
      <c r="AE13" s="263">
        <f ca="1">'IMP Total Net Salaries'!AE13*Y3_Salary_Inflation_Factor</f>
        <v>11.52</v>
      </c>
      <c r="AF13" s="264">
        <f ca="1">'IMP Total Net Salaries'!AF13*Y3_Salary_Inflation_Factor</f>
        <v>11.52</v>
      </c>
      <c r="AG13" s="264">
        <f ca="1">'IMP Total Net Salaries'!AG13*Y3_Salary_Inflation_Factor</f>
        <v>11.52</v>
      </c>
      <c r="AH13" s="263">
        <f ca="1">'IMP Total Net Salaries'!AH13*Y3_Salary_Inflation_Factor</f>
        <v>11.52</v>
      </c>
      <c r="AI13" s="264">
        <f ca="1">'IMP Total Net Salaries'!AI13*Y3_Salary_Inflation_Factor</f>
        <v>11.52</v>
      </c>
      <c r="AJ13" s="264">
        <f ca="1">'IMP Total Net Salaries'!AJ13*Y3_Salary_Inflation_Factor</f>
        <v>11.52</v>
      </c>
      <c r="AK13" s="263">
        <f ca="1">'IMP Total Net Salaries'!AK13*Y3_Salary_Inflation_Factor</f>
        <v>11.52</v>
      </c>
      <c r="AL13" s="264">
        <f ca="1">'IMP Total Net Salaries'!AL13*Y3_Salary_Inflation_Factor</f>
        <v>11.52</v>
      </c>
      <c r="AM13" s="265">
        <f ca="1">'IMP Total Net Salaries'!AM13*Y3_Salary_Inflation_Factor</f>
        <v>11.52</v>
      </c>
      <c r="AN13" s="266">
        <f ca="1">'IMP Total Net Salaries'!AN13*Y4_Salary_Inflation_Factor</f>
        <v>69.2</v>
      </c>
      <c r="AO13" s="264">
        <f ca="1">'IMP Total Net Salaries'!AO13*Y4_Salary_Inflation_Factor</f>
        <v>69.2</v>
      </c>
      <c r="AP13" s="264">
        <f ca="1">'IMP Total Net Salaries'!AP13*Y4_Salary_Inflation_Factor</f>
        <v>69.2</v>
      </c>
      <c r="AQ13" s="263">
        <f ca="1">'IMP Total Net Salaries'!AQ13*Y4_Salary_Inflation_Factor</f>
        <v>69.2</v>
      </c>
      <c r="AR13" s="264">
        <f ca="1">'IMP Total Net Salaries'!AR13*Y4_Salary_Inflation_Factor</f>
        <v>69.2</v>
      </c>
      <c r="AS13" s="264">
        <f ca="1">'IMP Total Net Salaries'!AS13*Y4_Salary_Inflation_Factor</f>
        <v>69.2</v>
      </c>
      <c r="AT13" s="263">
        <f ca="1">'IMP Total Net Salaries'!AT13*Y4_Salary_Inflation_Factor</f>
        <v>69.2</v>
      </c>
      <c r="AU13" s="264">
        <f ca="1">'IMP Total Net Salaries'!AU13*Y4_Salary_Inflation_Factor</f>
        <v>69.2</v>
      </c>
      <c r="AV13" s="264">
        <f ca="1">'IMP Total Net Salaries'!AV13*Y4_Salary_Inflation_Factor</f>
        <v>69.2</v>
      </c>
      <c r="AW13" s="263">
        <f ca="1">'IMP Total Net Salaries'!AW13*Y4_Salary_Inflation_Factor</f>
        <v>69.2</v>
      </c>
      <c r="AX13" s="264">
        <f ca="1">'IMP Total Net Salaries'!AX13*Y4_Salary_Inflation_Factor</f>
        <v>69.2</v>
      </c>
      <c r="AY13" s="265">
        <f ca="1">'IMP Total Net Salaries'!AY13*Y4_Salary_Inflation_Factor</f>
        <v>69.2</v>
      </c>
      <c r="AZ13" s="266">
        <f ca="1">'IMP Total Net Salaries'!AZ13*Y5_Salary_Inflation_Factor</f>
        <v>83.2</v>
      </c>
      <c r="BA13" s="264">
        <f ca="1">'IMP Total Net Salaries'!BA13*Y5_Salary_Inflation_Factor</f>
        <v>83.2</v>
      </c>
      <c r="BB13" s="264">
        <f ca="1">'IMP Total Net Salaries'!BB13*Y5_Salary_Inflation_Factor</f>
        <v>83.2</v>
      </c>
      <c r="BC13" s="263">
        <f ca="1">'IMP Total Net Salaries'!BC13*Y5_Salary_Inflation_Factor</f>
        <v>149.76</v>
      </c>
      <c r="BD13" s="264">
        <f ca="1">'IMP Total Net Salaries'!BD13*Y5_Salary_Inflation_Factor</f>
        <v>149.76</v>
      </c>
      <c r="BE13" s="264">
        <f ca="1">'IMP Total Net Salaries'!BE13*Y5_Salary_Inflation_Factor</f>
        <v>149.76</v>
      </c>
      <c r="BF13" s="263">
        <f ca="1">'IMP Total Net Salaries'!BF13*Y5_Salary_Inflation_Factor</f>
        <v>149.76</v>
      </c>
      <c r="BG13" s="264">
        <f ca="1">'IMP Total Net Salaries'!BG13*Y5_Salary_Inflation_Factor</f>
        <v>149.76</v>
      </c>
      <c r="BH13" s="264">
        <f ca="1">'IMP Total Net Salaries'!BH13*Y5_Salary_Inflation_Factor</f>
        <v>149.76</v>
      </c>
      <c r="BI13" s="263">
        <f ca="1">'IMP Total Net Salaries'!BI13*Y5_Salary_Inflation_Factor</f>
        <v>149.76</v>
      </c>
      <c r="BJ13" s="264">
        <f ca="1">'IMP Total Net Salaries'!BJ13*Y5_Salary_Inflation_Factor</f>
        <v>149.76</v>
      </c>
      <c r="BK13" s="265">
        <f ca="1">'IMP Total Net Salaries'!BK13*Y5_Salary_Inflation_Factor</f>
        <v>149.76</v>
      </c>
      <c r="BL13" s="266">
        <f ca="1">'IMP Total Net Salaries'!BL13*Y6_Salary_Inflation_Factor</f>
        <v>180</v>
      </c>
      <c r="BM13" s="264">
        <f ca="1">'IMP Total Net Salaries'!BM13*Y6_Salary_Inflation_Factor</f>
        <v>180</v>
      </c>
      <c r="BN13" s="264">
        <f ca="1">'IMP Total Net Salaries'!BN13*Y6_Salary_Inflation_Factor</f>
        <v>180</v>
      </c>
      <c r="BO13" s="263">
        <f ca="1">'IMP Total Net Salaries'!BO13*Y6_Salary_Inflation_Factor</f>
        <v>200</v>
      </c>
      <c r="BP13" s="264">
        <f ca="1">'IMP Total Net Salaries'!BP13*Y6_Salary_Inflation_Factor</f>
        <v>200</v>
      </c>
      <c r="BQ13" s="264">
        <f ca="1">'IMP Total Net Salaries'!BQ13*Y6_Salary_Inflation_Factor</f>
        <v>200</v>
      </c>
      <c r="BR13" s="263">
        <f ca="1">'IMP Total Net Salaries'!BR13*Y6_Salary_Inflation_Factor</f>
        <v>200</v>
      </c>
      <c r="BS13" s="264">
        <f ca="1">'IMP Total Net Salaries'!BS13*Y6_Salary_Inflation_Factor</f>
        <v>200</v>
      </c>
      <c r="BT13" s="264">
        <f ca="1">'IMP Total Net Salaries'!BT13*Y6_Salary_Inflation_Factor</f>
        <v>200</v>
      </c>
      <c r="BU13" s="263">
        <f ca="1">'IMP Total Net Salaries'!BU13*Y6_Salary_Inflation_Factor</f>
        <v>200</v>
      </c>
      <c r="BV13" s="264">
        <f ca="1">'IMP Total Net Salaries'!BV13*Y6_Salary_Inflation_Factor</f>
        <v>200</v>
      </c>
      <c r="BW13" s="265">
        <f ca="1">'IMP Total Net Salaries'!BW13*Y6_Salary_Inflation_Factor</f>
        <v>200</v>
      </c>
      <c r="BX13" s="266">
        <f ca="1">'IMP Total Net Salaries'!BX13*Y7_Salary_Inflation_Factor</f>
        <v>240</v>
      </c>
      <c r="BY13" s="264">
        <f ca="1">'IMP Total Net Salaries'!BY13*Y7_Salary_Inflation_Factor</f>
        <v>240</v>
      </c>
      <c r="BZ13" s="264">
        <f ca="1">'IMP Total Net Salaries'!BZ13*Y7_Salary_Inflation_Factor</f>
        <v>240</v>
      </c>
      <c r="CA13" s="263">
        <f ca="1">'IMP Total Net Salaries'!CA13*Y7_Salary_Inflation_Factor</f>
        <v>240</v>
      </c>
      <c r="CB13" s="264">
        <f ca="1">'IMP Total Net Salaries'!CB13*Y7_Salary_Inflation_Factor</f>
        <v>240</v>
      </c>
      <c r="CC13" s="264">
        <f ca="1">'IMP Total Net Salaries'!CC13*Y7_Salary_Inflation_Factor</f>
        <v>240</v>
      </c>
      <c r="CD13" s="263">
        <f ca="1">'IMP Total Net Salaries'!CD13*Y7_Salary_Inflation_Factor</f>
        <v>240</v>
      </c>
      <c r="CE13" s="264">
        <f ca="1">'IMP Total Net Salaries'!CE13*Y7_Salary_Inflation_Factor</f>
        <v>240</v>
      </c>
      <c r="CF13" s="264">
        <f ca="1">'IMP Total Net Salaries'!CF13*Y7_Salary_Inflation_Factor</f>
        <v>240</v>
      </c>
      <c r="CG13" s="263">
        <f ca="1">'IMP Total Net Salaries'!CG13*Y7_Salary_Inflation_Factor</f>
        <v>240</v>
      </c>
      <c r="CH13" s="264">
        <f ca="1">'IMP Total Net Salaries'!CH13*Y7_Salary_Inflation_Factor</f>
        <v>240</v>
      </c>
      <c r="CI13" s="265">
        <f ca="1">'IMP Total Net Salaries'!CI13*Y7_Salary_Inflation_Factor</f>
        <v>240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Total Net Salaries'!AB14*Y3_Salary_Inflation_Factor</f>
        <v>8.64</v>
      </c>
      <c r="AC14" s="264">
        <f ca="1">'IMP Total Net Salaries'!AC14*Y3_Salary_Inflation_Factor</f>
        <v>8.64</v>
      </c>
      <c r="AD14" s="264">
        <f ca="1">'IMP Total Net Salaries'!AD14*Y3_Salary_Inflation_Factor</f>
        <v>8.64</v>
      </c>
      <c r="AE14" s="263">
        <f ca="1">'IMP Total Net Salaries'!AE14*Y3_Salary_Inflation_Factor</f>
        <v>8.64</v>
      </c>
      <c r="AF14" s="264">
        <f ca="1">'IMP Total Net Salaries'!AF14*Y3_Salary_Inflation_Factor</f>
        <v>8.64</v>
      </c>
      <c r="AG14" s="264">
        <f ca="1">'IMP Total Net Salaries'!AG14*Y3_Salary_Inflation_Factor</f>
        <v>8.64</v>
      </c>
      <c r="AH14" s="263">
        <f ca="1">'IMP Total Net Salaries'!AH14*Y3_Salary_Inflation_Factor</f>
        <v>8.64</v>
      </c>
      <c r="AI14" s="264">
        <f ca="1">'IMP Total Net Salaries'!AI14*Y3_Salary_Inflation_Factor</f>
        <v>8.64</v>
      </c>
      <c r="AJ14" s="264">
        <f ca="1">'IMP Total Net Salaries'!AJ14*Y3_Salary_Inflation_Factor</f>
        <v>8.64</v>
      </c>
      <c r="AK14" s="263">
        <f ca="1">'IMP Total Net Salaries'!AK14*Y3_Salary_Inflation_Factor</f>
        <v>8.64</v>
      </c>
      <c r="AL14" s="264">
        <f ca="1">'IMP Total Net Salaries'!AL14*Y3_Salary_Inflation_Factor</f>
        <v>8.64</v>
      </c>
      <c r="AM14" s="265">
        <f ca="1">'IMP Total Net Salaries'!AM14*Y3_Salary_Inflation_Factor</f>
        <v>8.64</v>
      </c>
      <c r="AN14" s="266">
        <f ca="1">'IMP Total Net Salaries'!AN14*Y4_Salary_Inflation_Factor</f>
        <v>51.9</v>
      </c>
      <c r="AO14" s="264">
        <f ca="1">'IMP Total Net Salaries'!AO14*Y4_Salary_Inflation_Factor</f>
        <v>51.9</v>
      </c>
      <c r="AP14" s="264">
        <f ca="1">'IMP Total Net Salaries'!AP14*Y4_Salary_Inflation_Factor</f>
        <v>51.9</v>
      </c>
      <c r="AQ14" s="263">
        <f ca="1">'IMP Total Net Salaries'!AQ14*Y4_Salary_Inflation_Factor</f>
        <v>51.9</v>
      </c>
      <c r="AR14" s="264">
        <f ca="1">'IMP Total Net Salaries'!AR14*Y4_Salary_Inflation_Factor</f>
        <v>51.9</v>
      </c>
      <c r="AS14" s="264">
        <f ca="1">'IMP Total Net Salaries'!AS14*Y4_Salary_Inflation_Factor</f>
        <v>51.9</v>
      </c>
      <c r="AT14" s="263">
        <f ca="1">'IMP Total Net Salaries'!AT14*Y4_Salary_Inflation_Factor</f>
        <v>51.9</v>
      </c>
      <c r="AU14" s="264">
        <f ca="1">'IMP Total Net Salaries'!AU14*Y4_Salary_Inflation_Factor</f>
        <v>51.9</v>
      </c>
      <c r="AV14" s="264">
        <f ca="1">'IMP Total Net Salaries'!AV14*Y4_Salary_Inflation_Factor</f>
        <v>51.9</v>
      </c>
      <c r="AW14" s="263">
        <f ca="1">'IMP Total Net Salaries'!AW14*Y4_Salary_Inflation_Factor</f>
        <v>51.9</v>
      </c>
      <c r="AX14" s="264">
        <f ca="1">'IMP Total Net Salaries'!AX14*Y4_Salary_Inflation_Factor</f>
        <v>51.9</v>
      </c>
      <c r="AY14" s="265">
        <f ca="1">'IMP Total Net Salaries'!AY14*Y4_Salary_Inflation_Factor</f>
        <v>51.9</v>
      </c>
      <c r="AZ14" s="266">
        <f ca="1">'IMP Total Net Salaries'!AZ14*Y5_Salary_Inflation_Factor</f>
        <v>62.400000000000006</v>
      </c>
      <c r="BA14" s="264">
        <f ca="1">'IMP Total Net Salaries'!BA14*Y5_Salary_Inflation_Factor</f>
        <v>62.400000000000006</v>
      </c>
      <c r="BB14" s="264">
        <f ca="1">'IMP Total Net Salaries'!BB14*Y5_Salary_Inflation_Factor</f>
        <v>74.88</v>
      </c>
      <c r="BC14" s="263">
        <f ca="1">'IMP Total Net Salaries'!BC14*Y5_Salary_Inflation_Factor</f>
        <v>149.76</v>
      </c>
      <c r="BD14" s="264">
        <f ca="1">'IMP Total Net Salaries'!BD14*Y5_Salary_Inflation_Factor</f>
        <v>149.76</v>
      </c>
      <c r="BE14" s="264">
        <f ca="1">'IMP Total Net Salaries'!BE14*Y5_Salary_Inflation_Factor</f>
        <v>149.76</v>
      </c>
      <c r="BF14" s="263">
        <f ca="1">'IMP Total Net Salaries'!BF14*Y5_Salary_Inflation_Factor</f>
        <v>149.76</v>
      </c>
      <c r="BG14" s="264">
        <f ca="1">'IMP Total Net Salaries'!BG14*Y5_Salary_Inflation_Factor</f>
        <v>149.76</v>
      </c>
      <c r="BH14" s="264">
        <f ca="1">'IMP Total Net Salaries'!BH14*Y5_Salary_Inflation_Factor</f>
        <v>149.76</v>
      </c>
      <c r="BI14" s="263">
        <f ca="1">'IMP Total Net Salaries'!BI14*Y5_Salary_Inflation_Factor</f>
        <v>149.76</v>
      </c>
      <c r="BJ14" s="264">
        <f ca="1">'IMP Total Net Salaries'!BJ14*Y5_Salary_Inflation_Factor</f>
        <v>149.76</v>
      </c>
      <c r="BK14" s="265">
        <f ca="1">'IMP Total Net Salaries'!BK14*Y5_Salary_Inflation_Factor</f>
        <v>149.76</v>
      </c>
      <c r="BL14" s="266">
        <f ca="1">'IMP Total Net Salaries'!BL14*Y6_Salary_Inflation_Factor</f>
        <v>180</v>
      </c>
      <c r="BM14" s="264">
        <f ca="1">'IMP Total Net Salaries'!BM14*Y6_Salary_Inflation_Factor</f>
        <v>180</v>
      </c>
      <c r="BN14" s="264">
        <f ca="1">'IMP Total Net Salaries'!BN14*Y6_Salary_Inflation_Factor</f>
        <v>180</v>
      </c>
      <c r="BO14" s="263">
        <f ca="1">'IMP Total Net Salaries'!BO14*Y6_Salary_Inflation_Factor</f>
        <v>240</v>
      </c>
      <c r="BP14" s="264">
        <f ca="1">'IMP Total Net Salaries'!BP14*Y6_Salary_Inflation_Factor</f>
        <v>240</v>
      </c>
      <c r="BQ14" s="264">
        <f ca="1">'IMP Total Net Salaries'!BQ14*Y6_Salary_Inflation_Factor</f>
        <v>240</v>
      </c>
      <c r="BR14" s="263">
        <f ca="1">'IMP Total Net Salaries'!BR14*Y6_Salary_Inflation_Factor</f>
        <v>240</v>
      </c>
      <c r="BS14" s="264">
        <f ca="1">'IMP Total Net Salaries'!BS14*Y6_Salary_Inflation_Factor</f>
        <v>240</v>
      </c>
      <c r="BT14" s="264">
        <f ca="1">'IMP Total Net Salaries'!BT14*Y6_Salary_Inflation_Factor</f>
        <v>255</v>
      </c>
      <c r="BU14" s="263">
        <f ca="1">'IMP Total Net Salaries'!BU14*Y6_Salary_Inflation_Factor</f>
        <v>255</v>
      </c>
      <c r="BV14" s="264">
        <f ca="1">'IMP Total Net Salaries'!BV14*Y6_Salary_Inflation_Factor</f>
        <v>255</v>
      </c>
      <c r="BW14" s="265">
        <f ca="1">'IMP Total Net Salaries'!BW14*Y6_Salary_Inflation_Factor</f>
        <v>270</v>
      </c>
      <c r="BX14" s="266">
        <f ca="1">'IMP Total Net Salaries'!BX14*Y7_Salary_Inflation_Factor</f>
        <v>324</v>
      </c>
      <c r="BY14" s="264">
        <f ca="1">'IMP Total Net Salaries'!BY14*Y7_Salary_Inflation_Factor</f>
        <v>324</v>
      </c>
      <c r="BZ14" s="264">
        <f ca="1">'IMP Total Net Salaries'!BZ14*Y7_Salary_Inflation_Factor</f>
        <v>342</v>
      </c>
      <c r="CA14" s="263">
        <f ca="1">'IMP Total Net Salaries'!CA14*Y7_Salary_Inflation_Factor</f>
        <v>342</v>
      </c>
      <c r="CB14" s="264">
        <f ca="1">'IMP Total Net Salaries'!CB14*Y7_Salary_Inflation_Factor</f>
        <v>342</v>
      </c>
      <c r="CC14" s="264">
        <f ca="1">'IMP Total Net Salaries'!CC14*Y7_Salary_Inflation_Factor</f>
        <v>342</v>
      </c>
      <c r="CD14" s="263">
        <f ca="1">'IMP Total Net Salaries'!CD14*Y7_Salary_Inflation_Factor</f>
        <v>342</v>
      </c>
      <c r="CE14" s="264">
        <f ca="1">'IMP Total Net Salaries'!CE14*Y7_Salary_Inflation_Factor</f>
        <v>342</v>
      </c>
      <c r="CF14" s="264">
        <f ca="1">'IMP Total Net Salaries'!CF14*Y7_Salary_Inflation_Factor</f>
        <v>342</v>
      </c>
      <c r="CG14" s="263">
        <f ca="1">'IMP Total Net Salaries'!CG14*Y7_Salary_Inflation_Factor</f>
        <v>342</v>
      </c>
      <c r="CH14" s="264">
        <f ca="1">'IMP Total Net Salaries'!CH14*Y7_Salary_Inflation_Factor</f>
        <v>342</v>
      </c>
      <c r="CI14" s="265">
        <f ca="1">'IMP Total Net Salaries'!CI14*Y7_Salary_Inflation_Factor</f>
        <v>342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Total Net Salaries'!AB15*Y3_Salary_Inflation_Factor</f>
        <v>0</v>
      </c>
      <c r="AC15" s="264">
        <f ca="1">'IMP Total Net Salaries'!AC15*Y3_Salary_Inflation_Factor</f>
        <v>5.76</v>
      </c>
      <c r="AD15" s="264">
        <f ca="1">'IMP Total Net Salaries'!AD15*Y3_Salary_Inflation_Factor</f>
        <v>5.76</v>
      </c>
      <c r="AE15" s="263">
        <f ca="1">'IMP Total Net Salaries'!AE15*Y3_Salary_Inflation_Factor</f>
        <v>5.76</v>
      </c>
      <c r="AF15" s="264">
        <f ca="1">'IMP Total Net Salaries'!AF15*Y3_Salary_Inflation_Factor</f>
        <v>5.76</v>
      </c>
      <c r="AG15" s="264">
        <f ca="1">'IMP Total Net Salaries'!AG15*Y3_Salary_Inflation_Factor</f>
        <v>5.76</v>
      </c>
      <c r="AH15" s="263">
        <f ca="1">'IMP Total Net Salaries'!AH15*Y3_Salary_Inflation_Factor</f>
        <v>5.76</v>
      </c>
      <c r="AI15" s="264">
        <f ca="1">'IMP Total Net Salaries'!AI15*Y3_Salary_Inflation_Factor</f>
        <v>5.76</v>
      </c>
      <c r="AJ15" s="264">
        <f ca="1">'IMP Total Net Salaries'!AJ15*Y3_Salary_Inflation_Factor</f>
        <v>5.76</v>
      </c>
      <c r="AK15" s="263">
        <f ca="1">'IMP Total Net Salaries'!AK15*Y3_Salary_Inflation_Factor</f>
        <v>5.76</v>
      </c>
      <c r="AL15" s="264">
        <f ca="1">'IMP Total Net Salaries'!AL15*Y3_Salary_Inflation_Factor</f>
        <v>5.76</v>
      </c>
      <c r="AM15" s="265">
        <f ca="1">'IMP Total Net Salaries'!AM15*Y3_Salary_Inflation_Factor</f>
        <v>5.76</v>
      </c>
      <c r="AN15" s="266">
        <f ca="1">'IMP Total Net Salaries'!AN15*Y4_Salary_Inflation_Factor</f>
        <v>6.92</v>
      </c>
      <c r="AO15" s="264">
        <f ca="1">'IMP Total Net Salaries'!AO15*Y4_Salary_Inflation_Factor</f>
        <v>34.6</v>
      </c>
      <c r="AP15" s="264">
        <f ca="1">'IMP Total Net Salaries'!AP15*Y4_Salary_Inflation_Factor</f>
        <v>34.6</v>
      </c>
      <c r="AQ15" s="263">
        <f ca="1">'IMP Total Net Salaries'!AQ15*Y4_Salary_Inflation_Factor</f>
        <v>34.6</v>
      </c>
      <c r="AR15" s="264">
        <f ca="1">'IMP Total Net Salaries'!AR15*Y4_Salary_Inflation_Factor</f>
        <v>41.519999999999996</v>
      </c>
      <c r="AS15" s="264">
        <f ca="1">'IMP Total Net Salaries'!AS15*Y4_Salary_Inflation_Factor</f>
        <v>41.519999999999996</v>
      </c>
      <c r="AT15" s="263">
        <f ca="1">'IMP Total Net Salaries'!AT15*Y4_Salary_Inflation_Factor</f>
        <v>41.519999999999996</v>
      </c>
      <c r="AU15" s="264">
        <f ca="1">'IMP Total Net Salaries'!AU15*Y4_Salary_Inflation_Factor</f>
        <v>41.519999999999996</v>
      </c>
      <c r="AV15" s="264">
        <f ca="1">'IMP Total Net Salaries'!AV15*Y4_Salary_Inflation_Factor</f>
        <v>41.519999999999996</v>
      </c>
      <c r="AW15" s="263">
        <f ca="1">'IMP Total Net Salaries'!AW15*Y4_Salary_Inflation_Factor</f>
        <v>41.519999999999996</v>
      </c>
      <c r="AX15" s="264">
        <f ca="1">'IMP Total Net Salaries'!AX15*Y4_Salary_Inflation_Factor</f>
        <v>48.44</v>
      </c>
      <c r="AY15" s="265">
        <f ca="1">'IMP Total Net Salaries'!AY15*Y4_Salary_Inflation_Factor</f>
        <v>48.44</v>
      </c>
      <c r="AZ15" s="266">
        <f ca="1">'IMP Total Net Salaries'!AZ15*Y5_Salary_Inflation_Factor</f>
        <v>58.24</v>
      </c>
      <c r="BA15" s="264">
        <f ca="1">'IMP Total Net Salaries'!BA15*Y5_Salary_Inflation_Factor</f>
        <v>66.56</v>
      </c>
      <c r="BB15" s="264">
        <f ca="1">'IMP Total Net Salaries'!BB15*Y5_Salary_Inflation_Factor</f>
        <v>66.56</v>
      </c>
      <c r="BC15" s="263">
        <f ca="1">'IMP Total Net Salaries'!BC15*Y5_Salary_Inflation_Factor</f>
        <v>66.56</v>
      </c>
      <c r="BD15" s="264">
        <f ca="1">'IMP Total Net Salaries'!BD15*Y5_Salary_Inflation_Factor</f>
        <v>124.80000000000001</v>
      </c>
      <c r="BE15" s="264">
        <f ca="1">'IMP Total Net Salaries'!BE15*Y5_Salary_Inflation_Factor</f>
        <v>124.80000000000001</v>
      </c>
      <c r="BF15" s="263">
        <f ca="1">'IMP Total Net Salaries'!BF15*Y5_Salary_Inflation_Factor</f>
        <v>124.80000000000001</v>
      </c>
      <c r="BG15" s="264">
        <f ca="1">'IMP Total Net Salaries'!BG15*Y5_Salary_Inflation_Factor</f>
        <v>124.80000000000001</v>
      </c>
      <c r="BH15" s="264">
        <f ca="1">'IMP Total Net Salaries'!BH15*Y5_Salary_Inflation_Factor</f>
        <v>124.80000000000001</v>
      </c>
      <c r="BI15" s="263">
        <f ca="1">'IMP Total Net Salaries'!BI15*Y5_Salary_Inflation_Factor</f>
        <v>124.80000000000001</v>
      </c>
      <c r="BJ15" s="264">
        <f ca="1">'IMP Total Net Salaries'!BJ15*Y5_Salary_Inflation_Factor</f>
        <v>124.80000000000001</v>
      </c>
      <c r="BK15" s="265">
        <f ca="1">'IMP Total Net Salaries'!BK15*Y5_Salary_Inflation_Factor</f>
        <v>124.80000000000001</v>
      </c>
      <c r="BL15" s="266">
        <f ca="1">'IMP Total Net Salaries'!BL15*Y6_Salary_Inflation_Factor</f>
        <v>150</v>
      </c>
      <c r="BM15" s="264">
        <f ca="1">'IMP Total Net Salaries'!BM15*Y6_Salary_Inflation_Factor</f>
        <v>150</v>
      </c>
      <c r="BN15" s="264">
        <f ca="1">'IMP Total Net Salaries'!BN15*Y6_Salary_Inflation_Factor</f>
        <v>150</v>
      </c>
      <c r="BO15" s="263">
        <f ca="1">'IMP Total Net Salaries'!BO15*Y6_Salary_Inflation_Factor</f>
        <v>150</v>
      </c>
      <c r="BP15" s="264">
        <f ca="1">'IMP Total Net Salaries'!BP15*Y6_Salary_Inflation_Factor</f>
        <v>230</v>
      </c>
      <c r="BQ15" s="264">
        <f ca="1">'IMP Total Net Salaries'!BQ15*Y6_Salary_Inflation_Factor</f>
        <v>230</v>
      </c>
      <c r="BR15" s="263">
        <f ca="1">'IMP Total Net Salaries'!BR15*Y6_Salary_Inflation_Factor</f>
        <v>230</v>
      </c>
      <c r="BS15" s="264">
        <f ca="1">'IMP Total Net Salaries'!BS15*Y6_Salary_Inflation_Factor</f>
        <v>230</v>
      </c>
      <c r="BT15" s="264">
        <f ca="1">'IMP Total Net Salaries'!BT15*Y6_Salary_Inflation_Factor</f>
        <v>230</v>
      </c>
      <c r="BU15" s="263">
        <f ca="1">'IMP Total Net Salaries'!BU15*Y6_Salary_Inflation_Factor</f>
        <v>230</v>
      </c>
      <c r="BV15" s="264">
        <f ca="1">'IMP Total Net Salaries'!BV15*Y6_Salary_Inflation_Factor</f>
        <v>250</v>
      </c>
      <c r="BW15" s="265">
        <f ca="1">'IMP Total Net Salaries'!BW15*Y6_Salary_Inflation_Factor</f>
        <v>250</v>
      </c>
      <c r="BX15" s="266">
        <f ca="1">'IMP Total Net Salaries'!BX15*Y7_Salary_Inflation_Factor</f>
        <v>300</v>
      </c>
      <c r="BY15" s="264">
        <f ca="1">'IMP Total Net Salaries'!BY15*Y7_Salary_Inflation_Factor</f>
        <v>300</v>
      </c>
      <c r="BZ15" s="264">
        <f ca="1">'IMP Total Net Salaries'!BZ15*Y7_Salary_Inflation_Factor</f>
        <v>300</v>
      </c>
      <c r="CA15" s="263">
        <f ca="1">'IMP Total Net Salaries'!CA15*Y7_Salary_Inflation_Factor</f>
        <v>300</v>
      </c>
      <c r="CB15" s="264">
        <f ca="1">'IMP Total Net Salaries'!CB15*Y7_Salary_Inflation_Factor</f>
        <v>300</v>
      </c>
      <c r="CC15" s="264">
        <f ca="1">'IMP Total Net Salaries'!CC15*Y7_Salary_Inflation_Factor</f>
        <v>300</v>
      </c>
      <c r="CD15" s="263">
        <f ca="1">'IMP Total Net Salaries'!CD15*Y7_Salary_Inflation_Factor</f>
        <v>300</v>
      </c>
      <c r="CE15" s="264">
        <f ca="1">'IMP Total Net Salaries'!CE15*Y7_Salary_Inflation_Factor</f>
        <v>300</v>
      </c>
      <c r="CF15" s="264">
        <f ca="1">'IMP Total Net Salaries'!CF15*Y7_Salary_Inflation_Factor</f>
        <v>300</v>
      </c>
      <c r="CG15" s="263">
        <f ca="1">'IMP Total Net Salaries'!CG15*Y7_Salary_Inflation_Factor</f>
        <v>300</v>
      </c>
      <c r="CH15" s="264">
        <f ca="1">'IMP Total Net Salaries'!CH15*Y7_Salary_Inflation_Factor</f>
        <v>300</v>
      </c>
      <c r="CI15" s="265">
        <f ca="1">'IMP Total Net Salaries'!CI15*Y7_Salary_Inflation_Factor</f>
        <v>300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Total Net Salaries'!AB16*Y3_Salary_Inflation_Factor</f>
        <v>0</v>
      </c>
      <c r="AC16" s="264">
        <f ca="1">'IMP Total Net Salaries'!AC16*Y3_Salary_Inflation_Factor</f>
        <v>0</v>
      </c>
      <c r="AD16" s="264">
        <f ca="1">'IMP Total Net Salaries'!AD16*Y3_Salary_Inflation_Factor</f>
        <v>4.32</v>
      </c>
      <c r="AE16" s="263">
        <f ca="1">'IMP Total Net Salaries'!AE16*Y3_Salary_Inflation_Factor</f>
        <v>8.64</v>
      </c>
      <c r="AF16" s="264">
        <f ca="1">'IMP Total Net Salaries'!AF16*Y3_Salary_Inflation_Factor</f>
        <v>8.64</v>
      </c>
      <c r="AG16" s="264">
        <f ca="1">'IMP Total Net Salaries'!AG16*Y3_Salary_Inflation_Factor</f>
        <v>8.64</v>
      </c>
      <c r="AH16" s="263">
        <f ca="1">'IMP Total Net Salaries'!AH16*Y3_Salary_Inflation_Factor</f>
        <v>8.64</v>
      </c>
      <c r="AI16" s="264">
        <f ca="1">'IMP Total Net Salaries'!AI16*Y3_Salary_Inflation_Factor</f>
        <v>8.64</v>
      </c>
      <c r="AJ16" s="264">
        <f ca="1">'IMP Total Net Salaries'!AJ16*Y3_Salary_Inflation_Factor</f>
        <v>8.64</v>
      </c>
      <c r="AK16" s="263">
        <f ca="1">'IMP Total Net Salaries'!AK16*Y3_Salary_Inflation_Factor</f>
        <v>8.64</v>
      </c>
      <c r="AL16" s="264">
        <f ca="1">'IMP Total Net Salaries'!AL16*Y3_Salary_Inflation_Factor</f>
        <v>8.64</v>
      </c>
      <c r="AM16" s="265">
        <f ca="1">'IMP Total Net Salaries'!AM16*Y3_Salary_Inflation_Factor</f>
        <v>8.64</v>
      </c>
      <c r="AN16" s="266">
        <f ca="1">'IMP Total Net Salaries'!AN16*Y4_Salary_Inflation_Factor</f>
        <v>10.379999999999999</v>
      </c>
      <c r="AO16" s="264">
        <f ca="1">'IMP Total Net Salaries'!AO16*Y4_Salary_Inflation_Factor</f>
        <v>10.379999999999999</v>
      </c>
      <c r="AP16" s="264">
        <f ca="1">'IMP Total Net Salaries'!AP16*Y4_Salary_Inflation_Factor</f>
        <v>31.14</v>
      </c>
      <c r="AQ16" s="263">
        <f ca="1">'IMP Total Net Salaries'!AQ16*Y4_Salary_Inflation_Factor</f>
        <v>51.9</v>
      </c>
      <c r="AR16" s="264">
        <f ca="1">'IMP Total Net Salaries'!AR16*Y4_Salary_Inflation_Factor</f>
        <v>51.9</v>
      </c>
      <c r="AS16" s="264">
        <f ca="1">'IMP Total Net Salaries'!AS16*Y4_Salary_Inflation_Factor</f>
        <v>57.089999999999996</v>
      </c>
      <c r="AT16" s="263">
        <f ca="1">'IMP Total Net Salaries'!AT16*Y4_Salary_Inflation_Factor</f>
        <v>62.28</v>
      </c>
      <c r="AU16" s="264">
        <f ca="1">'IMP Total Net Salaries'!AU16*Y4_Salary_Inflation_Factor</f>
        <v>62.28</v>
      </c>
      <c r="AV16" s="264">
        <f ca="1">'IMP Total Net Salaries'!AV16*Y4_Salary_Inflation_Factor</f>
        <v>62.28</v>
      </c>
      <c r="AW16" s="263">
        <f ca="1">'IMP Total Net Salaries'!AW16*Y4_Salary_Inflation_Factor</f>
        <v>62.28</v>
      </c>
      <c r="AX16" s="264">
        <f ca="1">'IMP Total Net Salaries'!AX16*Y4_Salary_Inflation_Factor</f>
        <v>62.28</v>
      </c>
      <c r="AY16" s="265">
        <f ca="1">'IMP Total Net Salaries'!AY16*Y4_Salary_Inflation_Factor</f>
        <v>62.28</v>
      </c>
      <c r="AZ16" s="266">
        <f ca="1">'IMP Total Net Salaries'!AZ16*Y5_Salary_Inflation_Factor</f>
        <v>81.12</v>
      </c>
      <c r="BA16" s="264">
        <f ca="1">'IMP Total Net Salaries'!BA16*Y5_Salary_Inflation_Factor</f>
        <v>81.12</v>
      </c>
      <c r="BB16" s="264">
        <f ca="1">'IMP Total Net Salaries'!BB16*Y5_Salary_Inflation_Factor</f>
        <v>87.36</v>
      </c>
      <c r="BC16" s="263">
        <f ca="1">'IMP Total Net Salaries'!BC16*Y5_Salary_Inflation_Factor</f>
        <v>93.600000000000009</v>
      </c>
      <c r="BD16" s="264">
        <f ca="1">'IMP Total Net Salaries'!BD16*Y5_Salary_Inflation_Factor</f>
        <v>93.600000000000009</v>
      </c>
      <c r="BE16" s="264">
        <f ca="1">'IMP Total Net Salaries'!BE16*Y5_Salary_Inflation_Factor</f>
        <v>143.52000000000001</v>
      </c>
      <c r="BF16" s="263">
        <f ca="1">'IMP Total Net Salaries'!BF16*Y5_Salary_Inflation_Factor</f>
        <v>187.20000000000002</v>
      </c>
      <c r="BG16" s="264">
        <f ca="1">'IMP Total Net Salaries'!BG16*Y5_Salary_Inflation_Factor</f>
        <v>187.20000000000002</v>
      </c>
      <c r="BH16" s="264">
        <f ca="1">'IMP Total Net Salaries'!BH16*Y5_Salary_Inflation_Factor</f>
        <v>187.20000000000002</v>
      </c>
      <c r="BI16" s="263">
        <f ca="1">'IMP Total Net Salaries'!BI16*Y5_Salary_Inflation_Factor</f>
        <v>187.20000000000002</v>
      </c>
      <c r="BJ16" s="264">
        <f ca="1">'IMP Total Net Salaries'!BJ16*Y5_Salary_Inflation_Factor</f>
        <v>187.20000000000002</v>
      </c>
      <c r="BK16" s="265">
        <f ca="1">'IMP Total Net Salaries'!BK16*Y5_Salary_Inflation_Factor</f>
        <v>187.20000000000002</v>
      </c>
      <c r="BL16" s="266">
        <f ca="1">'IMP Total Net Salaries'!BL16*Y6_Salary_Inflation_Factor</f>
        <v>225</v>
      </c>
      <c r="BM16" s="264">
        <f ca="1">'IMP Total Net Salaries'!BM16*Y6_Salary_Inflation_Factor</f>
        <v>225</v>
      </c>
      <c r="BN16" s="264">
        <f ca="1">'IMP Total Net Salaries'!BN16*Y6_Salary_Inflation_Factor</f>
        <v>225</v>
      </c>
      <c r="BO16" s="263">
        <f ca="1">'IMP Total Net Salaries'!BO16*Y6_Salary_Inflation_Factor</f>
        <v>225</v>
      </c>
      <c r="BP16" s="264">
        <f ca="1">'IMP Total Net Salaries'!BP16*Y6_Salary_Inflation_Factor</f>
        <v>225</v>
      </c>
      <c r="BQ16" s="264">
        <f ca="1">'IMP Total Net Salaries'!BQ16*Y6_Salary_Inflation_Factor</f>
        <v>277.5</v>
      </c>
      <c r="BR16" s="263">
        <f ca="1">'IMP Total Net Salaries'!BR16*Y6_Salary_Inflation_Factor</f>
        <v>322.5</v>
      </c>
      <c r="BS16" s="264">
        <f ca="1">'IMP Total Net Salaries'!BS16*Y6_Salary_Inflation_Factor</f>
        <v>322.5</v>
      </c>
      <c r="BT16" s="264">
        <f ca="1">'IMP Total Net Salaries'!BT16*Y6_Salary_Inflation_Factor</f>
        <v>322.5</v>
      </c>
      <c r="BU16" s="263">
        <f ca="1">'IMP Total Net Salaries'!BU16*Y6_Salary_Inflation_Factor</f>
        <v>322.5</v>
      </c>
      <c r="BV16" s="264">
        <f ca="1">'IMP Total Net Salaries'!BV16*Y6_Salary_Inflation_Factor</f>
        <v>322.5</v>
      </c>
      <c r="BW16" s="265">
        <f ca="1">'IMP Total Net Salaries'!BW16*Y6_Salary_Inflation_Factor</f>
        <v>345</v>
      </c>
      <c r="BX16" s="266">
        <f ca="1">'IMP Total Net Salaries'!BX16*Y7_Salary_Inflation_Factor</f>
        <v>441</v>
      </c>
      <c r="BY16" s="264">
        <f ca="1">'IMP Total Net Salaries'!BY16*Y7_Salary_Inflation_Factor</f>
        <v>441</v>
      </c>
      <c r="BZ16" s="264">
        <f ca="1">'IMP Total Net Salaries'!BZ16*Y7_Salary_Inflation_Factor</f>
        <v>441</v>
      </c>
      <c r="CA16" s="263">
        <f ca="1">'IMP Total Net Salaries'!CA16*Y7_Salary_Inflation_Factor</f>
        <v>441</v>
      </c>
      <c r="CB16" s="264">
        <f ca="1">'IMP Total Net Salaries'!CB16*Y7_Salary_Inflation_Factor</f>
        <v>441</v>
      </c>
      <c r="CC16" s="264">
        <f ca="1">'IMP Total Net Salaries'!CC16*Y7_Salary_Inflation_Factor</f>
        <v>441</v>
      </c>
      <c r="CD16" s="263">
        <f ca="1">'IMP Total Net Salaries'!CD16*Y7_Salary_Inflation_Factor</f>
        <v>441</v>
      </c>
      <c r="CE16" s="264">
        <f ca="1">'IMP Total Net Salaries'!CE16*Y7_Salary_Inflation_Factor</f>
        <v>441</v>
      </c>
      <c r="CF16" s="264">
        <f ca="1">'IMP Total Net Salaries'!CF16*Y7_Salary_Inflation_Factor</f>
        <v>441</v>
      </c>
      <c r="CG16" s="263">
        <f ca="1">'IMP Total Net Salaries'!CG16*Y7_Salary_Inflation_Factor</f>
        <v>441</v>
      </c>
      <c r="CH16" s="264">
        <f ca="1">'IMP Total Net Salaries'!CH16*Y7_Salary_Inflation_Factor</f>
        <v>441</v>
      </c>
      <c r="CI16" s="265">
        <f ca="1">'IMP Total Net Salaries'!CI16*Y7_Salary_Inflation_Factor</f>
        <v>441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Total Net Salaries'!AB17*Y3_Salary_Inflation_Factor</f>
        <v>11.52</v>
      </c>
      <c r="AC17" s="264">
        <f ca="1">'IMP Total Net Salaries'!AC17*Y3_Salary_Inflation_Factor</f>
        <v>11.52</v>
      </c>
      <c r="AD17" s="264">
        <f ca="1">'IMP Total Net Salaries'!AD17*Y3_Salary_Inflation_Factor</f>
        <v>11.52</v>
      </c>
      <c r="AE17" s="263">
        <f ca="1">'IMP Total Net Salaries'!AE17*Y3_Salary_Inflation_Factor</f>
        <v>11.52</v>
      </c>
      <c r="AF17" s="264">
        <f ca="1">'IMP Total Net Salaries'!AF17*Y3_Salary_Inflation_Factor</f>
        <v>11.52</v>
      </c>
      <c r="AG17" s="264">
        <f ca="1">'IMP Total Net Salaries'!AG17*Y3_Salary_Inflation_Factor</f>
        <v>11.52</v>
      </c>
      <c r="AH17" s="263">
        <f ca="1">'IMP Total Net Salaries'!AH17*Y3_Salary_Inflation_Factor</f>
        <v>11.52</v>
      </c>
      <c r="AI17" s="264">
        <f ca="1">'IMP Total Net Salaries'!AI17*Y3_Salary_Inflation_Factor</f>
        <v>11.52</v>
      </c>
      <c r="AJ17" s="264">
        <f ca="1">'IMP Total Net Salaries'!AJ17*Y3_Salary_Inflation_Factor</f>
        <v>11.52</v>
      </c>
      <c r="AK17" s="263">
        <f ca="1">'IMP Total Net Salaries'!AK17*Y3_Salary_Inflation_Factor</f>
        <v>11.52</v>
      </c>
      <c r="AL17" s="264">
        <f ca="1">'IMP Total Net Salaries'!AL17*Y3_Salary_Inflation_Factor</f>
        <v>11.52</v>
      </c>
      <c r="AM17" s="265">
        <f ca="1">'IMP Total Net Salaries'!AM17*Y3_Salary_Inflation_Factor</f>
        <v>11.52</v>
      </c>
      <c r="AN17" s="266">
        <f ca="1">'IMP Total Net Salaries'!AN17*Y4_Salary_Inflation_Factor</f>
        <v>69.2</v>
      </c>
      <c r="AO17" s="264">
        <f ca="1">'IMP Total Net Salaries'!AO17*Y4_Salary_Inflation_Factor</f>
        <v>69.2</v>
      </c>
      <c r="AP17" s="264">
        <f ca="1">'IMP Total Net Salaries'!AP17*Y4_Salary_Inflation_Factor</f>
        <v>69.2</v>
      </c>
      <c r="AQ17" s="263">
        <f ca="1">'IMP Total Net Salaries'!AQ17*Y4_Salary_Inflation_Factor</f>
        <v>69.2</v>
      </c>
      <c r="AR17" s="264">
        <f ca="1">'IMP Total Net Salaries'!AR17*Y4_Salary_Inflation_Factor</f>
        <v>69.2</v>
      </c>
      <c r="AS17" s="264">
        <f ca="1">'IMP Total Net Salaries'!AS17*Y4_Salary_Inflation_Factor</f>
        <v>69.2</v>
      </c>
      <c r="AT17" s="263">
        <f ca="1">'IMP Total Net Salaries'!AT17*Y4_Salary_Inflation_Factor</f>
        <v>69.2</v>
      </c>
      <c r="AU17" s="264">
        <f ca="1">'IMP Total Net Salaries'!AU17*Y4_Salary_Inflation_Factor</f>
        <v>69.2</v>
      </c>
      <c r="AV17" s="264">
        <f ca="1">'IMP Total Net Salaries'!AV17*Y4_Salary_Inflation_Factor</f>
        <v>69.2</v>
      </c>
      <c r="AW17" s="263">
        <f ca="1">'IMP Total Net Salaries'!AW17*Y4_Salary_Inflation_Factor</f>
        <v>69.2</v>
      </c>
      <c r="AX17" s="264">
        <f ca="1">'IMP Total Net Salaries'!AX17*Y4_Salary_Inflation_Factor</f>
        <v>69.2</v>
      </c>
      <c r="AY17" s="265">
        <f ca="1">'IMP Total Net Salaries'!AY17*Y4_Salary_Inflation_Factor</f>
        <v>69.2</v>
      </c>
      <c r="AZ17" s="266">
        <f ca="1">'IMP Total Net Salaries'!AZ17*Y5_Salary_Inflation_Factor</f>
        <v>83.2</v>
      </c>
      <c r="BA17" s="264">
        <f ca="1">'IMP Total Net Salaries'!BA17*Y5_Salary_Inflation_Factor</f>
        <v>83.2</v>
      </c>
      <c r="BB17" s="264">
        <f ca="1">'IMP Total Net Salaries'!BB17*Y5_Salary_Inflation_Factor</f>
        <v>83.2</v>
      </c>
      <c r="BC17" s="263">
        <f ca="1">'IMP Total Net Salaries'!BC17*Y5_Salary_Inflation_Factor</f>
        <v>149.76</v>
      </c>
      <c r="BD17" s="264">
        <f ca="1">'IMP Total Net Salaries'!BD17*Y5_Salary_Inflation_Factor</f>
        <v>149.76</v>
      </c>
      <c r="BE17" s="264">
        <f ca="1">'IMP Total Net Salaries'!BE17*Y5_Salary_Inflation_Factor</f>
        <v>149.76</v>
      </c>
      <c r="BF17" s="263">
        <f ca="1">'IMP Total Net Salaries'!BF17*Y5_Salary_Inflation_Factor</f>
        <v>149.76</v>
      </c>
      <c r="BG17" s="264">
        <f ca="1">'IMP Total Net Salaries'!BG17*Y5_Salary_Inflation_Factor</f>
        <v>149.76</v>
      </c>
      <c r="BH17" s="264">
        <f ca="1">'IMP Total Net Salaries'!BH17*Y5_Salary_Inflation_Factor</f>
        <v>149.76</v>
      </c>
      <c r="BI17" s="263">
        <f ca="1">'IMP Total Net Salaries'!BI17*Y5_Salary_Inflation_Factor</f>
        <v>149.76</v>
      </c>
      <c r="BJ17" s="264">
        <f ca="1">'IMP Total Net Salaries'!BJ17*Y5_Salary_Inflation_Factor</f>
        <v>149.76</v>
      </c>
      <c r="BK17" s="265">
        <f ca="1">'IMP Total Net Salaries'!BK17*Y5_Salary_Inflation_Factor</f>
        <v>149.76</v>
      </c>
      <c r="BL17" s="266">
        <f ca="1">'IMP Total Net Salaries'!BL17*Y6_Salary_Inflation_Factor</f>
        <v>180</v>
      </c>
      <c r="BM17" s="264">
        <f ca="1">'IMP Total Net Salaries'!BM17*Y6_Salary_Inflation_Factor</f>
        <v>180</v>
      </c>
      <c r="BN17" s="264">
        <f ca="1">'IMP Total Net Salaries'!BN17*Y6_Salary_Inflation_Factor</f>
        <v>180</v>
      </c>
      <c r="BO17" s="263">
        <f ca="1">'IMP Total Net Salaries'!BO17*Y6_Salary_Inflation_Factor</f>
        <v>200</v>
      </c>
      <c r="BP17" s="264">
        <f ca="1">'IMP Total Net Salaries'!BP17*Y6_Salary_Inflation_Factor</f>
        <v>200</v>
      </c>
      <c r="BQ17" s="264">
        <f ca="1">'IMP Total Net Salaries'!BQ17*Y6_Salary_Inflation_Factor</f>
        <v>200</v>
      </c>
      <c r="BR17" s="263">
        <f ca="1">'IMP Total Net Salaries'!BR17*Y6_Salary_Inflation_Factor</f>
        <v>200</v>
      </c>
      <c r="BS17" s="264">
        <f ca="1">'IMP Total Net Salaries'!BS17*Y6_Salary_Inflation_Factor</f>
        <v>200</v>
      </c>
      <c r="BT17" s="264">
        <f ca="1">'IMP Total Net Salaries'!BT17*Y6_Salary_Inflation_Factor</f>
        <v>200</v>
      </c>
      <c r="BU17" s="263">
        <f ca="1">'IMP Total Net Salaries'!BU17*Y6_Salary_Inflation_Factor</f>
        <v>200</v>
      </c>
      <c r="BV17" s="264">
        <f ca="1">'IMP Total Net Salaries'!BV17*Y6_Salary_Inflation_Factor</f>
        <v>200</v>
      </c>
      <c r="BW17" s="265">
        <f ca="1">'IMP Total Net Salaries'!BW17*Y6_Salary_Inflation_Factor</f>
        <v>200</v>
      </c>
      <c r="BX17" s="266">
        <f ca="1">'IMP Total Net Salaries'!BX17*Y7_Salary_Inflation_Factor</f>
        <v>240</v>
      </c>
      <c r="BY17" s="264">
        <f ca="1">'IMP Total Net Salaries'!BY17*Y7_Salary_Inflation_Factor</f>
        <v>240</v>
      </c>
      <c r="BZ17" s="264">
        <f ca="1">'IMP Total Net Salaries'!BZ17*Y7_Salary_Inflation_Factor</f>
        <v>240</v>
      </c>
      <c r="CA17" s="263">
        <f ca="1">'IMP Total Net Salaries'!CA17*Y7_Salary_Inflation_Factor</f>
        <v>240</v>
      </c>
      <c r="CB17" s="264">
        <f ca="1">'IMP Total Net Salaries'!CB17*Y7_Salary_Inflation_Factor</f>
        <v>240</v>
      </c>
      <c r="CC17" s="264">
        <f ca="1">'IMP Total Net Salaries'!CC17*Y7_Salary_Inflation_Factor</f>
        <v>240</v>
      </c>
      <c r="CD17" s="263">
        <f ca="1">'IMP Total Net Salaries'!CD17*Y7_Salary_Inflation_Factor</f>
        <v>240</v>
      </c>
      <c r="CE17" s="264">
        <f ca="1">'IMP Total Net Salaries'!CE17*Y7_Salary_Inflation_Factor</f>
        <v>240</v>
      </c>
      <c r="CF17" s="264">
        <f ca="1">'IMP Total Net Salaries'!CF17*Y7_Salary_Inflation_Factor</f>
        <v>240</v>
      </c>
      <c r="CG17" s="263">
        <f ca="1">'IMP Total Net Salaries'!CG17*Y7_Salary_Inflation_Factor</f>
        <v>240</v>
      </c>
      <c r="CH17" s="264">
        <f ca="1">'IMP Total Net Salaries'!CH17*Y7_Salary_Inflation_Factor</f>
        <v>240</v>
      </c>
      <c r="CI17" s="265">
        <f ca="1">'IMP Total Net Salaries'!CI17*Y7_Salary_Inflation_Factor</f>
        <v>240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Total Net Salaries'!AB18*Y3_Salary_Inflation_Factor</f>
        <v>8.64</v>
      </c>
      <c r="AC18" s="264">
        <f ca="1">'IMP Total Net Salaries'!AC18*Y3_Salary_Inflation_Factor</f>
        <v>8.64</v>
      </c>
      <c r="AD18" s="264">
        <f ca="1">'IMP Total Net Salaries'!AD18*Y3_Salary_Inflation_Factor</f>
        <v>8.64</v>
      </c>
      <c r="AE18" s="263">
        <f ca="1">'IMP Total Net Salaries'!AE18*Y3_Salary_Inflation_Factor</f>
        <v>8.64</v>
      </c>
      <c r="AF18" s="264">
        <f ca="1">'IMP Total Net Salaries'!AF18*Y3_Salary_Inflation_Factor</f>
        <v>8.64</v>
      </c>
      <c r="AG18" s="264">
        <f ca="1">'IMP Total Net Salaries'!AG18*Y3_Salary_Inflation_Factor</f>
        <v>8.64</v>
      </c>
      <c r="AH18" s="263">
        <f ca="1">'IMP Total Net Salaries'!AH18*Y3_Salary_Inflation_Factor</f>
        <v>8.64</v>
      </c>
      <c r="AI18" s="264">
        <f ca="1">'IMP Total Net Salaries'!AI18*Y3_Salary_Inflation_Factor</f>
        <v>8.64</v>
      </c>
      <c r="AJ18" s="264">
        <f ca="1">'IMP Total Net Salaries'!AJ18*Y3_Salary_Inflation_Factor</f>
        <v>8.64</v>
      </c>
      <c r="AK18" s="263">
        <f ca="1">'IMP Total Net Salaries'!AK18*Y3_Salary_Inflation_Factor</f>
        <v>8.64</v>
      </c>
      <c r="AL18" s="264">
        <f ca="1">'IMP Total Net Salaries'!AL18*Y3_Salary_Inflation_Factor</f>
        <v>8.64</v>
      </c>
      <c r="AM18" s="265">
        <f ca="1">'IMP Total Net Salaries'!AM18*Y3_Salary_Inflation_Factor</f>
        <v>8.64</v>
      </c>
      <c r="AN18" s="266">
        <f ca="1">'IMP Total Net Salaries'!AN18*Y4_Salary_Inflation_Factor</f>
        <v>51.9</v>
      </c>
      <c r="AO18" s="264">
        <f ca="1">'IMP Total Net Salaries'!AO18*Y4_Salary_Inflation_Factor</f>
        <v>51.9</v>
      </c>
      <c r="AP18" s="264">
        <f ca="1">'IMP Total Net Salaries'!AP18*Y4_Salary_Inflation_Factor</f>
        <v>51.9</v>
      </c>
      <c r="AQ18" s="263">
        <f ca="1">'IMP Total Net Salaries'!AQ18*Y4_Salary_Inflation_Factor</f>
        <v>51.9</v>
      </c>
      <c r="AR18" s="264">
        <f ca="1">'IMP Total Net Salaries'!AR18*Y4_Salary_Inflation_Factor</f>
        <v>51.9</v>
      </c>
      <c r="AS18" s="264">
        <f ca="1">'IMP Total Net Salaries'!AS18*Y4_Salary_Inflation_Factor</f>
        <v>51.9</v>
      </c>
      <c r="AT18" s="263">
        <f ca="1">'IMP Total Net Salaries'!AT18*Y4_Salary_Inflation_Factor</f>
        <v>51.9</v>
      </c>
      <c r="AU18" s="264">
        <f ca="1">'IMP Total Net Salaries'!AU18*Y4_Salary_Inflation_Factor</f>
        <v>51.9</v>
      </c>
      <c r="AV18" s="264">
        <f ca="1">'IMP Total Net Salaries'!AV18*Y4_Salary_Inflation_Factor</f>
        <v>51.9</v>
      </c>
      <c r="AW18" s="263">
        <f ca="1">'IMP Total Net Salaries'!AW18*Y4_Salary_Inflation_Factor</f>
        <v>51.9</v>
      </c>
      <c r="AX18" s="264">
        <f ca="1">'IMP Total Net Salaries'!AX18*Y4_Salary_Inflation_Factor</f>
        <v>51.9</v>
      </c>
      <c r="AY18" s="265">
        <f ca="1">'IMP Total Net Salaries'!AY18*Y4_Salary_Inflation_Factor</f>
        <v>51.9</v>
      </c>
      <c r="AZ18" s="266">
        <f ca="1">'IMP Total Net Salaries'!AZ18*Y5_Salary_Inflation_Factor</f>
        <v>62.400000000000006</v>
      </c>
      <c r="BA18" s="264">
        <f ca="1">'IMP Total Net Salaries'!BA18*Y5_Salary_Inflation_Factor</f>
        <v>62.400000000000006</v>
      </c>
      <c r="BB18" s="264">
        <f ca="1">'IMP Total Net Salaries'!BB18*Y5_Salary_Inflation_Factor</f>
        <v>74.88</v>
      </c>
      <c r="BC18" s="263">
        <f ca="1">'IMP Total Net Salaries'!BC18*Y5_Salary_Inflation_Factor</f>
        <v>149.76</v>
      </c>
      <c r="BD18" s="264">
        <f ca="1">'IMP Total Net Salaries'!BD18*Y5_Salary_Inflation_Factor</f>
        <v>149.76</v>
      </c>
      <c r="BE18" s="264">
        <f ca="1">'IMP Total Net Salaries'!BE18*Y5_Salary_Inflation_Factor</f>
        <v>149.76</v>
      </c>
      <c r="BF18" s="263">
        <f ca="1">'IMP Total Net Salaries'!BF18*Y5_Salary_Inflation_Factor</f>
        <v>149.76</v>
      </c>
      <c r="BG18" s="264">
        <f ca="1">'IMP Total Net Salaries'!BG18*Y5_Salary_Inflation_Factor</f>
        <v>149.76</v>
      </c>
      <c r="BH18" s="264">
        <f ca="1">'IMP Total Net Salaries'!BH18*Y5_Salary_Inflation_Factor</f>
        <v>149.76</v>
      </c>
      <c r="BI18" s="263">
        <f ca="1">'IMP Total Net Salaries'!BI18*Y5_Salary_Inflation_Factor</f>
        <v>149.76</v>
      </c>
      <c r="BJ18" s="264">
        <f ca="1">'IMP Total Net Salaries'!BJ18*Y5_Salary_Inflation_Factor</f>
        <v>149.76</v>
      </c>
      <c r="BK18" s="265">
        <f ca="1">'IMP Total Net Salaries'!BK18*Y5_Salary_Inflation_Factor</f>
        <v>149.76</v>
      </c>
      <c r="BL18" s="266">
        <f ca="1">'IMP Total Net Salaries'!BL18*Y6_Salary_Inflation_Factor</f>
        <v>180</v>
      </c>
      <c r="BM18" s="264">
        <f ca="1">'IMP Total Net Salaries'!BM18*Y6_Salary_Inflation_Factor</f>
        <v>180</v>
      </c>
      <c r="BN18" s="264">
        <f ca="1">'IMP Total Net Salaries'!BN18*Y6_Salary_Inflation_Factor</f>
        <v>180</v>
      </c>
      <c r="BO18" s="263">
        <f ca="1">'IMP Total Net Salaries'!BO18*Y6_Salary_Inflation_Factor</f>
        <v>240</v>
      </c>
      <c r="BP18" s="264">
        <f ca="1">'IMP Total Net Salaries'!BP18*Y6_Salary_Inflation_Factor</f>
        <v>240</v>
      </c>
      <c r="BQ18" s="264">
        <f ca="1">'IMP Total Net Salaries'!BQ18*Y6_Salary_Inflation_Factor</f>
        <v>240</v>
      </c>
      <c r="BR18" s="263">
        <f ca="1">'IMP Total Net Salaries'!BR18*Y6_Salary_Inflation_Factor</f>
        <v>240</v>
      </c>
      <c r="BS18" s="264">
        <f ca="1">'IMP Total Net Salaries'!BS18*Y6_Salary_Inflation_Factor</f>
        <v>240</v>
      </c>
      <c r="BT18" s="264">
        <f ca="1">'IMP Total Net Salaries'!BT18*Y6_Salary_Inflation_Factor</f>
        <v>255</v>
      </c>
      <c r="BU18" s="263">
        <f ca="1">'IMP Total Net Salaries'!BU18*Y6_Salary_Inflation_Factor</f>
        <v>255</v>
      </c>
      <c r="BV18" s="264">
        <f ca="1">'IMP Total Net Salaries'!BV18*Y6_Salary_Inflation_Factor</f>
        <v>255</v>
      </c>
      <c r="BW18" s="265">
        <f ca="1">'IMP Total Net Salaries'!BW18*Y6_Salary_Inflation_Factor</f>
        <v>270</v>
      </c>
      <c r="BX18" s="266">
        <f ca="1">'IMP Total Net Salaries'!BX18*Y7_Salary_Inflation_Factor</f>
        <v>324</v>
      </c>
      <c r="BY18" s="264">
        <f ca="1">'IMP Total Net Salaries'!BY18*Y7_Salary_Inflation_Factor</f>
        <v>324</v>
      </c>
      <c r="BZ18" s="264">
        <f ca="1">'IMP Total Net Salaries'!BZ18*Y7_Salary_Inflation_Factor</f>
        <v>342</v>
      </c>
      <c r="CA18" s="263">
        <f ca="1">'IMP Total Net Salaries'!CA18*Y7_Salary_Inflation_Factor</f>
        <v>342</v>
      </c>
      <c r="CB18" s="264">
        <f ca="1">'IMP Total Net Salaries'!CB18*Y7_Salary_Inflation_Factor</f>
        <v>342</v>
      </c>
      <c r="CC18" s="264">
        <f ca="1">'IMP Total Net Salaries'!CC18*Y7_Salary_Inflation_Factor</f>
        <v>342</v>
      </c>
      <c r="CD18" s="263">
        <f ca="1">'IMP Total Net Salaries'!CD18*Y7_Salary_Inflation_Factor</f>
        <v>342</v>
      </c>
      <c r="CE18" s="264">
        <f ca="1">'IMP Total Net Salaries'!CE18*Y7_Salary_Inflation_Factor</f>
        <v>342</v>
      </c>
      <c r="CF18" s="264">
        <f ca="1">'IMP Total Net Salaries'!CF18*Y7_Salary_Inflation_Factor</f>
        <v>342</v>
      </c>
      <c r="CG18" s="263">
        <f ca="1">'IMP Total Net Salaries'!CG18*Y7_Salary_Inflation_Factor</f>
        <v>342</v>
      </c>
      <c r="CH18" s="264">
        <f ca="1">'IMP Total Net Salaries'!CH18*Y7_Salary_Inflation_Factor</f>
        <v>342</v>
      </c>
      <c r="CI18" s="265">
        <f ca="1">'IMP Total Net Salaries'!CI18*Y7_Salary_Inflation_Factor</f>
        <v>342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Total Net Salaries'!AB19*Y3_Salary_Inflation_Factor</f>
        <v>0</v>
      </c>
      <c r="AC19" s="264">
        <f ca="1">'IMP Total Net Salaries'!AC19*Y3_Salary_Inflation_Factor</f>
        <v>5.76</v>
      </c>
      <c r="AD19" s="264">
        <f ca="1">'IMP Total Net Salaries'!AD19*Y3_Salary_Inflation_Factor</f>
        <v>5.76</v>
      </c>
      <c r="AE19" s="263">
        <f ca="1">'IMP Total Net Salaries'!AE19*Y3_Salary_Inflation_Factor</f>
        <v>5.76</v>
      </c>
      <c r="AF19" s="264">
        <f ca="1">'IMP Total Net Salaries'!AF19*Y3_Salary_Inflation_Factor</f>
        <v>5.76</v>
      </c>
      <c r="AG19" s="264">
        <f ca="1">'IMP Total Net Salaries'!AG19*Y3_Salary_Inflation_Factor</f>
        <v>5.76</v>
      </c>
      <c r="AH19" s="263">
        <f ca="1">'IMP Total Net Salaries'!AH19*Y3_Salary_Inflation_Factor</f>
        <v>5.76</v>
      </c>
      <c r="AI19" s="264">
        <f ca="1">'IMP Total Net Salaries'!AI19*Y3_Salary_Inflation_Factor</f>
        <v>5.76</v>
      </c>
      <c r="AJ19" s="264">
        <f ca="1">'IMP Total Net Salaries'!AJ19*Y3_Salary_Inflation_Factor</f>
        <v>5.76</v>
      </c>
      <c r="AK19" s="263">
        <f ca="1">'IMP Total Net Salaries'!AK19*Y3_Salary_Inflation_Factor</f>
        <v>5.76</v>
      </c>
      <c r="AL19" s="264">
        <f ca="1">'IMP Total Net Salaries'!AL19*Y3_Salary_Inflation_Factor</f>
        <v>5.76</v>
      </c>
      <c r="AM19" s="265">
        <f ca="1">'IMP Total Net Salaries'!AM19*Y3_Salary_Inflation_Factor</f>
        <v>5.76</v>
      </c>
      <c r="AN19" s="266">
        <f ca="1">'IMP Total Net Salaries'!AN19*Y4_Salary_Inflation_Factor</f>
        <v>6.92</v>
      </c>
      <c r="AO19" s="264">
        <f ca="1">'IMP Total Net Salaries'!AO19*Y4_Salary_Inflation_Factor</f>
        <v>34.6</v>
      </c>
      <c r="AP19" s="264">
        <f ca="1">'IMP Total Net Salaries'!AP19*Y4_Salary_Inflation_Factor</f>
        <v>34.6</v>
      </c>
      <c r="AQ19" s="263">
        <f ca="1">'IMP Total Net Salaries'!AQ19*Y4_Salary_Inflation_Factor</f>
        <v>34.6</v>
      </c>
      <c r="AR19" s="264">
        <f ca="1">'IMP Total Net Salaries'!AR19*Y4_Salary_Inflation_Factor</f>
        <v>41.519999999999996</v>
      </c>
      <c r="AS19" s="264">
        <f ca="1">'IMP Total Net Salaries'!AS19*Y4_Salary_Inflation_Factor</f>
        <v>41.519999999999996</v>
      </c>
      <c r="AT19" s="263">
        <f ca="1">'IMP Total Net Salaries'!AT19*Y4_Salary_Inflation_Factor</f>
        <v>41.519999999999996</v>
      </c>
      <c r="AU19" s="264">
        <f ca="1">'IMP Total Net Salaries'!AU19*Y4_Salary_Inflation_Factor</f>
        <v>41.519999999999996</v>
      </c>
      <c r="AV19" s="264">
        <f ca="1">'IMP Total Net Salaries'!AV19*Y4_Salary_Inflation_Factor</f>
        <v>41.519999999999996</v>
      </c>
      <c r="AW19" s="263">
        <f ca="1">'IMP Total Net Salaries'!AW19*Y4_Salary_Inflation_Factor</f>
        <v>41.519999999999996</v>
      </c>
      <c r="AX19" s="264">
        <f ca="1">'IMP Total Net Salaries'!AX19*Y4_Salary_Inflation_Factor</f>
        <v>48.44</v>
      </c>
      <c r="AY19" s="265">
        <f ca="1">'IMP Total Net Salaries'!AY19*Y4_Salary_Inflation_Factor</f>
        <v>48.44</v>
      </c>
      <c r="AZ19" s="266">
        <f ca="1">'IMP Total Net Salaries'!AZ19*Y5_Salary_Inflation_Factor</f>
        <v>58.24</v>
      </c>
      <c r="BA19" s="264">
        <f ca="1">'IMP Total Net Salaries'!BA19*Y5_Salary_Inflation_Factor</f>
        <v>66.56</v>
      </c>
      <c r="BB19" s="264">
        <f ca="1">'IMP Total Net Salaries'!BB19*Y5_Salary_Inflation_Factor</f>
        <v>66.56</v>
      </c>
      <c r="BC19" s="263">
        <f ca="1">'IMP Total Net Salaries'!BC19*Y5_Salary_Inflation_Factor</f>
        <v>66.56</v>
      </c>
      <c r="BD19" s="264">
        <f ca="1">'IMP Total Net Salaries'!BD19*Y5_Salary_Inflation_Factor</f>
        <v>124.80000000000001</v>
      </c>
      <c r="BE19" s="264">
        <f ca="1">'IMP Total Net Salaries'!BE19*Y5_Salary_Inflation_Factor</f>
        <v>124.80000000000001</v>
      </c>
      <c r="BF19" s="263">
        <f ca="1">'IMP Total Net Salaries'!BF19*Y5_Salary_Inflation_Factor</f>
        <v>124.80000000000001</v>
      </c>
      <c r="BG19" s="264">
        <f ca="1">'IMP Total Net Salaries'!BG19*Y5_Salary_Inflation_Factor</f>
        <v>124.80000000000001</v>
      </c>
      <c r="BH19" s="264">
        <f ca="1">'IMP Total Net Salaries'!BH19*Y5_Salary_Inflation_Factor</f>
        <v>124.80000000000001</v>
      </c>
      <c r="BI19" s="263">
        <f ca="1">'IMP Total Net Salaries'!BI19*Y5_Salary_Inflation_Factor</f>
        <v>124.80000000000001</v>
      </c>
      <c r="BJ19" s="264">
        <f ca="1">'IMP Total Net Salaries'!BJ19*Y5_Salary_Inflation_Factor</f>
        <v>124.80000000000001</v>
      </c>
      <c r="BK19" s="265">
        <f ca="1">'IMP Total Net Salaries'!BK19*Y5_Salary_Inflation_Factor</f>
        <v>124.80000000000001</v>
      </c>
      <c r="BL19" s="266">
        <f ca="1">'IMP Total Net Salaries'!BL19*Y6_Salary_Inflation_Factor</f>
        <v>150</v>
      </c>
      <c r="BM19" s="264">
        <f ca="1">'IMP Total Net Salaries'!BM19*Y6_Salary_Inflation_Factor</f>
        <v>150</v>
      </c>
      <c r="BN19" s="264">
        <f ca="1">'IMP Total Net Salaries'!BN19*Y6_Salary_Inflation_Factor</f>
        <v>150</v>
      </c>
      <c r="BO19" s="263">
        <f ca="1">'IMP Total Net Salaries'!BO19*Y6_Salary_Inflation_Factor</f>
        <v>150</v>
      </c>
      <c r="BP19" s="264">
        <f ca="1">'IMP Total Net Salaries'!BP19*Y6_Salary_Inflation_Factor</f>
        <v>230</v>
      </c>
      <c r="BQ19" s="264">
        <f ca="1">'IMP Total Net Salaries'!BQ19*Y6_Salary_Inflation_Factor</f>
        <v>230</v>
      </c>
      <c r="BR19" s="263">
        <f ca="1">'IMP Total Net Salaries'!BR19*Y6_Salary_Inflation_Factor</f>
        <v>230</v>
      </c>
      <c r="BS19" s="264">
        <f ca="1">'IMP Total Net Salaries'!BS19*Y6_Salary_Inflation_Factor</f>
        <v>230</v>
      </c>
      <c r="BT19" s="264">
        <f ca="1">'IMP Total Net Salaries'!BT19*Y6_Salary_Inflation_Factor</f>
        <v>230</v>
      </c>
      <c r="BU19" s="263">
        <f ca="1">'IMP Total Net Salaries'!BU19*Y6_Salary_Inflation_Factor</f>
        <v>230</v>
      </c>
      <c r="BV19" s="264">
        <f ca="1">'IMP Total Net Salaries'!BV19*Y6_Salary_Inflation_Factor</f>
        <v>250</v>
      </c>
      <c r="BW19" s="265">
        <f ca="1">'IMP Total Net Salaries'!BW19*Y6_Salary_Inflation_Factor</f>
        <v>250</v>
      </c>
      <c r="BX19" s="266">
        <f ca="1">'IMP Total Net Salaries'!BX19*Y7_Salary_Inflation_Factor</f>
        <v>300</v>
      </c>
      <c r="BY19" s="264">
        <f ca="1">'IMP Total Net Salaries'!BY19*Y7_Salary_Inflation_Factor</f>
        <v>300</v>
      </c>
      <c r="BZ19" s="264">
        <f ca="1">'IMP Total Net Salaries'!BZ19*Y7_Salary_Inflation_Factor</f>
        <v>300</v>
      </c>
      <c r="CA19" s="263">
        <f ca="1">'IMP Total Net Salaries'!CA19*Y7_Salary_Inflation_Factor</f>
        <v>300</v>
      </c>
      <c r="CB19" s="264">
        <f ca="1">'IMP Total Net Salaries'!CB19*Y7_Salary_Inflation_Factor</f>
        <v>300</v>
      </c>
      <c r="CC19" s="264">
        <f ca="1">'IMP Total Net Salaries'!CC19*Y7_Salary_Inflation_Factor</f>
        <v>300</v>
      </c>
      <c r="CD19" s="263">
        <f ca="1">'IMP Total Net Salaries'!CD19*Y7_Salary_Inflation_Factor</f>
        <v>300</v>
      </c>
      <c r="CE19" s="264">
        <f ca="1">'IMP Total Net Salaries'!CE19*Y7_Salary_Inflation_Factor</f>
        <v>300</v>
      </c>
      <c r="CF19" s="264">
        <f ca="1">'IMP Total Net Salaries'!CF19*Y7_Salary_Inflation_Factor</f>
        <v>300</v>
      </c>
      <c r="CG19" s="263">
        <f ca="1">'IMP Total Net Salaries'!CG19*Y7_Salary_Inflation_Factor</f>
        <v>300</v>
      </c>
      <c r="CH19" s="264">
        <f ca="1">'IMP Total Net Salaries'!CH19*Y7_Salary_Inflation_Factor</f>
        <v>300</v>
      </c>
      <c r="CI19" s="265">
        <f ca="1">'IMP Total Net Salaries'!CI19*Y7_Salary_Inflation_Factor</f>
        <v>300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Total Net Salaries'!AB20*Y3_Salary_Inflation_Factor</f>
        <v>0</v>
      </c>
      <c r="AC20" s="264">
        <f ca="1">'IMP Total Net Salaries'!AC20*Y3_Salary_Inflation_Factor</f>
        <v>0</v>
      </c>
      <c r="AD20" s="264">
        <f ca="1">'IMP Total Net Salaries'!AD20*Y3_Salary_Inflation_Factor</f>
        <v>4.32</v>
      </c>
      <c r="AE20" s="263">
        <f ca="1">'IMP Total Net Salaries'!AE20*Y3_Salary_Inflation_Factor</f>
        <v>8.64</v>
      </c>
      <c r="AF20" s="264">
        <f ca="1">'IMP Total Net Salaries'!AF20*Y3_Salary_Inflation_Factor</f>
        <v>8.64</v>
      </c>
      <c r="AG20" s="264">
        <f ca="1">'IMP Total Net Salaries'!AG20*Y3_Salary_Inflation_Factor</f>
        <v>8.64</v>
      </c>
      <c r="AH20" s="263">
        <f ca="1">'IMP Total Net Salaries'!AH20*Y3_Salary_Inflation_Factor</f>
        <v>8.64</v>
      </c>
      <c r="AI20" s="264">
        <f ca="1">'IMP Total Net Salaries'!AI20*Y3_Salary_Inflation_Factor</f>
        <v>8.64</v>
      </c>
      <c r="AJ20" s="264">
        <f ca="1">'IMP Total Net Salaries'!AJ20*Y3_Salary_Inflation_Factor</f>
        <v>8.64</v>
      </c>
      <c r="AK20" s="263">
        <f ca="1">'IMP Total Net Salaries'!AK20*Y3_Salary_Inflation_Factor</f>
        <v>8.64</v>
      </c>
      <c r="AL20" s="264">
        <f ca="1">'IMP Total Net Salaries'!AL20*Y3_Salary_Inflation_Factor</f>
        <v>8.64</v>
      </c>
      <c r="AM20" s="265">
        <f ca="1">'IMP Total Net Salaries'!AM20*Y3_Salary_Inflation_Factor</f>
        <v>8.64</v>
      </c>
      <c r="AN20" s="266">
        <f ca="1">'IMP Total Net Salaries'!AN20*Y4_Salary_Inflation_Factor</f>
        <v>10.379999999999999</v>
      </c>
      <c r="AO20" s="264">
        <f ca="1">'IMP Total Net Salaries'!AO20*Y4_Salary_Inflation_Factor</f>
        <v>10.379999999999999</v>
      </c>
      <c r="AP20" s="264">
        <f ca="1">'IMP Total Net Salaries'!AP20*Y4_Salary_Inflation_Factor</f>
        <v>31.14</v>
      </c>
      <c r="AQ20" s="263">
        <f ca="1">'IMP Total Net Salaries'!AQ20*Y4_Salary_Inflation_Factor</f>
        <v>51.9</v>
      </c>
      <c r="AR20" s="264">
        <f ca="1">'IMP Total Net Salaries'!AR20*Y4_Salary_Inflation_Factor</f>
        <v>51.9</v>
      </c>
      <c r="AS20" s="264">
        <f ca="1">'IMP Total Net Salaries'!AS20*Y4_Salary_Inflation_Factor</f>
        <v>57.089999999999996</v>
      </c>
      <c r="AT20" s="263">
        <f ca="1">'IMP Total Net Salaries'!AT20*Y4_Salary_Inflation_Factor</f>
        <v>62.28</v>
      </c>
      <c r="AU20" s="264">
        <f ca="1">'IMP Total Net Salaries'!AU20*Y4_Salary_Inflation_Factor</f>
        <v>62.28</v>
      </c>
      <c r="AV20" s="264">
        <f ca="1">'IMP Total Net Salaries'!AV20*Y4_Salary_Inflation_Factor</f>
        <v>62.28</v>
      </c>
      <c r="AW20" s="263">
        <f ca="1">'IMP Total Net Salaries'!AW20*Y4_Salary_Inflation_Factor</f>
        <v>62.28</v>
      </c>
      <c r="AX20" s="264">
        <f ca="1">'IMP Total Net Salaries'!AX20*Y4_Salary_Inflation_Factor</f>
        <v>62.28</v>
      </c>
      <c r="AY20" s="265">
        <f ca="1">'IMP Total Net Salaries'!AY20*Y4_Salary_Inflation_Factor</f>
        <v>62.28</v>
      </c>
      <c r="AZ20" s="266">
        <f ca="1">'IMP Total Net Salaries'!AZ20*Y5_Salary_Inflation_Factor</f>
        <v>81.12</v>
      </c>
      <c r="BA20" s="264">
        <f ca="1">'IMP Total Net Salaries'!BA20*Y5_Salary_Inflation_Factor</f>
        <v>81.12</v>
      </c>
      <c r="BB20" s="264">
        <f ca="1">'IMP Total Net Salaries'!BB20*Y5_Salary_Inflation_Factor</f>
        <v>87.36</v>
      </c>
      <c r="BC20" s="263">
        <f ca="1">'IMP Total Net Salaries'!BC20*Y5_Salary_Inflation_Factor</f>
        <v>93.600000000000009</v>
      </c>
      <c r="BD20" s="264">
        <f ca="1">'IMP Total Net Salaries'!BD20*Y5_Salary_Inflation_Factor</f>
        <v>93.600000000000009</v>
      </c>
      <c r="BE20" s="264">
        <f ca="1">'IMP Total Net Salaries'!BE20*Y5_Salary_Inflation_Factor</f>
        <v>143.52000000000001</v>
      </c>
      <c r="BF20" s="263">
        <f ca="1">'IMP Total Net Salaries'!BF20*Y5_Salary_Inflation_Factor</f>
        <v>187.20000000000002</v>
      </c>
      <c r="BG20" s="264">
        <f ca="1">'IMP Total Net Salaries'!BG20*Y5_Salary_Inflation_Factor</f>
        <v>187.20000000000002</v>
      </c>
      <c r="BH20" s="264">
        <f ca="1">'IMP Total Net Salaries'!BH20*Y5_Salary_Inflation_Factor</f>
        <v>187.20000000000002</v>
      </c>
      <c r="BI20" s="263">
        <f ca="1">'IMP Total Net Salaries'!BI20*Y5_Salary_Inflation_Factor</f>
        <v>187.20000000000002</v>
      </c>
      <c r="BJ20" s="264">
        <f ca="1">'IMP Total Net Salaries'!BJ20*Y5_Salary_Inflation_Factor</f>
        <v>187.20000000000002</v>
      </c>
      <c r="BK20" s="265">
        <f ca="1">'IMP Total Net Salaries'!BK20*Y5_Salary_Inflation_Factor</f>
        <v>187.20000000000002</v>
      </c>
      <c r="BL20" s="266">
        <f ca="1">'IMP Total Net Salaries'!BL20*Y6_Salary_Inflation_Factor</f>
        <v>225</v>
      </c>
      <c r="BM20" s="264">
        <f ca="1">'IMP Total Net Salaries'!BM20*Y6_Salary_Inflation_Factor</f>
        <v>225</v>
      </c>
      <c r="BN20" s="264">
        <f ca="1">'IMP Total Net Salaries'!BN20*Y6_Salary_Inflation_Factor</f>
        <v>225</v>
      </c>
      <c r="BO20" s="263">
        <f ca="1">'IMP Total Net Salaries'!BO20*Y6_Salary_Inflation_Factor</f>
        <v>225</v>
      </c>
      <c r="BP20" s="264">
        <f ca="1">'IMP Total Net Salaries'!BP20*Y6_Salary_Inflation_Factor</f>
        <v>225</v>
      </c>
      <c r="BQ20" s="264">
        <f ca="1">'IMP Total Net Salaries'!BQ20*Y6_Salary_Inflation_Factor</f>
        <v>277.5</v>
      </c>
      <c r="BR20" s="263">
        <f ca="1">'IMP Total Net Salaries'!BR20*Y6_Salary_Inflation_Factor</f>
        <v>322.5</v>
      </c>
      <c r="BS20" s="264">
        <f ca="1">'IMP Total Net Salaries'!BS20*Y6_Salary_Inflation_Factor</f>
        <v>322.5</v>
      </c>
      <c r="BT20" s="264">
        <f ca="1">'IMP Total Net Salaries'!BT20*Y6_Salary_Inflation_Factor</f>
        <v>322.5</v>
      </c>
      <c r="BU20" s="263">
        <f ca="1">'IMP Total Net Salaries'!BU20*Y6_Salary_Inflation_Factor</f>
        <v>322.5</v>
      </c>
      <c r="BV20" s="264">
        <f ca="1">'IMP Total Net Salaries'!BV20*Y6_Salary_Inflation_Factor</f>
        <v>322.5</v>
      </c>
      <c r="BW20" s="265">
        <f ca="1">'IMP Total Net Salaries'!BW20*Y6_Salary_Inflation_Factor</f>
        <v>345</v>
      </c>
      <c r="BX20" s="266">
        <f ca="1">'IMP Total Net Salaries'!BX20*Y7_Salary_Inflation_Factor</f>
        <v>441</v>
      </c>
      <c r="BY20" s="264">
        <f ca="1">'IMP Total Net Salaries'!BY20*Y7_Salary_Inflation_Factor</f>
        <v>441</v>
      </c>
      <c r="BZ20" s="264">
        <f ca="1">'IMP Total Net Salaries'!BZ20*Y7_Salary_Inflation_Factor</f>
        <v>441</v>
      </c>
      <c r="CA20" s="263">
        <f ca="1">'IMP Total Net Salaries'!CA20*Y7_Salary_Inflation_Factor</f>
        <v>441</v>
      </c>
      <c r="CB20" s="264">
        <f ca="1">'IMP Total Net Salaries'!CB20*Y7_Salary_Inflation_Factor</f>
        <v>441</v>
      </c>
      <c r="CC20" s="264">
        <f ca="1">'IMP Total Net Salaries'!CC20*Y7_Salary_Inflation_Factor</f>
        <v>441</v>
      </c>
      <c r="CD20" s="263">
        <f ca="1">'IMP Total Net Salaries'!CD20*Y7_Salary_Inflation_Factor</f>
        <v>441</v>
      </c>
      <c r="CE20" s="264">
        <f ca="1">'IMP Total Net Salaries'!CE20*Y7_Salary_Inflation_Factor</f>
        <v>441</v>
      </c>
      <c r="CF20" s="264">
        <f ca="1">'IMP Total Net Salaries'!CF20*Y7_Salary_Inflation_Factor</f>
        <v>441</v>
      </c>
      <c r="CG20" s="263">
        <f ca="1">'IMP Total Net Salaries'!CG20*Y7_Salary_Inflation_Factor</f>
        <v>441</v>
      </c>
      <c r="CH20" s="264">
        <f ca="1">'IMP Total Net Salaries'!CH20*Y7_Salary_Inflation_Factor</f>
        <v>441</v>
      </c>
      <c r="CI20" s="265">
        <f ca="1">'IMP Total Net Salaries'!CI20*Y7_Salary_Inflation_Factor</f>
        <v>441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Total Net Salaries'!AB21*Y3_Salary_Inflation_Factor</f>
        <v>14.399999999999999</v>
      </c>
      <c r="AC21" s="264">
        <f ca="1">'IMP Total Net Salaries'!AC21*Y3_Salary_Inflation_Factor</f>
        <v>14.399999999999999</v>
      </c>
      <c r="AD21" s="264">
        <f ca="1">'IMP Total Net Salaries'!AD21*Y3_Salary_Inflation_Factor</f>
        <v>14.399999999999999</v>
      </c>
      <c r="AE21" s="263">
        <f ca="1">'IMP Total Net Salaries'!AE21*Y3_Salary_Inflation_Factor</f>
        <v>14.399999999999999</v>
      </c>
      <c r="AF21" s="264">
        <f ca="1">'IMP Total Net Salaries'!AF21*Y3_Salary_Inflation_Factor</f>
        <v>14.399999999999999</v>
      </c>
      <c r="AG21" s="264">
        <f ca="1">'IMP Total Net Salaries'!AG21*Y3_Salary_Inflation_Factor</f>
        <v>14.399999999999999</v>
      </c>
      <c r="AH21" s="263">
        <f ca="1">'IMP Total Net Salaries'!AH21*Y3_Salary_Inflation_Factor</f>
        <v>14.399999999999999</v>
      </c>
      <c r="AI21" s="264">
        <f ca="1">'IMP Total Net Salaries'!AI21*Y3_Salary_Inflation_Factor</f>
        <v>14.399999999999999</v>
      </c>
      <c r="AJ21" s="264">
        <f ca="1">'IMP Total Net Salaries'!AJ21*Y3_Salary_Inflation_Factor</f>
        <v>14.399999999999999</v>
      </c>
      <c r="AK21" s="263">
        <f ca="1">'IMP Total Net Salaries'!AK21*Y3_Salary_Inflation_Factor</f>
        <v>14.399999999999999</v>
      </c>
      <c r="AL21" s="264">
        <f ca="1">'IMP Total Net Salaries'!AL21*Y3_Salary_Inflation_Factor</f>
        <v>14.399999999999999</v>
      </c>
      <c r="AM21" s="265">
        <f ca="1">'IMP Total Net Salaries'!AM21*Y3_Salary_Inflation_Factor</f>
        <v>14.399999999999999</v>
      </c>
      <c r="AN21" s="266">
        <f ca="1">'IMP Total Net Salaries'!AN21*Y4_Salary_Inflation_Factor</f>
        <v>86.5</v>
      </c>
      <c r="AO21" s="264">
        <f ca="1">'IMP Total Net Salaries'!AO21*Y4_Salary_Inflation_Factor</f>
        <v>86.5</v>
      </c>
      <c r="AP21" s="264">
        <f ca="1">'IMP Total Net Salaries'!AP21*Y4_Salary_Inflation_Factor</f>
        <v>86.5</v>
      </c>
      <c r="AQ21" s="263">
        <f ca="1">'IMP Total Net Salaries'!AQ21*Y4_Salary_Inflation_Factor</f>
        <v>103.8</v>
      </c>
      <c r="AR21" s="264">
        <f ca="1">'IMP Total Net Salaries'!AR21*Y4_Salary_Inflation_Factor</f>
        <v>103.8</v>
      </c>
      <c r="AS21" s="264">
        <f ca="1">'IMP Total Net Salaries'!AS21*Y4_Salary_Inflation_Factor</f>
        <v>103.8</v>
      </c>
      <c r="AT21" s="263">
        <f ca="1">'IMP Total Net Salaries'!AT21*Y4_Salary_Inflation_Factor</f>
        <v>103.8</v>
      </c>
      <c r="AU21" s="264">
        <f ca="1">'IMP Total Net Salaries'!AU21*Y4_Salary_Inflation_Factor</f>
        <v>103.8</v>
      </c>
      <c r="AV21" s="264">
        <f ca="1">'IMP Total Net Salaries'!AV21*Y4_Salary_Inflation_Factor</f>
        <v>103.8</v>
      </c>
      <c r="AW21" s="263">
        <f ca="1">'IMP Total Net Salaries'!AW21*Y4_Salary_Inflation_Factor</f>
        <v>121.1</v>
      </c>
      <c r="AX21" s="264">
        <f ca="1">'IMP Total Net Salaries'!AX21*Y4_Salary_Inflation_Factor</f>
        <v>121.1</v>
      </c>
      <c r="AY21" s="265">
        <f ca="1">'IMP Total Net Salaries'!AY21*Y4_Salary_Inflation_Factor</f>
        <v>121.1</v>
      </c>
      <c r="AZ21" s="266">
        <f ca="1">'IMP Total Net Salaries'!AZ21*Y5_Salary_Inflation_Factor</f>
        <v>166.4</v>
      </c>
      <c r="BA21" s="264">
        <f ca="1">'IMP Total Net Salaries'!BA21*Y5_Salary_Inflation_Factor</f>
        <v>166.4</v>
      </c>
      <c r="BB21" s="264">
        <f ca="1">'IMP Total Net Salaries'!BB21*Y5_Salary_Inflation_Factor</f>
        <v>166.4</v>
      </c>
      <c r="BC21" s="263">
        <f ca="1">'IMP Total Net Salaries'!BC21*Y5_Salary_Inflation_Factor</f>
        <v>312</v>
      </c>
      <c r="BD21" s="264">
        <f ca="1">'IMP Total Net Salaries'!BD21*Y5_Salary_Inflation_Factor</f>
        <v>312</v>
      </c>
      <c r="BE21" s="264">
        <f ca="1">'IMP Total Net Salaries'!BE21*Y5_Salary_Inflation_Factor</f>
        <v>312</v>
      </c>
      <c r="BF21" s="263">
        <f ca="1">'IMP Total Net Salaries'!BF21*Y5_Salary_Inflation_Factor</f>
        <v>312</v>
      </c>
      <c r="BG21" s="264">
        <f ca="1">'IMP Total Net Salaries'!BG21*Y5_Salary_Inflation_Factor</f>
        <v>312</v>
      </c>
      <c r="BH21" s="264">
        <f ca="1">'IMP Total Net Salaries'!BH21*Y5_Salary_Inflation_Factor</f>
        <v>312</v>
      </c>
      <c r="BI21" s="263">
        <f ca="1">'IMP Total Net Salaries'!BI21*Y5_Salary_Inflation_Factor</f>
        <v>312</v>
      </c>
      <c r="BJ21" s="264">
        <f ca="1">'IMP Total Net Salaries'!BJ21*Y5_Salary_Inflation_Factor</f>
        <v>312</v>
      </c>
      <c r="BK21" s="265">
        <f ca="1">'IMP Total Net Salaries'!BK21*Y5_Salary_Inflation_Factor</f>
        <v>312</v>
      </c>
      <c r="BL21" s="266">
        <f ca="1">'IMP Total Net Salaries'!BL21*Y6_Salary_Inflation_Factor</f>
        <v>375</v>
      </c>
      <c r="BM21" s="264">
        <f ca="1">'IMP Total Net Salaries'!BM21*Y6_Salary_Inflation_Factor</f>
        <v>375</v>
      </c>
      <c r="BN21" s="264">
        <f ca="1">'IMP Total Net Salaries'!BN21*Y6_Salary_Inflation_Factor</f>
        <v>375</v>
      </c>
      <c r="BO21" s="263">
        <f ca="1">'IMP Total Net Salaries'!BO21*Y6_Salary_Inflation_Factor</f>
        <v>575</v>
      </c>
      <c r="BP21" s="264">
        <f ca="1">'IMP Total Net Salaries'!BP21*Y6_Salary_Inflation_Factor</f>
        <v>575</v>
      </c>
      <c r="BQ21" s="264">
        <f ca="1">'IMP Total Net Salaries'!BQ21*Y6_Salary_Inflation_Factor</f>
        <v>575</v>
      </c>
      <c r="BR21" s="263">
        <f ca="1">'IMP Total Net Salaries'!BR21*Y6_Salary_Inflation_Factor</f>
        <v>575</v>
      </c>
      <c r="BS21" s="264">
        <f ca="1">'IMP Total Net Salaries'!BS21*Y6_Salary_Inflation_Factor</f>
        <v>575</v>
      </c>
      <c r="BT21" s="264">
        <f ca="1">'IMP Total Net Salaries'!BT21*Y6_Salary_Inflation_Factor</f>
        <v>575</v>
      </c>
      <c r="BU21" s="263">
        <f ca="1">'IMP Total Net Salaries'!BU21*Y6_Salary_Inflation_Factor</f>
        <v>625</v>
      </c>
      <c r="BV21" s="264">
        <f ca="1">'IMP Total Net Salaries'!BV21*Y6_Salary_Inflation_Factor</f>
        <v>625</v>
      </c>
      <c r="BW21" s="265">
        <f ca="1">'IMP Total Net Salaries'!BW21*Y6_Salary_Inflation_Factor</f>
        <v>625</v>
      </c>
      <c r="BX21" s="266">
        <f ca="1">'IMP Total Net Salaries'!BX21*Y7_Salary_Inflation_Factor</f>
        <v>750</v>
      </c>
      <c r="BY21" s="264">
        <f ca="1">'IMP Total Net Salaries'!BY21*Y7_Salary_Inflation_Factor</f>
        <v>750</v>
      </c>
      <c r="BZ21" s="264">
        <f ca="1">'IMP Total Net Salaries'!BZ21*Y7_Salary_Inflation_Factor</f>
        <v>750</v>
      </c>
      <c r="CA21" s="263">
        <f ca="1">'IMP Total Net Salaries'!CA21*Y7_Salary_Inflation_Factor</f>
        <v>750</v>
      </c>
      <c r="CB21" s="264">
        <f ca="1">'IMP Total Net Salaries'!CB21*Y7_Salary_Inflation_Factor</f>
        <v>750</v>
      </c>
      <c r="CC21" s="264">
        <f ca="1">'IMP Total Net Salaries'!CC21*Y7_Salary_Inflation_Factor</f>
        <v>750</v>
      </c>
      <c r="CD21" s="263">
        <f ca="1">'IMP Total Net Salaries'!CD21*Y7_Salary_Inflation_Factor</f>
        <v>750</v>
      </c>
      <c r="CE21" s="264">
        <f ca="1">'IMP Total Net Salaries'!CE21*Y7_Salary_Inflation_Factor</f>
        <v>750</v>
      </c>
      <c r="CF21" s="264">
        <f ca="1">'IMP Total Net Salaries'!CF21*Y7_Salary_Inflation_Factor</f>
        <v>750</v>
      </c>
      <c r="CG21" s="263">
        <f ca="1">'IMP Total Net Salaries'!CG21*Y7_Salary_Inflation_Factor</f>
        <v>750</v>
      </c>
      <c r="CH21" s="264">
        <f ca="1">'IMP Total Net Salaries'!CH21*Y7_Salary_Inflation_Factor</f>
        <v>750</v>
      </c>
      <c r="CI21" s="265">
        <f ca="1">'IMP Total Net Salaries'!CI21*Y7_Salary_Inflation_Factor</f>
        <v>750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Total Net Salaries'!AB22*Y3_Salary_Inflation_Factor</f>
        <v>7.1999999999999993</v>
      </c>
      <c r="AC22" s="264">
        <f ca="1">'IMP Total Net Salaries'!AC22*Y3_Salary_Inflation_Factor</f>
        <v>7.1999999999999993</v>
      </c>
      <c r="AD22" s="264">
        <f ca="1">'IMP Total Net Salaries'!AD22*Y3_Salary_Inflation_Factor</f>
        <v>7.1999999999999993</v>
      </c>
      <c r="AE22" s="263">
        <f ca="1">'IMP Total Net Salaries'!AE22*Y3_Salary_Inflation_Factor</f>
        <v>7.1999999999999993</v>
      </c>
      <c r="AF22" s="264">
        <f ca="1">'IMP Total Net Salaries'!AF22*Y3_Salary_Inflation_Factor</f>
        <v>7.1999999999999993</v>
      </c>
      <c r="AG22" s="264">
        <f ca="1">'IMP Total Net Salaries'!AG22*Y3_Salary_Inflation_Factor</f>
        <v>7.1999999999999993</v>
      </c>
      <c r="AH22" s="263">
        <f ca="1">'IMP Total Net Salaries'!AH22*Y3_Salary_Inflation_Factor</f>
        <v>7.1999999999999993</v>
      </c>
      <c r="AI22" s="264">
        <f ca="1">'IMP Total Net Salaries'!AI22*Y3_Salary_Inflation_Factor</f>
        <v>7.1999999999999993</v>
      </c>
      <c r="AJ22" s="264">
        <f ca="1">'IMP Total Net Salaries'!AJ22*Y3_Salary_Inflation_Factor</f>
        <v>7.1999999999999993</v>
      </c>
      <c r="AK22" s="263">
        <f ca="1">'IMP Total Net Salaries'!AK22*Y3_Salary_Inflation_Factor</f>
        <v>7.1999999999999993</v>
      </c>
      <c r="AL22" s="264">
        <f ca="1">'IMP Total Net Salaries'!AL22*Y3_Salary_Inflation_Factor</f>
        <v>7.1999999999999993</v>
      </c>
      <c r="AM22" s="265">
        <f ca="1">'IMP Total Net Salaries'!AM22*Y3_Salary_Inflation_Factor</f>
        <v>7.1999999999999993</v>
      </c>
      <c r="AN22" s="266">
        <f ca="1">'IMP Total Net Salaries'!AN22*Y4_Salary_Inflation_Factor</f>
        <v>8.65</v>
      </c>
      <c r="AO22" s="264">
        <f ca="1">'IMP Total Net Salaries'!AO22*Y4_Salary_Inflation_Factor</f>
        <v>8.65</v>
      </c>
      <c r="AP22" s="264">
        <f ca="1">'IMP Total Net Salaries'!AP22*Y4_Salary_Inflation_Factor</f>
        <v>8.65</v>
      </c>
      <c r="AQ22" s="263">
        <f ca="1">'IMP Total Net Salaries'!AQ22*Y4_Salary_Inflation_Factor</f>
        <v>17.3</v>
      </c>
      <c r="AR22" s="264">
        <f ca="1">'IMP Total Net Salaries'!AR22*Y4_Salary_Inflation_Factor</f>
        <v>17.3</v>
      </c>
      <c r="AS22" s="264">
        <f ca="1">'IMP Total Net Salaries'!AS22*Y4_Salary_Inflation_Factor</f>
        <v>17.3</v>
      </c>
      <c r="AT22" s="263">
        <f ca="1">'IMP Total Net Salaries'!AT22*Y4_Salary_Inflation_Factor</f>
        <v>17.3</v>
      </c>
      <c r="AU22" s="264">
        <f ca="1">'IMP Total Net Salaries'!AU22*Y4_Salary_Inflation_Factor</f>
        <v>17.3</v>
      </c>
      <c r="AV22" s="264">
        <f ca="1">'IMP Total Net Salaries'!AV22*Y4_Salary_Inflation_Factor</f>
        <v>17.3</v>
      </c>
      <c r="AW22" s="263">
        <f ca="1">'IMP Total Net Salaries'!AW22*Y4_Salary_Inflation_Factor</f>
        <v>17.3</v>
      </c>
      <c r="AX22" s="264">
        <f ca="1">'IMP Total Net Salaries'!AX22*Y4_Salary_Inflation_Factor</f>
        <v>17.3</v>
      </c>
      <c r="AY22" s="265">
        <f ca="1">'IMP Total Net Salaries'!AY22*Y4_Salary_Inflation_Factor</f>
        <v>17.3</v>
      </c>
      <c r="AZ22" s="266">
        <f ca="1">'IMP Total Net Salaries'!AZ22*Y5_Salary_Inflation_Factor</f>
        <v>20.8</v>
      </c>
      <c r="BA22" s="264">
        <f ca="1">'IMP Total Net Salaries'!BA22*Y5_Salary_Inflation_Factor</f>
        <v>20.8</v>
      </c>
      <c r="BB22" s="264">
        <f ca="1">'IMP Total Net Salaries'!BB22*Y5_Salary_Inflation_Factor</f>
        <v>20.8</v>
      </c>
      <c r="BC22" s="263">
        <f ca="1">'IMP Total Net Salaries'!BC22*Y5_Salary_Inflation_Factor</f>
        <v>31.200000000000003</v>
      </c>
      <c r="BD22" s="264">
        <f ca="1">'IMP Total Net Salaries'!BD22*Y5_Salary_Inflation_Factor</f>
        <v>31.200000000000003</v>
      </c>
      <c r="BE22" s="264">
        <f ca="1">'IMP Total Net Salaries'!BE22*Y5_Salary_Inflation_Factor</f>
        <v>31.200000000000003</v>
      </c>
      <c r="BF22" s="263">
        <f ca="1">'IMP Total Net Salaries'!BF22*Y5_Salary_Inflation_Factor</f>
        <v>31.200000000000003</v>
      </c>
      <c r="BG22" s="264">
        <f ca="1">'IMP Total Net Salaries'!BG22*Y5_Salary_Inflation_Factor</f>
        <v>31.200000000000003</v>
      </c>
      <c r="BH22" s="264">
        <f ca="1">'IMP Total Net Salaries'!BH22*Y5_Salary_Inflation_Factor</f>
        <v>31.200000000000003</v>
      </c>
      <c r="BI22" s="263">
        <f ca="1">'IMP Total Net Salaries'!BI22*Y5_Salary_Inflation_Factor</f>
        <v>31.200000000000003</v>
      </c>
      <c r="BJ22" s="264">
        <f ca="1">'IMP Total Net Salaries'!BJ22*Y5_Salary_Inflation_Factor</f>
        <v>31.200000000000003</v>
      </c>
      <c r="BK22" s="265">
        <f ca="1">'IMP Total Net Salaries'!BK22*Y5_Salary_Inflation_Factor</f>
        <v>31.200000000000003</v>
      </c>
      <c r="BL22" s="266">
        <f ca="1">'IMP Total Net Salaries'!BL22*Y6_Salary_Inflation_Factor</f>
        <v>37.5</v>
      </c>
      <c r="BM22" s="264">
        <f ca="1">'IMP Total Net Salaries'!BM22*Y6_Salary_Inflation_Factor</f>
        <v>37.5</v>
      </c>
      <c r="BN22" s="264">
        <f ca="1">'IMP Total Net Salaries'!BN22*Y6_Salary_Inflation_Factor</f>
        <v>37.5</v>
      </c>
      <c r="BO22" s="263">
        <f ca="1">'IMP Total Net Salaries'!BO22*Y6_Salary_Inflation_Factor</f>
        <v>62.5</v>
      </c>
      <c r="BP22" s="264">
        <f ca="1">'IMP Total Net Salaries'!BP22*Y6_Salary_Inflation_Factor</f>
        <v>62.5</v>
      </c>
      <c r="BQ22" s="264">
        <f ca="1">'IMP Total Net Salaries'!BQ22*Y6_Salary_Inflation_Factor</f>
        <v>62.5</v>
      </c>
      <c r="BR22" s="263">
        <f ca="1">'IMP Total Net Salaries'!BR22*Y6_Salary_Inflation_Factor</f>
        <v>62.5</v>
      </c>
      <c r="BS22" s="264">
        <f ca="1">'IMP Total Net Salaries'!BS22*Y6_Salary_Inflation_Factor</f>
        <v>62.5</v>
      </c>
      <c r="BT22" s="264">
        <f ca="1">'IMP Total Net Salaries'!BT22*Y6_Salary_Inflation_Factor</f>
        <v>62.5</v>
      </c>
      <c r="BU22" s="263">
        <f ca="1">'IMP Total Net Salaries'!BU22*Y6_Salary_Inflation_Factor</f>
        <v>62.5</v>
      </c>
      <c r="BV22" s="264">
        <f ca="1">'IMP Total Net Salaries'!BV22*Y6_Salary_Inflation_Factor</f>
        <v>62.5</v>
      </c>
      <c r="BW22" s="265">
        <f ca="1">'IMP Total Net Salaries'!BW22*Y6_Salary_Inflation_Factor</f>
        <v>62.5</v>
      </c>
      <c r="BX22" s="266">
        <f ca="1">'IMP Total Net Salaries'!BX22*Y7_Salary_Inflation_Factor</f>
        <v>75</v>
      </c>
      <c r="BY22" s="264">
        <f ca="1">'IMP Total Net Salaries'!BY22*Y7_Salary_Inflation_Factor</f>
        <v>75</v>
      </c>
      <c r="BZ22" s="264">
        <f ca="1">'IMP Total Net Salaries'!BZ22*Y7_Salary_Inflation_Factor</f>
        <v>75</v>
      </c>
      <c r="CA22" s="263">
        <f ca="1">'IMP Total Net Salaries'!CA22*Y7_Salary_Inflation_Factor</f>
        <v>75</v>
      </c>
      <c r="CB22" s="264">
        <f ca="1">'IMP Total Net Salaries'!CB22*Y7_Salary_Inflation_Factor</f>
        <v>75</v>
      </c>
      <c r="CC22" s="264">
        <f ca="1">'IMP Total Net Salaries'!CC22*Y7_Salary_Inflation_Factor</f>
        <v>75</v>
      </c>
      <c r="CD22" s="263">
        <f ca="1">'IMP Total Net Salaries'!CD22*Y7_Salary_Inflation_Factor</f>
        <v>75</v>
      </c>
      <c r="CE22" s="264">
        <f ca="1">'IMP Total Net Salaries'!CE22*Y7_Salary_Inflation_Factor</f>
        <v>75</v>
      </c>
      <c r="CF22" s="264">
        <f ca="1">'IMP Total Net Salaries'!CF22*Y7_Salary_Inflation_Factor</f>
        <v>75</v>
      </c>
      <c r="CG22" s="263">
        <f ca="1">'IMP Total Net Salaries'!CG22*Y7_Salary_Inflation_Factor</f>
        <v>75</v>
      </c>
      <c r="CH22" s="264">
        <f ca="1">'IMP Total Net Salaries'!CH22*Y7_Salary_Inflation_Factor</f>
        <v>75</v>
      </c>
      <c r="CI22" s="265">
        <f ca="1">'IMP Total Net Salaries'!CI22*Y7_Salary_Inflation_Factor</f>
        <v>75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Total Net Salaries'!AB23*Y3_Salary_Inflation_Factor</f>
        <v>11.52</v>
      </c>
      <c r="AC23" s="264">
        <f ca="1">'IMP Total Net Salaries'!AC23*Y3_Salary_Inflation_Factor</f>
        <v>11.52</v>
      </c>
      <c r="AD23" s="264">
        <f ca="1">'IMP Total Net Salaries'!AD23*Y3_Salary_Inflation_Factor</f>
        <v>11.52</v>
      </c>
      <c r="AE23" s="263">
        <f ca="1">'IMP Total Net Salaries'!AE23*Y3_Salary_Inflation_Factor</f>
        <v>11.52</v>
      </c>
      <c r="AF23" s="264">
        <f ca="1">'IMP Total Net Salaries'!AF23*Y3_Salary_Inflation_Factor</f>
        <v>11.52</v>
      </c>
      <c r="AG23" s="264">
        <f ca="1">'IMP Total Net Salaries'!AG23*Y3_Salary_Inflation_Factor</f>
        <v>11.52</v>
      </c>
      <c r="AH23" s="263">
        <f ca="1">'IMP Total Net Salaries'!AH23*Y3_Salary_Inflation_Factor</f>
        <v>11.52</v>
      </c>
      <c r="AI23" s="264">
        <f ca="1">'IMP Total Net Salaries'!AI23*Y3_Salary_Inflation_Factor</f>
        <v>11.52</v>
      </c>
      <c r="AJ23" s="264">
        <f ca="1">'IMP Total Net Salaries'!AJ23*Y3_Salary_Inflation_Factor</f>
        <v>11.52</v>
      </c>
      <c r="AK23" s="263">
        <f ca="1">'IMP Total Net Salaries'!AK23*Y3_Salary_Inflation_Factor</f>
        <v>11.52</v>
      </c>
      <c r="AL23" s="264">
        <f ca="1">'IMP Total Net Salaries'!AL23*Y3_Salary_Inflation_Factor</f>
        <v>11.52</v>
      </c>
      <c r="AM23" s="265">
        <f ca="1">'IMP Total Net Salaries'!AM23*Y3_Salary_Inflation_Factor</f>
        <v>11.52</v>
      </c>
      <c r="AN23" s="266">
        <f ca="1">'IMP Total Net Salaries'!AN23*Y4_Salary_Inflation_Factor</f>
        <v>13.84</v>
      </c>
      <c r="AO23" s="264">
        <f ca="1">'IMP Total Net Salaries'!AO23*Y4_Salary_Inflation_Factor</f>
        <v>13.84</v>
      </c>
      <c r="AP23" s="264">
        <f ca="1">'IMP Total Net Salaries'!AP23*Y4_Salary_Inflation_Factor</f>
        <v>13.84</v>
      </c>
      <c r="AQ23" s="263">
        <f ca="1">'IMP Total Net Salaries'!AQ23*Y4_Salary_Inflation_Factor</f>
        <v>27.68</v>
      </c>
      <c r="AR23" s="264">
        <f ca="1">'IMP Total Net Salaries'!AR23*Y4_Salary_Inflation_Factor</f>
        <v>27.68</v>
      </c>
      <c r="AS23" s="264">
        <f ca="1">'IMP Total Net Salaries'!AS23*Y4_Salary_Inflation_Factor</f>
        <v>27.68</v>
      </c>
      <c r="AT23" s="263">
        <f ca="1">'IMP Total Net Salaries'!AT23*Y4_Salary_Inflation_Factor</f>
        <v>27.68</v>
      </c>
      <c r="AU23" s="264">
        <f ca="1">'IMP Total Net Salaries'!AU23*Y4_Salary_Inflation_Factor</f>
        <v>27.68</v>
      </c>
      <c r="AV23" s="264">
        <f ca="1">'IMP Total Net Salaries'!AV23*Y4_Salary_Inflation_Factor</f>
        <v>27.68</v>
      </c>
      <c r="AW23" s="263">
        <f ca="1">'IMP Total Net Salaries'!AW23*Y4_Salary_Inflation_Factor</f>
        <v>27.68</v>
      </c>
      <c r="AX23" s="264">
        <f ca="1">'IMP Total Net Salaries'!AX23*Y4_Salary_Inflation_Factor</f>
        <v>27.68</v>
      </c>
      <c r="AY23" s="265">
        <f ca="1">'IMP Total Net Salaries'!AY23*Y4_Salary_Inflation_Factor</f>
        <v>27.68</v>
      </c>
      <c r="AZ23" s="266">
        <f ca="1">'IMP Total Net Salaries'!AZ23*Y5_Salary_Inflation_Factor</f>
        <v>33.28</v>
      </c>
      <c r="BA23" s="264">
        <f ca="1">'IMP Total Net Salaries'!BA23*Y5_Salary_Inflation_Factor</f>
        <v>33.28</v>
      </c>
      <c r="BB23" s="264">
        <f ca="1">'IMP Total Net Salaries'!BB23*Y5_Salary_Inflation_Factor</f>
        <v>33.28</v>
      </c>
      <c r="BC23" s="263">
        <f ca="1">'IMP Total Net Salaries'!BC23*Y5_Salary_Inflation_Factor</f>
        <v>49.92</v>
      </c>
      <c r="BD23" s="264">
        <f ca="1">'IMP Total Net Salaries'!BD23*Y5_Salary_Inflation_Factor</f>
        <v>49.92</v>
      </c>
      <c r="BE23" s="264">
        <f ca="1">'IMP Total Net Salaries'!BE23*Y5_Salary_Inflation_Factor</f>
        <v>49.92</v>
      </c>
      <c r="BF23" s="263">
        <f ca="1">'IMP Total Net Salaries'!BF23*Y5_Salary_Inflation_Factor</f>
        <v>49.92</v>
      </c>
      <c r="BG23" s="264">
        <f ca="1">'IMP Total Net Salaries'!BG23*Y5_Salary_Inflation_Factor</f>
        <v>49.92</v>
      </c>
      <c r="BH23" s="264">
        <f ca="1">'IMP Total Net Salaries'!BH23*Y5_Salary_Inflation_Factor</f>
        <v>49.92</v>
      </c>
      <c r="BI23" s="263">
        <f ca="1">'IMP Total Net Salaries'!BI23*Y5_Salary_Inflation_Factor</f>
        <v>49.92</v>
      </c>
      <c r="BJ23" s="264">
        <f ca="1">'IMP Total Net Salaries'!BJ23*Y5_Salary_Inflation_Factor</f>
        <v>49.92</v>
      </c>
      <c r="BK23" s="265">
        <f ca="1">'IMP Total Net Salaries'!BK23*Y5_Salary_Inflation_Factor</f>
        <v>49.92</v>
      </c>
      <c r="BL23" s="266">
        <f ca="1">'IMP Total Net Salaries'!BL23*Y6_Salary_Inflation_Factor</f>
        <v>60</v>
      </c>
      <c r="BM23" s="264">
        <f ca="1">'IMP Total Net Salaries'!BM23*Y6_Salary_Inflation_Factor</f>
        <v>60</v>
      </c>
      <c r="BN23" s="264">
        <f ca="1">'IMP Total Net Salaries'!BN23*Y6_Salary_Inflation_Factor</f>
        <v>60</v>
      </c>
      <c r="BO23" s="263">
        <f ca="1">'IMP Total Net Salaries'!BO23*Y6_Salary_Inflation_Factor</f>
        <v>100</v>
      </c>
      <c r="BP23" s="264">
        <f ca="1">'IMP Total Net Salaries'!BP23*Y6_Salary_Inflation_Factor</f>
        <v>100</v>
      </c>
      <c r="BQ23" s="264">
        <f ca="1">'IMP Total Net Salaries'!BQ23*Y6_Salary_Inflation_Factor</f>
        <v>100</v>
      </c>
      <c r="BR23" s="263">
        <f ca="1">'IMP Total Net Salaries'!BR23*Y6_Salary_Inflation_Factor</f>
        <v>100</v>
      </c>
      <c r="BS23" s="264">
        <f ca="1">'IMP Total Net Salaries'!BS23*Y6_Salary_Inflation_Factor</f>
        <v>100</v>
      </c>
      <c r="BT23" s="264">
        <f ca="1">'IMP Total Net Salaries'!BT23*Y6_Salary_Inflation_Factor</f>
        <v>100</v>
      </c>
      <c r="BU23" s="263">
        <f ca="1">'IMP Total Net Salaries'!BU23*Y6_Salary_Inflation_Factor</f>
        <v>100</v>
      </c>
      <c r="BV23" s="264">
        <f ca="1">'IMP Total Net Salaries'!BV23*Y6_Salary_Inflation_Factor</f>
        <v>100</v>
      </c>
      <c r="BW23" s="265">
        <f ca="1">'IMP Total Net Salaries'!BW23*Y6_Salary_Inflation_Factor</f>
        <v>100</v>
      </c>
      <c r="BX23" s="266">
        <f ca="1">'IMP Total Net Salaries'!BX23*Y7_Salary_Inflation_Factor</f>
        <v>120</v>
      </c>
      <c r="BY23" s="264">
        <f ca="1">'IMP Total Net Salaries'!BY23*Y7_Salary_Inflation_Factor</f>
        <v>120</v>
      </c>
      <c r="BZ23" s="264">
        <f ca="1">'IMP Total Net Salaries'!BZ23*Y7_Salary_Inflation_Factor</f>
        <v>120</v>
      </c>
      <c r="CA23" s="263">
        <f ca="1">'IMP Total Net Salaries'!CA23*Y7_Salary_Inflation_Factor</f>
        <v>120</v>
      </c>
      <c r="CB23" s="264">
        <f ca="1">'IMP Total Net Salaries'!CB23*Y7_Salary_Inflation_Factor</f>
        <v>120</v>
      </c>
      <c r="CC23" s="264">
        <f ca="1">'IMP Total Net Salaries'!CC23*Y7_Salary_Inflation_Factor</f>
        <v>120</v>
      </c>
      <c r="CD23" s="263">
        <f ca="1">'IMP Total Net Salaries'!CD23*Y7_Salary_Inflation_Factor</f>
        <v>120</v>
      </c>
      <c r="CE23" s="264">
        <f ca="1">'IMP Total Net Salaries'!CE23*Y7_Salary_Inflation_Factor</f>
        <v>120</v>
      </c>
      <c r="CF23" s="264">
        <f ca="1">'IMP Total Net Salaries'!CF23*Y7_Salary_Inflation_Factor</f>
        <v>120</v>
      </c>
      <c r="CG23" s="263">
        <f ca="1">'IMP Total Net Salaries'!CG23*Y7_Salary_Inflation_Factor</f>
        <v>120</v>
      </c>
      <c r="CH23" s="264">
        <f ca="1">'IMP Total Net Salaries'!CH23*Y7_Salary_Inflation_Factor</f>
        <v>120</v>
      </c>
      <c r="CI23" s="265">
        <f ca="1">'IMP Total Net Salaries'!CI23*Y7_Salary_Inflation_Factor</f>
        <v>120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Total Net Salaries'!AB24*Y3_Salary_Inflation_Factor</f>
        <v>7.1999999999999993</v>
      </c>
      <c r="AC24" s="264">
        <f ca="1">'IMP Total Net Salaries'!AC24*Y3_Salary_Inflation_Factor</f>
        <v>7.1999999999999993</v>
      </c>
      <c r="AD24" s="264">
        <f ca="1">'IMP Total Net Salaries'!AD24*Y3_Salary_Inflation_Factor</f>
        <v>7.1999999999999993</v>
      </c>
      <c r="AE24" s="263">
        <f ca="1">'IMP Total Net Salaries'!AE24*Y3_Salary_Inflation_Factor</f>
        <v>7.1999999999999993</v>
      </c>
      <c r="AF24" s="264">
        <f ca="1">'IMP Total Net Salaries'!AF24*Y3_Salary_Inflation_Factor</f>
        <v>7.1999999999999993</v>
      </c>
      <c r="AG24" s="264">
        <f ca="1">'IMP Total Net Salaries'!AG24*Y3_Salary_Inflation_Factor</f>
        <v>7.1999999999999993</v>
      </c>
      <c r="AH24" s="263">
        <f ca="1">'IMP Total Net Salaries'!AH24*Y3_Salary_Inflation_Factor</f>
        <v>7.1999999999999993</v>
      </c>
      <c r="AI24" s="264">
        <f ca="1">'IMP Total Net Salaries'!AI24*Y3_Salary_Inflation_Factor</f>
        <v>7.1999999999999993</v>
      </c>
      <c r="AJ24" s="264">
        <f ca="1">'IMP Total Net Salaries'!AJ24*Y3_Salary_Inflation_Factor</f>
        <v>7.1999999999999993</v>
      </c>
      <c r="AK24" s="263">
        <f ca="1">'IMP Total Net Salaries'!AK24*Y3_Salary_Inflation_Factor</f>
        <v>7.1999999999999993</v>
      </c>
      <c r="AL24" s="264">
        <f ca="1">'IMP Total Net Salaries'!AL24*Y3_Salary_Inflation_Factor</f>
        <v>7.1999999999999993</v>
      </c>
      <c r="AM24" s="265">
        <f ca="1">'IMP Total Net Salaries'!AM24*Y3_Salary_Inflation_Factor</f>
        <v>7.1999999999999993</v>
      </c>
      <c r="AN24" s="266">
        <f ca="1">'IMP Total Net Salaries'!AN24*Y4_Salary_Inflation_Factor</f>
        <v>25.95</v>
      </c>
      <c r="AO24" s="264">
        <f ca="1">'IMP Total Net Salaries'!AO24*Y4_Salary_Inflation_Factor</f>
        <v>25.95</v>
      </c>
      <c r="AP24" s="264">
        <f ca="1">'IMP Total Net Salaries'!AP24*Y4_Salary_Inflation_Factor</f>
        <v>25.95</v>
      </c>
      <c r="AQ24" s="263">
        <f ca="1">'IMP Total Net Salaries'!AQ24*Y4_Salary_Inflation_Factor</f>
        <v>25.95</v>
      </c>
      <c r="AR24" s="264">
        <f ca="1">'IMP Total Net Salaries'!AR24*Y4_Salary_Inflation_Factor</f>
        <v>25.95</v>
      </c>
      <c r="AS24" s="264">
        <f ca="1">'IMP Total Net Salaries'!AS24*Y4_Salary_Inflation_Factor</f>
        <v>25.95</v>
      </c>
      <c r="AT24" s="263">
        <f ca="1">'IMP Total Net Salaries'!AT24*Y4_Salary_Inflation_Factor</f>
        <v>25.95</v>
      </c>
      <c r="AU24" s="264">
        <f ca="1">'IMP Total Net Salaries'!AU24*Y4_Salary_Inflation_Factor</f>
        <v>25.95</v>
      </c>
      <c r="AV24" s="264">
        <f ca="1">'IMP Total Net Salaries'!AV24*Y4_Salary_Inflation_Factor</f>
        <v>25.95</v>
      </c>
      <c r="AW24" s="263">
        <f ca="1">'IMP Total Net Salaries'!AW24*Y4_Salary_Inflation_Factor</f>
        <v>34.6</v>
      </c>
      <c r="AX24" s="264">
        <f ca="1">'IMP Total Net Salaries'!AX24*Y4_Salary_Inflation_Factor</f>
        <v>34.6</v>
      </c>
      <c r="AY24" s="265">
        <f ca="1">'IMP Total Net Salaries'!AY24*Y4_Salary_Inflation_Factor</f>
        <v>34.6</v>
      </c>
      <c r="AZ24" s="266">
        <f ca="1">'IMP Total Net Salaries'!AZ24*Y5_Salary_Inflation_Factor</f>
        <v>41.6</v>
      </c>
      <c r="BA24" s="264">
        <f ca="1">'IMP Total Net Salaries'!BA24*Y5_Salary_Inflation_Factor</f>
        <v>41.6</v>
      </c>
      <c r="BB24" s="264">
        <f ca="1">'IMP Total Net Salaries'!BB24*Y5_Salary_Inflation_Factor</f>
        <v>41.6</v>
      </c>
      <c r="BC24" s="263">
        <f ca="1">'IMP Total Net Salaries'!BC24*Y5_Salary_Inflation_Factor</f>
        <v>83.2</v>
      </c>
      <c r="BD24" s="264">
        <f ca="1">'IMP Total Net Salaries'!BD24*Y5_Salary_Inflation_Factor</f>
        <v>83.2</v>
      </c>
      <c r="BE24" s="264">
        <f ca="1">'IMP Total Net Salaries'!BE24*Y5_Salary_Inflation_Factor</f>
        <v>83.2</v>
      </c>
      <c r="BF24" s="263">
        <f ca="1">'IMP Total Net Salaries'!BF24*Y5_Salary_Inflation_Factor</f>
        <v>83.2</v>
      </c>
      <c r="BG24" s="264">
        <f ca="1">'IMP Total Net Salaries'!BG24*Y5_Salary_Inflation_Factor</f>
        <v>83.2</v>
      </c>
      <c r="BH24" s="264">
        <f ca="1">'IMP Total Net Salaries'!BH24*Y5_Salary_Inflation_Factor</f>
        <v>83.2</v>
      </c>
      <c r="BI24" s="263">
        <f ca="1">'IMP Total Net Salaries'!BI24*Y5_Salary_Inflation_Factor</f>
        <v>83.2</v>
      </c>
      <c r="BJ24" s="264">
        <f ca="1">'IMP Total Net Salaries'!BJ24*Y5_Salary_Inflation_Factor</f>
        <v>83.2</v>
      </c>
      <c r="BK24" s="265">
        <f ca="1">'IMP Total Net Salaries'!BK24*Y5_Salary_Inflation_Factor</f>
        <v>83.2</v>
      </c>
      <c r="BL24" s="266">
        <f ca="1">'IMP Total Net Salaries'!BL24*Y6_Salary_Inflation_Factor</f>
        <v>100</v>
      </c>
      <c r="BM24" s="264">
        <f ca="1">'IMP Total Net Salaries'!BM24*Y6_Salary_Inflation_Factor</f>
        <v>100</v>
      </c>
      <c r="BN24" s="264">
        <f ca="1">'IMP Total Net Salaries'!BN24*Y6_Salary_Inflation_Factor</f>
        <v>100</v>
      </c>
      <c r="BO24" s="263">
        <f ca="1">'IMP Total Net Salaries'!BO24*Y6_Salary_Inflation_Factor</f>
        <v>150</v>
      </c>
      <c r="BP24" s="264">
        <f ca="1">'IMP Total Net Salaries'!BP24*Y6_Salary_Inflation_Factor</f>
        <v>150</v>
      </c>
      <c r="BQ24" s="264">
        <f ca="1">'IMP Total Net Salaries'!BQ24*Y6_Salary_Inflation_Factor</f>
        <v>150</v>
      </c>
      <c r="BR24" s="263">
        <f ca="1">'IMP Total Net Salaries'!BR24*Y6_Salary_Inflation_Factor</f>
        <v>150</v>
      </c>
      <c r="BS24" s="264">
        <f ca="1">'IMP Total Net Salaries'!BS24*Y6_Salary_Inflation_Factor</f>
        <v>150</v>
      </c>
      <c r="BT24" s="264">
        <f ca="1">'IMP Total Net Salaries'!BT24*Y6_Salary_Inflation_Factor</f>
        <v>150</v>
      </c>
      <c r="BU24" s="263">
        <f ca="1">'IMP Total Net Salaries'!BU24*Y6_Salary_Inflation_Factor</f>
        <v>162.5</v>
      </c>
      <c r="BV24" s="264">
        <f ca="1">'IMP Total Net Salaries'!BV24*Y6_Salary_Inflation_Factor</f>
        <v>162.5</v>
      </c>
      <c r="BW24" s="265">
        <f ca="1">'IMP Total Net Salaries'!BW24*Y6_Salary_Inflation_Factor</f>
        <v>162.5</v>
      </c>
      <c r="BX24" s="266">
        <f ca="1">'IMP Total Net Salaries'!BX24*Y7_Salary_Inflation_Factor</f>
        <v>195</v>
      </c>
      <c r="BY24" s="264">
        <f ca="1">'IMP Total Net Salaries'!BY24*Y7_Salary_Inflation_Factor</f>
        <v>195</v>
      </c>
      <c r="BZ24" s="264">
        <f ca="1">'IMP Total Net Salaries'!BZ24*Y7_Salary_Inflation_Factor</f>
        <v>195</v>
      </c>
      <c r="CA24" s="263">
        <f ca="1">'IMP Total Net Salaries'!CA24*Y7_Salary_Inflation_Factor</f>
        <v>195</v>
      </c>
      <c r="CB24" s="264">
        <f ca="1">'IMP Total Net Salaries'!CB24*Y7_Salary_Inflation_Factor</f>
        <v>195</v>
      </c>
      <c r="CC24" s="264">
        <f ca="1">'IMP Total Net Salaries'!CC24*Y7_Salary_Inflation_Factor</f>
        <v>195</v>
      </c>
      <c r="CD24" s="263">
        <f ca="1">'IMP Total Net Salaries'!CD24*Y7_Salary_Inflation_Factor</f>
        <v>195</v>
      </c>
      <c r="CE24" s="264">
        <f ca="1">'IMP Total Net Salaries'!CE24*Y7_Salary_Inflation_Factor</f>
        <v>195</v>
      </c>
      <c r="CF24" s="264">
        <f ca="1">'IMP Total Net Salaries'!CF24*Y7_Salary_Inflation_Factor</f>
        <v>195</v>
      </c>
      <c r="CG24" s="263">
        <f ca="1">'IMP Total Net Salaries'!CG24*Y7_Salary_Inflation_Factor</f>
        <v>195</v>
      </c>
      <c r="CH24" s="264">
        <f ca="1">'IMP Total Net Salaries'!CH24*Y7_Salary_Inflation_Factor</f>
        <v>195</v>
      </c>
      <c r="CI24" s="265">
        <f ca="1">'IMP Total Net Salaries'!CI24*Y7_Salary_Inflation_Factor</f>
        <v>195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'PRJ Salary Profile'!C24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Total Net Salaries'!AB25*Y3_Salary_Inflation_Factor</f>
        <v>0</v>
      </c>
      <c r="AC25" s="264">
        <f ca="1">'IMP Total Net Salaries'!AC25*Y3_Salary_Inflation_Factor</f>
        <v>0</v>
      </c>
      <c r="AD25" s="264">
        <f ca="1">'IMP Total Net Salaries'!AD25*Y3_Salary_Inflation_Factor</f>
        <v>0</v>
      </c>
      <c r="AE25" s="263">
        <f ca="1">'IMP Total Net Salaries'!AE25*Y3_Salary_Inflation_Factor</f>
        <v>0</v>
      </c>
      <c r="AF25" s="264">
        <f ca="1">'IMP Total Net Salaries'!AF25*Y3_Salary_Inflation_Factor</f>
        <v>0</v>
      </c>
      <c r="AG25" s="264">
        <f ca="1">'IMP Total Net Salaries'!AG25*Y3_Salary_Inflation_Factor</f>
        <v>0</v>
      </c>
      <c r="AH25" s="263">
        <f ca="1">'IMP Total Net Salaries'!AH25*Y3_Salary_Inflation_Factor</f>
        <v>0</v>
      </c>
      <c r="AI25" s="264">
        <f ca="1">'IMP Total Net Salaries'!AI25*Y3_Salary_Inflation_Factor</f>
        <v>0</v>
      </c>
      <c r="AJ25" s="264">
        <f ca="1">'IMP Total Net Salaries'!AJ25*Y3_Salary_Inflation_Factor</f>
        <v>0</v>
      </c>
      <c r="AK25" s="263">
        <f ca="1">'IMP Total Net Salaries'!AK25*Y3_Salary_Inflation_Factor</f>
        <v>0</v>
      </c>
      <c r="AL25" s="264">
        <f ca="1">'IMP Total Net Salaries'!AL25*Y3_Salary_Inflation_Factor</f>
        <v>0</v>
      </c>
      <c r="AM25" s="265">
        <f ca="1">'IMP Total Net Salaries'!AM25*Y3_Salary_Inflation_Factor</f>
        <v>0</v>
      </c>
      <c r="AN25" s="266">
        <f ca="1">'IMP Total Net Salaries'!AN25*Y4_Salary_Inflation_Factor</f>
        <v>0</v>
      </c>
      <c r="AO25" s="264">
        <f ca="1">'IMP Total Net Salaries'!AO25*Y4_Salary_Inflation_Factor</f>
        <v>0</v>
      </c>
      <c r="AP25" s="264">
        <f ca="1">'IMP Total Net Salaries'!AP25*Y4_Salary_Inflation_Factor</f>
        <v>0</v>
      </c>
      <c r="AQ25" s="263">
        <f ca="1">'IMP Total Net Salaries'!AQ25*Y4_Salary_Inflation_Factor</f>
        <v>0</v>
      </c>
      <c r="AR25" s="264">
        <f ca="1">'IMP Total Net Salaries'!AR25*Y4_Salary_Inflation_Factor</f>
        <v>0</v>
      </c>
      <c r="AS25" s="264">
        <f ca="1">'IMP Total Net Salaries'!AS25*Y4_Salary_Inflation_Factor</f>
        <v>0</v>
      </c>
      <c r="AT25" s="263">
        <f ca="1">'IMP Total Net Salaries'!AT25*Y4_Salary_Inflation_Factor</f>
        <v>0</v>
      </c>
      <c r="AU25" s="264">
        <f ca="1">'IMP Total Net Salaries'!AU25*Y4_Salary_Inflation_Factor</f>
        <v>0</v>
      </c>
      <c r="AV25" s="264">
        <f ca="1">'IMP Total Net Salaries'!AV25*Y4_Salary_Inflation_Factor</f>
        <v>0</v>
      </c>
      <c r="AW25" s="263">
        <f ca="1">'IMP Total Net Salaries'!AW25*Y4_Salary_Inflation_Factor</f>
        <v>0</v>
      </c>
      <c r="AX25" s="264">
        <f ca="1">'IMP Total Net Salaries'!AX25*Y4_Salary_Inflation_Factor</f>
        <v>0</v>
      </c>
      <c r="AY25" s="265">
        <f ca="1">'IMP Total Net Salaries'!AY25*Y4_Salary_Inflation_Factor</f>
        <v>0</v>
      </c>
      <c r="AZ25" s="266">
        <f ca="1">'IMP Total Net Salaries'!AZ25*Y5_Salary_Inflation_Factor</f>
        <v>0</v>
      </c>
      <c r="BA25" s="264">
        <f ca="1">'IMP Total Net Salaries'!BA25*Y5_Salary_Inflation_Factor</f>
        <v>0</v>
      </c>
      <c r="BB25" s="264">
        <f ca="1">'IMP Total Net Salaries'!BB25*Y5_Salary_Inflation_Factor</f>
        <v>0</v>
      </c>
      <c r="BC25" s="263">
        <f ca="1">'IMP Total Net Salaries'!BC25*Y5_Salary_Inflation_Factor</f>
        <v>0</v>
      </c>
      <c r="BD25" s="264">
        <f ca="1">'IMP Total Net Salaries'!BD25*Y5_Salary_Inflation_Factor</f>
        <v>0</v>
      </c>
      <c r="BE25" s="264">
        <f ca="1">'IMP Total Net Salaries'!BE25*Y5_Salary_Inflation_Factor</f>
        <v>0</v>
      </c>
      <c r="BF25" s="263">
        <f ca="1">'IMP Total Net Salaries'!BF25*Y5_Salary_Inflation_Factor</f>
        <v>0</v>
      </c>
      <c r="BG25" s="264">
        <f ca="1">'IMP Total Net Salaries'!BG25*Y5_Salary_Inflation_Factor</f>
        <v>0</v>
      </c>
      <c r="BH25" s="264">
        <f ca="1">'IMP Total Net Salaries'!BH25*Y5_Salary_Inflation_Factor</f>
        <v>0</v>
      </c>
      <c r="BI25" s="263">
        <f ca="1">'IMP Total Net Salaries'!BI25*Y5_Salary_Inflation_Factor</f>
        <v>0</v>
      </c>
      <c r="BJ25" s="264">
        <f ca="1">'IMP Total Net Salaries'!BJ25*Y5_Salary_Inflation_Factor</f>
        <v>0</v>
      </c>
      <c r="BK25" s="265">
        <f ca="1">'IMP Total Net Salaries'!BK25*Y5_Salary_Inflation_Factor</f>
        <v>0</v>
      </c>
      <c r="BL25" s="264">
        <f ca="1">'IMP Total Net Salaries'!BL25*Y6_Salary_Inflation_Factor</f>
        <v>0</v>
      </c>
      <c r="BM25" s="264">
        <f ca="1">'IMP Total Net Salaries'!BM25*Y6_Salary_Inflation_Factor</f>
        <v>0</v>
      </c>
      <c r="BN25" s="345">
        <f ca="1">'IMP Total Net Salaries'!BN25*Y6_Salary_Inflation_Factor</f>
        <v>0</v>
      </c>
      <c r="BO25" s="264">
        <f ca="1">'IMP Total Net Salaries'!BO25*Y6_Salary_Inflation_Factor</f>
        <v>0</v>
      </c>
      <c r="BP25" s="264">
        <f ca="1">'IMP Total Net Salaries'!BP25*Y6_Salary_Inflation_Factor</f>
        <v>0</v>
      </c>
      <c r="BQ25" s="264">
        <f ca="1">'IMP Total Net Salaries'!BQ25*Y6_Salary_Inflation_Factor</f>
        <v>0</v>
      </c>
      <c r="BR25" s="263">
        <f ca="1">'IMP Total Net Salaries'!BR25*Y6_Salary_Inflation_Factor</f>
        <v>0</v>
      </c>
      <c r="BS25" s="264">
        <f ca="1">'IMP Total Net Salaries'!BS25*Y6_Salary_Inflation_Factor</f>
        <v>0</v>
      </c>
      <c r="BT25" s="345">
        <f ca="1">'IMP Total Net Salaries'!BT25*Y6_Salary_Inflation_Factor</f>
        <v>0</v>
      </c>
      <c r="BU25" s="264">
        <f ca="1">'IMP Total Net Salaries'!BU25*Y6_Salary_Inflation_Factor</f>
        <v>0</v>
      </c>
      <c r="BV25" s="264">
        <f ca="1">'IMP Total Net Salaries'!BV25*Y6_Salary_Inflation_Factor</f>
        <v>0</v>
      </c>
      <c r="BW25" s="265">
        <f ca="1">'IMP Total Net Salaries'!BW25*Y6_Salary_Inflation_Factor</f>
        <v>0</v>
      </c>
      <c r="BX25" s="266">
        <f ca="1">'IMP Total Net Salaries'!BX25*Y7_Salary_Inflation_Factor</f>
        <v>0</v>
      </c>
      <c r="BY25" s="264">
        <f ca="1">'IMP Total Net Salaries'!BY25*Y7_Salary_Inflation_Factor</f>
        <v>0</v>
      </c>
      <c r="BZ25" s="264">
        <f ca="1">'IMP Total Net Salaries'!BZ25*Y7_Salary_Inflation_Factor</f>
        <v>0</v>
      </c>
      <c r="CA25" s="263">
        <f ca="1">'IMP Total Net Salaries'!CA25*Y7_Salary_Inflation_Factor</f>
        <v>0</v>
      </c>
      <c r="CB25" s="264">
        <f ca="1">'IMP Total Net Salaries'!CB25*Y7_Salary_Inflation_Factor</f>
        <v>0</v>
      </c>
      <c r="CC25" s="264">
        <f ca="1">'IMP Total Net Salaries'!CC25*Y7_Salary_Inflation_Factor</f>
        <v>0</v>
      </c>
      <c r="CD25" s="263">
        <f ca="1">'IMP Total Net Salaries'!CD25*Y7_Salary_Inflation_Factor</f>
        <v>0</v>
      </c>
      <c r="CE25" s="264">
        <f ca="1">'IMP Total Net Salaries'!CE25*Y7_Salary_Inflation_Factor</f>
        <v>0</v>
      </c>
      <c r="CF25" s="264">
        <f ca="1">'IMP Total Net Salaries'!CF25*Y7_Salary_Inflation_Factor</f>
        <v>0</v>
      </c>
      <c r="CG25" s="263">
        <f ca="1">'IMP Total Net Salaries'!CG25*Y7_Salary_Inflation_Factor</f>
        <v>0</v>
      </c>
      <c r="CH25" s="264">
        <f ca="1">'IMP Total Net Salaries'!CH25*Y7_Salary_Inflation_Factor</f>
        <v>0</v>
      </c>
      <c r="CI25" s="265">
        <f ca="1">'IMP Total Net Salaries'!CI25*Y7_Salary_Inflation_Factor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'PRJ Salary Profile'!C25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Total Net Salaries'!AB26*Y3_Salary_Inflation_Factor</f>
        <v>0</v>
      </c>
      <c r="AC26" s="264">
        <f ca="1">'IMP Total Net Salaries'!AC26*Y3_Salary_Inflation_Factor</f>
        <v>0</v>
      </c>
      <c r="AD26" s="264">
        <f ca="1">'IMP Total Net Salaries'!AD26*Y3_Salary_Inflation_Factor</f>
        <v>0</v>
      </c>
      <c r="AE26" s="263">
        <f ca="1">'IMP Total Net Salaries'!AE26*Y3_Salary_Inflation_Factor</f>
        <v>0</v>
      </c>
      <c r="AF26" s="264">
        <f ca="1">'IMP Total Net Salaries'!AF26*Y3_Salary_Inflation_Factor</f>
        <v>0</v>
      </c>
      <c r="AG26" s="264">
        <f ca="1">'IMP Total Net Salaries'!AG26*Y3_Salary_Inflation_Factor</f>
        <v>0</v>
      </c>
      <c r="AH26" s="263">
        <f ca="1">'IMP Total Net Salaries'!AH26*Y3_Salary_Inflation_Factor</f>
        <v>0</v>
      </c>
      <c r="AI26" s="264">
        <f ca="1">'IMP Total Net Salaries'!AI26*Y3_Salary_Inflation_Factor</f>
        <v>0</v>
      </c>
      <c r="AJ26" s="264">
        <f ca="1">'IMP Total Net Salaries'!AJ26*Y3_Salary_Inflation_Factor</f>
        <v>0</v>
      </c>
      <c r="AK26" s="263">
        <f ca="1">'IMP Total Net Salaries'!AK26*Y3_Salary_Inflation_Factor</f>
        <v>0</v>
      </c>
      <c r="AL26" s="264">
        <f ca="1">'IMP Total Net Salaries'!AL26*Y3_Salary_Inflation_Factor</f>
        <v>0</v>
      </c>
      <c r="AM26" s="265">
        <f ca="1">'IMP Total Net Salaries'!AM26*Y3_Salary_Inflation_Factor</f>
        <v>0</v>
      </c>
      <c r="AN26" s="266">
        <f ca="1">'IMP Total Net Salaries'!AN26*Y4_Salary_Inflation_Factor</f>
        <v>0</v>
      </c>
      <c r="AO26" s="264">
        <f ca="1">'IMP Total Net Salaries'!AO26*Y4_Salary_Inflation_Factor</f>
        <v>0</v>
      </c>
      <c r="AP26" s="264">
        <f ca="1">'IMP Total Net Salaries'!AP26*Y4_Salary_Inflation_Factor</f>
        <v>0</v>
      </c>
      <c r="AQ26" s="263">
        <f ca="1">'IMP Total Net Salaries'!AQ26*Y4_Salary_Inflation_Factor</f>
        <v>0</v>
      </c>
      <c r="AR26" s="264">
        <f ca="1">'IMP Total Net Salaries'!AR26*Y4_Salary_Inflation_Factor</f>
        <v>0</v>
      </c>
      <c r="AS26" s="264">
        <f ca="1">'IMP Total Net Salaries'!AS26*Y4_Salary_Inflation_Factor</f>
        <v>0</v>
      </c>
      <c r="AT26" s="263">
        <f ca="1">'IMP Total Net Salaries'!AT26*Y4_Salary_Inflation_Factor</f>
        <v>0</v>
      </c>
      <c r="AU26" s="264">
        <f ca="1">'IMP Total Net Salaries'!AU26*Y4_Salary_Inflation_Factor</f>
        <v>0</v>
      </c>
      <c r="AV26" s="264">
        <f ca="1">'IMP Total Net Salaries'!AV26*Y4_Salary_Inflation_Factor</f>
        <v>0</v>
      </c>
      <c r="AW26" s="263">
        <f ca="1">'IMP Total Net Salaries'!AW26*Y4_Salary_Inflation_Factor</f>
        <v>0</v>
      </c>
      <c r="AX26" s="264">
        <f ca="1">'IMP Total Net Salaries'!AX26*Y4_Salary_Inflation_Factor</f>
        <v>0</v>
      </c>
      <c r="AY26" s="265">
        <f ca="1">'IMP Total Net Salaries'!AY26*Y4_Salary_Inflation_Factor</f>
        <v>0</v>
      </c>
      <c r="AZ26" s="266">
        <f ca="1">'IMP Total Net Salaries'!AZ26*Y5_Salary_Inflation_Factor</f>
        <v>0</v>
      </c>
      <c r="BA26" s="264">
        <f ca="1">'IMP Total Net Salaries'!BA26*Y5_Salary_Inflation_Factor</f>
        <v>0</v>
      </c>
      <c r="BB26" s="264">
        <f ca="1">'IMP Total Net Salaries'!BB26*Y5_Salary_Inflation_Factor</f>
        <v>0</v>
      </c>
      <c r="BC26" s="263">
        <f ca="1">'IMP Total Net Salaries'!BC26*Y5_Salary_Inflation_Factor</f>
        <v>0</v>
      </c>
      <c r="BD26" s="264">
        <f ca="1">'IMP Total Net Salaries'!BD26*Y5_Salary_Inflation_Factor</f>
        <v>0</v>
      </c>
      <c r="BE26" s="264">
        <f ca="1">'IMP Total Net Salaries'!BE26*Y5_Salary_Inflation_Factor</f>
        <v>0</v>
      </c>
      <c r="BF26" s="263">
        <f ca="1">'IMP Total Net Salaries'!BF26*Y5_Salary_Inflation_Factor</f>
        <v>0</v>
      </c>
      <c r="BG26" s="264">
        <f ca="1">'IMP Total Net Salaries'!BG26*Y5_Salary_Inflation_Factor</f>
        <v>0</v>
      </c>
      <c r="BH26" s="264">
        <f ca="1">'IMP Total Net Salaries'!BH26*Y5_Salary_Inflation_Factor</f>
        <v>0</v>
      </c>
      <c r="BI26" s="263">
        <f ca="1">'IMP Total Net Salaries'!BI26*Y5_Salary_Inflation_Factor</f>
        <v>0</v>
      </c>
      <c r="BJ26" s="264">
        <f ca="1">'IMP Total Net Salaries'!BJ26*Y5_Salary_Inflation_Factor</f>
        <v>0</v>
      </c>
      <c r="BK26" s="265">
        <f ca="1">'IMP Total Net Salaries'!BK26*Y5_Salary_Inflation_Factor</f>
        <v>0</v>
      </c>
      <c r="BL26" s="264">
        <f ca="1">'IMP Total Net Salaries'!BL26*Y6_Salary_Inflation_Factor</f>
        <v>0</v>
      </c>
      <c r="BM26" s="264">
        <f ca="1">'IMP Total Net Salaries'!BM26*Y6_Salary_Inflation_Factor</f>
        <v>0</v>
      </c>
      <c r="BN26" s="345">
        <f ca="1">'IMP Total Net Salaries'!BN26*Y6_Salary_Inflation_Factor</f>
        <v>0</v>
      </c>
      <c r="BO26" s="264">
        <f ca="1">'IMP Total Net Salaries'!BO26*Y6_Salary_Inflation_Factor</f>
        <v>0</v>
      </c>
      <c r="BP26" s="264">
        <f ca="1">'IMP Total Net Salaries'!BP26*Y6_Salary_Inflation_Factor</f>
        <v>0</v>
      </c>
      <c r="BQ26" s="264">
        <f ca="1">'IMP Total Net Salaries'!BQ26*Y6_Salary_Inflation_Factor</f>
        <v>0</v>
      </c>
      <c r="BR26" s="263">
        <f ca="1">'IMP Total Net Salaries'!BR26*Y6_Salary_Inflation_Factor</f>
        <v>0</v>
      </c>
      <c r="BS26" s="264">
        <f ca="1">'IMP Total Net Salaries'!BS26*Y6_Salary_Inflation_Factor</f>
        <v>0</v>
      </c>
      <c r="BT26" s="345">
        <f ca="1">'IMP Total Net Salaries'!BT26*Y6_Salary_Inflation_Factor</f>
        <v>0</v>
      </c>
      <c r="BU26" s="264">
        <f ca="1">'IMP Total Net Salaries'!BU26*Y6_Salary_Inflation_Factor</f>
        <v>0</v>
      </c>
      <c r="BV26" s="264">
        <f ca="1">'IMP Total Net Salaries'!BV26*Y6_Salary_Inflation_Factor</f>
        <v>0</v>
      </c>
      <c r="BW26" s="265">
        <f ca="1">'IMP Total Net Salaries'!BW26*Y6_Salary_Inflation_Factor</f>
        <v>0</v>
      </c>
      <c r="BX26" s="266">
        <f ca="1">'IMP Total Net Salaries'!BX26*Y7_Salary_Inflation_Factor</f>
        <v>0</v>
      </c>
      <c r="BY26" s="264">
        <f ca="1">'IMP Total Net Salaries'!BY26*Y7_Salary_Inflation_Factor</f>
        <v>0</v>
      </c>
      <c r="BZ26" s="264">
        <f ca="1">'IMP Total Net Salaries'!BZ26*Y7_Salary_Inflation_Factor</f>
        <v>0</v>
      </c>
      <c r="CA26" s="263">
        <f ca="1">'IMP Total Net Salaries'!CA26*Y7_Salary_Inflation_Factor</f>
        <v>0</v>
      </c>
      <c r="CB26" s="264">
        <f ca="1">'IMP Total Net Salaries'!CB26*Y7_Salary_Inflation_Factor</f>
        <v>0</v>
      </c>
      <c r="CC26" s="264">
        <f ca="1">'IMP Total Net Salaries'!CC26*Y7_Salary_Inflation_Factor</f>
        <v>0</v>
      </c>
      <c r="CD26" s="263">
        <f ca="1">'IMP Total Net Salaries'!CD26*Y7_Salary_Inflation_Factor</f>
        <v>0</v>
      </c>
      <c r="CE26" s="264">
        <f ca="1">'IMP Total Net Salaries'!CE26*Y7_Salary_Inflation_Factor</f>
        <v>0</v>
      </c>
      <c r="CF26" s="264">
        <f ca="1">'IMP Total Net Salaries'!CF26*Y7_Salary_Inflation_Factor</f>
        <v>0</v>
      </c>
      <c r="CG26" s="263">
        <f ca="1">'IMP Total Net Salaries'!CG26*Y7_Salary_Inflation_Factor</f>
        <v>0</v>
      </c>
      <c r="CH26" s="264">
        <f ca="1">'IMP Total Net Salaries'!CH26*Y7_Salary_Inflation_Factor</f>
        <v>0</v>
      </c>
      <c r="CI26" s="265">
        <f ca="1">'IMP Total Net Salaries'!CI26*Y7_Salary_Inflation_Factor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'PRJ Salary Profile'!C26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Total Net Salaries'!AB27*Y3_Salary_Inflation_Factor</f>
        <v>0</v>
      </c>
      <c r="AC27" s="264">
        <f ca="1">'IMP Total Net Salaries'!AC27*Y3_Salary_Inflation_Factor</f>
        <v>0</v>
      </c>
      <c r="AD27" s="264">
        <f ca="1">'IMP Total Net Salaries'!AD27*Y3_Salary_Inflation_Factor</f>
        <v>0</v>
      </c>
      <c r="AE27" s="263">
        <f ca="1">'IMP Total Net Salaries'!AE27*Y3_Salary_Inflation_Factor</f>
        <v>0</v>
      </c>
      <c r="AF27" s="264">
        <f ca="1">'IMP Total Net Salaries'!AF27*Y3_Salary_Inflation_Factor</f>
        <v>0</v>
      </c>
      <c r="AG27" s="264">
        <f ca="1">'IMP Total Net Salaries'!AG27*Y3_Salary_Inflation_Factor</f>
        <v>0</v>
      </c>
      <c r="AH27" s="263">
        <f ca="1">'IMP Total Net Salaries'!AH27*Y3_Salary_Inflation_Factor</f>
        <v>0</v>
      </c>
      <c r="AI27" s="264">
        <f ca="1">'IMP Total Net Salaries'!AI27*Y3_Salary_Inflation_Factor</f>
        <v>0</v>
      </c>
      <c r="AJ27" s="264">
        <f ca="1">'IMP Total Net Salaries'!AJ27*Y3_Salary_Inflation_Factor</f>
        <v>0</v>
      </c>
      <c r="AK27" s="263">
        <f ca="1">'IMP Total Net Salaries'!AK27*Y3_Salary_Inflation_Factor</f>
        <v>0</v>
      </c>
      <c r="AL27" s="264">
        <f ca="1">'IMP Total Net Salaries'!AL27*Y3_Salary_Inflation_Factor</f>
        <v>0</v>
      </c>
      <c r="AM27" s="265">
        <f ca="1">'IMP Total Net Salaries'!AM27*Y3_Salary_Inflation_Factor</f>
        <v>0</v>
      </c>
      <c r="AN27" s="266">
        <f ca="1">'IMP Total Net Salaries'!AN27*Y4_Salary_Inflation_Factor</f>
        <v>0</v>
      </c>
      <c r="AO27" s="264">
        <f ca="1">'IMP Total Net Salaries'!AO27*Y4_Salary_Inflation_Factor</f>
        <v>0</v>
      </c>
      <c r="AP27" s="264">
        <f ca="1">'IMP Total Net Salaries'!AP27*Y4_Salary_Inflation_Factor</f>
        <v>0</v>
      </c>
      <c r="AQ27" s="263">
        <f ca="1">'IMP Total Net Salaries'!AQ27*Y4_Salary_Inflation_Factor</f>
        <v>0</v>
      </c>
      <c r="AR27" s="264">
        <f ca="1">'IMP Total Net Salaries'!AR27*Y4_Salary_Inflation_Factor</f>
        <v>0</v>
      </c>
      <c r="AS27" s="264">
        <f ca="1">'IMP Total Net Salaries'!AS27*Y4_Salary_Inflation_Factor</f>
        <v>0</v>
      </c>
      <c r="AT27" s="263">
        <f ca="1">'IMP Total Net Salaries'!AT27*Y4_Salary_Inflation_Factor</f>
        <v>0</v>
      </c>
      <c r="AU27" s="264">
        <f ca="1">'IMP Total Net Salaries'!AU27*Y4_Salary_Inflation_Factor</f>
        <v>0</v>
      </c>
      <c r="AV27" s="264">
        <f ca="1">'IMP Total Net Salaries'!AV27*Y4_Salary_Inflation_Factor</f>
        <v>0</v>
      </c>
      <c r="AW27" s="263">
        <f ca="1">'IMP Total Net Salaries'!AW27*Y4_Salary_Inflation_Factor</f>
        <v>0</v>
      </c>
      <c r="AX27" s="264">
        <f ca="1">'IMP Total Net Salaries'!AX27*Y4_Salary_Inflation_Factor</f>
        <v>0</v>
      </c>
      <c r="AY27" s="265">
        <f ca="1">'IMP Total Net Salaries'!AY27*Y4_Salary_Inflation_Factor</f>
        <v>0</v>
      </c>
      <c r="AZ27" s="266">
        <f ca="1">'IMP Total Net Salaries'!AZ27*Y5_Salary_Inflation_Factor</f>
        <v>0</v>
      </c>
      <c r="BA27" s="264">
        <f ca="1">'IMP Total Net Salaries'!BA27*Y5_Salary_Inflation_Factor</f>
        <v>0</v>
      </c>
      <c r="BB27" s="264">
        <f ca="1">'IMP Total Net Salaries'!BB27*Y5_Salary_Inflation_Factor</f>
        <v>0</v>
      </c>
      <c r="BC27" s="263">
        <f ca="1">'IMP Total Net Salaries'!BC27*Y5_Salary_Inflation_Factor</f>
        <v>0</v>
      </c>
      <c r="BD27" s="264">
        <f ca="1">'IMP Total Net Salaries'!BD27*Y5_Salary_Inflation_Factor</f>
        <v>0</v>
      </c>
      <c r="BE27" s="264">
        <f ca="1">'IMP Total Net Salaries'!BE27*Y5_Salary_Inflation_Factor</f>
        <v>0</v>
      </c>
      <c r="BF27" s="263">
        <f ca="1">'IMP Total Net Salaries'!BF27*Y5_Salary_Inflation_Factor</f>
        <v>0</v>
      </c>
      <c r="BG27" s="264">
        <f ca="1">'IMP Total Net Salaries'!BG27*Y5_Salary_Inflation_Factor</f>
        <v>0</v>
      </c>
      <c r="BH27" s="264">
        <f ca="1">'IMP Total Net Salaries'!BH27*Y5_Salary_Inflation_Factor</f>
        <v>0</v>
      </c>
      <c r="BI27" s="263">
        <f ca="1">'IMP Total Net Salaries'!BI27*Y5_Salary_Inflation_Factor</f>
        <v>0</v>
      </c>
      <c r="BJ27" s="264">
        <f ca="1">'IMP Total Net Salaries'!BJ27*Y5_Salary_Inflation_Factor</f>
        <v>0</v>
      </c>
      <c r="BK27" s="265">
        <f ca="1">'IMP Total Net Salaries'!BK27*Y5_Salary_Inflation_Factor</f>
        <v>0</v>
      </c>
      <c r="BL27" s="264">
        <f ca="1">'IMP Total Net Salaries'!BL27*Y6_Salary_Inflation_Factor</f>
        <v>0</v>
      </c>
      <c r="BM27" s="264">
        <f ca="1">'IMP Total Net Salaries'!BM27*Y6_Salary_Inflation_Factor</f>
        <v>0</v>
      </c>
      <c r="BN27" s="345">
        <f ca="1">'IMP Total Net Salaries'!BN27*Y6_Salary_Inflation_Factor</f>
        <v>0</v>
      </c>
      <c r="BO27" s="264">
        <f ca="1">'IMP Total Net Salaries'!BO27*Y6_Salary_Inflation_Factor</f>
        <v>0</v>
      </c>
      <c r="BP27" s="264">
        <f ca="1">'IMP Total Net Salaries'!BP27*Y6_Salary_Inflation_Factor</f>
        <v>0</v>
      </c>
      <c r="BQ27" s="264">
        <f ca="1">'IMP Total Net Salaries'!BQ27*Y6_Salary_Inflation_Factor</f>
        <v>0</v>
      </c>
      <c r="BR27" s="263">
        <f ca="1">'IMP Total Net Salaries'!BR27*Y6_Salary_Inflation_Factor</f>
        <v>0</v>
      </c>
      <c r="BS27" s="264">
        <f ca="1">'IMP Total Net Salaries'!BS27*Y6_Salary_Inflation_Factor</f>
        <v>0</v>
      </c>
      <c r="BT27" s="345">
        <f ca="1">'IMP Total Net Salaries'!BT27*Y6_Salary_Inflation_Factor</f>
        <v>0</v>
      </c>
      <c r="BU27" s="264">
        <f ca="1">'IMP Total Net Salaries'!BU27*Y6_Salary_Inflation_Factor</f>
        <v>0</v>
      </c>
      <c r="BV27" s="264">
        <f ca="1">'IMP Total Net Salaries'!BV27*Y6_Salary_Inflation_Factor</f>
        <v>0</v>
      </c>
      <c r="BW27" s="265">
        <f ca="1">'IMP Total Net Salaries'!BW27*Y6_Salary_Inflation_Factor</f>
        <v>0</v>
      </c>
      <c r="BX27" s="266">
        <f ca="1">'IMP Total Net Salaries'!BX27*Y7_Salary_Inflation_Factor</f>
        <v>0</v>
      </c>
      <c r="BY27" s="264">
        <f ca="1">'IMP Total Net Salaries'!BY27*Y7_Salary_Inflation_Factor</f>
        <v>0</v>
      </c>
      <c r="BZ27" s="264">
        <f ca="1">'IMP Total Net Salaries'!BZ27*Y7_Salary_Inflation_Factor</f>
        <v>0</v>
      </c>
      <c r="CA27" s="263">
        <f ca="1">'IMP Total Net Salaries'!CA27*Y7_Salary_Inflation_Factor</f>
        <v>0</v>
      </c>
      <c r="CB27" s="264">
        <f ca="1">'IMP Total Net Salaries'!CB27*Y7_Salary_Inflation_Factor</f>
        <v>0</v>
      </c>
      <c r="CC27" s="264">
        <f ca="1">'IMP Total Net Salaries'!CC27*Y7_Salary_Inflation_Factor</f>
        <v>0</v>
      </c>
      <c r="CD27" s="263">
        <f ca="1">'IMP Total Net Salaries'!CD27*Y7_Salary_Inflation_Factor</f>
        <v>0</v>
      </c>
      <c r="CE27" s="264">
        <f ca="1">'IMP Total Net Salaries'!CE27*Y7_Salary_Inflation_Factor</f>
        <v>0</v>
      </c>
      <c r="CF27" s="264">
        <f ca="1">'IMP Total Net Salaries'!CF27*Y7_Salary_Inflation_Factor</f>
        <v>0</v>
      </c>
      <c r="CG27" s="263">
        <f ca="1">'IMP Total Net Salaries'!CG27*Y7_Salary_Inflation_Factor</f>
        <v>0</v>
      </c>
      <c r="CH27" s="264">
        <f ca="1">'IMP Total Net Salaries'!CH27*Y7_Salary_Inflation_Factor</f>
        <v>0</v>
      </c>
      <c r="CI27" s="265">
        <f ca="1">'IMP Total Net Salaries'!CI27*Y7_Salary_Inflation_Factor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>
        <f>'PRJ Salary Profile'!C27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Total Net Salaries'!AB28*Y3_Salary_Inflation_Factor</f>
        <v>0</v>
      </c>
      <c r="AC28" s="264">
        <f ca="1">'IMP Total Net Salaries'!AC28*Y3_Salary_Inflation_Factor</f>
        <v>0</v>
      </c>
      <c r="AD28" s="264">
        <f ca="1">'IMP Total Net Salaries'!AD28*Y3_Salary_Inflation_Factor</f>
        <v>0</v>
      </c>
      <c r="AE28" s="263">
        <f ca="1">'IMP Total Net Salaries'!AE28*Y3_Salary_Inflation_Factor</f>
        <v>0</v>
      </c>
      <c r="AF28" s="264">
        <f ca="1">'IMP Total Net Salaries'!AF28*Y3_Salary_Inflation_Factor</f>
        <v>0</v>
      </c>
      <c r="AG28" s="264">
        <f ca="1">'IMP Total Net Salaries'!AG28*Y3_Salary_Inflation_Factor</f>
        <v>0</v>
      </c>
      <c r="AH28" s="263">
        <f ca="1">'IMP Total Net Salaries'!AH28*Y3_Salary_Inflation_Factor</f>
        <v>0</v>
      </c>
      <c r="AI28" s="264">
        <f ca="1">'IMP Total Net Salaries'!AI28*Y3_Salary_Inflation_Factor</f>
        <v>0</v>
      </c>
      <c r="AJ28" s="264">
        <f ca="1">'IMP Total Net Salaries'!AJ28*Y3_Salary_Inflation_Factor</f>
        <v>0</v>
      </c>
      <c r="AK28" s="263">
        <f ca="1">'IMP Total Net Salaries'!AK28*Y3_Salary_Inflation_Factor</f>
        <v>0</v>
      </c>
      <c r="AL28" s="264">
        <f ca="1">'IMP Total Net Salaries'!AL28*Y3_Salary_Inflation_Factor</f>
        <v>0</v>
      </c>
      <c r="AM28" s="265">
        <f ca="1">'IMP Total Net Salaries'!AM28*Y3_Salary_Inflation_Factor</f>
        <v>0</v>
      </c>
      <c r="AN28" s="266">
        <f ca="1">'IMP Total Net Salaries'!AN28*Y4_Salary_Inflation_Factor</f>
        <v>0</v>
      </c>
      <c r="AO28" s="264">
        <f ca="1">'IMP Total Net Salaries'!AO28*Y4_Salary_Inflation_Factor</f>
        <v>0</v>
      </c>
      <c r="AP28" s="264">
        <f ca="1">'IMP Total Net Salaries'!AP28*Y4_Salary_Inflation_Factor</f>
        <v>0</v>
      </c>
      <c r="AQ28" s="263">
        <f ca="1">'IMP Total Net Salaries'!AQ28*Y4_Salary_Inflation_Factor</f>
        <v>0</v>
      </c>
      <c r="AR28" s="264">
        <f ca="1">'IMP Total Net Salaries'!AR28*Y4_Salary_Inflation_Factor</f>
        <v>0</v>
      </c>
      <c r="AS28" s="264">
        <f ca="1">'IMP Total Net Salaries'!AS28*Y4_Salary_Inflation_Factor</f>
        <v>0</v>
      </c>
      <c r="AT28" s="263">
        <f ca="1">'IMP Total Net Salaries'!AT28*Y4_Salary_Inflation_Factor</f>
        <v>0</v>
      </c>
      <c r="AU28" s="264">
        <f ca="1">'IMP Total Net Salaries'!AU28*Y4_Salary_Inflation_Factor</f>
        <v>0</v>
      </c>
      <c r="AV28" s="264">
        <f ca="1">'IMP Total Net Salaries'!AV28*Y4_Salary_Inflation_Factor</f>
        <v>0</v>
      </c>
      <c r="AW28" s="263">
        <f ca="1">'IMP Total Net Salaries'!AW28*Y4_Salary_Inflation_Factor</f>
        <v>0</v>
      </c>
      <c r="AX28" s="264">
        <f ca="1">'IMP Total Net Salaries'!AX28*Y4_Salary_Inflation_Factor</f>
        <v>0</v>
      </c>
      <c r="AY28" s="265">
        <f ca="1">'IMP Total Net Salaries'!AY28*Y4_Salary_Inflation_Factor</f>
        <v>0</v>
      </c>
      <c r="AZ28" s="266">
        <f ca="1">'IMP Total Net Salaries'!AZ28*Y5_Salary_Inflation_Factor</f>
        <v>0</v>
      </c>
      <c r="BA28" s="264">
        <f ca="1">'IMP Total Net Salaries'!BA28*Y5_Salary_Inflation_Factor</f>
        <v>0</v>
      </c>
      <c r="BB28" s="264">
        <f ca="1">'IMP Total Net Salaries'!BB28*Y5_Salary_Inflation_Factor</f>
        <v>0</v>
      </c>
      <c r="BC28" s="263">
        <f ca="1">'IMP Total Net Salaries'!BC28*Y5_Salary_Inflation_Factor</f>
        <v>0</v>
      </c>
      <c r="BD28" s="264">
        <f ca="1">'IMP Total Net Salaries'!BD28*Y5_Salary_Inflation_Factor</f>
        <v>0</v>
      </c>
      <c r="BE28" s="264">
        <f ca="1">'IMP Total Net Salaries'!BE28*Y5_Salary_Inflation_Factor</f>
        <v>0</v>
      </c>
      <c r="BF28" s="263">
        <f ca="1">'IMP Total Net Salaries'!BF28*Y5_Salary_Inflation_Factor</f>
        <v>0</v>
      </c>
      <c r="BG28" s="264">
        <f ca="1">'IMP Total Net Salaries'!BG28*Y5_Salary_Inflation_Factor</f>
        <v>0</v>
      </c>
      <c r="BH28" s="264">
        <f ca="1">'IMP Total Net Salaries'!BH28*Y5_Salary_Inflation_Factor</f>
        <v>0</v>
      </c>
      <c r="BI28" s="263">
        <f ca="1">'IMP Total Net Salaries'!BI28*Y5_Salary_Inflation_Factor</f>
        <v>0</v>
      </c>
      <c r="BJ28" s="264">
        <f ca="1">'IMP Total Net Salaries'!BJ28*Y5_Salary_Inflation_Factor</f>
        <v>0</v>
      </c>
      <c r="BK28" s="265">
        <f ca="1">'IMP Total Net Salaries'!BK28*Y5_Salary_Inflation_Factor</f>
        <v>0</v>
      </c>
      <c r="BL28" s="264">
        <f ca="1">'IMP Total Net Salaries'!BL28*Y6_Salary_Inflation_Factor</f>
        <v>0</v>
      </c>
      <c r="BM28" s="264">
        <f ca="1">'IMP Total Net Salaries'!BM28*Y6_Salary_Inflation_Factor</f>
        <v>0</v>
      </c>
      <c r="BN28" s="346">
        <f ca="1">'IMP Total Net Salaries'!BN28*Y6_Salary_Inflation_Factor</f>
        <v>0</v>
      </c>
      <c r="BO28" s="264">
        <f ca="1">'IMP Total Net Salaries'!BO28*Y6_Salary_Inflation_Factor</f>
        <v>0</v>
      </c>
      <c r="BP28" s="264">
        <f ca="1">'IMP Total Net Salaries'!BP28*Y6_Salary_Inflation_Factor</f>
        <v>0</v>
      </c>
      <c r="BQ28" s="264">
        <f ca="1">'IMP Total Net Salaries'!BQ28*Y6_Salary_Inflation_Factor</f>
        <v>0</v>
      </c>
      <c r="BR28" s="352">
        <f ca="1">'IMP Total Net Salaries'!BR28*Y6_Salary_Inflation_Factor</f>
        <v>0</v>
      </c>
      <c r="BS28" s="264">
        <f ca="1">'IMP Total Net Salaries'!BS28*Y6_Salary_Inflation_Factor</f>
        <v>0</v>
      </c>
      <c r="BT28" s="346">
        <f ca="1">'IMP Total Net Salaries'!BT28*Y6_Salary_Inflation_Factor</f>
        <v>0</v>
      </c>
      <c r="BU28" s="264">
        <f ca="1">'IMP Total Net Salaries'!BU28*Y6_Salary_Inflation_Factor</f>
        <v>0</v>
      </c>
      <c r="BV28" s="264">
        <f ca="1">'IMP Total Net Salaries'!BV28*Y6_Salary_Inflation_Factor</f>
        <v>0</v>
      </c>
      <c r="BW28" s="265">
        <f ca="1">'IMP Total Net Salaries'!BW28*Y6_Salary_Inflation_Factor</f>
        <v>0</v>
      </c>
      <c r="BX28" s="266">
        <f ca="1">'IMP Total Net Salaries'!BX28*Y7_Salary_Inflation_Factor</f>
        <v>0</v>
      </c>
      <c r="BY28" s="264">
        <f ca="1">'IMP Total Net Salaries'!BY28*Y7_Salary_Inflation_Factor</f>
        <v>0</v>
      </c>
      <c r="BZ28" s="264">
        <f ca="1">'IMP Total Net Salaries'!BZ28*Y7_Salary_Inflation_Factor</f>
        <v>0</v>
      </c>
      <c r="CA28" s="263">
        <f ca="1">'IMP Total Net Salaries'!CA28*Y7_Salary_Inflation_Factor</f>
        <v>0</v>
      </c>
      <c r="CB28" s="264">
        <f ca="1">'IMP Total Net Salaries'!CB28*Y7_Salary_Inflation_Factor</f>
        <v>0</v>
      </c>
      <c r="CC28" s="264">
        <f ca="1">'IMP Total Net Salaries'!CC28*Y7_Salary_Inflation_Factor</f>
        <v>0</v>
      </c>
      <c r="CD28" s="263">
        <f ca="1">'IMP Total Net Salaries'!CD28*Y7_Salary_Inflation_Factor</f>
        <v>0</v>
      </c>
      <c r="CE28" s="264">
        <f ca="1">'IMP Total Net Salaries'!CE28*Y7_Salary_Inflation_Factor</f>
        <v>0</v>
      </c>
      <c r="CF28" s="264">
        <f ca="1">'IMP Total Net Salaries'!CF28*Y7_Salary_Inflation_Factor</f>
        <v>0</v>
      </c>
      <c r="CG28" s="263">
        <f ca="1">'IMP Total Net Salaries'!CG28*Y7_Salary_Inflation_Factor</f>
        <v>0</v>
      </c>
      <c r="CH28" s="264">
        <f ca="1">'IMP Total Net Salaries'!CH28*Y7_Salary_Inflation_Factor</f>
        <v>0</v>
      </c>
      <c r="CI28" s="265">
        <f ca="1">'IMP Total Net Salaries'!CI28*Y7_Salary_Inflation_Factor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142.55999999999997</v>
      </c>
      <c r="AC30" s="264">
        <f t="shared" ref="AC30:CI30" ca="1" si="1">SUM(AC4:AC28)</f>
        <v>165.6</v>
      </c>
      <c r="AD30" s="264">
        <f t="shared" ca="1" si="1"/>
        <v>182.88</v>
      </c>
      <c r="AE30" s="263">
        <f t="shared" ca="1" si="1"/>
        <v>200.15999999999997</v>
      </c>
      <c r="AF30" s="264">
        <f t="shared" ca="1" si="1"/>
        <v>200.15999999999997</v>
      </c>
      <c r="AG30" s="264">
        <f t="shared" ca="1" si="1"/>
        <v>200.15999999999997</v>
      </c>
      <c r="AH30" s="263">
        <f t="shared" ca="1" si="1"/>
        <v>200.15999999999997</v>
      </c>
      <c r="AI30" s="264">
        <f t="shared" ca="1" si="1"/>
        <v>200.15999999999997</v>
      </c>
      <c r="AJ30" s="264">
        <f t="shared" ca="1" si="1"/>
        <v>200.15999999999997</v>
      </c>
      <c r="AK30" s="263">
        <f t="shared" ca="1" si="1"/>
        <v>200.15999999999997</v>
      </c>
      <c r="AL30" s="264">
        <f t="shared" ca="1" si="1"/>
        <v>200.15999999999997</v>
      </c>
      <c r="AM30" s="265">
        <f t="shared" ca="1" si="1"/>
        <v>200.15999999999997</v>
      </c>
      <c r="AN30" s="266">
        <f t="shared" ca="1" si="1"/>
        <v>714.49</v>
      </c>
      <c r="AO30" s="264">
        <f t="shared" ca="1" si="1"/>
        <v>851.16000000000008</v>
      </c>
      <c r="AP30" s="264">
        <f t="shared" ca="1" si="1"/>
        <v>934.2</v>
      </c>
      <c r="AQ30" s="263">
        <f t="shared" ca="1" si="1"/>
        <v>1057.03</v>
      </c>
      <c r="AR30" s="264">
        <f t="shared" ca="1" si="1"/>
        <v>1084.7099999999998</v>
      </c>
      <c r="AS30" s="264">
        <f t="shared" ca="1" si="1"/>
        <v>1105.47</v>
      </c>
      <c r="AT30" s="263">
        <f t="shared" ca="1" si="1"/>
        <v>1126.23</v>
      </c>
      <c r="AU30" s="264">
        <f t="shared" ca="1" si="1"/>
        <v>1126.23</v>
      </c>
      <c r="AV30" s="264">
        <f t="shared" ca="1" si="1"/>
        <v>1126.23</v>
      </c>
      <c r="AW30" s="263">
        <f t="shared" ca="1" si="1"/>
        <v>1152.1799999999998</v>
      </c>
      <c r="AX30" s="264">
        <f t="shared" ca="1" si="1"/>
        <v>1179.8599999999997</v>
      </c>
      <c r="AY30" s="265">
        <f t="shared" ca="1" si="1"/>
        <v>1179.8599999999997</v>
      </c>
      <c r="AZ30" s="266">
        <f t="shared" ca="1" si="1"/>
        <v>1464.3200000000002</v>
      </c>
      <c r="BA30" s="264">
        <f t="shared" ca="1" si="1"/>
        <v>1497.6</v>
      </c>
      <c r="BB30" s="264">
        <f t="shared" ca="1" si="1"/>
        <v>1572.4799999999998</v>
      </c>
      <c r="BC30" s="263">
        <f t="shared" ca="1" si="1"/>
        <v>2377.4399999999996</v>
      </c>
      <c r="BD30" s="264">
        <f t="shared" ca="1" si="1"/>
        <v>2672.7999999999993</v>
      </c>
      <c r="BE30" s="264">
        <f t="shared" ca="1" si="1"/>
        <v>2872.48</v>
      </c>
      <c r="BF30" s="263">
        <f t="shared" ca="1" si="1"/>
        <v>3047.2</v>
      </c>
      <c r="BG30" s="264">
        <f t="shared" ca="1" si="1"/>
        <v>3047.2</v>
      </c>
      <c r="BH30" s="264">
        <f t="shared" ca="1" si="1"/>
        <v>3047.2</v>
      </c>
      <c r="BI30" s="263">
        <f t="shared" ca="1" si="1"/>
        <v>3047.2</v>
      </c>
      <c r="BJ30" s="264">
        <f t="shared" ca="1" si="1"/>
        <v>3047.2</v>
      </c>
      <c r="BK30" s="265">
        <f t="shared" ca="1" si="1"/>
        <v>3047.2</v>
      </c>
      <c r="BL30" s="264">
        <f t="shared" ca="1" si="1"/>
        <v>3662.5</v>
      </c>
      <c r="BM30" s="264">
        <f t="shared" ca="1" si="1"/>
        <v>3662.5</v>
      </c>
      <c r="BN30" s="345">
        <f t="shared" ca="1" si="1"/>
        <v>3662.5</v>
      </c>
      <c r="BO30" s="264">
        <f t="shared" ca="1" si="1"/>
        <v>4297.5</v>
      </c>
      <c r="BP30" s="264">
        <f t="shared" ca="1" si="1"/>
        <v>4655</v>
      </c>
      <c r="BQ30" s="345">
        <f t="shared" ca="1" si="1"/>
        <v>4865</v>
      </c>
      <c r="BR30" s="264">
        <f t="shared" ca="1" si="1"/>
        <v>5045</v>
      </c>
      <c r="BS30" s="264">
        <f t="shared" ca="1" si="1"/>
        <v>5045</v>
      </c>
      <c r="BT30" s="345">
        <f t="shared" ca="1" si="1"/>
        <v>5105</v>
      </c>
      <c r="BU30" s="264">
        <f t="shared" ca="1" si="1"/>
        <v>5167.5</v>
      </c>
      <c r="BV30" s="264">
        <f t="shared" ca="1" si="1"/>
        <v>5247.5</v>
      </c>
      <c r="BW30" s="265">
        <f t="shared" ca="1" si="1"/>
        <v>5397.5</v>
      </c>
      <c r="BX30" s="266">
        <f t="shared" ca="1" si="1"/>
        <v>6585</v>
      </c>
      <c r="BY30" s="264">
        <f t="shared" ca="1" si="1"/>
        <v>6585</v>
      </c>
      <c r="BZ30" s="264">
        <f t="shared" ca="1" si="1"/>
        <v>6657</v>
      </c>
      <c r="CA30" s="263">
        <f t="shared" ca="1" si="1"/>
        <v>6657</v>
      </c>
      <c r="CB30" s="264">
        <f t="shared" ca="1" si="1"/>
        <v>6657</v>
      </c>
      <c r="CC30" s="264">
        <f t="shared" ca="1" si="1"/>
        <v>6657</v>
      </c>
      <c r="CD30" s="263">
        <f t="shared" ca="1" si="1"/>
        <v>6657</v>
      </c>
      <c r="CE30" s="264">
        <f t="shared" ca="1" si="1"/>
        <v>6657</v>
      </c>
      <c r="CF30" s="264">
        <f t="shared" ca="1" si="1"/>
        <v>6657</v>
      </c>
      <c r="CG30" s="263">
        <f t="shared" ca="1" si="1"/>
        <v>6657</v>
      </c>
      <c r="CH30" s="264">
        <f t="shared" ca="1" si="1"/>
        <v>6657</v>
      </c>
      <c r="CI30" s="265">
        <f t="shared" ca="1" si="1"/>
        <v>6657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491.03999999999996</v>
      </c>
      <c r="AE32" s="263"/>
      <c r="AF32" s="264"/>
      <c r="AG32" s="264">
        <f ca="1">SUM(AE30:AG30)</f>
        <v>600.4799999999999</v>
      </c>
      <c r="AH32" s="263"/>
      <c r="AI32" s="264"/>
      <c r="AJ32" s="264">
        <f ca="1">SUM(AH30:AJ30)</f>
        <v>600.4799999999999</v>
      </c>
      <c r="AK32" s="263"/>
      <c r="AL32" s="264"/>
      <c r="AM32" s="265">
        <f ca="1">SUM(AK30:AM30)</f>
        <v>600.4799999999999</v>
      </c>
      <c r="AN32" s="266"/>
      <c r="AO32" s="264"/>
      <c r="AP32" s="264">
        <f ca="1">SUM(AN30:AP30)</f>
        <v>2499.8500000000004</v>
      </c>
      <c r="AQ32" s="263"/>
      <c r="AR32" s="264"/>
      <c r="AS32" s="264">
        <f ca="1">SUM(AQ30:AS30)</f>
        <v>3247.21</v>
      </c>
      <c r="AT32" s="263"/>
      <c r="AU32" s="264"/>
      <c r="AV32" s="264">
        <f ca="1">SUM(AT30:AV30)</f>
        <v>3378.69</v>
      </c>
      <c r="AW32" s="263"/>
      <c r="AX32" s="264"/>
      <c r="AY32" s="265">
        <f ca="1">SUM(AW30:AY30)</f>
        <v>3511.8999999999992</v>
      </c>
      <c r="AZ32" s="266"/>
      <c r="BA32" s="264"/>
      <c r="BB32" s="264">
        <f ca="1">SUM(AZ30:BB30)</f>
        <v>4534.3999999999996</v>
      </c>
      <c r="BC32" s="263"/>
      <c r="BD32" s="264"/>
      <c r="BE32" s="264">
        <f ca="1">SUM(BC30:BE30)</f>
        <v>7922.7199999999993</v>
      </c>
      <c r="BF32" s="263"/>
      <c r="BG32" s="264"/>
      <c r="BH32" s="264">
        <f ca="1">SUM(BF30:BH30)</f>
        <v>9141.5999999999985</v>
      </c>
      <c r="BI32" s="263"/>
      <c r="BJ32" s="264"/>
      <c r="BK32" s="265">
        <f ca="1">SUM(BI30:BK30)</f>
        <v>9141.5999999999985</v>
      </c>
      <c r="BL32" s="264"/>
      <c r="BM32" s="264"/>
      <c r="BN32" s="345">
        <f ca="1">SUM(BL30:BN30)</f>
        <v>10987.5</v>
      </c>
      <c r="BO32" s="264"/>
      <c r="BP32" s="264"/>
      <c r="BQ32" s="345">
        <f ca="1">SUM(BO30:BQ30)</f>
        <v>13817.5</v>
      </c>
      <c r="BR32" s="264"/>
      <c r="BS32" s="264"/>
      <c r="BT32" s="345">
        <f ca="1">SUM(BR30:BT30)</f>
        <v>15195</v>
      </c>
      <c r="BU32" s="264"/>
      <c r="BV32" s="264"/>
      <c r="BW32" s="265">
        <f ca="1">SUM(BU30:BW30)</f>
        <v>15812.5</v>
      </c>
      <c r="BX32" s="266"/>
      <c r="BY32" s="264"/>
      <c r="BZ32" s="264">
        <f ca="1">SUM(BX30:BZ30)</f>
        <v>19827</v>
      </c>
      <c r="CA32" s="263"/>
      <c r="CB32" s="264"/>
      <c r="CC32" s="264">
        <f ca="1">SUM(CA30:CC30)</f>
        <v>19971</v>
      </c>
      <c r="CD32" s="263"/>
      <c r="CE32" s="264"/>
      <c r="CF32" s="264">
        <f ca="1">SUM(CD30:CF30)</f>
        <v>19971</v>
      </c>
      <c r="CG32" s="263"/>
      <c r="CH32" s="264"/>
      <c r="CI32" s="265">
        <f ca="1">SUM(CG30:CI30)</f>
        <v>19971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2292.4799999999991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12637.650000000001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30740.320000000003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55812.5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79740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28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Total Adj Net Salaries'!AB4*(IMP_Salary_Cost_Multiplier+IMP_Salary_Expense_Multiplier)</f>
        <v>51.839999999999996</v>
      </c>
      <c r="AC4" s="261">
        <f ca="1">'IMP Total Adj Net Salaries'!AC4*(IMP_Salary_Cost_Multiplier+IMP_Salary_Expense_Multiplier)</f>
        <v>51.839999999999996</v>
      </c>
      <c r="AD4" s="261">
        <f ca="1">'IMP Total Adj Net Salaries'!AD4*(IMP_Salary_Cost_Multiplier+IMP_Salary_Expense_Multiplier)</f>
        <v>51.839999999999996</v>
      </c>
      <c r="AE4" s="260">
        <f ca="1">'IMP Total Adj Net Salaries'!AE4*(IMP_Salary_Cost_Multiplier+IMP_Salary_Expense_Multiplier)</f>
        <v>51.839999999999996</v>
      </c>
      <c r="AF4" s="261">
        <f ca="1">'IMP Total Adj Net Salaries'!AF4*(IMP_Salary_Cost_Multiplier+IMP_Salary_Expense_Multiplier)</f>
        <v>51.839999999999996</v>
      </c>
      <c r="AG4" s="261">
        <f ca="1">'IMP Total Adj Net Salaries'!AG4*(IMP_Salary_Cost_Multiplier+IMP_Salary_Expense_Multiplier)</f>
        <v>51.839999999999996</v>
      </c>
      <c r="AH4" s="260">
        <f ca="1">'IMP Total Adj Net Salaries'!AH4*(IMP_Salary_Cost_Multiplier+IMP_Salary_Expense_Multiplier)</f>
        <v>51.839999999999996</v>
      </c>
      <c r="AI4" s="261">
        <f ca="1">'IMP Total Adj Net Salaries'!AI4*(IMP_Salary_Cost_Multiplier+IMP_Salary_Expense_Multiplier)</f>
        <v>51.839999999999996</v>
      </c>
      <c r="AJ4" s="261">
        <f ca="1">'IMP Total Adj Net Salaries'!AJ4*(IMP_Salary_Cost_Multiplier+IMP_Salary_Expense_Multiplier)</f>
        <v>51.839999999999996</v>
      </c>
      <c r="AK4" s="260">
        <f ca="1">'IMP Total Adj Net Salaries'!AK4*(IMP_Salary_Cost_Multiplier+IMP_Salary_Expense_Multiplier)</f>
        <v>51.839999999999996</v>
      </c>
      <c r="AL4" s="261">
        <f ca="1">'IMP Total Adj Net Salaries'!AL4*(IMP_Salary_Cost_Multiplier+IMP_Salary_Expense_Multiplier)</f>
        <v>51.839999999999996</v>
      </c>
      <c r="AM4" s="262">
        <f ca="1">'IMP Total Adj Net Salaries'!AM4*(IMP_Salary_Cost_Multiplier+IMP_Salary_Expense_Multiplier)</f>
        <v>51.839999999999996</v>
      </c>
      <c r="AN4" s="261">
        <f ca="1">'IMP Total Adj Net Salaries'!AN4*(IMP_Salary_Cost_Multiplier+IMP_Salary_Expense_Multiplier)</f>
        <v>62.279999999999994</v>
      </c>
      <c r="AO4" s="261">
        <f ca="1">'IMP Total Adj Net Salaries'!AO4*(IMP_Salary_Cost_Multiplier+IMP_Salary_Expense_Multiplier)</f>
        <v>124.55999999999999</v>
      </c>
      <c r="AP4" s="261">
        <f ca="1">'IMP Total Adj Net Salaries'!AP4*(IMP_Salary_Cost_Multiplier+IMP_Salary_Expense_Multiplier)</f>
        <v>124.55999999999999</v>
      </c>
      <c r="AQ4" s="260">
        <f ca="1">'IMP Total Adj Net Salaries'!AQ4*(IMP_Salary_Cost_Multiplier+IMP_Salary_Expense_Multiplier)</f>
        <v>124.55999999999999</v>
      </c>
      <c r="AR4" s="261">
        <f ca="1">'IMP Total Adj Net Salaries'!AR4*(IMP_Salary_Cost_Multiplier+IMP_Salary_Expense_Multiplier)</f>
        <v>124.55999999999999</v>
      </c>
      <c r="AS4" s="261">
        <f ca="1">'IMP Total Adj Net Salaries'!AS4*(IMP_Salary_Cost_Multiplier+IMP_Salary_Expense_Multiplier)</f>
        <v>124.55999999999999</v>
      </c>
      <c r="AT4" s="260">
        <f ca="1">'IMP Total Adj Net Salaries'!AT4*(IMP_Salary_Cost_Multiplier+IMP_Salary_Expense_Multiplier)</f>
        <v>124.55999999999999</v>
      </c>
      <c r="AU4" s="261">
        <f ca="1">'IMP Total Adj Net Salaries'!AU4*(IMP_Salary_Cost_Multiplier+IMP_Salary_Expense_Multiplier)</f>
        <v>124.55999999999999</v>
      </c>
      <c r="AV4" s="261">
        <f ca="1">'IMP Total Adj Net Salaries'!AV4*(IMP_Salary_Cost_Multiplier+IMP_Salary_Expense_Multiplier)</f>
        <v>124.55999999999999</v>
      </c>
      <c r="AW4" s="260">
        <f ca="1">'IMP Total Adj Net Salaries'!AW4*(IMP_Salary_Cost_Multiplier+IMP_Salary_Expense_Multiplier)</f>
        <v>124.55999999999999</v>
      </c>
      <c r="AX4" s="261">
        <f ca="1">'IMP Total Adj Net Salaries'!AX4*(IMP_Salary_Cost_Multiplier+IMP_Salary_Expense_Multiplier)</f>
        <v>124.55999999999999</v>
      </c>
      <c r="AY4" s="262">
        <f ca="1">'IMP Total Adj Net Salaries'!AY4*(IMP_Salary_Cost_Multiplier+IMP_Salary_Expense_Multiplier)</f>
        <v>124.55999999999999</v>
      </c>
      <c r="AZ4" s="261">
        <f ca="1">'IMP Total Adj Net Salaries'!AZ4*(IMP_Salary_Cost_Multiplier+IMP_Salary_Expense_Multiplier)</f>
        <v>149.76000000000002</v>
      </c>
      <c r="BA4" s="261">
        <f ca="1">'IMP Total Adj Net Salaries'!BA4*(IMP_Salary_Cost_Multiplier+IMP_Salary_Expense_Multiplier)</f>
        <v>149.76000000000002</v>
      </c>
      <c r="BB4" s="261">
        <f ca="1">'IMP Total Adj Net Salaries'!BB4*(IMP_Salary_Cost_Multiplier+IMP_Salary_Expense_Multiplier)</f>
        <v>149.76000000000002</v>
      </c>
      <c r="BC4" s="260">
        <f ca="1">'IMP Total Adj Net Salaries'!BC4*(IMP_Salary_Cost_Multiplier+IMP_Salary_Expense_Multiplier)</f>
        <v>149.76000000000002</v>
      </c>
      <c r="BD4" s="261">
        <f ca="1">'IMP Total Adj Net Salaries'!BD4*(IMP_Salary_Cost_Multiplier+IMP_Salary_Expense_Multiplier)</f>
        <v>299.52000000000004</v>
      </c>
      <c r="BE4" s="261">
        <f ca="1">'IMP Total Adj Net Salaries'!BE4*(IMP_Salary_Cost_Multiplier+IMP_Salary_Expense_Multiplier)</f>
        <v>299.52000000000004</v>
      </c>
      <c r="BF4" s="260">
        <f ca="1">'IMP Total Adj Net Salaries'!BF4*(IMP_Salary_Cost_Multiplier+IMP_Salary_Expense_Multiplier)</f>
        <v>299.52000000000004</v>
      </c>
      <c r="BG4" s="261">
        <f ca="1">'IMP Total Adj Net Salaries'!BG4*(IMP_Salary_Cost_Multiplier+IMP_Salary_Expense_Multiplier)</f>
        <v>299.52000000000004</v>
      </c>
      <c r="BH4" s="261">
        <f ca="1">'IMP Total Adj Net Salaries'!BH4*(IMP_Salary_Cost_Multiplier+IMP_Salary_Expense_Multiplier)</f>
        <v>299.52000000000004</v>
      </c>
      <c r="BI4" s="260">
        <f ca="1">'IMP Total Adj Net Salaries'!BI4*(IMP_Salary_Cost_Multiplier+IMP_Salary_Expense_Multiplier)</f>
        <v>299.52000000000004</v>
      </c>
      <c r="BJ4" s="261">
        <f ca="1">'IMP Total Adj Net Salaries'!BJ4*(IMP_Salary_Cost_Multiplier+IMP_Salary_Expense_Multiplier)</f>
        <v>299.52000000000004</v>
      </c>
      <c r="BK4" s="262">
        <f ca="1">'IMP Total Adj Net Salaries'!BK4*(IMP_Salary_Cost_Multiplier+IMP_Salary_Expense_Multiplier)</f>
        <v>299.52000000000004</v>
      </c>
      <c r="BL4" s="261">
        <f ca="1">'IMP Total Adj Net Salaries'!BL4*(IMP_Salary_Cost_Multiplier+IMP_Salary_Expense_Multiplier)</f>
        <v>360</v>
      </c>
      <c r="BM4" s="261">
        <f ca="1">'IMP Total Adj Net Salaries'!BM4*(IMP_Salary_Cost_Multiplier+IMP_Salary_Expense_Multiplier)</f>
        <v>360</v>
      </c>
      <c r="BN4" s="261">
        <f ca="1">'IMP Total Adj Net Salaries'!BN4*(IMP_Salary_Cost_Multiplier+IMP_Salary_Expense_Multiplier)</f>
        <v>360</v>
      </c>
      <c r="BO4" s="260">
        <f ca="1">'IMP Total Adj Net Salaries'!BO4*(IMP_Salary_Cost_Multiplier+IMP_Salary_Expense_Multiplier)</f>
        <v>360</v>
      </c>
      <c r="BP4" s="261">
        <f ca="1">'IMP Total Adj Net Salaries'!BP4*(IMP_Salary_Cost_Multiplier+IMP_Salary_Expense_Multiplier)</f>
        <v>450</v>
      </c>
      <c r="BQ4" s="261">
        <f ca="1">'IMP Total Adj Net Salaries'!BQ4*(IMP_Salary_Cost_Multiplier+IMP_Salary_Expense_Multiplier)</f>
        <v>450</v>
      </c>
      <c r="BR4" s="260">
        <f ca="1">'IMP Total Adj Net Salaries'!BR4*(IMP_Salary_Cost_Multiplier+IMP_Salary_Expense_Multiplier)</f>
        <v>450</v>
      </c>
      <c r="BS4" s="261">
        <f ca="1">'IMP Total Adj Net Salaries'!BS4*(IMP_Salary_Cost_Multiplier+IMP_Salary_Expense_Multiplier)</f>
        <v>450</v>
      </c>
      <c r="BT4" s="261">
        <f ca="1">'IMP Total Adj Net Salaries'!BT4*(IMP_Salary_Cost_Multiplier+IMP_Salary_Expense_Multiplier)</f>
        <v>450</v>
      </c>
      <c r="BU4" s="260">
        <f ca="1">'IMP Total Adj Net Salaries'!BU4*(IMP_Salary_Cost_Multiplier+IMP_Salary_Expense_Multiplier)</f>
        <v>450</v>
      </c>
      <c r="BV4" s="261">
        <f ca="1">'IMP Total Adj Net Salaries'!BV4*(IMP_Salary_Cost_Multiplier+IMP_Salary_Expense_Multiplier)</f>
        <v>450</v>
      </c>
      <c r="BW4" s="262">
        <f ca="1">'IMP Total Adj Net Salaries'!BW4*(IMP_Salary_Cost_Multiplier+IMP_Salary_Expense_Multiplier)</f>
        <v>450</v>
      </c>
      <c r="BX4" s="261">
        <f ca="1">'IMP Total Adj Net Salaries'!BX4*(IMP_Salary_Cost_Multiplier+IMP_Salary_Expense_Multiplier)</f>
        <v>540</v>
      </c>
      <c r="BY4" s="261">
        <f ca="1">'IMP Total Adj Net Salaries'!BY4*(IMP_Salary_Cost_Multiplier+IMP_Salary_Expense_Multiplier)</f>
        <v>540</v>
      </c>
      <c r="BZ4" s="261">
        <f ca="1">'IMP Total Adj Net Salaries'!BZ4*(IMP_Salary_Cost_Multiplier+IMP_Salary_Expense_Multiplier)</f>
        <v>540</v>
      </c>
      <c r="CA4" s="260">
        <f ca="1">'IMP Total Adj Net Salaries'!CA4*(IMP_Salary_Cost_Multiplier+IMP_Salary_Expense_Multiplier)</f>
        <v>540</v>
      </c>
      <c r="CB4" s="261">
        <f ca="1">'IMP Total Adj Net Salaries'!CB4*(IMP_Salary_Cost_Multiplier+IMP_Salary_Expense_Multiplier)</f>
        <v>540</v>
      </c>
      <c r="CC4" s="261">
        <f ca="1">'IMP Total Adj Net Salaries'!CC4*(IMP_Salary_Cost_Multiplier+IMP_Salary_Expense_Multiplier)</f>
        <v>540</v>
      </c>
      <c r="CD4" s="260">
        <f ca="1">'IMP Total Adj Net Salaries'!CD4*(IMP_Salary_Cost_Multiplier+IMP_Salary_Expense_Multiplier)</f>
        <v>540</v>
      </c>
      <c r="CE4" s="261">
        <f ca="1">'IMP Total Adj Net Salaries'!CE4*(IMP_Salary_Cost_Multiplier+IMP_Salary_Expense_Multiplier)</f>
        <v>540</v>
      </c>
      <c r="CF4" s="261">
        <f ca="1">'IMP Total Adj Net Salaries'!CF4*(IMP_Salary_Cost_Multiplier+IMP_Salary_Expense_Multiplier)</f>
        <v>540</v>
      </c>
      <c r="CG4" s="260">
        <f ca="1">'IMP Total Adj Net Salaries'!CG4*(IMP_Salary_Cost_Multiplier+IMP_Salary_Expense_Multiplier)</f>
        <v>540</v>
      </c>
      <c r="CH4" s="261">
        <f ca="1">'IMP Total Adj Net Salaries'!CH4*(IMP_Salary_Cost_Multiplier+IMP_Salary_Expense_Multiplier)</f>
        <v>540</v>
      </c>
      <c r="CI4" s="262">
        <f ca="1">'IMP Total Adj Net Salaries'!CI4*(IMP_Salary_Cost_Multiplier+IMP_Salary_Expense_Multiplier)</f>
        <v>540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Total Adj Net Salaries'!AB5*(IMP_Salary_Cost_Multiplier+IMP_Salary_Expense_Multiplier)</f>
        <v>27.648</v>
      </c>
      <c r="AC5" s="264">
        <f ca="1">'IMP Total Adj Net Salaries'!AC5*(IMP_Salary_Cost_Multiplier+IMP_Salary_Expense_Multiplier)</f>
        <v>27.648</v>
      </c>
      <c r="AD5" s="264">
        <f ca="1">'IMP Total Adj Net Salaries'!AD5*(IMP_Salary_Cost_Multiplier+IMP_Salary_Expense_Multiplier)</f>
        <v>27.648</v>
      </c>
      <c r="AE5" s="263">
        <f ca="1">'IMP Total Adj Net Salaries'!AE5*(IMP_Salary_Cost_Multiplier+IMP_Salary_Expense_Multiplier)</f>
        <v>27.648</v>
      </c>
      <c r="AF5" s="264">
        <f ca="1">'IMP Total Adj Net Salaries'!AF5*(IMP_Salary_Cost_Multiplier+IMP_Salary_Expense_Multiplier)</f>
        <v>27.648</v>
      </c>
      <c r="AG5" s="264">
        <f ca="1">'IMP Total Adj Net Salaries'!AG5*(IMP_Salary_Cost_Multiplier+IMP_Salary_Expense_Multiplier)</f>
        <v>27.648</v>
      </c>
      <c r="AH5" s="263">
        <f ca="1">'IMP Total Adj Net Salaries'!AH5*(IMP_Salary_Cost_Multiplier+IMP_Salary_Expense_Multiplier)</f>
        <v>27.648</v>
      </c>
      <c r="AI5" s="264">
        <f ca="1">'IMP Total Adj Net Salaries'!AI5*(IMP_Salary_Cost_Multiplier+IMP_Salary_Expense_Multiplier)</f>
        <v>27.648</v>
      </c>
      <c r="AJ5" s="264">
        <f ca="1">'IMP Total Adj Net Salaries'!AJ5*(IMP_Salary_Cost_Multiplier+IMP_Salary_Expense_Multiplier)</f>
        <v>27.648</v>
      </c>
      <c r="AK5" s="263">
        <f ca="1">'IMP Total Adj Net Salaries'!AK5*(IMP_Salary_Cost_Multiplier+IMP_Salary_Expense_Multiplier)</f>
        <v>27.648</v>
      </c>
      <c r="AL5" s="264">
        <f ca="1">'IMP Total Adj Net Salaries'!AL5*(IMP_Salary_Cost_Multiplier+IMP_Salary_Expense_Multiplier)</f>
        <v>27.648</v>
      </c>
      <c r="AM5" s="265">
        <f ca="1">'IMP Total Adj Net Salaries'!AM5*(IMP_Salary_Cost_Multiplier+IMP_Salary_Expense_Multiplier)</f>
        <v>27.648</v>
      </c>
      <c r="AN5" s="266">
        <f ca="1">'IMP Total Adj Net Salaries'!AN5*(IMP_Salary_Cost_Multiplier+IMP_Salary_Expense_Multiplier)</f>
        <v>166.08</v>
      </c>
      <c r="AO5" s="264">
        <f ca="1">'IMP Total Adj Net Salaries'!AO5*(IMP_Salary_Cost_Multiplier+IMP_Salary_Expense_Multiplier)</f>
        <v>166.08</v>
      </c>
      <c r="AP5" s="264">
        <f ca="1">'IMP Total Adj Net Salaries'!AP5*(IMP_Salary_Cost_Multiplier+IMP_Salary_Expense_Multiplier)</f>
        <v>166.08</v>
      </c>
      <c r="AQ5" s="263">
        <f ca="1">'IMP Total Adj Net Salaries'!AQ5*(IMP_Salary_Cost_Multiplier+IMP_Salary_Expense_Multiplier)</f>
        <v>166.08</v>
      </c>
      <c r="AR5" s="264">
        <f ca="1">'IMP Total Adj Net Salaries'!AR5*(IMP_Salary_Cost_Multiplier+IMP_Salary_Expense_Multiplier)</f>
        <v>166.08</v>
      </c>
      <c r="AS5" s="264">
        <f ca="1">'IMP Total Adj Net Salaries'!AS5*(IMP_Salary_Cost_Multiplier+IMP_Salary_Expense_Multiplier)</f>
        <v>166.08</v>
      </c>
      <c r="AT5" s="263">
        <f ca="1">'IMP Total Adj Net Salaries'!AT5*(IMP_Salary_Cost_Multiplier+IMP_Salary_Expense_Multiplier)</f>
        <v>166.08</v>
      </c>
      <c r="AU5" s="264">
        <f ca="1">'IMP Total Adj Net Salaries'!AU5*(IMP_Salary_Cost_Multiplier+IMP_Salary_Expense_Multiplier)</f>
        <v>166.08</v>
      </c>
      <c r="AV5" s="264">
        <f ca="1">'IMP Total Adj Net Salaries'!AV5*(IMP_Salary_Cost_Multiplier+IMP_Salary_Expense_Multiplier)</f>
        <v>166.08</v>
      </c>
      <c r="AW5" s="263">
        <f ca="1">'IMP Total Adj Net Salaries'!AW5*(IMP_Salary_Cost_Multiplier+IMP_Salary_Expense_Multiplier)</f>
        <v>166.08</v>
      </c>
      <c r="AX5" s="264">
        <f ca="1">'IMP Total Adj Net Salaries'!AX5*(IMP_Salary_Cost_Multiplier+IMP_Salary_Expense_Multiplier)</f>
        <v>166.08</v>
      </c>
      <c r="AY5" s="265">
        <f ca="1">'IMP Total Adj Net Salaries'!AY5*(IMP_Salary_Cost_Multiplier+IMP_Salary_Expense_Multiplier)</f>
        <v>166.08</v>
      </c>
      <c r="AZ5" s="266">
        <f ca="1">'IMP Total Adj Net Salaries'!AZ5*(IMP_Salary_Cost_Multiplier+IMP_Salary_Expense_Multiplier)</f>
        <v>199.68</v>
      </c>
      <c r="BA5" s="264">
        <f ca="1">'IMP Total Adj Net Salaries'!BA5*(IMP_Salary_Cost_Multiplier+IMP_Salary_Expense_Multiplier)</f>
        <v>199.68</v>
      </c>
      <c r="BB5" s="264">
        <f ca="1">'IMP Total Adj Net Salaries'!BB5*(IMP_Salary_Cost_Multiplier+IMP_Salary_Expense_Multiplier)</f>
        <v>199.68</v>
      </c>
      <c r="BC5" s="263">
        <f ca="1">'IMP Total Adj Net Salaries'!BC5*(IMP_Salary_Cost_Multiplier+IMP_Salary_Expense_Multiplier)</f>
        <v>359.42399999999998</v>
      </c>
      <c r="BD5" s="264">
        <f ca="1">'IMP Total Adj Net Salaries'!BD5*(IMP_Salary_Cost_Multiplier+IMP_Salary_Expense_Multiplier)</f>
        <v>359.42399999999998</v>
      </c>
      <c r="BE5" s="264">
        <f ca="1">'IMP Total Adj Net Salaries'!BE5*(IMP_Salary_Cost_Multiplier+IMP_Salary_Expense_Multiplier)</f>
        <v>359.42399999999998</v>
      </c>
      <c r="BF5" s="263">
        <f ca="1">'IMP Total Adj Net Salaries'!BF5*(IMP_Salary_Cost_Multiplier+IMP_Salary_Expense_Multiplier)</f>
        <v>359.42399999999998</v>
      </c>
      <c r="BG5" s="264">
        <f ca="1">'IMP Total Adj Net Salaries'!BG5*(IMP_Salary_Cost_Multiplier+IMP_Salary_Expense_Multiplier)</f>
        <v>359.42399999999998</v>
      </c>
      <c r="BH5" s="264">
        <f ca="1">'IMP Total Adj Net Salaries'!BH5*(IMP_Salary_Cost_Multiplier+IMP_Salary_Expense_Multiplier)</f>
        <v>359.42399999999998</v>
      </c>
      <c r="BI5" s="263">
        <f ca="1">'IMP Total Adj Net Salaries'!BI5*(IMP_Salary_Cost_Multiplier+IMP_Salary_Expense_Multiplier)</f>
        <v>359.42399999999998</v>
      </c>
      <c r="BJ5" s="264">
        <f ca="1">'IMP Total Adj Net Salaries'!BJ5*(IMP_Salary_Cost_Multiplier+IMP_Salary_Expense_Multiplier)</f>
        <v>359.42399999999998</v>
      </c>
      <c r="BK5" s="265">
        <f ca="1">'IMP Total Adj Net Salaries'!BK5*(IMP_Salary_Cost_Multiplier+IMP_Salary_Expense_Multiplier)</f>
        <v>359.42399999999998</v>
      </c>
      <c r="BL5" s="266">
        <f ca="1">'IMP Total Adj Net Salaries'!BL5*(IMP_Salary_Cost_Multiplier+IMP_Salary_Expense_Multiplier)</f>
        <v>432</v>
      </c>
      <c r="BM5" s="264">
        <f ca="1">'IMP Total Adj Net Salaries'!BM5*(IMP_Salary_Cost_Multiplier+IMP_Salary_Expense_Multiplier)</f>
        <v>432</v>
      </c>
      <c r="BN5" s="264">
        <f ca="1">'IMP Total Adj Net Salaries'!BN5*(IMP_Salary_Cost_Multiplier+IMP_Salary_Expense_Multiplier)</f>
        <v>432</v>
      </c>
      <c r="BO5" s="263">
        <f ca="1">'IMP Total Adj Net Salaries'!BO5*(IMP_Salary_Cost_Multiplier+IMP_Salary_Expense_Multiplier)</f>
        <v>480</v>
      </c>
      <c r="BP5" s="264">
        <f ca="1">'IMP Total Adj Net Salaries'!BP5*(IMP_Salary_Cost_Multiplier+IMP_Salary_Expense_Multiplier)</f>
        <v>480</v>
      </c>
      <c r="BQ5" s="264">
        <f ca="1">'IMP Total Adj Net Salaries'!BQ5*(IMP_Salary_Cost_Multiplier+IMP_Salary_Expense_Multiplier)</f>
        <v>480</v>
      </c>
      <c r="BR5" s="263">
        <f ca="1">'IMP Total Adj Net Salaries'!BR5*(IMP_Salary_Cost_Multiplier+IMP_Salary_Expense_Multiplier)</f>
        <v>480</v>
      </c>
      <c r="BS5" s="264">
        <f ca="1">'IMP Total Adj Net Salaries'!BS5*(IMP_Salary_Cost_Multiplier+IMP_Salary_Expense_Multiplier)</f>
        <v>480</v>
      </c>
      <c r="BT5" s="264">
        <f ca="1">'IMP Total Adj Net Salaries'!BT5*(IMP_Salary_Cost_Multiplier+IMP_Salary_Expense_Multiplier)</f>
        <v>480</v>
      </c>
      <c r="BU5" s="263">
        <f ca="1">'IMP Total Adj Net Salaries'!BU5*(IMP_Salary_Cost_Multiplier+IMP_Salary_Expense_Multiplier)</f>
        <v>480</v>
      </c>
      <c r="BV5" s="264">
        <f ca="1">'IMP Total Adj Net Salaries'!BV5*(IMP_Salary_Cost_Multiplier+IMP_Salary_Expense_Multiplier)</f>
        <v>480</v>
      </c>
      <c r="BW5" s="265">
        <f ca="1">'IMP Total Adj Net Salaries'!BW5*(IMP_Salary_Cost_Multiplier+IMP_Salary_Expense_Multiplier)</f>
        <v>480</v>
      </c>
      <c r="BX5" s="266">
        <f ca="1">'IMP Total Adj Net Salaries'!BX5*(IMP_Salary_Cost_Multiplier+IMP_Salary_Expense_Multiplier)</f>
        <v>576</v>
      </c>
      <c r="BY5" s="264">
        <f ca="1">'IMP Total Adj Net Salaries'!BY5*(IMP_Salary_Cost_Multiplier+IMP_Salary_Expense_Multiplier)</f>
        <v>576</v>
      </c>
      <c r="BZ5" s="264">
        <f ca="1">'IMP Total Adj Net Salaries'!BZ5*(IMP_Salary_Cost_Multiplier+IMP_Salary_Expense_Multiplier)</f>
        <v>576</v>
      </c>
      <c r="CA5" s="263">
        <f ca="1">'IMP Total Adj Net Salaries'!CA5*(IMP_Salary_Cost_Multiplier+IMP_Salary_Expense_Multiplier)</f>
        <v>576</v>
      </c>
      <c r="CB5" s="264">
        <f ca="1">'IMP Total Adj Net Salaries'!CB5*(IMP_Salary_Cost_Multiplier+IMP_Salary_Expense_Multiplier)</f>
        <v>576</v>
      </c>
      <c r="CC5" s="264">
        <f ca="1">'IMP Total Adj Net Salaries'!CC5*(IMP_Salary_Cost_Multiplier+IMP_Salary_Expense_Multiplier)</f>
        <v>576</v>
      </c>
      <c r="CD5" s="263">
        <f ca="1">'IMP Total Adj Net Salaries'!CD5*(IMP_Salary_Cost_Multiplier+IMP_Salary_Expense_Multiplier)</f>
        <v>576</v>
      </c>
      <c r="CE5" s="264">
        <f ca="1">'IMP Total Adj Net Salaries'!CE5*(IMP_Salary_Cost_Multiplier+IMP_Salary_Expense_Multiplier)</f>
        <v>576</v>
      </c>
      <c r="CF5" s="264">
        <f ca="1">'IMP Total Adj Net Salaries'!CF5*(IMP_Salary_Cost_Multiplier+IMP_Salary_Expense_Multiplier)</f>
        <v>576</v>
      </c>
      <c r="CG5" s="263">
        <f ca="1">'IMP Total Adj Net Salaries'!CG5*(IMP_Salary_Cost_Multiplier+IMP_Salary_Expense_Multiplier)</f>
        <v>576</v>
      </c>
      <c r="CH5" s="264">
        <f ca="1">'IMP Total Adj Net Salaries'!CH5*(IMP_Salary_Cost_Multiplier+IMP_Salary_Expense_Multiplier)</f>
        <v>576</v>
      </c>
      <c r="CI5" s="265">
        <f ca="1">'IMP Total Adj Net Salaries'!CI5*(IMP_Salary_Cost_Multiplier+IMP_Salary_Expense_Multiplier)</f>
        <v>576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Total Adj Net Salaries'!AB6*(IMP_Salary_Cost_Multiplier+IMP_Salary_Expense_Multiplier)</f>
        <v>20.736000000000001</v>
      </c>
      <c r="AC6" s="264">
        <f ca="1">'IMP Total Adj Net Salaries'!AC6*(IMP_Salary_Cost_Multiplier+IMP_Salary_Expense_Multiplier)</f>
        <v>20.736000000000001</v>
      </c>
      <c r="AD6" s="264">
        <f ca="1">'IMP Total Adj Net Salaries'!AD6*(IMP_Salary_Cost_Multiplier+IMP_Salary_Expense_Multiplier)</f>
        <v>20.736000000000001</v>
      </c>
      <c r="AE6" s="263">
        <f ca="1">'IMP Total Adj Net Salaries'!AE6*(IMP_Salary_Cost_Multiplier+IMP_Salary_Expense_Multiplier)</f>
        <v>20.736000000000001</v>
      </c>
      <c r="AF6" s="264">
        <f ca="1">'IMP Total Adj Net Salaries'!AF6*(IMP_Salary_Cost_Multiplier+IMP_Salary_Expense_Multiplier)</f>
        <v>20.736000000000001</v>
      </c>
      <c r="AG6" s="264">
        <f ca="1">'IMP Total Adj Net Salaries'!AG6*(IMP_Salary_Cost_Multiplier+IMP_Salary_Expense_Multiplier)</f>
        <v>20.736000000000001</v>
      </c>
      <c r="AH6" s="263">
        <f ca="1">'IMP Total Adj Net Salaries'!AH6*(IMP_Salary_Cost_Multiplier+IMP_Salary_Expense_Multiplier)</f>
        <v>20.736000000000001</v>
      </c>
      <c r="AI6" s="264">
        <f ca="1">'IMP Total Adj Net Salaries'!AI6*(IMP_Salary_Cost_Multiplier+IMP_Salary_Expense_Multiplier)</f>
        <v>20.736000000000001</v>
      </c>
      <c r="AJ6" s="264">
        <f ca="1">'IMP Total Adj Net Salaries'!AJ6*(IMP_Salary_Cost_Multiplier+IMP_Salary_Expense_Multiplier)</f>
        <v>20.736000000000001</v>
      </c>
      <c r="AK6" s="263">
        <f ca="1">'IMP Total Adj Net Salaries'!AK6*(IMP_Salary_Cost_Multiplier+IMP_Salary_Expense_Multiplier)</f>
        <v>20.736000000000001</v>
      </c>
      <c r="AL6" s="264">
        <f ca="1">'IMP Total Adj Net Salaries'!AL6*(IMP_Salary_Cost_Multiplier+IMP_Salary_Expense_Multiplier)</f>
        <v>20.736000000000001</v>
      </c>
      <c r="AM6" s="265">
        <f ca="1">'IMP Total Adj Net Salaries'!AM6*(IMP_Salary_Cost_Multiplier+IMP_Salary_Expense_Multiplier)</f>
        <v>20.736000000000001</v>
      </c>
      <c r="AN6" s="266">
        <f ca="1">'IMP Total Adj Net Salaries'!AN6*(IMP_Salary_Cost_Multiplier+IMP_Salary_Expense_Multiplier)</f>
        <v>124.55999999999999</v>
      </c>
      <c r="AO6" s="264">
        <f ca="1">'IMP Total Adj Net Salaries'!AO6*(IMP_Salary_Cost_Multiplier+IMP_Salary_Expense_Multiplier)</f>
        <v>124.55999999999999</v>
      </c>
      <c r="AP6" s="264">
        <f ca="1">'IMP Total Adj Net Salaries'!AP6*(IMP_Salary_Cost_Multiplier+IMP_Salary_Expense_Multiplier)</f>
        <v>124.55999999999999</v>
      </c>
      <c r="AQ6" s="263">
        <f ca="1">'IMP Total Adj Net Salaries'!AQ6*(IMP_Salary_Cost_Multiplier+IMP_Salary_Expense_Multiplier)</f>
        <v>124.55999999999999</v>
      </c>
      <c r="AR6" s="264">
        <f ca="1">'IMP Total Adj Net Salaries'!AR6*(IMP_Salary_Cost_Multiplier+IMP_Salary_Expense_Multiplier)</f>
        <v>124.55999999999999</v>
      </c>
      <c r="AS6" s="264">
        <f ca="1">'IMP Total Adj Net Salaries'!AS6*(IMP_Salary_Cost_Multiplier+IMP_Salary_Expense_Multiplier)</f>
        <v>124.55999999999999</v>
      </c>
      <c r="AT6" s="263">
        <f ca="1">'IMP Total Adj Net Salaries'!AT6*(IMP_Salary_Cost_Multiplier+IMP_Salary_Expense_Multiplier)</f>
        <v>124.55999999999999</v>
      </c>
      <c r="AU6" s="264">
        <f ca="1">'IMP Total Adj Net Salaries'!AU6*(IMP_Salary_Cost_Multiplier+IMP_Salary_Expense_Multiplier)</f>
        <v>124.55999999999999</v>
      </c>
      <c r="AV6" s="264">
        <f ca="1">'IMP Total Adj Net Salaries'!AV6*(IMP_Salary_Cost_Multiplier+IMP_Salary_Expense_Multiplier)</f>
        <v>124.55999999999999</v>
      </c>
      <c r="AW6" s="263">
        <f ca="1">'IMP Total Adj Net Salaries'!AW6*(IMP_Salary_Cost_Multiplier+IMP_Salary_Expense_Multiplier)</f>
        <v>124.55999999999999</v>
      </c>
      <c r="AX6" s="264">
        <f ca="1">'IMP Total Adj Net Salaries'!AX6*(IMP_Salary_Cost_Multiplier+IMP_Salary_Expense_Multiplier)</f>
        <v>124.55999999999999</v>
      </c>
      <c r="AY6" s="265">
        <f ca="1">'IMP Total Adj Net Salaries'!AY6*(IMP_Salary_Cost_Multiplier+IMP_Salary_Expense_Multiplier)</f>
        <v>124.55999999999999</v>
      </c>
      <c r="AZ6" s="266">
        <f ca="1">'IMP Total Adj Net Salaries'!AZ6*(IMP_Salary_Cost_Multiplier+IMP_Salary_Expense_Multiplier)</f>
        <v>149.76000000000002</v>
      </c>
      <c r="BA6" s="264">
        <f ca="1">'IMP Total Adj Net Salaries'!BA6*(IMP_Salary_Cost_Multiplier+IMP_Salary_Expense_Multiplier)</f>
        <v>149.76000000000002</v>
      </c>
      <c r="BB6" s="264">
        <f ca="1">'IMP Total Adj Net Salaries'!BB6*(IMP_Salary_Cost_Multiplier+IMP_Salary_Expense_Multiplier)</f>
        <v>179.71199999999999</v>
      </c>
      <c r="BC6" s="263">
        <f ca="1">'IMP Total Adj Net Salaries'!BC6*(IMP_Salary_Cost_Multiplier+IMP_Salary_Expense_Multiplier)</f>
        <v>359.42399999999998</v>
      </c>
      <c r="BD6" s="264">
        <f ca="1">'IMP Total Adj Net Salaries'!BD6*(IMP_Salary_Cost_Multiplier+IMP_Salary_Expense_Multiplier)</f>
        <v>359.42399999999998</v>
      </c>
      <c r="BE6" s="264">
        <f ca="1">'IMP Total Adj Net Salaries'!BE6*(IMP_Salary_Cost_Multiplier+IMP_Salary_Expense_Multiplier)</f>
        <v>359.42399999999998</v>
      </c>
      <c r="BF6" s="263">
        <f ca="1">'IMP Total Adj Net Salaries'!BF6*(IMP_Salary_Cost_Multiplier+IMP_Salary_Expense_Multiplier)</f>
        <v>359.42399999999998</v>
      </c>
      <c r="BG6" s="264">
        <f ca="1">'IMP Total Adj Net Salaries'!BG6*(IMP_Salary_Cost_Multiplier+IMP_Salary_Expense_Multiplier)</f>
        <v>359.42399999999998</v>
      </c>
      <c r="BH6" s="264">
        <f ca="1">'IMP Total Adj Net Salaries'!BH6*(IMP_Salary_Cost_Multiplier+IMP_Salary_Expense_Multiplier)</f>
        <v>359.42399999999998</v>
      </c>
      <c r="BI6" s="263">
        <f ca="1">'IMP Total Adj Net Salaries'!BI6*(IMP_Salary_Cost_Multiplier+IMP_Salary_Expense_Multiplier)</f>
        <v>359.42399999999998</v>
      </c>
      <c r="BJ6" s="264">
        <f ca="1">'IMP Total Adj Net Salaries'!BJ6*(IMP_Salary_Cost_Multiplier+IMP_Salary_Expense_Multiplier)</f>
        <v>359.42399999999998</v>
      </c>
      <c r="BK6" s="265">
        <f ca="1">'IMP Total Adj Net Salaries'!BK6*(IMP_Salary_Cost_Multiplier+IMP_Salary_Expense_Multiplier)</f>
        <v>359.42399999999998</v>
      </c>
      <c r="BL6" s="266">
        <f ca="1">'IMP Total Adj Net Salaries'!BL6*(IMP_Salary_Cost_Multiplier+IMP_Salary_Expense_Multiplier)</f>
        <v>432</v>
      </c>
      <c r="BM6" s="264">
        <f ca="1">'IMP Total Adj Net Salaries'!BM6*(IMP_Salary_Cost_Multiplier+IMP_Salary_Expense_Multiplier)</f>
        <v>432</v>
      </c>
      <c r="BN6" s="264">
        <f ca="1">'IMP Total Adj Net Salaries'!BN6*(IMP_Salary_Cost_Multiplier+IMP_Salary_Expense_Multiplier)</f>
        <v>432</v>
      </c>
      <c r="BO6" s="263">
        <f ca="1">'IMP Total Adj Net Salaries'!BO6*(IMP_Salary_Cost_Multiplier+IMP_Salary_Expense_Multiplier)</f>
        <v>576</v>
      </c>
      <c r="BP6" s="264">
        <f ca="1">'IMP Total Adj Net Salaries'!BP6*(IMP_Salary_Cost_Multiplier+IMP_Salary_Expense_Multiplier)</f>
        <v>576</v>
      </c>
      <c r="BQ6" s="264">
        <f ca="1">'IMP Total Adj Net Salaries'!BQ6*(IMP_Salary_Cost_Multiplier+IMP_Salary_Expense_Multiplier)</f>
        <v>576</v>
      </c>
      <c r="BR6" s="263">
        <f ca="1">'IMP Total Adj Net Salaries'!BR6*(IMP_Salary_Cost_Multiplier+IMP_Salary_Expense_Multiplier)</f>
        <v>576</v>
      </c>
      <c r="BS6" s="264">
        <f ca="1">'IMP Total Adj Net Salaries'!BS6*(IMP_Salary_Cost_Multiplier+IMP_Salary_Expense_Multiplier)</f>
        <v>576</v>
      </c>
      <c r="BT6" s="264">
        <f ca="1">'IMP Total Adj Net Salaries'!BT6*(IMP_Salary_Cost_Multiplier+IMP_Salary_Expense_Multiplier)</f>
        <v>612</v>
      </c>
      <c r="BU6" s="263">
        <f ca="1">'IMP Total Adj Net Salaries'!BU6*(IMP_Salary_Cost_Multiplier+IMP_Salary_Expense_Multiplier)</f>
        <v>612</v>
      </c>
      <c r="BV6" s="264">
        <f ca="1">'IMP Total Adj Net Salaries'!BV6*(IMP_Salary_Cost_Multiplier+IMP_Salary_Expense_Multiplier)</f>
        <v>612</v>
      </c>
      <c r="BW6" s="265">
        <f ca="1">'IMP Total Adj Net Salaries'!BW6*(IMP_Salary_Cost_Multiplier+IMP_Salary_Expense_Multiplier)</f>
        <v>648</v>
      </c>
      <c r="BX6" s="266">
        <f ca="1">'IMP Total Adj Net Salaries'!BX6*(IMP_Salary_Cost_Multiplier+IMP_Salary_Expense_Multiplier)</f>
        <v>777.6</v>
      </c>
      <c r="BY6" s="264">
        <f ca="1">'IMP Total Adj Net Salaries'!BY6*(IMP_Salary_Cost_Multiplier+IMP_Salary_Expense_Multiplier)</f>
        <v>777.6</v>
      </c>
      <c r="BZ6" s="264">
        <f ca="1">'IMP Total Adj Net Salaries'!BZ6*(IMP_Salary_Cost_Multiplier+IMP_Salary_Expense_Multiplier)</f>
        <v>820.8</v>
      </c>
      <c r="CA6" s="263">
        <f ca="1">'IMP Total Adj Net Salaries'!CA6*(IMP_Salary_Cost_Multiplier+IMP_Salary_Expense_Multiplier)</f>
        <v>820.8</v>
      </c>
      <c r="CB6" s="264">
        <f ca="1">'IMP Total Adj Net Salaries'!CB6*(IMP_Salary_Cost_Multiplier+IMP_Salary_Expense_Multiplier)</f>
        <v>820.8</v>
      </c>
      <c r="CC6" s="264">
        <f ca="1">'IMP Total Adj Net Salaries'!CC6*(IMP_Salary_Cost_Multiplier+IMP_Salary_Expense_Multiplier)</f>
        <v>820.8</v>
      </c>
      <c r="CD6" s="263">
        <f ca="1">'IMP Total Adj Net Salaries'!CD6*(IMP_Salary_Cost_Multiplier+IMP_Salary_Expense_Multiplier)</f>
        <v>820.8</v>
      </c>
      <c r="CE6" s="264">
        <f ca="1">'IMP Total Adj Net Salaries'!CE6*(IMP_Salary_Cost_Multiplier+IMP_Salary_Expense_Multiplier)</f>
        <v>820.8</v>
      </c>
      <c r="CF6" s="264">
        <f ca="1">'IMP Total Adj Net Salaries'!CF6*(IMP_Salary_Cost_Multiplier+IMP_Salary_Expense_Multiplier)</f>
        <v>820.8</v>
      </c>
      <c r="CG6" s="263">
        <f ca="1">'IMP Total Adj Net Salaries'!CG6*(IMP_Salary_Cost_Multiplier+IMP_Salary_Expense_Multiplier)</f>
        <v>820.8</v>
      </c>
      <c r="CH6" s="264">
        <f ca="1">'IMP Total Adj Net Salaries'!CH6*(IMP_Salary_Cost_Multiplier+IMP_Salary_Expense_Multiplier)</f>
        <v>820.8</v>
      </c>
      <c r="CI6" s="265">
        <f ca="1">'IMP Total Adj Net Salaries'!CI6*(IMP_Salary_Cost_Multiplier+IMP_Salary_Expense_Multiplier)</f>
        <v>820.8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Total Adj Net Salaries'!AB7*(IMP_Salary_Cost_Multiplier+IMP_Salary_Expense_Multiplier)</f>
        <v>0</v>
      </c>
      <c r="AC7" s="264">
        <f ca="1">'IMP Total Adj Net Salaries'!AC7*(IMP_Salary_Cost_Multiplier+IMP_Salary_Expense_Multiplier)</f>
        <v>13.824</v>
      </c>
      <c r="AD7" s="264">
        <f ca="1">'IMP Total Adj Net Salaries'!AD7*(IMP_Salary_Cost_Multiplier+IMP_Salary_Expense_Multiplier)</f>
        <v>13.824</v>
      </c>
      <c r="AE7" s="263">
        <f ca="1">'IMP Total Adj Net Salaries'!AE7*(IMP_Salary_Cost_Multiplier+IMP_Salary_Expense_Multiplier)</f>
        <v>13.824</v>
      </c>
      <c r="AF7" s="264">
        <f ca="1">'IMP Total Adj Net Salaries'!AF7*(IMP_Salary_Cost_Multiplier+IMP_Salary_Expense_Multiplier)</f>
        <v>13.824</v>
      </c>
      <c r="AG7" s="264">
        <f ca="1">'IMP Total Adj Net Salaries'!AG7*(IMP_Salary_Cost_Multiplier+IMP_Salary_Expense_Multiplier)</f>
        <v>13.824</v>
      </c>
      <c r="AH7" s="263">
        <f ca="1">'IMP Total Adj Net Salaries'!AH7*(IMP_Salary_Cost_Multiplier+IMP_Salary_Expense_Multiplier)</f>
        <v>13.824</v>
      </c>
      <c r="AI7" s="264">
        <f ca="1">'IMP Total Adj Net Salaries'!AI7*(IMP_Salary_Cost_Multiplier+IMP_Salary_Expense_Multiplier)</f>
        <v>13.824</v>
      </c>
      <c r="AJ7" s="264">
        <f ca="1">'IMP Total Adj Net Salaries'!AJ7*(IMP_Salary_Cost_Multiplier+IMP_Salary_Expense_Multiplier)</f>
        <v>13.824</v>
      </c>
      <c r="AK7" s="263">
        <f ca="1">'IMP Total Adj Net Salaries'!AK7*(IMP_Salary_Cost_Multiplier+IMP_Salary_Expense_Multiplier)</f>
        <v>13.824</v>
      </c>
      <c r="AL7" s="264">
        <f ca="1">'IMP Total Adj Net Salaries'!AL7*(IMP_Salary_Cost_Multiplier+IMP_Salary_Expense_Multiplier)</f>
        <v>13.824</v>
      </c>
      <c r="AM7" s="265">
        <f ca="1">'IMP Total Adj Net Salaries'!AM7*(IMP_Salary_Cost_Multiplier+IMP_Salary_Expense_Multiplier)</f>
        <v>13.824</v>
      </c>
      <c r="AN7" s="266">
        <f ca="1">'IMP Total Adj Net Salaries'!AN7*(IMP_Salary_Cost_Multiplier+IMP_Salary_Expense_Multiplier)</f>
        <v>16.608000000000001</v>
      </c>
      <c r="AO7" s="264">
        <f ca="1">'IMP Total Adj Net Salaries'!AO7*(IMP_Salary_Cost_Multiplier+IMP_Salary_Expense_Multiplier)</f>
        <v>83.04</v>
      </c>
      <c r="AP7" s="264">
        <f ca="1">'IMP Total Adj Net Salaries'!AP7*(IMP_Salary_Cost_Multiplier+IMP_Salary_Expense_Multiplier)</f>
        <v>83.04</v>
      </c>
      <c r="AQ7" s="263">
        <f ca="1">'IMP Total Adj Net Salaries'!AQ7*(IMP_Salary_Cost_Multiplier+IMP_Salary_Expense_Multiplier)</f>
        <v>83.04</v>
      </c>
      <c r="AR7" s="264">
        <f ca="1">'IMP Total Adj Net Salaries'!AR7*(IMP_Salary_Cost_Multiplier+IMP_Salary_Expense_Multiplier)</f>
        <v>99.647999999999982</v>
      </c>
      <c r="AS7" s="264">
        <f ca="1">'IMP Total Adj Net Salaries'!AS7*(IMP_Salary_Cost_Multiplier+IMP_Salary_Expense_Multiplier)</f>
        <v>99.647999999999982</v>
      </c>
      <c r="AT7" s="263">
        <f ca="1">'IMP Total Adj Net Salaries'!AT7*(IMP_Salary_Cost_Multiplier+IMP_Salary_Expense_Multiplier)</f>
        <v>99.647999999999982</v>
      </c>
      <c r="AU7" s="264">
        <f ca="1">'IMP Total Adj Net Salaries'!AU7*(IMP_Salary_Cost_Multiplier+IMP_Salary_Expense_Multiplier)</f>
        <v>99.647999999999982</v>
      </c>
      <c r="AV7" s="264">
        <f ca="1">'IMP Total Adj Net Salaries'!AV7*(IMP_Salary_Cost_Multiplier+IMP_Salary_Expense_Multiplier)</f>
        <v>99.647999999999982</v>
      </c>
      <c r="AW7" s="263">
        <f ca="1">'IMP Total Adj Net Salaries'!AW7*(IMP_Salary_Cost_Multiplier+IMP_Salary_Expense_Multiplier)</f>
        <v>99.647999999999982</v>
      </c>
      <c r="AX7" s="264">
        <f ca="1">'IMP Total Adj Net Salaries'!AX7*(IMP_Salary_Cost_Multiplier+IMP_Salary_Expense_Multiplier)</f>
        <v>116.25599999999999</v>
      </c>
      <c r="AY7" s="265">
        <f ca="1">'IMP Total Adj Net Salaries'!AY7*(IMP_Salary_Cost_Multiplier+IMP_Salary_Expense_Multiplier)</f>
        <v>116.25599999999999</v>
      </c>
      <c r="AZ7" s="266">
        <f ca="1">'IMP Total Adj Net Salaries'!AZ7*(IMP_Salary_Cost_Multiplier+IMP_Salary_Expense_Multiplier)</f>
        <v>139.77600000000001</v>
      </c>
      <c r="BA7" s="264">
        <f ca="1">'IMP Total Adj Net Salaries'!BA7*(IMP_Salary_Cost_Multiplier+IMP_Salary_Expense_Multiplier)</f>
        <v>159.744</v>
      </c>
      <c r="BB7" s="264">
        <f ca="1">'IMP Total Adj Net Salaries'!BB7*(IMP_Salary_Cost_Multiplier+IMP_Salary_Expense_Multiplier)</f>
        <v>159.744</v>
      </c>
      <c r="BC7" s="263">
        <f ca="1">'IMP Total Adj Net Salaries'!BC7*(IMP_Salary_Cost_Multiplier+IMP_Salary_Expense_Multiplier)</f>
        <v>159.744</v>
      </c>
      <c r="BD7" s="264">
        <f ca="1">'IMP Total Adj Net Salaries'!BD7*(IMP_Salary_Cost_Multiplier+IMP_Salary_Expense_Multiplier)</f>
        <v>299.52000000000004</v>
      </c>
      <c r="BE7" s="264">
        <f ca="1">'IMP Total Adj Net Salaries'!BE7*(IMP_Salary_Cost_Multiplier+IMP_Salary_Expense_Multiplier)</f>
        <v>299.52000000000004</v>
      </c>
      <c r="BF7" s="263">
        <f ca="1">'IMP Total Adj Net Salaries'!BF7*(IMP_Salary_Cost_Multiplier+IMP_Salary_Expense_Multiplier)</f>
        <v>299.52000000000004</v>
      </c>
      <c r="BG7" s="264">
        <f ca="1">'IMP Total Adj Net Salaries'!BG7*(IMP_Salary_Cost_Multiplier+IMP_Salary_Expense_Multiplier)</f>
        <v>299.52000000000004</v>
      </c>
      <c r="BH7" s="264">
        <f ca="1">'IMP Total Adj Net Salaries'!BH7*(IMP_Salary_Cost_Multiplier+IMP_Salary_Expense_Multiplier)</f>
        <v>299.52000000000004</v>
      </c>
      <c r="BI7" s="263">
        <f ca="1">'IMP Total Adj Net Salaries'!BI7*(IMP_Salary_Cost_Multiplier+IMP_Salary_Expense_Multiplier)</f>
        <v>299.52000000000004</v>
      </c>
      <c r="BJ7" s="264">
        <f ca="1">'IMP Total Adj Net Salaries'!BJ7*(IMP_Salary_Cost_Multiplier+IMP_Salary_Expense_Multiplier)</f>
        <v>299.52000000000004</v>
      </c>
      <c r="BK7" s="265">
        <f ca="1">'IMP Total Adj Net Salaries'!BK7*(IMP_Salary_Cost_Multiplier+IMP_Salary_Expense_Multiplier)</f>
        <v>299.52000000000004</v>
      </c>
      <c r="BL7" s="266">
        <f ca="1">'IMP Total Adj Net Salaries'!BL7*(IMP_Salary_Cost_Multiplier+IMP_Salary_Expense_Multiplier)</f>
        <v>360</v>
      </c>
      <c r="BM7" s="264">
        <f ca="1">'IMP Total Adj Net Salaries'!BM7*(IMP_Salary_Cost_Multiplier+IMP_Salary_Expense_Multiplier)</f>
        <v>360</v>
      </c>
      <c r="BN7" s="264">
        <f ca="1">'IMP Total Adj Net Salaries'!BN7*(IMP_Salary_Cost_Multiplier+IMP_Salary_Expense_Multiplier)</f>
        <v>360</v>
      </c>
      <c r="BO7" s="263">
        <f ca="1">'IMP Total Adj Net Salaries'!BO7*(IMP_Salary_Cost_Multiplier+IMP_Salary_Expense_Multiplier)</f>
        <v>360</v>
      </c>
      <c r="BP7" s="264">
        <f ca="1">'IMP Total Adj Net Salaries'!BP7*(IMP_Salary_Cost_Multiplier+IMP_Salary_Expense_Multiplier)</f>
        <v>552</v>
      </c>
      <c r="BQ7" s="264">
        <f ca="1">'IMP Total Adj Net Salaries'!BQ7*(IMP_Salary_Cost_Multiplier+IMP_Salary_Expense_Multiplier)</f>
        <v>552</v>
      </c>
      <c r="BR7" s="263">
        <f ca="1">'IMP Total Adj Net Salaries'!BR7*(IMP_Salary_Cost_Multiplier+IMP_Salary_Expense_Multiplier)</f>
        <v>552</v>
      </c>
      <c r="BS7" s="264">
        <f ca="1">'IMP Total Adj Net Salaries'!BS7*(IMP_Salary_Cost_Multiplier+IMP_Salary_Expense_Multiplier)</f>
        <v>552</v>
      </c>
      <c r="BT7" s="264">
        <f ca="1">'IMP Total Adj Net Salaries'!BT7*(IMP_Salary_Cost_Multiplier+IMP_Salary_Expense_Multiplier)</f>
        <v>552</v>
      </c>
      <c r="BU7" s="263">
        <f ca="1">'IMP Total Adj Net Salaries'!BU7*(IMP_Salary_Cost_Multiplier+IMP_Salary_Expense_Multiplier)</f>
        <v>552</v>
      </c>
      <c r="BV7" s="264">
        <f ca="1">'IMP Total Adj Net Salaries'!BV7*(IMP_Salary_Cost_Multiplier+IMP_Salary_Expense_Multiplier)</f>
        <v>600</v>
      </c>
      <c r="BW7" s="265">
        <f ca="1">'IMP Total Adj Net Salaries'!BW7*(IMP_Salary_Cost_Multiplier+IMP_Salary_Expense_Multiplier)</f>
        <v>600</v>
      </c>
      <c r="BX7" s="266">
        <f ca="1">'IMP Total Adj Net Salaries'!BX7*(IMP_Salary_Cost_Multiplier+IMP_Salary_Expense_Multiplier)</f>
        <v>720</v>
      </c>
      <c r="BY7" s="264">
        <f ca="1">'IMP Total Adj Net Salaries'!BY7*(IMP_Salary_Cost_Multiplier+IMP_Salary_Expense_Multiplier)</f>
        <v>720</v>
      </c>
      <c r="BZ7" s="264">
        <f ca="1">'IMP Total Adj Net Salaries'!BZ7*(IMP_Salary_Cost_Multiplier+IMP_Salary_Expense_Multiplier)</f>
        <v>720</v>
      </c>
      <c r="CA7" s="263">
        <f ca="1">'IMP Total Adj Net Salaries'!CA7*(IMP_Salary_Cost_Multiplier+IMP_Salary_Expense_Multiplier)</f>
        <v>720</v>
      </c>
      <c r="CB7" s="264">
        <f ca="1">'IMP Total Adj Net Salaries'!CB7*(IMP_Salary_Cost_Multiplier+IMP_Salary_Expense_Multiplier)</f>
        <v>720</v>
      </c>
      <c r="CC7" s="264">
        <f ca="1">'IMP Total Adj Net Salaries'!CC7*(IMP_Salary_Cost_Multiplier+IMP_Salary_Expense_Multiplier)</f>
        <v>720</v>
      </c>
      <c r="CD7" s="263">
        <f ca="1">'IMP Total Adj Net Salaries'!CD7*(IMP_Salary_Cost_Multiplier+IMP_Salary_Expense_Multiplier)</f>
        <v>720</v>
      </c>
      <c r="CE7" s="264">
        <f ca="1">'IMP Total Adj Net Salaries'!CE7*(IMP_Salary_Cost_Multiplier+IMP_Salary_Expense_Multiplier)</f>
        <v>720</v>
      </c>
      <c r="CF7" s="264">
        <f ca="1">'IMP Total Adj Net Salaries'!CF7*(IMP_Salary_Cost_Multiplier+IMP_Salary_Expense_Multiplier)</f>
        <v>720</v>
      </c>
      <c r="CG7" s="263">
        <f ca="1">'IMP Total Adj Net Salaries'!CG7*(IMP_Salary_Cost_Multiplier+IMP_Salary_Expense_Multiplier)</f>
        <v>720</v>
      </c>
      <c r="CH7" s="264">
        <f ca="1">'IMP Total Adj Net Salaries'!CH7*(IMP_Salary_Cost_Multiplier+IMP_Salary_Expense_Multiplier)</f>
        <v>720</v>
      </c>
      <c r="CI7" s="265">
        <f ca="1">'IMP Total Adj Net Salaries'!CI7*(IMP_Salary_Cost_Multiplier+IMP_Salary_Expense_Multiplier)</f>
        <v>720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Total Adj Net Salaries'!AB8*(IMP_Salary_Cost_Multiplier+IMP_Salary_Expense_Multiplier)</f>
        <v>0</v>
      </c>
      <c r="AC8" s="264">
        <f ca="1">'IMP Total Adj Net Salaries'!AC8*(IMP_Salary_Cost_Multiplier+IMP_Salary_Expense_Multiplier)</f>
        <v>0</v>
      </c>
      <c r="AD8" s="264">
        <f ca="1">'IMP Total Adj Net Salaries'!AD8*(IMP_Salary_Cost_Multiplier+IMP_Salary_Expense_Multiplier)</f>
        <v>10.368</v>
      </c>
      <c r="AE8" s="263">
        <f ca="1">'IMP Total Adj Net Salaries'!AE8*(IMP_Salary_Cost_Multiplier+IMP_Salary_Expense_Multiplier)</f>
        <v>20.736000000000001</v>
      </c>
      <c r="AF8" s="264">
        <f ca="1">'IMP Total Adj Net Salaries'!AF8*(IMP_Salary_Cost_Multiplier+IMP_Salary_Expense_Multiplier)</f>
        <v>20.736000000000001</v>
      </c>
      <c r="AG8" s="264">
        <f ca="1">'IMP Total Adj Net Salaries'!AG8*(IMP_Salary_Cost_Multiplier+IMP_Salary_Expense_Multiplier)</f>
        <v>20.736000000000001</v>
      </c>
      <c r="AH8" s="263">
        <f ca="1">'IMP Total Adj Net Salaries'!AH8*(IMP_Salary_Cost_Multiplier+IMP_Salary_Expense_Multiplier)</f>
        <v>20.736000000000001</v>
      </c>
      <c r="AI8" s="264">
        <f ca="1">'IMP Total Adj Net Salaries'!AI8*(IMP_Salary_Cost_Multiplier+IMP_Salary_Expense_Multiplier)</f>
        <v>20.736000000000001</v>
      </c>
      <c r="AJ8" s="264">
        <f ca="1">'IMP Total Adj Net Salaries'!AJ8*(IMP_Salary_Cost_Multiplier+IMP_Salary_Expense_Multiplier)</f>
        <v>20.736000000000001</v>
      </c>
      <c r="AK8" s="263">
        <f ca="1">'IMP Total Adj Net Salaries'!AK8*(IMP_Salary_Cost_Multiplier+IMP_Salary_Expense_Multiplier)</f>
        <v>20.736000000000001</v>
      </c>
      <c r="AL8" s="264">
        <f ca="1">'IMP Total Adj Net Salaries'!AL8*(IMP_Salary_Cost_Multiplier+IMP_Salary_Expense_Multiplier)</f>
        <v>20.736000000000001</v>
      </c>
      <c r="AM8" s="265">
        <f ca="1">'IMP Total Adj Net Salaries'!AM8*(IMP_Salary_Cost_Multiplier+IMP_Salary_Expense_Multiplier)</f>
        <v>20.736000000000001</v>
      </c>
      <c r="AN8" s="266">
        <f ca="1">'IMP Total Adj Net Salaries'!AN8*(IMP_Salary_Cost_Multiplier+IMP_Salary_Expense_Multiplier)</f>
        <v>24.911999999999995</v>
      </c>
      <c r="AO8" s="264">
        <f ca="1">'IMP Total Adj Net Salaries'!AO8*(IMP_Salary_Cost_Multiplier+IMP_Salary_Expense_Multiplier)</f>
        <v>24.911999999999995</v>
      </c>
      <c r="AP8" s="264">
        <f ca="1">'IMP Total Adj Net Salaries'!AP8*(IMP_Salary_Cost_Multiplier+IMP_Salary_Expense_Multiplier)</f>
        <v>74.736000000000004</v>
      </c>
      <c r="AQ8" s="263">
        <f ca="1">'IMP Total Adj Net Salaries'!AQ8*(IMP_Salary_Cost_Multiplier+IMP_Salary_Expense_Multiplier)</f>
        <v>124.55999999999999</v>
      </c>
      <c r="AR8" s="264">
        <f ca="1">'IMP Total Adj Net Salaries'!AR8*(IMP_Salary_Cost_Multiplier+IMP_Salary_Expense_Multiplier)</f>
        <v>124.55999999999999</v>
      </c>
      <c r="AS8" s="264">
        <f ca="1">'IMP Total Adj Net Salaries'!AS8*(IMP_Salary_Cost_Multiplier+IMP_Salary_Expense_Multiplier)</f>
        <v>137.01599999999999</v>
      </c>
      <c r="AT8" s="263">
        <f ca="1">'IMP Total Adj Net Salaries'!AT8*(IMP_Salary_Cost_Multiplier+IMP_Salary_Expense_Multiplier)</f>
        <v>149.47200000000001</v>
      </c>
      <c r="AU8" s="264">
        <f ca="1">'IMP Total Adj Net Salaries'!AU8*(IMP_Salary_Cost_Multiplier+IMP_Salary_Expense_Multiplier)</f>
        <v>149.47200000000001</v>
      </c>
      <c r="AV8" s="264">
        <f ca="1">'IMP Total Adj Net Salaries'!AV8*(IMP_Salary_Cost_Multiplier+IMP_Salary_Expense_Multiplier)</f>
        <v>149.47200000000001</v>
      </c>
      <c r="AW8" s="263">
        <f ca="1">'IMP Total Adj Net Salaries'!AW8*(IMP_Salary_Cost_Multiplier+IMP_Salary_Expense_Multiplier)</f>
        <v>149.47200000000001</v>
      </c>
      <c r="AX8" s="264">
        <f ca="1">'IMP Total Adj Net Salaries'!AX8*(IMP_Salary_Cost_Multiplier+IMP_Salary_Expense_Multiplier)</f>
        <v>149.47200000000001</v>
      </c>
      <c r="AY8" s="265">
        <f ca="1">'IMP Total Adj Net Salaries'!AY8*(IMP_Salary_Cost_Multiplier+IMP_Salary_Expense_Multiplier)</f>
        <v>149.47200000000001</v>
      </c>
      <c r="AZ8" s="266">
        <f ca="1">'IMP Total Adj Net Salaries'!AZ8*(IMP_Salary_Cost_Multiplier+IMP_Salary_Expense_Multiplier)</f>
        <v>194.68800000000002</v>
      </c>
      <c r="BA8" s="264">
        <f ca="1">'IMP Total Adj Net Salaries'!BA8*(IMP_Salary_Cost_Multiplier+IMP_Salary_Expense_Multiplier)</f>
        <v>194.68800000000002</v>
      </c>
      <c r="BB8" s="264">
        <f ca="1">'IMP Total Adj Net Salaries'!BB8*(IMP_Salary_Cost_Multiplier+IMP_Salary_Expense_Multiplier)</f>
        <v>209.66399999999999</v>
      </c>
      <c r="BC8" s="263">
        <f ca="1">'IMP Total Adj Net Salaries'!BC8*(IMP_Salary_Cost_Multiplier+IMP_Salary_Expense_Multiplier)</f>
        <v>224.64000000000001</v>
      </c>
      <c r="BD8" s="264">
        <f ca="1">'IMP Total Adj Net Salaries'!BD8*(IMP_Salary_Cost_Multiplier+IMP_Salary_Expense_Multiplier)</f>
        <v>224.64000000000001</v>
      </c>
      <c r="BE8" s="264">
        <f ca="1">'IMP Total Adj Net Salaries'!BE8*(IMP_Salary_Cost_Multiplier+IMP_Salary_Expense_Multiplier)</f>
        <v>344.44800000000004</v>
      </c>
      <c r="BF8" s="263">
        <f ca="1">'IMP Total Adj Net Salaries'!BF8*(IMP_Salary_Cost_Multiplier+IMP_Salary_Expense_Multiplier)</f>
        <v>449.28000000000003</v>
      </c>
      <c r="BG8" s="264">
        <f ca="1">'IMP Total Adj Net Salaries'!BG8*(IMP_Salary_Cost_Multiplier+IMP_Salary_Expense_Multiplier)</f>
        <v>449.28000000000003</v>
      </c>
      <c r="BH8" s="264">
        <f ca="1">'IMP Total Adj Net Salaries'!BH8*(IMP_Salary_Cost_Multiplier+IMP_Salary_Expense_Multiplier)</f>
        <v>449.28000000000003</v>
      </c>
      <c r="BI8" s="263">
        <f ca="1">'IMP Total Adj Net Salaries'!BI8*(IMP_Salary_Cost_Multiplier+IMP_Salary_Expense_Multiplier)</f>
        <v>449.28000000000003</v>
      </c>
      <c r="BJ8" s="264">
        <f ca="1">'IMP Total Adj Net Salaries'!BJ8*(IMP_Salary_Cost_Multiplier+IMP_Salary_Expense_Multiplier)</f>
        <v>449.28000000000003</v>
      </c>
      <c r="BK8" s="265">
        <f ca="1">'IMP Total Adj Net Salaries'!BK8*(IMP_Salary_Cost_Multiplier+IMP_Salary_Expense_Multiplier)</f>
        <v>449.28000000000003</v>
      </c>
      <c r="BL8" s="266">
        <f ca="1">'IMP Total Adj Net Salaries'!BL8*(IMP_Salary_Cost_Multiplier+IMP_Salary_Expense_Multiplier)</f>
        <v>540</v>
      </c>
      <c r="BM8" s="264">
        <f ca="1">'IMP Total Adj Net Salaries'!BM8*(IMP_Salary_Cost_Multiplier+IMP_Salary_Expense_Multiplier)</f>
        <v>540</v>
      </c>
      <c r="BN8" s="264">
        <f ca="1">'IMP Total Adj Net Salaries'!BN8*(IMP_Salary_Cost_Multiplier+IMP_Salary_Expense_Multiplier)</f>
        <v>540</v>
      </c>
      <c r="BO8" s="263">
        <f ca="1">'IMP Total Adj Net Salaries'!BO8*(IMP_Salary_Cost_Multiplier+IMP_Salary_Expense_Multiplier)</f>
        <v>540</v>
      </c>
      <c r="BP8" s="264">
        <f ca="1">'IMP Total Adj Net Salaries'!BP8*(IMP_Salary_Cost_Multiplier+IMP_Salary_Expense_Multiplier)</f>
        <v>540</v>
      </c>
      <c r="BQ8" s="264">
        <f ca="1">'IMP Total Adj Net Salaries'!BQ8*(IMP_Salary_Cost_Multiplier+IMP_Salary_Expense_Multiplier)</f>
        <v>666</v>
      </c>
      <c r="BR8" s="263">
        <f ca="1">'IMP Total Adj Net Salaries'!BR8*(IMP_Salary_Cost_Multiplier+IMP_Salary_Expense_Multiplier)</f>
        <v>774</v>
      </c>
      <c r="BS8" s="264">
        <f ca="1">'IMP Total Adj Net Salaries'!BS8*(IMP_Salary_Cost_Multiplier+IMP_Salary_Expense_Multiplier)</f>
        <v>774</v>
      </c>
      <c r="BT8" s="264">
        <f ca="1">'IMP Total Adj Net Salaries'!BT8*(IMP_Salary_Cost_Multiplier+IMP_Salary_Expense_Multiplier)</f>
        <v>774</v>
      </c>
      <c r="BU8" s="263">
        <f ca="1">'IMP Total Adj Net Salaries'!BU8*(IMP_Salary_Cost_Multiplier+IMP_Salary_Expense_Multiplier)</f>
        <v>774</v>
      </c>
      <c r="BV8" s="264">
        <f ca="1">'IMP Total Adj Net Salaries'!BV8*(IMP_Salary_Cost_Multiplier+IMP_Salary_Expense_Multiplier)</f>
        <v>774</v>
      </c>
      <c r="BW8" s="265">
        <f ca="1">'IMP Total Adj Net Salaries'!BW8*(IMP_Salary_Cost_Multiplier+IMP_Salary_Expense_Multiplier)</f>
        <v>828</v>
      </c>
      <c r="BX8" s="266">
        <f ca="1">'IMP Total Adj Net Salaries'!BX8*(IMP_Salary_Cost_Multiplier+IMP_Salary_Expense_Multiplier)</f>
        <v>1058.3999999999999</v>
      </c>
      <c r="BY8" s="264">
        <f ca="1">'IMP Total Adj Net Salaries'!BY8*(IMP_Salary_Cost_Multiplier+IMP_Salary_Expense_Multiplier)</f>
        <v>1058.3999999999999</v>
      </c>
      <c r="BZ8" s="264">
        <f ca="1">'IMP Total Adj Net Salaries'!BZ8*(IMP_Salary_Cost_Multiplier+IMP_Salary_Expense_Multiplier)</f>
        <v>1058.3999999999999</v>
      </c>
      <c r="CA8" s="263">
        <f ca="1">'IMP Total Adj Net Salaries'!CA8*(IMP_Salary_Cost_Multiplier+IMP_Salary_Expense_Multiplier)</f>
        <v>1058.3999999999999</v>
      </c>
      <c r="CB8" s="264">
        <f ca="1">'IMP Total Adj Net Salaries'!CB8*(IMP_Salary_Cost_Multiplier+IMP_Salary_Expense_Multiplier)</f>
        <v>1058.3999999999999</v>
      </c>
      <c r="CC8" s="264">
        <f ca="1">'IMP Total Adj Net Salaries'!CC8*(IMP_Salary_Cost_Multiplier+IMP_Salary_Expense_Multiplier)</f>
        <v>1058.3999999999999</v>
      </c>
      <c r="CD8" s="263">
        <f ca="1">'IMP Total Adj Net Salaries'!CD8*(IMP_Salary_Cost_Multiplier+IMP_Salary_Expense_Multiplier)</f>
        <v>1058.3999999999999</v>
      </c>
      <c r="CE8" s="264">
        <f ca="1">'IMP Total Adj Net Salaries'!CE8*(IMP_Salary_Cost_Multiplier+IMP_Salary_Expense_Multiplier)</f>
        <v>1058.3999999999999</v>
      </c>
      <c r="CF8" s="264">
        <f ca="1">'IMP Total Adj Net Salaries'!CF8*(IMP_Salary_Cost_Multiplier+IMP_Salary_Expense_Multiplier)</f>
        <v>1058.3999999999999</v>
      </c>
      <c r="CG8" s="263">
        <f ca="1">'IMP Total Adj Net Salaries'!CG8*(IMP_Salary_Cost_Multiplier+IMP_Salary_Expense_Multiplier)</f>
        <v>1058.3999999999999</v>
      </c>
      <c r="CH8" s="264">
        <f ca="1">'IMP Total Adj Net Salaries'!CH8*(IMP_Salary_Cost_Multiplier+IMP_Salary_Expense_Multiplier)</f>
        <v>1058.3999999999999</v>
      </c>
      <c r="CI8" s="265">
        <f ca="1">'IMP Total Adj Net Salaries'!CI8*(IMP_Salary_Cost_Multiplier+IMP_Salary_Expense_Multiplier)</f>
        <v>1058.3999999999999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Total Adj Net Salaries'!AB9*(IMP_Salary_Cost_Multiplier+IMP_Salary_Expense_Multiplier)</f>
        <v>27.648</v>
      </c>
      <c r="AC9" s="264">
        <f ca="1">'IMP Total Adj Net Salaries'!AC9*(IMP_Salary_Cost_Multiplier+IMP_Salary_Expense_Multiplier)</f>
        <v>27.648</v>
      </c>
      <c r="AD9" s="264">
        <f ca="1">'IMP Total Adj Net Salaries'!AD9*(IMP_Salary_Cost_Multiplier+IMP_Salary_Expense_Multiplier)</f>
        <v>27.648</v>
      </c>
      <c r="AE9" s="263">
        <f ca="1">'IMP Total Adj Net Salaries'!AE9*(IMP_Salary_Cost_Multiplier+IMP_Salary_Expense_Multiplier)</f>
        <v>27.648</v>
      </c>
      <c r="AF9" s="264">
        <f ca="1">'IMP Total Adj Net Salaries'!AF9*(IMP_Salary_Cost_Multiplier+IMP_Salary_Expense_Multiplier)</f>
        <v>27.648</v>
      </c>
      <c r="AG9" s="264">
        <f ca="1">'IMP Total Adj Net Salaries'!AG9*(IMP_Salary_Cost_Multiplier+IMP_Salary_Expense_Multiplier)</f>
        <v>27.648</v>
      </c>
      <c r="AH9" s="263">
        <f ca="1">'IMP Total Adj Net Salaries'!AH9*(IMP_Salary_Cost_Multiplier+IMP_Salary_Expense_Multiplier)</f>
        <v>27.648</v>
      </c>
      <c r="AI9" s="264">
        <f ca="1">'IMP Total Adj Net Salaries'!AI9*(IMP_Salary_Cost_Multiplier+IMP_Salary_Expense_Multiplier)</f>
        <v>27.648</v>
      </c>
      <c r="AJ9" s="264">
        <f ca="1">'IMP Total Adj Net Salaries'!AJ9*(IMP_Salary_Cost_Multiplier+IMP_Salary_Expense_Multiplier)</f>
        <v>27.648</v>
      </c>
      <c r="AK9" s="263">
        <f ca="1">'IMP Total Adj Net Salaries'!AK9*(IMP_Salary_Cost_Multiplier+IMP_Salary_Expense_Multiplier)</f>
        <v>27.648</v>
      </c>
      <c r="AL9" s="264">
        <f ca="1">'IMP Total Adj Net Salaries'!AL9*(IMP_Salary_Cost_Multiplier+IMP_Salary_Expense_Multiplier)</f>
        <v>27.648</v>
      </c>
      <c r="AM9" s="265">
        <f ca="1">'IMP Total Adj Net Salaries'!AM9*(IMP_Salary_Cost_Multiplier+IMP_Salary_Expense_Multiplier)</f>
        <v>27.648</v>
      </c>
      <c r="AN9" s="266">
        <f ca="1">'IMP Total Adj Net Salaries'!AN9*(IMP_Salary_Cost_Multiplier+IMP_Salary_Expense_Multiplier)</f>
        <v>166.08</v>
      </c>
      <c r="AO9" s="264">
        <f ca="1">'IMP Total Adj Net Salaries'!AO9*(IMP_Salary_Cost_Multiplier+IMP_Salary_Expense_Multiplier)</f>
        <v>166.08</v>
      </c>
      <c r="AP9" s="264">
        <f ca="1">'IMP Total Adj Net Salaries'!AP9*(IMP_Salary_Cost_Multiplier+IMP_Salary_Expense_Multiplier)</f>
        <v>166.08</v>
      </c>
      <c r="AQ9" s="263">
        <f ca="1">'IMP Total Adj Net Salaries'!AQ9*(IMP_Salary_Cost_Multiplier+IMP_Salary_Expense_Multiplier)</f>
        <v>166.08</v>
      </c>
      <c r="AR9" s="264">
        <f ca="1">'IMP Total Adj Net Salaries'!AR9*(IMP_Salary_Cost_Multiplier+IMP_Salary_Expense_Multiplier)</f>
        <v>166.08</v>
      </c>
      <c r="AS9" s="264">
        <f ca="1">'IMP Total Adj Net Salaries'!AS9*(IMP_Salary_Cost_Multiplier+IMP_Salary_Expense_Multiplier)</f>
        <v>166.08</v>
      </c>
      <c r="AT9" s="263">
        <f ca="1">'IMP Total Adj Net Salaries'!AT9*(IMP_Salary_Cost_Multiplier+IMP_Salary_Expense_Multiplier)</f>
        <v>166.08</v>
      </c>
      <c r="AU9" s="264">
        <f ca="1">'IMP Total Adj Net Salaries'!AU9*(IMP_Salary_Cost_Multiplier+IMP_Salary_Expense_Multiplier)</f>
        <v>166.08</v>
      </c>
      <c r="AV9" s="264">
        <f ca="1">'IMP Total Adj Net Salaries'!AV9*(IMP_Salary_Cost_Multiplier+IMP_Salary_Expense_Multiplier)</f>
        <v>166.08</v>
      </c>
      <c r="AW9" s="263">
        <f ca="1">'IMP Total Adj Net Salaries'!AW9*(IMP_Salary_Cost_Multiplier+IMP_Salary_Expense_Multiplier)</f>
        <v>166.08</v>
      </c>
      <c r="AX9" s="264">
        <f ca="1">'IMP Total Adj Net Salaries'!AX9*(IMP_Salary_Cost_Multiplier+IMP_Salary_Expense_Multiplier)</f>
        <v>166.08</v>
      </c>
      <c r="AY9" s="265">
        <f ca="1">'IMP Total Adj Net Salaries'!AY9*(IMP_Salary_Cost_Multiplier+IMP_Salary_Expense_Multiplier)</f>
        <v>166.08</v>
      </c>
      <c r="AZ9" s="266">
        <f ca="1">'IMP Total Adj Net Salaries'!AZ9*(IMP_Salary_Cost_Multiplier+IMP_Salary_Expense_Multiplier)</f>
        <v>199.68</v>
      </c>
      <c r="BA9" s="264">
        <f ca="1">'IMP Total Adj Net Salaries'!BA9*(IMP_Salary_Cost_Multiplier+IMP_Salary_Expense_Multiplier)</f>
        <v>199.68</v>
      </c>
      <c r="BB9" s="264">
        <f ca="1">'IMP Total Adj Net Salaries'!BB9*(IMP_Salary_Cost_Multiplier+IMP_Salary_Expense_Multiplier)</f>
        <v>199.68</v>
      </c>
      <c r="BC9" s="263">
        <f ca="1">'IMP Total Adj Net Salaries'!BC9*(IMP_Salary_Cost_Multiplier+IMP_Salary_Expense_Multiplier)</f>
        <v>359.42399999999998</v>
      </c>
      <c r="BD9" s="264">
        <f ca="1">'IMP Total Adj Net Salaries'!BD9*(IMP_Salary_Cost_Multiplier+IMP_Salary_Expense_Multiplier)</f>
        <v>359.42399999999998</v>
      </c>
      <c r="BE9" s="264">
        <f ca="1">'IMP Total Adj Net Salaries'!BE9*(IMP_Salary_Cost_Multiplier+IMP_Salary_Expense_Multiplier)</f>
        <v>359.42399999999998</v>
      </c>
      <c r="BF9" s="263">
        <f ca="1">'IMP Total Adj Net Salaries'!BF9*(IMP_Salary_Cost_Multiplier+IMP_Salary_Expense_Multiplier)</f>
        <v>359.42399999999998</v>
      </c>
      <c r="BG9" s="264">
        <f ca="1">'IMP Total Adj Net Salaries'!BG9*(IMP_Salary_Cost_Multiplier+IMP_Salary_Expense_Multiplier)</f>
        <v>359.42399999999998</v>
      </c>
      <c r="BH9" s="264">
        <f ca="1">'IMP Total Adj Net Salaries'!BH9*(IMP_Salary_Cost_Multiplier+IMP_Salary_Expense_Multiplier)</f>
        <v>359.42399999999998</v>
      </c>
      <c r="BI9" s="263">
        <f ca="1">'IMP Total Adj Net Salaries'!BI9*(IMP_Salary_Cost_Multiplier+IMP_Salary_Expense_Multiplier)</f>
        <v>359.42399999999998</v>
      </c>
      <c r="BJ9" s="264">
        <f ca="1">'IMP Total Adj Net Salaries'!BJ9*(IMP_Salary_Cost_Multiplier+IMP_Salary_Expense_Multiplier)</f>
        <v>359.42399999999998</v>
      </c>
      <c r="BK9" s="265">
        <f ca="1">'IMP Total Adj Net Salaries'!BK9*(IMP_Salary_Cost_Multiplier+IMP_Salary_Expense_Multiplier)</f>
        <v>359.42399999999998</v>
      </c>
      <c r="BL9" s="266">
        <f ca="1">'IMP Total Adj Net Salaries'!BL9*(IMP_Salary_Cost_Multiplier+IMP_Salary_Expense_Multiplier)</f>
        <v>432</v>
      </c>
      <c r="BM9" s="264">
        <f ca="1">'IMP Total Adj Net Salaries'!BM9*(IMP_Salary_Cost_Multiplier+IMP_Salary_Expense_Multiplier)</f>
        <v>432</v>
      </c>
      <c r="BN9" s="264">
        <f ca="1">'IMP Total Adj Net Salaries'!BN9*(IMP_Salary_Cost_Multiplier+IMP_Salary_Expense_Multiplier)</f>
        <v>432</v>
      </c>
      <c r="BO9" s="263">
        <f ca="1">'IMP Total Adj Net Salaries'!BO9*(IMP_Salary_Cost_Multiplier+IMP_Salary_Expense_Multiplier)</f>
        <v>480</v>
      </c>
      <c r="BP9" s="264">
        <f ca="1">'IMP Total Adj Net Salaries'!BP9*(IMP_Salary_Cost_Multiplier+IMP_Salary_Expense_Multiplier)</f>
        <v>480</v>
      </c>
      <c r="BQ9" s="264">
        <f ca="1">'IMP Total Adj Net Salaries'!BQ9*(IMP_Salary_Cost_Multiplier+IMP_Salary_Expense_Multiplier)</f>
        <v>480</v>
      </c>
      <c r="BR9" s="263">
        <f ca="1">'IMP Total Adj Net Salaries'!BR9*(IMP_Salary_Cost_Multiplier+IMP_Salary_Expense_Multiplier)</f>
        <v>480</v>
      </c>
      <c r="BS9" s="264">
        <f ca="1">'IMP Total Adj Net Salaries'!BS9*(IMP_Salary_Cost_Multiplier+IMP_Salary_Expense_Multiplier)</f>
        <v>480</v>
      </c>
      <c r="BT9" s="264">
        <f ca="1">'IMP Total Adj Net Salaries'!BT9*(IMP_Salary_Cost_Multiplier+IMP_Salary_Expense_Multiplier)</f>
        <v>480</v>
      </c>
      <c r="BU9" s="263">
        <f ca="1">'IMP Total Adj Net Salaries'!BU9*(IMP_Salary_Cost_Multiplier+IMP_Salary_Expense_Multiplier)</f>
        <v>480</v>
      </c>
      <c r="BV9" s="264">
        <f ca="1">'IMP Total Adj Net Salaries'!BV9*(IMP_Salary_Cost_Multiplier+IMP_Salary_Expense_Multiplier)</f>
        <v>480</v>
      </c>
      <c r="BW9" s="265">
        <f ca="1">'IMP Total Adj Net Salaries'!BW9*(IMP_Salary_Cost_Multiplier+IMP_Salary_Expense_Multiplier)</f>
        <v>480</v>
      </c>
      <c r="BX9" s="266">
        <f ca="1">'IMP Total Adj Net Salaries'!BX9*(IMP_Salary_Cost_Multiplier+IMP_Salary_Expense_Multiplier)</f>
        <v>576</v>
      </c>
      <c r="BY9" s="264">
        <f ca="1">'IMP Total Adj Net Salaries'!BY9*(IMP_Salary_Cost_Multiplier+IMP_Salary_Expense_Multiplier)</f>
        <v>576</v>
      </c>
      <c r="BZ9" s="264">
        <f ca="1">'IMP Total Adj Net Salaries'!BZ9*(IMP_Salary_Cost_Multiplier+IMP_Salary_Expense_Multiplier)</f>
        <v>576</v>
      </c>
      <c r="CA9" s="263">
        <f ca="1">'IMP Total Adj Net Salaries'!CA9*(IMP_Salary_Cost_Multiplier+IMP_Salary_Expense_Multiplier)</f>
        <v>576</v>
      </c>
      <c r="CB9" s="264">
        <f ca="1">'IMP Total Adj Net Salaries'!CB9*(IMP_Salary_Cost_Multiplier+IMP_Salary_Expense_Multiplier)</f>
        <v>576</v>
      </c>
      <c r="CC9" s="264">
        <f ca="1">'IMP Total Adj Net Salaries'!CC9*(IMP_Salary_Cost_Multiplier+IMP_Salary_Expense_Multiplier)</f>
        <v>576</v>
      </c>
      <c r="CD9" s="263">
        <f ca="1">'IMP Total Adj Net Salaries'!CD9*(IMP_Salary_Cost_Multiplier+IMP_Salary_Expense_Multiplier)</f>
        <v>576</v>
      </c>
      <c r="CE9" s="264">
        <f ca="1">'IMP Total Adj Net Salaries'!CE9*(IMP_Salary_Cost_Multiplier+IMP_Salary_Expense_Multiplier)</f>
        <v>576</v>
      </c>
      <c r="CF9" s="264">
        <f ca="1">'IMP Total Adj Net Salaries'!CF9*(IMP_Salary_Cost_Multiplier+IMP_Salary_Expense_Multiplier)</f>
        <v>576</v>
      </c>
      <c r="CG9" s="263">
        <f ca="1">'IMP Total Adj Net Salaries'!CG9*(IMP_Salary_Cost_Multiplier+IMP_Salary_Expense_Multiplier)</f>
        <v>576</v>
      </c>
      <c r="CH9" s="264">
        <f ca="1">'IMP Total Adj Net Salaries'!CH9*(IMP_Salary_Cost_Multiplier+IMP_Salary_Expense_Multiplier)</f>
        <v>576</v>
      </c>
      <c r="CI9" s="265">
        <f ca="1">'IMP Total Adj Net Salaries'!CI9*(IMP_Salary_Cost_Multiplier+IMP_Salary_Expense_Multiplier)</f>
        <v>576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Total Adj Net Salaries'!AB10*(IMP_Salary_Cost_Multiplier+IMP_Salary_Expense_Multiplier)</f>
        <v>20.736000000000001</v>
      </c>
      <c r="AC10" s="264">
        <f ca="1">'IMP Total Adj Net Salaries'!AC10*(IMP_Salary_Cost_Multiplier+IMP_Salary_Expense_Multiplier)</f>
        <v>20.736000000000001</v>
      </c>
      <c r="AD10" s="264">
        <f ca="1">'IMP Total Adj Net Salaries'!AD10*(IMP_Salary_Cost_Multiplier+IMP_Salary_Expense_Multiplier)</f>
        <v>20.736000000000001</v>
      </c>
      <c r="AE10" s="263">
        <f ca="1">'IMP Total Adj Net Salaries'!AE10*(IMP_Salary_Cost_Multiplier+IMP_Salary_Expense_Multiplier)</f>
        <v>20.736000000000001</v>
      </c>
      <c r="AF10" s="264">
        <f ca="1">'IMP Total Adj Net Salaries'!AF10*(IMP_Salary_Cost_Multiplier+IMP_Salary_Expense_Multiplier)</f>
        <v>20.736000000000001</v>
      </c>
      <c r="AG10" s="264">
        <f ca="1">'IMP Total Adj Net Salaries'!AG10*(IMP_Salary_Cost_Multiplier+IMP_Salary_Expense_Multiplier)</f>
        <v>20.736000000000001</v>
      </c>
      <c r="AH10" s="263">
        <f ca="1">'IMP Total Adj Net Salaries'!AH10*(IMP_Salary_Cost_Multiplier+IMP_Salary_Expense_Multiplier)</f>
        <v>20.736000000000001</v>
      </c>
      <c r="AI10" s="264">
        <f ca="1">'IMP Total Adj Net Salaries'!AI10*(IMP_Salary_Cost_Multiplier+IMP_Salary_Expense_Multiplier)</f>
        <v>20.736000000000001</v>
      </c>
      <c r="AJ10" s="264">
        <f ca="1">'IMP Total Adj Net Salaries'!AJ10*(IMP_Salary_Cost_Multiplier+IMP_Salary_Expense_Multiplier)</f>
        <v>20.736000000000001</v>
      </c>
      <c r="AK10" s="263">
        <f ca="1">'IMP Total Adj Net Salaries'!AK10*(IMP_Salary_Cost_Multiplier+IMP_Salary_Expense_Multiplier)</f>
        <v>20.736000000000001</v>
      </c>
      <c r="AL10" s="264">
        <f ca="1">'IMP Total Adj Net Salaries'!AL10*(IMP_Salary_Cost_Multiplier+IMP_Salary_Expense_Multiplier)</f>
        <v>20.736000000000001</v>
      </c>
      <c r="AM10" s="265">
        <f ca="1">'IMP Total Adj Net Salaries'!AM10*(IMP_Salary_Cost_Multiplier+IMP_Salary_Expense_Multiplier)</f>
        <v>20.736000000000001</v>
      </c>
      <c r="AN10" s="266">
        <f ca="1">'IMP Total Adj Net Salaries'!AN10*(IMP_Salary_Cost_Multiplier+IMP_Salary_Expense_Multiplier)</f>
        <v>124.55999999999999</v>
      </c>
      <c r="AO10" s="264">
        <f ca="1">'IMP Total Adj Net Salaries'!AO10*(IMP_Salary_Cost_Multiplier+IMP_Salary_Expense_Multiplier)</f>
        <v>124.55999999999999</v>
      </c>
      <c r="AP10" s="264">
        <f ca="1">'IMP Total Adj Net Salaries'!AP10*(IMP_Salary_Cost_Multiplier+IMP_Salary_Expense_Multiplier)</f>
        <v>124.55999999999999</v>
      </c>
      <c r="AQ10" s="263">
        <f ca="1">'IMP Total Adj Net Salaries'!AQ10*(IMP_Salary_Cost_Multiplier+IMP_Salary_Expense_Multiplier)</f>
        <v>124.55999999999999</v>
      </c>
      <c r="AR10" s="264">
        <f ca="1">'IMP Total Adj Net Salaries'!AR10*(IMP_Salary_Cost_Multiplier+IMP_Salary_Expense_Multiplier)</f>
        <v>124.55999999999999</v>
      </c>
      <c r="AS10" s="264">
        <f ca="1">'IMP Total Adj Net Salaries'!AS10*(IMP_Salary_Cost_Multiplier+IMP_Salary_Expense_Multiplier)</f>
        <v>124.55999999999999</v>
      </c>
      <c r="AT10" s="263">
        <f ca="1">'IMP Total Adj Net Salaries'!AT10*(IMP_Salary_Cost_Multiplier+IMP_Salary_Expense_Multiplier)</f>
        <v>124.55999999999999</v>
      </c>
      <c r="AU10" s="264">
        <f ca="1">'IMP Total Adj Net Salaries'!AU10*(IMP_Salary_Cost_Multiplier+IMP_Salary_Expense_Multiplier)</f>
        <v>124.55999999999999</v>
      </c>
      <c r="AV10" s="264">
        <f ca="1">'IMP Total Adj Net Salaries'!AV10*(IMP_Salary_Cost_Multiplier+IMP_Salary_Expense_Multiplier)</f>
        <v>124.55999999999999</v>
      </c>
      <c r="AW10" s="263">
        <f ca="1">'IMP Total Adj Net Salaries'!AW10*(IMP_Salary_Cost_Multiplier+IMP_Salary_Expense_Multiplier)</f>
        <v>124.55999999999999</v>
      </c>
      <c r="AX10" s="264">
        <f ca="1">'IMP Total Adj Net Salaries'!AX10*(IMP_Salary_Cost_Multiplier+IMP_Salary_Expense_Multiplier)</f>
        <v>124.55999999999999</v>
      </c>
      <c r="AY10" s="265">
        <f ca="1">'IMP Total Adj Net Salaries'!AY10*(IMP_Salary_Cost_Multiplier+IMP_Salary_Expense_Multiplier)</f>
        <v>124.55999999999999</v>
      </c>
      <c r="AZ10" s="266">
        <f ca="1">'IMP Total Adj Net Salaries'!AZ10*(IMP_Salary_Cost_Multiplier+IMP_Salary_Expense_Multiplier)</f>
        <v>149.76000000000002</v>
      </c>
      <c r="BA10" s="264">
        <f ca="1">'IMP Total Adj Net Salaries'!BA10*(IMP_Salary_Cost_Multiplier+IMP_Salary_Expense_Multiplier)</f>
        <v>149.76000000000002</v>
      </c>
      <c r="BB10" s="264">
        <f ca="1">'IMP Total Adj Net Salaries'!BB10*(IMP_Salary_Cost_Multiplier+IMP_Salary_Expense_Multiplier)</f>
        <v>179.71199999999999</v>
      </c>
      <c r="BC10" s="263">
        <f ca="1">'IMP Total Adj Net Salaries'!BC10*(IMP_Salary_Cost_Multiplier+IMP_Salary_Expense_Multiplier)</f>
        <v>359.42399999999998</v>
      </c>
      <c r="BD10" s="264">
        <f ca="1">'IMP Total Adj Net Salaries'!BD10*(IMP_Salary_Cost_Multiplier+IMP_Salary_Expense_Multiplier)</f>
        <v>359.42399999999998</v>
      </c>
      <c r="BE10" s="264">
        <f ca="1">'IMP Total Adj Net Salaries'!BE10*(IMP_Salary_Cost_Multiplier+IMP_Salary_Expense_Multiplier)</f>
        <v>359.42399999999998</v>
      </c>
      <c r="BF10" s="263">
        <f ca="1">'IMP Total Adj Net Salaries'!BF10*(IMP_Salary_Cost_Multiplier+IMP_Salary_Expense_Multiplier)</f>
        <v>359.42399999999998</v>
      </c>
      <c r="BG10" s="264">
        <f ca="1">'IMP Total Adj Net Salaries'!BG10*(IMP_Salary_Cost_Multiplier+IMP_Salary_Expense_Multiplier)</f>
        <v>359.42399999999998</v>
      </c>
      <c r="BH10" s="264">
        <f ca="1">'IMP Total Adj Net Salaries'!BH10*(IMP_Salary_Cost_Multiplier+IMP_Salary_Expense_Multiplier)</f>
        <v>359.42399999999998</v>
      </c>
      <c r="BI10" s="263">
        <f ca="1">'IMP Total Adj Net Salaries'!BI10*(IMP_Salary_Cost_Multiplier+IMP_Salary_Expense_Multiplier)</f>
        <v>359.42399999999998</v>
      </c>
      <c r="BJ10" s="264">
        <f ca="1">'IMP Total Adj Net Salaries'!BJ10*(IMP_Salary_Cost_Multiplier+IMP_Salary_Expense_Multiplier)</f>
        <v>359.42399999999998</v>
      </c>
      <c r="BK10" s="265">
        <f ca="1">'IMP Total Adj Net Salaries'!BK10*(IMP_Salary_Cost_Multiplier+IMP_Salary_Expense_Multiplier)</f>
        <v>359.42399999999998</v>
      </c>
      <c r="BL10" s="266">
        <f ca="1">'IMP Total Adj Net Salaries'!BL10*(IMP_Salary_Cost_Multiplier+IMP_Salary_Expense_Multiplier)</f>
        <v>432</v>
      </c>
      <c r="BM10" s="264">
        <f ca="1">'IMP Total Adj Net Salaries'!BM10*(IMP_Salary_Cost_Multiplier+IMP_Salary_Expense_Multiplier)</f>
        <v>432</v>
      </c>
      <c r="BN10" s="264">
        <f ca="1">'IMP Total Adj Net Salaries'!BN10*(IMP_Salary_Cost_Multiplier+IMP_Salary_Expense_Multiplier)</f>
        <v>432</v>
      </c>
      <c r="BO10" s="263">
        <f ca="1">'IMP Total Adj Net Salaries'!BO10*(IMP_Salary_Cost_Multiplier+IMP_Salary_Expense_Multiplier)</f>
        <v>576</v>
      </c>
      <c r="BP10" s="264">
        <f ca="1">'IMP Total Adj Net Salaries'!BP10*(IMP_Salary_Cost_Multiplier+IMP_Salary_Expense_Multiplier)</f>
        <v>576</v>
      </c>
      <c r="BQ10" s="264">
        <f ca="1">'IMP Total Adj Net Salaries'!BQ10*(IMP_Salary_Cost_Multiplier+IMP_Salary_Expense_Multiplier)</f>
        <v>576</v>
      </c>
      <c r="BR10" s="263">
        <f ca="1">'IMP Total Adj Net Salaries'!BR10*(IMP_Salary_Cost_Multiplier+IMP_Salary_Expense_Multiplier)</f>
        <v>576</v>
      </c>
      <c r="BS10" s="264">
        <f ca="1">'IMP Total Adj Net Salaries'!BS10*(IMP_Salary_Cost_Multiplier+IMP_Salary_Expense_Multiplier)</f>
        <v>576</v>
      </c>
      <c r="BT10" s="264">
        <f ca="1">'IMP Total Adj Net Salaries'!BT10*(IMP_Salary_Cost_Multiplier+IMP_Salary_Expense_Multiplier)</f>
        <v>612</v>
      </c>
      <c r="BU10" s="263">
        <f ca="1">'IMP Total Adj Net Salaries'!BU10*(IMP_Salary_Cost_Multiplier+IMP_Salary_Expense_Multiplier)</f>
        <v>612</v>
      </c>
      <c r="BV10" s="264">
        <f ca="1">'IMP Total Adj Net Salaries'!BV10*(IMP_Salary_Cost_Multiplier+IMP_Salary_Expense_Multiplier)</f>
        <v>612</v>
      </c>
      <c r="BW10" s="265">
        <f ca="1">'IMP Total Adj Net Salaries'!BW10*(IMP_Salary_Cost_Multiplier+IMP_Salary_Expense_Multiplier)</f>
        <v>648</v>
      </c>
      <c r="BX10" s="266">
        <f ca="1">'IMP Total Adj Net Salaries'!BX10*(IMP_Salary_Cost_Multiplier+IMP_Salary_Expense_Multiplier)</f>
        <v>777.6</v>
      </c>
      <c r="BY10" s="264">
        <f ca="1">'IMP Total Adj Net Salaries'!BY10*(IMP_Salary_Cost_Multiplier+IMP_Salary_Expense_Multiplier)</f>
        <v>777.6</v>
      </c>
      <c r="BZ10" s="264">
        <f ca="1">'IMP Total Adj Net Salaries'!BZ10*(IMP_Salary_Cost_Multiplier+IMP_Salary_Expense_Multiplier)</f>
        <v>820.8</v>
      </c>
      <c r="CA10" s="263">
        <f ca="1">'IMP Total Adj Net Salaries'!CA10*(IMP_Salary_Cost_Multiplier+IMP_Salary_Expense_Multiplier)</f>
        <v>820.8</v>
      </c>
      <c r="CB10" s="264">
        <f ca="1">'IMP Total Adj Net Salaries'!CB10*(IMP_Salary_Cost_Multiplier+IMP_Salary_Expense_Multiplier)</f>
        <v>820.8</v>
      </c>
      <c r="CC10" s="264">
        <f ca="1">'IMP Total Adj Net Salaries'!CC10*(IMP_Salary_Cost_Multiplier+IMP_Salary_Expense_Multiplier)</f>
        <v>820.8</v>
      </c>
      <c r="CD10" s="263">
        <f ca="1">'IMP Total Adj Net Salaries'!CD10*(IMP_Salary_Cost_Multiplier+IMP_Salary_Expense_Multiplier)</f>
        <v>820.8</v>
      </c>
      <c r="CE10" s="264">
        <f ca="1">'IMP Total Adj Net Salaries'!CE10*(IMP_Salary_Cost_Multiplier+IMP_Salary_Expense_Multiplier)</f>
        <v>820.8</v>
      </c>
      <c r="CF10" s="264">
        <f ca="1">'IMP Total Adj Net Salaries'!CF10*(IMP_Salary_Cost_Multiplier+IMP_Salary_Expense_Multiplier)</f>
        <v>820.8</v>
      </c>
      <c r="CG10" s="263">
        <f ca="1">'IMP Total Adj Net Salaries'!CG10*(IMP_Salary_Cost_Multiplier+IMP_Salary_Expense_Multiplier)</f>
        <v>820.8</v>
      </c>
      <c r="CH10" s="264">
        <f ca="1">'IMP Total Adj Net Salaries'!CH10*(IMP_Salary_Cost_Multiplier+IMP_Salary_Expense_Multiplier)</f>
        <v>820.8</v>
      </c>
      <c r="CI10" s="265">
        <f ca="1">'IMP Total Adj Net Salaries'!CI10*(IMP_Salary_Cost_Multiplier+IMP_Salary_Expense_Multiplier)</f>
        <v>820.8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Total Adj Net Salaries'!AB11*(IMP_Salary_Cost_Multiplier+IMP_Salary_Expense_Multiplier)</f>
        <v>0</v>
      </c>
      <c r="AC11" s="264">
        <f ca="1">'IMP Total Adj Net Salaries'!AC11*(IMP_Salary_Cost_Multiplier+IMP_Salary_Expense_Multiplier)</f>
        <v>13.824</v>
      </c>
      <c r="AD11" s="264">
        <f ca="1">'IMP Total Adj Net Salaries'!AD11*(IMP_Salary_Cost_Multiplier+IMP_Salary_Expense_Multiplier)</f>
        <v>13.824</v>
      </c>
      <c r="AE11" s="263">
        <f ca="1">'IMP Total Adj Net Salaries'!AE11*(IMP_Salary_Cost_Multiplier+IMP_Salary_Expense_Multiplier)</f>
        <v>13.824</v>
      </c>
      <c r="AF11" s="264">
        <f ca="1">'IMP Total Adj Net Salaries'!AF11*(IMP_Salary_Cost_Multiplier+IMP_Salary_Expense_Multiplier)</f>
        <v>13.824</v>
      </c>
      <c r="AG11" s="264">
        <f ca="1">'IMP Total Adj Net Salaries'!AG11*(IMP_Salary_Cost_Multiplier+IMP_Salary_Expense_Multiplier)</f>
        <v>13.824</v>
      </c>
      <c r="AH11" s="263">
        <f ca="1">'IMP Total Adj Net Salaries'!AH11*(IMP_Salary_Cost_Multiplier+IMP_Salary_Expense_Multiplier)</f>
        <v>13.824</v>
      </c>
      <c r="AI11" s="264">
        <f ca="1">'IMP Total Adj Net Salaries'!AI11*(IMP_Salary_Cost_Multiplier+IMP_Salary_Expense_Multiplier)</f>
        <v>13.824</v>
      </c>
      <c r="AJ11" s="264">
        <f ca="1">'IMP Total Adj Net Salaries'!AJ11*(IMP_Salary_Cost_Multiplier+IMP_Salary_Expense_Multiplier)</f>
        <v>13.824</v>
      </c>
      <c r="AK11" s="263">
        <f ca="1">'IMP Total Adj Net Salaries'!AK11*(IMP_Salary_Cost_Multiplier+IMP_Salary_Expense_Multiplier)</f>
        <v>13.824</v>
      </c>
      <c r="AL11" s="264">
        <f ca="1">'IMP Total Adj Net Salaries'!AL11*(IMP_Salary_Cost_Multiplier+IMP_Salary_Expense_Multiplier)</f>
        <v>13.824</v>
      </c>
      <c r="AM11" s="265">
        <f ca="1">'IMP Total Adj Net Salaries'!AM11*(IMP_Salary_Cost_Multiplier+IMP_Salary_Expense_Multiplier)</f>
        <v>13.824</v>
      </c>
      <c r="AN11" s="266">
        <f ca="1">'IMP Total Adj Net Salaries'!AN11*(IMP_Salary_Cost_Multiplier+IMP_Salary_Expense_Multiplier)</f>
        <v>16.608000000000001</v>
      </c>
      <c r="AO11" s="264">
        <f ca="1">'IMP Total Adj Net Salaries'!AO11*(IMP_Salary_Cost_Multiplier+IMP_Salary_Expense_Multiplier)</f>
        <v>83.04</v>
      </c>
      <c r="AP11" s="264">
        <f ca="1">'IMP Total Adj Net Salaries'!AP11*(IMP_Salary_Cost_Multiplier+IMP_Salary_Expense_Multiplier)</f>
        <v>83.04</v>
      </c>
      <c r="AQ11" s="263">
        <f ca="1">'IMP Total Adj Net Salaries'!AQ11*(IMP_Salary_Cost_Multiplier+IMP_Salary_Expense_Multiplier)</f>
        <v>83.04</v>
      </c>
      <c r="AR11" s="264">
        <f ca="1">'IMP Total Adj Net Salaries'!AR11*(IMP_Salary_Cost_Multiplier+IMP_Salary_Expense_Multiplier)</f>
        <v>99.647999999999982</v>
      </c>
      <c r="AS11" s="264">
        <f ca="1">'IMP Total Adj Net Salaries'!AS11*(IMP_Salary_Cost_Multiplier+IMP_Salary_Expense_Multiplier)</f>
        <v>99.647999999999982</v>
      </c>
      <c r="AT11" s="263">
        <f ca="1">'IMP Total Adj Net Salaries'!AT11*(IMP_Salary_Cost_Multiplier+IMP_Salary_Expense_Multiplier)</f>
        <v>99.647999999999982</v>
      </c>
      <c r="AU11" s="264">
        <f ca="1">'IMP Total Adj Net Salaries'!AU11*(IMP_Salary_Cost_Multiplier+IMP_Salary_Expense_Multiplier)</f>
        <v>99.647999999999982</v>
      </c>
      <c r="AV11" s="264">
        <f ca="1">'IMP Total Adj Net Salaries'!AV11*(IMP_Salary_Cost_Multiplier+IMP_Salary_Expense_Multiplier)</f>
        <v>99.647999999999982</v>
      </c>
      <c r="AW11" s="263">
        <f ca="1">'IMP Total Adj Net Salaries'!AW11*(IMP_Salary_Cost_Multiplier+IMP_Salary_Expense_Multiplier)</f>
        <v>99.647999999999982</v>
      </c>
      <c r="AX11" s="264">
        <f ca="1">'IMP Total Adj Net Salaries'!AX11*(IMP_Salary_Cost_Multiplier+IMP_Salary_Expense_Multiplier)</f>
        <v>116.25599999999999</v>
      </c>
      <c r="AY11" s="265">
        <f ca="1">'IMP Total Adj Net Salaries'!AY11*(IMP_Salary_Cost_Multiplier+IMP_Salary_Expense_Multiplier)</f>
        <v>116.25599999999999</v>
      </c>
      <c r="AZ11" s="266">
        <f ca="1">'IMP Total Adj Net Salaries'!AZ11*(IMP_Salary_Cost_Multiplier+IMP_Salary_Expense_Multiplier)</f>
        <v>139.77600000000001</v>
      </c>
      <c r="BA11" s="264">
        <f ca="1">'IMP Total Adj Net Salaries'!BA11*(IMP_Salary_Cost_Multiplier+IMP_Salary_Expense_Multiplier)</f>
        <v>159.744</v>
      </c>
      <c r="BB11" s="264">
        <f ca="1">'IMP Total Adj Net Salaries'!BB11*(IMP_Salary_Cost_Multiplier+IMP_Salary_Expense_Multiplier)</f>
        <v>159.744</v>
      </c>
      <c r="BC11" s="263">
        <f ca="1">'IMP Total Adj Net Salaries'!BC11*(IMP_Salary_Cost_Multiplier+IMP_Salary_Expense_Multiplier)</f>
        <v>159.744</v>
      </c>
      <c r="BD11" s="264">
        <f ca="1">'IMP Total Adj Net Salaries'!BD11*(IMP_Salary_Cost_Multiplier+IMP_Salary_Expense_Multiplier)</f>
        <v>299.52000000000004</v>
      </c>
      <c r="BE11" s="264">
        <f ca="1">'IMP Total Adj Net Salaries'!BE11*(IMP_Salary_Cost_Multiplier+IMP_Salary_Expense_Multiplier)</f>
        <v>299.52000000000004</v>
      </c>
      <c r="BF11" s="263">
        <f ca="1">'IMP Total Adj Net Salaries'!BF11*(IMP_Salary_Cost_Multiplier+IMP_Salary_Expense_Multiplier)</f>
        <v>299.52000000000004</v>
      </c>
      <c r="BG11" s="264">
        <f ca="1">'IMP Total Adj Net Salaries'!BG11*(IMP_Salary_Cost_Multiplier+IMP_Salary_Expense_Multiplier)</f>
        <v>299.52000000000004</v>
      </c>
      <c r="BH11" s="264">
        <f ca="1">'IMP Total Adj Net Salaries'!BH11*(IMP_Salary_Cost_Multiplier+IMP_Salary_Expense_Multiplier)</f>
        <v>299.52000000000004</v>
      </c>
      <c r="BI11" s="263">
        <f ca="1">'IMP Total Adj Net Salaries'!BI11*(IMP_Salary_Cost_Multiplier+IMP_Salary_Expense_Multiplier)</f>
        <v>299.52000000000004</v>
      </c>
      <c r="BJ11" s="264">
        <f ca="1">'IMP Total Adj Net Salaries'!BJ11*(IMP_Salary_Cost_Multiplier+IMP_Salary_Expense_Multiplier)</f>
        <v>299.52000000000004</v>
      </c>
      <c r="BK11" s="265">
        <f ca="1">'IMP Total Adj Net Salaries'!BK11*(IMP_Salary_Cost_Multiplier+IMP_Salary_Expense_Multiplier)</f>
        <v>299.52000000000004</v>
      </c>
      <c r="BL11" s="266">
        <f ca="1">'IMP Total Adj Net Salaries'!BL11*(IMP_Salary_Cost_Multiplier+IMP_Salary_Expense_Multiplier)</f>
        <v>360</v>
      </c>
      <c r="BM11" s="264">
        <f ca="1">'IMP Total Adj Net Salaries'!BM11*(IMP_Salary_Cost_Multiplier+IMP_Salary_Expense_Multiplier)</f>
        <v>360</v>
      </c>
      <c r="BN11" s="264">
        <f ca="1">'IMP Total Adj Net Salaries'!BN11*(IMP_Salary_Cost_Multiplier+IMP_Salary_Expense_Multiplier)</f>
        <v>360</v>
      </c>
      <c r="BO11" s="263">
        <f ca="1">'IMP Total Adj Net Salaries'!BO11*(IMP_Salary_Cost_Multiplier+IMP_Salary_Expense_Multiplier)</f>
        <v>360</v>
      </c>
      <c r="BP11" s="264">
        <f ca="1">'IMP Total Adj Net Salaries'!BP11*(IMP_Salary_Cost_Multiplier+IMP_Salary_Expense_Multiplier)</f>
        <v>552</v>
      </c>
      <c r="BQ11" s="264">
        <f ca="1">'IMP Total Adj Net Salaries'!BQ11*(IMP_Salary_Cost_Multiplier+IMP_Salary_Expense_Multiplier)</f>
        <v>552</v>
      </c>
      <c r="BR11" s="263">
        <f ca="1">'IMP Total Adj Net Salaries'!BR11*(IMP_Salary_Cost_Multiplier+IMP_Salary_Expense_Multiplier)</f>
        <v>552</v>
      </c>
      <c r="BS11" s="264">
        <f ca="1">'IMP Total Adj Net Salaries'!BS11*(IMP_Salary_Cost_Multiplier+IMP_Salary_Expense_Multiplier)</f>
        <v>552</v>
      </c>
      <c r="BT11" s="264">
        <f ca="1">'IMP Total Adj Net Salaries'!BT11*(IMP_Salary_Cost_Multiplier+IMP_Salary_Expense_Multiplier)</f>
        <v>552</v>
      </c>
      <c r="BU11" s="263">
        <f ca="1">'IMP Total Adj Net Salaries'!BU11*(IMP_Salary_Cost_Multiplier+IMP_Salary_Expense_Multiplier)</f>
        <v>552</v>
      </c>
      <c r="BV11" s="264">
        <f ca="1">'IMP Total Adj Net Salaries'!BV11*(IMP_Salary_Cost_Multiplier+IMP_Salary_Expense_Multiplier)</f>
        <v>600</v>
      </c>
      <c r="BW11" s="265">
        <f ca="1">'IMP Total Adj Net Salaries'!BW11*(IMP_Salary_Cost_Multiplier+IMP_Salary_Expense_Multiplier)</f>
        <v>600</v>
      </c>
      <c r="BX11" s="266">
        <f ca="1">'IMP Total Adj Net Salaries'!BX11*(IMP_Salary_Cost_Multiplier+IMP_Salary_Expense_Multiplier)</f>
        <v>720</v>
      </c>
      <c r="BY11" s="264">
        <f ca="1">'IMP Total Adj Net Salaries'!BY11*(IMP_Salary_Cost_Multiplier+IMP_Salary_Expense_Multiplier)</f>
        <v>720</v>
      </c>
      <c r="BZ11" s="264">
        <f ca="1">'IMP Total Adj Net Salaries'!BZ11*(IMP_Salary_Cost_Multiplier+IMP_Salary_Expense_Multiplier)</f>
        <v>720</v>
      </c>
      <c r="CA11" s="263">
        <f ca="1">'IMP Total Adj Net Salaries'!CA11*(IMP_Salary_Cost_Multiplier+IMP_Salary_Expense_Multiplier)</f>
        <v>720</v>
      </c>
      <c r="CB11" s="264">
        <f ca="1">'IMP Total Adj Net Salaries'!CB11*(IMP_Salary_Cost_Multiplier+IMP_Salary_Expense_Multiplier)</f>
        <v>720</v>
      </c>
      <c r="CC11" s="264">
        <f ca="1">'IMP Total Adj Net Salaries'!CC11*(IMP_Salary_Cost_Multiplier+IMP_Salary_Expense_Multiplier)</f>
        <v>720</v>
      </c>
      <c r="CD11" s="263">
        <f ca="1">'IMP Total Adj Net Salaries'!CD11*(IMP_Salary_Cost_Multiplier+IMP_Salary_Expense_Multiplier)</f>
        <v>720</v>
      </c>
      <c r="CE11" s="264">
        <f ca="1">'IMP Total Adj Net Salaries'!CE11*(IMP_Salary_Cost_Multiplier+IMP_Salary_Expense_Multiplier)</f>
        <v>720</v>
      </c>
      <c r="CF11" s="264">
        <f ca="1">'IMP Total Adj Net Salaries'!CF11*(IMP_Salary_Cost_Multiplier+IMP_Salary_Expense_Multiplier)</f>
        <v>720</v>
      </c>
      <c r="CG11" s="263">
        <f ca="1">'IMP Total Adj Net Salaries'!CG11*(IMP_Salary_Cost_Multiplier+IMP_Salary_Expense_Multiplier)</f>
        <v>720</v>
      </c>
      <c r="CH11" s="264">
        <f ca="1">'IMP Total Adj Net Salaries'!CH11*(IMP_Salary_Cost_Multiplier+IMP_Salary_Expense_Multiplier)</f>
        <v>720</v>
      </c>
      <c r="CI11" s="265">
        <f ca="1">'IMP Total Adj Net Salaries'!CI11*(IMP_Salary_Cost_Multiplier+IMP_Salary_Expense_Multiplier)</f>
        <v>720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Total Adj Net Salaries'!AB12*(IMP_Salary_Cost_Multiplier+IMP_Salary_Expense_Multiplier)</f>
        <v>0</v>
      </c>
      <c r="AC12" s="264">
        <f ca="1">'IMP Total Adj Net Salaries'!AC12*(IMP_Salary_Cost_Multiplier+IMP_Salary_Expense_Multiplier)</f>
        <v>0</v>
      </c>
      <c r="AD12" s="264">
        <f ca="1">'IMP Total Adj Net Salaries'!AD12*(IMP_Salary_Cost_Multiplier+IMP_Salary_Expense_Multiplier)</f>
        <v>10.368</v>
      </c>
      <c r="AE12" s="263">
        <f ca="1">'IMP Total Adj Net Salaries'!AE12*(IMP_Salary_Cost_Multiplier+IMP_Salary_Expense_Multiplier)</f>
        <v>20.736000000000001</v>
      </c>
      <c r="AF12" s="264">
        <f ca="1">'IMP Total Adj Net Salaries'!AF12*(IMP_Salary_Cost_Multiplier+IMP_Salary_Expense_Multiplier)</f>
        <v>20.736000000000001</v>
      </c>
      <c r="AG12" s="264">
        <f ca="1">'IMP Total Adj Net Salaries'!AG12*(IMP_Salary_Cost_Multiplier+IMP_Salary_Expense_Multiplier)</f>
        <v>20.736000000000001</v>
      </c>
      <c r="AH12" s="263">
        <f ca="1">'IMP Total Adj Net Salaries'!AH12*(IMP_Salary_Cost_Multiplier+IMP_Salary_Expense_Multiplier)</f>
        <v>20.736000000000001</v>
      </c>
      <c r="AI12" s="264">
        <f ca="1">'IMP Total Adj Net Salaries'!AI12*(IMP_Salary_Cost_Multiplier+IMP_Salary_Expense_Multiplier)</f>
        <v>20.736000000000001</v>
      </c>
      <c r="AJ12" s="264">
        <f ca="1">'IMP Total Adj Net Salaries'!AJ12*(IMP_Salary_Cost_Multiplier+IMP_Salary_Expense_Multiplier)</f>
        <v>20.736000000000001</v>
      </c>
      <c r="AK12" s="263">
        <f ca="1">'IMP Total Adj Net Salaries'!AK12*(IMP_Salary_Cost_Multiplier+IMP_Salary_Expense_Multiplier)</f>
        <v>20.736000000000001</v>
      </c>
      <c r="AL12" s="264">
        <f ca="1">'IMP Total Adj Net Salaries'!AL12*(IMP_Salary_Cost_Multiplier+IMP_Salary_Expense_Multiplier)</f>
        <v>20.736000000000001</v>
      </c>
      <c r="AM12" s="265">
        <f ca="1">'IMP Total Adj Net Salaries'!AM12*(IMP_Salary_Cost_Multiplier+IMP_Salary_Expense_Multiplier)</f>
        <v>20.736000000000001</v>
      </c>
      <c r="AN12" s="266">
        <f ca="1">'IMP Total Adj Net Salaries'!AN12*(IMP_Salary_Cost_Multiplier+IMP_Salary_Expense_Multiplier)</f>
        <v>24.911999999999995</v>
      </c>
      <c r="AO12" s="264">
        <f ca="1">'IMP Total Adj Net Salaries'!AO12*(IMP_Salary_Cost_Multiplier+IMP_Salary_Expense_Multiplier)</f>
        <v>24.911999999999995</v>
      </c>
      <c r="AP12" s="264">
        <f ca="1">'IMP Total Adj Net Salaries'!AP12*(IMP_Salary_Cost_Multiplier+IMP_Salary_Expense_Multiplier)</f>
        <v>74.736000000000004</v>
      </c>
      <c r="AQ12" s="263">
        <f ca="1">'IMP Total Adj Net Salaries'!AQ12*(IMP_Salary_Cost_Multiplier+IMP_Salary_Expense_Multiplier)</f>
        <v>124.55999999999999</v>
      </c>
      <c r="AR12" s="264">
        <f ca="1">'IMP Total Adj Net Salaries'!AR12*(IMP_Salary_Cost_Multiplier+IMP_Salary_Expense_Multiplier)</f>
        <v>124.55999999999999</v>
      </c>
      <c r="AS12" s="264">
        <f ca="1">'IMP Total Adj Net Salaries'!AS12*(IMP_Salary_Cost_Multiplier+IMP_Salary_Expense_Multiplier)</f>
        <v>137.01599999999999</v>
      </c>
      <c r="AT12" s="263">
        <f ca="1">'IMP Total Adj Net Salaries'!AT12*(IMP_Salary_Cost_Multiplier+IMP_Salary_Expense_Multiplier)</f>
        <v>149.47200000000001</v>
      </c>
      <c r="AU12" s="264">
        <f ca="1">'IMP Total Adj Net Salaries'!AU12*(IMP_Salary_Cost_Multiplier+IMP_Salary_Expense_Multiplier)</f>
        <v>149.47200000000001</v>
      </c>
      <c r="AV12" s="264">
        <f ca="1">'IMP Total Adj Net Salaries'!AV12*(IMP_Salary_Cost_Multiplier+IMP_Salary_Expense_Multiplier)</f>
        <v>149.47200000000001</v>
      </c>
      <c r="AW12" s="263">
        <f ca="1">'IMP Total Adj Net Salaries'!AW12*(IMP_Salary_Cost_Multiplier+IMP_Salary_Expense_Multiplier)</f>
        <v>149.47200000000001</v>
      </c>
      <c r="AX12" s="264">
        <f ca="1">'IMP Total Adj Net Salaries'!AX12*(IMP_Salary_Cost_Multiplier+IMP_Salary_Expense_Multiplier)</f>
        <v>149.47200000000001</v>
      </c>
      <c r="AY12" s="265">
        <f ca="1">'IMP Total Adj Net Salaries'!AY12*(IMP_Salary_Cost_Multiplier+IMP_Salary_Expense_Multiplier)</f>
        <v>149.47200000000001</v>
      </c>
      <c r="AZ12" s="266">
        <f ca="1">'IMP Total Adj Net Salaries'!AZ12*(IMP_Salary_Cost_Multiplier+IMP_Salary_Expense_Multiplier)</f>
        <v>194.68800000000002</v>
      </c>
      <c r="BA12" s="264">
        <f ca="1">'IMP Total Adj Net Salaries'!BA12*(IMP_Salary_Cost_Multiplier+IMP_Salary_Expense_Multiplier)</f>
        <v>194.68800000000002</v>
      </c>
      <c r="BB12" s="264">
        <f ca="1">'IMP Total Adj Net Salaries'!BB12*(IMP_Salary_Cost_Multiplier+IMP_Salary_Expense_Multiplier)</f>
        <v>209.66399999999999</v>
      </c>
      <c r="BC12" s="263">
        <f ca="1">'IMP Total Adj Net Salaries'!BC12*(IMP_Salary_Cost_Multiplier+IMP_Salary_Expense_Multiplier)</f>
        <v>224.64000000000001</v>
      </c>
      <c r="BD12" s="264">
        <f ca="1">'IMP Total Adj Net Salaries'!BD12*(IMP_Salary_Cost_Multiplier+IMP_Salary_Expense_Multiplier)</f>
        <v>224.64000000000001</v>
      </c>
      <c r="BE12" s="264">
        <f ca="1">'IMP Total Adj Net Salaries'!BE12*(IMP_Salary_Cost_Multiplier+IMP_Salary_Expense_Multiplier)</f>
        <v>344.44800000000004</v>
      </c>
      <c r="BF12" s="263">
        <f ca="1">'IMP Total Adj Net Salaries'!BF12*(IMP_Salary_Cost_Multiplier+IMP_Salary_Expense_Multiplier)</f>
        <v>449.28000000000003</v>
      </c>
      <c r="BG12" s="264">
        <f ca="1">'IMP Total Adj Net Salaries'!BG12*(IMP_Salary_Cost_Multiplier+IMP_Salary_Expense_Multiplier)</f>
        <v>449.28000000000003</v>
      </c>
      <c r="BH12" s="264">
        <f ca="1">'IMP Total Adj Net Salaries'!BH12*(IMP_Salary_Cost_Multiplier+IMP_Salary_Expense_Multiplier)</f>
        <v>449.28000000000003</v>
      </c>
      <c r="BI12" s="263">
        <f ca="1">'IMP Total Adj Net Salaries'!BI12*(IMP_Salary_Cost_Multiplier+IMP_Salary_Expense_Multiplier)</f>
        <v>449.28000000000003</v>
      </c>
      <c r="BJ12" s="264">
        <f ca="1">'IMP Total Adj Net Salaries'!BJ12*(IMP_Salary_Cost_Multiplier+IMP_Salary_Expense_Multiplier)</f>
        <v>449.28000000000003</v>
      </c>
      <c r="BK12" s="265">
        <f ca="1">'IMP Total Adj Net Salaries'!BK12*(IMP_Salary_Cost_Multiplier+IMP_Salary_Expense_Multiplier)</f>
        <v>449.28000000000003</v>
      </c>
      <c r="BL12" s="266">
        <f ca="1">'IMP Total Adj Net Salaries'!BL12*(IMP_Salary_Cost_Multiplier+IMP_Salary_Expense_Multiplier)</f>
        <v>540</v>
      </c>
      <c r="BM12" s="264">
        <f ca="1">'IMP Total Adj Net Salaries'!BM12*(IMP_Salary_Cost_Multiplier+IMP_Salary_Expense_Multiplier)</f>
        <v>540</v>
      </c>
      <c r="BN12" s="264">
        <f ca="1">'IMP Total Adj Net Salaries'!BN12*(IMP_Salary_Cost_Multiplier+IMP_Salary_Expense_Multiplier)</f>
        <v>540</v>
      </c>
      <c r="BO12" s="263">
        <f ca="1">'IMP Total Adj Net Salaries'!BO12*(IMP_Salary_Cost_Multiplier+IMP_Salary_Expense_Multiplier)</f>
        <v>540</v>
      </c>
      <c r="BP12" s="264">
        <f ca="1">'IMP Total Adj Net Salaries'!BP12*(IMP_Salary_Cost_Multiplier+IMP_Salary_Expense_Multiplier)</f>
        <v>540</v>
      </c>
      <c r="BQ12" s="264">
        <f ca="1">'IMP Total Adj Net Salaries'!BQ12*(IMP_Salary_Cost_Multiplier+IMP_Salary_Expense_Multiplier)</f>
        <v>666</v>
      </c>
      <c r="BR12" s="263">
        <f ca="1">'IMP Total Adj Net Salaries'!BR12*(IMP_Salary_Cost_Multiplier+IMP_Salary_Expense_Multiplier)</f>
        <v>774</v>
      </c>
      <c r="BS12" s="264">
        <f ca="1">'IMP Total Adj Net Salaries'!BS12*(IMP_Salary_Cost_Multiplier+IMP_Salary_Expense_Multiplier)</f>
        <v>774</v>
      </c>
      <c r="BT12" s="264">
        <f ca="1">'IMP Total Adj Net Salaries'!BT12*(IMP_Salary_Cost_Multiplier+IMP_Salary_Expense_Multiplier)</f>
        <v>774</v>
      </c>
      <c r="BU12" s="263">
        <f ca="1">'IMP Total Adj Net Salaries'!BU12*(IMP_Salary_Cost_Multiplier+IMP_Salary_Expense_Multiplier)</f>
        <v>774</v>
      </c>
      <c r="BV12" s="264">
        <f ca="1">'IMP Total Adj Net Salaries'!BV12*(IMP_Salary_Cost_Multiplier+IMP_Salary_Expense_Multiplier)</f>
        <v>774</v>
      </c>
      <c r="BW12" s="265">
        <f ca="1">'IMP Total Adj Net Salaries'!BW12*(IMP_Salary_Cost_Multiplier+IMP_Salary_Expense_Multiplier)</f>
        <v>828</v>
      </c>
      <c r="BX12" s="266">
        <f ca="1">'IMP Total Adj Net Salaries'!BX12*(IMP_Salary_Cost_Multiplier+IMP_Salary_Expense_Multiplier)</f>
        <v>1058.3999999999999</v>
      </c>
      <c r="BY12" s="264">
        <f ca="1">'IMP Total Adj Net Salaries'!BY12*(IMP_Salary_Cost_Multiplier+IMP_Salary_Expense_Multiplier)</f>
        <v>1058.3999999999999</v>
      </c>
      <c r="BZ12" s="264">
        <f ca="1">'IMP Total Adj Net Salaries'!BZ12*(IMP_Salary_Cost_Multiplier+IMP_Salary_Expense_Multiplier)</f>
        <v>1058.3999999999999</v>
      </c>
      <c r="CA12" s="263">
        <f ca="1">'IMP Total Adj Net Salaries'!CA12*(IMP_Salary_Cost_Multiplier+IMP_Salary_Expense_Multiplier)</f>
        <v>1058.3999999999999</v>
      </c>
      <c r="CB12" s="264">
        <f ca="1">'IMP Total Adj Net Salaries'!CB12*(IMP_Salary_Cost_Multiplier+IMP_Salary_Expense_Multiplier)</f>
        <v>1058.3999999999999</v>
      </c>
      <c r="CC12" s="264">
        <f ca="1">'IMP Total Adj Net Salaries'!CC12*(IMP_Salary_Cost_Multiplier+IMP_Salary_Expense_Multiplier)</f>
        <v>1058.3999999999999</v>
      </c>
      <c r="CD12" s="263">
        <f ca="1">'IMP Total Adj Net Salaries'!CD12*(IMP_Salary_Cost_Multiplier+IMP_Salary_Expense_Multiplier)</f>
        <v>1058.3999999999999</v>
      </c>
      <c r="CE12" s="264">
        <f ca="1">'IMP Total Adj Net Salaries'!CE12*(IMP_Salary_Cost_Multiplier+IMP_Salary_Expense_Multiplier)</f>
        <v>1058.3999999999999</v>
      </c>
      <c r="CF12" s="264">
        <f ca="1">'IMP Total Adj Net Salaries'!CF12*(IMP_Salary_Cost_Multiplier+IMP_Salary_Expense_Multiplier)</f>
        <v>1058.3999999999999</v>
      </c>
      <c r="CG12" s="263">
        <f ca="1">'IMP Total Adj Net Salaries'!CG12*(IMP_Salary_Cost_Multiplier+IMP_Salary_Expense_Multiplier)</f>
        <v>1058.3999999999999</v>
      </c>
      <c r="CH12" s="264">
        <f ca="1">'IMP Total Adj Net Salaries'!CH12*(IMP_Salary_Cost_Multiplier+IMP_Salary_Expense_Multiplier)</f>
        <v>1058.3999999999999</v>
      </c>
      <c r="CI12" s="265">
        <f ca="1">'IMP Total Adj Net Salaries'!CI12*(IMP_Salary_Cost_Multiplier+IMP_Salary_Expense_Multiplier)</f>
        <v>1058.3999999999999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Total Adj Net Salaries'!AB13*(IMP_Salary_Cost_Multiplier+IMP_Salary_Expense_Multiplier)</f>
        <v>27.648</v>
      </c>
      <c r="AC13" s="264">
        <f ca="1">'IMP Total Adj Net Salaries'!AC13*(IMP_Salary_Cost_Multiplier+IMP_Salary_Expense_Multiplier)</f>
        <v>27.648</v>
      </c>
      <c r="AD13" s="264">
        <f ca="1">'IMP Total Adj Net Salaries'!AD13*(IMP_Salary_Cost_Multiplier+IMP_Salary_Expense_Multiplier)</f>
        <v>27.648</v>
      </c>
      <c r="AE13" s="263">
        <f ca="1">'IMP Total Adj Net Salaries'!AE13*(IMP_Salary_Cost_Multiplier+IMP_Salary_Expense_Multiplier)</f>
        <v>27.648</v>
      </c>
      <c r="AF13" s="264">
        <f ca="1">'IMP Total Adj Net Salaries'!AF13*(IMP_Salary_Cost_Multiplier+IMP_Salary_Expense_Multiplier)</f>
        <v>27.648</v>
      </c>
      <c r="AG13" s="264">
        <f ca="1">'IMP Total Adj Net Salaries'!AG13*(IMP_Salary_Cost_Multiplier+IMP_Salary_Expense_Multiplier)</f>
        <v>27.648</v>
      </c>
      <c r="AH13" s="263">
        <f ca="1">'IMP Total Adj Net Salaries'!AH13*(IMP_Salary_Cost_Multiplier+IMP_Salary_Expense_Multiplier)</f>
        <v>27.648</v>
      </c>
      <c r="AI13" s="264">
        <f ca="1">'IMP Total Adj Net Salaries'!AI13*(IMP_Salary_Cost_Multiplier+IMP_Salary_Expense_Multiplier)</f>
        <v>27.648</v>
      </c>
      <c r="AJ13" s="264">
        <f ca="1">'IMP Total Adj Net Salaries'!AJ13*(IMP_Salary_Cost_Multiplier+IMP_Salary_Expense_Multiplier)</f>
        <v>27.648</v>
      </c>
      <c r="AK13" s="263">
        <f ca="1">'IMP Total Adj Net Salaries'!AK13*(IMP_Salary_Cost_Multiplier+IMP_Salary_Expense_Multiplier)</f>
        <v>27.648</v>
      </c>
      <c r="AL13" s="264">
        <f ca="1">'IMP Total Adj Net Salaries'!AL13*(IMP_Salary_Cost_Multiplier+IMP_Salary_Expense_Multiplier)</f>
        <v>27.648</v>
      </c>
      <c r="AM13" s="265">
        <f ca="1">'IMP Total Adj Net Salaries'!AM13*(IMP_Salary_Cost_Multiplier+IMP_Salary_Expense_Multiplier)</f>
        <v>27.648</v>
      </c>
      <c r="AN13" s="266">
        <f ca="1">'IMP Total Adj Net Salaries'!AN13*(IMP_Salary_Cost_Multiplier+IMP_Salary_Expense_Multiplier)</f>
        <v>166.08</v>
      </c>
      <c r="AO13" s="264">
        <f ca="1">'IMP Total Adj Net Salaries'!AO13*(IMP_Salary_Cost_Multiplier+IMP_Salary_Expense_Multiplier)</f>
        <v>166.08</v>
      </c>
      <c r="AP13" s="264">
        <f ca="1">'IMP Total Adj Net Salaries'!AP13*(IMP_Salary_Cost_Multiplier+IMP_Salary_Expense_Multiplier)</f>
        <v>166.08</v>
      </c>
      <c r="AQ13" s="263">
        <f ca="1">'IMP Total Adj Net Salaries'!AQ13*(IMP_Salary_Cost_Multiplier+IMP_Salary_Expense_Multiplier)</f>
        <v>166.08</v>
      </c>
      <c r="AR13" s="264">
        <f ca="1">'IMP Total Adj Net Salaries'!AR13*(IMP_Salary_Cost_Multiplier+IMP_Salary_Expense_Multiplier)</f>
        <v>166.08</v>
      </c>
      <c r="AS13" s="264">
        <f ca="1">'IMP Total Adj Net Salaries'!AS13*(IMP_Salary_Cost_Multiplier+IMP_Salary_Expense_Multiplier)</f>
        <v>166.08</v>
      </c>
      <c r="AT13" s="263">
        <f ca="1">'IMP Total Adj Net Salaries'!AT13*(IMP_Salary_Cost_Multiplier+IMP_Salary_Expense_Multiplier)</f>
        <v>166.08</v>
      </c>
      <c r="AU13" s="264">
        <f ca="1">'IMP Total Adj Net Salaries'!AU13*(IMP_Salary_Cost_Multiplier+IMP_Salary_Expense_Multiplier)</f>
        <v>166.08</v>
      </c>
      <c r="AV13" s="264">
        <f ca="1">'IMP Total Adj Net Salaries'!AV13*(IMP_Salary_Cost_Multiplier+IMP_Salary_Expense_Multiplier)</f>
        <v>166.08</v>
      </c>
      <c r="AW13" s="263">
        <f ca="1">'IMP Total Adj Net Salaries'!AW13*(IMP_Salary_Cost_Multiplier+IMP_Salary_Expense_Multiplier)</f>
        <v>166.08</v>
      </c>
      <c r="AX13" s="264">
        <f ca="1">'IMP Total Adj Net Salaries'!AX13*(IMP_Salary_Cost_Multiplier+IMP_Salary_Expense_Multiplier)</f>
        <v>166.08</v>
      </c>
      <c r="AY13" s="265">
        <f ca="1">'IMP Total Adj Net Salaries'!AY13*(IMP_Salary_Cost_Multiplier+IMP_Salary_Expense_Multiplier)</f>
        <v>166.08</v>
      </c>
      <c r="AZ13" s="266">
        <f ca="1">'IMP Total Adj Net Salaries'!AZ13*(IMP_Salary_Cost_Multiplier+IMP_Salary_Expense_Multiplier)</f>
        <v>199.68</v>
      </c>
      <c r="BA13" s="264">
        <f ca="1">'IMP Total Adj Net Salaries'!BA13*(IMP_Salary_Cost_Multiplier+IMP_Salary_Expense_Multiplier)</f>
        <v>199.68</v>
      </c>
      <c r="BB13" s="264">
        <f ca="1">'IMP Total Adj Net Salaries'!BB13*(IMP_Salary_Cost_Multiplier+IMP_Salary_Expense_Multiplier)</f>
        <v>199.68</v>
      </c>
      <c r="BC13" s="263">
        <f ca="1">'IMP Total Adj Net Salaries'!BC13*(IMP_Salary_Cost_Multiplier+IMP_Salary_Expense_Multiplier)</f>
        <v>359.42399999999998</v>
      </c>
      <c r="BD13" s="264">
        <f ca="1">'IMP Total Adj Net Salaries'!BD13*(IMP_Salary_Cost_Multiplier+IMP_Salary_Expense_Multiplier)</f>
        <v>359.42399999999998</v>
      </c>
      <c r="BE13" s="264">
        <f ca="1">'IMP Total Adj Net Salaries'!BE13*(IMP_Salary_Cost_Multiplier+IMP_Salary_Expense_Multiplier)</f>
        <v>359.42399999999998</v>
      </c>
      <c r="BF13" s="263">
        <f ca="1">'IMP Total Adj Net Salaries'!BF13*(IMP_Salary_Cost_Multiplier+IMP_Salary_Expense_Multiplier)</f>
        <v>359.42399999999998</v>
      </c>
      <c r="BG13" s="264">
        <f ca="1">'IMP Total Adj Net Salaries'!BG13*(IMP_Salary_Cost_Multiplier+IMP_Salary_Expense_Multiplier)</f>
        <v>359.42399999999998</v>
      </c>
      <c r="BH13" s="264">
        <f ca="1">'IMP Total Adj Net Salaries'!BH13*(IMP_Salary_Cost_Multiplier+IMP_Salary_Expense_Multiplier)</f>
        <v>359.42399999999998</v>
      </c>
      <c r="BI13" s="263">
        <f ca="1">'IMP Total Adj Net Salaries'!BI13*(IMP_Salary_Cost_Multiplier+IMP_Salary_Expense_Multiplier)</f>
        <v>359.42399999999998</v>
      </c>
      <c r="BJ13" s="264">
        <f ca="1">'IMP Total Adj Net Salaries'!BJ13*(IMP_Salary_Cost_Multiplier+IMP_Salary_Expense_Multiplier)</f>
        <v>359.42399999999998</v>
      </c>
      <c r="BK13" s="265">
        <f ca="1">'IMP Total Adj Net Salaries'!BK13*(IMP_Salary_Cost_Multiplier+IMP_Salary_Expense_Multiplier)</f>
        <v>359.42399999999998</v>
      </c>
      <c r="BL13" s="266">
        <f ca="1">'IMP Total Adj Net Salaries'!BL13*(IMP_Salary_Cost_Multiplier+IMP_Salary_Expense_Multiplier)</f>
        <v>432</v>
      </c>
      <c r="BM13" s="264">
        <f ca="1">'IMP Total Adj Net Salaries'!BM13*(IMP_Salary_Cost_Multiplier+IMP_Salary_Expense_Multiplier)</f>
        <v>432</v>
      </c>
      <c r="BN13" s="264">
        <f ca="1">'IMP Total Adj Net Salaries'!BN13*(IMP_Salary_Cost_Multiplier+IMP_Salary_Expense_Multiplier)</f>
        <v>432</v>
      </c>
      <c r="BO13" s="263">
        <f ca="1">'IMP Total Adj Net Salaries'!BO13*(IMP_Salary_Cost_Multiplier+IMP_Salary_Expense_Multiplier)</f>
        <v>480</v>
      </c>
      <c r="BP13" s="264">
        <f ca="1">'IMP Total Adj Net Salaries'!BP13*(IMP_Salary_Cost_Multiplier+IMP_Salary_Expense_Multiplier)</f>
        <v>480</v>
      </c>
      <c r="BQ13" s="264">
        <f ca="1">'IMP Total Adj Net Salaries'!BQ13*(IMP_Salary_Cost_Multiplier+IMP_Salary_Expense_Multiplier)</f>
        <v>480</v>
      </c>
      <c r="BR13" s="263">
        <f ca="1">'IMP Total Adj Net Salaries'!BR13*(IMP_Salary_Cost_Multiplier+IMP_Salary_Expense_Multiplier)</f>
        <v>480</v>
      </c>
      <c r="BS13" s="264">
        <f ca="1">'IMP Total Adj Net Salaries'!BS13*(IMP_Salary_Cost_Multiplier+IMP_Salary_Expense_Multiplier)</f>
        <v>480</v>
      </c>
      <c r="BT13" s="264">
        <f ca="1">'IMP Total Adj Net Salaries'!BT13*(IMP_Salary_Cost_Multiplier+IMP_Salary_Expense_Multiplier)</f>
        <v>480</v>
      </c>
      <c r="BU13" s="263">
        <f ca="1">'IMP Total Adj Net Salaries'!BU13*(IMP_Salary_Cost_Multiplier+IMP_Salary_Expense_Multiplier)</f>
        <v>480</v>
      </c>
      <c r="BV13" s="264">
        <f ca="1">'IMP Total Adj Net Salaries'!BV13*(IMP_Salary_Cost_Multiplier+IMP_Salary_Expense_Multiplier)</f>
        <v>480</v>
      </c>
      <c r="BW13" s="265">
        <f ca="1">'IMP Total Adj Net Salaries'!BW13*(IMP_Salary_Cost_Multiplier+IMP_Salary_Expense_Multiplier)</f>
        <v>480</v>
      </c>
      <c r="BX13" s="266">
        <f ca="1">'IMP Total Adj Net Salaries'!BX13*(IMP_Salary_Cost_Multiplier+IMP_Salary_Expense_Multiplier)</f>
        <v>576</v>
      </c>
      <c r="BY13" s="264">
        <f ca="1">'IMP Total Adj Net Salaries'!BY13*(IMP_Salary_Cost_Multiplier+IMP_Salary_Expense_Multiplier)</f>
        <v>576</v>
      </c>
      <c r="BZ13" s="264">
        <f ca="1">'IMP Total Adj Net Salaries'!BZ13*(IMP_Salary_Cost_Multiplier+IMP_Salary_Expense_Multiplier)</f>
        <v>576</v>
      </c>
      <c r="CA13" s="263">
        <f ca="1">'IMP Total Adj Net Salaries'!CA13*(IMP_Salary_Cost_Multiplier+IMP_Salary_Expense_Multiplier)</f>
        <v>576</v>
      </c>
      <c r="CB13" s="264">
        <f ca="1">'IMP Total Adj Net Salaries'!CB13*(IMP_Salary_Cost_Multiplier+IMP_Salary_Expense_Multiplier)</f>
        <v>576</v>
      </c>
      <c r="CC13" s="264">
        <f ca="1">'IMP Total Adj Net Salaries'!CC13*(IMP_Salary_Cost_Multiplier+IMP_Salary_Expense_Multiplier)</f>
        <v>576</v>
      </c>
      <c r="CD13" s="263">
        <f ca="1">'IMP Total Adj Net Salaries'!CD13*(IMP_Salary_Cost_Multiplier+IMP_Salary_Expense_Multiplier)</f>
        <v>576</v>
      </c>
      <c r="CE13" s="264">
        <f ca="1">'IMP Total Adj Net Salaries'!CE13*(IMP_Salary_Cost_Multiplier+IMP_Salary_Expense_Multiplier)</f>
        <v>576</v>
      </c>
      <c r="CF13" s="264">
        <f ca="1">'IMP Total Adj Net Salaries'!CF13*(IMP_Salary_Cost_Multiplier+IMP_Salary_Expense_Multiplier)</f>
        <v>576</v>
      </c>
      <c r="CG13" s="263">
        <f ca="1">'IMP Total Adj Net Salaries'!CG13*(IMP_Salary_Cost_Multiplier+IMP_Salary_Expense_Multiplier)</f>
        <v>576</v>
      </c>
      <c r="CH13" s="264">
        <f ca="1">'IMP Total Adj Net Salaries'!CH13*(IMP_Salary_Cost_Multiplier+IMP_Salary_Expense_Multiplier)</f>
        <v>576</v>
      </c>
      <c r="CI13" s="265">
        <f ca="1">'IMP Total Adj Net Salaries'!CI13*(IMP_Salary_Cost_Multiplier+IMP_Salary_Expense_Multiplier)</f>
        <v>576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Total Adj Net Salaries'!AB14*(IMP_Salary_Cost_Multiplier+IMP_Salary_Expense_Multiplier)</f>
        <v>20.736000000000001</v>
      </c>
      <c r="AC14" s="264">
        <f ca="1">'IMP Total Adj Net Salaries'!AC14*(IMP_Salary_Cost_Multiplier+IMP_Salary_Expense_Multiplier)</f>
        <v>20.736000000000001</v>
      </c>
      <c r="AD14" s="264">
        <f ca="1">'IMP Total Adj Net Salaries'!AD14*(IMP_Salary_Cost_Multiplier+IMP_Salary_Expense_Multiplier)</f>
        <v>20.736000000000001</v>
      </c>
      <c r="AE14" s="263">
        <f ca="1">'IMP Total Adj Net Salaries'!AE14*(IMP_Salary_Cost_Multiplier+IMP_Salary_Expense_Multiplier)</f>
        <v>20.736000000000001</v>
      </c>
      <c r="AF14" s="264">
        <f ca="1">'IMP Total Adj Net Salaries'!AF14*(IMP_Salary_Cost_Multiplier+IMP_Salary_Expense_Multiplier)</f>
        <v>20.736000000000001</v>
      </c>
      <c r="AG14" s="264">
        <f ca="1">'IMP Total Adj Net Salaries'!AG14*(IMP_Salary_Cost_Multiplier+IMP_Salary_Expense_Multiplier)</f>
        <v>20.736000000000001</v>
      </c>
      <c r="AH14" s="263">
        <f ca="1">'IMP Total Adj Net Salaries'!AH14*(IMP_Salary_Cost_Multiplier+IMP_Salary_Expense_Multiplier)</f>
        <v>20.736000000000001</v>
      </c>
      <c r="AI14" s="264">
        <f ca="1">'IMP Total Adj Net Salaries'!AI14*(IMP_Salary_Cost_Multiplier+IMP_Salary_Expense_Multiplier)</f>
        <v>20.736000000000001</v>
      </c>
      <c r="AJ14" s="264">
        <f ca="1">'IMP Total Adj Net Salaries'!AJ14*(IMP_Salary_Cost_Multiplier+IMP_Salary_Expense_Multiplier)</f>
        <v>20.736000000000001</v>
      </c>
      <c r="AK14" s="263">
        <f ca="1">'IMP Total Adj Net Salaries'!AK14*(IMP_Salary_Cost_Multiplier+IMP_Salary_Expense_Multiplier)</f>
        <v>20.736000000000001</v>
      </c>
      <c r="AL14" s="264">
        <f ca="1">'IMP Total Adj Net Salaries'!AL14*(IMP_Salary_Cost_Multiplier+IMP_Salary_Expense_Multiplier)</f>
        <v>20.736000000000001</v>
      </c>
      <c r="AM14" s="265">
        <f ca="1">'IMP Total Adj Net Salaries'!AM14*(IMP_Salary_Cost_Multiplier+IMP_Salary_Expense_Multiplier)</f>
        <v>20.736000000000001</v>
      </c>
      <c r="AN14" s="266">
        <f ca="1">'IMP Total Adj Net Salaries'!AN14*(IMP_Salary_Cost_Multiplier+IMP_Salary_Expense_Multiplier)</f>
        <v>124.55999999999999</v>
      </c>
      <c r="AO14" s="264">
        <f ca="1">'IMP Total Adj Net Salaries'!AO14*(IMP_Salary_Cost_Multiplier+IMP_Salary_Expense_Multiplier)</f>
        <v>124.55999999999999</v>
      </c>
      <c r="AP14" s="264">
        <f ca="1">'IMP Total Adj Net Salaries'!AP14*(IMP_Salary_Cost_Multiplier+IMP_Salary_Expense_Multiplier)</f>
        <v>124.55999999999999</v>
      </c>
      <c r="AQ14" s="263">
        <f ca="1">'IMP Total Adj Net Salaries'!AQ14*(IMP_Salary_Cost_Multiplier+IMP_Salary_Expense_Multiplier)</f>
        <v>124.55999999999999</v>
      </c>
      <c r="AR14" s="264">
        <f ca="1">'IMP Total Adj Net Salaries'!AR14*(IMP_Salary_Cost_Multiplier+IMP_Salary_Expense_Multiplier)</f>
        <v>124.55999999999999</v>
      </c>
      <c r="AS14" s="264">
        <f ca="1">'IMP Total Adj Net Salaries'!AS14*(IMP_Salary_Cost_Multiplier+IMP_Salary_Expense_Multiplier)</f>
        <v>124.55999999999999</v>
      </c>
      <c r="AT14" s="263">
        <f ca="1">'IMP Total Adj Net Salaries'!AT14*(IMP_Salary_Cost_Multiplier+IMP_Salary_Expense_Multiplier)</f>
        <v>124.55999999999999</v>
      </c>
      <c r="AU14" s="264">
        <f ca="1">'IMP Total Adj Net Salaries'!AU14*(IMP_Salary_Cost_Multiplier+IMP_Salary_Expense_Multiplier)</f>
        <v>124.55999999999999</v>
      </c>
      <c r="AV14" s="264">
        <f ca="1">'IMP Total Adj Net Salaries'!AV14*(IMP_Salary_Cost_Multiplier+IMP_Salary_Expense_Multiplier)</f>
        <v>124.55999999999999</v>
      </c>
      <c r="AW14" s="263">
        <f ca="1">'IMP Total Adj Net Salaries'!AW14*(IMP_Salary_Cost_Multiplier+IMP_Salary_Expense_Multiplier)</f>
        <v>124.55999999999999</v>
      </c>
      <c r="AX14" s="264">
        <f ca="1">'IMP Total Adj Net Salaries'!AX14*(IMP_Salary_Cost_Multiplier+IMP_Salary_Expense_Multiplier)</f>
        <v>124.55999999999999</v>
      </c>
      <c r="AY14" s="265">
        <f ca="1">'IMP Total Adj Net Salaries'!AY14*(IMP_Salary_Cost_Multiplier+IMP_Salary_Expense_Multiplier)</f>
        <v>124.55999999999999</v>
      </c>
      <c r="AZ14" s="266">
        <f ca="1">'IMP Total Adj Net Salaries'!AZ14*(IMP_Salary_Cost_Multiplier+IMP_Salary_Expense_Multiplier)</f>
        <v>149.76000000000002</v>
      </c>
      <c r="BA14" s="264">
        <f ca="1">'IMP Total Adj Net Salaries'!BA14*(IMP_Salary_Cost_Multiplier+IMP_Salary_Expense_Multiplier)</f>
        <v>149.76000000000002</v>
      </c>
      <c r="BB14" s="264">
        <f ca="1">'IMP Total Adj Net Salaries'!BB14*(IMP_Salary_Cost_Multiplier+IMP_Salary_Expense_Multiplier)</f>
        <v>179.71199999999999</v>
      </c>
      <c r="BC14" s="263">
        <f ca="1">'IMP Total Adj Net Salaries'!BC14*(IMP_Salary_Cost_Multiplier+IMP_Salary_Expense_Multiplier)</f>
        <v>359.42399999999998</v>
      </c>
      <c r="BD14" s="264">
        <f ca="1">'IMP Total Adj Net Salaries'!BD14*(IMP_Salary_Cost_Multiplier+IMP_Salary_Expense_Multiplier)</f>
        <v>359.42399999999998</v>
      </c>
      <c r="BE14" s="264">
        <f ca="1">'IMP Total Adj Net Salaries'!BE14*(IMP_Salary_Cost_Multiplier+IMP_Salary_Expense_Multiplier)</f>
        <v>359.42399999999998</v>
      </c>
      <c r="BF14" s="263">
        <f ca="1">'IMP Total Adj Net Salaries'!BF14*(IMP_Salary_Cost_Multiplier+IMP_Salary_Expense_Multiplier)</f>
        <v>359.42399999999998</v>
      </c>
      <c r="BG14" s="264">
        <f ca="1">'IMP Total Adj Net Salaries'!BG14*(IMP_Salary_Cost_Multiplier+IMP_Salary_Expense_Multiplier)</f>
        <v>359.42399999999998</v>
      </c>
      <c r="BH14" s="264">
        <f ca="1">'IMP Total Adj Net Salaries'!BH14*(IMP_Salary_Cost_Multiplier+IMP_Salary_Expense_Multiplier)</f>
        <v>359.42399999999998</v>
      </c>
      <c r="BI14" s="263">
        <f ca="1">'IMP Total Adj Net Salaries'!BI14*(IMP_Salary_Cost_Multiplier+IMP_Salary_Expense_Multiplier)</f>
        <v>359.42399999999998</v>
      </c>
      <c r="BJ14" s="264">
        <f ca="1">'IMP Total Adj Net Salaries'!BJ14*(IMP_Salary_Cost_Multiplier+IMP_Salary_Expense_Multiplier)</f>
        <v>359.42399999999998</v>
      </c>
      <c r="BK14" s="265">
        <f ca="1">'IMP Total Adj Net Salaries'!BK14*(IMP_Salary_Cost_Multiplier+IMP_Salary_Expense_Multiplier)</f>
        <v>359.42399999999998</v>
      </c>
      <c r="BL14" s="266">
        <f ca="1">'IMP Total Adj Net Salaries'!BL14*(IMP_Salary_Cost_Multiplier+IMP_Salary_Expense_Multiplier)</f>
        <v>432</v>
      </c>
      <c r="BM14" s="264">
        <f ca="1">'IMP Total Adj Net Salaries'!BM14*(IMP_Salary_Cost_Multiplier+IMP_Salary_Expense_Multiplier)</f>
        <v>432</v>
      </c>
      <c r="BN14" s="264">
        <f ca="1">'IMP Total Adj Net Salaries'!BN14*(IMP_Salary_Cost_Multiplier+IMP_Salary_Expense_Multiplier)</f>
        <v>432</v>
      </c>
      <c r="BO14" s="263">
        <f ca="1">'IMP Total Adj Net Salaries'!BO14*(IMP_Salary_Cost_Multiplier+IMP_Salary_Expense_Multiplier)</f>
        <v>576</v>
      </c>
      <c r="BP14" s="264">
        <f ca="1">'IMP Total Adj Net Salaries'!BP14*(IMP_Salary_Cost_Multiplier+IMP_Salary_Expense_Multiplier)</f>
        <v>576</v>
      </c>
      <c r="BQ14" s="264">
        <f ca="1">'IMP Total Adj Net Salaries'!BQ14*(IMP_Salary_Cost_Multiplier+IMP_Salary_Expense_Multiplier)</f>
        <v>576</v>
      </c>
      <c r="BR14" s="263">
        <f ca="1">'IMP Total Adj Net Salaries'!BR14*(IMP_Salary_Cost_Multiplier+IMP_Salary_Expense_Multiplier)</f>
        <v>576</v>
      </c>
      <c r="BS14" s="264">
        <f ca="1">'IMP Total Adj Net Salaries'!BS14*(IMP_Salary_Cost_Multiplier+IMP_Salary_Expense_Multiplier)</f>
        <v>576</v>
      </c>
      <c r="BT14" s="264">
        <f ca="1">'IMP Total Adj Net Salaries'!BT14*(IMP_Salary_Cost_Multiplier+IMP_Salary_Expense_Multiplier)</f>
        <v>612</v>
      </c>
      <c r="BU14" s="263">
        <f ca="1">'IMP Total Adj Net Salaries'!BU14*(IMP_Salary_Cost_Multiplier+IMP_Salary_Expense_Multiplier)</f>
        <v>612</v>
      </c>
      <c r="BV14" s="264">
        <f ca="1">'IMP Total Adj Net Salaries'!BV14*(IMP_Salary_Cost_Multiplier+IMP_Salary_Expense_Multiplier)</f>
        <v>612</v>
      </c>
      <c r="BW14" s="265">
        <f ca="1">'IMP Total Adj Net Salaries'!BW14*(IMP_Salary_Cost_Multiplier+IMP_Salary_Expense_Multiplier)</f>
        <v>648</v>
      </c>
      <c r="BX14" s="266">
        <f ca="1">'IMP Total Adj Net Salaries'!BX14*(IMP_Salary_Cost_Multiplier+IMP_Salary_Expense_Multiplier)</f>
        <v>777.6</v>
      </c>
      <c r="BY14" s="264">
        <f ca="1">'IMP Total Adj Net Salaries'!BY14*(IMP_Salary_Cost_Multiplier+IMP_Salary_Expense_Multiplier)</f>
        <v>777.6</v>
      </c>
      <c r="BZ14" s="264">
        <f ca="1">'IMP Total Adj Net Salaries'!BZ14*(IMP_Salary_Cost_Multiplier+IMP_Salary_Expense_Multiplier)</f>
        <v>820.8</v>
      </c>
      <c r="CA14" s="263">
        <f ca="1">'IMP Total Adj Net Salaries'!CA14*(IMP_Salary_Cost_Multiplier+IMP_Salary_Expense_Multiplier)</f>
        <v>820.8</v>
      </c>
      <c r="CB14" s="264">
        <f ca="1">'IMP Total Adj Net Salaries'!CB14*(IMP_Salary_Cost_Multiplier+IMP_Salary_Expense_Multiplier)</f>
        <v>820.8</v>
      </c>
      <c r="CC14" s="264">
        <f ca="1">'IMP Total Adj Net Salaries'!CC14*(IMP_Salary_Cost_Multiplier+IMP_Salary_Expense_Multiplier)</f>
        <v>820.8</v>
      </c>
      <c r="CD14" s="263">
        <f ca="1">'IMP Total Adj Net Salaries'!CD14*(IMP_Salary_Cost_Multiplier+IMP_Salary_Expense_Multiplier)</f>
        <v>820.8</v>
      </c>
      <c r="CE14" s="264">
        <f ca="1">'IMP Total Adj Net Salaries'!CE14*(IMP_Salary_Cost_Multiplier+IMP_Salary_Expense_Multiplier)</f>
        <v>820.8</v>
      </c>
      <c r="CF14" s="264">
        <f ca="1">'IMP Total Adj Net Salaries'!CF14*(IMP_Salary_Cost_Multiplier+IMP_Salary_Expense_Multiplier)</f>
        <v>820.8</v>
      </c>
      <c r="CG14" s="263">
        <f ca="1">'IMP Total Adj Net Salaries'!CG14*(IMP_Salary_Cost_Multiplier+IMP_Salary_Expense_Multiplier)</f>
        <v>820.8</v>
      </c>
      <c r="CH14" s="264">
        <f ca="1">'IMP Total Adj Net Salaries'!CH14*(IMP_Salary_Cost_Multiplier+IMP_Salary_Expense_Multiplier)</f>
        <v>820.8</v>
      </c>
      <c r="CI14" s="265">
        <f ca="1">'IMP Total Adj Net Salaries'!CI14*(IMP_Salary_Cost_Multiplier+IMP_Salary_Expense_Multiplier)</f>
        <v>820.8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Total Adj Net Salaries'!AB15*(IMP_Salary_Cost_Multiplier+IMP_Salary_Expense_Multiplier)</f>
        <v>0</v>
      </c>
      <c r="AC15" s="264">
        <f ca="1">'IMP Total Adj Net Salaries'!AC15*(IMP_Salary_Cost_Multiplier+IMP_Salary_Expense_Multiplier)</f>
        <v>13.824</v>
      </c>
      <c r="AD15" s="264">
        <f ca="1">'IMP Total Adj Net Salaries'!AD15*(IMP_Salary_Cost_Multiplier+IMP_Salary_Expense_Multiplier)</f>
        <v>13.824</v>
      </c>
      <c r="AE15" s="263">
        <f ca="1">'IMP Total Adj Net Salaries'!AE15*(IMP_Salary_Cost_Multiplier+IMP_Salary_Expense_Multiplier)</f>
        <v>13.824</v>
      </c>
      <c r="AF15" s="264">
        <f ca="1">'IMP Total Adj Net Salaries'!AF15*(IMP_Salary_Cost_Multiplier+IMP_Salary_Expense_Multiplier)</f>
        <v>13.824</v>
      </c>
      <c r="AG15" s="264">
        <f ca="1">'IMP Total Adj Net Salaries'!AG15*(IMP_Salary_Cost_Multiplier+IMP_Salary_Expense_Multiplier)</f>
        <v>13.824</v>
      </c>
      <c r="AH15" s="263">
        <f ca="1">'IMP Total Adj Net Salaries'!AH15*(IMP_Salary_Cost_Multiplier+IMP_Salary_Expense_Multiplier)</f>
        <v>13.824</v>
      </c>
      <c r="AI15" s="264">
        <f ca="1">'IMP Total Adj Net Salaries'!AI15*(IMP_Salary_Cost_Multiplier+IMP_Salary_Expense_Multiplier)</f>
        <v>13.824</v>
      </c>
      <c r="AJ15" s="264">
        <f ca="1">'IMP Total Adj Net Salaries'!AJ15*(IMP_Salary_Cost_Multiplier+IMP_Salary_Expense_Multiplier)</f>
        <v>13.824</v>
      </c>
      <c r="AK15" s="263">
        <f ca="1">'IMP Total Adj Net Salaries'!AK15*(IMP_Salary_Cost_Multiplier+IMP_Salary_Expense_Multiplier)</f>
        <v>13.824</v>
      </c>
      <c r="AL15" s="264">
        <f ca="1">'IMP Total Adj Net Salaries'!AL15*(IMP_Salary_Cost_Multiplier+IMP_Salary_Expense_Multiplier)</f>
        <v>13.824</v>
      </c>
      <c r="AM15" s="265">
        <f ca="1">'IMP Total Adj Net Salaries'!AM15*(IMP_Salary_Cost_Multiplier+IMP_Salary_Expense_Multiplier)</f>
        <v>13.824</v>
      </c>
      <c r="AN15" s="266">
        <f ca="1">'IMP Total Adj Net Salaries'!AN15*(IMP_Salary_Cost_Multiplier+IMP_Salary_Expense_Multiplier)</f>
        <v>16.608000000000001</v>
      </c>
      <c r="AO15" s="264">
        <f ca="1">'IMP Total Adj Net Salaries'!AO15*(IMP_Salary_Cost_Multiplier+IMP_Salary_Expense_Multiplier)</f>
        <v>83.04</v>
      </c>
      <c r="AP15" s="264">
        <f ca="1">'IMP Total Adj Net Salaries'!AP15*(IMP_Salary_Cost_Multiplier+IMP_Salary_Expense_Multiplier)</f>
        <v>83.04</v>
      </c>
      <c r="AQ15" s="263">
        <f ca="1">'IMP Total Adj Net Salaries'!AQ15*(IMP_Salary_Cost_Multiplier+IMP_Salary_Expense_Multiplier)</f>
        <v>83.04</v>
      </c>
      <c r="AR15" s="264">
        <f ca="1">'IMP Total Adj Net Salaries'!AR15*(IMP_Salary_Cost_Multiplier+IMP_Salary_Expense_Multiplier)</f>
        <v>99.647999999999982</v>
      </c>
      <c r="AS15" s="264">
        <f ca="1">'IMP Total Adj Net Salaries'!AS15*(IMP_Salary_Cost_Multiplier+IMP_Salary_Expense_Multiplier)</f>
        <v>99.647999999999982</v>
      </c>
      <c r="AT15" s="263">
        <f ca="1">'IMP Total Adj Net Salaries'!AT15*(IMP_Salary_Cost_Multiplier+IMP_Salary_Expense_Multiplier)</f>
        <v>99.647999999999982</v>
      </c>
      <c r="AU15" s="264">
        <f ca="1">'IMP Total Adj Net Salaries'!AU15*(IMP_Salary_Cost_Multiplier+IMP_Salary_Expense_Multiplier)</f>
        <v>99.647999999999982</v>
      </c>
      <c r="AV15" s="264">
        <f ca="1">'IMP Total Adj Net Salaries'!AV15*(IMP_Salary_Cost_Multiplier+IMP_Salary_Expense_Multiplier)</f>
        <v>99.647999999999982</v>
      </c>
      <c r="AW15" s="263">
        <f ca="1">'IMP Total Adj Net Salaries'!AW15*(IMP_Salary_Cost_Multiplier+IMP_Salary_Expense_Multiplier)</f>
        <v>99.647999999999982</v>
      </c>
      <c r="AX15" s="264">
        <f ca="1">'IMP Total Adj Net Salaries'!AX15*(IMP_Salary_Cost_Multiplier+IMP_Salary_Expense_Multiplier)</f>
        <v>116.25599999999999</v>
      </c>
      <c r="AY15" s="265">
        <f ca="1">'IMP Total Adj Net Salaries'!AY15*(IMP_Salary_Cost_Multiplier+IMP_Salary_Expense_Multiplier)</f>
        <v>116.25599999999999</v>
      </c>
      <c r="AZ15" s="266">
        <f ca="1">'IMP Total Adj Net Salaries'!AZ15*(IMP_Salary_Cost_Multiplier+IMP_Salary_Expense_Multiplier)</f>
        <v>139.77600000000001</v>
      </c>
      <c r="BA15" s="264">
        <f ca="1">'IMP Total Adj Net Salaries'!BA15*(IMP_Salary_Cost_Multiplier+IMP_Salary_Expense_Multiplier)</f>
        <v>159.744</v>
      </c>
      <c r="BB15" s="264">
        <f ca="1">'IMP Total Adj Net Salaries'!BB15*(IMP_Salary_Cost_Multiplier+IMP_Salary_Expense_Multiplier)</f>
        <v>159.744</v>
      </c>
      <c r="BC15" s="263">
        <f ca="1">'IMP Total Adj Net Salaries'!BC15*(IMP_Salary_Cost_Multiplier+IMP_Salary_Expense_Multiplier)</f>
        <v>159.744</v>
      </c>
      <c r="BD15" s="264">
        <f ca="1">'IMP Total Adj Net Salaries'!BD15*(IMP_Salary_Cost_Multiplier+IMP_Salary_Expense_Multiplier)</f>
        <v>299.52000000000004</v>
      </c>
      <c r="BE15" s="264">
        <f ca="1">'IMP Total Adj Net Salaries'!BE15*(IMP_Salary_Cost_Multiplier+IMP_Salary_Expense_Multiplier)</f>
        <v>299.52000000000004</v>
      </c>
      <c r="BF15" s="263">
        <f ca="1">'IMP Total Adj Net Salaries'!BF15*(IMP_Salary_Cost_Multiplier+IMP_Salary_Expense_Multiplier)</f>
        <v>299.52000000000004</v>
      </c>
      <c r="BG15" s="264">
        <f ca="1">'IMP Total Adj Net Salaries'!BG15*(IMP_Salary_Cost_Multiplier+IMP_Salary_Expense_Multiplier)</f>
        <v>299.52000000000004</v>
      </c>
      <c r="BH15" s="264">
        <f ca="1">'IMP Total Adj Net Salaries'!BH15*(IMP_Salary_Cost_Multiplier+IMP_Salary_Expense_Multiplier)</f>
        <v>299.52000000000004</v>
      </c>
      <c r="BI15" s="263">
        <f ca="1">'IMP Total Adj Net Salaries'!BI15*(IMP_Salary_Cost_Multiplier+IMP_Salary_Expense_Multiplier)</f>
        <v>299.52000000000004</v>
      </c>
      <c r="BJ15" s="264">
        <f ca="1">'IMP Total Adj Net Salaries'!BJ15*(IMP_Salary_Cost_Multiplier+IMP_Salary_Expense_Multiplier)</f>
        <v>299.52000000000004</v>
      </c>
      <c r="BK15" s="265">
        <f ca="1">'IMP Total Adj Net Salaries'!BK15*(IMP_Salary_Cost_Multiplier+IMP_Salary_Expense_Multiplier)</f>
        <v>299.52000000000004</v>
      </c>
      <c r="BL15" s="266">
        <f ca="1">'IMP Total Adj Net Salaries'!BL15*(IMP_Salary_Cost_Multiplier+IMP_Salary_Expense_Multiplier)</f>
        <v>360</v>
      </c>
      <c r="BM15" s="264">
        <f ca="1">'IMP Total Adj Net Salaries'!BM15*(IMP_Salary_Cost_Multiplier+IMP_Salary_Expense_Multiplier)</f>
        <v>360</v>
      </c>
      <c r="BN15" s="264">
        <f ca="1">'IMP Total Adj Net Salaries'!BN15*(IMP_Salary_Cost_Multiplier+IMP_Salary_Expense_Multiplier)</f>
        <v>360</v>
      </c>
      <c r="BO15" s="263">
        <f ca="1">'IMP Total Adj Net Salaries'!BO15*(IMP_Salary_Cost_Multiplier+IMP_Salary_Expense_Multiplier)</f>
        <v>360</v>
      </c>
      <c r="BP15" s="264">
        <f ca="1">'IMP Total Adj Net Salaries'!BP15*(IMP_Salary_Cost_Multiplier+IMP_Salary_Expense_Multiplier)</f>
        <v>552</v>
      </c>
      <c r="BQ15" s="264">
        <f ca="1">'IMP Total Adj Net Salaries'!BQ15*(IMP_Salary_Cost_Multiplier+IMP_Salary_Expense_Multiplier)</f>
        <v>552</v>
      </c>
      <c r="BR15" s="263">
        <f ca="1">'IMP Total Adj Net Salaries'!BR15*(IMP_Salary_Cost_Multiplier+IMP_Salary_Expense_Multiplier)</f>
        <v>552</v>
      </c>
      <c r="BS15" s="264">
        <f ca="1">'IMP Total Adj Net Salaries'!BS15*(IMP_Salary_Cost_Multiplier+IMP_Salary_Expense_Multiplier)</f>
        <v>552</v>
      </c>
      <c r="BT15" s="264">
        <f ca="1">'IMP Total Adj Net Salaries'!BT15*(IMP_Salary_Cost_Multiplier+IMP_Salary_Expense_Multiplier)</f>
        <v>552</v>
      </c>
      <c r="BU15" s="263">
        <f ca="1">'IMP Total Adj Net Salaries'!BU15*(IMP_Salary_Cost_Multiplier+IMP_Salary_Expense_Multiplier)</f>
        <v>552</v>
      </c>
      <c r="BV15" s="264">
        <f ca="1">'IMP Total Adj Net Salaries'!BV15*(IMP_Salary_Cost_Multiplier+IMP_Salary_Expense_Multiplier)</f>
        <v>600</v>
      </c>
      <c r="BW15" s="265">
        <f ca="1">'IMP Total Adj Net Salaries'!BW15*(IMP_Salary_Cost_Multiplier+IMP_Salary_Expense_Multiplier)</f>
        <v>600</v>
      </c>
      <c r="BX15" s="266">
        <f ca="1">'IMP Total Adj Net Salaries'!BX15*(IMP_Salary_Cost_Multiplier+IMP_Salary_Expense_Multiplier)</f>
        <v>720</v>
      </c>
      <c r="BY15" s="264">
        <f ca="1">'IMP Total Adj Net Salaries'!BY15*(IMP_Salary_Cost_Multiplier+IMP_Salary_Expense_Multiplier)</f>
        <v>720</v>
      </c>
      <c r="BZ15" s="264">
        <f ca="1">'IMP Total Adj Net Salaries'!BZ15*(IMP_Salary_Cost_Multiplier+IMP_Salary_Expense_Multiplier)</f>
        <v>720</v>
      </c>
      <c r="CA15" s="263">
        <f ca="1">'IMP Total Adj Net Salaries'!CA15*(IMP_Salary_Cost_Multiplier+IMP_Salary_Expense_Multiplier)</f>
        <v>720</v>
      </c>
      <c r="CB15" s="264">
        <f ca="1">'IMP Total Adj Net Salaries'!CB15*(IMP_Salary_Cost_Multiplier+IMP_Salary_Expense_Multiplier)</f>
        <v>720</v>
      </c>
      <c r="CC15" s="264">
        <f ca="1">'IMP Total Adj Net Salaries'!CC15*(IMP_Salary_Cost_Multiplier+IMP_Salary_Expense_Multiplier)</f>
        <v>720</v>
      </c>
      <c r="CD15" s="263">
        <f ca="1">'IMP Total Adj Net Salaries'!CD15*(IMP_Salary_Cost_Multiplier+IMP_Salary_Expense_Multiplier)</f>
        <v>720</v>
      </c>
      <c r="CE15" s="264">
        <f ca="1">'IMP Total Adj Net Salaries'!CE15*(IMP_Salary_Cost_Multiplier+IMP_Salary_Expense_Multiplier)</f>
        <v>720</v>
      </c>
      <c r="CF15" s="264">
        <f ca="1">'IMP Total Adj Net Salaries'!CF15*(IMP_Salary_Cost_Multiplier+IMP_Salary_Expense_Multiplier)</f>
        <v>720</v>
      </c>
      <c r="CG15" s="263">
        <f ca="1">'IMP Total Adj Net Salaries'!CG15*(IMP_Salary_Cost_Multiplier+IMP_Salary_Expense_Multiplier)</f>
        <v>720</v>
      </c>
      <c r="CH15" s="264">
        <f ca="1">'IMP Total Adj Net Salaries'!CH15*(IMP_Salary_Cost_Multiplier+IMP_Salary_Expense_Multiplier)</f>
        <v>720</v>
      </c>
      <c r="CI15" s="265">
        <f ca="1">'IMP Total Adj Net Salaries'!CI15*(IMP_Salary_Cost_Multiplier+IMP_Salary_Expense_Multiplier)</f>
        <v>720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Total Adj Net Salaries'!AB16*(IMP_Salary_Cost_Multiplier+IMP_Salary_Expense_Multiplier)</f>
        <v>0</v>
      </c>
      <c r="AC16" s="264">
        <f ca="1">'IMP Total Adj Net Salaries'!AC16*(IMP_Salary_Cost_Multiplier+IMP_Salary_Expense_Multiplier)</f>
        <v>0</v>
      </c>
      <c r="AD16" s="264">
        <f ca="1">'IMP Total Adj Net Salaries'!AD16*(IMP_Salary_Cost_Multiplier+IMP_Salary_Expense_Multiplier)</f>
        <v>10.368</v>
      </c>
      <c r="AE16" s="263">
        <f ca="1">'IMP Total Adj Net Salaries'!AE16*(IMP_Salary_Cost_Multiplier+IMP_Salary_Expense_Multiplier)</f>
        <v>20.736000000000001</v>
      </c>
      <c r="AF16" s="264">
        <f ca="1">'IMP Total Adj Net Salaries'!AF16*(IMP_Salary_Cost_Multiplier+IMP_Salary_Expense_Multiplier)</f>
        <v>20.736000000000001</v>
      </c>
      <c r="AG16" s="264">
        <f ca="1">'IMP Total Adj Net Salaries'!AG16*(IMP_Salary_Cost_Multiplier+IMP_Salary_Expense_Multiplier)</f>
        <v>20.736000000000001</v>
      </c>
      <c r="AH16" s="263">
        <f ca="1">'IMP Total Adj Net Salaries'!AH16*(IMP_Salary_Cost_Multiplier+IMP_Salary_Expense_Multiplier)</f>
        <v>20.736000000000001</v>
      </c>
      <c r="AI16" s="264">
        <f ca="1">'IMP Total Adj Net Salaries'!AI16*(IMP_Salary_Cost_Multiplier+IMP_Salary_Expense_Multiplier)</f>
        <v>20.736000000000001</v>
      </c>
      <c r="AJ16" s="264">
        <f ca="1">'IMP Total Adj Net Salaries'!AJ16*(IMP_Salary_Cost_Multiplier+IMP_Salary_Expense_Multiplier)</f>
        <v>20.736000000000001</v>
      </c>
      <c r="AK16" s="263">
        <f ca="1">'IMP Total Adj Net Salaries'!AK16*(IMP_Salary_Cost_Multiplier+IMP_Salary_Expense_Multiplier)</f>
        <v>20.736000000000001</v>
      </c>
      <c r="AL16" s="264">
        <f ca="1">'IMP Total Adj Net Salaries'!AL16*(IMP_Salary_Cost_Multiplier+IMP_Salary_Expense_Multiplier)</f>
        <v>20.736000000000001</v>
      </c>
      <c r="AM16" s="265">
        <f ca="1">'IMP Total Adj Net Salaries'!AM16*(IMP_Salary_Cost_Multiplier+IMP_Salary_Expense_Multiplier)</f>
        <v>20.736000000000001</v>
      </c>
      <c r="AN16" s="266">
        <f ca="1">'IMP Total Adj Net Salaries'!AN16*(IMP_Salary_Cost_Multiplier+IMP_Salary_Expense_Multiplier)</f>
        <v>24.911999999999995</v>
      </c>
      <c r="AO16" s="264">
        <f ca="1">'IMP Total Adj Net Salaries'!AO16*(IMP_Salary_Cost_Multiplier+IMP_Salary_Expense_Multiplier)</f>
        <v>24.911999999999995</v>
      </c>
      <c r="AP16" s="264">
        <f ca="1">'IMP Total Adj Net Salaries'!AP16*(IMP_Salary_Cost_Multiplier+IMP_Salary_Expense_Multiplier)</f>
        <v>74.736000000000004</v>
      </c>
      <c r="AQ16" s="263">
        <f ca="1">'IMP Total Adj Net Salaries'!AQ16*(IMP_Salary_Cost_Multiplier+IMP_Salary_Expense_Multiplier)</f>
        <v>124.55999999999999</v>
      </c>
      <c r="AR16" s="264">
        <f ca="1">'IMP Total Adj Net Salaries'!AR16*(IMP_Salary_Cost_Multiplier+IMP_Salary_Expense_Multiplier)</f>
        <v>124.55999999999999</v>
      </c>
      <c r="AS16" s="264">
        <f ca="1">'IMP Total Adj Net Salaries'!AS16*(IMP_Salary_Cost_Multiplier+IMP_Salary_Expense_Multiplier)</f>
        <v>137.01599999999999</v>
      </c>
      <c r="AT16" s="263">
        <f ca="1">'IMP Total Adj Net Salaries'!AT16*(IMP_Salary_Cost_Multiplier+IMP_Salary_Expense_Multiplier)</f>
        <v>149.47200000000001</v>
      </c>
      <c r="AU16" s="264">
        <f ca="1">'IMP Total Adj Net Salaries'!AU16*(IMP_Salary_Cost_Multiplier+IMP_Salary_Expense_Multiplier)</f>
        <v>149.47200000000001</v>
      </c>
      <c r="AV16" s="264">
        <f ca="1">'IMP Total Adj Net Salaries'!AV16*(IMP_Salary_Cost_Multiplier+IMP_Salary_Expense_Multiplier)</f>
        <v>149.47200000000001</v>
      </c>
      <c r="AW16" s="263">
        <f ca="1">'IMP Total Adj Net Salaries'!AW16*(IMP_Salary_Cost_Multiplier+IMP_Salary_Expense_Multiplier)</f>
        <v>149.47200000000001</v>
      </c>
      <c r="AX16" s="264">
        <f ca="1">'IMP Total Adj Net Salaries'!AX16*(IMP_Salary_Cost_Multiplier+IMP_Salary_Expense_Multiplier)</f>
        <v>149.47200000000001</v>
      </c>
      <c r="AY16" s="265">
        <f ca="1">'IMP Total Adj Net Salaries'!AY16*(IMP_Salary_Cost_Multiplier+IMP_Salary_Expense_Multiplier)</f>
        <v>149.47200000000001</v>
      </c>
      <c r="AZ16" s="266">
        <f ca="1">'IMP Total Adj Net Salaries'!AZ16*(IMP_Salary_Cost_Multiplier+IMP_Salary_Expense_Multiplier)</f>
        <v>194.68800000000002</v>
      </c>
      <c r="BA16" s="264">
        <f ca="1">'IMP Total Adj Net Salaries'!BA16*(IMP_Salary_Cost_Multiplier+IMP_Salary_Expense_Multiplier)</f>
        <v>194.68800000000002</v>
      </c>
      <c r="BB16" s="264">
        <f ca="1">'IMP Total Adj Net Salaries'!BB16*(IMP_Salary_Cost_Multiplier+IMP_Salary_Expense_Multiplier)</f>
        <v>209.66399999999999</v>
      </c>
      <c r="BC16" s="263">
        <f ca="1">'IMP Total Adj Net Salaries'!BC16*(IMP_Salary_Cost_Multiplier+IMP_Salary_Expense_Multiplier)</f>
        <v>224.64000000000001</v>
      </c>
      <c r="BD16" s="264">
        <f ca="1">'IMP Total Adj Net Salaries'!BD16*(IMP_Salary_Cost_Multiplier+IMP_Salary_Expense_Multiplier)</f>
        <v>224.64000000000001</v>
      </c>
      <c r="BE16" s="264">
        <f ca="1">'IMP Total Adj Net Salaries'!BE16*(IMP_Salary_Cost_Multiplier+IMP_Salary_Expense_Multiplier)</f>
        <v>344.44800000000004</v>
      </c>
      <c r="BF16" s="263">
        <f ca="1">'IMP Total Adj Net Salaries'!BF16*(IMP_Salary_Cost_Multiplier+IMP_Salary_Expense_Multiplier)</f>
        <v>449.28000000000003</v>
      </c>
      <c r="BG16" s="264">
        <f ca="1">'IMP Total Adj Net Salaries'!BG16*(IMP_Salary_Cost_Multiplier+IMP_Salary_Expense_Multiplier)</f>
        <v>449.28000000000003</v>
      </c>
      <c r="BH16" s="264">
        <f ca="1">'IMP Total Adj Net Salaries'!BH16*(IMP_Salary_Cost_Multiplier+IMP_Salary_Expense_Multiplier)</f>
        <v>449.28000000000003</v>
      </c>
      <c r="BI16" s="263">
        <f ca="1">'IMP Total Adj Net Salaries'!BI16*(IMP_Salary_Cost_Multiplier+IMP_Salary_Expense_Multiplier)</f>
        <v>449.28000000000003</v>
      </c>
      <c r="BJ16" s="264">
        <f ca="1">'IMP Total Adj Net Salaries'!BJ16*(IMP_Salary_Cost_Multiplier+IMP_Salary_Expense_Multiplier)</f>
        <v>449.28000000000003</v>
      </c>
      <c r="BK16" s="265">
        <f ca="1">'IMP Total Adj Net Salaries'!BK16*(IMP_Salary_Cost_Multiplier+IMP_Salary_Expense_Multiplier)</f>
        <v>449.28000000000003</v>
      </c>
      <c r="BL16" s="266">
        <f ca="1">'IMP Total Adj Net Salaries'!BL16*(IMP_Salary_Cost_Multiplier+IMP_Salary_Expense_Multiplier)</f>
        <v>540</v>
      </c>
      <c r="BM16" s="264">
        <f ca="1">'IMP Total Adj Net Salaries'!BM16*(IMP_Salary_Cost_Multiplier+IMP_Salary_Expense_Multiplier)</f>
        <v>540</v>
      </c>
      <c r="BN16" s="264">
        <f ca="1">'IMP Total Adj Net Salaries'!BN16*(IMP_Salary_Cost_Multiplier+IMP_Salary_Expense_Multiplier)</f>
        <v>540</v>
      </c>
      <c r="BO16" s="263">
        <f ca="1">'IMP Total Adj Net Salaries'!BO16*(IMP_Salary_Cost_Multiplier+IMP_Salary_Expense_Multiplier)</f>
        <v>540</v>
      </c>
      <c r="BP16" s="264">
        <f ca="1">'IMP Total Adj Net Salaries'!BP16*(IMP_Salary_Cost_Multiplier+IMP_Salary_Expense_Multiplier)</f>
        <v>540</v>
      </c>
      <c r="BQ16" s="264">
        <f ca="1">'IMP Total Adj Net Salaries'!BQ16*(IMP_Salary_Cost_Multiplier+IMP_Salary_Expense_Multiplier)</f>
        <v>666</v>
      </c>
      <c r="BR16" s="263">
        <f ca="1">'IMP Total Adj Net Salaries'!BR16*(IMP_Salary_Cost_Multiplier+IMP_Salary_Expense_Multiplier)</f>
        <v>774</v>
      </c>
      <c r="BS16" s="264">
        <f ca="1">'IMP Total Adj Net Salaries'!BS16*(IMP_Salary_Cost_Multiplier+IMP_Salary_Expense_Multiplier)</f>
        <v>774</v>
      </c>
      <c r="BT16" s="264">
        <f ca="1">'IMP Total Adj Net Salaries'!BT16*(IMP_Salary_Cost_Multiplier+IMP_Salary_Expense_Multiplier)</f>
        <v>774</v>
      </c>
      <c r="BU16" s="263">
        <f ca="1">'IMP Total Adj Net Salaries'!BU16*(IMP_Salary_Cost_Multiplier+IMP_Salary_Expense_Multiplier)</f>
        <v>774</v>
      </c>
      <c r="BV16" s="264">
        <f ca="1">'IMP Total Adj Net Salaries'!BV16*(IMP_Salary_Cost_Multiplier+IMP_Salary_Expense_Multiplier)</f>
        <v>774</v>
      </c>
      <c r="BW16" s="265">
        <f ca="1">'IMP Total Adj Net Salaries'!BW16*(IMP_Salary_Cost_Multiplier+IMP_Salary_Expense_Multiplier)</f>
        <v>828</v>
      </c>
      <c r="BX16" s="266">
        <f ca="1">'IMP Total Adj Net Salaries'!BX16*(IMP_Salary_Cost_Multiplier+IMP_Salary_Expense_Multiplier)</f>
        <v>1058.3999999999999</v>
      </c>
      <c r="BY16" s="264">
        <f ca="1">'IMP Total Adj Net Salaries'!BY16*(IMP_Salary_Cost_Multiplier+IMP_Salary_Expense_Multiplier)</f>
        <v>1058.3999999999999</v>
      </c>
      <c r="BZ16" s="264">
        <f ca="1">'IMP Total Adj Net Salaries'!BZ16*(IMP_Salary_Cost_Multiplier+IMP_Salary_Expense_Multiplier)</f>
        <v>1058.3999999999999</v>
      </c>
      <c r="CA16" s="263">
        <f ca="1">'IMP Total Adj Net Salaries'!CA16*(IMP_Salary_Cost_Multiplier+IMP_Salary_Expense_Multiplier)</f>
        <v>1058.3999999999999</v>
      </c>
      <c r="CB16" s="264">
        <f ca="1">'IMP Total Adj Net Salaries'!CB16*(IMP_Salary_Cost_Multiplier+IMP_Salary_Expense_Multiplier)</f>
        <v>1058.3999999999999</v>
      </c>
      <c r="CC16" s="264">
        <f ca="1">'IMP Total Adj Net Salaries'!CC16*(IMP_Salary_Cost_Multiplier+IMP_Salary_Expense_Multiplier)</f>
        <v>1058.3999999999999</v>
      </c>
      <c r="CD16" s="263">
        <f ca="1">'IMP Total Adj Net Salaries'!CD16*(IMP_Salary_Cost_Multiplier+IMP_Salary_Expense_Multiplier)</f>
        <v>1058.3999999999999</v>
      </c>
      <c r="CE16" s="264">
        <f ca="1">'IMP Total Adj Net Salaries'!CE16*(IMP_Salary_Cost_Multiplier+IMP_Salary_Expense_Multiplier)</f>
        <v>1058.3999999999999</v>
      </c>
      <c r="CF16" s="264">
        <f ca="1">'IMP Total Adj Net Salaries'!CF16*(IMP_Salary_Cost_Multiplier+IMP_Salary_Expense_Multiplier)</f>
        <v>1058.3999999999999</v>
      </c>
      <c r="CG16" s="263">
        <f ca="1">'IMP Total Adj Net Salaries'!CG16*(IMP_Salary_Cost_Multiplier+IMP_Salary_Expense_Multiplier)</f>
        <v>1058.3999999999999</v>
      </c>
      <c r="CH16" s="264">
        <f ca="1">'IMP Total Adj Net Salaries'!CH16*(IMP_Salary_Cost_Multiplier+IMP_Salary_Expense_Multiplier)</f>
        <v>1058.3999999999999</v>
      </c>
      <c r="CI16" s="265">
        <f ca="1">'IMP Total Adj Net Salaries'!CI16*(IMP_Salary_Cost_Multiplier+IMP_Salary_Expense_Multiplier)</f>
        <v>1058.3999999999999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Total Adj Net Salaries'!AB17*(IMP_Salary_Cost_Multiplier+IMP_Salary_Expense_Multiplier)</f>
        <v>27.648</v>
      </c>
      <c r="AC17" s="264">
        <f ca="1">'IMP Total Adj Net Salaries'!AC17*(IMP_Salary_Cost_Multiplier+IMP_Salary_Expense_Multiplier)</f>
        <v>27.648</v>
      </c>
      <c r="AD17" s="264">
        <f ca="1">'IMP Total Adj Net Salaries'!AD17*(IMP_Salary_Cost_Multiplier+IMP_Salary_Expense_Multiplier)</f>
        <v>27.648</v>
      </c>
      <c r="AE17" s="263">
        <f ca="1">'IMP Total Adj Net Salaries'!AE17*(IMP_Salary_Cost_Multiplier+IMP_Salary_Expense_Multiplier)</f>
        <v>27.648</v>
      </c>
      <c r="AF17" s="264">
        <f ca="1">'IMP Total Adj Net Salaries'!AF17*(IMP_Salary_Cost_Multiplier+IMP_Salary_Expense_Multiplier)</f>
        <v>27.648</v>
      </c>
      <c r="AG17" s="264">
        <f ca="1">'IMP Total Adj Net Salaries'!AG17*(IMP_Salary_Cost_Multiplier+IMP_Salary_Expense_Multiplier)</f>
        <v>27.648</v>
      </c>
      <c r="AH17" s="263">
        <f ca="1">'IMP Total Adj Net Salaries'!AH17*(IMP_Salary_Cost_Multiplier+IMP_Salary_Expense_Multiplier)</f>
        <v>27.648</v>
      </c>
      <c r="AI17" s="264">
        <f ca="1">'IMP Total Adj Net Salaries'!AI17*(IMP_Salary_Cost_Multiplier+IMP_Salary_Expense_Multiplier)</f>
        <v>27.648</v>
      </c>
      <c r="AJ17" s="264">
        <f ca="1">'IMP Total Adj Net Salaries'!AJ17*(IMP_Salary_Cost_Multiplier+IMP_Salary_Expense_Multiplier)</f>
        <v>27.648</v>
      </c>
      <c r="AK17" s="263">
        <f ca="1">'IMP Total Adj Net Salaries'!AK17*(IMP_Salary_Cost_Multiplier+IMP_Salary_Expense_Multiplier)</f>
        <v>27.648</v>
      </c>
      <c r="AL17" s="264">
        <f ca="1">'IMP Total Adj Net Salaries'!AL17*(IMP_Salary_Cost_Multiplier+IMP_Salary_Expense_Multiplier)</f>
        <v>27.648</v>
      </c>
      <c r="AM17" s="265">
        <f ca="1">'IMP Total Adj Net Salaries'!AM17*(IMP_Salary_Cost_Multiplier+IMP_Salary_Expense_Multiplier)</f>
        <v>27.648</v>
      </c>
      <c r="AN17" s="266">
        <f ca="1">'IMP Total Adj Net Salaries'!AN17*(IMP_Salary_Cost_Multiplier+IMP_Salary_Expense_Multiplier)</f>
        <v>166.08</v>
      </c>
      <c r="AO17" s="264">
        <f ca="1">'IMP Total Adj Net Salaries'!AO17*(IMP_Salary_Cost_Multiplier+IMP_Salary_Expense_Multiplier)</f>
        <v>166.08</v>
      </c>
      <c r="AP17" s="264">
        <f ca="1">'IMP Total Adj Net Salaries'!AP17*(IMP_Salary_Cost_Multiplier+IMP_Salary_Expense_Multiplier)</f>
        <v>166.08</v>
      </c>
      <c r="AQ17" s="263">
        <f ca="1">'IMP Total Adj Net Salaries'!AQ17*(IMP_Salary_Cost_Multiplier+IMP_Salary_Expense_Multiplier)</f>
        <v>166.08</v>
      </c>
      <c r="AR17" s="264">
        <f ca="1">'IMP Total Adj Net Salaries'!AR17*(IMP_Salary_Cost_Multiplier+IMP_Salary_Expense_Multiplier)</f>
        <v>166.08</v>
      </c>
      <c r="AS17" s="264">
        <f ca="1">'IMP Total Adj Net Salaries'!AS17*(IMP_Salary_Cost_Multiplier+IMP_Salary_Expense_Multiplier)</f>
        <v>166.08</v>
      </c>
      <c r="AT17" s="263">
        <f ca="1">'IMP Total Adj Net Salaries'!AT17*(IMP_Salary_Cost_Multiplier+IMP_Salary_Expense_Multiplier)</f>
        <v>166.08</v>
      </c>
      <c r="AU17" s="264">
        <f ca="1">'IMP Total Adj Net Salaries'!AU17*(IMP_Salary_Cost_Multiplier+IMP_Salary_Expense_Multiplier)</f>
        <v>166.08</v>
      </c>
      <c r="AV17" s="264">
        <f ca="1">'IMP Total Adj Net Salaries'!AV17*(IMP_Salary_Cost_Multiplier+IMP_Salary_Expense_Multiplier)</f>
        <v>166.08</v>
      </c>
      <c r="AW17" s="263">
        <f ca="1">'IMP Total Adj Net Salaries'!AW17*(IMP_Salary_Cost_Multiplier+IMP_Salary_Expense_Multiplier)</f>
        <v>166.08</v>
      </c>
      <c r="AX17" s="264">
        <f ca="1">'IMP Total Adj Net Salaries'!AX17*(IMP_Salary_Cost_Multiplier+IMP_Salary_Expense_Multiplier)</f>
        <v>166.08</v>
      </c>
      <c r="AY17" s="265">
        <f ca="1">'IMP Total Adj Net Salaries'!AY17*(IMP_Salary_Cost_Multiplier+IMP_Salary_Expense_Multiplier)</f>
        <v>166.08</v>
      </c>
      <c r="AZ17" s="266">
        <f ca="1">'IMP Total Adj Net Salaries'!AZ17*(IMP_Salary_Cost_Multiplier+IMP_Salary_Expense_Multiplier)</f>
        <v>199.68</v>
      </c>
      <c r="BA17" s="264">
        <f ca="1">'IMP Total Adj Net Salaries'!BA17*(IMP_Salary_Cost_Multiplier+IMP_Salary_Expense_Multiplier)</f>
        <v>199.68</v>
      </c>
      <c r="BB17" s="264">
        <f ca="1">'IMP Total Adj Net Salaries'!BB17*(IMP_Salary_Cost_Multiplier+IMP_Salary_Expense_Multiplier)</f>
        <v>199.68</v>
      </c>
      <c r="BC17" s="263">
        <f ca="1">'IMP Total Adj Net Salaries'!BC17*(IMP_Salary_Cost_Multiplier+IMP_Salary_Expense_Multiplier)</f>
        <v>359.42399999999998</v>
      </c>
      <c r="BD17" s="264">
        <f ca="1">'IMP Total Adj Net Salaries'!BD17*(IMP_Salary_Cost_Multiplier+IMP_Salary_Expense_Multiplier)</f>
        <v>359.42399999999998</v>
      </c>
      <c r="BE17" s="264">
        <f ca="1">'IMP Total Adj Net Salaries'!BE17*(IMP_Salary_Cost_Multiplier+IMP_Salary_Expense_Multiplier)</f>
        <v>359.42399999999998</v>
      </c>
      <c r="BF17" s="263">
        <f ca="1">'IMP Total Adj Net Salaries'!BF17*(IMP_Salary_Cost_Multiplier+IMP_Salary_Expense_Multiplier)</f>
        <v>359.42399999999998</v>
      </c>
      <c r="BG17" s="264">
        <f ca="1">'IMP Total Adj Net Salaries'!BG17*(IMP_Salary_Cost_Multiplier+IMP_Salary_Expense_Multiplier)</f>
        <v>359.42399999999998</v>
      </c>
      <c r="BH17" s="264">
        <f ca="1">'IMP Total Adj Net Salaries'!BH17*(IMP_Salary_Cost_Multiplier+IMP_Salary_Expense_Multiplier)</f>
        <v>359.42399999999998</v>
      </c>
      <c r="BI17" s="263">
        <f ca="1">'IMP Total Adj Net Salaries'!BI17*(IMP_Salary_Cost_Multiplier+IMP_Salary_Expense_Multiplier)</f>
        <v>359.42399999999998</v>
      </c>
      <c r="BJ17" s="264">
        <f ca="1">'IMP Total Adj Net Salaries'!BJ17*(IMP_Salary_Cost_Multiplier+IMP_Salary_Expense_Multiplier)</f>
        <v>359.42399999999998</v>
      </c>
      <c r="BK17" s="265">
        <f ca="1">'IMP Total Adj Net Salaries'!BK17*(IMP_Salary_Cost_Multiplier+IMP_Salary_Expense_Multiplier)</f>
        <v>359.42399999999998</v>
      </c>
      <c r="BL17" s="266">
        <f ca="1">'IMP Total Adj Net Salaries'!BL17*(IMP_Salary_Cost_Multiplier+IMP_Salary_Expense_Multiplier)</f>
        <v>432</v>
      </c>
      <c r="BM17" s="264">
        <f ca="1">'IMP Total Adj Net Salaries'!BM17*(IMP_Salary_Cost_Multiplier+IMP_Salary_Expense_Multiplier)</f>
        <v>432</v>
      </c>
      <c r="BN17" s="264">
        <f ca="1">'IMP Total Adj Net Salaries'!BN17*(IMP_Salary_Cost_Multiplier+IMP_Salary_Expense_Multiplier)</f>
        <v>432</v>
      </c>
      <c r="BO17" s="263">
        <f ca="1">'IMP Total Adj Net Salaries'!BO17*(IMP_Salary_Cost_Multiplier+IMP_Salary_Expense_Multiplier)</f>
        <v>480</v>
      </c>
      <c r="BP17" s="264">
        <f ca="1">'IMP Total Adj Net Salaries'!BP17*(IMP_Salary_Cost_Multiplier+IMP_Salary_Expense_Multiplier)</f>
        <v>480</v>
      </c>
      <c r="BQ17" s="264">
        <f ca="1">'IMP Total Adj Net Salaries'!BQ17*(IMP_Salary_Cost_Multiplier+IMP_Salary_Expense_Multiplier)</f>
        <v>480</v>
      </c>
      <c r="BR17" s="263">
        <f ca="1">'IMP Total Adj Net Salaries'!BR17*(IMP_Salary_Cost_Multiplier+IMP_Salary_Expense_Multiplier)</f>
        <v>480</v>
      </c>
      <c r="BS17" s="264">
        <f ca="1">'IMP Total Adj Net Salaries'!BS17*(IMP_Salary_Cost_Multiplier+IMP_Salary_Expense_Multiplier)</f>
        <v>480</v>
      </c>
      <c r="BT17" s="264">
        <f ca="1">'IMP Total Adj Net Salaries'!BT17*(IMP_Salary_Cost_Multiplier+IMP_Salary_Expense_Multiplier)</f>
        <v>480</v>
      </c>
      <c r="BU17" s="263">
        <f ca="1">'IMP Total Adj Net Salaries'!BU17*(IMP_Salary_Cost_Multiplier+IMP_Salary_Expense_Multiplier)</f>
        <v>480</v>
      </c>
      <c r="BV17" s="264">
        <f ca="1">'IMP Total Adj Net Salaries'!BV17*(IMP_Salary_Cost_Multiplier+IMP_Salary_Expense_Multiplier)</f>
        <v>480</v>
      </c>
      <c r="BW17" s="265">
        <f ca="1">'IMP Total Adj Net Salaries'!BW17*(IMP_Salary_Cost_Multiplier+IMP_Salary_Expense_Multiplier)</f>
        <v>480</v>
      </c>
      <c r="BX17" s="266">
        <f ca="1">'IMP Total Adj Net Salaries'!BX17*(IMP_Salary_Cost_Multiplier+IMP_Salary_Expense_Multiplier)</f>
        <v>576</v>
      </c>
      <c r="BY17" s="264">
        <f ca="1">'IMP Total Adj Net Salaries'!BY17*(IMP_Salary_Cost_Multiplier+IMP_Salary_Expense_Multiplier)</f>
        <v>576</v>
      </c>
      <c r="BZ17" s="264">
        <f ca="1">'IMP Total Adj Net Salaries'!BZ17*(IMP_Salary_Cost_Multiplier+IMP_Salary_Expense_Multiplier)</f>
        <v>576</v>
      </c>
      <c r="CA17" s="263">
        <f ca="1">'IMP Total Adj Net Salaries'!CA17*(IMP_Salary_Cost_Multiplier+IMP_Salary_Expense_Multiplier)</f>
        <v>576</v>
      </c>
      <c r="CB17" s="264">
        <f ca="1">'IMP Total Adj Net Salaries'!CB17*(IMP_Salary_Cost_Multiplier+IMP_Salary_Expense_Multiplier)</f>
        <v>576</v>
      </c>
      <c r="CC17" s="264">
        <f ca="1">'IMP Total Adj Net Salaries'!CC17*(IMP_Salary_Cost_Multiplier+IMP_Salary_Expense_Multiplier)</f>
        <v>576</v>
      </c>
      <c r="CD17" s="263">
        <f ca="1">'IMP Total Adj Net Salaries'!CD17*(IMP_Salary_Cost_Multiplier+IMP_Salary_Expense_Multiplier)</f>
        <v>576</v>
      </c>
      <c r="CE17" s="264">
        <f ca="1">'IMP Total Adj Net Salaries'!CE17*(IMP_Salary_Cost_Multiplier+IMP_Salary_Expense_Multiplier)</f>
        <v>576</v>
      </c>
      <c r="CF17" s="264">
        <f ca="1">'IMP Total Adj Net Salaries'!CF17*(IMP_Salary_Cost_Multiplier+IMP_Salary_Expense_Multiplier)</f>
        <v>576</v>
      </c>
      <c r="CG17" s="263">
        <f ca="1">'IMP Total Adj Net Salaries'!CG17*(IMP_Salary_Cost_Multiplier+IMP_Salary_Expense_Multiplier)</f>
        <v>576</v>
      </c>
      <c r="CH17" s="264">
        <f ca="1">'IMP Total Adj Net Salaries'!CH17*(IMP_Salary_Cost_Multiplier+IMP_Salary_Expense_Multiplier)</f>
        <v>576</v>
      </c>
      <c r="CI17" s="265">
        <f ca="1">'IMP Total Adj Net Salaries'!CI17*(IMP_Salary_Cost_Multiplier+IMP_Salary_Expense_Multiplier)</f>
        <v>576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Total Adj Net Salaries'!AB18*(IMP_Salary_Cost_Multiplier+IMP_Salary_Expense_Multiplier)</f>
        <v>20.736000000000001</v>
      </c>
      <c r="AC18" s="264">
        <f ca="1">'IMP Total Adj Net Salaries'!AC18*(IMP_Salary_Cost_Multiplier+IMP_Salary_Expense_Multiplier)</f>
        <v>20.736000000000001</v>
      </c>
      <c r="AD18" s="264">
        <f ca="1">'IMP Total Adj Net Salaries'!AD18*(IMP_Salary_Cost_Multiplier+IMP_Salary_Expense_Multiplier)</f>
        <v>20.736000000000001</v>
      </c>
      <c r="AE18" s="263">
        <f ca="1">'IMP Total Adj Net Salaries'!AE18*(IMP_Salary_Cost_Multiplier+IMP_Salary_Expense_Multiplier)</f>
        <v>20.736000000000001</v>
      </c>
      <c r="AF18" s="264">
        <f ca="1">'IMP Total Adj Net Salaries'!AF18*(IMP_Salary_Cost_Multiplier+IMP_Salary_Expense_Multiplier)</f>
        <v>20.736000000000001</v>
      </c>
      <c r="AG18" s="264">
        <f ca="1">'IMP Total Adj Net Salaries'!AG18*(IMP_Salary_Cost_Multiplier+IMP_Salary_Expense_Multiplier)</f>
        <v>20.736000000000001</v>
      </c>
      <c r="AH18" s="263">
        <f ca="1">'IMP Total Adj Net Salaries'!AH18*(IMP_Salary_Cost_Multiplier+IMP_Salary_Expense_Multiplier)</f>
        <v>20.736000000000001</v>
      </c>
      <c r="AI18" s="264">
        <f ca="1">'IMP Total Adj Net Salaries'!AI18*(IMP_Salary_Cost_Multiplier+IMP_Salary_Expense_Multiplier)</f>
        <v>20.736000000000001</v>
      </c>
      <c r="AJ18" s="264">
        <f ca="1">'IMP Total Adj Net Salaries'!AJ18*(IMP_Salary_Cost_Multiplier+IMP_Salary_Expense_Multiplier)</f>
        <v>20.736000000000001</v>
      </c>
      <c r="AK18" s="263">
        <f ca="1">'IMP Total Adj Net Salaries'!AK18*(IMP_Salary_Cost_Multiplier+IMP_Salary_Expense_Multiplier)</f>
        <v>20.736000000000001</v>
      </c>
      <c r="AL18" s="264">
        <f ca="1">'IMP Total Adj Net Salaries'!AL18*(IMP_Salary_Cost_Multiplier+IMP_Salary_Expense_Multiplier)</f>
        <v>20.736000000000001</v>
      </c>
      <c r="AM18" s="265">
        <f ca="1">'IMP Total Adj Net Salaries'!AM18*(IMP_Salary_Cost_Multiplier+IMP_Salary_Expense_Multiplier)</f>
        <v>20.736000000000001</v>
      </c>
      <c r="AN18" s="266">
        <f ca="1">'IMP Total Adj Net Salaries'!AN18*(IMP_Salary_Cost_Multiplier+IMP_Salary_Expense_Multiplier)</f>
        <v>124.55999999999999</v>
      </c>
      <c r="AO18" s="264">
        <f ca="1">'IMP Total Adj Net Salaries'!AO18*(IMP_Salary_Cost_Multiplier+IMP_Salary_Expense_Multiplier)</f>
        <v>124.55999999999999</v>
      </c>
      <c r="AP18" s="264">
        <f ca="1">'IMP Total Adj Net Salaries'!AP18*(IMP_Salary_Cost_Multiplier+IMP_Salary_Expense_Multiplier)</f>
        <v>124.55999999999999</v>
      </c>
      <c r="AQ18" s="263">
        <f ca="1">'IMP Total Adj Net Salaries'!AQ18*(IMP_Salary_Cost_Multiplier+IMP_Salary_Expense_Multiplier)</f>
        <v>124.55999999999999</v>
      </c>
      <c r="AR18" s="264">
        <f ca="1">'IMP Total Adj Net Salaries'!AR18*(IMP_Salary_Cost_Multiplier+IMP_Salary_Expense_Multiplier)</f>
        <v>124.55999999999999</v>
      </c>
      <c r="AS18" s="264">
        <f ca="1">'IMP Total Adj Net Salaries'!AS18*(IMP_Salary_Cost_Multiplier+IMP_Salary_Expense_Multiplier)</f>
        <v>124.55999999999999</v>
      </c>
      <c r="AT18" s="263">
        <f ca="1">'IMP Total Adj Net Salaries'!AT18*(IMP_Salary_Cost_Multiplier+IMP_Salary_Expense_Multiplier)</f>
        <v>124.55999999999999</v>
      </c>
      <c r="AU18" s="264">
        <f ca="1">'IMP Total Adj Net Salaries'!AU18*(IMP_Salary_Cost_Multiplier+IMP_Salary_Expense_Multiplier)</f>
        <v>124.55999999999999</v>
      </c>
      <c r="AV18" s="264">
        <f ca="1">'IMP Total Adj Net Salaries'!AV18*(IMP_Salary_Cost_Multiplier+IMP_Salary_Expense_Multiplier)</f>
        <v>124.55999999999999</v>
      </c>
      <c r="AW18" s="263">
        <f ca="1">'IMP Total Adj Net Salaries'!AW18*(IMP_Salary_Cost_Multiplier+IMP_Salary_Expense_Multiplier)</f>
        <v>124.55999999999999</v>
      </c>
      <c r="AX18" s="264">
        <f ca="1">'IMP Total Adj Net Salaries'!AX18*(IMP_Salary_Cost_Multiplier+IMP_Salary_Expense_Multiplier)</f>
        <v>124.55999999999999</v>
      </c>
      <c r="AY18" s="265">
        <f ca="1">'IMP Total Adj Net Salaries'!AY18*(IMP_Salary_Cost_Multiplier+IMP_Salary_Expense_Multiplier)</f>
        <v>124.55999999999999</v>
      </c>
      <c r="AZ18" s="266">
        <f ca="1">'IMP Total Adj Net Salaries'!AZ18*(IMP_Salary_Cost_Multiplier+IMP_Salary_Expense_Multiplier)</f>
        <v>149.76000000000002</v>
      </c>
      <c r="BA18" s="264">
        <f ca="1">'IMP Total Adj Net Salaries'!BA18*(IMP_Salary_Cost_Multiplier+IMP_Salary_Expense_Multiplier)</f>
        <v>149.76000000000002</v>
      </c>
      <c r="BB18" s="264">
        <f ca="1">'IMP Total Adj Net Salaries'!BB18*(IMP_Salary_Cost_Multiplier+IMP_Salary_Expense_Multiplier)</f>
        <v>179.71199999999999</v>
      </c>
      <c r="BC18" s="263">
        <f ca="1">'IMP Total Adj Net Salaries'!BC18*(IMP_Salary_Cost_Multiplier+IMP_Salary_Expense_Multiplier)</f>
        <v>359.42399999999998</v>
      </c>
      <c r="BD18" s="264">
        <f ca="1">'IMP Total Adj Net Salaries'!BD18*(IMP_Salary_Cost_Multiplier+IMP_Salary_Expense_Multiplier)</f>
        <v>359.42399999999998</v>
      </c>
      <c r="BE18" s="264">
        <f ca="1">'IMP Total Adj Net Salaries'!BE18*(IMP_Salary_Cost_Multiplier+IMP_Salary_Expense_Multiplier)</f>
        <v>359.42399999999998</v>
      </c>
      <c r="BF18" s="263">
        <f ca="1">'IMP Total Adj Net Salaries'!BF18*(IMP_Salary_Cost_Multiplier+IMP_Salary_Expense_Multiplier)</f>
        <v>359.42399999999998</v>
      </c>
      <c r="BG18" s="264">
        <f ca="1">'IMP Total Adj Net Salaries'!BG18*(IMP_Salary_Cost_Multiplier+IMP_Salary_Expense_Multiplier)</f>
        <v>359.42399999999998</v>
      </c>
      <c r="BH18" s="264">
        <f ca="1">'IMP Total Adj Net Salaries'!BH18*(IMP_Salary_Cost_Multiplier+IMP_Salary_Expense_Multiplier)</f>
        <v>359.42399999999998</v>
      </c>
      <c r="BI18" s="263">
        <f ca="1">'IMP Total Adj Net Salaries'!BI18*(IMP_Salary_Cost_Multiplier+IMP_Salary_Expense_Multiplier)</f>
        <v>359.42399999999998</v>
      </c>
      <c r="BJ18" s="264">
        <f ca="1">'IMP Total Adj Net Salaries'!BJ18*(IMP_Salary_Cost_Multiplier+IMP_Salary_Expense_Multiplier)</f>
        <v>359.42399999999998</v>
      </c>
      <c r="BK18" s="265">
        <f ca="1">'IMP Total Adj Net Salaries'!BK18*(IMP_Salary_Cost_Multiplier+IMP_Salary_Expense_Multiplier)</f>
        <v>359.42399999999998</v>
      </c>
      <c r="BL18" s="266">
        <f ca="1">'IMP Total Adj Net Salaries'!BL18*(IMP_Salary_Cost_Multiplier+IMP_Salary_Expense_Multiplier)</f>
        <v>432</v>
      </c>
      <c r="BM18" s="264">
        <f ca="1">'IMP Total Adj Net Salaries'!BM18*(IMP_Salary_Cost_Multiplier+IMP_Salary_Expense_Multiplier)</f>
        <v>432</v>
      </c>
      <c r="BN18" s="264">
        <f ca="1">'IMP Total Adj Net Salaries'!BN18*(IMP_Salary_Cost_Multiplier+IMP_Salary_Expense_Multiplier)</f>
        <v>432</v>
      </c>
      <c r="BO18" s="263">
        <f ca="1">'IMP Total Adj Net Salaries'!BO18*(IMP_Salary_Cost_Multiplier+IMP_Salary_Expense_Multiplier)</f>
        <v>576</v>
      </c>
      <c r="BP18" s="264">
        <f ca="1">'IMP Total Adj Net Salaries'!BP18*(IMP_Salary_Cost_Multiplier+IMP_Salary_Expense_Multiplier)</f>
        <v>576</v>
      </c>
      <c r="BQ18" s="264">
        <f ca="1">'IMP Total Adj Net Salaries'!BQ18*(IMP_Salary_Cost_Multiplier+IMP_Salary_Expense_Multiplier)</f>
        <v>576</v>
      </c>
      <c r="BR18" s="263">
        <f ca="1">'IMP Total Adj Net Salaries'!BR18*(IMP_Salary_Cost_Multiplier+IMP_Salary_Expense_Multiplier)</f>
        <v>576</v>
      </c>
      <c r="BS18" s="264">
        <f ca="1">'IMP Total Adj Net Salaries'!BS18*(IMP_Salary_Cost_Multiplier+IMP_Salary_Expense_Multiplier)</f>
        <v>576</v>
      </c>
      <c r="BT18" s="264">
        <f ca="1">'IMP Total Adj Net Salaries'!BT18*(IMP_Salary_Cost_Multiplier+IMP_Salary_Expense_Multiplier)</f>
        <v>612</v>
      </c>
      <c r="BU18" s="263">
        <f ca="1">'IMP Total Adj Net Salaries'!BU18*(IMP_Salary_Cost_Multiplier+IMP_Salary_Expense_Multiplier)</f>
        <v>612</v>
      </c>
      <c r="BV18" s="264">
        <f ca="1">'IMP Total Adj Net Salaries'!BV18*(IMP_Salary_Cost_Multiplier+IMP_Salary_Expense_Multiplier)</f>
        <v>612</v>
      </c>
      <c r="BW18" s="265">
        <f ca="1">'IMP Total Adj Net Salaries'!BW18*(IMP_Salary_Cost_Multiplier+IMP_Salary_Expense_Multiplier)</f>
        <v>648</v>
      </c>
      <c r="BX18" s="266">
        <f ca="1">'IMP Total Adj Net Salaries'!BX18*(IMP_Salary_Cost_Multiplier+IMP_Salary_Expense_Multiplier)</f>
        <v>777.6</v>
      </c>
      <c r="BY18" s="264">
        <f ca="1">'IMP Total Adj Net Salaries'!BY18*(IMP_Salary_Cost_Multiplier+IMP_Salary_Expense_Multiplier)</f>
        <v>777.6</v>
      </c>
      <c r="BZ18" s="264">
        <f ca="1">'IMP Total Adj Net Salaries'!BZ18*(IMP_Salary_Cost_Multiplier+IMP_Salary_Expense_Multiplier)</f>
        <v>820.8</v>
      </c>
      <c r="CA18" s="263">
        <f ca="1">'IMP Total Adj Net Salaries'!CA18*(IMP_Salary_Cost_Multiplier+IMP_Salary_Expense_Multiplier)</f>
        <v>820.8</v>
      </c>
      <c r="CB18" s="264">
        <f ca="1">'IMP Total Adj Net Salaries'!CB18*(IMP_Salary_Cost_Multiplier+IMP_Salary_Expense_Multiplier)</f>
        <v>820.8</v>
      </c>
      <c r="CC18" s="264">
        <f ca="1">'IMP Total Adj Net Salaries'!CC18*(IMP_Salary_Cost_Multiplier+IMP_Salary_Expense_Multiplier)</f>
        <v>820.8</v>
      </c>
      <c r="CD18" s="263">
        <f ca="1">'IMP Total Adj Net Salaries'!CD18*(IMP_Salary_Cost_Multiplier+IMP_Salary_Expense_Multiplier)</f>
        <v>820.8</v>
      </c>
      <c r="CE18" s="264">
        <f ca="1">'IMP Total Adj Net Salaries'!CE18*(IMP_Salary_Cost_Multiplier+IMP_Salary_Expense_Multiplier)</f>
        <v>820.8</v>
      </c>
      <c r="CF18" s="264">
        <f ca="1">'IMP Total Adj Net Salaries'!CF18*(IMP_Salary_Cost_Multiplier+IMP_Salary_Expense_Multiplier)</f>
        <v>820.8</v>
      </c>
      <c r="CG18" s="263">
        <f ca="1">'IMP Total Adj Net Salaries'!CG18*(IMP_Salary_Cost_Multiplier+IMP_Salary_Expense_Multiplier)</f>
        <v>820.8</v>
      </c>
      <c r="CH18" s="264">
        <f ca="1">'IMP Total Adj Net Salaries'!CH18*(IMP_Salary_Cost_Multiplier+IMP_Salary_Expense_Multiplier)</f>
        <v>820.8</v>
      </c>
      <c r="CI18" s="265">
        <f ca="1">'IMP Total Adj Net Salaries'!CI18*(IMP_Salary_Cost_Multiplier+IMP_Salary_Expense_Multiplier)</f>
        <v>820.8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Total Adj Net Salaries'!AB19*(IMP_Salary_Cost_Multiplier+IMP_Salary_Expense_Multiplier)</f>
        <v>0</v>
      </c>
      <c r="AC19" s="264">
        <f ca="1">'IMP Total Adj Net Salaries'!AC19*(IMP_Salary_Cost_Multiplier+IMP_Salary_Expense_Multiplier)</f>
        <v>13.824</v>
      </c>
      <c r="AD19" s="264">
        <f ca="1">'IMP Total Adj Net Salaries'!AD19*(IMP_Salary_Cost_Multiplier+IMP_Salary_Expense_Multiplier)</f>
        <v>13.824</v>
      </c>
      <c r="AE19" s="263">
        <f ca="1">'IMP Total Adj Net Salaries'!AE19*(IMP_Salary_Cost_Multiplier+IMP_Salary_Expense_Multiplier)</f>
        <v>13.824</v>
      </c>
      <c r="AF19" s="264">
        <f ca="1">'IMP Total Adj Net Salaries'!AF19*(IMP_Salary_Cost_Multiplier+IMP_Salary_Expense_Multiplier)</f>
        <v>13.824</v>
      </c>
      <c r="AG19" s="264">
        <f ca="1">'IMP Total Adj Net Salaries'!AG19*(IMP_Salary_Cost_Multiplier+IMP_Salary_Expense_Multiplier)</f>
        <v>13.824</v>
      </c>
      <c r="AH19" s="263">
        <f ca="1">'IMP Total Adj Net Salaries'!AH19*(IMP_Salary_Cost_Multiplier+IMP_Salary_Expense_Multiplier)</f>
        <v>13.824</v>
      </c>
      <c r="AI19" s="264">
        <f ca="1">'IMP Total Adj Net Salaries'!AI19*(IMP_Salary_Cost_Multiplier+IMP_Salary_Expense_Multiplier)</f>
        <v>13.824</v>
      </c>
      <c r="AJ19" s="264">
        <f ca="1">'IMP Total Adj Net Salaries'!AJ19*(IMP_Salary_Cost_Multiplier+IMP_Salary_Expense_Multiplier)</f>
        <v>13.824</v>
      </c>
      <c r="AK19" s="263">
        <f ca="1">'IMP Total Adj Net Salaries'!AK19*(IMP_Salary_Cost_Multiplier+IMP_Salary_Expense_Multiplier)</f>
        <v>13.824</v>
      </c>
      <c r="AL19" s="264">
        <f ca="1">'IMP Total Adj Net Salaries'!AL19*(IMP_Salary_Cost_Multiplier+IMP_Salary_Expense_Multiplier)</f>
        <v>13.824</v>
      </c>
      <c r="AM19" s="265">
        <f ca="1">'IMP Total Adj Net Salaries'!AM19*(IMP_Salary_Cost_Multiplier+IMP_Salary_Expense_Multiplier)</f>
        <v>13.824</v>
      </c>
      <c r="AN19" s="266">
        <f ca="1">'IMP Total Adj Net Salaries'!AN19*(IMP_Salary_Cost_Multiplier+IMP_Salary_Expense_Multiplier)</f>
        <v>16.608000000000001</v>
      </c>
      <c r="AO19" s="264">
        <f ca="1">'IMP Total Adj Net Salaries'!AO19*(IMP_Salary_Cost_Multiplier+IMP_Salary_Expense_Multiplier)</f>
        <v>83.04</v>
      </c>
      <c r="AP19" s="264">
        <f ca="1">'IMP Total Adj Net Salaries'!AP19*(IMP_Salary_Cost_Multiplier+IMP_Salary_Expense_Multiplier)</f>
        <v>83.04</v>
      </c>
      <c r="AQ19" s="263">
        <f ca="1">'IMP Total Adj Net Salaries'!AQ19*(IMP_Salary_Cost_Multiplier+IMP_Salary_Expense_Multiplier)</f>
        <v>83.04</v>
      </c>
      <c r="AR19" s="264">
        <f ca="1">'IMP Total Adj Net Salaries'!AR19*(IMP_Salary_Cost_Multiplier+IMP_Salary_Expense_Multiplier)</f>
        <v>99.647999999999982</v>
      </c>
      <c r="AS19" s="264">
        <f ca="1">'IMP Total Adj Net Salaries'!AS19*(IMP_Salary_Cost_Multiplier+IMP_Salary_Expense_Multiplier)</f>
        <v>99.647999999999982</v>
      </c>
      <c r="AT19" s="263">
        <f ca="1">'IMP Total Adj Net Salaries'!AT19*(IMP_Salary_Cost_Multiplier+IMP_Salary_Expense_Multiplier)</f>
        <v>99.647999999999982</v>
      </c>
      <c r="AU19" s="264">
        <f ca="1">'IMP Total Adj Net Salaries'!AU19*(IMP_Salary_Cost_Multiplier+IMP_Salary_Expense_Multiplier)</f>
        <v>99.647999999999982</v>
      </c>
      <c r="AV19" s="264">
        <f ca="1">'IMP Total Adj Net Salaries'!AV19*(IMP_Salary_Cost_Multiplier+IMP_Salary_Expense_Multiplier)</f>
        <v>99.647999999999982</v>
      </c>
      <c r="AW19" s="263">
        <f ca="1">'IMP Total Adj Net Salaries'!AW19*(IMP_Salary_Cost_Multiplier+IMP_Salary_Expense_Multiplier)</f>
        <v>99.647999999999982</v>
      </c>
      <c r="AX19" s="264">
        <f ca="1">'IMP Total Adj Net Salaries'!AX19*(IMP_Salary_Cost_Multiplier+IMP_Salary_Expense_Multiplier)</f>
        <v>116.25599999999999</v>
      </c>
      <c r="AY19" s="265">
        <f ca="1">'IMP Total Adj Net Salaries'!AY19*(IMP_Salary_Cost_Multiplier+IMP_Salary_Expense_Multiplier)</f>
        <v>116.25599999999999</v>
      </c>
      <c r="AZ19" s="266">
        <f ca="1">'IMP Total Adj Net Salaries'!AZ19*(IMP_Salary_Cost_Multiplier+IMP_Salary_Expense_Multiplier)</f>
        <v>139.77600000000001</v>
      </c>
      <c r="BA19" s="264">
        <f ca="1">'IMP Total Adj Net Salaries'!BA19*(IMP_Salary_Cost_Multiplier+IMP_Salary_Expense_Multiplier)</f>
        <v>159.744</v>
      </c>
      <c r="BB19" s="264">
        <f ca="1">'IMP Total Adj Net Salaries'!BB19*(IMP_Salary_Cost_Multiplier+IMP_Salary_Expense_Multiplier)</f>
        <v>159.744</v>
      </c>
      <c r="BC19" s="263">
        <f ca="1">'IMP Total Adj Net Salaries'!BC19*(IMP_Salary_Cost_Multiplier+IMP_Salary_Expense_Multiplier)</f>
        <v>159.744</v>
      </c>
      <c r="BD19" s="264">
        <f ca="1">'IMP Total Adj Net Salaries'!BD19*(IMP_Salary_Cost_Multiplier+IMP_Salary_Expense_Multiplier)</f>
        <v>299.52000000000004</v>
      </c>
      <c r="BE19" s="264">
        <f ca="1">'IMP Total Adj Net Salaries'!BE19*(IMP_Salary_Cost_Multiplier+IMP_Salary_Expense_Multiplier)</f>
        <v>299.52000000000004</v>
      </c>
      <c r="BF19" s="263">
        <f ca="1">'IMP Total Adj Net Salaries'!BF19*(IMP_Salary_Cost_Multiplier+IMP_Salary_Expense_Multiplier)</f>
        <v>299.52000000000004</v>
      </c>
      <c r="BG19" s="264">
        <f ca="1">'IMP Total Adj Net Salaries'!BG19*(IMP_Salary_Cost_Multiplier+IMP_Salary_Expense_Multiplier)</f>
        <v>299.52000000000004</v>
      </c>
      <c r="BH19" s="264">
        <f ca="1">'IMP Total Adj Net Salaries'!BH19*(IMP_Salary_Cost_Multiplier+IMP_Salary_Expense_Multiplier)</f>
        <v>299.52000000000004</v>
      </c>
      <c r="BI19" s="263">
        <f ca="1">'IMP Total Adj Net Salaries'!BI19*(IMP_Salary_Cost_Multiplier+IMP_Salary_Expense_Multiplier)</f>
        <v>299.52000000000004</v>
      </c>
      <c r="BJ19" s="264">
        <f ca="1">'IMP Total Adj Net Salaries'!BJ19*(IMP_Salary_Cost_Multiplier+IMP_Salary_Expense_Multiplier)</f>
        <v>299.52000000000004</v>
      </c>
      <c r="BK19" s="265">
        <f ca="1">'IMP Total Adj Net Salaries'!BK19*(IMP_Salary_Cost_Multiplier+IMP_Salary_Expense_Multiplier)</f>
        <v>299.52000000000004</v>
      </c>
      <c r="BL19" s="266">
        <f ca="1">'IMP Total Adj Net Salaries'!BL19*(IMP_Salary_Cost_Multiplier+IMP_Salary_Expense_Multiplier)</f>
        <v>360</v>
      </c>
      <c r="BM19" s="264">
        <f ca="1">'IMP Total Adj Net Salaries'!BM19*(IMP_Salary_Cost_Multiplier+IMP_Salary_Expense_Multiplier)</f>
        <v>360</v>
      </c>
      <c r="BN19" s="264">
        <f ca="1">'IMP Total Adj Net Salaries'!BN19*(IMP_Salary_Cost_Multiplier+IMP_Salary_Expense_Multiplier)</f>
        <v>360</v>
      </c>
      <c r="BO19" s="263">
        <f ca="1">'IMP Total Adj Net Salaries'!BO19*(IMP_Salary_Cost_Multiplier+IMP_Salary_Expense_Multiplier)</f>
        <v>360</v>
      </c>
      <c r="BP19" s="264">
        <f ca="1">'IMP Total Adj Net Salaries'!BP19*(IMP_Salary_Cost_Multiplier+IMP_Salary_Expense_Multiplier)</f>
        <v>552</v>
      </c>
      <c r="BQ19" s="264">
        <f ca="1">'IMP Total Adj Net Salaries'!BQ19*(IMP_Salary_Cost_Multiplier+IMP_Salary_Expense_Multiplier)</f>
        <v>552</v>
      </c>
      <c r="BR19" s="263">
        <f ca="1">'IMP Total Adj Net Salaries'!BR19*(IMP_Salary_Cost_Multiplier+IMP_Salary_Expense_Multiplier)</f>
        <v>552</v>
      </c>
      <c r="BS19" s="264">
        <f ca="1">'IMP Total Adj Net Salaries'!BS19*(IMP_Salary_Cost_Multiplier+IMP_Salary_Expense_Multiplier)</f>
        <v>552</v>
      </c>
      <c r="BT19" s="264">
        <f ca="1">'IMP Total Adj Net Salaries'!BT19*(IMP_Salary_Cost_Multiplier+IMP_Salary_Expense_Multiplier)</f>
        <v>552</v>
      </c>
      <c r="BU19" s="263">
        <f ca="1">'IMP Total Adj Net Salaries'!BU19*(IMP_Salary_Cost_Multiplier+IMP_Salary_Expense_Multiplier)</f>
        <v>552</v>
      </c>
      <c r="BV19" s="264">
        <f ca="1">'IMP Total Adj Net Salaries'!BV19*(IMP_Salary_Cost_Multiplier+IMP_Salary_Expense_Multiplier)</f>
        <v>600</v>
      </c>
      <c r="BW19" s="265">
        <f ca="1">'IMP Total Adj Net Salaries'!BW19*(IMP_Salary_Cost_Multiplier+IMP_Salary_Expense_Multiplier)</f>
        <v>600</v>
      </c>
      <c r="BX19" s="266">
        <f ca="1">'IMP Total Adj Net Salaries'!BX19*(IMP_Salary_Cost_Multiplier+IMP_Salary_Expense_Multiplier)</f>
        <v>720</v>
      </c>
      <c r="BY19" s="264">
        <f ca="1">'IMP Total Adj Net Salaries'!BY19*(IMP_Salary_Cost_Multiplier+IMP_Salary_Expense_Multiplier)</f>
        <v>720</v>
      </c>
      <c r="BZ19" s="264">
        <f ca="1">'IMP Total Adj Net Salaries'!BZ19*(IMP_Salary_Cost_Multiplier+IMP_Salary_Expense_Multiplier)</f>
        <v>720</v>
      </c>
      <c r="CA19" s="263">
        <f ca="1">'IMP Total Adj Net Salaries'!CA19*(IMP_Salary_Cost_Multiplier+IMP_Salary_Expense_Multiplier)</f>
        <v>720</v>
      </c>
      <c r="CB19" s="264">
        <f ca="1">'IMP Total Adj Net Salaries'!CB19*(IMP_Salary_Cost_Multiplier+IMP_Salary_Expense_Multiplier)</f>
        <v>720</v>
      </c>
      <c r="CC19" s="264">
        <f ca="1">'IMP Total Adj Net Salaries'!CC19*(IMP_Salary_Cost_Multiplier+IMP_Salary_Expense_Multiplier)</f>
        <v>720</v>
      </c>
      <c r="CD19" s="263">
        <f ca="1">'IMP Total Adj Net Salaries'!CD19*(IMP_Salary_Cost_Multiplier+IMP_Salary_Expense_Multiplier)</f>
        <v>720</v>
      </c>
      <c r="CE19" s="264">
        <f ca="1">'IMP Total Adj Net Salaries'!CE19*(IMP_Salary_Cost_Multiplier+IMP_Salary_Expense_Multiplier)</f>
        <v>720</v>
      </c>
      <c r="CF19" s="264">
        <f ca="1">'IMP Total Adj Net Salaries'!CF19*(IMP_Salary_Cost_Multiplier+IMP_Salary_Expense_Multiplier)</f>
        <v>720</v>
      </c>
      <c r="CG19" s="263">
        <f ca="1">'IMP Total Adj Net Salaries'!CG19*(IMP_Salary_Cost_Multiplier+IMP_Salary_Expense_Multiplier)</f>
        <v>720</v>
      </c>
      <c r="CH19" s="264">
        <f ca="1">'IMP Total Adj Net Salaries'!CH19*(IMP_Salary_Cost_Multiplier+IMP_Salary_Expense_Multiplier)</f>
        <v>720</v>
      </c>
      <c r="CI19" s="265">
        <f ca="1">'IMP Total Adj Net Salaries'!CI19*(IMP_Salary_Cost_Multiplier+IMP_Salary_Expense_Multiplier)</f>
        <v>720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Total Adj Net Salaries'!AB20*(IMP_Salary_Cost_Multiplier+IMP_Salary_Expense_Multiplier)</f>
        <v>0</v>
      </c>
      <c r="AC20" s="264">
        <f ca="1">'IMP Total Adj Net Salaries'!AC20*(IMP_Salary_Cost_Multiplier+IMP_Salary_Expense_Multiplier)</f>
        <v>0</v>
      </c>
      <c r="AD20" s="264">
        <f ca="1">'IMP Total Adj Net Salaries'!AD20*(IMP_Salary_Cost_Multiplier+IMP_Salary_Expense_Multiplier)</f>
        <v>10.368</v>
      </c>
      <c r="AE20" s="263">
        <f ca="1">'IMP Total Adj Net Salaries'!AE20*(IMP_Salary_Cost_Multiplier+IMP_Salary_Expense_Multiplier)</f>
        <v>20.736000000000001</v>
      </c>
      <c r="AF20" s="264">
        <f ca="1">'IMP Total Adj Net Salaries'!AF20*(IMP_Salary_Cost_Multiplier+IMP_Salary_Expense_Multiplier)</f>
        <v>20.736000000000001</v>
      </c>
      <c r="AG20" s="264">
        <f ca="1">'IMP Total Adj Net Salaries'!AG20*(IMP_Salary_Cost_Multiplier+IMP_Salary_Expense_Multiplier)</f>
        <v>20.736000000000001</v>
      </c>
      <c r="AH20" s="263">
        <f ca="1">'IMP Total Adj Net Salaries'!AH20*(IMP_Salary_Cost_Multiplier+IMP_Salary_Expense_Multiplier)</f>
        <v>20.736000000000001</v>
      </c>
      <c r="AI20" s="264">
        <f ca="1">'IMP Total Adj Net Salaries'!AI20*(IMP_Salary_Cost_Multiplier+IMP_Salary_Expense_Multiplier)</f>
        <v>20.736000000000001</v>
      </c>
      <c r="AJ20" s="264">
        <f ca="1">'IMP Total Adj Net Salaries'!AJ20*(IMP_Salary_Cost_Multiplier+IMP_Salary_Expense_Multiplier)</f>
        <v>20.736000000000001</v>
      </c>
      <c r="AK20" s="263">
        <f ca="1">'IMP Total Adj Net Salaries'!AK20*(IMP_Salary_Cost_Multiplier+IMP_Salary_Expense_Multiplier)</f>
        <v>20.736000000000001</v>
      </c>
      <c r="AL20" s="264">
        <f ca="1">'IMP Total Adj Net Salaries'!AL20*(IMP_Salary_Cost_Multiplier+IMP_Salary_Expense_Multiplier)</f>
        <v>20.736000000000001</v>
      </c>
      <c r="AM20" s="265">
        <f ca="1">'IMP Total Adj Net Salaries'!AM20*(IMP_Salary_Cost_Multiplier+IMP_Salary_Expense_Multiplier)</f>
        <v>20.736000000000001</v>
      </c>
      <c r="AN20" s="266">
        <f ca="1">'IMP Total Adj Net Salaries'!AN20*(IMP_Salary_Cost_Multiplier+IMP_Salary_Expense_Multiplier)</f>
        <v>24.911999999999995</v>
      </c>
      <c r="AO20" s="264">
        <f ca="1">'IMP Total Adj Net Salaries'!AO20*(IMP_Salary_Cost_Multiplier+IMP_Salary_Expense_Multiplier)</f>
        <v>24.911999999999995</v>
      </c>
      <c r="AP20" s="264">
        <f ca="1">'IMP Total Adj Net Salaries'!AP20*(IMP_Salary_Cost_Multiplier+IMP_Salary_Expense_Multiplier)</f>
        <v>74.736000000000004</v>
      </c>
      <c r="AQ20" s="263">
        <f ca="1">'IMP Total Adj Net Salaries'!AQ20*(IMP_Salary_Cost_Multiplier+IMP_Salary_Expense_Multiplier)</f>
        <v>124.55999999999999</v>
      </c>
      <c r="AR20" s="264">
        <f ca="1">'IMP Total Adj Net Salaries'!AR20*(IMP_Salary_Cost_Multiplier+IMP_Salary_Expense_Multiplier)</f>
        <v>124.55999999999999</v>
      </c>
      <c r="AS20" s="264">
        <f ca="1">'IMP Total Adj Net Salaries'!AS20*(IMP_Salary_Cost_Multiplier+IMP_Salary_Expense_Multiplier)</f>
        <v>137.01599999999999</v>
      </c>
      <c r="AT20" s="263">
        <f ca="1">'IMP Total Adj Net Salaries'!AT20*(IMP_Salary_Cost_Multiplier+IMP_Salary_Expense_Multiplier)</f>
        <v>149.47200000000001</v>
      </c>
      <c r="AU20" s="264">
        <f ca="1">'IMP Total Adj Net Salaries'!AU20*(IMP_Salary_Cost_Multiplier+IMP_Salary_Expense_Multiplier)</f>
        <v>149.47200000000001</v>
      </c>
      <c r="AV20" s="264">
        <f ca="1">'IMP Total Adj Net Salaries'!AV20*(IMP_Salary_Cost_Multiplier+IMP_Salary_Expense_Multiplier)</f>
        <v>149.47200000000001</v>
      </c>
      <c r="AW20" s="263">
        <f ca="1">'IMP Total Adj Net Salaries'!AW20*(IMP_Salary_Cost_Multiplier+IMP_Salary_Expense_Multiplier)</f>
        <v>149.47200000000001</v>
      </c>
      <c r="AX20" s="264">
        <f ca="1">'IMP Total Adj Net Salaries'!AX20*(IMP_Salary_Cost_Multiplier+IMP_Salary_Expense_Multiplier)</f>
        <v>149.47200000000001</v>
      </c>
      <c r="AY20" s="265">
        <f ca="1">'IMP Total Adj Net Salaries'!AY20*(IMP_Salary_Cost_Multiplier+IMP_Salary_Expense_Multiplier)</f>
        <v>149.47200000000001</v>
      </c>
      <c r="AZ20" s="266">
        <f ca="1">'IMP Total Adj Net Salaries'!AZ20*(IMP_Salary_Cost_Multiplier+IMP_Salary_Expense_Multiplier)</f>
        <v>194.68800000000002</v>
      </c>
      <c r="BA20" s="264">
        <f ca="1">'IMP Total Adj Net Salaries'!BA20*(IMP_Salary_Cost_Multiplier+IMP_Salary_Expense_Multiplier)</f>
        <v>194.68800000000002</v>
      </c>
      <c r="BB20" s="264">
        <f ca="1">'IMP Total Adj Net Salaries'!BB20*(IMP_Salary_Cost_Multiplier+IMP_Salary_Expense_Multiplier)</f>
        <v>209.66399999999999</v>
      </c>
      <c r="BC20" s="263">
        <f ca="1">'IMP Total Adj Net Salaries'!BC20*(IMP_Salary_Cost_Multiplier+IMP_Salary_Expense_Multiplier)</f>
        <v>224.64000000000001</v>
      </c>
      <c r="BD20" s="264">
        <f ca="1">'IMP Total Adj Net Salaries'!BD20*(IMP_Salary_Cost_Multiplier+IMP_Salary_Expense_Multiplier)</f>
        <v>224.64000000000001</v>
      </c>
      <c r="BE20" s="264">
        <f ca="1">'IMP Total Adj Net Salaries'!BE20*(IMP_Salary_Cost_Multiplier+IMP_Salary_Expense_Multiplier)</f>
        <v>344.44800000000004</v>
      </c>
      <c r="BF20" s="263">
        <f ca="1">'IMP Total Adj Net Salaries'!BF20*(IMP_Salary_Cost_Multiplier+IMP_Salary_Expense_Multiplier)</f>
        <v>449.28000000000003</v>
      </c>
      <c r="BG20" s="264">
        <f ca="1">'IMP Total Adj Net Salaries'!BG20*(IMP_Salary_Cost_Multiplier+IMP_Salary_Expense_Multiplier)</f>
        <v>449.28000000000003</v>
      </c>
      <c r="BH20" s="264">
        <f ca="1">'IMP Total Adj Net Salaries'!BH20*(IMP_Salary_Cost_Multiplier+IMP_Salary_Expense_Multiplier)</f>
        <v>449.28000000000003</v>
      </c>
      <c r="BI20" s="263">
        <f ca="1">'IMP Total Adj Net Salaries'!BI20*(IMP_Salary_Cost_Multiplier+IMP_Salary_Expense_Multiplier)</f>
        <v>449.28000000000003</v>
      </c>
      <c r="BJ20" s="264">
        <f ca="1">'IMP Total Adj Net Salaries'!BJ20*(IMP_Salary_Cost_Multiplier+IMP_Salary_Expense_Multiplier)</f>
        <v>449.28000000000003</v>
      </c>
      <c r="BK20" s="265">
        <f ca="1">'IMP Total Adj Net Salaries'!BK20*(IMP_Salary_Cost_Multiplier+IMP_Salary_Expense_Multiplier)</f>
        <v>449.28000000000003</v>
      </c>
      <c r="BL20" s="266">
        <f ca="1">'IMP Total Adj Net Salaries'!BL20*(IMP_Salary_Cost_Multiplier+IMP_Salary_Expense_Multiplier)</f>
        <v>540</v>
      </c>
      <c r="BM20" s="264">
        <f ca="1">'IMP Total Adj Net Salaries'!BM20*(IMP_Salary_Cost_Multiplier+IMP_Salary_Expense_Multiplier)</f>
        <v>540</v>
      </c>
      <c r="BN20" s="264">
        <f ca="1">'IMP Total Adj Net Salaries'!BN20*(IMP_Salary_Cost_Multiplier+IMP_Salary_Expense_Multiplier)</f>
        <v>540</v>
      </c>
      <c r="BO20" s="263">
        <f ca="1">'IMP Total Adj Net Salaries'!BO20*(IMP_Salary_Cost_Multiplier+IMP_Salary_Expense_Multiplier)</f>
        <v>540</v>
      </c>
      <c r="BP20" s="264">
        <f ca="1">'IMP Total Adj Net Salaries'!BP20*(IMP_Salary_Cost_Multiplier+IMP_Salary_Expense_Multiplier)</f>
        <v>540</v>
      </c>
      <c r="BQ20" s="264">
        <f ca="1">'IMP Total Adj Net Salaries'!BQ20*(IMP_Salary_Cost_Multiplier+IMP_Salary_Expense_Multiplier)</f>
        <v>666</v>
      </c>
      <c r="BR20" s="263">
        <f ca="1">'IMP Total Adj Net Salaries'!BR20*(IMP_Salary_Cost_Multiplier+IMP_Salary_Expense_Multiplier)</f>
        <v>774</v>
      </c>
      <c r="BS20" s="264">
        <f ca="1">'IMP Total Adj Net Salaries'!BS20*(IMP_Salary_Cost_Multiplier+IMP_Salary_Expense_Multiplier)</f>
        <v>774</v>
      </c>
      <c r="BT20" s="264">
        <f ca="1">'IMP Total Adj Net Salaries'!BT20*(IMP_Salary_Cost_Multiplier+IMP_Salary_Expense_Multiplier)</f>
        <v>774</v>
      </c>
      <c r="BU20" s="263">
        <f ca="1">'IMP Total Adj Net Salaries'!BU20*(IMP_Salary_Cost_Multiplier+IMP_Salary_Expense_Multiplier)</f>
        <v>774</v>
      </c>
      <c r="BV20" s="264">
        <f ca="1">'IMP Total Adj Net Salaries'!BV20*(IMP_Salary_Cost_Multiplier+IMP_Salary_Expense_Multiplier)</f>
        <v>774</v>
      </c>
      <c r="BW20" s="265">
        <f ca="1">'IMP Total Adj Net Salaries'!BW20*(IMP_Salary_Cost_Multiplier+IMP_Salary_Expense_Multiplier)</f>
        <v>828</v>
      </c>
      <c r="BX20" s="266">
        <f ca="1">'IMP Total Adj Net Salaries'!BX20*(IMP_Salary_Cost_Multiplier+IMP_Salary_Expense_Multiplier)</f>
        <v>1058.3999999999999</v>
      </c>
      <c r="BY20" s="264">
        <f ca="1">'IMP Total Adj Net Salaries'!BY20*(IMP_Salary_Cost_Multiplier+IMP_Salary_Expense_Multiplier)</f>
        <v>1058.3999999999999</v>
      </c>
      <c r="BZ20" s="264">
        <f ca="1">'IMP Total Adj Net Salaries'!BZ20*(IMP_Salary_Cost_Multiplier+IMP_Salary_Expense_Multiplier)</f>
        <v>1058.3999999999999</v>
      </c>
      <c r="CA20" s="263">
        <f ca="1">'IMP Total Adj Net Salaries'!CA20*(IMP_Salary_Cost_Multiplier+IMP_Salary_Expense_Multiplier)</f>
        <v>1058.3999999999999</v>
      </c>
      <c r="CB20" s="264">
        <f ca="1">'IMP Total Adj Net Salaries'!CB20*(IMP_Salary_Cost_Multiplier+IMP_Salary_Expense_Multiplier)</f>
        <v>1058.3999999999999</v>
      </c>
      <c r="CC20" s="264">
        <f ca="1">'IMP Total Adj Net Salaries'!CC20*(IMP_Salary_Cost_Multiplier+IMP_Salary_Expense_Multiplier)</f>
        <v>1058.3999999999999</v>
      </c>
      <c r="CD20" s="263">
        <f ca="1">'IMP Total Adj Net Salaries'!CD20*(IMP_Salary_Cost_Multiplier+IMP_Salary_Expense_Multiplier)</f>
        <v>1058.3999999999999</v>
      </c>
      <c r="CE20" s="264">
        <f ca="1">'IMP Total Adj Net Salaries'!CE20*(IMP_Salary_Cost_Multiplier+IMP_Salary_Expense_Multiplier)</f>
        <v>1058.3999999999999</v>
      </c>
      <c r="CF20" s="264">
        <f ca="1">'IMP Total Adj Net Salaries'!CF20*(IMP_Salary_Cost_Multiplier+IMP_Salary_Expense_Multiplier)</f>
        <v>1058.3999999999999</v>
      </c>
      <c r="CG20" s="263">
        <f ca="1">'IMP Total Adj Net Salaries'!CG20*(IMP_Salary_Cost_Multiplier+IMP_Salary_Expense_Multiplier)</f>
        <v>1058.3999999999999</v>
      </c>
      <c r="CH20" s="264">
        <f ca="1">'IMP Total Adj Net Salaries'!CH20*(IMP_Salary_Cost_Multiplier+IMP_Salary_Expense_Multiplier)</f>
        <v>1058.3999999999999</v>
      </c>
      <c r="CI20" s="265">
        <f ca="1">'IMP Total Adj Net Salaries'!CI20*(IMP_Salary_Cost_Multiplier+IMP_Salary_Expense_Multiplier)</f>
        <v>1058.3999999999999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Total Adj Net Salaries'!AB21*(IMP_Salary_Cost_Multiplier+IMP_Salary_Expense_Multiplier)</f>
        <v>34.559999999999995</v>
      </c>
      <c r="AC21" s="264">
        <f ca="1">'IMP Total Adj Net Salaries'!AC21*(IMP_Salary_Cost_Multiplier+IMP_Salary_Expense_Multiplier)</f>
        <v>34.559999999999995</v>
      </c>
      <c r="AD21" s="264">
        <f ca="1">'IMP Total Adj Net Salaries'!AD21*(IMP_Salary_Cost_Multiplier+IMP_Salary_Expense_Multiplier)</f>
        <v>34.559999999999995</v>
      </c>
      <c r="AE21" s="263">
        <f ca="1">'IMP Total Adj Net Salaries'!AE21*(IMP_Salary_Cost_Multiplier+IMP_Salary_Expense_Multiplier)</f>
        <v>34.559999999999995</v>
      </c>
      <c r="AF21" s="264">
        <f ca="1">'IMP Total Adj Net Salaries'!AF21*(IMP_Salary_Cost_Multiplier+IMP_Salary_Expense_Multiplier)</f>
        <v>34.559999999999995</v>
      </c>
      <c r="AG21" s="264">
        <f ca="1">'IMP Total Adj Net Salaries'!AG21*(IMP_Salary_Cost_Multiplier+IMP_Salary_Expense_Multiplier)</f>
        <v>34.559999999999995</v>
      </c>
      <c r="AH21" s="263">
        <f ca="1">'IMP Total Adj Net Salaries'!AH21*(IMP_Salary_Cost_Multiplier+IMP_Salary_Expense_Multiplier)</f>
        <v>34.559999999999995</v>
      </c>
      <c r="AI21" s="264">
        <f ca="1">'IMP Total Adj Net Salaries'!AI21*(IMP_Salary_Cost_Multiplier+IMP_Salary_Expense_Multiplier)</f>
        <v>34.559999999999995</v>
      </c>
      <c r="AJ21" s="264">
        <f ca="1">'IMP Total Adj Net Salaries'!AJ21*(IMP_Salary_Cost_Multiplier+IMP_Salary_Expense_Multiplier)</f>
        <v>34.559999999999995</v>
      </c>
      <c r="AK21" s="263">
        <f ca="1">'IMP Total Adj Net Salaries'!AK21*(IMP_Salary_Cost_Multiplier+IMP_Salary_Expense_Multiplier)</f>
        <v>34.559999999999995</v>
      </c>
      <c r="AL21" s="264">
        <f ca="1">'IMP Total Adj Net Salaries'!AL21*(IMP_Salary_Cost_Multiplier+IMP_Salary_Expense_Multiplier)</f>
        <v>34.559999999999995</v>
      </c>
      <c r="AM21" s="265">
        <f ca="1">'IMP Total Adj Net Salaries'!AM21*(IMP_Salary_Cost_Multiplier+IMP_Salary_Expense_Multiplier)</f>
        <v>34.559999999999995</v>
      </c>
      <c r="AN21" s="266">
        <f ca="1">'IMP Total Adj Net Salaries'!AN21*(IMP_Salary_Cost_Multiplier+IMP_Salary_Expense_Multiplier)</f>
        <v>207.6</v>
      </c>
      <c r="AO21" s="264">
        <f ca="1">'IMP Total Adj Net Salaries'!AO21*(IMP_Salary_Cost_Multiplier+IMP_Salary_Expense_Multiplier)</f>
        <v>207.6</v>
      </c>
      <c r="AP21" s="264">
        <f ca="1">'IMP Total Adj Net Salaries'!AP21*(IMP_Salary_Cost_Multiplier+IMP_Salary_Expense_Multiplier)</f>
        <v>207.6</v>
      </c>
      <c r="AQ21" s="263">
        <f ca="1">'IMP Total Adj Net Salaries'!AQ21*(IMP_Salary_Cost_Multiplier+IMP_Salary_Expense_Multiplier)</f>
        <v>249.11999999999998</v>
      </c>
      <c r="AR21" s="264">
        <f ca="1">'IMP Total Adj Net Salaries'!AR21*(IMP_Salary_Cost_Multiplier+IMP_Salary_Expense_Multiplier)</f>
        <v>249.11999999999998</v>
      </c>
      <c r="AS21" s="264">
        <f ca="1">'IMP Total Adj Net Salaries'!AS21*(IMP_Salary_Cost_Multiplier+IMP_Salary_Expense_Multiplier)</f>
        <v>249.11999999999998</v>
      </c>
      <c r="AT21" s="263">
        <f ca="1">'IMP Total Adj Net Salaries'!AT21*(IMP_Salary_Cost_Multiplier+IMP_Salary_Expense_Multiplier)</f>
        <v>249.11999999999998</v>
      </c>
      <c r="AU21" s="264">
        <f ca="1">'IMP Total Adj Net Salaries'!AU21*(IMP_Salary_Cost_Multiplier+IMP_Salary_Expense_Multiplier)</f>
        <v>249.11999999999998</v>
      </c>
      <c r="AV21" s="264">
        <f ca="1">'IMP Total Adj Net Salaries'!AV21*(IMP_Salary_Cost_Multiplier+IMP_Salary_Expense_Multiplier)</f>
        <v>249.11999999999998</v>
      </c>
      <c r="AW21" s="263">
        <f ca="1">'IMP Total Adj Net Salaries'!AW21*(IMP_Salary_Cost_Multiplier+IMP_Salary_Expense_Multiplier)</f>
        <v>290.64</v>
      </c>
      <c r="AX21" s="264">
        <f ca="1">'IMP Total Adj Net Salaries'!AX21*(IMP_Salary_Cost_Multiplier+IMP_Salary_Expense_Multiplier)</f>
        <v>290.64</v>
      </c>
      <c r="AY21" s="265">
        <f ca="1">'IMP Total Adj Net Salaries'!AY21*(IMP_Salary_Cost_Multiplier+IMP_Salary_Expense_Multiplier)</f>
        <v>290.64</v>
      </c>
      <c r="AZ21" s="266">
        <f ca="1">'IMP Total Adj Net Salaries'!AZ21*(IMP_Salary_Cost_Multiplier+IMP_Salary_Expense_Multiplier)</f>
        <v>399.36</v>
      </c>
      <c r="BA21" s="264">
        <f ca="1">'IMP Total Adj Net Salaries'!BA21*(IMP_Salary_Cost_Multiplier+IMP_Salary_Expense_Multiplier)</f>
        <v>399.36</v>
      </c>
      <c r="BB21" s="264">
        <f ca="1">'IMP Total Adj Net Salaries'!BB21*(IMP_Salary_Cost_Multiplier+IMP_Salary_Expense_Multiplier)</f>
        <v>399.36</v>
      </c>
      <c r="BC21" s="263">
        <f ca="1">'IMP Total Adj Net Salaries'!BC21*(IMP_Salary_Cost_Multiplier+IMP_Salary_Expense_Multiplier)</f>
        <v>748.8</v>
      </c>
      <c r="BD21" s="264">
        <f ca="1">'IMP Total Adj Net Salaries'!BD21*(IMP_Salary_Cost_Multiplier+IMP_Salary_Expense_Multiplier)</f>
        <v>748.8</v>
      </c>
      <c r="BE21" s="264">
        <f ca="1">'IMP Total Adj Net Salaries'!BE21*(IMP_Salary_Cost_Multiplier+IMP_Salary_Expense_Multiplier)</f>
        <v>748.8</v>
      </c>
      <c r="BF21" s="263">
        <f ca="1">'IMP Total Adj Net Salaries'!BF21*(IMP_Salary_Cost_Multiplier+IMP_Salary_Expense_Multiplier)</f>
        <v>748.8</v>
      </c>
      <c r="BG21" s="264">
        <f ca="1">'IMP Total Adj Net Salaries'!BG21*(IMP_Salary_Cost_Multiplier+IMP_Salary_Expense_Multiplier)</f>
        <v>748.8</v>
      </c>
      <c r="BH21" s="264">
        <f ca="1">'IMP Total Adj Net Salaries'!BH21*(IMP_Salary_Cost_Multiplier+IMP_Salary_Expense_Multiplier)</f>
        <v>748.8</v>
      </c>
      <c r="BI21" s="263">
        <f ca="1">'IMP Total Adj Net Salaries'!BI21*(IMP_Salary_Cost_Multiplier+IMP_Salary_Expense_Multiplier)</f>
        <v>748.8</v>
      </c>
      <c r="BJ21" s="264">
        <f ca="1">'IMP Total Adj Net Salaries'!BJ21*(IMP_Salary_Cost_Multiplier+IMP_Salary_Expense_Multiplier)</f>
        <v>748.8</v>
      </c>
      <c r="BK21" s="265">
        <f ca="1">'IMP Total Adj Net Salaries'!BK21*(IMP_Salary_Cost_Multiplier+IMP_Salary_Expense_Multiplier)</f>
        <v>748.8</v>
      </c>
      <c r="BL21" s="266">
        <f ca="1">'IMP Total Adj Net Salaries'!BL21*(IMP_Salary_Cost_Multiplier+IMP_Salary_Expense_Multiplier)</f>
        <v>900</v>
      </c>
      <c r="BM21" s="264">
        <f ca="1">'IMP Total Adj Net Salaries'!BM21*(IMP_Salary_Cost_Multiplier+IMP_Salary_Expense_Multiplier)</f>
        <v>900</v>
      </c>
      <c r="BN21" s="264">
        <f ca="1">'IMP Total Adj Net Salaries'!BN21*(IMP_Salary_Cost_Multiplier+IMP_Salary_Expense_Multiplier)</f>
        <v>900</v>
      </c>
      <c r="BO21" s="263">
        <f ca="1">'IMP Total Adj Net Salaries'!BO21*(IMP_Salary_Cost_Multiplier+IMP_Salary_Expense_Multiplier)</f>
        <v>1380</v>
      </c>
      <c r="BP21" s="264">
        <f ca="1">'IMP Total Adj Net Salaries'!BP21*(IMP_Salary_Cost_Multiplier+IMP_Salary_Expense_Multiplier)</f>
        <v>1380</v>
      </c>
      <c r="BQ21" s="264">
        <f ca="1">'IMP Total Adj Net Salaries'!BQ21*(IMP_Salary_Cost_Multiplier+IMP_Salary_Expense_Multiplier)</f>
        <v>1380</v>
      </c>
      <c r="BR21" s="263">
        <f ca="1">'IMP Total Adj Net Salaries'!BR21*(IMP_Salary_Cost_Multiplier+IMP_Salary_Expense_Multiplier)</f>
        <v>1380</v>
      </c>
      <c r="BS21" s="264">
        <f ca="1">'IMP Total Adj Net Salaries'!BS21*(IMP_Salary_Cost_Multiplier+IMP_Salary_Expense_Multiplier)</f>
        <v>1380</v>
      </c>
      <c r="BT21" s="264">
        <f ca="1">'IMP Total Adj Net Salaries'!BT21*(IMP_Salary_Cost_Multiplier+IMP_Salary_Expense_Multiplier)</f>
        <v>1380</v>
      </c>
      <c r="BU21" s="263">
        <f ca="1">'IMP Total Adj Net Salaries'!BU21*(IMP_Salary_Cost_Multiplier+IMP_Salary_Expense_Multiplier)</f>
        <v>1500</v>
      </c>
      <c r="BV21" s="264">
        <f ca="1">'IMP Total Adj Net Salaries'!BV21*(IMP_Salary_Cost_Multiplier+IMP_Salary_Expense_Multiplier)</f>
        <v>1500</v>
      </c>
      <c r="BW21" s="265">
        <f ca="1">'IMP Total Adj Net Salaries'!BW21*(IMP_Salary_Cost_Multiplier+IMP_Salary_Expense_Multiplier)</f>
        <v>1500</v>
      </c>
      <c r="BX21" s="266">
        <f ca="1">'IMP Total Adj Net Salaries'!BX21*(IMP_Salary_Cost_Multiplier+IMP_Salary_Expense_Multiplier)</f>
        <v>1800</v>
      </c>
      <c r="BY21" s="264">
        <f ca="1">'IMP Total Adj Net Salaries'!BY21*(IMP_Salary_Cost_Multiplier+IMP_Salary_Expense_Multiplier)</f>
        <v>1800</v>
      </c>
      <c r="BZ21" s="264">
        <f ca="1">'IMP Total Adj Net Salaries'!BZ21*(IMP_Salary_Cost_Multiplier+IMP_Salary_Expense_Multiplier)</f>
        <v>1800</v>
      </c>
      <c r="CA21" s="263">
        <f ca="1">'IMP Total Adj Net Salaries'!CA21*(IMP_Salary_Cost_Multiplier+IMP_Salary_Expense_Multiplier)</f>
        <v>1800</v>
      </c>
      <c r="CB21" s="264">
        <f ca="1">'IMP Total Adj Net Salaries'!CB21*(IMP_Salary_Cost_Multiplier+IMP_Salary_Expense_Multiplier)</f>
        <v>1800</v>
      </c>
      <c r="CC21" s="264">
        <f ca="1">'IMP Total Adj Net Salaries'!CC21*(IMP_Salary_Cost_Multiplier+IMP_Salary_Expense_Multiplier)</f>
        <v>1800</v>
      </c>
      <c r="CD21" s="263">
        <f ca="1">'IMP Total Adj Net Salaries'!CD21*(IMP_Salary_Cost_Multiplier+IMP_Salary_Expense_Multiplier)</f>
        <v>1800</v>
      </c>
      <c r="CE21" s="264">
        <f ca="1">'IMP Total Adj Net Salaries'!CE21*(IMP_Salary_Cost_Multiplier+IMP_Salary_Expense_Multiplier)</f>
        <v>1800</v>
      </c>
      <c r="CF21" s="264">
        <f ca="1">'IMP Total Adj Net Salaries'!CF21*(IMP_Salary_Cost_Multiplier+IMP_Salary_Expense_Multiplier)</f>
        <v>1800</v>
      </c>
      <c r="CG21" s="263">
        <f ca="1">'IMP Total Adj Net Salaries'!CG21*(IMP_Salary_Cost_Multiplier+IMP_Salary_Expense_Multiplier)</f>
        <v>1800</v>
      </c>
      <c r="CH21" s="264">
        <f ca="1">'IMP Total Adj Net Salaries'!CH21*(IMP_Salary_Cost_Multiplier+IMP_Salary_Expense_Multiplier)</f>
        <v>1800</v>
      </c>
      <c r="CI21" s="265">
        <f ca="1">'IMP Total Adj Net Salaries'!CI21*(IMP_Salary_Cost_Multiplier+IMP_Salary_Expense_Multiplier)</f>
        <v>1800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Total Adj Net Salaries'!AB22*(IMP_Salary_Cost_Multiplier+IMP_Salary_Expense_Multiplier)</f>
        <v>17.279999999999998</v>
      </c>
      <c r="AC22" s="264">
        <f ca="1">'IMP Total Adj Net Salaries'!AC22*(IMP_Salary_Cost_Multiplier+IMP_Salary_Expense_Multiplier)</f>
        <v>17.279999999999998</v>
      </c>
      <c r="AD22" s="264">
        <f ca="1">'IMP Total Adj Net Salaries'!AD22*(IMP_Salary_Cost_Multiplier+IMP_Salary_Expense_Multiplier)</f>
        <v>17.279999999999998</v>
      </c>
      <c r="AE22" s="263">
        <f ca="1">'IMP Total Adj Net Salaries'!AE22*(IMP_Salary_Cost_Multiplier+IMP_Salary_Expense_Multiplier)</f>
        <v>17.279999999999998</v>
      </c>
      <c r="AF22" s="264">
        <f ca="1">'IMP Total Adj Net Salaries'!AF22*(IMP_Salary_Cost_Multiplier+IMP_Salary_Expense_Multiplier)</f>
        <v>17.279999999999998</v>
      </c>
      <c r="AG22" s="264">
        <f ca="1">'IMP Total Adj Net Salaries'!AG22*(IMP_Salary_Cost_Multiplier+IMP_Salary_Expense_Multiplier)</f>
        <v>17.279999999999998</v>
      </c>
      <c r="AH22" s="263">
        <f ca="1">'IMP Total Adj Net Salaries'!AH22*(IMP_Salary_Cost_Multiplier+IMP_Salary_Expense_Multiplier)</f>
        <v>17.279999999999998</v>
      </c>
      <c r="AI22" s="264">
        <f ca="1">'IMP Total Adj Net Salaries'!AI22*(IMP_Salary_Cost_Multiplier+IMP_Salary_Expense_Multiplier)</f>
        <v>17.279999999999998</v>
      </c>
      <c r="AJ22" s="264">
        <f ca="1">'IMP Total Adj Net Salaries'!AJ22*(IMP_Salary_Cost_Multiplier+IMP_Salary_Expense_Multiplier)</f>
        <v>17.279999999999998</v>
      </c>
      <c r="AK22" s="263">
        <f ca="1">'IMP Total Adj Net Salaries'!AK22*(IMP_Salary_Cost_Multiplier+IMP_Salary_Expense_Multiplier)</f>
        <v>17.279999999999998</v>
      </c>
      <c r="AL22" s="264">
        <f ca="1">'IMP Total Adj Net Salaries'!AL22*(IMP_Salary_Cost_Multiplier+IMP_Salary_Expense_Multiplier)</f>
        <v>17.279999999999998</v>
      </c>
      <c r="AM22" s="265">
        <f ca="1">'IMP Total Adj Net Salaries'!AM22*(IMP_Salary_Cost_Multiplier+IMP_Salary_Expense_Multiplier)</f>
        <v>17.279999999999998</v>
      </c>
      <c r="AN22" s="266">
        <f ca="1">'IMP Total Adj Net Salaries'!AN22*(IMP_Salary_Cost_Multiplier+IMP_Salary_Expense_Multiplier)</f>
        <v>20.76</v>
      </c>
      <c r="AO22" s="264">
        <f ca="1">'IMP Total Adj Net Salaries'!AO22*(IMP_Salary_Cost_Multiplier+IMP_Salary_Expense_Multiplier)</f>
        <v>20.76</v>
      </c>
      <c r="AP22" s="264">
        <f ca="1">'IMP Total Adj Net Salaries'!AP22*(IMP_Salary_Cost_Multiplier+IMP_Salary_Expense_Multiplier)</f>
        <v>20.76</v>
      </c>
      <c r="AQ22" s="263">
        <f ca="1">'IMP Total Adj Net Salaries'!AQ22*(IMP_Salary_Cost_Multiplier+IMP_Salary_Expense_Multiplier)</f>
        <v>41.52</v>
      </c>
      <c r="AR22" s="264">
        <f ca="1">'IMP Total Adj Net Salaries'!AR22*(IMP_Salary_Cost_Multiplier+IMP_Salary_Expense_Multiplier)</f>
        <v>41.52</v>
      </c>
      <c r="AS22" s="264">
        <f ca="1">'IMP Total Adj Net Salaries'!AS22*(IMP_Salary_Cost_Multiplier+IMP_Salary_Expense_Multiplier)</f>
        <v>41.52</v>
      </c>
      <c r="AT22" s="263">
        <f ca="1">'IMP Total Adj Net Salaries'!AT22*(IMP_Salary_Cost_Multiplier+IMP_Salary_Expense_Multiplier)</f>
        <v>41.52</v>
      </c>
      <c r="AU22" s="264">
        <f ca="1">'IMP Total Adj Net Salaries'!AU22*(IMP_Salary_Cost_Multiplier+IMP_Salary_Expense_Multiplier)</f>
        <v>41.52</v>
      </c>
      <c r="AV22" s="264">
        <f ca="1">'IMP Total Adj Net Salaries'!AV22*(IMP_Salary_Cost_Multiplier+IMP_Salary_Expense_Multiplier)</f>
        <v>41.52</v>
      </c>
      <c r="AW22" s="263">
        <f ca="1">'IMP Total Adj Net Salaries'!AW22*(IMP_Salary_Cost_Multiplier+IMP_Salary_Expense_Multiplier)</f>
        <v>41.52</v>
      </c>
      <c r="AX22" s="264">
        <f ca="1">'IMP Total Adj Net Salaries'!AX22*(IMP_Salary_Cost_Multiplier+IMP_Salary_Expense_Multiplier)</f>
        <v>41.52</v>
      </c>
      <c r="AY22" s="265">
        <f ca="1">'IMP Total Adj Net Salaries'!AY22*(IMP_Salary_Cost_Multiplier+IMP_Salary_Expense_Multiplier)</f>
        <v>41.52</v>
      </c>
      <c r="AZ22" s="266">
        <f ca="1">'IMP Total Adj Net Salaries'!AZ22*(IMP_Salary_Cost_Multiplier+IMP_Salary_Expense_Multiplier)</f>
        <v>49.92</v>
      </c>
      <c r="BA22" s="264">
        <f ca="1">'IMP Total Adj Net Salaries'!BA22*(IMP_Salary_Cost_Multiplier+IMP_Salary_Expense_Multiplier)</f>
        <v>49.92</v>
      </c>
      <c r="BB22" s="264">
        <f ca="1">'IMP Total Adj Net Salaries'!BB22*(IMP_Salary_Cost_Multiplier+IMP_Salary_Expense_Multiplier)</f>
        <v>49.92</v>
      </c>
      <c r="BC22" s="263">
        <f ca="1">'IMP Total Adj Net Salaries'!BC22*(IMP_Salary_Cost_Multiplier+IMP_Salary_Expense_Multiplier)</f>
        <v>74.88000000000001</v>
      </c>
      <c r="BD22" s="264">
        <f ca="1">'IMP Total Adj Net Salaries'!BD22*(IMP_Salary_Cost_Multiplier+IMP_Salary_Expense_Multiplier)</f>
        <v>74.88000000000001</v>
      </c>
      <c r="BE22" s="264">
        <f ca="1">'IMP Total Adj Net Salaries'!BE22*(IMP_Salary_Cost_Multiplier+IMP_Salary_Expense_Multiplier)</f>
        <v>74.88000000000001</v>
      </c>
      <c r="BF22" s="263">
        <f ca="1">'IMP Total Adj Net Salaries'!BF22*(IMP_Salary_Cost_Multiplier+IMP_Salary_Expense_Multiplier)</f>
        <v>74.88000000000001</v>
      </c>
      <c r="BG22" s="264">
        <f ca="1">'IMP Total Adj Net Salaries'!BG22*(IMP_Salary_Cost_Multiplier+IMP_Salary_Expense_Multiplier)</f>
        <v>74.88000000000001</v>
      </c>
      <c r="BH22" s="264">
        <f ca="1">'IMP Total Adj Net Salaries'!BH22*(IMP_Salary_Cost_Multiplier+IMP_Salary_Expense_Multiplier)</f>
        <v>74.88000000000001</v>
      </c>
      <c r="BI22" s="263">
        <f ca="1">'IMP Total Adj Net Salaries'!BI22*(IMP_Salary_Cost_Multiplier+IMP_Salary_Expense_Multiplier)</f>
        <v>74.88000000000001</v>
      </c>
      <c r="BJ22" s="264">
        <f ca="1">'IMP Total Adj Net Salaries'!BJ22*(IMP_Salary_Cost_Multiplier+IMP_Salary_Expense_Multiplier)</f>
        <v>74.88000000000001</v>
      </c>
      <c r="BK22" s="265">
        <f ca="1">'IMP Total Adj Net Salaries'!BK22*(IMP_Salary_Cost_Multiplier+IMP_Salary_Expense_Multiplier)</f>
        <v>74.88000000000001</v>
      </c>
      <c r="BL22" s="266">
        <f ca="1">'IMP Total Adj Net Salaries'!BL22*(IMP_Salary_Cost_Multiplier+IMP_Salary_Expense_Multiplier)</f>
        <v>90</v>
      </c>
      <c r="BM22" s="264">
        <f ca="1">'IMP Total Adj Net Salaries'!BM22*(IMP_Salary_Cost_Multiplier+IMP_Salary_Expense_Multiplier)</f>
        <v>90</v>
      </c>
      <c r="BN22" s="264">
        <f ca="1">'IMP Total Adj Net Salaries'!BN22*(IMP_Salary_Cost_Multiplier+IMP_Salary_Expense_Multiplier)</f>
        <v>90</v>
      </c>
      <c r="BO22" s="263">
        <f ca="1">'IMP Total Adj Net Salaries'!BO22*(IMP_Salary_Cost_Multiplier+IMP_Salary_Expense_Multiplier)</f>
        <v>150</v>
      </c>
      <c r="BP22" s="264">
        <f ca="1">'IMP Total Adj Net Salaries'!BP22*(IMP_Salary_Cost_Multiplier+IMP_Salary_Expense_Multiplier)</f>
        <v>150</v>
      </c>
      <c r="BQ22" s="264">
        <f ca="1">'IMP Total Adj Net Salaries'!BQ22*(IMP_Salary_Cost_Multiplier+IMP_Salary_Expense_Multiplier)</f>
        <v>150</v>
      </c>
      <c r="BR22" s="263">
        <f ca="1">'IMP Total Adj Net Salaries'!BR22*(IMP_Salary_Cost_Multiplier+IMP_Salary_Expense_Multiplier)</f>
        <v>150</v>
      </c>
      <c r="BS22" s="264">
        <f ca="1">'IMP Total Adj Net Salaries'!BS22*(IMP_Salary_Cost_Multiplier+IMP_Salary_Expense_Multiplier)</f>
        <v>150</v>
      </c>
      <c r="BT22" s="264">
        <f ca="1">'IMP Total Adj Net Salaries'!BT22*(IMP_Salary_Cost_Multiplier+IMP_Salary_Expense_Multiplier)</f>
        <v>150</v>
      </c>
      <c r="BU22" s="263">
        <f ca="1">'IMP Total Adj Net Salaries'!BU22*(IMP_Salary_Cost_Multiplier+IMP_Salary_Expense_Multiplier)</f>
        <v>150</v>
      </c>
      <c r="BV22" s="264">
        <f ca="1">'IMP Total Adj Net Salaries'!BV22*(IMP_Salary_Cost_Multiplier+IMP_Salary_Expense_Multiplier)</f>
        <v>150</v>
      </c>
      <c r="BW22" s="265">
        <f ca="1">'IMP Total Adj Net Salaries'!BW22*(IMP_Salary_Cost_Multiplier+IMP_Salary_Expense_Multiplier)</f>
        <v>150</v>
      </c>
      <c r="BX22" s="266">
        <f ca="1">'IMP Total Adj Net Salaries'!BX22*(IMP_Salary_Cost_Multiplier+IMP_Salary_Expense_Multiplier)</f>
        <v>180</v>
      </c>
      <c r="BY22" s="264">
        <f ca="1">'IMP Total Adj Net Salaries'!BY22*(IMP_Salary_Cost_Multiplier+IMP_Salary_Expense_Multiplier)</f>
        <v>180</v>
      </c>
      <c r="BZ22" s="264">
        <f ca="1">'IMP Total Adj Net Salaries'!BZ22*(IMP_Salary_Cost_Multiplier+IMP_Salary_Expense_Multiplier)</f>
        <v>180</v>
      </c>
      <c r="CA22" s="263">
        <f ca="1">'IMP Total Adj Net Salaries'!CA22*(IMP_Salary_Cost_Multiplier+IMP_Salary_Expense_Multiplier)</f>
        <v>180</v>
      </c>
      <c r="CB22" s="264">
        <f ca="1">'IMP Total Adj Net Salaries'!CB22*(IMP_Salary_Cost_Multiplier+IMP_Salary_Expense_Multiplier)</f>
        <v>180</v>
      </c>
      <c r="CC22" s="264">
        <f ca="1">'IMP Total Adj Net Salaries'!CC22*(IMP_Salary_Cost_Multiplier+IMP_Salary_Expense_Multiplier)</f>
        <v>180</v>
      </c>
      <c r="CD22" s="263">
        <f ca="1">'IMP Total Adj Net Salaries'!CD22*(IMP_Salary_Cost_Multiplier+IMP_Salary_Expense_Multiplier)</f>
        <v>180</v>
      </c>
      <c r="CE22" s="264">
        <f ca="1">'IMP Total Adj Net Salaries'!CE22*(IMP_Salary_Cost_Multiplier+IMP_Salary_Expense_Multiplier)</f>
        <v>180</v>
      </c>
      <c r="CF22" s="264">
        <f ca="1">'IMP Total Adj Net Salaries'!CF22*(IMP_Salary_Cost_Multiplier+IMP_Salary_Expense_Multiplier)</f>
        <v>180</v>
      </c>
      <c r="CG22" s="263">
        <f ca="1">'IMP Total Adj Net Salaries'!CG22*(IMP_Salary_Cost_Multiplier+IMP_Salary_Expense_Multiplier)</f>
        <v>180</v>
      </c>
      <c r="CH22" s="264">
        <f ca="1">'IMP Total Adj Net Salaries'!CH22*(IMP_Salary_Cost_Multiplier+IMP_Salary_Expense_Multiplier)</f>
        <v>180</v>
      </c>
      <c r="CI22" s="265">
        <f ca="1">'IMP Total Adj Net Salaries'!CI22*(IMP_Salary_Cost_Multiplier+IMP_Salary_Expense_Multiplier)</f>
        <v>180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Total Adj Net Salaries'!AB23*(IMP_Salary_Cost_Multiplier+IMP_Salary_Expense_Multiplier)</f>
        <v>27.648</v>
      </c>
      <c r="AC23" s="264">
        <f ca="1">'IMP Total Adj Net Salaries'!AC23*(IMP_Salary_Cost_Multiplier+IMP_Salary_Expense_Multiplier)</f>
        <v>27.648</v>
      </c>
      <c r="AD23" s="264">
        <f ca="1">'IMP Total Adj Net Salaries'!AD23*(IMP_Salary_Cost_Multiplier+IMP_Salary_Expense_Multiplier)</f>
        <v>27.648</v>
      </c>
      <c r="AE23" s="263">
        <f ca="1">'IMP Total Adj Net Salaries'!AE23*(IMP_Salary_Cost_Multiplier+IMP_Salary_Expense_Multiplier)</f>
        <v>27.648</v>
      </c>
      <c r="AF23" s="264">
        <f ca="1">'IMP Total Adj Net Salaries'!AF23*(IMP_Salary_Cost_Multiplier+IMP_Salary_Expense_Multiplier)</f>
        <v>27.648</v>
      </c>
      <c r="AG23" s="264">
        <f ca="1">'IMP Total Adj Net Salaries'!AG23*(IMP_Salary_Cost_Multiplier+IMP_Salary_Expense_Multiplier)</f>
        <v>27.648</v>
      </c>
      <c r="AH23" s="263">
        <f ca="1">'IMP Total Adj Net Salaries'!AH23*(IMP_Salary_Cost_Multiplier+IMP_Salary_Expense_Multiplier)</f>
        <v>27.648</v>
      </c>
      <c r="AI23" s="264">
        <f ca="1">'IMP Total Adj Net Salaries'!AI23*(IMP_Salary_Cost_Multiplier+IMP_Salary_Expense_Multiplier)</f>
        <v>27.648</v>
      </c>
      <c r="AJ23" s="264">
        <f ca="1">'IMP Total Adj Net Salaries'!AJ23*(IMP_Salary_Cost_Multiplier+IMP_Salary_Expense_Multiplier)</f>
        <v>27.648</v>
      </c>
      <c r="AK23" s="263">
        <f ca="1">'IMP Total Adj Net Salaries'!AK23*(IMP_Salary_Cost_Multiplier+IMP_Salary_Expense_Multiplier)</f>
        <v>27.648</v>
      </c>
      <c r="AL23" s="264">
        <f ca="1">'IMP Total Adj Net Salaries'!AL23*(IMP_Salary_Cost_Multiplier+IMP_Salary_Expense_Multiplier)</f>
        <v>27.648</v>
      </c>
      <c r="AM23" s="265">
        <f ca="1">'IMP Total Adj Net Salaries'!AM23*(IMP_Salary_Cost_Multiplier+IMP_Salary_Expense_Multiplier)</f>
        <v>27.648</v>
      </c>
      <c r="AN23" s="266">
        <f ca="1">'IMP Total Adj Net Salaries'!AN23*(IMP_Salary_Cost_Multiplier+IMP_Salary_Expense_Multiplier)</f>
        <v>33.216000000000001</v>
      </c>
      <c r="AO23" s="264">
        <f ca="1">'IMP Total Adj Net Salaries'!AO23*(IMP_Salary_Cost_Multiplier+IMP_Salary_Expense_Multiplier)</f>
        <v>33.216000000000001</v>
      </c>
      <c r="AP23" s="264">
        <f ca="1">'IMP Total Adj Net Salaries'!AP23*(IMP_Salary_Cost_Multiplier+IMP_Salary_Expense_Multiplier)</f>
        <v>33.216000000000001</v>
      </c>
      <c r="AQ23" s="263">
        <f ca="1">'IMP Total Adj Net Salaries'!AQ23*(IMP_Salary_Cost_Multiplier+IMP_Salary_Expense_Multiplier)</f>
        <v>66.432000000000002</v>
      </c>
      <c r="AR23" s="264">
        <f ca="1">'IMP Total Adj Net Salaries'!AR23*(IMP_Salary_Cost_Multiplier+IMP_Salary_Expense_Multiplier)</f>
        <v>66.432000000000002</v>
      </c>
      <c r="AS23" s="264">
        <f ca="1">'IMP Total Adj Net Salaries'!AS23*(IMP_Salary_Cost_Multiplier+IMP_Salary_Expense_Multiplier)</f>
        <v>66.432000000000002</v>
      </c>
      <c r="AT23" s="263">
        <f ca="1">'IMP Total Adj Net Salaries'!AT23*(IMP_Salary_Cost_Multiplier+IMP_Salary_Expense_Multiplier)</f>
        <v>66.432000000000002</v>
      </c>
      <c r="AU23" s="264">
        <f ca="1">'IMP Total Adj Net Salaries'!AU23*(IMP_Salary_Cost_Multiplier+IMP_Salary_Expense_Multiplier)</f>
        <v>66.432000000000002</v>
      </c>
      <c r="AV23" s="264">
        <f ca="1">'IMP Total Adj Net Salaries'!AV23*(IMP_Salary_Cost_Multiplier+IMP_Salary_Expense_Multiplier)</f>
        <v>66.432000000000002</v>
      </c>
      <c r="AW23" s="263">
        <f ca="1">'IMP Total Adj Net Salaries'!AW23*(IMP_Salary_Cost_Multiplier+IMP_Salary_Expense_Multiplier)</f>
        <v>66.432000000000002</v>
      </c>
      <c r="AX23" s="264">
        <f ca="1">'IMP Total Adj Net Salaries'!AX23*(IMP_Salary_Cost_Multiplier+IMP_Salary_Expense_Multiplier)</f>
        <v>66.432000000000002</v>
      </c>
      <c r="AY23" s="265">
        <f ca="1">'IMP Total Adj Net Salaries'!AY23*(IMP_Salary_Cost_Multiplier+IMP_Salary_Expense_Multiplier)</f>
        <v>66.432000000000002</v>
      </c>
      <c r="AZ23" s="266">
        <f ca="1">'IMP Total Adj Net Salaries'!AZ23*(IMP_Salary_Cost_Multiplier+IMP_Salary_Expense_Multiplier)</f>
        <v>79.872</v>
      </c>
      <c r="BA23" s="264">
        <f ca="1">'IMP Total Adj Net Salaries'!BA23*(IMP_Salary_Cost_Multiplier+IMP_Salary_Expense_Multiplier)</f>
        <v>79.872</v>
      </c>
      <c r="BB23" s="264">
        <f ca="1">'IMP Total Adj Net Salaries'!BB23*(IMP_Salary_Cost_Multiplier+IMP_Salary_Expense_Multiplier)</f>
        <v>79.872</v>
      </c>
      <c r="BC23" s="263">
        <f ca="1">'IMP Total Adj Net Salaries'!BC23*(IMP_Salary_Cost_Multiplier+IMP_Salary_Expense_Multiplier)</f>
        <v>119.80799999999999</v>
      </c>
      <c r="BD23" s="264">
        <f ca="1">'IMP Total Adj Net Salaries'!BD23*(IMP_Salary_Cost_Multiplier+IMP_Salary_Expense_Multiplier)</f>
        <v>119.80799999999999</v>
      </c>
      <c r="BE23" s="264">
        <f ca="1">'IMP Total Adj Net Salaries'!BE23*(IMP_Salary_Cost_Multiplier+IMP_Salary_Expense_Multiplier)</f>
        <v>119.80799999999999</v>
      </c>
      <c r="BF23" s="263">
        <f ca="1">'IMP Total Adj Net Salaries'!BF23*(IMP_Salary_Cost_Multiplier+IMP_Salary_Expense_Multiplier)</f>
        <v>119.80799999999999</v>
      </c>
      <c r="BG23" s="264">
        <f ca="1">'IMP Total Adj Net Salaries'!BG23*(IMP_Salary_Cost_Multiplier+IMP_Salary_Expense_Multiplier)</f>
        <v>119.80799999999999</v>
      </c>
      <c r="BH23" s="264">
        <f ca="1">'IMP Total Adj Net Salaries'!BH23*(IMP_Salary_Cost_Multiplier+IMP_Salary_Expense_Multiplier)</f>
        <v>119.80799999999999</v>
      </c>
      <c r="BI23" s="263">
        <f ca="1">'IMP Total Adj Net Salaries'!BI23*(IMP_Salary_Cost_Multiplier+IMP_Salary_Expense_Multiplier)</f>
        <v>119.80799999999999</v>
      </c>
      <c r="BJ23" s="264">
        <f ca="1">'IMP Total Adj Net Salaries'!BJ23*(IMP_Salary_Cost_Multiplier+IMP_Salary_Expense_Multiplier)</f>
        <v>119.80799999999999</v>
      </c>
      <c r="BK23" s="265">
        <f ca="1">'IMP Total Adj Net Salaries'!BK23*(IMP_Salary_Cost_Multiplier+IMP_Salary_Expense_Multiplier)</f>
        <v>119.80799999999999</v>
      </c>
      <c r="BL23" s="266">
        <f ca="1">'IMP Total Adj Net Salaries'!BL23*(IMP_Salary_Cost_Multiplier+IMP_Salary_Expense_Multiplier)</f>
        <v>144</v>
      </c>
      <c r="BM23" s="264">
        <f ca="1">'IMP Total Adj Net Salaries'!BM23*(IMP_Salary_Cost_Multiplier+IMP_Salary_Expense_Multiplier)</f>
        <v>144</v>
      </c>
      <c r="BN23" s="264">
        <f ca="1">'IMP Total Adj Net Salaries'!BN23*(IMP_Salary_Cost_Multiplier+IMP_Salary_Expense_Multiplier)</f>
        <v>144</v>
      </c>
      <c r="BO23" s="263">
        <f ca="1">'IMP Total Adj Net Salaries'!BO23*(IMP_Salary_Cost_Multiplier+IMP_Salary_Expense_Multiplier)</f>
        <v>240</v>
      </c>
      <c r="BP23" s="264">
        <f ca="1">'IMP Total Adj Net Salaries'!BP23*(IMP_Salary_Cost_Multiplier+IMP_Salary_Expense_Multiplier)</f>
        <v>240</v>
      </c>
      <c r="BQ23" s="264">
        <f ca="1">'IMP Total Adj Net Salaries'!BQ23*(IMP_Salary_Cost_Multiplier+IMP_Salary_Expense_Multiplier)</f>
        <v>240</v>
      </c>
      <c r="BR23" s="263">
        <f ca="1">'IMP Total Adj Net Salaries'!BR23*(IMP_Salary_Cost_Multiplier+IMP_Salary_Expense_Multiplier)</f>
        <v>240</v>
      </c>
      <c r="BS23" s="264">
        <f ca="1">'IMP Total Adj Net Salaries'!BS23*(IMP_Salary_Cost_Multiplier+IMP_Salary_Expense_Multiplier)</f>
        <v>240</v>
      </c>
      <c r="BT23" s="264">
        <f ca="1">'IMP Total Adj Net Salaries'!BT23*(IMP_Salary_Cost_Multiplier+IMP_Salary_Expense_Multiplier)</f>
        <v>240</v>
      </c>
      <c r="BU23" s="263">
        <f ca="1">'IMP Total Adj Net Salaries'!BU23*(IMP_Salary_Cost_Multiplier+IMP_Salary_Expense_Multiplier)</f>
        <v>240</v>
      </c>
      <c r="BV23" s="264">
        <f ca="1">'IMP Total Adj Net Salaries'!BV23*(IMP_Salary_Cost_Multiplier+IMP_Salary_Expense_Multiplier)</f>
        <v>240</v>
      </c>
      <c r="BW23" s="265">
        <f ca="1">'IMP Total Adj Net Salaries'!BW23*(IMP_Salary_Cost_Multiplier+IMP_Salary_Expense_Multiplier)</f>
        <v>240</v>
      </c>
      <c r="BX23" s="266">
        <f ca="1">'IMP Total Adj Net Salaries'!BX23*(IMP_Salary_Cost_Multiplier+IMP_Salary_Expense_Multiplier)</f>
        <v>288</v>
      </c>
      <c r="BY23" s="264">
        <f ca="1">'IMP Total Adj Net Salaries'!BY23*(IMP_Salary_Cost_Multiplier+IMP_Salary_Expense_Multiplier)</f>
        <v>288</v>
      </c>
      <c r="BZ23" s="264">
        <f ca="1">'IMP Total Adj Net Salaries'!BZ23*(IMP_Salary_Cost_Multiplier+IMP_Salary_Expense_Multiplier)</f>
        <v>288</v>
      </c>
      <c r="CA23" s="263">
        <f ca="1">'IMP Total Adj Net Salaries'!CA23*(IMP_Salary_Cost_Multiplier+IMP_Salary_Expense_Multiplier)</f>
        <v>288</v>
      </c>
      <c r="CB23" s="264">
        <f ca="1">'IMP Total Adj Net Salaries'!CB23*(IMP_Salary_Cost_Multiplier+IMP_Salary_Expense_Multiplier)</f>
        <v>288</v>
      </c>
      <c r="CC23" s="264">
        <f ca="1">'IMP Total Adj Net Salaries'!CC23*(IMP_Salary_Cost_Multiplier+IMP_Salary_Expense_Multiplier)</f>
        <v>288</v>
      </c>
      <c r="CD23" s="263">
        <f ca="1">'IMP Total Adj Net Salaries'!CD23*(IMP_Salary_Cost_Multiplier+IMP_Salary_Expense_Multiplier)</f>
        <v>288</v>
      </c>
      <c r="CE23" s="264">
        <f ca="1">'IMP Total Adj Net Salaries'!CE23*(IMP_Salary_Cost_Multiplier+IMP_Salary_Expense_Multiplier)</f>
        <v>288</v>
      </c>
      <c r="CF23" s="264">
        <f ca="1">'IMP Total Adj Net Salaries'!CF23*(IMP_Salary_Cost_Multiplier+IMP_Salary_Expense_Multiplier)</f>
        <v>288</v>
      </c>
      <c r="CG23" s="263">
        <f ca="1">'IMP Total Adj Net Salaries'!CG23*(IMP_Salary_Cost_Multiplier+IMP_Salary_Expense_Multiplier)</f>
        <v>288</v>
      </c>
      <c r="CH23" s="264">
        <f ca="1">'IMP Total Adj Net Salaries'!CH23*(IMP_Salary_Cost_Multiplier+IMP_Salary_Expense_Multiplier)</f>
        <v>288</v>
      </c>
      <c r="CI23" s="265">
        <f ca="1">'IMP Total Adj Net Salaries'!CI23*(IMP_Salary_Cost_Multiplier+IMP_Salary_Expense_Multiplier)</f>
        <v>288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Total Adj Net Salaries'!AB24*(IMP_Salary_Cost_Multiplier+IMP_Salary_Expense_Multiplier)</f>
        <v>17.279999999999998</v>
      </c>
      <c r="AC24" s="264">
        <f ca="1">'IMP Total Adj Net Salaries'!AC24*(IMP_Salary_Cost_Multiplier+IMP_Salary_Expense_Multiplier)</f>
        <v>17.279999999999998</v>
      </c>
      <c r="AD24" s="264">
        <f ca="1">'IMP Total Adj Net Salaries'!AD24*(IMP_Salary_Cost_Multiplier+IMP_Salary_Expense_Multiplier)</f>
        <v>17.279999999999998</v>
      </c>
      <c r="AE24" s="263">
        <f ca="1">'IMP Total Adj Net Salaries'!AE24*(IMP_Salary_Cost_Multiplier+IMP_Salary_Expense_Multiplier)</f>
        <v>17.279999999999998</v>
      </c>
      <c r="AF24" s="264">
        <f ca="1">'IMP Total Adj Net Salaries'!AF24*(IMP_Salary_Cost_Multiplier+IMP_Salary_Expense_Multiplier)</f>
        <v>17.279999999999998</v>
      </c>
      <c r="AG24" s="264">
        <f ca="1">'IMP Total Adj Net Salaries'!AG24*(IMP_Salary_Cost_Multiplier+IMP_Salary_Expense_Multiplier)</f>
        <v>17.279999999999998</v>
      </c>
      <c r="AH24" s="263">
        <f ca="1">'IMP Total Adj Net Salaries'!AH24*(IMP_Salary_Cost_Multiplier+IMP_Salary_Expense_Multiplier)</f>
        <v>17.279999999999998</v>
      </c>
      <c r="AI24" s="264">
        <f ca="1">'IMP Total Adj Net Salaries'!AI24*(IMP_Salary_Cost_Multiplier+IMP_Salary_Expense_Multiplier)</f>
        <v>17.279999999999998</v>
      </c>
      <c r="AJ24" s="264">
        <f ca="1">'IMP Total Adj Net Salaries'!AJ24*(IMP_Salary_Cost_Multiplier+IMP_Salary_Expense_Multiplier)</f>
        <v>17.279999999999998</v>
      </c>
      <c r="AK24" s="263">
        <f ca="1">'IMP Total Adj Net Salaries'!AK24*(IMP_Salary_Cost_Multiplier+IMP_Salary_Expense_Multiplier)</f>
        <v>17.279999999999998</v>
      </c>
      <c r="AL24" s="264">
        <f ca="1">'IMP Total Adj Net Salaries'!AL24*(IMP_Salary_Cost_Multiplier+IMP_Salary_Expense_Multiplier)</f>
        <v>17.279999999999998</v>
      </c>
      <c r="AM24" s="265">
        <f ca="1">'IMP Total Adj Net Salaries'!AM24*(IMP_Salary_Cost_Multiplier+IMP_Salary_Expense_Multiplier)</f>
        <v>17.279999999999998</v>
      </c>
      <c r="AN24" s="266">
        <f ca="1">'IMP Total Adj Net Salaries'!AN24*(IMP_Salary_Cost_Multiplier+IMP_Salary_Expense_Multiplier)</f>
        <v>62.279999999999994</v>
      </c>
      <c r="AO24" s="264">
        <f ca="1">'IMP Total Adj Net Salaries'!AO24*(IMP_Salary_Cost_Multiplier+IMP_Salary_Expense_Multiplier)</f>
        <v>62.279999999999994</v>
      </c>
      <c r="AP24" s="264">
        <f ca="1">'IMP Total Adj Net Salaries'!AP24*(IMP_Salary_Cost_Multiplier+IMP_Salary_Expense_Multiplier)</f>
        <v>62.279999999999994</v>
      </c>
      <c r="AQ24" s="263">
        <f ca="1">'IMP Total Adj Net Salaries'!AQ24*(IMP_Salary_Cost_Multiplier+IMP_Salary_Expense_Multiplier)</f>
        <v>62.279999999999994</v>
      </c>
      <c r="AR24" s="264">
        <f ca="1">'IMP Total Adj Net Salaries'!AR24*(IMP_Salary_Cost_Multiplier+IMP_Salary_Expense_Multiplier)</f>
        <v>62.279999999999994</v>
      </c>
      <c r="AS24" s="264">
        <f ca="1">'IMP Total Adj Net Salaries'!AS24*(IMP_Salary_Cost_Multiplier+IMP_Salary_Expense_Multiplier)</f>
        <v>62.279999999999994</v>
      </c>
      <c r="AT24" s="263">
        <f ca="1">'IMP Total Adj Net Salaries'!AT24*(IMP_Salary_Cost_Multiplier+IMP_Salary_Expense_Multiplier)</f>
        <v>62.279999999999994</v>
      </c>
      <c r="AU24" s="264">
        <f ca="1">'IMP Total Adj Net Salaries'!AU24*(IMP_Salary_Cost_Multiplier+IMP_Salary_Expense_Multiplier)</f>
        <v>62.279999999999994</v>
      </c>
      <c r="AV24" s="264">
        <f ca="1">'IMP Total Adj Net Salaries'!AV24*(IMP_Salary_Cost_Multiplier+IMP_Salary_Expense_Multiplier)</f>
        <v>62.279999999999994</v>
      </c>
      <c r="AW24" s="263">
        <f ca="1">'IMP Total Adj Net Salaries'!AW24*(IMP_Salary_Cost_Multiplier+IMP_Salary_Expense_Multiplier)</f>
        <v>83.04</v>
      </c>
      <c r="AX24" s="264">
        <f ca="1">'IMP Total Adj Net Salaries'!AX24*(IMP_Salary_Cost_Multiplier+IMP_Salary_Expense_Multiplier)</f>
        <v>83.04</v>
      </c>
      <c r="AY24" s="265">
        <f ca="1">'IMP Total Adj Net Salaries'!AY24*(IMP_Salary_Cost_Multiplier+IMP_Salary_Expense_Multiplier)</f>
        <v>83.04</v>
      </c>
      <c r="AZ24" s="266">
        <f ca="1">'IMP Total Adj Net Salaries'!AZ24*(IMP_Salary_Cost_Multiplier+IMP_Salary_Expense_Multiplier)</f>
        <v>99.84</v>
      </c>
      <c r="BA24" s="264">
        <f ca="1">'IMP Total Adj Net Salaries'!BA24*(IMP_Salary_Cost_Multiplier+IMP_Salary_Expense_Multiplier)</f>
        <v>99.84</v>
      </c>
      <c r="BB24" s="264">
        <f ca="1">'IMP Total Adj Net Salaries'!BB24*(IMP_Salary_Cost_Multiplier+IMP_Salary_Expense_Multiplier)</f>
        <v>99.84</v>
      </c>
      <c r="BC24" s="263">
        <f ca="1">'IMP Total Adj Net Salaries'!BC24*(IMP_Salary_Cost_Multiplier+IMP_Salary_Expense_Multiplier)</f>
        <v>199.68</v>
      </c>
      <c r="BD24" s="264">
        <f ca="1">'IMP Total Adj Net Salaries'!BD24*(IMP_Salary_Cost_Multiplier+IMP_Salary_Expense_Multiplier)</f>
        <v>199.68</v>
      </c>
      <c r="BE24" s="264">
        <f ca="1">'IMP Total Adj Net Salaries'!BE24*(IMP_Salary_Cost_Multiplier+IMP_Salary_Expense_Multiplier)</f>
        <v>199.68</v>
      </c>
      <c r="BF24" s="263">
        <f ca="1">'IMP Total Adj Net Salaries'!BF24*(IMP_Salary_Cost_Multiplier+IMP_Salary_Expense_Multiplier)</f>
        <v>199.68</v>
      </c>
      <c r="BG24" s="264">
        <f ca="1">'IMP Total Adj Net Salaries'!BG24*(IMP_Salary_Cost_Multiplier+IMP_Salary_Expense_Multiplier)</f>
        <v>199.68</v>
      </c>
      <c r="BH24" s="264">
        <f ca="1">'IMP Total Adj Net Salaries'!BH24*(IMP_Salary_Cost_Multiplier+IMP_Salary_Expense_Multiplier)</f>
        <v>199.68</v>
      </c>
      <c r="BI24" s="263">
        <f ca="1">'IMP Total Adj Net Salaries'!BI24*(IMP_Salary_Cost_Multiplier+IMP_Salary_Expense_Multiplier)</f>
        <v>199.68</v>
      </c>
      <c r="BJ24" s="264">
        <f ca="1">'IMP Total Adj Net Salaries'!BJ24*(IMP_Salary_Cost_Multiplier+IMP_Salary_Expense_Multiplier)</f>
        <v>199.68</v>
      </c>
      <c r="BK24" s="265">
        <f ca="1">'IMP Total Adj Net Salaries'!BK24*(IMP_Salary_Cost_Multiplier+IMP_Salary_Expense_Multiplier)</f>
        <v>199.68</v>
      </c>
      <c r="BL24" s="266">
        <f ca="1">'IMP Total Adj Net Salaries'!BL24*(IMP_Salary_Cost_Multiplier+IMP_Salary_Expense_Multiplier)</f>
        <v>240</v>
      </c>
      <c r="BM24" s="264">
        <f ca="1">'IMP Total Adj Net Salaries'!BM24*(IMP_Salary_Cost_Multiplier+IMP_Salary_Expense_Multiplier)</f>
        <v>240</v>
      </c>
      <c r="BN24" s="264">
        <f ca="1">'IMP Total Adj Net Salaries'!BN24*(IMP_Salary_Cost_Multiplier+IMP_Salary_Expense_Multiplier)</f>
        <v>240</v>
      </c>
      <c r="BO24" s="263">
        <f ca="1">'IMP Total Adj Net Salaries'!BO24*(IMP_Salary_Cost_Multiplier+IMP_Salary_Expense_Multiplier)</f>
        <v>360</v>
      </c>
      <c r="BP24" s="264">
        <f ca="1">'IMP Total Adj Net Salaries'!BP24*(IMP_Salary_Cost_Multiplier+IMP_Salary_Expense_Multiplier)</f>
        <v>360</v>
      </c>
      <c r="BQ24" s="264">
        <f ca="1">'IMP Total Adj Net Salaries'!BQ24*(IMP_Salary_Cost_Multiplier+IMP_Salary_Expense_Multiplier)</f>
        <v>360</v>
      </c>
      <c r="BR24" s="263">
        <f ca="1">'IMP Total Adj Net Salaries'!BR24*(IMP_Salary_Cost_Multiplier+IMP_Salary_Expense_Multiplier)</f>
        <v>360</v>
      </c>
      <c r="BS24" s="264">
        <f ca="1">'IMP Total Adj Net Salaries'!BS24*(IMP_Salary_Cost_Multiplier+IMP_Salary_Expense_Multiplier)</f>
        <v>360</v>
      </c>
      <c r="BT24" s="264">
        <f ca="1">'IMP Total Adj Net Salaries'!BT24*(IMP_Salary_Cost_Multiplier+IMP_Salary_Expense_Multiplier)</f>
        <v>360</v>
      </c>
      <c r="BU24" s="263">
        <f ca="1">'IMP Total Adj Net Salaries'!BU24*(IMP_Salary_Cost_Multiplier+IMP_Salary_Expense_Multiplier)</f>
        <v>390</v>
      </c>
      <c r="BV24" s="264">
        <f ca="1">'IMP Total Adj Net Salaries'!BV24*(IMP_Salary_Cost_Multiplier+IMP_Salary_Expense_Multiplier)</f>
        <v>390</v>
      </c>
      <c r="BW24" s="265">
        <f ca="1">'IMP Total Adj Net Salaries'!BW24*(IMP_Salary_Cost_Multiplier+IMP_Salary_Expense_Multiplier)</f>
        <v>390</v>
      </c>
      <c r="BX24" s="266">
        <f ca="1">'IMP Total Adj Net Salaries'!BX24*(IMP_Salary_Cost_Multiplier+IMP_Salary_Expense_Multiplier)</f>
        <v>468</v>
      </c>
      <c r="BY24" s="264">
        <f ca="1">'IMP Total Adj Net Salaries'!BY24*(IMP_Salary_Cost_Multiplier+IMP_Salary_Expense_Multiplier)</f>
        <v>468</v>
      </c>
      <c r="BZ24" s="264">
        <f ca="1">'IMP Total Adj Net Salaries'!BZ24*(IMP_Salary_Cost_Multiplier+IMP_Salary_Expense_Multiplier)</f>
        <v>468</v>
      </c>
      <c r="CA24" s="263">
        <f ca="1">'IMP Total Adj Net Salaries'!CA24*(IMP_Salary_Cost_Multiplier+IMP_Salary_Expense_Multiplier)</f>
        <v>468</v>
      </c>
      <c r="CB24" s="264">
        <f ca="1">'IMP Total Adj Net Salaries'!CB24*(IMP_Salary_Cost_Multiplier+IMP_Salary_Expense_Multiplier)</f>
        <v>468</v>
      </c>
      <c r="CC24" s="264">
        <f ca="1">'IMP Total Adj Net Salaries'!CC24*(IMP_Salary_Cost_Multiplier+IMP_Salary_Expense_Multiplier)</f>
        <v>468</v>
      </c>
      <c r="CD24" s="263">
        <f ca="1">'IMP Total Adj Net Salaries'!CD24*(IMP_Salary_Cost_Multiplier+IMP_Salary_Expense_Multiplier)</f>
        <v>468</v>
      </c>
      <c r="CE24" s="264">
        <f ca="1">'IMP Total Adj Net Salaries'!CE24*(IMP_Salary_Cost_Multiplier+IMP_Salary_Expense_Multiplier)</f>
        <v>468</v>
      </c>
      <c r="CF24" s="264">
        <f ca="1">'IMP Total Adj Net Salaries'!CF24*(IMP_Salary_Cost_Multiplier+IMP_Salary_Expense_Multiplier)</f>
        <v>468</v>
      </c>
      <c r="CG24" s="263">
        <f ca="1">'IMP Total Adj Net Salaries'!CG24*(IMP_Salary_Cost_Multiplier+IMP_Salary_Expense_Multiplier)</f>
        <v>468</v>
      </c>
      <c r="CH24" s="264">
        <f ca="1">'IMP Total Adj Net Salaries'!CH24*(IMP_Salary_Cost_Multiplier+IMP_Salary_Expense_Multiplier)</f>
        <v>468</v>
      </c>
      <c r="CI24" s="265">
        <f ca="1">'IMP Total Adj Net Salaries'!CI24*(IMP_Salary_Cost_Multiplier+IMP_Salary_Expense_Multiplier)</f>
        <v>468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Total Adj Net Salaries'!AB25*(IMP_Salary_Cost_Multiplier+IMP_Salary_Expense_Multiplier)</f>
        <v>0</v>
      </c>
      <c r="AC25" s="264">
        <f ca="1">'IMP Total Adj Net Salaries'!AC25*(IMP_Salary_Cost_Multiplier+IMP_Salary_Expense_Multiplier)</f>
        <v>0</v>
      </c>
      <c r="AD25" s="264">
        <f ca="1">'IMP Total Adj Net Salaries'!AD25*(IMP_Salary_Cost_Multiplier+IMP_Salary_Expense_Multiplier)</f>
        <v>0</v>
      </c>
      <c r="AE25" s="263">
        <f ca="1">'IMP Total Adj Net Salaries'!AE25*(IMP_Salary_Cost_Multiplier+IMP_Salary_Expense_Multiplier)</f>
        <v>0</v>
      </c>
      <c r="AF25" s="264">
        <f ca="1">'IMP Total Adj Net Salaries'!AF25*(IMP_Salary_Cost_Multiplier+IMP_Salary_Expense_Multiplier)</f>
        <v>0</v>
      </c>
      <c r="AG25" s="264">
        <f ca="1">'IMP Total Adj Net Salaries'!AG25*(IMP_Salary_Cost_Multiplier+IMP_Salary_Expense_Multiplier)</f>
        <v>0</v>
      </c>
      <c r="AH25" s="263">
        <f ca="1">'IMP Total Adj Net Salaries'!AH25*(IMP_Salary_Cost_Multiplier+IMP_Salary_Expense_Multiplier)</f>
        <v>0</v>
      </c>
      <c r="AI25" s="264">
        <f ca="1">'IMP Total Adj Net Salaries'!AI25*(IMP_Salary_Cost_Multiplier+IMP_Salary_Expense_Multiplier)</f>
        <v>0</v>
      </c>
      <c r="AJ25" s="264">
        <f ca="1">'IMP Total Adj Net Salaries'!AJ25*(IMP_Salary_Cost_Multiplier+IMP_Salary_Expense_Multiplier)</f>
        <v>0</v>
      </c>
      <c r="AK25" s="263">
        <f ca="1">'IMP Total Adj Net Salaries'!AK25*(IMP_Salary_Cost_Multiplier+IMP_Salary_Expense_Multiplier)</f>
        <v>0</v>
      </c>
      <c r="AL25" s="264">
        <f ca="1">'IMP Total Adj Net Salaries'!AL25*(IMP_Salary_Cost_Multiplier+IMP_Salary_Expense_Multiplier)</f>
        <v>0</v>
      </c>
      <c r="AM25" s="265">
        <f ca="1">'IMP Total Adj Net Salaries'!AM25*(IMP_Salary_Cost_Multiplier+IMP_Salary_Expense_Multiplier)</f>
        <v>0</v>
      </c>
      <c r="AN25" s="266">
        <f ca="1">'IMP Total Adj Net Salaries'!AN25*(IMP_Salary_Cost_Multiplier+IMP_Salary_Expense_Multiplier)</f>
        <v>0</v>
      </c>
      <c r="AO25" s="264">
        <f ca="1">'IMP Total Adj Net Salaries'!AO25*(IMP_Salary_Cost_Multiplier+IMP_Salary_Expense_Multiplier)</f>
        <v>0</v>
      </c>
      <c r="AP25" s="264">
        <f ca="1">'IMP Total Adj Net Salaries'!AP25*(IMP_Salary_Cost_Multiplier+IMP_Salary_Expense_Multiplier)</f>
        <v>0</v>
      </c>
      <c r="AQ25" s="263">
        <f ca="1">'IMP Total Adj Net Salaries'!AQ25*(IMP_Salary_Cost_Multiplier+IMP_Salary_Expense_Multiplier)</f>
        <v>0</v>
      </c>
      <c r="AR25" s="264">
        <f ca="1">'IMP Total Adj Net Salaries'!AR25*(IMP_Salary_Cost_Multiplier+IMP_Salary_Expense_Multiplier)</f>
        <v>0</v>
      </c>
      <c r="AS25" s="264">
        <f ca="1">'IMP Total Adj Net Salaries'!AS25*(IMP_Salary_Cost_Multiplier+IMP_Salary_Expense_Multiplier)</f>
        <v>0</v>
      </c>
      <c r="AT25" s="263">
        <f ca="1">'IMP Total Adj Net Salaries'!AT25*(IMP_Salary_Cost_Multiplier+IMP_Salary_Expense_Multiplier)</f>
        <v>0</v>
      </c>
      <c r="AU25" s="264">
        <f ca="1">'IMP Total Adj Net Salaries'!AU25*(IMP_Salary_Cost_Multiplier+IMP_Salary_Expense_Multiplier)</f>
        <v>0</v>
      </c>
      <c r="AV25" s="264">
        <f ca="1">'IMP Total Adj Net Salaries'!AV25*(IMP_Salary_Cost_Multiplier+IMP_Salary_Expense_Multiplier)</f>
        <v>0</v>
      </c>
      <c r="AW25" s="263">
        <f ca="1">'IMP Total Adj Net Salaries'!AW25*(IMP_Salary_Cost_Multiplier+IMP_Salary_Expense_Multiplier)</f>
        <v>0</v>
      </c>
      <c r="AX25" s="264">
        <f ca="1">'IMP Total Adj Net Salaries'!AX25*(IMP_Salary_Cost_Multiplier+IMP_Salary_Expense_Multiplier)</f>
        <v>0</v>
      </c>
      <c r="AY25" s="265">
        <f ca="1">'IMP Total Adj Net Salaries'!AY25*(IMP_Salary_Cost_Multiplier+IMP_Salary_Expense_Multiplier)</f>
        <v>0</v>
      </c>
      <c r="AZ25" s="266">
        <f ca="1">'IMP Total Adj Net Salaries'!AZ25*(IMP_Salary_Cost_Multiplier+IMP_Salary_Expense_Multiplier)</f>
        <v>0</v>
      </c>
      <c r="BA25" s="264">
        <f ca="1">'IMP Total Adj Net Salaries'!BA25*(IMP_Salary_Cost_Multiplier+IMP_Salary_Expense_Multiplier)</f>
        <v>0</v>
      </c>
      <c r="BB25" s="264">
        <f ca="1">'IMP Total Adj Net Salaries'!BB25*(IMP_Salary_Cost_Multiplier+IMP_Salary_Expense_Multiplier)</f>
        <v>0</v>
      </c>
      <c r="BC25" s="263">
        <f ca="1">'IMP Total Adj Net Salaries'!BC25*(IMP_Salary_Cost_Multiplier+IMP_Salary_Expense_Multiplier)</f>
        <v>0</v>
      </c>
      <c r="BD25" s="264">
        <f ca="1">'IMP Total Adj Net Salaries'!BD25*(IMP_Salary_Cost_Multiplier+IMP_Salary_Expense_Multiplier)</f>
        <v>0</v>
      </c>
      <c r="BE25" s="264">
        <f ca="1">'IMP Total Adj Net Salaries'!BE25*(IMP_Salary_Cost_Multiplier+IMP_Salary_Expense_Multiplier)</f>
        <v>0</v>
      </c>
      <c r="BF25" s="263">
        <f ca="1">'IMP Total Adj Net Salaries'!BF25*(IMP_Salary_Cost_Multiplier+IMP_Salary_Expense_Multiplier)</f>
        <v>0</v>
      </c>
      <c r="BG25" s="264">
        <f ca="1">'IMP Total Adj Net Salaries'!BG25*(IMP_Salary_Cost_Multiplier+IMP_Salary_Expense_Multiplier)</f>
        <v>0</v>
      </c>
      <c r="BH25" s="264">
        <f ca="1">'IMP Total Adj Net Salaries'!BH25*(IMP_Salary_Cost_Multiplier+IMP_Salary_Expense_Multiplier)</f>
        <v>0</v>
      </c>
      <c r="BI25" s="263">
        <f ca="1">'IMP Total Adj Net Salaries'!BI25*(IMP_Salary_Cost_Multiplier+IMP_Salary_Expense_Multiplier)</f>
        <v>0</v>
      </c>
      <c r="BJ25" s="264">
        <f ca="1">'IMP Total Adj Net Salaries'!BJ25*(IMP_Salary_Cost_Multiplier+IMP_Salary_Expense_Multiplier)</f>
        <v>0</v>
      </c>
      <c r="BK25" s="265">
        <f ca="1">'IMP Total Adj Net Salaries'!BK25*(IMP_Salary_Cost_Multiplier+IMP_Salary_Expense_Multiplier)</f>
        <v>0</v>
      </c>
      <c r="BL25" s="264">
        <f ca="1">'IMP Total Adj Net Salaries'!BL25*(IMP_Salary_Cost_Multiplier+IMP_Salary_Expense_Multiplier)</f>
        <v>0</v>
      </c>
      <c r="BM25" s="264">
        <f ca="1">'IMP Total Adj Net Salaries'!BM25*(IMP_Salary_Cost_Multiplier+IMP_Salary_Expense_Multiplier)</f>
        <v>0</v>
      </c>
      <c r="BN25" s="345">
        <f ca="1">'IMP Total Adj Net Salaries'!BN25*(IMP_Salary_Cost_Multiplier+IMP_Salary_Expense_Multiplier)</f>
        <v>0</v>
      </c>
      <c r="BO25" s="264">
        <f ca="1">'IMP Total Adj Net Salaries'!BO25*(IMP_Salary_Cost_Multiplier+IMP_Salary_Expense_Multiplier)</f>
        <v>0</v>
      </c>
      <c r="BP25" s="264">
        <f ca="1">'IMP Total Adj Net Salaries'!BP25*(IMP_Salary_Cost_Multiplier+IMP_Salary_Expense_Multiplier)</f>
        <v>0</v>
      </c>
      <c r="BQ25" s="264">
        <f ca="1">'IMP Total Adj Net Salaries'!BQ25*(IMP_Salary_Cost_Multiplier+IMP_Salary_Expense_Multiplier)</f>
        <v>0</v>
      </c>
      <c r="BR25" s="263">
        <f ca="1">'IMP Total Adj Net Salaries'!BR25*(IMP_Salary_Cost_Multiplier+IMP_Salary_Expense_Multiplier)</f>
        <v>0</v>
      </c>
      <c r="BS25" s="264">
        <f ca="1">'IMP Total Adj Net Salaries'!BS25*(IMP_Salary_Cost_Multiplier+IMP_Salary_Expense_Multiplier)</f>
        <v>0</v>
      </c>
      <c r="BT25" s="345">
        <f ca="1">'IMP Total Adj Net Salaries'!BT25*(IMP_Salary_Cost_Multiplier+IMP_Salary_Expense_Multiplier)</f>
        <v>0</v>
      </c>
      <c r="BU25" s="264">
        <f ca="1">'IMP Total Adj Net Salaries'!BU25*(IMP_Salary_Cost_Multiplier+IMP_Salary_Expense_Multiplier)</f>
        <v>0</v>
      </c>
      <c r="BV25" s="264">
        <f ca="1">'IMP Total Adj Net Salaries'!BV25*(IMP_Salary_Cost_Multiplier+IMP_Salary_Expense_Multiplier)</f>
        <v>0</v>
      </c>
      <c r="BW25" s="265">
        <f ca="1">'IMP Total Adj Net Salaries'!BW25*(IMP_Salary_Cost_Multiplier+IMP_Salary_Expense_Multiplier)</f>
        <v>0</v>
      </c>
      <c r="BX25" s="266">
        <f ca="1">'IMP Total Adj Net Salaries'!BX25*(IMP_Salary_Cost_Multiplier+IMP_Salary_Expense_Multiplier)</f>
        <v>0</v>
      </c>
      <c r="BY25" s="264">
        <f ca="1">'IMP Total Adj Net Salaries'!BY25*(IMP_Salary_Cost_Multiplier+IMP_Salary_Expense_Multiplier)</f>
        <v>0</v>
      </c>
      <c r="BZ25" s="264">
        <f ca="1">'IMP Total Adj Net Salaries'!BZ25*(IMP_Salary_Cost_Multiplier+IMP_Salary_Expense_Multiplier)</f>
        <v>0</v>
      </c>
      <c r="CA25" s="263">
        <f ca="1">'IMP Total Adj Net Salaries'!CA25*(IMP_Salary_Cost_Multiplier+IMP_Salary_Expense_Multiplier)</f>
        <v>0</v>
      </c>
      <c r="CB25" s="264">
        <f ca="1">'IMP Total Adj Net Salaries'!CB25*(IMP_Salary_Cost_Multiplier+IMP_Salary_Expense_Multiplier)</f>
        <v>0</v>
      </c>
      <c r="CC25" s="264">
        <f ca="1">'IMP Total Adj Net Salaries'!CC25*(IMP_Salary_Cost_Multiplier+IMP_Salary_Expense_Multiplier)</f>
        <v>0</v>
      </c>
      <c r="CD25" s="263">
        <f ca="1">'IMP Total Adj Net Salaries'!CD25*(IMP_Salary_Cost_Multiplier+IMP_Salary_Expense_Multiplier)</f>
        <v>0</v>
      </c>
      <c r="CE25" s="264">
        <f ca="1">'IMP Total Adj Net Salaries'!CE25*(IMP_Salary_Cost_Multiplier+IMP_Salary_Expense_Multiplier)</f>
        <v>0</v>
      </c>
      <c r="CF25" s="264">
        <f ca="1">'IMP Total Adj Net Salaries'!CF25*(IMP_Salary_Cost_Multiplier+IMP_Salary_Expense_Multiplier)</f>
        <v>0</v>
      </c>
      <c r="CG25" s="263">
        <f ca="1">'IMP Total Adj Net Salaries'!CG25*(IMP_Salary_Cost_Multiplier+IMP_Salary_Expense_Multiplier)</f>
        <v>0</v>
      </c>
      <c r="CH25" s="264">
        <f ca="1">'IMP Total Adj Net Salaries'!CH25*(IMP_Salary_Cost_Multiplier+IMP_Salary_Expense_Multiplier)</f>
        <v>0</v>
      </c>
      <c r="CI25" s="265">
        <f ca="1">'IMP Total Adj Net Salaries'!CI25*(IMP_Salary_Cost_Multiplier+IMP_Salary_Expense_Multiplier)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Total Adj Net Salaries'!AB26*(IMP_Salary_Cost_Multiplier+IMP_Salary_Expense_Multiplier)</f>
        <v>0</v>
      </c>
      <c r="AC26" s="264">
        <f ca="1">'IMP Total Adj Net Salaries'!AC26*(IMP_Salary_Cost_Multiplier+IMP_Salary_Expense_Multiplier)</f>
        <v>0</v>
      </c>
      <c r="AD26" s="264">
        <f ca="1">'IMP Total Adj Net Salaries'!AD26*(IMP_Salary_Cost_Multiplier+IMP_Salary_Expense_Multiplier)</f>
        <v>0</v>
      </c>
      <c r="AE26" s="263">
        <f ca="1">'IMP Total Adj Net Salaries'!AE26*(IMP_Salary_Cost_Multiplier+IMP_Salary_Expense_Multiplier)</f>
        <v>0</v>
      </c>
      <c r="AF26" s="264">
        <f ca="1">'IMP Total Adj Net Salaries'!AF26*(IMP_Salary_Cost_Multiplier+IMP_Salary_Expense_Multiplier)</f>
        <v>0</v>
      </c>
      <c r="AG26" s="264">
        <f ca="1">'IMP Total Adj Net Salaries'!AG26*(IMP_Salary_Cost_Multiplier+IMP_Salary_Expense_Multiplier)</f>
        <v>0</v>
      </c>
      <c r="AH26" s="263">
        <f ca="1">'IMP Total Adj Net Salaries'!AH26*(IMP_Salary_Cost_Multiplier+IMP_Salary_Expense_Multiplier)</f>
        <v>0</v>
      </c>
      <c r="AI26" s="264">
        <f ca="1">'IMP Total Adj Net Salaries'!AI26*(IMP_Salary_Cost_Multiplier+IMP_Salary_Expense_Multiplier)</f>
        <v>0</v>
      </c>
      <c r="AJ26" s="264">
        <f ca="1">'IMP Total Adj Net Salaries'!AJ26*(IMP_Salary_Cost_Multiplier+IMP_Salary_Expense_Multiplier)</f>
        <v>0</v>
      </c>
      <c r="AK26" s="263">
        <f ca="1">'IMP Total Adj Net Salaries'!AK26*(IMP_Salary_Cost_Multiplier+IMP_Salary_Expense_Multiplier)</f>
        <v>0</v>
      </c>
      <c r="AL26" s="264">
        <f ca="1">'IMP Total Adj Net Salaries'!AL26*(IMP_Salary_Cost_Multiplier+IMP_Salary_Expense_Multiplier)</f>
        <v>0</v>
      </c>
      <c r="AM26" s="265">
        <f ca="1">'IMP Total Adj Net Salaries'!AM26*(IMP_Salary_Cost_Multiplier+IMP_Salary_Expense_Multiplier)</f>
        <v>0</v>
      </c>
      <c r="AN26" s="266">
        <f ca="1">'IMP Total Adj Net Salaries'!AN26*(IMP_Salary_Cost_Multiplier+IMP_Salary_Expense_Multiplier)</f>
        <v>0</v>
      </c>
      <c r="AO26" s="264">
        <f ca="1">'IMP Total Adj Net Salaries'!AO26*(IMP_Salary_Cost_Multiplier+IMP_Salary_Expense_Multiplier)</f>
        <v>0</v>
      </c>
      <c r="AP26" s="264">
        <f ca="1">'IMP Total Adj Net Salaries'!AP26*(IMP_Salary_Cost_Multiplier+IMP_Salary_Expense_Multiplier)</f>
        <v>0</v>
      </c>
      <c r="AQ26" s="263">
        <f ca="1">'IMP Total Adj Net Salaries'!AQ26*(IMP_Salary_Cost_Multiplier+IMP_Salary_Expense_Multiplier)</f>
        <v>0</v>
      </c>
      <c r="AR26" s="264">
        <f ca="1">'IMP Total Adj Net Salaries'!AR26*(IMP_Salary_Cost_Multiplier+IMP_Salary_Expense_Multiplier)</f>
        <v>0</v>
      </c>
      <c r="AS26" s="264">
        <f ca="1">'IMP Total Adj Net Salaries'!AS26*(IMP_Salary_Cost_Multiplier+IMP_Salary_Expense_Multiplier)</f>
        <v>0</v>
      </c>
      <c r="AT26" s="263">
        <f ca="1">'IMP Total Adj Net Salaries'!AT26*(IMP_Salary_Cost_Multiplier+IMP_Salary_Expense_Multiplier)</f>
        <v>0</v>
      </c>
      <c r="AU26" s="264">
        <f ca="1">'IMP Total Adj Net Salaries'!AU26*(IMP_Salary_Cost_Multiplier+IMP_Salary_Expense_Multiplier)</f>
        <v>0</v>
      </c>
      <c r="AV26" s="264">
        <f ca="1">'IMP Total Adj Net Salaries'!AV26*(IMP_Salary_Cost_Multiplier+IMP_Salary_Expense_Multiplier)</f>
        <v>0</v>
      </c>
      <c r="AW26" s="263">
        <f ca="1">'IMP Total Adj Net Salaries'!AW26*(IMP_Salary_Cost_Multiplier+IMP_Salary_Expense_Multiplier)</f>
        <v>0</v>
      </c>
      <c r="AX26" s="264">
        <f ca="1">'IMP Total Adj Net Salaries'!AX26*(IMP_Salary_Cost_Multiplier+IMP_Salary_Expense_Multiplier)</f>
        <v>0</v>
      </c>
      <c r="AY26" s="265">
        <f ca="1">'IMP Total Adj Net Salaries'!AY26*(IMP_Salary_Cost_Multiplier+IMP_Salary_Expense_Multiplier)</f>
        <v>0</v>
      </c>
      <c r="AZ26" s="266">
        <f ca="1">'IMP Total Adj Net Salaries'!AZ26*(IMP_Salary_Cost_Multiplier+IMP_Salary_Expense_Multiplier)</f>
        <v>0</v>
      </c>
      <c r="BA26" s="264">
        <f ca="1">'IMP Total Adj Net Salaries'!BA26*(IMP_Salary_Cost_Multiplier+IMP_Salary_Expense_Multiplier)</f>
        <v>0</v>
      </c>
      <c r="BB26" s="264">
        <f ca="1">'IMP Total Adj Net Salaries'!BB26*(IMP_Salary_Cost_Multiplier+IMP_Salary_Expense_Multiplier)</f>
        <v>0</v>
      </c>
      <c r="BC26" s="263">
        <f ca="1">'IMP Total Adj Net Salaries'!BC26*(IMP_Salary_Cost_Multiplier+IMP_Salary_Expense_Multiplier)</f>
        <v>0</v>
      </c>
      <c r="BD26" s="264">
        <f ca="1">'IMP Total Adj Net Salaries'!BD26*(IMP_Salary_Cost_Multiplier+IMP_Salary_Expense_Multiplier)</f>
        <v>0</v>
      </c>
      <c r="BE26" s="264">
        <f ca="1">'IMP Total Adj Net Salaries'!BE26*(IMP_Salary_Cost_Multiplier+IMP_Salary_Expense_Multiplier)</f>
        <v>0</v>
      </c>
      <c r="BF26" s="263">
        <f ca="1">'IMP Total Adj Net Salaries'!BF26*(IMP_Salary_Cost_Multiplier+IMP_Salary_Expense_Multiplier)</f>
        <v>0</v>
      </c>
      <c r="BG26" s="264">
        <f ca="1">'IMP Total Adj Net Salaries'!BG26*(IMP_Salary_Cost_Multiplier+IMP_Salary_Expense_Multiplier)</f>
        <v>0</v>
      </c>
      <c r="BH26" s="264">
        <f ca="1">'IMP Total Adj Net Salaries'!BH26*(IMP_Salary_Cost_Multiplier+IMP_Salary_Expense_Multiplier)</f>
        <v>0</v>
      </c>
      <c r="BI26" s="263">
        <f ca="1">'IMP Total Adj Net Salaries'!BI26*(IMP_Salary_Cost_Multiplier+IMP_Salary_Expense_Multiplier)</f>
        <v>0</v>
      </c>
      <c r="BJ26" s="264">
        <f ca="1">'IMP Total Adj Net Salaries'!BJ26*(IMP_Salary_Cost_Multiplier+IMP_Salary_Expense_Multiplier)</f>
        <v>0</v>
      </c>
      <c r="BK26" s="265">
        <f ca="1">'IMP Total Adj Net Salaries'!BK26*(IMP_Salary_Cost_Multiplier+IMP_Salary_Expense_Multiplier)</f>
        <v>0</v>
      </c>
      <c r="BL26" s="264">
        <f ca="1">'IMP Total Adj Net Salaries'!BL26*(IMP_Salary_Cost_Multiplier+IMP_Salary_Expense_Multiplier)</f>
        <v>0</v>
      </c>
      <c r="BM26" s="264">
        <f ca="1">'IMP Total Adj Net Salaries'!BM26*(IMP_Salary_Cost_Multiplier+IMP_Salary_Expense_Multiplier)</f>
        <v>0</v>
      </c>
      <c r="BN26" s="345">
        <f ca="1">'IMP Total Adj Net Salaries'!BN26*(IMP_Salary_Cost_Multiplier+IMP_Salary_Expense_Multiplier)</f>
        <v>0</v>
      </c>
      <c r="BO26" s="264">
        <f ca="1">'IMP Total Adj Net Salaries'!BO26*(IMP_Salary_Cost_Multiplier+IMP_Salary_Expense_Multiplier)</f>
        <v>0</v>
      </c>
      <c r="BP26" s="264">
        <f ca="1">'IMP Total Adj Net Salaries'!BP26*(IMP_Salary_Cost_Multiplier+IMP_Salary_Expense_Multiplier)</f>
        <v>0</v>
      </c>
      <c r="BQ26" s="264">
        <f ca="1">'IMP Total Adj Net Salaries'!BQ26*(IMP_Salary_Cost_Multiplier+IMP_Salary_Expense_Multiplier)</f>
        <v>0</v>
      </c>
      <c r="BR26" s="263">
        <f ca="1">'IMP Total Adj Net Salaries'!BR26*(IMP_Salary_Cost_Multiplier+IMP_Salary_Expense_Multiplier)</f>
        <v>0</v>
      </c>
      <c r="BS26" s="264">
        <f ca="1">'IMP Total Adj Net Salaries'!BS26*(IMP_Salary_Cost_Multiplier+IMP_Salary_Expense_Multiplier)</f>
        <v>0</v>
      </c>
      <c r="BT26" s="345">
        <f ca="1">'IMP Total Adj Net Salaries'!BT26*(IMP_Salary_Cost_Multiplier+IMP_Salary_Expense_Multiplier)</f>
        <v>0</v>
      </c>
      <c r="BU26" s="264">
        <f ca="1">'IMP Total Adj Net Salaries'!BU26*(IMP_Salary_Cost_Multiplier+IMP_Salary_Expense_Multiplier)</f>
        <v>0</v>
      </c>
      <c r="BV26" s="264">
        <f ca="1">'IMP Total Adj Net Salaries'!BV26*(IMP_Salary_Cost_Multiplier+IMP_Salary_Expense_Multiplier)</f>
        <v>0</v>
      </c>
      <c r="BW26" s="265">
        <f ca="1">'IMP Total Adj Net Salaries'!BW26*(IMP_Salary_Cost_Multiplier+IMP_Salary_Expense_Multiplier)</f>
        <v>0</v>
      </c>
      <c r="BX26" s="266">
        <f ca="1">'IMP Total Adj Net Salaries'!BX26*(IMP_Salary_Cost_Multiplier+IMP_Salary_Expense_Multiplier)</f>
        <v>0</v>
      </c>
      <c r="BY26" s="264">
        <f ca="1">'IMP Total Adj Net Salaries'!BY26*(IMP_Salary_Cost_Multiplier+IMP_Salary_Expense_Multiplier)</f>
        <v>0</v>
      </c>
      <c r="BZ26" s="264">
        <f ca="1">'IMP Total Adj Net Salaries'!BZ26*(IMP_Salary_Cost_Multiplier+IMP_Salary_Expense_Multiplier)</f>
        <v>0</v>
      </c>
      <c r="CA26" s="263">
        <f ca="1">'IMP Total Adj Net Salaries'!CA26*(IMP_Salary_Cost_Multiplier+IMP_Salary_Expense_Multiplier)</f>
        <v>0</v>
      </c>
      <c r="CB26" s="264">
        <f ca="1">'IMP Total Adj Net Salaries'!CB26*(IMP_Salary_Cost_Multiplier+IMP_Salary_Expense_Multiplier)</f>
        <v>0</v>
      </c>
      <c r="CC26" s="264">
        <f ca="1">'IMP Total Adj Net Salaries'!CC26*(IMP_Salary_Cost_Multiplier+IMP_Salary_Expense_Multiplier)</f>
        <v>0</v>
      </c>
      <c r="CD26" s="263">
        <f ca="1">'IMP Total Adj Net Salaries'!CD26*(IMP_Salary_Cost_Multiplier+IMP_Salary_Expense_Multiplier)</f>
        <v>0</v>
      </c>
      <c r="CE26" s="264">
        <f ca="1">'IMP Total Adj Net Salaries'!CE26*(IMP_Salary_Cost_Multiplier+IMP_Salary_Expense_Multiplier)</f>
        <v>0</v>
      </c>
      <c r="CF26" s="264">
        <f ca="1">'IMP Total Adj Net Salaries'!CF26*(IMP_Salary_Cost_Multiplier+IMP_Salary_Expense_Multiplier)</f>
        <v>0</v>
      </c>
      <c r="CG26" s="263">
        <f ca="1">'IMP Total Adj Net Salaries'!CG26*(IMP_Salary_Cost_Multiplier+IMP_Salary_Expense_Multiplier)</f>
        <v>0</v>
      </c>
      <c r="CH26" s="264">
        <f ca="1">'IMP Total Adj Net Salaries'!CH26*(IMP_Salary_Cost_Multiplier+IMP_Salary_Expense_Multiplier)</f>
        <v>0</v>
      </c>
      <c r="CI26" s="265">
        <f ca="1">'IMP Total Adj Net Salaries'!CI26*(IMP_Salary_Cost_Multiplier+IMP_Salary_Expense_Multiplier)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Total Adj Net Salaries'!AB27*(IMP_Salary_Cost_Multiplier+IMP_Salary_Expense_Multiplier)</f>
        <v>0</v>
      </c>
      <c r="AC27" s="264">
        <f ca="1">'IMP Total Adj Net Salaries'!AC27*(IMP_Salary_Cost_Multiplier+IMP_Salary_Expense_Multiplier)</f>
        <v>0</v>
      </c>
      <c r="AD27" s="264">
        <f ca="1">'IMP Total Adj Net Salaries'!AD27*(IMP_Salary_Cost_Multiplier+IMP_Salary_Expense_Multiplier)</f>
        <v>0</v>
      </c>
      <c r="AE27" s="263">
        <f ca="1">'IMP Total Adj Net Salaries'!AE27*(IMP_Salary_Cost_Multiplier+IMP_Salary_Expense_Multiplier)</f>
        <v>0</v>
      </c>
      <c r="AF27" s="264">
        <f ca="1">'IMP Total Adj Net Salaries'!AF27*(IMP_Salary_Cost_Multiplier+IMP_Salary_Expense_Multiplier)</f>
        <v>0</v>
      </c>
      <c r="AG27" s="264">
        <f ca="1">'IMP Total Adj Net Salaries'!AG27*(IMP_Salary_Cost_Multiplier+IMP_Salary_Expense_Multiplier)</f>
        <v>0</v>
      </c>
      <c r="AH27" s="263">
        <f ca="1">'IMP Total Adj Net Salaries'!AH27*(IMP_Salary_Cost_Multiplier+IMP_Salary_Expense_Multiplier)</f>
        <v>0</v>
      </c>
      <c r="AI27" s="264">
        <f ca="1">'IMP Total Adj Net Salaries'!AI27*(IMP_Salary_Cost_Multiplier+IMP_Salary_Expense_Multiplier)</f>
        <v>0</v>
      </c>
      <c r="AJ27" s="264">
        <f ca="1">'IMP Total Adj Net Salaries'!AJ27*(IMP_Salary_Cost_Multiplier+IMP_Salary_Expense_Multiplier)</f>
        <v>0</v>
      </c>
      <c r="AK27" s="263">
        <f ca="1">'IMP Total Adj Net Salaries'!AK27*(IMP_Salary_Cost_Multiplier+IMP_Salary_Expense_Multiplier)</f>
        <v>0</v>
      </c>
      <c r="AL27" s="264">
        <f ca="1">'IMP Total Adj Net Salaries'!AL27*(IMP_Salary_Cost_Multiplier+IMP_Salary_Expense_Multiplier)</f>
        <v>0</v>
      </c>
      <c r="AM27" s="265">
        <f ca="1">'IMP Total Adj Net Salaries'!AM27*(IMP_Salary_Cost_Multiplier+IMP_Salary_Expense_Multiplier)</f>
        <v>0</v>
      </c>
      <c r="AN27" s="266">
        <f ca="1">'IMP Total Adj Net Salaries'!AN27*(IMP_Salary_Cost_Multiplier+IMP_Salary_Expense_Multiplier)</f>
        <v>0</v>
      </c>
      <c r="AO27" s="264">
        <f ca="1">'IMP Total Adj Net Salaries'!AO27*(IMP_Salary_Cost_Multiplier+IMP_Salary_Expense_Multiplier)</f>
        <v>0</v>
      </c>
      <c r="AP27" s="264">
        <f ca="1">'IMP Total Adj Net Salaries'!AP27*(IMP_Salary_Cost_Multiplier+IMP_Salary_Expense_Multiplier)</f>
        <v>0</v>
      </c>
      <c r="AQ27" s="263">
        <f ca="1">'IMP Total Adj Net Salaries'!AQ27*(IMP_Salary_Cost_Multiplier+IMP_Salary_Expense_Multiplier)</f>
        <v>0</v>
      </c>
      <c r="AR27" s="264">
        <f ca="1">'IMP Total Adj Net Salaries'!AR27*(IMP_Salary_Cost_Multiplier+IMP_Salary_Expense_Multiplier)</f>
        <v>0</v>
      </c>
      <c r="AS27" s="264">
        <f ca="1">'IMP Total Adj Net Salaries'!AS27*(IMP_Salary_Cost_Multiplier+IMP_Salary_Expense_Multiplier)</f>
        <v>0</v>
      </c>
      <c r="AT27" s="263">
        <f ca="1">'IMP Total Adj Net Salaries'!AT27*(IMP_Salary_Cost_Multiplier+IMP_Salary_Expense_Multiplier)</f>
        <v>0</v>
      </c>
      <c r="AU27" s="264">
        <f ca="1">'IMP Total Adj Net Salaries'!AU27*(IMP_Salary_Cost_Multiplier+IMP_Salary_Expense_Multiplier)</f>
        <v>0</v>
      </c>
      <c r="AV27" s="264">
        <f ca="1">'IMP Total Adj Net Salaries'!AV27*(IMP_Salary_Cost_Multiplier+IMP_Salary_Expense_Multiplier)</f>
        <v>0</v>
      </c>
      <c r="AW27" s="263">
        <f ca="1">'IMP Total Adj Net Salaries'!AW27*(IMP_Salary_Cost_Multiplier+IMP_Salary_Expense_Multiplier)</f>
        <v>0</v>
      </c>
      <c r="AX27" s="264">
        <f ca="1">'IMP Total Adj Net Salaries'!AX27*(IMP_Salary_Cost_Multiplier+IMP_Salary_Expense_Multiplier)</f>
        <v>0</v>
      </c>
      <c r="AY27" s="265">
        <f ca="1">'IMP Total Adj Net Salaries'!AY27*(IMP_Salary_Cost_Multiplier+IMP_Salary_Expense_Multiplier)</f>
        <v>0</v>
      </c>
      <c r="AZ27" s="266">
        <f ca="1">'IMP Total Adj Net Salaries'!AZ27*(IMP_Salary_Cost_Multiplier+IMP_Salary_Expense_Multiplier)</f>
        <v>0</v>
      </c>
      <c r="BA27" s="264">
        <f ca="1">'IMP Total Adj Net Salaries'!BA27*(IMP_Salary_Cost_Multiplier+IMP_Salary_Expense_Multiplier)</f>
        <v>0</v>
      </c>
      <c r="BB27" s="264">
        <f ca="1">'IMP Total Adj Net Salaries'!BB27*(IMP_Salary_Cost_Multiplier+IMP_Salary_Expense_Multiplier)</f>
        <v>0</v>
      </c>
      <c r="BC27" s="263">
        <f ca="1">'IMP Total Adj Net Salaries'!BC27*(IMP_Salary_Cost_Multiplier+IMP_Salary_Expense_Multiplier)</f>
        <v>0</v>
      </c>
      <c r="BD27" s="264">
        <f ca="1">'IMP Total Adj Net Salaries'!BD27*(IMP_Salary_Cost_Multiplier+IMP_Salary_Expense_Multiplier)</f>
        <v>0</v>
      </c>
      <c r="BE27" s="264">
        <f ca="1">'IMP Total Adj Net Salaries'!BE27*(IMP_Salary_Cost_Multiplier+IMP_Salary_Expense_Multiplier)</f>
        <v>0</v>
      </c>
      <c r="BF27" s="263">
        <f ca="1">'IMP Total Adj Net Salaries'!BF27*(IMP_Salary_Cost_Multiplier+IMP_Salary_Expense_Multiplier)</f>
        <v>0</v>
      </c>
      <c r="BG27" s="264">
        <f ca="1">'IMP Total Adj Net Salaries'!BG27*(IMP_Salary_Cost_Multiplier+IMP_Salary_Expense_Multiplier)</f>
        <v>0</v>
      </c>
      <c r="BH27" s="264">
        <f ca="1">'IMP Total Adj Net Salaries'!BH27*(IMP_Salary_Cost_Multiplier+IMP_Salary_Expense_Multiplier)</f>
        <v>0</v>
      </c>
      <c r="BI27" s="263">
        <f ca="1">'IMP Total Adj Net Salaries'!BI27*(IMP_Salary_Cost_Multiplier+IMP_Salary_Expense_Multiplier)</f>
        <v>0</v>
      </c>
      <c r="BJ27" s="264">
        <f ca="1">'IMP Total Adj Net Salaries'!BJ27*(IMP_Salary_Cost_Multiplier+IMP_Salary_Expense_Multiplier)</f>
        <v>0</v>
      </c>
      <c r="BK27" s="265">
        <f ca="1">'IMP Total Adj Net Salaries'!BK27*(IMP_Salary_Cost_Multiplier+IMP_Salary_Expense_Multiplier)</f>
        <v>0</v>
      </c>
      <c r="BL27" s="264">
        <f ca="1">'IMP Total Adj Net Salaries'!BL27*(IMP_Salary_Cost_Multiplier+IMP_Salary_Expense_Multiplier)</f>
        <v>0</v>
      </c>
      <c r="BM27" s="264">
        <f ca="1">'IMP Total Adj Net Salaries'!BM27*(IMP_Salary_Cost_Multiplier+IMP_Salary_Expense_Multiplier)</f>
        <v>0</v>
      </c>
      <c r="BN27" s="345">
        <f ca="1">'IMP Total Adj Net Salaries'!BN27*(IMP_Salary_Cost_Multiplier+IMP_Salary_Expense_Multiplier)</f>
        <v>0</v>
      </c>
      <c r="BO27" s="264">
        <f ca="1">'IMP Total Adj Net Salaries'!BO27*(IMP_Salary_Cost_Multiplier+IMP_Salary_Expense_Multiplier)</f>
        <v>0</v>
      </c>
      <c r="BP27" s="264">
        <f ca="1">'IMP Total Adj Net Salaries'!BP27*(IMP_Salary_Cost_Multiplier+IMP_Salary_Expense_Multiplier)</f>
        <v>0</v>
      </c>
      <c r="BQ27" s="264">
        <f ca="1">'IMP Total Adj Net Salaries'!BQ27*(IMP_Salary_Cost_Multiplier+IMP_Salary_Expense_Multiplier)</f>
        <v>0</v>
      </c>
      <c r="BR27" s="263">
        <f ca="1">'IMP Total Adj Net Salaries'!BR27*(IMP_Salary_Cost_Multiplier+IMP_Salary_Expense_Multiplier)</f>
        <v>0</v>
      </c>
      <c r="BS27" s="264">
        <f ca="1">'IMP Total Adj Net Salaries'!BS27*(IMP_Salary_Cost_Multiplier+IMP_Salary_Expense_Multiplier)</f>
        <v>0</v>
      </c>
      <c r="BT27" s="345">
        <f ca="1">'IMP Total Adj Net Salaries'!BT27*(IMP_Salary_Cost_Multiplier+IMP_Salary_Expense_Multiplier)</f>
        <v>0</v>
      </c>
      <c r="BU27" s="264">
        <f ca="1">'IMP Total Adj Net Salaries'!BU27*(IMP_Salary_Cost_Multiplier+IMP_Salary_Expense_Multiplier)</f>
        <v>0</v>
      </c>
      <c r="BV27" s="264">
        <f ca="1">'IMP Total Adj Net Salaries'!BV27*(IMP_Salary_Cost_Multiplier+IMP_Salary_Expense_Multiplier)</f>
        <v>0</v>
      </c>
      <c r="BW27" s="265">
        <f ca="1">'IMP Total Adj Net Salaries'!BW27*(IMP_Salary_Cost_Multiplier+IMP_Salary_Expense_Multiplier)</f>
        <v>0</v>
      </c>
      <c r="BX27" s="266">
        <f ca="1">'IMP Total Adj Net Salaries'!BX27*(IMP_Salary_Cost_Multiplier+IMP_Salary_Expense_Multiplier)</f>
        <v>0</v>
      </c>
      <c r="BY27" s="264">
        <f ca="1">'IMP Total Adj Net Salaries'!BY27*(IMP_Salary_Cost_Multiplier+IMP_Salary_Expense_Multiplier)</f>
        <v>0</v>
      </c>
      <c r="BZ27" s="264">
        <f ca="1">'IMP Total Adj Net Salaries'!BZ27*(IMP_Salary_Cost_Multiplier+IMP_Salary_Expense_Multiplier)</f>
        <v>0</v>
      </c>
      <c r="CA27" s="263">
        <f ca="1">'IMP Total Adj Net Salaries'!CA27*(IMP_Salary_Cost_Multiplier+IMP_Salary_Expense_Multiplier)</f>
        <v>0</v>
      </c>
      <c r="CB27" s="264">
        <f ca="1">'IMP Total Adj Net Salaries'!CB27*(IMP_Salary_Cost_Multiplier+IMP_Salary_Expense_Multiplier)</f>
        <v>0</v>
      </c>
      <c r="CC27" s="264">
        <f ca="1">'IMP Total Adj Net Salaries'!CC27*(IMP_Salary_Cost_Multiplier+IMP_Salary_Expense_Multiplier)</f>
        <v>0</v>
      </c>
      <c r="CD27" s="263">
        <f ca="1">'IMP Total Adj Net Salaries'!CD27*(IMP_Salary_Cost_Multiplier+IMP_Salary_Expense_Multiplier)</f>
        <v>0</v>
      </c>
      <c r="CE27" s="264">
        <f ca="1">'IMP Total Adj Net Salaries'!CE27*(IMP_Salary_Cost_Multiplier+IMP_Salary_Expense_Multiplier)</f>
        <v>0</v>
      </c>
      <c r="CF27" s="264">
        <f ca="1">'IMP Total Adj Net Salaries'!CF27*(IMP_Salary_Cost_Multiplier+IMP_Salary_Expense_Multiplier)</f>
        <v>0</v>
      </c>
      <c r="CG27" s="263">
        <f ca="1">'IMP Total Adj Net Salaries'!CG27*(IMP_Salary_Cost_Multiplier+IMP_Salary_Expense_Multiplier)</f>
        <v>0</v>
      </c>
      <c r="CH27" s="264">
        <f ca="1">'IMP Total Adj Net Salaries'!CH27*(IMP_Salary_Cost_Multiplier+IMP_Salary_Expense_Multiplier)</f>
        <v>0</v>
      </c>
      <c r="CI27" s="265">
        <f ca="1">'IMP Total Adj Net Salaries'!CI27*(IMP_Salary_Cost_Multiplier+IMP_Salary_Expense_Multiplier)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Total Adj Net Salaries'!AB28*(IMP_Salary_Cost_Multiplier+IMP_Salary_Expense_Multiplier)</f>
        <v>0</v>
      </c>
      <c r="AC28" s="264">
        <f ca="1">'IMP Total Adj Net Salaries'!AC28*(IMP_Salary_Cost_Multiplier+IMP_Salary_Expense_Multiplier)</f>
        <v>0</v>
      </c>
      <c r="AD28" s="264">
        <f ca="1">'IMP Total Adj Net Salaries'!AD28*(IMP_Salary_Cost_Multiplier+IMP_Salary_Expense_Multiplier)</f>
        <v>0</v>
      </c>
      <c r="AE28" s="263">
        <f ca="1">'IMP Total Adj Net Salaries'!AE28*(IMP_Salary_Cost_Multiplier+IMP_Salary_Expense_Multiplier)</f>
        <v>0</v>
      </c>
      <c r="AF28" s="264">
        <f ca="1">'IMP Total Adj Net Salaries'!AF28*(IMP_Salary_Cost_Multiplier+IMP_Salary_Expense_Multiplier)</f>
        <v>0</v>
      </c>
      <c r="AG28" s="264">
        <f ca="1">'IMP Total Adj Net Salaries'!AG28*(IMP_Salary_Cost_Multiplier+IMP_Salary_Expense_Multiplier)</f>
        <v>0</v>
      </c>
      <c r="AH28" s="263">
        <f ca="1">'IMP Total Adj Net Salaries'!AH28*(IMP_Salary_Cost_Multiplier+IMP_Salary_Expense_Multiplier)</f>
        <v>0</v>
      </c>
      <c r="AI28" s="264">
        <f ca="1">'IMP Total Adj Net Salaries'!AI28*(IMP_Salary_Cost_Multiplier+IMP_Salary_Expense_Multiplier)</f>
        <v>0</v>
      </c>
      <c r="AJ28" s="264">
        <f ca="1">'IMP Total Adj Net Salaries'!AJ28*(IMP_Salary_Cost_Multiplier+IMP_Salary_Expense_Multiplier)</f>
        <v>0</v>
      </c>
      <c r="AK28" s="263">
        <f ca="1">'IMP Total Adj Net Salaries'!AK28*(IMP_Salary_Cost_Multiplier+IMP_Salary_Expense_Multiplier)</f>
        <v>0</v>
      </c>
      <c r="AL28" s="264">
        <f ca="1">'IMP Total Adj Net Salaries'!AL28*(IMP_Salary_Cost_Multiplier+IMP_Salary_Expense_Multiplier)</f>
        <v>0</v>
      </c>
      <c r="AM28" s="265">
        <f ca="1">'IMP Total Adj Net Salaries'!AM28*(IMP_Salary_Cost_Multiplier+IMP_Salary_Expense_Multiplier)</f>
        <v>0</v>
      </c>
      <c r="AN28" s="266">
        <f ca="1">'IMP Total Adj Net Salaries'!AN28*(IMP_Salary_Cost_Multiplier+IMP_Salary_Expense_Multiplier)</f>
        <v>0</v>
      </c>
      <c r="AO28" s="264">
        <f ca="1">'IMP Total Adj Net Salaries'!AO28*(IMP_Salary_Cost_Multiplier+IMP_Salary_Expense_Multiplier)</f>
        <v>0</v>
      </c>
      <c r="AP28" s="264">
        <f ca="1">'IMP Total Adj Net Salaries'!AP28*(IMP_Salary_Cost_Multiplier+IMP_Salary_Expense_Multiplier)</f>
        <v>0</v>
      </c>
      <c r="AQ28" s="263">
        <f ca="1">'IMP Total Adj Net Salaries'!AQ28*(IMP_Salary_Cost_Multiplier+IMP_Salary_Expense_Multiplier)</f>
        <v>0</v>
      </c>
      <c r="AR28" s="264">
        <f ca="1">'IMP Total Adj Net Salaries'!AR28*(IMP_Salary_Cost_Multiplier+IMP_Salary_Expense_Multiplier)</f>
        <v>0</v>
      </c>
      <c r="AS28" s="264">
        <f ca="1">'IMP Total Adj Net Salaries'!AS28*(IMP_Salary_Cost_Multiplier+IMP_Salary_Expense_Multiplier)</f>
        <v>0</v>
      </c>
      <c r="AT28" s="263">
        <f ca="1">'IMP Total Adj Net Salaries'!AT28*(IMP_Salary_Cost_Multiplier+IMP_Salary_Expense_Multiplier)</f>
        <v>0</v>
      </c>
      <c r="AU28" s="264">
        <f ca="1">'IMP Total Adj Net Salaries'!AU28*(IMP_Salary_Cost_Multiplier+IMP_Salary_Expense_Multiplier)</f>
        <v>0</v>
      </c>
      <c r="AV28" s="264">
        <f ca="1">'IMP Total Adj Net Salaries'!AV28*(IMP_Salary_Cost_Multiplier+IMP_Salary_Expense_Multiplier)</f>
        <v>0</v>
      </c>
      <c r="AW28" s="263">
        <f ca="1">'IMP Total Adj Net Salaries'!AW28*(IMP_Salary_Cost_Multiplier+IMP_Salary_Expense_Multiplier)</f>
        <v>0</v>
      </c>
      <c r="AX28" s="264">
        <f ca="1">'IMP Total Adj Net Salaries'!AX28*(IMP_Salary_Cost_Multiplier+IMP_Salary_Expense_Multiplier)</f>
        <v>0</v>
      </c>
      <c r="AY28" s="265">
        <f ca="1">'IMP Total Adj Net Salaries'!AY28*(IMP_Salary_Cost_Multiplier+IMP_Salary_Expense_Multiplier)</f>
        <v>0</v>
      </c>
      <c r="AZ28" s="266">
        <f ca="1">'IMP Total Adj Net Salaries'!AZ28*(IMP_Salary_Cost_Multiplier+IMP_Salary_Expense_Multiplier)</f>
        <v>0</v>
      </c>
      <c r="BA28" s="264">
        <f ca="1">'IMP Total Adj Net Salaries'!BA28*(IMP_Salary_Cost_Multiplier+IMP_Salary_Expense_Multiplier)</f>
        <v>0</v>
      </c>
      <c r="BB28" s="264">
        <f ca="1">'IMP Total Adj Net Salaries'!BB28*(IMP_Salary_Cost_Multiplier+IMP_Salary_Expense_Multiplier)</f>
        <v>0</v>
      </c>
      <c r="BC28" s="263">
        <f ca="1">'IMP Total Adj Net Salaries'!BC28*(IMP_Salary_Cost_Multiplier+IMP_Salary_Expense_Multiplier)</f>
        <v>0</v>
      </c>
      <c r="BD28" s="264">
        <f ca="1">'IMP Total Adj Net Salaries'!BD28*(IMP_Salary_Cost_Multiplier+IMP_Salary_Expense_Multiplier)</f>
        <v>0</v>
      </c>
      <c r="BE28" s="264">
        <f ca="1">'IMP Total Adj Net Salaries'!BE28*(IMP_Salary_Cost_Multiplier+IMP_Salary_Expense_Multiplier)</f>
        <v>0</v>
      </c>
      <c r="BF28" s="263">
        <f ca="1">'IMP Total Adj Net Salaries'!BF28*(IMP_Salary_Cost_Multiplier+IMP_Salary_Expense_Multiplier)</f>
        <v>0</v>
      </c>
      <c r="BG28" s="264">
        <f ca="1">'IMP Total Adj Net Salaries'!BG28*(IMP_Salary_Cost_Multiplier+IMP_Salary_Expense_Multiplier)</f>
        <v>0</v>
      </c>
      <c r="BH28" s="264">
        <f ca="1">'IMP Total Adj Net Salaries'!BH28*(IMP_Salary_Cost_Multiplier+IMP_Salary_Expense_Multiplier)</f>
        <v>0</v>
      </c>
      <c r="BI28" s="263">
        <f ca="1">'IMP Total Adj Net Salaries'!BI28*(IMP_Salary_Cost_Multiplier+IMP_Salary_Expense_Multiplier)</f>
        <v>0</v>
      </c>
      <c r="BJ28" s="264">
        <f ca="1">'IMP Total Adj Net Salaries'!BJ28*(IMP_Salary_Cost_Multiplier+IMP_Salary_Expense_Multiplier)</f>
        <v>0</v>
      </c>
      <c r="BK28" s="265">
        <f ca="1">'IMP Total Adj Net Salaries'!BK28*(IMP_Salary_Cost_Multiplier+IMP_Salary_Expense_Multiplier)</f>
        <v>0</v>
      </c>
      <c r="BL28" s="264">
        <f ca="1">'IMP Total Adj Net Salaries'!BL28*(IMP_Salary_Cost_Multiplier+IMP_Salary_Expense_Multiplier)</f>
        <v>0</v>
      </c>
      <c r="BM28" s="264">
        <f ca="1">'IMP Total Adj Net Salaries'!BM28*(IMP_Salary_Cost_Multiplier+IMP_Salary_Expense_Multiplier)</f>
        <v>0</v>
      </c>
      <c r="BN28" s="346">
        <f ca="1">'IMP Total Adj Net Salaries'!BN28*(IMP_Salary_Cost_Multiplier+IMP_Salary_Expense_Multiplier)</f>
        <v>0</v>
      </c>
      <c r="BO28" s="264">
        <f ca="1">'IMP Total Adj Net Salaries'!BO28*(IMP_Salary_Cost_Multiplier+IMP_Salary_Expense_Multiplier)</f>
        <v>0</v>
      </c>
      <c r="BP28" s="264">
        <f ca="1">'IMP Total Adj Net Salaries'!BP28*(IMP_Salary_Cost_Multiplier+IMP_Salary_Expense_Multiplier)</f>
        <v>0</v>
      </c>
      <c r="BQ28" s="264">
        <f ca="1">'IMP Total Adj Net Salaries'!BQ28*(IMP_Salary_Cost_Multiplier+IMP_Salary_Expense_Multiplier)</f>
        <v>0</v>
      </c>
      <c r="BR28" s="352">
        <f ca="1">'IMP Total Adj Net Salaries'!BR28*(IMP_Salary_Cost_Multiplier+IMP_Salary_Expense_Multiplier)</f>
        <v>0</v>
      </c>
      <c r="BS28" s="264">
        <f ca="1">'IMP Total Adj Net Salaries'!BS28*(IMP_Salary_Cost_Multiplier+IMP_Salary_Expense_Multiplier)</f>
        <v>0</v>
      </c>
      <c r="BT28" s="346">
        <f ca="1">'IMP Total Adj Net Salaries'!BT28*(IMP_Salary_Cost_Multiplier+IMP_Salary_Expense_Multiplier)</f>
        <v>0</v>
      </c>
      <c r="BU28" s="264">
        <f ca="1">'IMP Total Adj Net Salaries'!BU28*(IMP_Salary_Cost_Multiplier+IMP_Salary_Expense_Multiplier)</f>
        <v>0</v>
      </c>
      <c r="BV28" s="264">
        <f ca="1">'IMP Total Adj Net Salaries'!BV28*(IMP_Salary_Cost_Multiplier+IMP_Salary_Expense_Multiplier)</f>
        <v>0</v>
      </c>
      <c r="BW28" s="265">
        <f ca="1">'IMP Total Adj Net Salaries'!BW28*(IMP_Salary_Cost_Multiplier+IMP_Salary_Expense_Multiplier)</f>
        <v>0</v>
      </c>
      <c r="BX28" s="266">
        <f ca="1">'IMP Total Adj Net Salaries'!BX28*(IMP_Salary_Cost_Multiplier+IMP_Salary_Expense_Multiplier)</f>
        <v>0</v>
      </c>
      <c r="BY28" s="264">
        <f ca="1">'IMP Total Adj Net Salaries'!BY28*(IMP_Salary_Cost_Multiplier+IMP_Salary_Expense_Multiplier)</f>
        <v>0</v>
      </c>
      <c r="BZ28" s="264">
        <f ca="1">'IMP Total Adj Net Salaries'!BZ28*(IMP_Salary_Cost_Multiplier+IMP_Salary_Expense_Multiplier)</f>
        <v>0</v>
      </c>
      <c r="CA28" s="263">
        <f ca="1">'IMP Total Adj Net Salaries'!CA28*(IMP_Salary_Cost_Multiplier+IMP_Salary_Expense_Multiplier)</f>
        <v>0</v>
      </c>
      <c r="CB28" s="264">
        <f ca="1">'IMP Total Adj Net Salaries'!CB28*(IMP_Salary_Cost_Multiplier+IMP_Salary_Expense_Multiplier)</f>
        <v>0</v>
      </c>
      <c r="CC28" s="264">
        <f ca="1">'IMP Total Adj Net Salaries'!CC28*(IMP_Salary_Cost_Multiplier+IMP_Salary_Expense_Multiplier)</f>
        <v>0</v>
      </c>
      <c r="CD28" s="263">
        <f ca="1">'IMP Total Adj Net Salaries'!CD28*(IMP_Salary_Cost_Multiplier+IMP_Salary_Expense_Multiplier)</f>
        <v>0</v>
      </c>
      <c r="CE28" s="264">
        <f ca="1">'IMP Total Adj Net Salaries'!CE28*(IMP_Salary_Cost_Multiplier+IMP_Salary_Expense_Multiplier)</f>
        <v>0</v>
      </c>
      <c r="CF28" s="264">
        <f ca="1">'IMP Total Adj Net Salaries'!CF28*(IMP_Salary_Cost_Multiplier+IMP_Salary_Expense_Multiplier)</f>
        <v>0</v>
      </c>
      <c r="CG28" s="263">
        <f ca="1">'IMP Total Adj Net Salaries'!CG28*(IMP_Salary_Cost_Multiplier+IMP_Salary_Expense_Multiplier)</f>
        <v>0</v>
      </c>
      <c r="CH28" s="264">
        <f ca="1">'IMP Total Adj Net Salaries'!CH28*(IMP_Salary_Cost_Multiplier+IMP_Salary_Expense_Multiplier)</f>
        <v>0</v>
      </c>
      <c r="CI28" s="265">
        <f ca="1">'IMP Total Adj Net Salaries'!CI28*(IMP_Salary_Cost_Multiplier+IMP_Salary_Expense_Multiplier)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342.14399999999995</v>
      </c>
      <c r="AC30" s="264">
        <f t="shared" ref="AC30:CI30" ca="1" si="1">SUM(AC4:AC28)</f>
        <v>397.44</v>
      </c>
      <c r="AD30" s="264">
        <f t="shared" ca="1" si="1"/>
        <v>438.91199999999998</v>
      </c>
      <c r="AE30" s="263">
        <f t="shared" ca="1" si="1"/>
        <v>480.38399999999996</v>
      </c>
      <c r="AF30" s="264">
        <f t="shared" ca="1" si="1"/>
        <v>480.38399999999996</v>
      </c>
      <c r="AG30" s="264">
        <f t="shared" ca="1" si="1"/>
        <v>480.38399999999996</v>
      </c>
      <c r="AH30" s="263">
        <f t="shared" ca="1" si="1"/>
        <v>480.38399999999996</v>
      </c>
      <c r="AI30" s="264">
        <f t="shared" ca="1" si="1"/>
        <v>480.38399999999996</v>
      </c>
      <c r="AJ30" s="264">
        <f t="shared" ca="1" si="1"/>
        <v>480.38399999999996</v>
      </c>
      <c r="AK30" s="263">
        <f t="shared" ca="1" si="1"/>
        <v>480.38399999999996</v>
      </c>
      <c r="AL30" s="264">
        <f t="shared" ca="1" si="1"/>
        <v>480.38399999999996</v>
      </c>
      <c r="AM30" s="265">
        <f t="shared" ca="1" si="1"/>
        <v>480.38399999999996</v>
      </c>
      <c r="AN30" s="266">
        <f t="shared" ca="1" si="1"/>
        <v>1714.7759999999996</v>
      </c>
      <c r="AO30" s="264">
        <f t="shared" ca="1" si="1"/>
        <v>2042.7839999999997</v>
      </c>
      <c r="AP30" s="264">
        <f t="shared" ca="1" si="1"/>
        <v>2242.0800000000004</v>
      </c>
      <c r="AQ30" s="263">
        <f t="shared" ca="1" si="1"/>
        <v>2536.8719999999994</v>
      </c>
      <c r="AR30" s="264">
        <f t="shared" ca="1" si="1"/>
        <v>2603.3039999999992</v>
      </c>
      <c r="AS30" s="264">
        <f t="shared" ca="1" si="1"/>
        <v>2653.1279999999997</v>
      </c>
      <c r="AT30" s="263">
        <f t="shared" ca="1" si="1"/>
        <v>2702.9519999999998</v>
      </c>
      <c r="AU30" s="264">
        <f t="shared" ca="1" si="1"/>
        <v>2702.9519999999998</v>
      </c>
      <c r="AV30" s="264">
        <f t="shared" ca="1" si="1"/>
        <v>2702.9519999999998</v>
      </c>
      <c r="AW30" s="263">
        <f t="shared" ca="1" si="1"/>
        <v>2765.2319999999995</v>
      </c>
      <c r="AX30" s="264">
        <f t="shared" ca="1" si="1"/>
        <v>2831.6639999999998</v>
      </c>
      <c r="AY30" s="265">
        <f t="shared" ca="1" si="1"/>
        <v>2831.6639999999998</v>
      </c>
      <c r="AZ30" s="266">
        <f t="shared" ca="1" si="1"/>
        <v>3514.3680000000004</v>
      </c>
      <c r="BA30" s="264">
        <f t="shared" ca="1" si="1"/>
        <v>3594.2400000000007</v>
      </c>
      <c r="BB30" s="264">
        <f t="shared" ca="1" si="1"/>
        <v>3773.9520000000002</v>
      </c>
      <c r="BC30" s="263">
        <f t="shared" ca="1" si="1"/>
        <v>5705.8560000000007</v>
      </c>
      <c r="BD30" s="264">
        <f t="shared" ca="1" si="1"/>
        <v>6414.7200000000012</v>
      </c>
      <c r="BE30" s="264">
        <f t="shared" ca="1" si="1"/>
        <v>6893.9520000000011</v>
      </c>
      <c r="BF30" s="263">
        <f t="shared" ca="1" si="1"/>
        <v>7313.2800000000007</v>
      </c>
      <c r="BG30" s="264">
        <f t="shared" ca="1" si="1"/>
        <v>7313.2800000000007</v>
      </c>
      <c r="BH30" s="264">
        <f t="shared" ca="1" si="1"/>
        <v>7313.2800000000007</v>
      </c>
      <c r="BI30" s="263">
        <f t="shared" ca="1" si="1"/>
        <v>7313.2800000000007</v>
      </c>
      <c r="BJ30" s="264">
        <f t="shared" ca="1" si="1"/>
        <v>7313.2800000000007</v>
      </c>
      <c r="BK30" s="265">
        <f t="shared" ca="1" si="1"/>
        <v>7313.2800000000007</v>
      </c>
      <c r="BL30" s="264">
        <f t="shared" ca="1" si="1"/>
        <v>8790</v>
      </c>
      <c r="BM30" s="264">
        <f t="shared" ca="1" si="1"/>
        <v>8790</v>
      </c>
      <c r="BN30" s="345">
        <f t="shared" ca="1" si="1"/>
        <v>8790</v>
      </c>
      <c r="BO30" s="264">
        <f t="shared" ca="1" si="1"/>
        <v>10314</v>
      </c>
      <c r="BP30" s="264">
        <f t="shared" ca="1" si="1"/>
        <v>11172</v>
      </c>
      <c r="BQ30" s="345">
        <f t="shared" ca="1" si="1"/>
        <v>11676</v>
      </c>
      <c r="BR30" s="264">
        <f t="shared" ca="1" si="1"/>
        <v>12108</v>
      </c>
      <c r="BS30" s="264">
        <f t="shared" ca="1" si="1"/>
        <v>12108</v>
      </c>
      <c r="BT30" s="345">
        <f t="shared" ca="1" si="1"/>
        <v>12252</v>
      </c>
      <c r="BU30" s="264">
        <f t="shared" ca="1" si="1"/>
        <v>12402</v>
      </c>
      <c r="BV30" s="264">
        <f t="shared" ca="1" si="1"/>
        <v>12594</v>
      </c>
      <c r="BW30" s="265">
        <f t="shared" ca="1" si="1"/>
        <v>12954</v>
      </c>
      <c r="BX30" s="266">
        <f t="shared" ca="1" si="1"/>
        <v>15804</v>
      </c>
      <c r="BY30" s="264">
        <f t="shared" ca="1" si="1"/>
        <v>15804</v>
      </c>
      <c r="BZ30" s="264">
        <f t="shared" ca="1" si="1"/>
        <v>15976.799999999997</v>
      </c>
      <c r="CA30" s="263">
        <f t="shared" ca="1" si="1"/>
        <v>15976.799999999997</v>
      </c>
      <c r="CB30" s="264">
        <f t="shared" ca="1" si="1"/>
        <v>15976.799999999997</v>
      </c>
      <c r="CC30" s="264">
        <f t="shared" ca="1" si="1"/>
        <v>15976.799999999997</v>
      </c>
      <c r="CD30" s="263">
        <f t="shared" ca="1" si="1"/>
        <v>15976.799999999997</v>
      </c>
      <c r="CE30" s="264">
        <f t="shared" ca="1" si="1"/>
        <v>15976.799999999997</v>
      </c>
      <c r="CF30" s="264">
        <f t="shared" ca="1" si="1"/>
        <v>15976.799999999997</v>
      </c>
      <c r="CG30" s="263">
        <f t="shared" ca="1" si="1"/>
        <v>15976.799999999997</v>
      </c>
      <c r="CH30" s="264">
        <f t="shared" ca="1" si="1"/>
        <v>15976.799999999997</v>
      </c>
      <c r="CI30" s="265">
        <f t="shared" ca="1" si="1"/>
        <v>15976.799999999997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1178.4959999999999</v>
      </c>
      <c r="AE32" s="263"/>
      <c r="AF32" s="264"/>
      <c r="AG32" s="264">
        <f ca="1">SUM(AE30:AG30)</f>
        <v>1441.1519999999998</v>
      </c>
      <c r="AH32" s="263"/>
      <c r="AI32" s="264"/>
      <c r="AJ32" s="264">
        <f ca="1">SUM(AH30:AJ30)</f>
        <v>1441.1519999999998</v>
      </c>
      <c r="AK32" s="263"/>
      <c r="AL32" s="264"/>
      <c r="AM32" s="265">
        <f ca="1">SUM(AK30:AM30)</f>
        <v>1441.1519999999998</v>
      </c>
      <c r="AN32" s="266"/>
      <c r="AO32" s="264"/>
      <c r="AP32" s="264">
        <f ca="1">SUM(AN30:AP30)</f>
        <v>5999.6399999999994</v>
      </c>
      <c r="AQ32" s="263"/>
      <c r="AR32" s="264"/>
      <c r="AS32" s="264">
        <f ca="1">SUM(AQ30:AS30)</f>
        <v>7793.3039999999983</v>
      </c>
      <c r="AT32" s="263"/>
      <c r="AU32" s="264"/>
      <c r="AV32" s="264">
        <f ca="1">SUM(AT30:AV30)</f>
        <v>8108.8559999999998</v>
      </c>
      <c r="AW32" s="263"/>
      <c r="AX32" s="264"/>
      <c r="AY32" s="265">
        <f ca="1">SUM(AW30:AY30)</f>
        <v>8428.5599999999977</v>
      </c>
      <c r="AZ32" s="266"/>
      <c r="BA32" s="264"/>
      <c r="BB32" s="264">
        <f ca="1">SUM(AZ30:BB30)</f>
        <v>10882.560000000001</v>
      </c>
      <c r="BC32" s="263"/>
      <c r="BD32" s="264"/>
      <c r="BE32" s="264">
        <f ca="1">SUM(BC30:BE30)</f>
        <v>19014.528000000002</v>
      </c>
      <c r="BF32" s="263"/>
      <c r="BG32" s="264"/>
      <c r="BH32" s="264">
        <f ca="1">SUM(BF30:BH30)</f>
        <v>21939.840000000004</v>
      </c>
      <c r="BI32" s="263"/>
      <c r="BJ32" s="264"/>
      <c r="BK32" s="265">
        <f ca="1">SUM(BI30:BK30)</f>
        <v>21939.840000000004</v>
      </c>
      <c r="BL32" s="264"/>
      <c r="BM32" s="264"/>
      <c r="BN32" s="345">
        <f ca="1">SUM(BL30:BN30)</f>
        <v>26370</v>
      </c>
      <c r="BO32" s="264"/>
      <c r="BP32" s="264"/>
      <c r="BQ32" s="345">
        <f ca="1">SUM(BO30:BQ30)</f>
        <v>33162</v>
      </c>
      <c r="BR32" s="264"/>
      <c r="BS32" s="264"/>
      <c r="BT32" s="345">
        <f ca="1">SUM(BR30:BT30)</f>
        <v>36468</v>
      </c>
      <c r="BU32" s="264"/>
      <c r="BV32" s="264"/>
      <c r="BW32" s="265">
        <f ca="1">SUM(BU30:BW30)</f>
        <v>37950</v>
      </c>
      <c r="BX32" s="266"/>
      <c r="BY32" s="264"/>
      <c r="BZ32" s="264">
        <f ca="1">SUM(BX30:BZ30)</f>
        <v>47584.799999999996</v>
      </c>
      <c r="CA32" s="263"/>
      <c r="CB32" s="264"/>
      <c r="CC32" s="264">
        <f ca="1">SUM(CA30:CC30)</f>
        <v>47930.399999999994</v>
      </c>
      <c r="CD32" s="263"/>
      <c r="CE32" s="264"/>
      <c r="CF32" s="264">
        <f ca="1">SUM(CD30:CF30)</f>
        <v>47930.399999999994</v>
      </c>
      <c r="CG32" s="263"/>
      <c r="CH32" s="264"/>
      <c r="CI32" s="265">
        <f ca="1">SUM(CG30:CI30)</f>
        <v>47930.399999999994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5501.9519999999993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30330.360000000004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73776.767999999996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133950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191375.99999999997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27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Adj Net Salaries'!AB4*IMP_Salary_Cost_Multiplier</f>
        <v>7.7760000000000007</v>
      </c>
      <c r="AC4" s="261">
        <f ca="1">'IMP PRJ Adj Net Salaries'!AC4*IMP_Salary_Cost_Multiplier</f>
        <v>19.439999999999998</v>
      </c>
      <c r="AD4" s="261">
        <f ca="1">'IMP PRJ Adj Net Salaries'!AD4*IMP_Salary_Cost_Multiplier</f>
        <v>3.8880000000000003</v>
      </c>
      <c r="AE4" s="260">
        <f ca="1">'IMP PRJ Adj Net Salaries'!AE4*IMP_Salary_Cost_Multiplier</f>
        <v>0</v>
      </c>
      <c r="AF4" s="261">
        <f ca="1">'IMP PRJ Adj Net Salaries'!AF4*IMP_Salary_Cost_Multiplier</f>
        <v>0</v>
      </c>
      <c r="AG4" s="261">
        <f ca="1">'IMP PRJ Adj Net Salaries'!AG4*IMP_Salary_Cost_Multiplier</f>
        <v>7.7760000000000007</v>
      </c>
      <c r="AH4" s="260">
        <f ca="1">'IMP PRJ Adj Net Salaries'!AH4*IMP_Salary_Cost_Multiplier</f>
        <v>0</v>
      </c>
      <c r="AI4" s="261">
        <f ca="1">'IMP PRJ Adj Net Salaries'!AI4*IMP_Salary_Cost_Multiplier</f>
        <v>0</v>
      </c>
      <c r="AJ4" s="261">
        <f ca="1">'IMP PRJ Adj Net Salaries'!AJ4*IMP_Salary_Cost_Multiplier</f>
        <v>7.7760000000000007</v>
      </c>
      <c r="AK4" s="260">
        <f ca="1">'IMP PRJ Adj Net Salaries'!AK4*IMP_Salary_Cost_Multiplier</f>
        <v>0</v>
      </c>
      <c r="AL4" s="261">
        <f ca="1">'IMP PRJ Adj Net Salaries'!AL4*IMP_Salary_Cost_Multiplier</f>
        <v>0</v>
      </c>
      <c r="AM4" s="262">
        <f ca="1">'IMP PRJ Adj Net Salaries'!AM4*IMP_Salary_Cost_Multiplier</f>
        <v>7.7760000000000007</v>
      </c>
      <c r="AN4" s="261">
        <f ca="1">'IMP PRJ Adj Net Salaries'!AN4*IMP_Salary_Cost_Multiplier</f>
        <v>37.367999999999995</v>
      </c>
      <c r="AO4" s="261">
        <f ca="1">'IMP PRJ Adj Net Salaries'!AO4*IMP_Salary_Cost_Multiplier</f>
        <v>93.42</v>
      </c>
      <c r="AP4" s="261">
        <f ca="1">'IMP PRJ Adj Net Salaries'!AP4*IMP_Salary_Cost_Multiplier</f>
        <v>28.026000000000003</v>
      </c>
      <c r="AQ4" s="260">
        <f ca="1">'IMP PRJ Adj Net Salaries'!AQ4*IMP_Salary_Cost_Multiplier</f>
        <v>9.3419999999999987</v>
      </c>
      <c r="AR4" s="261">
        <f ca="1">'IMP PRJ Adj Net Salaries'!AR4*IMP_Salary_Cost_Multiplier</f>
        <v>23.355</v>
      </c>
      <c r="AS4" s="261">
        <f ca="1">'IMP PRJ Adj Net Salaries'!AS4*IMP_Salary_Cost_Multiplier</f>
        <v>51.381</v>
      </c>
      <c r="AT4" s="260">
        <f ca="1">'IMP PRJ Adj Net Salaries'!AT4*IMP_Salary_Cost_Multiplier</f>
        <v>0</v>
      </c>
      <c r="AU4" s="261">
        <f ca="1">'IMP PRJ Adj Net Salaries'!AU4*IMP_Salary_Cost_Multiplier</f>
        <v>0</v>
      </c>
      <c r="AV4" s="261">
        <f ca="1">'IMP PRJ Adj Net Salaries'!AV4*IMP_Salary_Cost_Multiplier</f>
        <v>56.052000000000007</v>
      </c>
      <c r="AW4" s="260">
        <f ca="1">'IMP PRJ Adj Net Salaries'!AW4*IMP_Salary_Cost_Multiplier</f>
        <v>14.013000000000002</v>
      </c>
      <c r="AX4" s="261">
        <f ca="1">'IMP PRJ Adj Net Salaries'!AX4*IMP_Salary_Cost_Multiplier</f>
        <v>35.032499999999999</v>
      </c>
      <c r="AY4" s="262">
        <f ca="1">'IMP PRJ Adj Net Salaries'!AY4*IMP_Salary_Cost_Multiplier</f>
        <v>53.716500000000003</v>
      </c>
      <c r="AZ4" s="261">
        <f ca="1">'IMP PRJ Adj Net Salaries'!AZ4*IMP_Salary_Cost_Multiplier</f>
        <v>9.5472000000000019</v>
      </c>
      <c r="BA4" s="261">
        <f ca="1">'IMP PRJ Adj Net Salaries'!BA4*IMP_Salary_Cost_Multiplier</f>
        <v>23.867999999999999</v>
      </c>
      <c r="BB4" s="261">
        <f ca="1">'IMP PRJ Adj Net Salaries'!BB4*IMP_Salary_Cost_Multiplier</f>
        <v>77.781599999999997</v>
      </c>
      <c r="BC4" s="260">
        <f ca="1">'IMP PRJ Adj Net Salaries'!BC4*IMP_Salary_Cost_Multiplier</f>
        <v>84.240000000000009</v>
      </c>
      <c r="BD4" s="261">
        <f ca="1">'IMP PRJ Adj Net Salaries'!BD4*IMP_Salary_Cost_Multiplier</f>
        <v>210.6</v>
      </c>
      <c r="BE4" s="261">
        <f ca="1">'IMP PRJ Adj Net Salaries'!BE4*IMP_Salary_Cost_Multiplier</f>
        <v>124.67519999999999</v>
      </c>
      <c r="BF4" s="260">
        <f ca="1">'IMP PRJ Adj Net Salaries'!BF4*IMP_Salary_Cost_Multiplier</f>
        <v>0</v>
      </c>
      <c r="BG4" s="261">
        <f ca="1">'IMP PRJ Adj Net Salaries'!BG4*IMP_Salary_Cost_Multiplier</f>
        <v>0</v>
      </c>
      <c r="BH4" s="261">
        <f ca="1">'IMP PRJ Adj Net Salaries'!BH4*IMP_Salary_Cost_Multiplier</f>
        <v>166.79520000000002</v>
      </c>
      <c r="BI4" s="260">
        <f ca="1">'IMP PRJ Adj Net Salaries'!BI4*IMP_Salary_Cost_Multiplier</f>
        <v>0</v>
      </c>
      <c r="BJ4" s="261">
        <f ca="1">'IMP PRJ Adj Net Salaries'!BJ4*IMP_Salary_Cost_Multiplier</f>
        <v>0</v>
      </c>
      <c r="BK4" s="262">
        <f ca="1">'IMP PRJ Adj Net Salaries'!BK4*IMP_Salary_Cost_Multiplier</f>
        <v>166.79520000000002</v>
      </c>
      <c r="BL4" s="261">
        <f ca="1">'IMP PRJ Adj Net Salaries'!BL4*IMP_Salary_Cost_Multiplier</f>
        <v>0</v>
      </c>
      <c r="BM4" s="261">
        <f ca="1">'IMP PRJ Adj Net Salaries'!BM4*IMP_Salary_Cost_Multiplier</f>
        <v>0</v>
      </c>
      <c r="BN4" s="261">
        <f ca="1">'IMP PRJ Adj Net Salaries'!BN4*IMP_Salary_Cost_Multiplier</f>
        <v>186.97499999999999</v>
      </c>
      <c r="BO4" s="260">
        <f ca="1">'IMP PRJ Adj Net Salaries'!BO4*IMP_Salary_Cost_Multiplier</f>
        <v>114.75000000000001</v>
      </c>
      <c r="BP4" s="261">
        <f ca="1">'IMP PRJ Adj Net Salaries'!BP4*IMP_Salary_Cost_Multiplier</f>
        <v>286.875</v>
      </c>
      <c r="BQ4" s="261">
        <f ca="1">'IMP PRJ Adj Net Salaries'!BQ4*IMP_Salary_Cost_Multiplier</f>
        <v>244.35000000000005</v>
      </c>
      <c r="BR4" s="260">
        <f ca="1">'IMP PRJ Adj Net Salaries'!BR4*IMP_Salary_Cost_Multiplier</f>
        <v>0</v>
      </c>
      <c r="BS4" s="261">
        <f ca="1">'IMP PRJ Adj Net Salaries'!BS4*IMP_Salary_Cost_Multiplier</f>
        <v>0</v>
      </c>
      <c r="BT4" s="261">
        <f ca="1">'IMP PRJ Adj Net Salaries'!BT4*IMP_Salary_Cost_Multiplier</f>
        <v>290.25</v>
      </c>
      <c r="BU4" s="260">
        <f ca="1">'IMP PRJ Adj Net Salaries'!BU4*IMP_Salary_Cost_Multiplier</f>
        <v>34.425000000000004</v>
      </c>
      <c r="BV4" s="261">
        <f ca="1">'IMP PRJ Adj Net Salaries'!BV4*IMP_Salary_Cost_Multiplier</f>
        <v>86.0625</v>
      </c>
      <c r="BW4" s="262">
        <f ca="1">'IMP PRJ Adj Net Salaries'!BW4*IMP_Salary_Cost_Multiplier</f>
        <v>307.46249999999998</v>
      </c>
      <c r="BX4" s="261">
        <f ca="1">'IMP PRJ Adj Net Salaries'!BX4*IMP_Salary_Cost_Multiplier</f>
        <v>0</v>
      </c>
      <c r="BY4" s="261">
        <f ca="1">'IMP PRJ Adj Net Salaries'!BY4*IMP_Salary_Cost_Multiplier</f>
        <v>0</v>
      </c>
      <c r="BZ4" s="261">
        <f ca="1">'IMP PRJ Adj Net Salaries'!BZ4*IMP_Salary_Cost_Multiplier</f>
        <v>389.61</v>
      </c>
      <c r="CA4" s="260">
        <f ca="1">'IMP PRJ Adj Net Salaries'!CA4*IMP_Salary_Cost_Multiplier</f>
        <v>0</v>
      </c>
      <c r="CB4" s="261">
        <f ca="1">'IMP PRJ Adj Net Salaries'!CB4*IMP_Salary_Cost_Multiplier</f>
        <v>0</v>
      </c>
      <c r="CC4" s="261">
        <f ca="1">'IMP PRJ Adj Net Salaries'!CC4*IMP_Salary_Cost_Multiplier</f>
        <v>341.01</v>
      </c>
      <c r="CD4" s="260">
        <f ca="1">'IMP PRJ Adj Net Salaries'!CD4*IMP_Salary_Cost_Multiplier</f>
        <v>25.920000000000005</v>
      </c>
      <c r="CE4" s="261">
        <f ca="1">'IMP PRJ Adj Net Salaries'!CE4*IMP_Salary_Cost_Multiplier</f>
        <v>64.8</v>
      </c>
      <c r="CF4" s="261">
        <f ca="1">'IMP PRJ Adj Net Salaries'!CF4*IMP_Salary_Cost_Multiplier</f>
        <v>329.66999999999996</v>
      </c>
      <c r="CG4" s="260">
        <f ca="1">'IMP PRJ Adj Net Salaries'!CG4*IMP_Salary_Cost_Multiplier</f>
        <v>0</v>
      </c>
      <c r="CH4" s="261">
        <f ca="1">'IMP PRJ Adj Net Salaries'!CH4*IMP_Salary_Cost_Multiplier</f>
        <v>0</v>
      </c>
      <c r="CI4" s="262">
        <f ca="1">'IMP PRJ Adj Net Salaries'!CI4*IMP_Salary_Cost_Multiplier</f>
        <v>342.63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Adj Net Salaries'!AB5*IMP_Salary_Cost_Multiplier</f>
        <v>20.736000000000001</v>
      </c>
      <c r="AC5" s="264">
        <f ca="1">'IMP PRJ Adj Net Salaries'!AC5*IMP_Salary_Cost_Multiplier</f>
        <v>20.736000000000001</v>
      </c>
      <c r="AD5" s="264">
        <f ca="1">'IMP PRJ Adj Net Salaries'!AD5*IMP_Salary_Cost_Multiplier</f>
        <v>2.0735999999999999</v>
      </c>
      <c r="AE5" s="263">
        <f ca="1">'IMP PRJ Adj Net Salaries'!AE5*IMP_Salary_Cost_Multiplier</f>
        <v>2.0735999999999999</v>
      </c>
      <c r="AF5" s="264">
        <f ca="1">'IMP PRJ Adj Net Salaries'!AF5*IMP_Salary_Cost_Multiplier</f>
        <v>0</v>
      </c>
      <c r="AG5" s="264">
        <f ca="1">'IMP PRJ Adj Net Salaries'!AG5*IMP_Salary_Cost_Multiplier</f>
        <v>4.1471999999999998</v>
      </c>
      <c r="AH5" s="263">
        <f ca="1">'IMP PRJ Adj Net Salaries'!AH5*IMP_Salary_Cost_Multiplier</f>
        <v>2.0735999999999999</v>
      </c>
      <c r="AI5" s="264">
        <f ca="1">'IMP PRJ Adj Net Salaries'!AI5*IMP_Salary_Cost_Multiplier</f>
        <v>0</v>
      </c>
      <c r="AJ5" s="264">
        <f ca="1">'IMP PRJ Adj Net Salaries'!AJ5*IMP_Salary_Cost_Multiplier</f>
        <v>4.1471999999999998</v>
      </c>
      <c r="AK5" s="263">
        <f ca="1">'IMP PRJ Adj Net Salaries'!AK5*IMP_Salary_Cost_Multiplier</f>
        <v>2.0735999999999999</v>
      </c>
      <c r="AL5" s="264">
        <f ca="1">'IMP PRJ Adj Net Salaries'!AL5*IMP_Salary_Cost_Multiplier</f>
        <v>0</v>
      </c>
      <c r="AM5" s="265">
        <f ca="1">'IMP PRJ Adj Net Salaries'!AM5*IMP_Salary_Cost_Multiplier</f>
        <v>4.1471999999999998</v>
      </c>
      <c r="AN5" s="266">
        <f ca="1">'IMP PRJ Adj Net Salaries'!AN5*IMP_Salary_Cost_Multiplier</f>
        <v>102.13919999999999</v>
      </c>
      <c r="AO5" s="264">
        <f ca="1">'IMP PRJ Adj Net Salaries'!AO5*IMP_Salary_Cost_Multiplier</f>
        <v>99.647999999999996</v>
      </c>
      <c r="AP5" s="264">
        <f ca="1">'IMP PRJ Adj Net Salaries'!AP5*IMP_Salary_Cost_Multiplier</f>
        <v>14.9472</v>
      </c>
      <c r="AQ5" s="263">
        <f ca="1">'IMP PRJ Adj Net Salaries'!AQ5*IMP_Salary_Cost_Multiplier</f>
        <v>37.367999999999995</v>
      </c>
      <c r="AR5" s="264">
        <f ca="1">'IMP PRJ Adj Net Salaries'!AR5*IMP_Salary_Cost_Multiplier</f>
        <v>24.911999999999999</v>
      </c>
      <c r="AS5" s="264">
        <f ca="1">'IMP PRJ Adj Net Salaries'!AS5*IMP_Salary_Cost_Multiplier</f>
        <v>27.403200000000002</v>
      </c>
      <c r="AT5" s="263">
        <f ca="1">'IMP PRJ Adj Net Salaries'!AT5*IMP_Salary_Cost_Multiplier</f>
        <v>14.9472</v>
      </c>
      <c r="AU5" s="264">
        <f ca="1">'IMP PRJ Adj Net Salaries'!AU5*IMP_Salary_Cost_Multiplier</f>
        <v>0</v>
      </c>
      <c r="AV5" s="264">
        <f ca="1">'IMP PRJ Adj Net Salaries'!AV5*IMP_Salary_Cost_Multiplier</f>
        <v>29.894400000000001</v>
      </c>
      <c r="AW5" s="263">
        <f ca="1">'IMP PRJ Adj Net Salaries'!AW5*IMP_Salary_Cost_Multiplier</f>
        <v>49.823999999999998</v>
      </c>
      <c r="AX5" s="264">
        <f ca="1">'IMP PRJ Adj Net Salaries'!AX5*IMP_Salary_Cost_Multiplier</f>
        <v>37.367999999999995</v>
      </c>
      <c r="AY5" s="265">
        <f ca="1">'IMP PRJ Adj Net Salaries'!AY5*IMP_Salary_Cost_Multiplier</f>
        <v>28.648799999999998</v>
      </c>
      <c r="AZ5" s="266">
        <f ca="1">'IMP PRJ Adj Net Salaries'!AZ5*IMP_Salary_Cost_Multiplier</f>
        <v>44.928000000000004</v>
      </c>
      <c r="BA5" s="264">
        <f ca="1">'IMP PRJ Adj Net Salaries'!BA5*IMP_Salary_Cost_Multiplier</f>
        <v>25.459199999999999</v>
      </c>
      <c r="BB5" s="264">
        <f ca="1">'IMP PRJ Adj Net Salaries'!BB5*IMP_Salary_Cost_Multiplier</f>
        <v>41.483520000000006</v>
      </c>
      <c r="BC5" s="263">
        <f ca="1">'IMP PRJ Adj Net Salaries'!BC5*IMP_Salary_Cost_Multiplier</f>
        <v>246.65471999999997</v>
      </c>
      <c r="BD5" s="264">
        <f ca="1">'IMP PRJ Adj Net Salaries'!BD5*IMP_Salary_Cost_Multiplier</f>
        <v>224.64000000000001</v>
      </c>
      <c r="BE5" s="264">
        <f ca="1">'IMP PRJ Adj Net Salaries'!BE5*IMP_Salary_Cost_Multiplier</f>
        <v>66.493439999999993</v>
      </c>
      <c r="BF5" s="263">
        <f ca="1">'IMP PRJ Adj Net Salaries'!BF5*IMP_Salary_Cost_Multiplier</f>
        <v>44.47872000000001</v>
      </c>
      <c r="BG5" s="264">
        <f ca="1">'IMP PRJ Adj Net Salaries'!BG5*IMP_Salary_Cost_Multiplier</f>
        <v>0</v>
      </c>
      <c r="BH5" s="264">
        <f ca="1">'IMP PRJ Adj Net Salaries'!BH5*IMP_Salary_Cost_Multiplier</f>
        <v>88.95744000000002</v>
      </c>
      <c r="BI5" s="263">
        <f ca="1">'IMP PRJ Adj Net Salaries'!BI5*IMP_Salary_Cost_Multiplier</f>
        <v>44.47872000000001</v>
      </c>
      <c r="BJ5" s="264">
        <f ca="1">'IMP PRJ Adj Net Salaries'!BJ5*IMP_Salary_Cost_Multiplier</f>
        <v>0</v>
      </c>
      <c r="BK5" s="265">
        <f ca="1">'IMP PRJ Adj Net Salaries'!BK5*IMP_Salary_Cost_Multiplier</f>
        <v>88.95744000000002</v>
      </c>
      <c r="BL5" s="266">
        <f ca="1">'IMP PRJ Adj Net Salaries'!BL5*IMP_Salary_Cost_Multiplier</f>
        <v>49.86</v>
      </c>
      <c r="BM5" s="264">
        <f ca="1">'IMP PRJ Adj Net Salaries'!BM5*IMP_Salary_Cost_Multiplier</f>
        <v>0</v>
      </c>
      <c r="BN5" s="264">
        <f ca="1">'IMP PRJ Adj Net Salaries'!BN5*IMP_Salary_Cost_Multiplier</f>
        <v>99.72</v>
      </c>
      <c r="BO5" s="263">
        <f ca="1">'IMP PRJ Adj Net Salaries'!BO5*IMP_Salary_Cost_Multiplier</f>
        <v>355.86</v>
      </c>
      <c r="BP5" s="264">
        <f ca="1">'IMP PRJ Adj Net Salaries'!BP5*IMP_Salary_Cost_Multiplier</f>
        <v>306</v>
      </c>
      <c r="BQ5" s="264">
        <f ca="1">'IMP PRJ Adj Net Salaries'!BQ5*IMP_Salary_Cost_Multiplier</f>
        <v>130.32000000000002</v>
      </c>
      <c r="BR5" s="263">
        <f ca="1">'IMP PRJ Adj Net Salaries'!BR5*IMP_Salary_Cost_Multiplier</f>
        <v>77.400000000000006</v>
      </c>
      <c r="BS5" s="264">
        <f ca="1">'IMP PRJ Adj Net Salaries'!BS5*IMP_Salary_Cost_Multiplier</f>
        <v>0</v>
      </c>
      <c r="BT5" s="264">
        <f ca="1">'IMP PRJ Adj Net Salaries'!BT5*IMP_Salary_Cost_Multiplier</f>
        <v>154.80000000000001</v>
      </c>
      <c r="BU5" s="263">
        <f ca="1">'IMP PRJ Adj Net Salaries'!BU5*IMP_Salary_Cost_Multiplier</f>
        <v>169.2</v>
      </c>
      <c r="BV5" s="264">
        <f ca="1">'IMP PRJ Adj Net Salaries'!BV5*IMP_Salary_Cost_Multiplier</f>
        <v>91.8</v>
      </c>
      <c r="BW5" s="265">
        <f ca="1">'IMP PRJ Adj Net Salaries'!BW5*IMP_Salary_Cost_Multiplier</f>
        <v>163.98</v>
      </c>
      <c r="BX5" s="266">
        <f ca="1">'IMP PRJ Adj Net Salaries'!BX5*IMP_Salary_Cost_Multiplier</f>
        <v>103.89600000000002</v>
      </c>
      <c r="BY5" s="264">
        <f ca="1">'IMP PRJ Adj Net Salaries'!BY5*IMP_Salary_Cost_Multiplier</f>
        <v>0</v>
      </c>
      <c r="BZ5" s="264">
        <f ca="1">'IMP PRJ Adj Net Salaries'!BZ5*IMP_Salary_Cost_Multiplier</f>
        <v>207.79200000000003</v>
      </c>
      <c r="CA5" s="263">
        <f ca="1">'IMP PRJ Adj Net Salaries'!CA5*IMP_Salary_Cost_Multiplier</f>
        <v>90.935999999999993</v>
      </c>
      <c r="CB5" s="264">
        <f ca="1">'IMP PRJ Adj Net Salaries'!CB5*IMP_Salary_Cost_Multiplier</f>
        <v>0</v>
      </c>
      <c r="CC5" s="264">
        <f ca="1">'IMP PRJ Adj Net Salaries'!CC5*IMP_Salary_Cost_Multiplier</f>
        <v>181.87199999999999</v>
      </c>
      <c r="CD5" s="263">
        <f ca="1">'IMP PRJ Adj Net Salaries'!CD5*IMP_Salary_Cost_Multiplier</f>
        <v>153.57599999999999</v>
      </c>
      <c r="CE5" s="264">
        <f ca="1">'IMP PRJ Adj Net Salaries'!CE5*IMP_Salary_Cost_Multiplier</f>
        <v>69.120000000000019</v>
      </c>
      <c r="CF5" s="264">
        <f ca="1">'IMP PRJ Adj Net Salaries'!CF5*IMP_Salary_Cost_Multiplier</f>
        <v>175.82399999999996</v>
      </c>
      <c r="CG5" s="263">
        <f ca="1">'IMP PRJ Adj Net Salaries'!CG5*IMP_Salary_Cost_Multiplier</f>
        <v>91.367999999999981</v>
      </c>
      <c r="CH5" s="264">
        <f ca="1">'IMP PRJ Adj Net Salaries'!CH5*IMP_Salary_Cost_Multiplier</f>
        <v>0</v>
      </c>
      <c r="CI5" s="265">
        <f ca="1">'IMP PRJ Adj Net Salaries'!CI5*IMP_Salary_Cost_Multiplier</f>
        <v>182.73599999999996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Adj Net Salaries'!AB6*IMP_Salary_Cost_Multiplier</f>
        <v>15.552000000000001</v>
      </c>
      <c r="AC6" s="264">
        <f ca="1">'IMP PRJ Adj Net Salaries'!AC6*IMP_Salary_Cost_Multiplier</f>
        <v>15.552000000000001</v>
      </c>
      <c r="AD6" s="264">
        <f ca="1">'IMP PRJ Adj Net Salaries'!AD6*IMP_Salary_Cost_Multiplier</f>
        <v>7.7760000000000007</v>
      </c>
      <c r="AE6" s="263">
        <f ca="1">'IMP PRJ Adj Net Salaries'!AE6*IMP_Salary_Cost_Multiplier</f>
        <v>7.7760000000000007</v>
      </c>
      <c r="AF6" s="264">
        <f ca="1">'IMP PRJ Adj Net Salaries'!AF6*IMP_Salary_Cost_Multiplier</f>
        <v>1.5552000000000001</v>
      </c>
      <c r="AG6" s="264">
        <f ca="1">'IMP PRJ Adj Net Salaries'!AG6*IMP_Salary_Cost_Multiplier</f>
        <v>11.664</v>
      </c>
      <c r="AH6" s="263">
        <f ca="1">'IMP PRJ Adj Net Salaries'!AH6*IMP_Salary_Cost_Multiplier</f>
        <v>7.7760000000000007</v>
      </c>
      <c r="AI6" s="264">
        <f ca="1">'IMP PRJ Adj Net Salaries'!AI6*IMP_Salary_Cost_Multiplier</f>
        <v>1.5552000000000001</v>
      </c>
      <c r="AJ6" s="264">
        <f ca="1">'IMP PRJ Adj Net Salaries'!AJ6*IMP_Salary_Cost_Multiplier</f>
        <v>11.664</v>
      </c>
      <c r="AK6" s="263">
        <f ca="1">'IMP PRJ Adj Net Salaries'!AK6*IMP_Salary_Cost_Multiplier</f>
        <v>7.7760000000000007</v>
      </c>
      <c r="AL6" s="264">
        <f ca="1">'IMP PRJ Adj Net Salaries'!AL6*IMP_Salary_Cost_Multiplier</f>
        <v>1.5552000000000001</v>
      </c>
      <c r="AM6" s="265">
        <f ca="1">'IMP PRJ Adj Net Salaries'!AM6*IMP_Salary_Cost_Multiplier</f>
        <v>11.664</v>
      </c>
      <c r="AN6" s="266">
        <f ca="1">'IMP PRJ Adj Net Salaries'!AN6*IMP_Salary_Cost_Multiplier</f>
        <v>84.078000000000003</v>
      </c>
      <c r="AO6" s="264">
        <f ca="1">'IMP PRJ Adj Net Salaries'!AO6*IMP_Salary_Cost_Multiplier</f>
        <v>76.604399999999984</v>
      </c>
      <c r="AP6" s="264">
        <f ca="1">'IMP PRJ Adj Net Salaries'!AP6*IMP_Salary_Cost_Multiplier</f>
        <v>51.381</v>
      </c>
      <c r="AQ6" s="263">
        <f ca="1">'IMP PRJ Adj Net Salaries'!AQ6*IMP_Salary_Cost_Multiplier</f>
        <v>65.394000000000005</v>
      </c>
      <c r="AR6" s="264">
        <f ca="1">'IMP PRJ Adj Net Salaries'!AR6*IMP_Salary_Cost_Multiplier</f>
        <v>28.026</v>
      </c>
      <c r="AS6" s="264">
        <f ca="1">'IMP PRJ Adj Net Salaries'!AS6*IMP_Salary_Cost_Multiplier</f>
        <v>79.407000000000011</v>
      </c>
      <c r="AT6" s="263">
        <f ca="1">'IMP PRJ Adj Net Salaries'!AT6*IMP_Salary_Cost_Multiplier</f>
        <v>56.052</v>
      </c>
      <c r="AU6" s="264">
        <f ca="1">'IMP PRJ Adj Net Salaries'!AU6*IMP_Salary_Cost_Multiplier</f>
        <v>11.210400000000002</v>
      </c>
      <c r="AV6" s="264">
        <f ca="1">'IMP PRJ Adj Net Salaries'!AV6*IMP_Salary_Cost_Multiplier</f>
        <v>84.078000000000003</v>
      </c>
      <c r="AW6" s="263">
        <f ca="1">'IMP PRJ Adj Net Salaries'!AW6*IMP_Salary_Cost_Multiplier</f>
        <v>74.73599999999999</v>
      </c>
      <c r="AX6" s="264">
        <f ca="1">'IMP PRJ Adj Net Salaries'!AX6*IMP_Salary_Cost_Multiplier</f>
        <v>37.367999999999995</v>
      </c>
      <c r="AY6" s="265">
        <f ca="1">'IMP PRJ Adj Net Salaries'!AY6*IMP_Salary_Cost_Multiplier</f>
        <v>84.078000000000003</v>
      </c>
      <c r="AZ6" s="266">
        <f ca="1">'IMP PRJ Adj Net Salaries'!AZ6*IMP_Salary_Cost_Multiplier</f>
        <v>92.102400000000003</v>
      </c>
      <c r="BA6" s="264">
        <f ca="1">'IMP PRJ Adj Net Salaries'!BA6*IMP_Salary_Cost_Multiplier</f>
        <v>33.695999999999998</v>
      </c>
      <c r="BB6" s="264">
        <f ca="1">'IMP PRJ Adj Net Salaries'!BB6*IMP_Salary_Cost_Multiplier</f>
        <v>119.05919999999999</v>
      </c>
      <c r="BC6" s="263">
        <f ca="1">'IMP PRJ Adj Net Salaries'!BC6*IMP_Salary_Cost_Multiplier</f>
        <v>251.03520000000006</v>
      </c>
      <c r="BD6" s="264">
        <f ca="1">'IMP PRJ Adj Net Salaries'!BD6*IMP_Salary_Cost_Multiplier</f>
        <v>184.99104</v>
      </c>
      <c r="BE6" s="264">
        <f ca="1">'IMP PRJ Adj Net Salaries'!BE6*IMP_Salary_Cost_Multiplier</f>
        <v>208.07279999999997</v>
      </c>
      <c r="BF6" s="263">
        <f ca="1">'IMP PRJ Adj Net Salaries'!BF6*IMP_Salary_Cost_Multiplier</f>
        <v>166.79519999999999</v>
      </c>
      <c r="BG6" s="264">
        <f ca="1">'IMP PRJ Adj Net Salaries'!BG6*IMP_Salary_Cost_Multiplier</f>
        <v>33.359040000000007</v>
      </c>
      <c r="BH6" s="264">
        <f ca="1">'IMP PRJ Adj Net Salaries'!BH6*IMP_Salary_Cost_Multiplier</f>
        <v>250.19279999999998</v>
      </c>
      <c r="BI6" s="263">
        <f ca="1">'IMP PRJ Adj Net Salaries'!BI6*IMP_Salary_Cost_Multiplier</f>
        <v>166.79519999999999</v>
      </c>
      <c r="BJ6" s="264">
        <f ca="1">'IMP PRJ Adj Net Salaries'!BJ6*IMP_Salary_Cost_Multiplier</f>
        <v>33.359040000000007</v>
      </c>
      <c r="BK6" s="265">
        <f ca="1">'IMP PRJ Adj Net Salaries'!BK6*IMP_Salary_Cost_Multiplier</f>
        <v>250.19279999999998</v>
      </c>
      <c r="BL6" s="266">
        <f ca="1">'IMP PRJ Adj Net Salaries'!BL6*IMP_Salary_Cost_Multiplier</f>
        <v>186.97499999999999</v>
      </c>
      <c r="BM6" s="264">
        <f ca="1">'IMP PRJ Adj Net Salaries'!BM6*IMP_Salary_Cost_Multiplier</f>
        <v>37.395000000000003</v>
      </c>
      <c r="BN6" s="264">
        <f ca="1">'IMP PRJ Adj Net Salaries'!BN6*IMP_Salary_Cost_Multiplier</f>
        <v>280.46250000000003</v>
      </c>
      <c r="BO6" s="263">
        <f ca="1">'IMP PRJ Adj Net Salaries'!BO6*IMP_Salary_Cost_Multiplier</f>
        <v>416.47500000000008</v>
      </c>
      <c r="BP6" s="264">
        <f ca="1">'IMP PRJ Adj Net Salaries'!BP6*IMP_Salary_Cost_Multiplier</f>
        <v>266.89500000000004</v>
      </c>
      <c r="BQ6" s="264">
        <f ca="1">'IMP PRJ Adj Net Salaries'!BQ6*IMP_Salary_Cost_Multiplier</f>
        <v>395.21250000000003</v>
      </c>
      <c r="BR6" s="263">
        <f ca="1">'IMP PRJ Adj Net Salaries'!BR6*IMP_Salary_Cost_Multiplier</f>
        <v>290.25</v>
      </c>
      <c r="BS6" s="264">
        <f ca="1">'IMP PRJ Adj Net Salaries'!BS6*IMP_Salary_Cost_Multiplier</f>
        <v>58.050000000000004</v>
      </c>
      <c r="BT6" s="264">
        <f ca="1">'IMP PRJ Adj Net Salaries'!BT6*IMP_Salary_Cost_Multiplier</f>
        <v>435.375</v>
      </c>
      <c r="BU6" s="263">
        <f ca="1">'IMP PRJ Adj Net Salaries'!BU6*IMP_Salary_Cost_Multiplier</f>
        <v>359.10000000000008</v>
      </c>
      <c r="BV6" s="264">
        <f ca="1">'IMP PRJ Adj Net Salaries'!BV6*IMP_Salary_Cost_Multiplier</f>
        <v>126.89999999999998</v>
      </c>
      <c r="BW6" s="265">
        <f ca="1">'IMP PRJ Adj Net Salaries'!BW6*IMP_Salary_Cost_Multiplier</f>
        <v>469.8</v>
      </c>
      <c r="BX6" s="266">
        <f ca="1">'IMP PRJ Adj Net Salaries'!BX6*IMP_Salary_Cost_Multiplier</f>
        <v>389.61</v>
      </c>
      <c r="BY6" s="264">
        <f ca="1">'IMP PRJ Adj Net Salaries'!BY6*IMP_Salary_Cost_Multiplier</f>
        <v>77.922000000000011</v>
      </c>
      <c r="BZ6" s="264">
        <f ca="1">'IMP PRJ Adj Net Salaries'!BZ6*IMP_Salary_Cost_Multiplier</f>
        <v>584.41500000000008</v>
      </c>
      <c r="CA6" s="263">
        <f ca="1">'IMP PRJ Adj Net Salaries'!CA6*IMP_Salary_Cost_Multiplier</f>
        <v>341.01000000000005</v>
      </c>
      <c r="CB6" s="264">
        <f ca="1">'IMP PRJ Adj Net Salaries'!CB6*IMP_Salary_Cost_Multiplier</f>
        <v>68.201999999999998</v>
      </c>
      <c r="CC6" s="264">
        <f ca="1">'IMP PRJ Adj Net Salaries'!CC6*IMP_Salary_Cost_Multiplier</f>
        <v>511.51500000000004</v>
      </c>
      <c r="CD6" s="263">
        <f ca="1">'IMP PRJ Adj Net Salaries'!CD6*IMP_Salary_Cost_Multiplier</f>
        <v>368.5499999999999</v>
      </c>
      <c r="CE6" s="264">
        <f ca="1">'IMP PRJ Adj Net Salaries'!CE6*IMP_Salary_Cost_Multiplier</f>
        <v>115.18199999999999</v>
      </c>
      <c r="CF6" s="264">
        <f ca="1">'IMP PRJ Adj Net Salaries'!CF6*IMP_Salary_Cost_Multiplier</f>
        <v>500.98500000000001</v>
      </c>
      <c r="CG6" s="263">
        <f ca="1">'IMP PRJ Adj Net Salaries'!CG6*IMP_Salary_Cost_Multiplier</f>
        <v>342.63</v>
      </c>
      <c r="CH6" s="264">
        <f ca="1">'IMP PRJ Adj Net Salaries'!CH6*IMP_Salary_Cost_Multiplier</f>
        <v>68.525999999999996</v>
      </c>
      <c r="CI6" s="265">
        <f ca="1">'IMP PRJ Adj Net Salaries'!CI6*IMP_Salary_Cost_Multiplier</f>
        <v>513.94499999999994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Adj Net Salaries'!AB7*IMP_Salary_Cost_Multiplier</f>
        <v>0</v>
      </c>
      <c r="AC7" s="264">
        <f ca="1">'IMP PRJ Adj Net Salaries'!AC7*IMP_Salary_Cost_Multiplier</f>
        <v>10.368</v>
      </c>
      <c r="AD7" s="264">
        <f ca="1">'IMP PRJ Adj Net Salaries'!AD7*IMP_Salary_Cost_Multiplier</f>
        <v>10.368</v>
      </c>
      <c r="AE7" s="263">
        <f ca="1">'IMP PRJ Adj Net Salaries'!AE7*IMP_Salary_Cost_Multiplier</f>
        <v>10.368</v>
      </c>
      <c r="AF7" s="264">
        <f ca="1">'IMP PRJ Adj Net Salaries'!AF7*IMP_Salary_Cost_Multiplier</f>
        <v>10.368</v>
      </c>
      <c r="AG7" s="264">
        <f ca="1">'IMP PRJ Adj Net Salaries'!AG7*IMP_Salary_Cost_Multiplier</f>
        <v>10.368</v>
      </c>
      <c r="AH7" s="263">
        <f ca="1">'IMP PRJ Adj Net Salaries'!AH7*IMP_Salary_Cost_Multiplier</f>
        <v>10.368</v>
      </c>
      <c r="AI7" s="264">
        <f ca="1">'IMP PRJ Adj Net Salaries'!AI7*IMP_Salary_Cost_Multiplier</f>
        <v>10.368</v>
      </c>
      <c r="AJ7" s="264">
        <f ca="1">'IMP PRJ Adj Net Salaries'!AJ7*IMP_Salary_Cost_Multiplier</f>
        <v>10.368</v>
      </c>
      <c r="AK7" s="263">
        <f ca="1">'IMP PRJ Adj Net Salaries'!AK7*IMP_Salary_Cost_Multiplier</f>
        <v>10.368</v>
      </c>
      <c r="AL7" s="264">
        <f ca="1">'IMP PRJ Adj Net Salaries'!AL7*IMP_Salary_Cost_Multiplier</f>
        <v>10.368</v>
      </c>
      <c r="AM7" s="265">
        <f ca="1">'IMP PRJ Adj Net Salaries'!AM7*IMP_Salary_Cost_Multiplier</f>
        <v>10.368</v>
      </c>
      <c r="AN7" s="266">
        <f ca="1">'IMP PRJ Adj Net Salaries'!AN7*IMP_Salary_Cost_Multiplier</f>
        <v>12.456</v>
      </c>
      <c r="AO7" s="264">
        <f ca="1">'IMP PRJ Adj Net Salaries'!AO7*IMP_Salary_Cost_Multiplier</f>
        <v>62.28</v>
      </c>
      <c r="AP7" s="264">
        <f ca="1">'IMP PRJ Adj Net Salaries'!AP7*IMP_Salary_Cost_Multiplier</f>
        <v>62.28</v>
      </c>
      <c r="AQ7" s="263">
        <f ca="1">'IMP PRJ Adj Net Salaries'!AQ7*IMP_Salary_Cost_Multiplier</f>
        <v>62.28</v>
      </c>
      <c r="AR7" s="264">
        <f ca="1">'IMP PRJ Adj Net Salaries'!AR7*IMP_Salary_Cost_Multiplier</f>
        <v>74.73599999999999</v>
      </c>
      <c r="AS7" s="264">
        <f ca="1">'IMP PRJ Adj Net Salaries'!AS7*IMP_Salary_Cost_Multiplier</f>
        <v>74.73599999999999</v>
      </c>
      <c r="AT7" s="263">
        <f ca="1">'IMP PRJ Adj Net Salaries'!AT7*IMP_Salary_Cost_Multiplier</f>
        <v>74.73599999999999</v>
      </c>
      <c r="AU7" s="264">
        <f ca="1">'IMP PRJ Adj Net Salaries'!AU7*IMP_Salary_Cost_Multiplier</f>
        <v>74.73599999999999</v>
      </c>
      <c r="AV7" s="264">
        <f ca="1">'IMP PRJ Adj Net Salaries'!AV7*IMP_Salary_Cost_Multiplier</f>
        <v>74.73599999999999</v>
      </c>
      <c r="AW7" s="263">
        <f ca="1">'IMP PRJ Adj Net Salaries'!AW7*IMP_Salary_Cost_Multiplier</f>
        <v>62.28</v>
      </c>
      <c r="AX7" s="264">
        <f ca="1">'IMP PRJ Adj Net Salaries'!AX7*IMP_Salary_Cost_Multiplier</f>
        <v>80.963999999999999</v>
      </c>
      <c r="AY7" s="265">
        <f ca="1">'IMP PRJ Adj Net Salaries'!AY7*IMP_Salary_Cost_Multiplier</f>
        <v>80.963999999999999</v>
      </c>
      <c r="AZ7" s="266">
        <f ca="1">'IMP PRJ Adj Net Salaries'!AZ7*IMP_Salary_Cost_Multiplier</f>
        <v>97.343999999999994</v>
      </c>
      <c r="BA7" s="264">
        <f ca="1">'IMP PRJ Adj Net Salaries'!BA7*IMP_Salary_Cost_Multiplier</f>
        <v>110.0736</v>
      </c>
      <c r="BB7" s="264">
        <f ca="1">'IMP PRJ Adj Net Salaries'!BB7*IMP_Salary_Cost_Multiplier</f>
        <v>110.0736</v>
      </c>
      <c r="BC7" s="263">
        <f ca="1">'IMP PRJ Adj Net Salaries'!BC7*IMP_Salary_Cost_Multiplier</f>
        <v>110.0736</v>
      </c>
      <c r="BD7" s="264">
        <f ca="1">'IMP PRJ Adj Net Salaries'!BD7*IMP_Salary_Cost_Multiplier</f>
        <v>222.39360000000002</v>
      </c>
      <c r="BE7" s="264">
        <f ca="1">'IMP PRJ Adj Net Salaries'!BE7*IMP_Salary_Cost_Multiplier</f>
        <v>222.39360000000002</v>
      </c>
      <c r="BF7" s="263">
        <f ca="1">'IMP PRJ Adj Net Salaries'!BF7*IMP_Salary_Cost_Multiplier</f>
        <v>222.39360000000002</v>
      </c>
      <c r="BG7" s="264">
        <f ca="1">'IMP PRJ Adj Net Salaries'!BG7*IMP_Salary_Cost_Multiplier</f>
        <v>222.39360000000002</v>
      </c>
      <c r="BH7" s="264">
        <f ca="1">'IMP PRJ Adj Net Salaries'!BH7*IMP_Salary_Cost_Multiplier</f>
        <v>222.39360000000002</v>
      </c>
      <c r="BI7" s="263">
        <f ca="1">'IMP PRJ Adj Net Salaries'!BI7*IMP_Salary_Cost_Multiplier</f>
        <v>222.39360000000002</v>
      </c>
      <c r="BJ7" s="264">
        <f ca="1">'IMP PRJ Adj Net Salaries'!BJ7*IMP_Salary_Cost_Multiplier</f>
        <v>222.39360000000002</v>
      </c>
      <c r="BK7" s="265">
        <f ca="1">'IMP PRJ Adj Net Salaries'!BK7*IMP_Salary_Cost_Multiplier</f>
        <v>222.39360000000002</v>
      </c>
      <c r="BL7" s="266">
        <f ca="1">'IMP PRJ Adj Net Salaries'!BL7*IMP_Salary_Cost_Multiplier</f>
        <v>249.3</v>
      </c>
      <c r="BM7" s="264">
        <f ca="1">'IMP PRJ Adj Net Salaries'!BM7*IMP_Salary_Cost_Multiplier</f>
        <v>249.3</v>
      </c>
      <c r="BN7" s="264">
        <f ca="1">'IMP PRJ Adj Net Salaries'!BN7*IMP_Salary_Cost_Multiplier</f>
        <v>249.3</v>
      </c>
      <c r="BO7" s="263">
        <f ca="1">'IMP PRJ Adj Net Salaries'!BO7*IMP_Salary_Cost_Multiplier</f>
        <v>249.3</v>
      </c>
      <c r="BP7" s="264">
        <f ca="1">'IMP PRJ Adj Net Salaries'!BP7*IMP_Salary_Cost_Multiplier</f>
        <v>402.3</v>
      </c>
      <c r="BQ7" s="264">
        <f ca="1">'IMP PRJ Adj Net Salaries'!BQ7*IMP_Salary_Cost_Multiplier</f>
        <v>402.3</v>
      </c>
      <c r="BR7" s="263">
        <f ca="1">'IMP PRJ Adj Net Salaries'!BR7*IMP_Salary_Cost_Multiplier</f>
        <v>387</v>
      </c>
      <c r="BS7" s="264">
        <f ca="1">'IMP PRJ Adj Net Salaries'!BS7*IMP_Salary_Cost_Multiplier</f>
        <v>387</v>
      </c>
      <c r="BT7" s="264">
        <f ca="1">'IMP PRJ Adj Net Salaries'!BT7*IMP_Salary_Cost_Multiplier</f>
        <v>387</v>
      </c>
      <c r="BU7" s="263">
        <f ca="1">'IMP PRJ Adj Net Salaries'!BU7*IMP_Salary_Cost_Multiplier</f>
        <v>387</v>
      </c>
      <c r="BV7" s="264">
        <f ca="1">'IMP PRJ Adj Net Salaries'!BV7*IMP_Salary_Cost_Multiplier</f>
        <v>432.90000000000003</v>
      </c>
      <c r="BW7" s="265">
        <f ca="1">'IMP PRJ Adj Net Salaries'!BW7*IMP_Salary_Cost_Multiplier</f>
        <v>432.90000000000003</v>
      </c>
      <c r="BX7" s="266">
        <f ca="1">'IMP PRJ Adj Net Salaries'!BX7*IMP_Salary_Cost_Multiplier</f>
        <v>519.48</v>
      </c>
      <c r="BY7" s="264">
        <f ca="1">'IMP PRJ Adj Net Salaries'!BY7*IMP_Salary_Cost_Multiplier</f>
        <v>519.48</v>
      </c>
      <c r="BZ7" s="264">
        <f ca="1">'IMP PRJ Adj Net Salaries'!BZ7*IMP_Salary_Cost_Multiplier</f>
        <v>519.48</v>
      </c>
      <c r="CA7" s="263">
        <f ca="1">'IMP PRJ Adj Net Salaries'!CA7*IMP_Salary_Cost_Multiplier</f>
        <v>454.68000000000006</v>
      </c>
      <c r="CB7" s="264">
        <f ca="1">'IMP PRJ Adj Net Salaries'!CB7*IMP_Salary_Cost_Multiplier</f>
        <v>454.68000000000006</v>
      </c>
      <c r="CC7" s="264">
        <f ca="1">'IMP PRJ Adj Net Salaries'!CC7*IMP_Salary_Cost_Multiplier</f>
        <v>454.68000000000006</v>
      </c>
      <c r="CD7" s="263">
        <f ca="1">'IMP PRJ Adj Net Salaries'!CD7*IMP_Salary_Cost_Multiplier</f>
        <v>422.28</v>
      </c>
      <c r="CE7" s="264">
        <f ca="1">'IMP PRJ Adj Net Salaries'!CE7*IMP_Salary_Cost_Multiplier</f>
        <v>456.84</v>
      </c>
      <c r="CF7" s="264">
        <f ca="1">'IMP PRJ Adj Net Salaries'!CF7*IMP_Salary_Cost_Multiplier</f>
        <v>456.84</v>
      </c>
      <c r="CG7" s="263">
        <f ca="1">'IMP PRJ Adj Net Salaries'!CG7*IMP_Salary_Cost_Multiplier</f>
        <v>456.84</v>
      </c>
      <c r="CH7" s="264">
        <f ca="1">'IMP PRJ Adj Net Salaries'!CH7*IMP_Salary_Cost_Multiplier</f>
        <v>456.84</v>
      </c>
      <c r="CI7" s="265">
        <f ca="1">'IMP PRJ Adj Net Salaries'!CI7*IMP_Salary_Cost_Multiplier</f>
        <v>456.84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Adj Net Salaries'!AB8*IMP_Salary_Cost_Multiplier</f>
        <v>0</v>
      </c>
      <c r="AC8" s="264">
        <f ca="1">'IMP PRJ Adj Net Salaries'!AC8*IMP_Salary_Cost_Multiplier</f>
        <v>0</v>
      </c>
      <c r="AD8" s="264">
        <f ca="1">'IMP PRJ Adj Net Salaries'!AD8*IMP_Salary_Cost_Multiplier</f>
        <v>7.7760000000000007</v>
      </c>
      <c r="AE8" s="263">
        <f ca="1">'IMP PRJ Adj Net Salaries'!AE8*IMP_Salary_Cost_Multiplier</f>
        <v>15.552000000000001</v>
      </c>
      <c r="AF8" s="264">
        <f ca="1">'IMP PRJ Adj Net Salaries'!AF8*IMP_Salary_Cost_Multiplier</f>
        <v>15.552000000000001</v>
      </c>
      <c r="AG8" s="264">
        <f ca="1">'IMP PRJ Adj Net Salaries'!AG8*IMP_Salary_Cost_Multiplier</f>
        <v>15.552000000000001</v>
      </c>
      <c r="AH8" s="263">
        <f ca="1">'IMP PRJ Adj Net Salaries'!AH8*IMP_Salary_Cost_Multiplier</f>
        <v>15.552000000000001</v>
      </c>
      <c r="AI8" s="264">
        <f ca="1">'IMP PRJ Adj Net Salaries'!AI8*IMP_Salary_Cost_Multiplier</f>
        <v>15.552000000000001</v>
      </c>
      <c r="AJ8" s="264">
        <f ca="1">'IMP PRJ Adj Net Salaries'!AJ8*IMP_Salary_Cost_Multiplier</f>
        <v>15.552000000000001</v>
      </c>
      <c r="AK8" s="263">
        <f ca="1">'IMP PRJ Adj Net Salaries'!AK8*IMP_Salary_Cost_Multiplier</f>
        <v>15.552000000000001</v>
      </c>
      <c r="AL8" s="264">
        <f ca="1">'IMP PRJ Adj Net Salaries'!AL8*IMP_Salary_Cost_Multiplier</f>
        <v>15.552000000000001</v>
      </c>
      <c r="AM8" s="265">
        <f ca="1">'IMP PRJ Adj Net Salaries'!AM8*IMP_Salary_Cost_Multiplier</f>
        <v>15.552000000000001</v>
      </c>
      <c r="AN8" s="266">
        <f ca="1">'IMP PRJ Adj Net Salaries'!AN8*IMP_Salary_Cost_Multiplier</f>
        <v>18.683999999999997</v>
      </c>
      <c r="AO8" s="264">
        <f ca="1">'IMP PRJ Adj Net Salaries'!AO8*IMP_Salary_Cost_Multiplier</f>
        <v>18.683999999999997</v>
      </c>
      <c r="AP8" s="264">
        <f ca="1">'IMP PRJ Adj Net Salaries'!AP8*IMP_Salary_Cost_Multiplier</f>
        <v>56.052</v>
      </c>
      <c r="AQ8" s="263">
        <f ca="1">'IMP PRJ Adj Net Salaries'!AQ8*IMP_Salary_Cost_Multiplier</f>
        <v>93.42</v>
      </c>
      <c r="AR8" s="264">
        <f ca="1">'IMP PRJ Adj Net Salaries'!AR8*IMP_Salary_Cost_Multiplier</f>
        <v>93.42</v>
      </c>
      <c r="AS8" s="264">
        <f ca="1">'IMP PRJ Adj Net Salaries'!AS8*IMP_Salary_Cost_Multiplier</f>
        <v>102.762</v>
      </c>
      <c r="AT8" s="263">
        <f ca="1">'IMP PRJ Adj Net Salaries'!AT8*IMP_Salary_Cost_Multiplier</f>
        <v>112.104</v>
      </c>
      <c r="AU8" s="264">
        <f ca="1">'IMP PRJ Adj Net Salaries'!AU8*IMP_Salary_Cost_Multiplier</f>
        <v>112.104</v>
      </c>
      <c r="AV8" s="264">
        <f ca="1">'IMP PRJ Adj Net Salaries'!AV8*IMP_Salary_Cost_Multiplier</f>
        <v>112.104</v>
      </c>
      <c r="AW8" s="263">
        <f ca="1">'IMP PRJ Adj Net Salaries'!AW8*IMP_Salary_Cost_Multiplier</f>
        <v>93.42</v>
      </c>
      <c r="AX8" s="264">
        <f ca="1">'IMP PRJ Adj Net Salaries'!AX8*IMP_Salary_Cost_Multiplier</f>
        <v>93.42</v>
      </c>
      <c r="AY8" s="265">
        <f ca="1">'IMP PRJ Adj Net Salaries'!AY8*IMP_Salary_Cost_Multiplier</f>
        <v>107.43300000000001</v>
      </c>
      <c r="AZ8" s="266">
        <f ca="1">'IMP PRJ Adj Net Salaries'!AZ8*IMP_Salary_Cost_Multiplier</f>
        <v>146.01600000000002</v>
      </c>
      <c r="BA8" s="264">
        <f ca="1">'IMP PRJ Adj Net Salaries'!BA8*IMP_Salary_Cost_Multiplier</f>
        <v>146.01600000000002</v>
      </c>
      <c r="BB8" s="264">
        <f ca="1">'IMP PRJ Adj Net Salaries'!BB8*IMP_Salary_Cost_Multiplier</f>
        <v>155.56319999999999</v>
      </c>
      <c r="BC8" s="263">
        <f ca="1">'IMP PRJ Adj Net Salaries'!BC8*IMP_Salary_Cost_Multiplier</f>
        <v>165.1104</v>
      </c>
      <c r="BD8" s="264">
        <f ca="1">'IMP PRJ Adj Net Salaries'!BD8*IMP_Salary_Cost_Multiplier</f>
        <v>165.1104</v>
      </c>
      <c r="BE8" s="264">
        <f ca="1">'IMP PRJ Adj Net Salaries'!BE8*IMP_Salary_Cost_Multiplier</f>
        <v>249.35039999999998</v>
      </c>
      <c r="BF8" s="263">
        <f ca="1">'IMP PRJ Adj Net Salaries'!BF8*IMP_Salary_Cost_Multiplier</f>
        <v>333.59039999999999</v>
      </c>
      <c r="BG8" s="264">
        <f ca="1">'IMP PRJ Adj Net Salaries'!BG8*IMP_Salary_Cost_Multiplier</f>
        <v>333.59039999999999</v>
      </c>
      <c r="BH8" s="264">
        <f ca="1">'IMP PRJ Adj Net Salaries'!BH8*IMP_Salary_Cost_Multiplier</f>
        <v>333.59039999999999</v>
      </c>
      <c r="BI8" s="263">
        <f ca="1">'IMP PRJ Adj Net Salaries'!BI8*IMP_Salary_Cost_Multiplier</f>
        <v>333.59039999999999</v>
      </c>
      <c r="BJ8" s="264">
        <f ca="1">'IMP PRJ Adj Net Salaries'!BJ8*IMP_Salary_Cost_Multiplier</f>
        <v>333.59039999999999</v>
      </c>
      <c r="BK8" s="265">
        <f ca="1">'IMP PRJ Adj Net Salaries'!BK8*IMP_Salary_Cost_Multiplier</f>
        <v>333.59039999999999</v>
      </c>
      <c r="BL8" s="266">
        <f ca="1">'IMP PRJ Adj Net Salaries'!BL8*IMP_Salary_Cost_Multiplier</f>
        <v>373.95</v>
      </c>
      <c r="BM8" s="264">
        <f ca="1">'IMP PRJ Adj Net Salaries'!BM8*IMP_Salary_Cost_Multiplier</f>
        <v>373.95</v>
      </c>
      <c r="BN8" s="264">
        <f ca="1">'IMP PRJ Adj Net Salaries'!BN8*IMP_Salary_Cost_Multiplier</f>
        <v>373.95</v>
      </c>
      <c r="BO8" s="263">
        <f ca="1">'IMP PRJ Adj Net Salaries'!BO8*IMP_Salary_Cost_Multiplier</f>
        <v>373.95000000000005</v>
      </c>
      <c r="BP8" s="264">
        <f ca="1">'IMP PRJ Adj Net Salaries'!BP8*IMP_Salary_Cost_Multiplier</f>
        <v>373.95000000000005</v>
      </c>
      <c r="BQ8" s="264">
        <f ca="1">'IMP PRJ Adj Net Salaries'!BQ8*IMP_Salary_Cost_Multiplier</f>
        <v>488.7</v>
      </c>
      <c r="BR8" s="263">
        <f ca="1">'IMP PRJ Adj Net Salaries'!BR8*IMP_Salary_Cost_Multiplier</f>
        <v>580.5</v>
      </c>
      <c r="BS8" s="264">
        <f ca="1">'IMP PRJ Adj Net Salaries'!BS8*IMP_Salary_Cost_Multiplier</f>
        <v>580.5</v>
      </c>
      <c r="BT8" s="264">
        <f ca="1">'IMP PRJ Adj Net Salaries'!BT8*IMP_Salary_Cost_Multiplier</f>
        <v>580.5</v>
      </c>
      <c r="BU8" s="263">
        <f ca="1">'IMP PRJ Adj Net Salaries'!BU8*IMP_Salary_Cost_Multiplier</f>
        <v>580.5</v>
      </c>
      <c r="BV8" s="264">
        <f ca="1">'IMP PRJ Adj Net Salaries'!BV8*IMP_Salary_Cost_Multiplier</f>
        <v>580.5</v>
      </c>
      <c r="BW8" s="265">
        <f ca="1">'IMP PRJ Adj Net Salaries'!BW8*IMP_Salary_Cost_Multiplier</f>
        <v>614.92499999999995</v>
      </c>
      <c r="BX8" s="266">
        <f ca="1">'IMP PRJ Adj Net Salaries'!BX8*IMP_Salary_Cost_Multiplier</f>
        <v>779.22</v>
      </c>
      <c r="BY8" s="264">
        <f ca="1">'IMP PRJ Adj Net Salaries'!BY8*IMP_Salary_Cost_Multiplier</f>
        <v>779.22</v>
      </c>
      <c r="BZ8" s="264">
        <f ca="1">'IMP PRJ Adj Net Salaries'!BZ8*IMP_Salary_Cost_Multiplier</f>
        <v>779.22</v>
      </c>
      <c r="CA8" s="263">
        <f ca="1">'IMP PRJ Adj Net Salaries'!CA8*IMP_Salary_Cost_Multiplier</f>
        <v>682.0200000000001</v>
      </c>
      <c r="CB8" s="264">
        <f ca="1">'IMP PRJ Adj Net Salaries'!CB8*IMP_Salary_Cost_Multiplier</f>
        <v>682.0200000000001</v>
      </c>
      <c r="CC8" s="264">
        <f ca="1">'IMP PRJ Adj Net Salaries'!CC8*IMP_Salary_Cost_Multiplier</f>
        <v>682.0200000000001</v>
      </c>
      <c r="CD8" s="263">
        <f ca="1">'IMP PRJ Adj Net Salaries'!CD8*IMP_Salary_Cost_Multiplier</f>
        <v>633.41999999999996</v>
      </c>
      <c r="CE8" s="264">
        <f ca="1">'IMP PRJ Adj Net Salaries'!CE8*IMP_Salary_Cost_Multiplier</f>
        <v>633.41999999999996</v>
      </c>
      <c r="CF8" s="264">
        <f ca="1">'IMP PRJ Adj Net Salaries'!CF8*IMP_Salary_Cost_Multiplier</f>
        <v>659.33999999999992</v>
      </c>
      <c r="CG8" s="263">
        <f ca="1">'IMP PRJ Adj Net Salaries'!CG8*IMP_Salary_Cost_Multiplier</f>
        <v>685.26</v>
      </c>
      <c r="CH8" s="264">
        <f ca="1">'IMP PRJ Adj Net Salaries'!CH8*IMP_Salary_Cost_Multiplier</f>
        <v>685.26</v>
      </c>
      <c r="CI8" s="265">
        <f ca="1">'IMP PRJ Adj Net Salaries'!CI8*IMP_Salary_Cost_Multiplier</f>
        <v>685.26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Adj Net Salaries'!AB9*IMP_Salary_Cost_Multiplier</f>
        <v>20.736000000000001</v>
      </c>
      <c r="AC9" s="264">
        <f ca="1">'IMP PRJ Adj Net Salaries'!AC9*IMP_Salary_Cost_Multiplier</f>
        <v>20.736000000000001</v>
      </c>
      <c r="AD9" s="264">
        <f ca="1">'IMP PRJ Adj Net Salaries'!AD9*IMP_Salary_Cost_Multiplier</f>
        <v>2.0735999999999999</v>
      </c>
      <c r="AE9" s="263">
        <f ca="1">'IMP PRJ Adj Net Salaries'!AE9*IMP_Salary_Cost_Multiplier</f>
        <v>2.0735999999999999</v>
      </c>
      <c r="AF9" s="264">
        <f ca="1">'IMP PRJ Adj Net Salaries'!AF9*IMP_Salary_Cost_Multiplier</f>
        <v>0</v>
      </c>
      <c r="AG9" s="264">
        <f ca="1">'IMP PRJ Adj Net Salaries'!AG9*IMP_Salary_Cost_Multiplier</f>
        <v>4.1471999999999998</v>
      </c>
      <c r="AH9" s="263">
        <f ca="1">'IMP PRJ Adj Net Salaries'!AH9*IMP_Salary_Cost_Multiplier</f>
        <v>2.0735999999999999</v>
      </c>
      <c r="AI9" s="264">
        <f ca="1">'IMP PRJ Adj Net Salaries'!AI9*IMP_Salary_Cost_Multiplier</f>
        <v>0</v>
      </c>
      <c r="AJ9" s="264">
        <f ca="1">'IMP PRJ Adj Net Salaries'!AJ9*IMP_Salary_Cost_Multiplier</f>
        <v>4.1471999999999998</v>
      </c>
      <c r="AK9" s="263">
        <f ca="1">'IMP PRJ Adj Net Salaries'!AK9*IMP_Salary_Cost_Multiplier</f>
        <v>2.0735999999999999</v>
      </c>
      <c r="AL9" s="264">
        <f ca="1">'IMP PRJ Adj Net Salaries'!AL9*IMP_Salary_Cost_Multiplier</f>
        <v>0</v>
      </c>
      <c r="AM9" s="265">
        <f ca="1">'IMP PRJ Adj Net Salaries'!AM9*IMP_Salary_Cost_Multiplier</f>
        <v>4.1471999999999998</v>
      </c>
      <c r="AN9" s="266">
        <f ca="1">'IMP PRJ Adj Net Salaries'!AN9*IMP_Salary_Cost_Multiplier</f>
        <v>102.13919999999999</v>
      </c>
      <c r="AO9" s="264">
        <f ca="1">'IMP PRJ Adj Net Salaries'!AO9*IMP_Salary_Cost_Multiplier</f>
        <v>99.647999999999996</v>
      </c>
      <c r="AP9" s="264">
        <f ca="1">'IMP PRJ Adj Net Salaries'!AP9*IMP_Salary_Cost_Multiplier</f>
        <v>14.9472</v>
      </c>
      <c r="AQ9" s="263">
        <f ca="1">'IMP PRJ Adj Net Salaries'!AQ9*IMP_Salary_Cost_Multiplier</f>
        <v>37.367999999999995</v>
      </c>
      <c r="AR9" s="264">
        <f ca="1">'IMP PRJ Adj Net Salaries'!AR9*IMP_Salary_Cost_Multiplier</f>
        <v>24.911999999999999</v>
      </c>
      <c r="AS9" s="264">
        <f ca="1">'IMP PRJ Adj Net Salaries'!AS9*IMP_Salary_Cost_Multiplier</f>
        <v>27.403200000000002</v>
      </c>
      <c r="AT9" s="263">
        <f ca="1">'IMP PRJ Adj Net Salaries'!AT9*IMP_Salary_Cost_Multiplier</f>
        <v>14.9472</v>
      </c>
      <c r="AU9" s="264">
        <f ca="1">'IMP PRJ Adj Net Salaries'!AU9*IMP_Salary_Cost_Multiplier</f>
        <v>0</v>
      </c>
      <c r="AV9" s="264">
        <f ca="1">'IMP PRJ Adj Net Salaries'!AV9*IMP_Salary_Cost_Multiplier</f>
        <v>29.894400000000001</v>
      </c>
      <c r="AW9" s="263">
        <f ca="1">'IMP PRJ Adj Net Salaries'!AW9*IMP_Salary_Cost_Multiplier</f>
        <v>49.823999999999998</v>
      </c>
      <c r="AX9" s="264">
        <f ca="1">'IMP PRJ Adj Net Salaries'!AX9*IMP_Salary_Cost_Multiplier</f>
        <v>37.367999999999995</v>
      </c>
      <c r="AY9" s="265">
        <f ca="1">'IMP PRJ Adj Net Salaries'!AY9*IMP_Salary_Cost_Multiplier</f>
        <v>28.648799999999998</v>
      </c>
      <c r="AZ9" s="266">
        <f ca="1">'IMP PRJ Adj Net Salaries'!AZ9*IMP_Salary_Cost_Multiplier</f>
        <v>44.928000000000004</v>
      </c>
      <c r="BA9" s="264">
        <f ca="1">'IMP PRJ Adj Net Salaries'!BA9*IMP_Salary_Cost_Multiplier</f>
        <v>25.459199999999999</v>
      </c>
      <c r="BB9" s="264">
        <f ca="1">'IMP PRJ Adj Net Salaries'!BB9*IMP_Salary_Cost_Multiplier</f>
        <v>41.483520000000006</v>
      </c>
      <c r="BC9" s="263">
        <f ca="1">'IMP PRJ Adj Net Salaries'!BC9*IMP_Salary_Cost_Multiplier</f>
        <v>246.65471999999997</v>
      </c>
      <c r="BD9" s="264">
        <f ca="1">'IMP PRJ Adj Net Salaries'!BD9*IMP_Salary_Cost_Multiplier</f>
        <v>224.64000000000001</v>
      </c>
      <c r="BE9" s="264">
        <f ca="1">'IMP PRJ Adj Net Salaries'!BE9*IMP_Salary_Cost_Multiplier</f>
        <v>66.493439999999993</v>
      </c>
      <c r="BF9" s="263">
        <f ca="1">'IMP PRJ Adj Net Salaries'!BF9*IMP_Salary_Cost_Multiplier</f>
        <v>44.47872000000001</v>
      </c>
      <c r="BG9" s="264">
        <f ca="1">'IMP PRJ Adj Net Salaries'!BG9*IMP_Salary_Cost_Multiplier</f>
        <v>0</v>
      </c>
      <c r="BH9" s="264">
        <f ca="1">'IMP PRJ Adj Net Salaries'!BH9*IMP_Salary_Cost_Multiplier</f>
        <v>88.95744000000002</v>
      </c>
      <c r="BI9" s="263">
        <f ca="1">'IMP PRJ Adj Net Salaries'!BI9*IMP_Salary_Cost_Multiplier</f>
        <v>44.47872000000001</v>
      </c>
      <c r="BJ9" s="264">
        <f ca="1">'IMP PRJ Adj Net Salaries'!BJ9*IMP_Salary_Cost_Multiplier</f>
        <v>0</v>
      </c>
      <c r="BK9" s="265">
        <f ca="1">'IMP PRJ Adj Net Salaries'!BK9*IMP_Salary_Cost_Multiplier</f>
        <v>88.95744000000002</v>
      </c>
      <c r="BL9" s="266">
        <f ca="1">'IMP PRJ Adj Net Salaries'!BL9*IMP_Salary_Cost_Multiplier</f>
        <v>49.86</v>
      </c>
      <c r="BM9" s="264">
        <f ca="1">'IMP PRJ Adj Net Salaries'!BM9*IMP_Salary_Cost_Multiplier</f>
        <v>0</v>
      </c>
      <c r="BN9" s="264">
        <f ca="1">'IMP PRJ Adj Net Salaries'!BN9*IMP_Salary_Cost_Multiplier</f>
        <v>99.72</v>
      </c>
      <c r="BO9" s="263">
        <f ca="1">'IMP PRJ Adj Net Salaries'!BO9*IMP_Salary_Cost_Multiplier</f>
        <v>355.86</v>
      </c>
      <c r="BP9" s="264">
        <f ca="1">'IMP PRJ Adj Net Salaries'!BP9*IMP_Salary_Cost_Multiplier</f>
        <v>306</v>
      </c>
      <c r="BQ9" s="264">
        <f ca="1">'IMP PRJ Adj Net Salaries'!BQ9*IMP_Salary_Cost_Multiplier</f>
        <v>130.32000000000002</v>
      </c>
      <c r="BR9" s="263">
        <f ca="1">'IMP PRJ Adj Net Salaries'!BR9*IMP_Salary_Cost_Multiplier</f>
        <v>77.400000000000006</v>
      </c>
      <c r="BS9" s="264">
        <f ca="1">'IMP PRJ Adj Net Salaries'!BS9*IMP_Salary_Cost_Multiplier</f>
        <v>0</v>
      </c>
      <c r="BT9" s="264">
        <f ca="1">'IMP PRJ Adj Net Salaries'!BT9*IMP_Salary_Cost_Multiplier</f>
        <v>154.80000000000001</v>
      </c>
      <c r="BU9" s="263">
        <f ca="1">'IMP PRJ Adj Net Salaries'!BU9*IMP_Salary_Cost_Multiplier</f>
        <v>169.2</v>
      </c>
      <c r="BV9" s="264">
        <f ca="1">'IMP PRJ Adj Net Salaries'!BV9*IMP_Salary_Cost_Multiplier</f>
        <v>91.8</v>
      </c>
      <c r="BW9" s="265">
        <f ca="1">'IMP PRJ Adj Net Salaries'!BW9*IMP_Salary_Cost_Multiplier</f>
        <v>163.98</v>
      </c>
      <c r="BX9" s="266">
        <f ca="1">'IMP PRJ Adj Net Salaries'!BX9*IMP_Salary_Cost_Multiplier</f>
        <v>103.89600000000002</v>
      </c>
      <c r="BY9" s="264">
        <f ca="1">'IMP PRJ Adj Net Salaries'!BY9*IMP_Salary_Cost_Multiplier</f>
        <v>0</v>
      </c>
      <c r="BZ9" s="264">
        <f ca="1">'IMP PRJ Adj Net Salaries'!BZ9*IMP_Salary_Cost_Multiplier</f>
        <v>207.79200000000003</v>
      </c>
      <c r="CA9" s="263">
        <f ca="1">'IMP PRJ Adj Net Salaries'!CA9*IMP_Salary_Cost_Multiplier</f>
        <v>90.935999999999993</v>
      </c>
      <c r="CB9" s="264">
        <f ca="1">'IMP PRJ Adj Net Salaries'!CB9*IMP_Salary_Cost_Multiplier</f>
        <v>0</v>
      </c>
      <c r="CC9" s="264">
        <f ca="1">'IMP PRJ Adj Net Salaries'!CC9*IMP_Salary_Cost_Multiplier</f>
        <v>181.87199999999999</v>
      </c>
      <c r="CD9" s="263">
        <f ca="1">'IMP PRJ Adj Net Salaries'!CD9*IMP_Salary_Cost_Multiplier</f>
        <v>153.57599999999999</v>
      </c>
      <c r="CE9" s="264">
        <f ca="1">'IMP PRJ Adj Net Salaries'!CE9*IMP_Salary_Cost_Multiplier</f>
        <v>69.120000000000019</v>
      </c>
      <c r="CF9" s="264">
        <f ca="1">'IMP PRJ Adj Net Salaries'!CF9*IMP_Salary_Cost_Multiplier</f>
        <v>175.82399999999996</v>
      </c>
      <c r="CG9" s="263">
        <f ca="1">'IMP PRJ Adj Net Salaries'!CG9*IMP_Salary_Cost_Multiplier</f>
        <v>91.367999999999981</v>
      </c>
      <c r="CH9" s="264">
        <f ca="1">'IMP PRJ Adj Net Salaries'!CH9*IMP_Salary_Cost_Multiplier</f>
        <v>0</v>
      </c>
      <c r="CI9" s="265">
        <f ca="1">'IMP PRJ Adj Net Salaries'!CI9*IMP_Salary_Cost_Multiplier</f>
        <v>182.73599999999996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Adj Net Salaries'!AB10*IMP_Salary_Cost_Multiplier</f>
        <v>15.552000000000001</v>
      </c>
      <c r="AC10" s="264">
        <f ca="1">'IMP PRJ Adj Net Salaries'!AC10*IMP_Salary_Cost_Multiplier</f>
        <v>15.552000000000001</v>
      </c>
      <c r="AD10" s="264">
        <f ca="1">'IMP PRJ Adj Net Salaries'!AD10*IMP_Salary_Cost_Multiplier</f>
        <v>7.7760000000000007</v>
      </c>
      <c r="AE10" s="263">
        <f ca="1">'IMP PRJ Adj Net Salaries'!AE10*IMP_Salary_Cost_Multiplier</f>
        <v>7.7760000000000007</v>
      </c>
      <c r="AF10" s="264">
        <f ca="1">'IMP PRJ Adj Net Salaries'!AF10*IMP_Salary_Cost_Multiplier</f>
        <v>1.5552000000000001</v>
      </c>
      <c r="AG10" s="264">
        <f ca="1">'IMP PRJ Adj Net Salaries'!AG10*IMP_Salary_Cost_Multiplier</f>
        <v>11.664</v>
      </c>
      <c r="AH10" s="263">
        <f ca="1">'IMP PRJ Adj Net Salaries'!AH10*IMP_Salary_Cost_Multiplier</f>
        <v>7.7760000000000007</v>
      </c>
      <c r="AI10" s="264">
        <f ca="1">'IMP PRJ Adj Net Salaries'!AI10*IMP_Salary_Cost_Multiplier</f>
        <v>1.5552000000000001</v>
      </c>
      <c r="AJ10" s="264">
        <f ca="1">'IMP PRJ Adj Net Salaries'!AJ10*IMP_Salary_Cost_Multiplier</f>
        <v>11.664</v>
      </c>
      <c r="AK10" s="263">
        <f ca="1">'IMP PRJ Adj Net Salaries'!AK10*IMP_Salary_Cost_Multiplier</f>
        <v>7.7760000000000007</v>
      </c>
      <c r="AL10" s="264">
        <f ca="1">'IMP PRJ Adj Net Salaries'!AL10*IMP_Salary_Cost_Multiplier</f>
        <v>1.5552000000000001</v>
      </c>
      <c r="AM10" s="265">
        <f ca="1">'IMP PRJ Adj Net Salaries'!AM10*IMP_Salary_Cost_Multiplier</f>
        <v>11.664</v>
      </c>
      <c r="AN10" s="266">
        <f ca="1">'IMP PRJ Adj Net Salaries'!AN10*IMP_Salary_Cost_Multiplier</f>
        <v>84.078000000000003</v>
      </c>
      <c r="AO10" s="264">
        <f ca="1">'IMP PRJ Adj Net Salaries'!AO10*IMP_Salary_Cost_Multiplier</f>
        <v>76.604399999999984</v>
      </c>
      <c r="AP10" s="264">
        <f ca="1">'IMP PRJ Adj Net Salaries'!AP10*IMP_Salary_Cost_Multiplier</f>
        <v>51.381</v>
      </c>
      <c r="AQ10" s="263">
        <f ca="1">'IMP PRJ Adj Net Salaries'!AQ10*IMP_Salary_Cost_Multiplier</f>
        <v>65.394000000000005</v>
      </c>
      <c r="AR10" s="264">
        <f ca="1">'IMP PRJ Adj Net Salaries'!AR10*IMP_Salary_Cost_Multiplier</f>
        <v>28.026</v>
      </c>
      <c r="AS10" s="264">
        <f ca="1">'IMP PRJ Adj Net Salaries'!AS10*IMP_Salary_Cost_Multiplier</f>
        <v>79.407000000000011</v>
      </c>
      <c r="AT10" s="263">
        <f ca="1">'IMP PRJ Adj Net Salaries'!AT10*IMP_Salary_Cost_Multiplier</f>
        <v>56.052</v>
      </c>
      <c r="AU10" s="264">
        <f ca="1">'IMP PRJ Adj Net Salaries'!AU10*IMP_Salary_Cost_Multiplier</f>
        <v>11.210400000000002</v>
      </c>
      <c r="AV10" s="264">
        <f ca="1">'IMP PRJ Adj Net Salaries'!AV10*IMP_Salary_Cost_Multiplier</f>
        <v>84.078000000000003</v>
      </c>
      <c r="AW10" s="263">
        <f ca="1">'IMP PRJ Adj Net Salaries'!AW10*IMP_Salary_Cost_Multiplier</f>
        <v>74.73599999999999</v>
      </c>
      <c r="AX10" s="264">
        <f ca="1">'IMP PRJ Adj Net Salaries'!AX10*IMP_Salary_Cost_Multiplier</f>
        <v>37.367999999999995</v>
      </c>
      <c r="AY10" s="265">
        <f ca="1">'IMP PRJ Adj Net Salaries'!AY10*IMP_Salary_Cost_Multiplier</f>
        <v>84.078000000000003</v>
      </c>
      <c r="AZ10" s="266">
        <f ca="1">'IMP PRJ Adj Net Salaries'!AZ10*IMP_Salary_Cost_Multiplier</f>
        <v>92.102400000000003</v>
      </c>
      <c r="BA10" s="264">
        <f ca="1">'IMP PRJ Adj Net Salaries'!BA10*IMP_Salary_Cost_Multiplier</f>
        <v>33.695999999999998</v>
      </c>
      <c r="BB10" s="264">
        <f ca="1">'IMP PRJ Adj Net Salaries'!BB10*IMP_Salary_Cost_Multiplier</f>
        <v>119.05919999999999</v>
      </c>
      <c r="BC10" s="263">
        <f ca="1">'IMP PRJ Adj Net Salaries'!BC10*IMP_Salary_Cost_Multiplier</f>
        <v>251.03520000000006</v>
      </c>
      <c r="BD10" s="264">
        <f ca="1">'IMP PRJ Adj Net Salaries'!BD10*IMP_Salary_Cost_Multiplier</f>
        <v>184.99104</v>
      </c>
      <c r="BE10" s="264">
        <f ca="1">'IMP PRJ Adj Net Salaries'!BE10*IMP_Salary_Cost_Multiplier</f>
        <v>208.07279999999997</v>
      </c>
      <c r="BF10" s="263">
        <f ca="1">'IMP PRJ Adj Net Salaries'!BF10*IMP_Salary_Cost_Multiplier</f>
        <v>166.79519999999999</v>
      </c>
      <c r="BG10" s="264">
        <f ca="1">'IMP PRJ Adj Net Salaries'!BG10*IMP_Salary_Cost_Multiplier</f>
        <v>33.359040000000007</v>
      </c>
      <c r="BH10" s="264">
        <f ca="1">'IMP PRJ Adj Net Salaries'!BH10*IMP_Salary_Cost_Multiplier</f>
        <v>250.19279999999998</v>
      </c>
      <c r="BI10" s="263">
        <f ca="1">'IMP PRJ Adj Net Salaries'!BI10*IMP_Salary_Cost_Multiplier</f>
        <v>166.79519999999999</v>
      </c>
      <c r="BJ10" s="264">
        <f ca="1">'IMP PRJ Adj Net Salaries'!BJ10*IMP_Salary_Cost_Multiplier</f>
        <v>33.359040000000007</v>
      </c>
      <c r="BK10" s="265">
        <f ca="1">'IMP PRJ Adj Net Salaries'!BK10*IMP_Salary_Cost_Multiplier</f>
        <v>250.19279999999998</v>
      </c>
      <c r="BL10" s="266">
        <f ca="1">'IMP PRJ Adj Net Salaries'!BL10*IMP_Salary_Cost_Multiplier</f>
        <v>186.97499999999999</v>
      </c>
      <c r="BM10" s="264">
        <f ca="1">'IMP PRJ Adj Net Salaries'!BM10*IMP_Salary_Cost_Multiplier</f>
        <v>37.395000000000003</v>
      </c>
      <c r="BN10" s="264">
        <f ca="1">'IMP PRJ Adj Net Salaries'!BN10*IMP_Salary_Cost_Multiplier</f>
        <v>280.46250000000003</v>
      </c>
      <c r="BO10" s="263">
        <f ca="1">'IMP PRJ Adj Net Salaries'!BO10*IMP_Salary_Cost_Multiplier</f>
        <v>416.47500000000008</v>
      </c>
      <c r="BP10" s="264">
        <f ca="1">'IMP PRJ Adj Net Salaries'!BP10*IMP_Salary_Cost_Multiplier</f>
        <v>266.89500000000004</v>
      </c>
      <c r="BQ10" s="264">
        <f ca="1">'IMP PRJ Adj Net Salaries'!BQ10*IMP_Salary_Cost_Multiplier</f>
        <v>395.21250000000003</v>
      </c>
      <c r="BR10" s="263">
        <f ca="1">'IMP PRJ Adj Net Salaries'!BR10*IMP_Salary_Cost_Multiplier</f>
        <v>290.25</v>
      </c>
      <c r="BS10" s="264">
        <f ca="1">'IMP PRJ Adj Net Salaries'!BS10*IMP_Salary_Cost_Multiplier</f>
        <v>58.050000000000004</v>
      </c>
      <c r="BT10" s="264">
        <f ca="1">'IMP PRJ Adj Net Salaries'!BT10*IMP_Salary_Cost_Multiplier</f>
        <v>435.375</v>
      </c>
      <c r="BU10" s="263">
        <f ca="1">'IMP PRJ Adj Net Salaries'!BU10*IMP_Salary_Cost_Multiplier</f>
        <v>359.10000000000008</v>
      </c>
      <c r="BV10" s="264">
        <f ca="1">'IMP PRJ Adj Net Salaries'!BV10*IMP_Salary_Cost_Multiplier</f>
        <v>126.89999999999998</v>
      </c>
      <c r="BW10" s="265">
        <f ca="1">'IMP PRJ Adj Net Salaries'!BW10*IMP_Salary_Cost_Multiplier</f>
        <v>469.8</v>
      </c>
      <c r="BX10" s="266">
        <f ca="1">'IMP PRJ Adj Net Salaries'!BX10*IMP_Salary_Cost_Multiplier</f>
        <v>389.61</v>
      </c>
      <c r="BY10" s="264">
        <f ca="1">'IMP PRJ Adj Net Salaries'!BY10*IMP_Salary_Cost_Multiplier</f>
        <v>77.922000000000011</v>
      </c>
      <c r="BZ10" s="264">
        <f ca="1">'IMP PRJ Adj Net Salaries'!BZ10*IMP_Salary_Cost_Multiplier</f>
        <v>584.41500000000008</v>
      </c>
      <c r="CA10" s="263">
        <f ca="1">'IMP PRJ Adj Net Salaries'!CA10*IMP_Salary_Cost_Multiplier</f>
        <v>341.01000000000005</v>
      </c>
      <c r="CB10" s="264">
        <f ca="1">'IMP PRJ Adj Net Salaries'!CB10*IMP_Salary_Cost_Multiplier</f>
        <v>68.201999999999998</v>
      </c>
      <c r="CC10" s="264">
        <f ca="1">'IMP PRJ Adj Net Salaries'!CC10*IMP_Salary_Cost_Multiplier</f>
        <v>511.51500000000004</v>
      </c>
      <c r="CD10" s="263">
        <f ca="1">'IMP PRJ Adj Net Salaries'!CD10*IMP_Salary_Cost_Multiplier</f>
        <v>368.5499999999999</v>
      </c>
      <c r="CE10" s="264">
        <f ca="1">'IMP PRJ Adj Net Salaries'!CE10*IMP_Salary_Cost_Multiplier</f>
        <v>115.18199999999999</v>
      </c>
      <c r="CF10" s="264">
        <f ca="1">'IMP PRJ Adj Net Salaries'!CF10*IMP_Salary_Cost_Multiplier</f>
        <v>500.98500000000001</v>
      </c>
      <c r="CG10" s="263">
        <f ca="1">'IMP PRJ Adj Net Salaries'!CG10*IMP_Salary_Cost_Multiplier</f>
        <v>342.63</v>
      </c>
      <c r="CH10" s="264">
        <f ca="1">'IMP PRJ Adj Net Salaries'!CH10*IMP_Salary_Cost_Multiplier</f>
        <v>68.525999999999996</v>
      </c>
      <c r="CI10" s="265">
        <f ca="1">'IMP PRJ Adj Net Salaries'!CI10*IMP_Salary_Cost_Multiplier</f>
        <v>513.94499999999994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Adj Net Salaries'!AB11*IMP_Salary_Cost_Multiplier</f>
        <v>0</v>
      </c>
      <c r="AC11" s="264">
        <f ca="1">'IMP PRJ Adj Net Salaries'!AC11*IMP_Salary_Cost_Multiplier</f>
        <v>10.368</v>
      </c>
      <c r="AD11" s="264">
        <f ca="1">'IMP PRJ Adj Net Salaries'!AD11*IMP_Salary_Cost_Multiplier</f>
        <v>10.368</v>
      </c>
      <c r="AE11" s="263">
        <f ca="1">'IMP PRJ Adj Net Salaries'!AE11*IMP_Salary_Cost_Multiplier</f>
        <v>10.368</v>
      </c>
      <c r="AF11" s="264">
        <f ca="1">'IMP PRJ Adj Net Salaries'!AF11*IMP_Salary_Cost_Multiplier</f>
        <v>10.368</v>
      </c>
      <c r="AG11" s="264">
        <f ca="1">'IMP PRJ Adj Net Salaries'!AG11*IMP_Salary_Cost_Multiplier</f>
        <v>10.368</v>
      </c>
      <c r="AH11" s="263">
        <f ca="1">'IMP PRJ Adj Net Salaries'!AH11*IMP_Salary_Cost_Multiplier</f>
        <v>10.368</v>
      </c>
      <c r="AI11" s="264">
        <f ca="1">'IMP PRJ Adj Net Salaries'!AI11*IMP_Salary_Cost_Multiplier</f>
        <v>10.368</v>
      </c>
      <c r="AJ11" s="264">
        <f ca="1">'IMP PRJ Adj Net Salaries'!AJ11*IMP_Salary_Cost_Multiplier</f>
        <v>10.368</v>
      </c>
      <c r="AK11" s="263">
        <f ca="1">'IMP PRJ Adj Net Salaries'!AK11*IMP_Salary_Cost_Multiplier</f>
        <v>10.368</v>
      </c>
      <c r="AL11" s="264">
        <f ca="1">'IMP PRJ Adj Net Salaries'!AL11*IMP_Salary_Cost_Multiplier</f>
        <v>10.368</v>
      </c>
      <c r="AM11" s="265">
        <f ca="1">'IMP PRJ Adj Net Salaries'!AM11*IMP_Salary_Cost_Multiplier</f>
        <v>10.368</v>
      </c>
      <c r="AN11" s="266">
        <f ca="1">'IMP PRJ Adj Net Salaries'!AN11*IMP_Salary_Cost_Multiplier</f>
        <v>12.456</v>
      </c>
      <c r="AO11" s="264">
        <f ca="1">'IMP PRJ Adj Net Salaries'!AO11*IMP_Salary_Cost_Multiplier</f>
        <v>62.28</v>
      </c>
      <c r="AP11" s="264">
        <f ca="1">'IMP PRJ Adj Net Salaries'!AP11*IMP_Salary_Cost_Multiplier</f>
        <v>62.28</v>
      </c>
      <c r="AQ11" s="263">
        <f ca="1">'IMP PRJ Adj Net Salaries'!AQ11*IMP_Salary_Cost_Multiplier</f>
        <v>62.28</v>
      </c>
      <c r="AR11" s="264">
        <f ca="1">'IMP PRJ Adj Net Salaries'!AR11*IMP_Salary_Cost_Multiplier</f>
        <v>74.73599999999999</v>
      </c>
      <c r="AS11" s="264">
        <f ca="1">'IMP PRJ Adj Net Salaries'!AS11*IMP_Salary_Cost_Multiplier</f>
        <v>74.73599999999999</v>
      </c>
      <c r="AT11" s="263">
        <f ca="1">'IMP PRJ Adj Net Salaries'!AT11*IMP_Salary_Cost_Multiplier</f>
        <v>74.73599999999999</v>
      </c>
      <c r="AU11" s="264">
        <f ca="1">'IMP PRJ Adj Net Salaries'!AU11*IMP_Salary_Cost_Multiplier</f>
        <v>74.73599999999999</v>
      </c>
      <c r="AV11" s="264">
        <f ca="1">'IMP PRJ Adj Net Salaries'!AV11*IMP_Salary_Cost_Multiplier</f>
        <v>74.73599999999999</v>
      </c>
      <c r="AW11" s="263">
        <f ca="1">'IMP PRJ Adj Net Salaries'!AW11*IMP_Salary_Cost_Multiplier</f>
        <v>62.28</v>
      </c>
      <c r="AX11" s="264">
        <f ca="1">'IMP PRJ Adj Net Salaries'!AX11*IMP_Salary_Cost_Multiplier</f>
        <v>80.963999999999999</v>
      </c>
      <c r="AY11" s="265">
        <f ca="1">'IMP PRJ Adj Net Salaries'!AY11*IMP_Salary_Cost_Multiplier</f>
        <v>80.963999999999999</v>
      </c>
      <c r="AZ11" s="266">
        <f ca="1">'IMP PRJ Adj Net Salaries'!AZ11*IMP_Salary_Cost_Multiplier</f>
        <v>97.343999999999994</v>
      </c>
      <c r="BA11" s="264">
        <f ca="1">'IMP PRJ Adj Net Salaries'!BA11*IMP_Salary_Cost_Multiplier</f>
        <v>110.0736</v>
      </c>
      <c r="BB11" s="264">
        <f ca="1">'IMP PRJ Adj Net Salaries'!BB11*IMP_Salary_Cost_Multiplier</f>
        <v>110.0736</v>
      </c>
      <c r="BC11" s="263">
        <f ca="1">'IMP PRJ Adj Net Salaries'!BC11*IMP_Salary_Cost_Multiplier</f>
        <v>110.0736</v>
      </c>
      <c r="BD11" s="264">
        <f ca="1">'IMP PRJ Adj Net Salaries'!BD11*IMP_Salary_Cost_Multiplier</f>
        <v>222.39360000000002</v>
      </c>
      <c r="BE11" s="264">
        <f ca="1">'IMP PRJ Adj Net Salaries'!BE11*IMP_Salary_Cost_Multiplier</f>
        <v>222.39360000000002</v>
      </c>
      <c r="BF11" s="263">
        <f ca="1">'IMP PRJ Adj Net Salaries'!BF11*IMP_Salary_Cost_Multiplier</f>
        <v>222.39360000000002</v>
      </c>
      <c r="BG11" s="264">
        <f ca="1">'IMP PRJ Adj Net Salaries'!BG11*IMP_Salary_Cost_Multiplier</f>
        <v>222.39360000000002</v>
      </c>
      <c r="BH11" s="264">
        <f ca="1">'IMP PRJ Adj Net Salaries'!BH11*IMP_Salary_Cost_Multiplier</f>
        <v>222.39360000000002</v>
      </c>
      <c r="BI11" s="263">
        <f ca="1">'IMP PRJ Adj Net Salaries'!BI11*IMP_Salary_Cost_Multiplier</f>
        <v>222.39360000000002</v>
      </c>
      <c r="BJ11" s="264">
        <f ca="1">'IMP PRJ Adj Net Salaries'!BJ11*IMP_Salary_Cost_Multiplier</f>
        <v>222.39360000000002</v>
      </c>
      <c r="BK11" s="265">
        <f ca="1">'IMP PRJ Adj Net Salaries'!BK11*IMP_Salary_Cost_Multiplier</f>
        <v>222.39360000000002</v>
      </c>
      <c r="BL11" s="266">
        <f ca="1">'IMP PRJ Adj Net Salaries'!BL11*IMP_Salary_Cost_Multiplier</f>
        <v>249.3</v>
      </c>
      <c r="BM11" s="264">
        <f ca="1">'IMP PRJ Adj Net Salaries'!BM11*IMP_Salary_Cost_Multiplier</f>
        <v>249.3</v>
      </c>
      <c r="BN11" s="264">
        <f ca="1">'IMP PRJ Adj Net Salaries'!BN11*IMP_Salary_Cost_Multiplier</f>
        <v>249.3</v>
      </c>
      <c r="BO11" s="263">
        <f ca="1">'IMP PRJ Adj Net Salaries'!BO11*IMP_Salary_Cost_Multiplier</f>
        <v>249.3</v>
      </c>
      <c r="BP11" s="264">
        <f ca="1">'IMP PRJ Adj Net Salaries'!BP11*IMP_Salary_Cost_Multiplier</f>
        <v>402.3</v>
      </c>
      <c r="BQ11" s="264">
        <f ca="1">'IMP PRJ Adj Net Salaries'!BQ11*IMP_Salary_Cost_Multiplier</f>
        <v>402.3</v>
      </c>
      <c r="BR11" s="263">
        <f ca="1">'IMP PRJ Adj Net Salaries'!BR11*IMP_Salary_Cost_Multiplier</f>
        <v>387</v>
      </c>
      <c r="BS11" s="264">
        <f ca="1">'IMP PRJ Adj Net Salaries'!BS11*IMP_Salary_Cost_Multiplier</f>
        <v>387</v>
      </c>
      <c r="BT11" s="264">
        <f ca="1">'IMP PRJ Adj Net Salaries'!BT11*IMP_Salary_Cost_Multiplier</f>
        <v>387</v>
      </c>
      <c r="BU11" s="263">
        <f ca="1">'IMP PRJ Adj Net Salaries'!BU11*IMP_Salary_Cost_Multiplier</f>
        <v>387</v>
      </c>
      <c r="BV11" s="264">
        <f ca="1">'IMP PRJ Adj Net Salaries'!BV11*IMP_Salary_Cost_Multiplier</f>
        <v>432.90000000000003</v>
      </c>
      <c r="BW11" s="265">
        <f ca="1">'IMP PRJ Adj Net Salaries'!BW11*IMP_Salary_Cost_Multiplier</f>
        <v>432.90000000000003</v>
      </c>
      <c r="BX11" s="266">
        <f ca="1">'IMP PRJ Adj Net Salaries'!BX11*IMP_Salary_Cost_Multiplier</f>
        <v>519.48</v>
      </c>
      <c r="BY11" s="264">
        <f ca="1">'IMP PRJ Adj Net Salaries'!BY11*IMP_Salary_Cost_Multiplier</f>
        <v>519.48</v>
      </c>
      <c r="BZ11" s="264">
        <f ca="1">'IMP PRJ Adj Net Salaries'!BZ11*IMP_Salary_Cost_Multiplier</f>
        <v>519.48</v>
      </c>
      <c r="CA11" s="263">
        <f ca="1">'IMP PRJ Adj Net Salaries'!CA11*IMP_Salary_Cost_Multiplier</f>
        <v>454.68000000000006</v>
      </c>
      <c r="CB11" s="264">
        <f ca="1">'IMP PRJ Adj Net Salaries'!CB11*IMP_Salary_Cost_Multiplier</f>
        <v>454.68000000000006</v>
      </c>
      <c r="CC11" s="264">
        <f ca="1">'IMP PRJ Adj Net Salaries'!CC11*IMP_Salary_Cost_Multiplier</f>
        <v>454.68000000000006</v>
      </c>
      <c r="CD11" s="263">
        <f ca="1">'IMP PRJ Adj Net Salaries'!CD11*IMP_Salary_Cost_Multiplier</f>
        <v>422.28</v>
      </c>
      <c r="CE11" s="264">
        <f ca="1">'IMP PRJ Adj Net Salaries'!CE11*IMP_Salary_Cost_Multiplier</f>
        <v>456.84</v>
      </c>
      <c r="CF11" s="264">
        <f ca="1">'IMP PRJ Adj Net Salaries'!CF11*IMP_Salary_Cost_Multiplier</f>
        <v>456.84</v>
      </c>
      <c r="CG11" s="263">
        <f ca="1">'IMP PRJ Adj Net Salaries'!CG11*IMP_Salary_Cost_Multiplier</f>
        <v>456.84</v>
      </c>
      <c r="CH11" s="264">
        <f ca="1">'IMP PRJ Adj Net Salaries'!CH11*IMP_Salary_Cost_Multiplier</f>
        <v>456.84</v>
      </c>
      <c r="CI11" s="265">
        <f ca="1">'IMP PRJ Adj Net Salaries'!CI11*IMP_Salary_Cost_Multiplier</f>
        <v>456.84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Adj Net Salaries'!AB12*IMP_Salary_Cost_Multiplier</f>
        <v>0</v>
      </c>
      <c r="AC12" s="264">
        <f ca="1">'IMP PRJ Adj Net Salaries'!AC12*IMP_Salary_Cost_Multiplier</f>
        <v>0</v>
      </c>
      <c r="AD12" s="264">
        <f ca="1">'IMP PRJ Adj Net Salaries'!AD12*IMP_Salary_Cost_Multiplier</f>
        <v>7.7760000000000007</v>
      </c>
      <c r="AE12" s="263">
        <f ca="1">'IMP PRJ Adj Net Salaries'!AE12*IMP_Salary_Cost_Multiplier</f>
        <v>15.552000000000001</v>
      </c>
      <c r="AF12" s="264">
        <f ca="1">'IMP PRJ Adj Net Salaries'!AF12*IMP_Salary_Cost_Multiplier</f>
        <v>15.552000000000001</v>
      </c>
      <c r="AG12" s="264">
        <f ca="1">'IMP PRJ Adj Net Salaries'!AG12*IMP_Salary_Cost_Multiplier</f>
        <v>15.552000000000001</v>
      </c>
      <c r="AH12" s="263">
        <f ca="1">'IMP PRJ Adj Net Salaries'!AH12*IMP_Salary_Cost_Multiplier</f>
        <v>15.552000000000001</v>
      </c>
      <c r="AI12" s="264">
        <f ca="1">'IMP PRJ Adj Net Salaries'!AI12*IMP_Salary_Cost_Multiplier</f>
        <v>15.552000000000001</v>
      </c>
      <c r="AJ12" s="264">
        <f ca="1">'IMP PRJ Adj Net Salaries'!AJ12*IMP_Salary_Cost_Multiplier</f>
        <v>15.552000000000001</v>
      </c>
      <c r="AK12" s="263">
        <f ca="1">'IMP PRJ Adj Net Salaries'!AK12*IMP_Salary_Cost_Multiplier</f>
        <v>15.552000000000001</v>
      </c>
      <c r="AL12" s="264">
        <f ca="1">'IMP PRJ Adj Net Salaries'!AL12*IMP_Salary_Cost_Multiplier</f>
        <v>15.552000000000001</v>
      </c>
      <c r="AM12" s="265">
        <f ca="1">'IMP PRJ Adj Net Salaries'!AM12*IMP_Salary_Cost_Multiplier</f>
        <v>15.552000000000001</v>
      </c>
      <c r="AN12" s="266">
        <f ca="1">'IMP PRJ Adj Net Salaries'!AN12*IMP_Salary_Cost_Multiplier</f>
        <v>18.683999999999997</v>
      </c>
      <c r="AO12" s="264">
        <f ca="1">'IMP PRJ Adj Net Salaries'!AO12*IMP_Salary_Cost_Multiplier</f>
        <v>18.683999999999997</v>
      </c>
      <c r="AP12" s="264">
        <f ca="1">'IMP PRJ Adj Net Salaries'!AP12*IMP_Salary_Cost_Multiplier</f>
        <v>56.052</v>
      </c>
      <c r="AQ12" s="263">
        <f ca="1">'IMP PRJ Adj Net Salaries'!AQ12*IMP_Salary_Cost_Multiplier</f>
        <v>93.42</v>
      </c>
      <c r="AR12" s="264">
        <f ca="1">'IMP PRJ Adj Net Salaries'!AR12*IMP_Salary_Cost_Multiplier</f>
        <v>93.42</v>
      </c>
      <c r="AS12" s="264">
        <f ca="1">'IMP PRJ Adj Net Salaries'!AS12*IMP_Salary_Cost_Multiplier</f>
        <v>102.762</v>
      </c>
      <c r="AT12" s="263">
        <f ca="1">'IMP PRJ Adj Net Salaries'!AT12*IMP_Salary_Cost_Multiplier</f>
        <v>112.104</v>
      </c>
      <c r="AU12" s="264">
        <f ca="1">'IMP PRJ Adj Net Salaries'!AU12*IMP_Salary_Cost_Multiplier</f>
        <v>112.104</v>
      </c>
      <c r="AV12" s="264">
        <f ca="1">'IMP PRJ Adj Net Salaries'!AV12*IMP_Salary_Cost_Multiplier</f>
        <v>112.104</v>
      </c>
      <c r="AW12" s="263">
        <f ca="1">'IMP PRJ Adj Net Salaries'!AW12*IMP_Salary_Cost_Multiplier</f>
        <v>93.42</v>
      </c>
      <c r="AX12" s="264">
        <f ca="1">'IMP PRJ Adj Net Salaries'!AX12*IMP_Salary_Cost_Multiplier</f>
        <v>93.42</v>
      </c>
      <c r="AY12" s="265">
        <f ca="1">'IMP PRJ Adj Net Salaries'!AY12*IMP_Salary_Cost_Multiplier</f>
        <v>107.43300000000001</v>
      </c>
      <c r="AZ12" s="266">
        <f ca="1">'IMP PRJ Adj Net Salaries'!AZ12*IMP_Salary_Cost_Multiplier</f>
        <v>146.01600000000002</v>
      </c>
      <c r="BA12" s="264">
        <f ca="1">'IMP PRJ Adj Net Salaries'!BA12*IMP_Salary_Cost_Multiplier</f>
        <v>146.01600000000002</v>
      </c>
      <c r="BB12" s="264">
        <f ca="1">'IMP PRJ Adj Net Salaries'!BB12*IMP_Salary_Cost_Multiplier</f>
        <v>155.56319999999999</v>
      </c>
      <c r="BC12" s="263">
        <f ca="1">'IMP PRJ Adj Net Salaries'!BC12*IMP_Salary_Cost_Multiplier</f>
        <v>165.1104</v>
      </c>
      <c r="BD12" s="264">
        <f ca="1">'IMP PRJ Adj Net Salaries'!BD12*IMP_Salary_Cost_Multiplier</f>
        <v>165.1104</v>
      </c>
      <c r="BE12" s="264">
        <f ca="1">'IMP PRJ Adj Net Salaries'!BE12*IMP_Salary_Cost_Multiplier</f>
        <v>249.35039999999998</v>
      </c>
      <c r="BF12" s="263">
        <f ca="1">'IMP PRJ Adj Net Salaries'!BF12*IMP_Salary_Cost_Multiplier</f>
        <v>333.59039999999999</v>
      </c>
      <c r="BG12" s="264">
        <f ca="1">'IMP PRJ Adj Net Salaries'!BG12*IMP_Salary_Cost_Multiplier</f>
        <v>333.59039999999999</v>
      </c>
      <c r="BH12" s="264">
        <f ca="1">'IMP PRJ Adj Net Salaries'!BH12*IMP_Salary_Cost_Multiplier</f>
        <v>333.59039999999999</v>
      </c>
      <c r="BI12" s="263">
        <f ca="1">'IMP PRJ Adj Net Salaries'!BI12*IMP_Salary_Cost_Multiplier</f>
        <v>333.59039999999999</v>
      </c>
      <c r="BJ12" s="264">
        <f ca="1">'IMP PRJ Adj Net Salaries'!BJ12*IMP_Salary_Cost_Multiplier</f>
        <v>333.59039999999999</v>
      </c>
      <c r="BK12" s="265">
        <f ca="1">'IMP PRJ Adj Net Salaries'!BK12*IMP_Salary_Cost_Multiplier</f>
        <v>333.59039999999999</v>
      </c>
      <c r="BL12" s="266">
        <f ca="1">'IMP PRJ Adj Net Salaries'!BL12*IMP_Salary_Cost_Multiplier</f>
        <v>373.95</v>
      </c>
      <c r="BM12" s="264">
        <f ca="1">'IMP PRJ Adj Net Salaries'!BM12*IMP_Salary_Cost_Multiplier</f>
        <v>373.95</v>
      </c>
      <c r="BN12" s="264">
        <f ca="1">'IMP PRJ Adj Net Salaries'!BN12*IMP_Salary_Cost_Multiplier</f>
        <v>373.95</v>
      </c>
      <c r="BO12" s="263">
        <f ca="1">'IMP PRJ Adj Net Salaries'!BO12*IMP_Salary_Cost_Multiplier</f>
        <v>373.95000000000005</v>
      </c>
      <c r="BP12" s="264">
        <f ca="1">'IMP PRJ Adj Net Salaries'!BP12*IMP_Salary_Cost_Multiplier</f>
        <v>373.95000000000005</v>
      </c>
      <c r="BQ12" s="264">
        <f ca="1">'IMP PRJ Adj Net Salaries'!BQ12*IMP_Salary_Cost_Multiplier</f>
        <v>488.7</v>
      </c>
      <c r="BR12" s="263">
        <f ca="1">'IMP PRJ Adj Net Salaries'!BR12*IMP_Salary_Cost_Multiplier</f>
        <v>580.5</v>
      </c>
      <c r="BS12" s="264">
        <f ca="1">'IMP PRJ Adj Net Salaries'!BS12*IMP_Salary_Cost_Multiplier</f>
        <v>580.5</v>
      </c>
      <c r="BT12" s="264">
        <f ca="1">'IMP PRJ Adj Net Salaries'!BT12*IMP_Salary_Cost_Multiplier</f>
        <v>580.5</v>
      </c>
      <c r="BU12" s="263">
        <f ca="1">'IMP PRJ Adj Net Salaries'!BU12*IMP_Salary_Cost_Multiplier</f>
        <v>580.5</v>
      </c>
      <c r="BV12" s="264">
        <f ca="1">'IMP PRJ Adj Net Salaries'!BV12*IMP_Salary_Cost_Multiplier</f>
        <v>580.5</v>
      </c>
      <c r="BW12" s="265">
        <f ca="1">'IMP PRJ Adj Net Salaries'!BW12*IMP_Salary_Cost_Multiplier</f>
        <v>614.92499999999995</v>
      </c>
      <c r="BX12" s="266">
        <f ca="1">'IMP PRJ Adj Net Salaries'!BX12*IMP_Salary_Cost_Multiplier</f>
        <v>779.22</v>
      </c>
      <c r="BY12" s="264">
        <f ca="1">'IMP PRJ Adj Net Salaries'!BY12*IMP_Salary_Cost_Multiplier</f>
        <v>779.22</v>
      </c>
      <c r="BZ12" s="264">
        <f ca="1">'IMP PRJ Adj Net Salaries'!BZ12*IMP_Salary_Cost_Multiplier</f>
        <v>779.22</v>
      </c>
      <c r="CA12" s="263">
        <f ca="1">'IMP PRJ Adj Net Salaries'!CA12*IMP_Salary_Cost_Multiplier</f>
        <v>682.0200000000001</v>
      </c>
      <c r="CB12" s="264">
        <f ca="1">'IMP PRJ Adj Net Salaries'!CB12*IMP_Salary_Cost_Multiplier</f>
        <v>682.0200000000001</v>
      </c>
      <c r="CC12" s="264">
        <f ca="1">'IMP PRJ Adj Net Salaries'!CC12*IMP_Salary_Cost_Multiplier</f>
        <v>682.0200000000001</v>
      </c>
      <c r="CD12" s="263">
        <f ca="1">'IMP PRJ Adj Net Salaries'!CD12*IMP_Salary_Cost_Multiplier</f>
        <v>633.41999999999996</v>
      </c>
      <c r="CE12" s="264">
        <f ca="1">'IMP PRJ Adj Net Salaries'!CE12*IMP_Salary_Cost_Multiplier</f>
        <v>633.41999999999996</v>
      </c>
      <c r="CF12" s="264">
        <f ca="1">'IMP PRJ Adj Net Salaries'!CF12*IMP_Salary_Cost_Multiplier</f>
        <v>659.33999999999992</v>
      </c>
      <c r="CG12" s="263">
        <f ca="1">'IMP PRJ Adj Net Salaries'!CG12*IMP_Salary_Cost_Multiplier</f>
        <v>685.26</v>
      </c>
      <c r="CH12" s="264">
        <f ca="1">'IMP PRJ Adj Net Salaries'!CH12*IMP_Salary_Cost_Multiplier</f>
        <v>685.26</v>
      </c>
      <c r="CI12" s="265">
        <f ca="1">'IMP PRJ Adj Net Salaries'!CI12*IMP_Salary_Cost_Multiplier</f>
        <v>685.26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Adj Net Salaries'!AB13*IMP_Salary_Cost_Multiplier</f>
        <v>20.736000000000001</v>
      </c>
      <c r="AC13" s="264">
        <f ca="1">'IMP PRJ Adj Net Salaries'!AC13*IMP_Salary_Cost_Multiplier</f>
        <v>20.736000000000001</v>
      </c>
      <c r="AD13" s="264">
        <f ca="1">'IMP PRJ Adj Net Salaries'!AD13*IMP_Salary_Cost_Multiplier</f>
        <v>2.0735999999999999</v>
      </c>
      <c r="AE13" s="263">
        <f ca="1">'IMP PRJ Adj Net Salaries'!AE13*IMP_Salary_Cost_Multiplier</f>
        <v>2.0735999999999999</v>
      </c>
      <c r="AF13" s="264">
        <f ca="1">'IMP PRJ Adj Net Salaries'!AF13*IMP_Salary_Cost_Multiplier</f>
        <v>0</v>
      </c>
      <c r="AG13" s="264">
        <f ca="1">'IMP PRJ Adj Net Salaries'!AG13*IMP_Salary_Cost_Multiplier</f>
        <v>4.1471999999999998</v>
      </c>
      <c r="AH13" s="263">
        <f ca="1">'IMP PRJ Adj Net Salaries'!AH13*IMP_Salary_Cost_Multiplier</f>
        <v>2.0735999999999999</v>
      </c>
      <c r="AI13" s="264">
        <f ca="1">'IMP PRJ Adj Net Salaries'!AI13*IMP_Salary_Cost_Multiplier</f>
        <v>0</v>
      </c>
      <c r="AJ13" s="264">
        <f ca="1">'IMP PRJ Adj Net Salaries'!AJ13*IMP_Salary_Cost_Multiplier</f>
        <v>4.1471999999999998</v>
      </c>
      <c r="AK13" s="263">
        <f ca="1">'IMP PRJ Adj Net Salaries'!AK13*IMP_Salary_Cost_Multiplier</f>
        <v>2.0735999999999999</v>
      </c>
      <c r="AL13" s="264">
        <f ca="1">'IMP PRJ Adj Net Salaries'!AL13*IMP_Salary_Cost_Multiplier</f>
        <v>0</v>
      </c>
      <c r="AM13" s="265">
        <f ca="1">'IMP PRJ Adj Net Salaries'!AM13*IMP_Salary_Cost_Multiplier</f>
        <v>4.1471999999999998</v>
      </c>
      <c r="AN13" s="266">
        <f ca="1">'IMP PRJ Adj Net Salaries'!AN13*IMP_Salary_Cost_Multiplier</f>
        <v>102.13919999999999</v>
      </c>
      <c r="AO13" s="264">
        <f ca="1">'IMP PRJ Adj Net Salaries'!AO13*IMP_Salary_Cost_Multiplier</f>
        <v>99.647999999999996</v>
      </c>
      <c r="AP13" s="264">
        <f ca="1">'IMP PRJ Adj Net Salaries'!AP13*IMP_Salary_Cost_Multiplier</f>
        <v>14.9472</v>
      </c>
      <c r="AQ13" s="263">
        <f ca="1">'IMP PRJ Adj Net Salaries'!AQ13*IMP_Salary_Cost_Multiplier</f>
        <v>37.367999999999995</v>
      </c>
      <c r="AR13" s="264">
        <f ca="1">'IMP PRJ Adj Net Salaries'!AR13*IMP_Salary_Cost_Multiplier</f>
        <v>24.911999999999999</v>
      </c>
      <c r="AS13" s="264">
        <f ca="1">'IMP PRJ Adj Net Salaries'!AS13*IMP_Salary_Cost_Multiplier</f>
        <v>27.403200000000002</v>
      </c>
      <c r="AT13" s="263">
        <f ca="1">'IMP PRJ Adj Net Salaries'!AT13*IMP_Salary_Cost_Multiplier</f>
        <v>14.9472</v>
      </c>
      <c r="AU13" s="264">
        <f ca="1">'IMP PRJ Adj Net Salaries'!AU13*IMP_Salary_Cost_Multiplier</f>
        <v>0</v>
      </c>
      <c r="AV13" s="264">
        <f ca="1">'IMP PRJ Adj Net Salaries'!AV13*IMP_Salary_Cost_Multiplier</f>
        <v>29.894400000000001</v>
      </c>
      <c r="AW13" s="263">
        <f ca="1">'IMP PRJ Adj Net Salaries'!AW13*IMP_Salary_Cost_Multiplier</f>
        <v>49.823999999999998</v>
      </c>
      <c r="AX13" s="264">
        <f ca="1">'IMP PRJ Adj Net Salaries'!AX13*IMP_Salary_Cost_Multiplier</f>
        <v>37.367999999999995</v>
      </c>
      <c r="AY13" s="265">
        <f ca="1">'IMP PRJ Adj Net Salaries'!AY13*IMP_Salary_Cost_Multiplier</f>
        <v>28.648799999999998</v>
      </c>
      <c r="AZ13" s="266">
        <f ca="1">'IMP PRJ Adj Net Salaries'!AZ13*IMP_Salary_Cost_Multiplier</f>
        <v>44.928000000000004</v>
      </c>
      <c r="BA13" s="264">
        <f ca="1">'IMP PRJ Adj Net Salaries'!BA13*IMP_Salary_Cost_Multiplier</f>
        <v>25.459199999999999</v>
      </c>
      <c r="BB13" s="264">
        <f ca="1">'IMP PRJ Adj Net Salaries'!BB13*IMP_Salary_Cost_Multiplier</f>
        <v>41.483520000000006</v>
      </c>
      <c r="BC13" s="263">
        <f ca="1">'IMP PRJ Adj Net Salaries'!BC13*IMP_Salary_Cost_Multiplier</f>
        <v>246.65471999999997</v>
      </c>
      <c r="BD13" s="264">
        <f ca="1">'IMP PRJ Adj Net Salaries'!BD13*IMP_Salary_Cost_Multiplier</f>
        <v>224.64000000000001</v>
      </c>
      <c r="BE13" s="264">
        <f ca="1">'IMP PRJ Adj Net Salaries'!BE13*IMP_Salary_Cost_Multiplier</f>
        <v>66.493439999999993</v>
      </c>
      <c r="BF13" s="263">
        <f ca="1">'IMP PRJ Adj Net Salaries'!BF13*IMP_Salary_Cost_Multiplier</f>
        <v>44.47872000000001</v>
      </c>
      <c r="BG13" s="264">
        <f ca="1">'IMP PRJ Adj Net Salaries'!BG13*IMP_Salary_Cost_Multiplier</f>
        <v>0</v>
      </c>
      <c r="BH13" s="264">
        <f ca="1">'IMP PRJ Adj Net Salaries'!BH13*IMP_Salary_Cost_Multiplier</f>
        <v>88.95744000000002</v>
      </c>
      <c r="BI13" s="263">
        <f ca="1">'IMP PRJ Adj Net Salaries'!BI13*IMP_Salary_Cost_Multiplier</f>
        <v>44.47872000000001</v>
      </c>
      <c r="BJ13" s="264">
        <f ca="1">'IMP PRJ Adj Net Salaries'!BJ13*IMP_Salary_Cost_Multiplier</f>
        <v>0</v>
      </c>
      <c r="BK13" s="265">
        <f ca="1">'IMP PRJ Adj Net Salaries'!BK13*IMP_Salary_Cost_Multiplier</f>
        <v>88.95744000000002</v>
      </c>
      <c r="BL13" s="266">
        <f ca="1">'IMP PRJ Adj Net Salaries'!BL13*IMP_Salary_Cost_Multiplier</f>
        <v>49.86</v>
      </c>
      <c r="BM13" s="264">
        <f ca="1">'IMP PRJ Adj Net Salaries'!BM13*IMP_Salary_Cost_Multiplier</f>
        <v>0</v>
      </c>
      <c r="BN13" s="264">
        <f ca="1">'IMP PRJ Adj Net Salaries'!BN13*IMP_Salary_Cost_Multiplier</f>
        <v>99.72</v>
      </c>
      <c r="BO13" s="263">
        <f ca="1">'IMP PRJ Adj Net Salaries'!BO13*IMP_Salary_Cost_Multiplier</f>
        <v>355.86</v>
      </c>
      <c r="BP13" s="264">
        <f ca="1">'IMP PRJ Adj Net Salaries'!BP13*IMP_Salary_Cost_Multiplier</f>
        <v>306</v>
      </c>
      <c r="BQ13" s="264">
        <f ca="1">'IMP PRJ Adj Net Salaries'!BQ13*IMP_Salary_Cost_Multiplier</f>
        <v>130.32000000000002</v>
      </c>
      <c r="BR13" s="263">
        <f ca="1">'IMP PRJ Adj Net Salaries'!BR13*IMP_Salary_Cost_Multiplier</f>
        <v>77.400000000000006</v>
      </c>
      <c r="BS13" s="264">
        <f ca="1">'IMP PRJ Adj Net Salaries'!BS13*IMP_Salary_Cost_Multiplier</f>
        <v>0</v>
      </c>
      <c r="BT13" s="264">
        <f ca="1">'IMP PRJ Adj Net Salaries'!BT13*IMP_Salary_Cost_Multiplier</f>
        <v>154.80000000000001</v>
      </c>
      <c r="BU13" s="263">
        <f ca="1">'IMP PRJ Adj Net Salaries'!BU13*IMP_Salary_Cost_Multiplier</f>
        <v>169.2</v>
      </c>
      <c r="BV13" s="264">
        <f ca="1">'IMP PRJ Adj Net Salaries'!BV13*IMP_Salary_Cost_Multiplier</f>
        <v>91.8</v>
      </c>
      <c r="BW13" s="265">
        <f ca="1">'IMP PRJ Adj Net Salaries'!BW13*IMP_Salary_Cost_Multiplier</f>
        <v>163.98</v>
      </c>
      <c r="BX13" s="266">
        <f ca="1">'IMP PRJ Adj Net Salaries'!BX13*IMP_Salary_Cost_Multiplier</f>
        <v>103.89600000000002</v>
      </c>
      <c r="BY13" s="264">
        <f ca="1">'IMP PRJ Adj Net Salaries'!BY13*IMP_Salary_Cost_Multiplier</f>
        <v>0</v>
      </c>
      <c r="BZ13" s="264">
        <f ca="1">'IMP PRJ Adj Net Salaries'!BZ13*IMP_Salary_Cost_Multiplier</f>
        <v>207.79200000000003</v>
      </c>
      <c r="CA13" s="263">
        <f ca="1">'IMP PRJ Adj Net Salaries'!CA13*IMP_Salary_Cost_Multiplier</f>
        <v>90.935999999999993</v>
      </c>
      <c r="CB13" s="264">
        <f ca="1">'IMP PRJ Adj Net Salaries'!CB13*IMP_Salary_Cost_Multiplier</f>
        <v>0</v>
      </c>
      <c r="CC13" s="264">
        <f ca="1">'IMP PRJ Adj Net Salaries'!CC13*IMP_Salary_Cost_Multiplier</f>
        <v>181.87199999999999</v>
      </c>
      <c r="CD13" s="263">
        <f ca="1">'IMP PRJ Adj Net Salaries'!CD13*IMP_Salary_Cost_Multiplier</f>
        <v>153.57599999999999</v>
      </c>
      <c r="CE13" s="264">
        <f ca="1">'IMP PRJ Adj Net Salaries'!CE13*IMP_Salary_Cost_Multiplier</f>
        <v>69.120000000000019</v>
      </c>
      <c r="CF13" s="264">
        <f ca="1">'IMP PRJ Adj Net Salaries'!CF13*IMP_Salary_Cost_Multiplier</f>
        <v>175.82399999999996</v>
      </c>
      <c r="CG13" s="263">
        <f ca="1">'IMP PRJ Adj Net Salaries'!CG13*IMP_Salary_Cost_Multiplier</f>
        <v>91.367999999999981</v>
      </c>
      <c r="CH13" s="264">
        <f ca="1">'IMP PRJ Adj Net Salaries'!CH13*IMP_Salary_Cost_Multiplier</f>
        <v>0</v>
      </c>
      <c r="CI13" s="265">
        <f ca="1">'IMP PRJ Adj Net Salaries'!CI13*IMP_Salary_Cost_Multiplier</f>
        <v>182.73599999999996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Adj Net Salaries'!AB14*IMP_Salary_Cost_Multiplier</f>
        <v>15.552000000000001</v>
      </c>
      <c r="AC14" s="264">
        <f ca="1">'IMP PRJ Adj Net Salaries'!AC14*IMP_Salary_Cost_Multiplier</f>
        <v>15.552000000000001</v>
      </c>
      <c r="AD14" s="264">
        <f ca="1">'IMP PRJ Adj Net Salaries'!AD14*IMP_Salary_Cost_Multiplier</f>
        <v>7.7760000000000007</v>
      </c>
      <c r="AE14" s="263">
        <f ca="1">'IMP PRJ Adj Net Salaries'!AE14*IMP_Salary_Cost_Multiplier</f>
        <v>7.7760000000000007</v>
      </c>
      <c r="AF14" s="264">
        <f ca="1">'IMP PRJ Adj Net Salaries'!AF14*IMP_Salary_Cost_Multiplier</f>
        <v>1.5552000000000001</v>
      </c>
      <c r="AG14" s="264">
        <f ca="1">'IMP PRJ Adj Net Salaries'!AG14*IMP_Salary_Cost_Multiplier</f>
        <v>11.664</v>
      </c>
      <c r="AH14" s="263">
        <f ca="1">'IMP PRJ Adj Net Salaries'!AH14*IMP_Salary_Cost_Multiplier</f>
        <v>7.7760000000000007</v>
      </c>
      <c r="AI14" s="264">
        <f ca="1">'IMP PRJ Adj Net Salaries'!AI14*IMP_Salary_Cost_Multiplier</f>
        <v>1.5552000000000001</v>
      </c>
      <c r="AJ14" s="264">
        <f ca="1">'IMP PRJ Adj Net Salaries'!AJ14*IMP_Salary_Cost_Multiplier</f>
        <v>11.664</v>
      </c>
      <c r="AK14" s="263">
        <f ca="1">'IMP PRJ Adj Net Salaries'!AK14*IMP_Salary_Cost_Multiplier</f>
        <v>7.7760000000000007</v>
      </c>
      <c r="AL14" s="264">
        <f ca="1">'IMP PRJ Adj Net Salaries'!AL14*IMP_Salary_Cost_Multiplier</f>
        <v>1.5552000000000001</v>
      </c>
      <c r="AM14" s="265">
        <f ca="1">'IMP PRJ Adj Net Salaries'!AM14*IMP_Salary_Cost_Multiplier</f>
        <v>11.664</v>
      </c>
      <c r="AN14" s="266">
        <f ca="1">'IMP PRJ Adj Net Salaries'!AN14*IMP_Salary_Cost_Multiplier</f>
        <v>84.078000000000003</v>
      </c>
      <c r="AO14" s="264">
        <f ca="1">'IMP PRJ Adj Net Salaries'!AO14*IMP_Salary_Cost_Multiplier</f>
        <v>76.604399999999984</v>
      </c>
      <c r="AP14" s="264">
        <f ca="1">'IMP PRJ Adj Net Salaries'!AP14*IMP_Salary_Cost_Multiplier</f>
        <v>51.381</v>
      </c>
      <c r="AQ14" s="263">
        <f ca="1">'IMP PRJ Adj Net Salaries'!AQ14*IMP_Salary_Cost_Multiplier</f>
        <v>65.394000000000005</v>
      </c>
      <c r="AR14" s="264">
        <f ca="1">'IMP PRJ Adj Net Salaries'!AR14*IMP_Salary_Cost_Multiplier</f>
        <v>28.026</v>
      </c>
      <c r="AS14" s="264">
        <f ca="1">'IMP PRJ Adj Net Salaries'!AS14*IMP_Salary_Cost_Multiplier</f>
        <v>79.407000000000011</v>
      </c>
      <c r="AT14" s="263">
        <f ca="1">'IMP PRJ Adj Net Salaries'!AT14*IMP_Salary_Cost_Multiplier</f>
        <v>56.052</v>
      </c>
      <c r="AU14" s="264">
        <f ca="1">'IMP PRJ Adj Net Salaries'!AU14*IMP_Salary_Cost_Multiplier</f>
        <v>11.210400000000002</v>
      </c>
      <c r="AV14" s="264">
        <f ca="1">'IMP PRJ Adj Net Salaries'!AV14*IMP_Salary_Cost_Multiplier</f>
        <v>84.078000000000003</v>
      </c>
      <c r="AW14" s="263">
        <f ca="1">'IMP PRJ Adj Net Salaries'!AW14*IMP_Salary_Cost_Multiplier</f>
        <v>74.73599999999999</v>
      </c>
      <c r="AX14" s="264">
        <f ca="1">'IMP PRJ Adj Net Salaries'!AX14*IMP_Salary_Cost_Multiplier</f>
        <v>37.367999999999995</v>
      </c>
      <c r="AY14" s="265">
        <f ca="1">'IMP PRJ Adj Net Salaries'!AY14*IMP_Salary_Cost_Multiplier</f>
        <v>84.078000000000003</v>
      </c>
      <c r="AZ14" s="266">
        <f ca="1">'IMP PRJ Adj Net Salaries'!AZ14*IMP_Salary_Cost_Multiplier</f>
        <v>92.102400000000003</v>
      </c>
      <c r="BA14" s="264">
        <f ca="1">'IMP PRJ Adj Net Salaries'!BA14*IMP_Salary_Cost_Multiplier</f>
        <v>33.695999999999998</v>
      </c>
      <c r="BB14" s="264">
        <f ca="1">'IMP PRJ Adj Net Salaries'!BB14*IMP_Salary_Cost_Multiplier</f>
        <v>119.05919999999999</v>
      </c>
      <c r="BC14" s="263">
        <f ca="1">'IMP PRJ Adj Net Salaries'!BC14*IMP_Salary_Cost_Multiplier</f>
        <v>251.03520000000006</v>
      </c>
      <c r="BD14" s="264">
        <f ca="1">'IMP PRJ Adj Net Salaries'!BD14*IMP_Salary_Cost_Multiplier</f>
        <v>184.99104</v>
      </c>
      <c r="BE14" s="264">
        <f ca="1">'IMP PRJ Adj Net Salaries'!BE14*IMP_Salary_Cost_Multiplier</f>
        <v>208.07279999999997</v>
      </c>
      <c r="BF14" s="263">
        <f ca="1">'IMP PRJ Adj Net Salaries'!BF14*IMP_Salary_Cost_Multiplier</f>
        <v>166.79519999999999</v>
      </c>
      <c r="BG14" s="264">
        <f ca="1">'IMP PRJ Adj Net Salaries'!BG14*IMP_Salary_Cost_Multiplier</f>
        <v>33.359040000000007</v>
      </c>
      <c r="BH14" s="264">
        <f ca="1">'IMP PRJ Adj Net Salaries'!BH14*IMP_Salary_Cost_Multiplier</f>
        <v>250.19279999999998</v>
      </c>
      <c r="BI14" s="263">
        <f ca="1">'IMP PRJ Adj Net Salaries'!BI14*IMP_Salary_Cost_Multiplier</f>
        <v>166.79519999999999</v>
      </c>
      <c r="BJ14" s="264">
        <f ca="1">'IMP PRJ Adj Net Salaries'!BJ14*IMP_Salary_Cost_Multiplier</f>
        <v>33.359040000000007</v>
      </c>
      <c r="BK14" s="265">
        <f ca="1">'IMP PRJ Adj Net Salaries'!BK14*IMP_Salary_Cost_Multiplier</f>
        <v>250.19279999999998</v>
      </c>
      <c r="BL14" s="266">
        <f ca="1">'IMP PRJ Adj Net Salaries'!BL14*IMP_Salary_Cost_Multiplier</f>
        <v>186.97499999999999</v>
      </c>
      <c r="BM14" s="264">
        <f ca="1">'IMP PRJ Adj Net Salaries'!BM14*IMP_Salary_Cost_Multiplier</f>
        <v>37.395000000000003</v>
      </c>
      <c r="BN14" s="264">
        <f ca="1">'IMP PRJ Adj Net Salaries'!BN14*IMP_Salary_Cost_Multiplier</f>
        <v>280.46250000000003</v>
      </c>
      <c r="BO14" s="263">
        <f ca="1">'IMP PRJ Adj Net Salaries'!BO14*IMP_Salary_Cost_Multiplier</f>
        <v>416.47500000000008</v>
      </c>
      <c r="BP14" s="264">
        <f ca="1">'IMP PRJ Adj Net Salaries'!BP14*IMP_Salary_Cost_Multiplier</f>
        <v>266.89500000000004</v>
      </c>
      <c r="BQ14" s="264">
        <f ca="1">'IMP PRJ Adj Net Salaries'!BQ14*IMP_Salary_Cost_Multiplier</f>
        <v>395.21250000000003</v>
      </c>
      <c r="BR14" s="263">
        <f ca="1">'IMP PRJ Adj Net Salaries'!BR14*IMP_Salary_Cost_Multiplier</f>
        <v>290.25</v>
      </c>
      <c r="BS14" s="264">
        <f ca="1">'IMP PRJ Adj Net Salaries'!BS14*IMP_Salary_Cost_Multiplier</f>
        <v>58.050000000000004</v>
      </c>
      <c r="BT14" s="264">
        <f ca="1">'IMP PRJ Adj Net Salaries'!BT14*IMP_Salary_Cost_Multiplier</f>
        <v>435.375</v>
      </c>
      <c r="BU14" s="263">
        <f ca="1">'IMP PRJ Adj Net Salaries'!BU14*IMP_Salary_Cost_Multiplier</f>
        <v>359.10000000000008</v>
      </c>
      <c r="BV14" s="264">
        <f ca="1">'IMP PRJ Adj Net Salaries'!BV14*IMP_Salary_Cost_Multiplier</f>
        <v>126.89999999999998</v>
      </c>
      <c r="BW14" s="265">
        <f ca="1">'IMP PRJ Adj Net Salaries'!BW14*IMP_Salary_Cost_Multiplier</f>
        <v>469.8</v>
      </c>
      <c r="BX14" s="266">
        <f ca="1">'IMP PRJ Adj Net Salaries'!BX14*IMP_Salary_Cost_Multiplier</f>
        <v>389.61</v>
      </c>
      <c r="BY14" s="264">
        <f ca="1">'IMP PRJ Adj Net Salaries'!BY14*IMP_Salary_Cost_Multiplier</f>
        <v>77.922000000000011</v>
      </c>
      <c r="BZ14" s="264">
        <f ca="1">'IMP PRJ Adj Net Salaries'!BZ14*IMP_Salary_Cost_Multiplier</f>
        <v>584.41500000000008</v>
      </c>
      <c r="CA14" s="263">
        <f ca="1">'IMP PRJ Adj Net Salaries'!CA14*IMP_Salary_Cost_Multiplier</f>
        <v>341.01000000000005</v>
      </c>
      <c r="CB14" s="264">
        <f ca="1">'IMP PRJ Adj Net Salaries'!CB14*IMP_Salary_Cost_Multiplier</f>
        <v>68.201999999999998</v>
      </c>
      <c r="CC14" s="264">
        <f ca="1">'IMP PRJ Adj Net Salaries'!CC14*IMP_Salary_Cost_Multiplier</f>
        <v>511.51500000000004</v>
      </c>
      <c r="CD14" s="263">
        <f ca="1">'IMP PRJ Adj Net Salaries'!CD14*IMP_Salary_Cost_Multiplier</f>
        <v>368.5499999999999</v>
      </c>
      <c r="CE14" s="264">
        <f ca="1">'IMP PRJ Adj Net Salaries'!CE14*IMP_Salary_Cost_Multiplier</f>
        <v>115.18199999999999</v>
      </c>
      <c r="CF14" s="264">
        <f ca="1">'IMP PRJ Adj Net Salaries'!CF14*IMP_Salary_Cost_Multiplier</f>
        <v>500.98500000000001</v>
      </c>
      <c r="CG14" s="263">
        <f ca="1">'IMP PRJ Adj Net Salaries'!CG14*IMP_Salary_Cost_Multiplier</f>
        <v>342.63</v>
      </c>
      <c r="CH14" s="264">
        <f ca="1">'IMP PRJ Adj Net Salaries'!CH14*IMP_Salary_Cost_Multiplier</f>
        <v>68.525999999999996</v>
      </c>
      <c r="CI14" s="265">
        <f ca="1">'IMP PRJ Adj Net Salaries'!CI14*IMP_Salary_Cost_Multiplier</f>
        <v>513.94499999999994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Adj Net Salaries'!AB15*IMP_Salary_Cost_Multiplier</f>
        <v>0</v>
      </c>
      <c r="AC15" s="264">
        <f ca="1">'IMP PRJ Adj Net Salaries'!AC15*IMP_Salary_Cost_Multiplier</f>
        <v>10.368</v>
      </c>
      <c r="AD15" s="264">
        <f ca="1">'IMP PRJ Adj Net Salaries'!AD15*IMP_Salary_Cost_Multiplier</f>
        <v>10.368</v>
      </c>
      <c r="AE15" s="263">
        <f ca="1">'IMP PRJ Adj Net Salaries'!AE15*IMP_Salary_Cost_Multiplier</f>
        <v>10.368</v>
      </c>
      <c r="AF15" s="264">
        <f ca="1">'IMP PRJ Adj Net Salaries'!AF15*IMP_Salary_Cost_Multiplier</f>
        <v>10.368</v>
      </c>
      <c r="AG15" s="264">
        <f ca="1">'IMP PRJ Adj Net Salaries'!AG15*IMP_Salary_Cost_Multiplier</f>
        <v>10.368</v>
      </c>
      <c r="AH15" s="263">
        <f ca="1">'IMP PRJ Adj Net Salaries'!AH15*IMP_Salary_Cost_Multiplier</f>
        <v>10.368</v>
      </c>
      <c r="AI15" s="264">
        <f ca="1">'IMP PRJ Adj Net Salaries'!AI15*IMP_Salary_Cost_Multiplier</f>
        <v>10.368</v>
      </c>
      <c r="AJ15" s="264">
        <f ca="1">'IMP PRJ Adj Net Salaries'!AJ15*IMP_Salary_Cost_Multiplier</f>
        <v>10.368</v>
      </c>
      <c r="AK15" s="263">
        <f ca="1">'IMP PRJ Adj Net Salaries'!AK15*IMP_Salary_Cost_Multiplier</f>
        <v>10.368</v>
      </c>
      <c r="AL15" s="264">
        <f ca="1">'IMP PRJ Adj Net Salaries'!AL15*IMP_Salary_Cost_Multiplier</f>
        <v>10.368</v>
      </c>
      <c r="AM15" s="265">
        <f ca="1">'IMP PRJ Adj Net Salaries'!AM15*IMP_Salary_Cost_Multiplier</f>
        <v>10.368</v>
      </c>
      <c r="AN15" s="266">
        <f ca="1">'IMP PRJ Adj Net Salaries'!AN15*IMP_Salary_Cost_Multiplier</f>
        <v>12.456</v>
      </c>
      <c r="AO15" s="264">
        <f ca="1">'IMP PRJ Adj Net Salaries'!AO15*IMP_Salary_Cost_Multiplier</f>
        <v>62.28</v>
      </c>
      <c r="AP15" s="264">
        <f ca="1">'IMP PRJ Adj Net Salaries'!AP15*IMP_Salary_Cost_Multiplier</f>
        <v>62.28</v>
      </c>
      <c r="AQ15" s="263">
        <f ca="1">'IMP PRJ Adj Net Salaries'!AQ15*IMP_Salary_Cost_Multiplier</f>
        <v>62.28</v>
      </c>
      <c r="AR15" s="264">
        <f ca="1">'IMP PRJ Adj Net Salaries'!AR15*IMP_Salary_Cost_Multiplier</f>
        <v>74.73599999999999</v>
      </c>
      <c r="AS15" s="264">
        <f ca="1">'IMP PRJ Adj Net Salaries'!AS15*IMP_Salary_Cost_Multiplier</f>
        <v>74.73599999999999</v>
      </c>
      <c r="AT15" s="263">
        <f ca="1">'IMP PRJ Adj Net Salaries'!AT15*IMP_Salary_Cost_Multiplier</f>
        <v>74.73599999999999</v>
      </c>
      <c r="AU15" s="264">
        <f ca="1">'IMP PRJ Adj Net Salaries'!AU15*IMP_Salary_Cost_Multiplier</f>
        <v>74.73599999999999</v>
      </c>
      <c r="AV15" s="264">
        <f ca="1">'IMP PRJ Adj Net Salaries'!AV15*IMP_Salary_Cost_Multiplier</f>
        <v>74.73599999999999</v>
      </c>
      <c r="AW15" s="263">
        <f ca="1">'IMP PRJ Adj Net Salaries'!AW15*IMP_Salary_Cost_Multiplier</f>
        <v>62.28</v>
      </c>
      <c r="AX15" s="264">
        <f ca="1">'IMP PRJ Adj Net Salaries'!AX15*IMP_Salary_Cost_Multiplier</f>
        <v>80.963999999999999</v>
      </c>
      <c r="AY15" s="265">
        <f ca="1">'IMP PRJ Adj Net Salaries'!AY15*IMP_Salary_Cost_Multiplier</f>
        <v>80.963999999999999</v>
      </c>
      <c r="AZ15" s="266">
        <f ca="1">'IMP PRJ Adj Net Salaries'!AZ15*IMP_Salary_Cost_Multiplier</f>
        <v>97.343999999999994</v>
      </c>
      <c r="BA15" s="264">
        <f ca="1">'IMP PRJ Adj Net Salaries'!BA15*IMP_Salary_Cost_Multiplier</f>
        <v>110.0736</v>
      </c>
      <c r="BB15" s="264">
        <f ca="1">'IMP PRJ Adj Net Salaries'!BB15*IMP_Salary_Cost_Multiplier</f>
        <v>110.0736</v>
      </c>
      <c r="BC15" s="263">
        <f ca="1">'IMP PRJ Adj Net Salaries'!BC15*IMP_Salary_Cost_Multiplier</f>
        <v>110.0736</v>
      </c>
      <c r="BD15" s="264">
        <f ca="1">'IMP PRJ Adj Net Salaries'!BD15*IMP_Salary_Cost_Multiplier</f>
        <v>222.39360000000002</v>
      </c>
      <c r="BE15" s="264">
        <f ca="1">'IMP PRJ Adj Net Salaries'!BE15*IMP_Salary_Cost_Multiplier</f>
        <v>222.39360000000002</v>
      </c>
      <c r="BF15" s="263">
        <f ca="1">'IMP PRJ Adj Net Salaries'!BF15*IMP_Salary_Cost_Multiplier</f>
        <v>222.39360000000002</v>
      </c>
      <c r="BG15" s="264">
        <f ca="1">'IMP PRJ Adj Net Salaries'!BG15*IMP_Salary_Cost_Multiplier</f>
        <v>222.39360000000002</v>
      </c>
      <c r="BH15" s="264">
        <f ca="1">'IMP PRJ Adj Net Salaries'!BH15*IMP_Salary_Cost_Multiplier</f>
        <v>222.39360000000002</v>
      </c>
      <c r="BI15" s="263">
        <f ca="1">'IMP PRJ Adj Net Salaries'!BI15*IMP_Salary_Cost_Multiplier</f>
        <v>222.39360000000002</v>
      </c>
      <c r="BJ15" s="264">
        <f ca="1">'IMP PRJ Adj Net Salaries'!BJ15*IMP_Salary_Cost_Multiplier</f>
        <v>222.39360000000002</v>
      </c>
      <c r="BK15" s="265">
        <f ca="1">'IMP PRJ Adj Net Salaries'!BK15*IMP_Salary_Cost_Multiplier</f>
        <v>222.39360000000002</v>
      </c>
      <c r="BL15" s="266">
        <f ca="1">'IMP PRJ Adj Net Salaries'!BL15*IMP_Salary_Cost_Multiplier</f>
        <v>249.3</v>
      </c>
      <c r="BM15" s="264">
        <f ca="1">'IMP PRJ Adj Net Salaries'!BM15*IMP_Salary_Cost_Multiplier</f>
        <v>249.3</v>
      </c>
      <c r="BN15" s="264">
        <f ca="1">'IMP PRJ Adj Net Salaries'!BN15*IMP_Salary_Cost_Multiplier</f>
        <v>249.3</v>
      </c>
      <c r="BO15" s="263">
        <f ca="1">'IMP PRJ Adj Net Salaries'!BO15*IMP_Salary_Cost_Multiplier</f>
        <v>249.3</v>
      </c>
      <c r="BP15" s="264">
        <f ca="1">'IMP PRJ Adj Net Salaries'!BP15*IMP_Salary_Cost_Multiplier</f>
        <v>402.3</v>
      </c>
      <c r="BQ15" s="264">
        <f ca="1">'IMP PRJ Adj Net Salaries'!BQ15*IMP_Salary_Cost_Multiplier</f>
        <v>402.3</v>
      </c>
      <c r="BR15" s="263">
        <f ca="1">'IMP PRJ Adj Net Salaries'!BR15*IMP_Salary_Cost_Multiplier</f>
        <v>387</v>
      </c>
      <c r="BS15" s="264">
        <f ca="1">'IMP PRJ Adj Net Salaries'!BS15*IMP_Salary_Cost_Multiplier</f>
        <v>387</v>
      </c>
      <c r="BT15" s="264">
        <f ca="1">'IMP PRJ Adj Net Salaries'!BT15*IMP_Salary_Cost_Multiplier</f>
        <v>387</v>
      </c>
      <c r="BU15" s="263">
        <f ca="1">'IMP PRJ Adj Net Salaries'!BU15*IMP_Salary_Cost_Multiplier</f>
        <v>387</v>
      </c>
      <c r="BV15" s="264">
        <f ca="1">'IMP PRJ Adj Net Salaries'!BV15*IMP_Salary_Cost_Multiplier</f>
        <v>432.90000000000003</v>
      </c>
      <c r="BW15" s="265">
        <f ca="1">'IMP PRJ Adj Net Salaries'!BW15*IMP_Salary_Cost_Multiplier</f>
        <v>432.90000000000003</v>
      </c>
      <c r="BX15" s="266">
        <f ca="1">'IMP PRJ Adj Net Salaries'!BX15*IMP_Salary_Cost_Multiplier</f>
        <v>519.48</v>
      </c>
      <c r="BY15" s="264">
        <f ca="1">'IMP PRJ Adj Net Salaries'!BY15*IMP_Salary_Cost_Multiplier</f>
        <v>519.48</v>
      </c>
      <c r="BZ15" s="264">
        <f ca="1">'IMP PRJ Adj Net Salaries'!BZ15*IMP_Salary_Cost_Multiplier</f>
        <v>519.48</v>
      </c>
      <c r="CA15" s="263">
        <f ca="1">'IMP PRJ Adj Net Salaries'!CA15*IMP_Salary_Cost_Multiplier</f>
        <v>454.68000000000006</v>
      </c>
      <c r="CB15" s="264">
        <f ca="1">'IMP PRJ Adj Net Salaries'!CB15*IMP_Salary_Cost_Multiplier</f>
        <v>454.68000000000006</v>
      </c>
      <c r="CC15" s="264">
        <f ca="1">'IMP PRJ Adj Net Salaries'!CC15*IMP_Salary_Cost_Multiplier</f>
        <v>454.68000000000006</v>
      </c>
      <c r="CD15" s="263">
        <f ca="1">'IMP PRJ Adj Net Salaries'!CD15*IMP_Salary_Cost_Multiplier</f>
        <v>422.28</v>
      </c>
      <c r="CE15" s="264">
        <f ca="1">'IMP PRJ Adj Net Salaries'!CE15*IMP_Salary_Cost_Multiplier</f>
        <v>456.84</v>
      </c>
      <c r="CF15" s="264">
        <f ca="1">'IMP PRJ Adj Net Salaries'!CF15*IMP_Salary_Cost_Multiplier</f>
        <v>456.84</v>
      </c>
      <c r="CG15" s="263">
        <f ca="1">'IMP PRJ Adj Net Salaries'!CG15*IMP_Salary_Cost_Multiplier</f>
        <v>456.84</v>
      </c>
      <c r="CH15" s="264">
        <f ca="1">'IMP PRJ Adj Net Salaries'!CH15*IMP_Salary_Cost_Multiplier</f>
        <v>456.84</v>
      </c>
      <c r="CI15" s="265">
        <f ca="1">'IMP PRJ Adj Net Salaries'!CI15*IMP_Salary_Cost_Multiplier</f>
        <v>456.84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Adj Net Salaries'!AB16*IMP_Salary_Cost_Multiplier</f>
        <v>0</v>
      </c>
      <c r="AC16" s="264">
        <f ca="1">'IMP PRJ Adj Net Salaries'!AC16*IMP_Salary_Cost_Multiplier</f>
        <v>0</v>
      </c>
      <c r="AD16" s="264">
        <f ca="1">'IMP PRJ Adj Net Salaries'!AD16*IMP_Salary_Cost_Multiplier</f>
        <v>7.7760000000000007</v>
      </c>
      <c r="AE16" s="263">
        <f ca="1">'IMP PRJ Adj Net Salaries'!AE16*IMP_Salary_Cost_Multiplier</f>
        <v>15.552000000000001</v>
      </c>
      <c r="AF16" s="264">
        <f ca="1">'IMP PRJ Adj Net Salaries'!AF16*IMP_Salary_Cost_Multiplier</f>
        <v>15.552000000000001</v>
      </c>
      <c r="AG16" s="264">
        <f ca="1">'IMP PRJ Adj Net Salaries'!AG16*IMP_Salary_Cost_Multiplier</f>
        <v>15.552000000000001</v>
      </c>
      <c r="AH16" s="263">
        <f ca="1">'IMP PRJ Adj Net Salaries'!AH16*IMP_Salary_Cost_Multiplier</f>
        <v>15.552000000000001</v>
      </c>
      <c r="AI16" s="264">
        <f ca="1">'IMP PRJ Adj Net Salaries'!AI16*IMP_Salary_Cost_Multiplier</f>
        <v>15.552000000000001</v>
      </c>
      <c r="AJ16" s="264">
        <f ca="1">'IMP PRJ Adj Net Salaries'!AJ16*IMP_Salary_Cost_Multiplier</f>
        <v>15.552000000000001</v>
      </c>
      <c r="AK16" s="263">
        <f ca="1">'IMP PRJ Adj Net Salaries'!AK16*IMP_Salary_Cost_Multiplier</f>
        <v>15.552000000000001</v>
      </c>
      <c r="AL16" s="264">
        <f ca="1">'IMP PRJ Adj Net Salaries'!AL16*IMP_Salary_Cost_Multiplier</f>
        <v>15.552000000000001</v>
      </c>
      <c r="AM16" s="265">
        <f ca="1">'IMP PRJ Adj Net Salaries'!AM16*IMP_Salary_Cost_Multiplier</f>
        <v>15.552000000000001</v>
      </c>
      <c r="AN16" s="266">
        <f ca="1">'IMP PRJ Adj Net Salaries'!AN16*IMP_Salary_Cost_Multiplier</f>
        <v>18.683999999999997</v>
      </c>
      <c r="AO16" s="264">
        <f ca="1">'IMP PRJ Adj Net Salaries'!AO16*IMP_Salary_Cost_Multiplier</f>
        <v>18.683999999999997</v>
      </c>
      <c r="AP16" s="264">
        <f ca="1">'IMP PRJ Adj Net Salaries'!AP16*IMP_Salary_Cost_Multiplier</f>
        <v>56.052</v>
      </c>
      <c r="AQ16" s="263">
        <f ca="1">'IMP PRJ Adj Net Salaries'!AQ16*IMP_Salary_Cost_Multiplier</f>
        <v>93.42</v>
      </c>
      <c r="AR16" s="264">
        <f ca="1">'IMP PRJ Adj Net Salaries'!AR16*IMP_Salary_Cost_Multiplier</f>
        <v>93.42</v>
      </c>
      <c r="AS16" s="264">
        <f ca="1">'IMP PRJ Adj Net Salaries'!AS16*IMP_Salary_Cost_Multiplier</f>
        <v>102.762</v>
      </c>
      <c r="AT16" s="263">
        <f ca="1">'IMP PRJ Adj Net Salaries'!AT16*IMP_Salary_Cost_Multiplier</f>
        <v>112.104</v>
      </c>
      <c r="AU16" s="264">
        <f ca="1">'IMP PRJ Adj Net Salaries'!AU16*IMP_Salary_Cost_Multiplier</f>
        <v>112.104</v>
      </c>
      <c r="AV16" s="264">
        <f ca="1">'IMP PRJ Adj Net Salaries'!AV16*IMP_Salary_Cost_Multiplier</f>
        <v>112.104</v>
      </c>
      <c r="AW16" s="263">
        <f ca="1">'IMP PRJ Adj Net Salaries'!AW16*IMP_Salary_Cost_Multiplier</f>
        <v>93.42</v>
      </c>
      <c r="AX16" s="264">
        <f ca="1">'IMP PRJ Adj Net Salaries'!AX16*IMP_Salary_Cost_Multiplier</f>
        <v>93.42</v>
      </c>
      <c r="AY16" s="265">
        <f ca="1">'IMP PRJ Adj Net Salaries'!AY16*IMP_Salary_Cost_Multiplier</f>
        <v>107.43300000000001</v>
      </c>
      <c r="AZ16" s="266">
        <f ca="1">'IMP PRJ Adj Net Salaries'!AZ16*IMP_Salary_Cost_Multiplier</f>
        <v>146.01600000000002</v>
      </c>
      <c r="BA16" s="264">
        <f ca="1">'IMP PRJ Adj Net Salaries'!BA16*IMP_Salary_Cost_Multiplier</f>
        <v>146.01600000000002</v>
      </c>
      <c r="BB16" s="264">
        <f ca="1">'IMP PRJ Adj Net Salaries'!BB16*IMP_Salary_Cost_Multiplier</f>
        <v>155.56319999999999</v>
      </c>
      <c r="BC16" s="263">
        <f ca="1">'IMP PRJ Adj Net Salaries'!BC16*IMP_Salary_Cost_Multiplier</f>
        <v>165.1104</v>
      </c>
      <c r="BD16" s="264">
        <f ca="1">'IMP PRJ Adj Net Salaries'!BD16*IMP_Salary_Cost_Multiplier</f>
        <v>165.1104</v>
      </c>
      <c r="BE16" s="264">
        <f ca="1">'IMP PRJ Adj Net Salaries'!BE16*IMP_Salary_Cost_Multiplier</f>
        <v>249.35039999999998</v>
      </c>
      <c r="BF16" s="263">
        <f ca="1">'IMP PRJ Adj Net Salaries'!BF16*IMP_Salary_Cost_Multiplier</f>
        <v>333.59039999999999</v>
      </c>
      <c r="BG16" s="264">
        <f ca="1">'IMP PRJ Adj Net Salaries'!BG16*IMP_Salary_Cost_Multiplier</f>
        <v>333.59039999999999</v>
      </c>
      <c r="BH16" s="264">
        <f ca="1">'IMP PRJ Adj Net Salaries'!BH16*IMP_Salary_Cost_Multiplier</f>
        <v>333.59039999999999</v>
      </c>
      <c r="BI16" s="263">
        <f ca="1">'IMP PRJ Adj Net Salaries'!BI16*IMP_Salary_Cost_Multiplier</f>
        <v>333.59039999999999</v>
      </c>
      <c r="BJ16" s="264">
        <f ca="1">'IMP PRJ Adj Net Salaries'!BJ16*IMP_Salary_Cost_Multiplier</f>
        <v>333.59039999999999</v>
      </c>
      <c r="BK16" s="265">
        <f ca="1">'IMP PRJ Adj Net Salaries'!BK16*IMP_Salary_Cost_Multiplier</f>
        <v>333.59039999999999</v>
      </c>
      <c r="BL16" s="266">
        <f ca="1">'IMP PRJ Adj Net Salaries'!BL16*IMP_Salary_Cost_Multiplier</f>
        <v>373.95</v>
      </c>
      <c r="BM16" s="264">
        <f ca="1">'IMP PRJ Adj Net Salaries'!BM16*IMP_Salary_Cost_Multiplier</f>
        <v>373.95</v>
      </c>
      <c r="BN16" s="264">
        <f ca="1">'IMP PRJ Adj Net Salaries'!BN16*IMP_Salary_Cost_Multiplier</f>
        <v>373.95</v>
      </c>
      <c r="BO16" s="263">
        <f ca="1">'IMP PRJ Adj Net Salaries'!BO16*IMP_Salary_Cost_Multiplier</f>
        <v>373.95000000000005</v>
      </c>
      <c r="BP16" s="264">
        <f ca="1">'IMP PRJ Adj Net Salaries'!BP16*IMP_Salary_Cost_Multiplier</f>
        <v>373.95000000000005</v>
      </c>
      <c r="BQ16" s="264">
        <f ca="1">'IMP PRJ Adj Net Salaries'!BQ16*IMP_Salary_Cost_Multiplier</f>
        <v>488.7</v>
      </c>
      <c r="BR16" s="263">
        <f ca="1">'IMP PRJ Adj Net Salaries'!BR16*IMP_Salary_Cost_Multiplier</f>
        <v>580.5</v>
      </c>
      <c r="BS16" s="264">
        <f ca="1">'IMP PRJ Adj Net Salaries'!BS16*IMP_Salary_Cost_Multiplier</f>
        <v>580.5</v>
      </c>
      <c r="BT16" s="264">
        <f ca="1">'IMP PRJ Adj Net Salaries'!BT16*IMP_Salary_Cost_Multiplier</f>
        <v>580.5</v>
      </c>
      <c r="BU16" s="263">
        <f ca="1">'IMP PRJ Adj Net Salaries'!BU16*IMP_Salary_Cost_Multiplier</f>
        <v>580.5</v>
      </c>
      <c r="BV16" s="264">
        <f ca="1">'IMP PRJ Adj Net Salaries'!BV16*IMP_Salary_Cost_Multiplier</f>
        <v>580.5</v>
      </c>
      <c r="BW16" s="265">
        <f ca="1">'IMP PRJ Adj Net Salaries'!BW16*IMP_Salary_Cost_Multiplier</f>
        <v>614.92499999999995</v>
      </c>
      <c r="BX16" s="266">
        <f ca="1">'IMP PRJ Adj Net Salaries'!BX16*IMP_Salary_Cost_Multiplier</f>
        <v>779.22</v>
      </c>
      <c r="BY16" s="264">
        <f ca="1">'IMP PRJ Adj Net Salaries'!BY16*IMP_Salary_Cost_Multiplier</f>
        <v>779.22</v>
      </c>
      <c r="BZ16" s="264">
        <f ca="1">'IMP PRJ Adj Net Salaries'!BZ16*IMP_Salary_Cost_Multiplier</f>
        <v>779.22</v>
      </c>
      <c r="CA16" s="263">
        <f ca="1">'IMP PRJ Adj Net Salaries'!CA16*IMP_Salary_Cost_Multiplier</f>
        <v>682.0200000000001</v>
      </c>
      <c r="CB16" s="264">
        <f ca="1">'IMP PRJ Adj Net Salaries'!CB16*IMP_Salary_Cost_Multiplier</f>
        <v>682.0200000000001</v>
      </c>
      <c r="CC16" s="264">
        <f ca="1">'IMP PRJ Adj Net Salaries'!CC16*IMP_Salary_Cost_Multiplier</f>
        <v>682.0200000000001</v>
      </c>
      <c r="CD16" s="263">
        <f ca="1">'IMP PRJ Adj Net Salaries'!CD16*IMP_Salary_Cost_Multiplier</f>
        <v>633.41999999999996</v>
      </c>
      <c r="CE16" s="264">
        <f ca="1">'IMP PRJ Adj Net Salaries'!CE16*IMP_Salary_Cost_Multiplier</f>
        <v>633.41999999999996</v>
      </c>
      <c r="CF16" s="264">
        <f ca="1">'IMP PRJ Adj Net Salaries'!CF16*IMP_Salary_Cost_Multiplier</f>
        <v>659.33999999999992</v>
      </c>
      <c r="CG16" s="263">
        <f ca="1">'IMP PRJ Adj Net Salaries'!CG16*IMP_Salary_Cost_Multiplier</f>
        <v>685.26</v>
      </c>
      <c r="CH16" s="264">
        <f ca="1">'IMP PRJ Adj Net Salaries'!CH16*IMP_Salary_Cost_Multiplier</f>
        <v>685.26</v>
      </c>
      <c r="CI16" s="265">
        <f ca="1">'IMP PRJ Adj Net Salaries'!CI16*IMP_Salary_Cost_Multiplier</f>
        <v>685.26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Adj Net Salaries'!AB17*IMP_Salary_Cost_Multiplier</f>
        <v>20.736000000000001</v>
      </c>
      <c r="AC17" s="264">
        <f ca="1">'IMP PRJ Adj Net Salaries'!AC17*IMP_Salary_Cost_Multiplier</f>
        <v>20.736000000000001</v>
      </c>
      <c r="AD17" s="264">
        <f ca="1">'IMP PRJ Adj Net Salaries'!AD17*IMP_Salary_Cost_Multiplier</f>
        <v>2.0735999999999999</v>
      </c>
      <c r="AE17" s="263">
        <f ca="1">'IMP PRJ Adj Net Salaries'!AE17*IMP_Salary_Cost_Multiplier</f>
        <v>2.0735999999999999</v>
      </c>
      <c r="AF17" s="264">
        <f ca="1">'IMP PRJ Adj Net Salaries'!AF17*IMP_Salary_Cost_Multiplier</f>
        <v>0</v>
      </c>
      <c r="AG17" s="264">
        <f ca="1">'IMP PRJ Adj Net Salaries'!AG17*IMP_Salary_Cost_Multiplier</f>
        <v>4.1471999999999998</v>
      </c>
      <c r="AH17" s="263">
        <f ca="1">'IMP PRJ Adj Net Salaries'!AH17*IMP_Salary_Cost_Multiplier</f>
        <v>2.0735999999999999</v>
      </c>
      <c r="AI17" s="264">
        <f ca="1">'IMP PRJ Adj Net Salaries'!AI17*IMP_Salary_Cost_Multiplier</f>
        <v>0</v>
      </c>
      <c r="AJ17" s="264">
        <f ca="1">'IMP PRJ Adj Net Salaries'!AJ17*IMP_Salary_Cost_Multiplier</f>
        <v>4.1471999999999998</v>
      </c>
      <c r="AK17" s="263">
        <f ca="1">'IMP PRJ Adj Net Salaries'!AK17*IMP_Salary_Cost_Multiplier</f>
        <v>2.0735999999999999</v>
      </c>
      <c r="AL17" s="264">
        <f ca="1">'IMP PRJ Adj Net Salaries'!AL17*IMP_Salary_Cost_Multiplier</f>
        <v>0</v>
      </c>
      <c r="AM17" s="265">
        <f ca="1">'IMP PRJ Adj Net Salaries'!AM17*IMP_Salary_Cost_Multiplier</f>
        <v>4.1471999999999998</v>
      </c>
      <c r="AN17" s="266">
        <f ca="1">'IMP PRJ Adj Net Salaries'!AN17*IMP_Salary_Cost_Multiplier</f>
        <v>102.13919999999999</v>
      </c>
      <c r="AO17" s="264">
        <f ca="1">'IMP PRJ Adj Net Salaries'!AO17*IMP_Salary_Cost_Multiplier</f>
        <v>99.647999999999996</v>
      </c>
      <c r="AP17" s="264">
        <f ca="1">'IMP PRJ Adj Net Salaries'!AP17*IMP_Salary_Cost_Multiplier</f>
        <v>14.9472</v>
      </c>
      <c r="AQ17" s="263">
        <f ca="1">'IMP PRJ Adj Net Salaries'!AQ17*IMP_Salary_Cost_Multiplier</f>
        <v>37.367999999999995</v>
      </c>
      <c r="AR17" s="264">
        <f ca="1">'IMP PRJ Adj Net Salaries'!AR17*IMP_Salary_Cost_Multiplier</f>
        <v>24.911999999999999</v>
      </c>
      <c r="AS17" s="264">
        <f ca="1">'IMP PRJ Adj Net Salaries'!AS17*IMP_Salary_Cost_Multiplier</f>
        <v>27.403200000000002</v>
      </c>
      <c r="AT17" s="263">
        <f ca="1">'IMP PRJ Adj Net Salaries'!AT17*IMP_Salary_Cost_Multiplier</f>
        <v>14.9472</v>
      </c>
      <c r="AU17" s="264">
        <f ca="1">'IMP PRJ Adj Net Salaries'!AU17*IMP_Salary_Cost_Multiplier</f>
        <v>0</v>
      </c>
      <c r="AV17" s="264">
        <f ca="1">'IMP PRJ Adj Net Salaries'!AV17*IMP_Salary_Cost_Multiplier</f>
        <v>29.894400000000001</v>
      </c>
      <c r="AW17" s="263">
        <f ca="1">'IMP PRJ Adj Net Salaries'!AW17*IMP_Salary_Cost_Multiplier</f>
        <v>49.823999999999998</v>
      </c>
      <c r="AX17" s="264">
        <f ca="1">'IMP PRJ Adj Net Salaries'!AX17*IMP_Salary_Cost_Multiplier</f>
        <v>37.367999999999995</v>
      </c>
      <c r="AY17" s="265">
        <f ca="1">'IMP PRJ Adj Net Salaries'!AY17*IMP_Salary_Cost_Multiplier</f>
        <v>28.648799999999998</v>
      </c>
      <c r="AZ17" s="266">
        <f ca="1">'IMP PRJ Adj Net Salaries'!AZ17*IMP_Salary_Cost_Multiplier</f>
        <v>44.928000000000004</v>
      </c>
      <c r="BA17" s="264">
        <f ca="1">'IMP PRJ Adj Net Salaries'!BA17*IMP_Salary_Cost_Multiplier</f>
        <v>25.459199999999999</v>
      </c>
      <c r="BB17" s="264">
        <f ca="1">'IMP PRJ Adj Net Salaries'!BB17*IMP_Salary_Cost_Multiplier</f>
        <v>41.483520000000006</v>
      </c>
      <c r="BC17" s="263">
        <f ca="1">'IMP PRJ Adj Net Salaries'!BC17*IMP_Salary_Cost_Multiplier</f>
        <v>246.65471999999997</v>
      </c>
      <c r="BD17" s="264">
        <f ca="1">'IMP PRJ Adj Net Salaries'!BD17*IMP_Salary_Cost_Multiplier</f>
        <v>224.64000000000001</v>
      </c>
      <c r="BE17" s="264">
        <f ca="1">'IMP PRJ Adj Net Salaries'!BE17*IMP_Salary_Cost_Multiplier</f>
        <v>66.493439999999993</v>
      </c>
      <c r="BF17" s="263">
        <f ca="1">'IMP PRJ Adj Net Salaries'!BF17*IMP_Salary_Cost_Multiplier</f>
        <v>44.47872000000001</v>
      </c>
      <c r="BG17" s="264">
        <f ca="1">'IMP PRJ Adj Net Salaries'!BG17*IMP_Salary_Cost_Multiplier</f>
        <v>0</v>
      </c>
      <c r="BH17" s="264">
        <f ca="1">'IMP PRJ Adj Net Salaries'!BH17*IMP_Salary_Cost_Multiplier</f>
        <v>88.95744000000002</v>
      </c>
      <c r="BI17" s="263">
        <f ca="1">'IMP PRJ Adj Net Salaries'!BI17*IMP_Salary_Cost_Multiplier</f>
        <v>44.47872000000001</v>
      </c>
      <c r="BJ17" s="264">
        <f ca="1">'IMP PRJ Adj Net Salaries'!BJ17*IMP_Salary_Cost_Multiplier</f>
        <v>0</v>
      </c>
      <c r="BK17" s="265">
        <f ca="1">'IMP PRJ Adj Net Salaries'!BK17*IMP_Salary_Cost_Multiplier</f>
        <v>88.95744000000002</v>
      </c>
      <c r="BL17" s="266">
        <f ca="1">'IMP PRJ Adj Net Salaries'!BL17*IMP_Salary_Cost_Multiplier</f>
        <v>49.86</v>
      </c>
      <c r="BM17" s="264">
        <f ca="1">'IMP PRJ Adj Net Salaries'!BM17*IMP_Salary_Cost_Multiplier</f>
        <v>0</v>
      </c>
      <c r="BN17" s="264">
        <f ca="1">'IMP PRJ Adj Net Salaries'!BN17*IMP_Salary_Cost_Multiplier</f>
        <v>99.72</v>
      </c>
      <c r="BO17" s="263">
        <f ca="1">'IMP PRJ Adj Net Salaries'!BO17*IMP_Salary_Cost_Multiplier</f>
        <v>355.86</v>
      </c>
      <c r="BP17" s="264">
        <f ca="1">'IMP PRJ Adj Net Salaries'!BP17*IMP_Salary_Cost_Multiplier</f>
        <v>306</v>
      </c>
      <c r="BQ17" s="264">
        <f ca="1">'IMP PRJ Adj Net Salaries'!BQ17*IMP_Salary_Cost_Multiplier</f>
        <v>130.32000000000002</v>
      </c>
      <c r="BR17" s="263">
        <f ca="1">'IMP PRJ Adj Net Salaries'!BR17*IMP_Salary_Cost_Multiplier</f>
        <v>77.400000000000006</v>
      </c>
      <c r="BS17" s="264">
        <f ca="1">'IMP PRJ Adj Net Salaries'!BS17*IMP_Salary_Cost_Multiplier</f>
        <v>0</v>
      </c>
      <c r="BT17" s="264">
        <f ca="1">'IMP PRJ Adj Net Salaries'!BT17*IMP_Salary_Cost_Multiplier</f>
        <v>154.80000000000001</v>
      </c>
      <c r="BU17" s="263">
        <f ca="1">'IMP PRJ Adj Net Salaries'!BU17*IMP_Salary_Cost_Multiplier</f>
        <v>169.2</v>
      </c>
      <c r="BV17" s="264">
        <f ca="1">'IMP PRJ Adj Net Salaries'!BV17*IMP_Salary_Cost_Multiplier</f>
        <v>91.8</v>
      </c>
      <c r="BW17" s="265">
        <f ca="1">'IMP PRJ Adj Net Salaries'!BW17*IMP_Salary_Cost_Multiplier</f>
        <v>163.98</v>
      </c>
      <c r="BX17" s="266">
        <f ca="1">'IMP PRJ Adj Net Salaries'!BX17*IMP_Salary_Cost_Multiplier</f>
        <v>103.89600000000002</v>
      </c>
      <c r="BY17" s="264">
        <f ca="1">'IMP PRJ Adj Net Salaries'!BY17*IMP_Salary_Cost_Multiplier</f>
        <v>0</v>
      </c>
      <c r="BZ17" s="264">
        <f ca="1">'IMP PRJ Adj Net Salaries'!BZ17*IMP_Salary_Cost_Multiplier</f>
        <v>207.79200000000003</v>
      </c>
      <c r="CA17" s="263">
        <f ca="1">'IMP PRJ Adj Net Salaries'!CA17*IMP_Salary_Cost_Multiplier</f>
        <v>90.935999999999993</v>
      </c>
      <c r="CB17" s="264">
        <f ca="1">'IMP PRJ Adj Net Salaries'!CB17*IMP_Salary_Cost_Multiplier</f>
        <v>0</v>
      </c>
      <c r="CC17" s="264">
        <f ca="1">'IMP PRJ Adj Net Salaries'!CC17*IMP_Salary_Cost_Multiplier</f>
        <v>181.87199999999999</v>
      </c>
      <c r="CD17" s="263">
        <f ca="1">'IMP PRJ Adj Net Salaries'!CD17*IMP_Salary_Cost_Multiplier</f>
        <v>153.57599999999999</v>
      </c>
      <c r="CE17" s="264">
        <f ca="1">'IMP PRJ Adj Net Salaries'!CE17*IMP_Salary_Cost_Multiplier</f>
        <v>69.120000000000019</v>
      </c>
      <c r="CF17" s="264">
        <f ca="1">'IMP PRJ Adj Net Salaries'!CF17*IMP_Salary_Cost_Multiplier</f>
        <v>175.82399999999996</v>
      </c>
      <c r="CG17" s="263">
        <f ca="1">'IMP PRJ Adj Net Salaries'!CG17*IMP_Salary_Cost_Multiplier</f>
        <v>91.367999999999981</v>
      </c>
      <c r="CH17" s="264">
        <f ca="1">'IMP PRJ Adj Net Salaries'!CH17*IMP_Salary_Cost_Multiplier</f>
        <v>0</v>
      </c>
      <c r="CI17" s="265">
        <f ca="1">'IMP PRJ Adj Net Salaries'!CI17*IMP_Salary_Cost_Multiplier</f>
        <v>182.73599999999996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Adj Net Salaries'!AB18*IMP_Salary_Cost_Multiplier</f>
        <v>15.552000000000001</v>
      </c>
      <c r="AC18" s="264">
        <f ca="1">'IMP PRJ Adj Net Salaries'!AC18*IMP_Salary_Cost_Multiplier</f>
        <v>15.552000000000001</v>
      </c>
      <c r="AD18" s="264">
        <f ca="1">'IMP PRJ Adj Net Salaries'!AD18*IMP_Salary_Cost_Multiplier</f>
        <v>7.7760000000000007</v>
      </c>
      <c r="AE18" s="263">
        <f ca="1">'IMP PRJ Adj Net Salaries'!AE18*IMP_Salary_Cost_Multiplier</f>
        <v>7.7760000000000007</v>
      </c>
      <c r="AF18" s="264">
        <f ca="1">'IMP PRJ Adj Net Salaries'!AF18*IMP_Salary_Cost_Multiplier</f>
        <v>1.5552000000000001</v>
      </c>
      <c r="AG18" s="264">
        <f ca="1">'IMP PRJ Adj Net Salaries'!AG18*IMP_Salary_Cost_Multiplier</f>
        <v>11.664</v>
      </c>
      <c r="AH18" s="263">
        <f ca="1">'IMP PRJ Adj Net Salaries'!AH18*IMP_Salary_Cost_Multiplier</f>
        <v>7.7760000000000007</v>
      </c>
      <c r="AI18" s="264">
        <f ca="1">'IMP PRJ Adj Net Salaries'!AI18*IMP_Salary_Cost_Multiplier</f>
        <v>1.5552000000000001</v>
      </c>
      <c r="AJ18" s="264">
        <f ca="1">'IMP PRJ Adj Net Salaries'!AJ18*IMP_Salary_Cost_Multiplier</f>
        <v>11.664</v>
      </c>
      <c r="AK18" s="263">
        <f ca="1">'IMP PRJ Adj Net Salaries'!AK18*IMP_Salary_Cost_Multiplier</f>
        <v>7.7760000000000007</v>
      </c>
      <c r="AL18" s="264">
        <f ca="1">'IMP PRJ Adj Net Salaries'!AL18*IMP_Salary_Cost_Multiplier</f>
        <v>1.5552000000000001</v>
      </c>
      <c r="AM18" s="265">
        <f ca="1">'IMP PRJ Adj Net Salaries'!AM18*IMP_Salary_Cost_Multiplier</f>
        <v>11.664</v>
      </c>
      <c r="AN18" s="266">
        <f ca="1">'IMP PRJ Adj Net Salaries'!AN18*IMP_Salary_Cost_Multiplier</f>
        <v>84.078000000000003</v>
      </c>
      <c r="AO18" s="264">
        <f ca="1">'IMP PRJ Adj Net Salaries'!AO18*IMP_Salary_Cost_Multiplier</f>
        <v>76.604399999999984</v>
      </c>
      <c r="AP18" s="264">
        <f ca="1">'IMP PRJ Adj Net Salaries'!AP18*IMP_Salary_Cost_Multiplier</f>
        <v>51.381</v>
      </c>
      <c r="AQ18" s="263">
        <f ca="1">'IMP PRJ Adj Net Salaries'!AQ18*IMP_Salary_Cost_Multiplier</f>
        <v>65.394000000000005</v>
      </c>
      <c r="AR18" s="264">
        <f ca="1">'IMP PRJ Adj Net Salaries'!AR18*IMP_Salary_Cost_Multiplier</f>
        <v>28.026</v>
      </c>
      <c r="AS18" s="264">
        <f ca="1">'IMP PRJ Adj Net Salaries'!AS18*IMP_Salary_Cost_Multiplier</f>
        <v>79.407000000000011</v>
      </c>
      <c r="AT18" s="263">
        <f ca="1">'IMP PRJ Adj Net Salaries'!AT18*IMP_Salary_Cost_Multiplier</f>
        <v>56.052</v>
      </c>
      <c r="AU18" s="264">
        <f ca="1">'IMP PRJ Adj Net Salaries'!AU18*IMP_Salary_Cost_Multiplier</f>
        <v>11.210400000000002</v>
      </c>
      <c r="AV18" s="264">
        <f ca="1">'IMP PRJ Adj Net Salaries'!AV18*IMP_Salary_Cost_Multiplier</f>
        <v>84.078000000000003</v>
      </c>
      <c r="AW18" s="263">
        <f ca="1">'IMP PRJ Adj Net Salaries'!AW18*IMP_Salary_Cost_Multiplier</f>
        <v>74.73599999999999</v>
      </c>
      <c r="AX18" s="264">
        <f ca="1">'IMP PRJ Adj Net Salaries'!AX18*IMP_Salary_Cost_Multiplier</f>
        <v>37.367999999999995</v>
      </c>
      <c r="AY18" s="265">
        <f ca="1">'IMP PRJ Adj Net Salaries'!AY18*IMP_Salary_Cost_Multiplier</f>
        <v>84.078000000000003</v>
      </c>
      <c r="AZ18" s="266">
        <f ca="1">'IMP PRJ Adj Net Salaries'!AZ18*IMP_Salary_Cost_Multiplier</f>
        <v>92.102400000000003</v>
      </c>
      <c r="BA18" s="264">
        <f ca="1">'IMP PRJ Adj Net Salaries'!BA18*IMP_Salary_Cost_Multiplier</f>
        <v>33.695999999999998</v>
      </c>
      <c r="BB18" s="264">
        <f ca="1">'IMP PRJ Adj Net Salaries'!BB18*IMP_Salary_Cost_Multiplier</f>
        <v>119.05919999999999</v>
      </c>
      <c r="BC18" s="263">
        <f ca="1">'IMP PRJ Adj Net Salaries'!BC18*IMP_Salary_Cost_Multiplier</f>
        <v>251.03520000000006</v>
      </c>
      <c r="BD18" s="264">
        <f ca="1">'IMP PRJ Adj Net Salaries'!BD18*IMP_Salary_Cost_Multiplier</f>
        <v>184.99104</v>
      </c>
      <c r="BE18" s="264">
        <f ca="1">'IMP PRJ Adj Net Salaries'!BE18*IMP_Salary_Cost_Multiplier</f>
        <v>208.07279999999997</v>
      </c>
      <c r="BF18" s="263">
        <f ca="1">'IMP PRJ Adj Net Salaries'!BF18*IMP_Salary_Cost_Multiplier</f>
        <v>166.79519999999999</v>
      </c>
      <c r="BG18" s="264">
        <f ca="1">'IMP PRJ Adj Net Salaries'!BG18*IMP_Salary_Cost_Multiplier</f>
        <v>33.359040000000007</v>
      </c>
      <c r="BH18" s="264">
        <f ca="1">'IMP PRJ Adj Net Salaries'!BH18*IMP_Salary_Cost_Multiplier</f>
        <v>250.19279999999998</v>
      </c>
      <c r="BI18" s="263">
        <f ca="1">'IMP PRJ Adj Net Salaries'!BI18*IMP_Salary_Cost_Multiplier</f>
        <v>166.79519999999999</v>
      </c>
      <c r="BJ18" s="264">
        <f ca="1">'IMP PRJ Adj Net Salaries'!BJ18*IMP_Salary_Cost_Multiplier</f>
        <v>33.359040000000007</v>
      </c>
      <c r="BK18" s="265">
        <f ca="1">'IMP PRJ Adj Net Salaries'!BK18*IMP_Salary_Cost_Multiplier</f>
        <v>250.19279999999998</v>
      </c>
      <c r="BL18" s="266">
        <f ca="1">'IMP PRJ Adj Net Salaries'!BL18*IMP_Salary_Cost_Multiplier</f>
        <v>186.97499999999999</v>
      </c>
      <c r="BM18" s="264">
        <f ca="1">'IMP PRJ Adj Net Salaries'!BM18*IMP_Salary_Cost_Multiplier</f>
        <v>37.395000000000003</v>
      </c>
      <c r="BN18" s="264">
        <f ca="1">'IMP PRJ Adj Net Salaries'!BN18*IMP_Salary_Cost_Multiplier</f>
        <v>280.46250000000003</v>
      </c>
      <c r="BO18" s="263">
        <f ca="1">'IMP PRJ Adj Net Salaries'!BO18*IMP_Salary_Cost_Multiplier</f>
        <v>416.47500000000008</v>
      </c>
      <c r="BP18" s="264">
        <f ca="1">'IMP PRJ Adj Net Salaries'!BP18*IMP_Salary_Cost_Multiplier</f>
        <v>266.89500000000004</v>
      </c>
      <c r="BQ18" s="264">
        <f ca="1">'IMP PRJ Adj Net Salaries'!BQ18*IMP_Salary_Cost_Multiplier</f>
        <v>395.21250000000003</v>
      </c>
      <c r="BR18" s="263">
        <f ca="1">'IMP PRJ Adj Net Salaries'!BR18*IMP_Salary_Cost_Multiplier</f>
        <v>290.25</v>
      </c>
      <c r="BS18" s="264">
        <f ca="1">'IMP PRJ Adj Net Salaries'!BS18*IMP_Salary_Cost_Multiplier</f>
        <v>58.050000000000004</v>
      </c>
      <c r="BT18" s="264">
        <f ca="1">'IMP PRJ Adj Net Salaries'!BT18*IMP_Salary_Cost_Multiplier</f>
        <v>435.375</v>
      </c>
      <c r="BU18" s="263">
        <f ca="1">'IMP PRJ Adj Net Salaries'!BU18*IMP_Salary_Cost_Multiplier</f>
        <v>359.10000000000008</v>
      </c>
      <c r="BV18" s="264">
        <f ca="1">'IMP PRJ Adj Net Salaries'!BV18*IMP_Salary_Cost_Multiplier</f>
        <v>126.89999999999998</v>
      </c>
      <c r="BW18" s="265">
        <f ca="1">'IMP PRJ Adj Net Salaries'!BW18*IMP_Salary_Cost_Multiplier</f>
        <v>469.8</v>
      </c>
      <c r="BX18" s="266">
        <f ca="1">'IMP PRJ Adj Net Salaries'!BX18*IMP_Salary_Cost_Multiplier</f>
        <v>389.61</v>
      </c>
      <c r="BY18" s="264">
        <f ca="1">'IMP PRJ Adj Net Salaries'!BY18*IMP_Salary_Cost_Multiplier</f>
        <v>77.922000000000011</v>
      </c>
      <c r="BZ18" s="264">
        <f ca="1">'IMP PRJ Adj Net Salaries'!BZ18*IMP_Salary_Cost_Multiplier</f>
        <v>584.41500000000008</v>
      </c>
      <c r="CA18" s="263">
        <f ca="1">'IMP PRJ Adj Net Salaries'!CA18*IMP_Salary_Cost_Multiplier</f>
        <v>341.01000000000005</v>
      </c>
      <c r="CB18" s="264">
        <f ca="1">'IMP PRJ Adj Net Salaries'!CB18*IMP_Salary_Cost_Multiplier</f>
        <v>68.201999999999998</v>
      </c>
      <c r="CC18" s="264">
        <f ca="1">'IMP PRJ Adj Net Salaries'!CC18*IMP_Salary_Cost_Multiplier</f>
        <v>511.51500000000004</v>
      </c>
      <c r="CD18" s="263">
        <f ca="1">'IMP PRJ Adj Net Salaries'!CD18*IMP_Salary_Cost_Multiplier</f>
        <v>368.5499999999999</v>
      </c>
      <c r="CE18" s="264">
        <f ca="1">'IMP PRJ Adj Net Salaries'!CE18*IMP_Salary_Cost_Multiplier</f>
        <v>115.18199999999999</v>
      </c>
      <c r="CF18" s="264">
        <f ca="1">'IMP PRJ Adj Net Salaries'!CF18*IMP_Salary_Cost_Multiplier</f>
        <v>500.98500000000001</v>
      </c>
      <c r="CG18" s="263">
        <f ca="1">'IMP PRJ Adj Net Salaries'!CG18*IMP_Salary_Cost_Multiplier</f>
        <v>342.63</v>
      </c>
      <c r="CH18" s="264">
        <f ca="1">'IMP PRJ Adj Net Salaries'!CH18*IMP_Salary_Cost_Multiplier</f>
        <v>68.525999999999996</v>
      </c>
      <c r="CI18" s="265">
        <f ca="1">'IMP PRJ Adj Net Salaries'!CI18*IMP_Salary_Cost_Multiplier</f>
        <v>513.94499999999994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Adj Net Salaries'!AB19*IMP_Salary_Cost_Multiplier</f>
        <v>0</v>
      </c>
      <c r="AC19" s="264">
        <f ca="1">'IMP PRJ Adj Net Salaries'!AC19*IMP_Salary_Cost_Multiplier</f>
        <v>10.368</v>
      </c>
      <c r="AD19" s="264">
        <f ca="1">'IMP PRJ Adj Net Salaries'!AD19*IMP_Salary_Cost_Multiplier</f>
        <v>10.368</v>
      </c>
      <c r="AE19" s="263">
        <f ca="1">'IMP PRJ Adj Net Salaries'!AE19*IMP_Salary_Cost_Multiplier</f>
        <v>10.368</v>
      </c>
      <c r="AF19" s="264">
        <f ca="1">'IMP PRJ Adj Net Salaries'!AF19*IMP_Salary_Cost_Multiplier</f>
        <v>10.368</v>
      </c>
      <c r="AG19" s="264">
        <f ca="1">'IMP PRJ Adj Net Salaries'!AG19*IMP_Salary_Cost_Multiplier</f>
        <v>10.368</v>
      </c>
      <c r="AH19" s="263">
        <f ca="1">'IMP PRJ Adj Net Salaries'!AH19*IMP_Salary_Cost_Multiplier</f>
        <v>10.368</v>
      </c>
      <c r="AI19" s="264">
        <f ca="1">'IMP PRJ Adj Net Salaries'!AI19*IMP_Salary_Cost_Multiplier</f>
        <v>10.368</v>
      </c>
      <c r="AJ19" s="264">
        <f ca="1">'IMP PRJ Adj Net Salaries'!AJ19*IMP_Salary_Cost_Multiplier</f>
        <v>10.368</v>
      </c>
      <c r="AK19" s="263">
        <f ca="1">'IMP PRJ Adj Net Salaries'!AK19*IMP_Salary_Cost_Multiplier</f>
        <v>10.368</v>
      </c>
      <c r="AL19" s="264">
        <f ca="1">'IMP PRJ Adj Net Salaries'!AL19*IMP_Salary_Cost_Multiplier</f>
        <v>10.368</v>
      </c>
      <c r="AM19" s="265">
        <f ca="1">'IMP PRJ Adj Net Salaries'!AM19*IMP_Salary_Cost_Multiplier</f>
        <v>10.368</v>
      </c>
      <c r="AN19" s="266">
        <f ca="1">'IMP PRJ Adj Net Salaries'!AN19*IMP_Salary_Cost_Multiplier</f>
        <v>12.456</v>
      </c>
      <c r="AO19" s="264">
        <f ca="1">'IMP PRJ Adj Net Salaries'!AO19*IMP_Salary_Cost_Multiplier</f>
        <v>62.28</v>
      </c>
      <c r="AP19" s="264">
        <f ca="1">'IMP PRJ Adj Net Salaries'!AP19*IMP_Salary_Cost_Multiplier</f>
        <v>62.28</v>
      </c>
      <c r="AQ19" s="263">
        <f ca="1">'IMP PRJ Adj Net Salaries'!AQ19*IMP_Salary_Cost_Multiplier</f>
        <v>62.28</v>
      </c>
      <c r="AR19" s="264">
        <f ca="1">'IMP PRJ Adj Net Salaries'!AR19*IMP_Salary_Cost_Multiplier</f>
        <v>74.73599999999999</v>
      </c>
      <c r="AS19" s="264">
        <f ca="1">'IMP PRJ Adj Net Salaries'!AS19*IMP_Salary_Cost_Multiplier</f>
        <v>74.73599999999999</v>
      </c>
      <c r="AT19" s="263">
        <f ca="1">'IMP PRJ Adj Net Salaries'!AT19*IMP_Salary_Cost_Multiplier</f>
        <v>74.73599999999999</v>
      </c>
      <c r="AU19" s="264">
        <f ca="1">'IMP PRJ Adj Net Salaries'!AU19*IMP_Salary_Cost_Multiplier</f>
        <v>74.73599999999999</v>
      </c>
      <c r="AV19" s="264">
        <f ca="1">'IMP PRJ Adj Net Salaries'!AV19*IMP_Salary_Cost_Multiplier</f>
        <v>74.73599999999999</v>
      </c>
      <c r="AW19" s="263">
        <f ca="1">'IMP PRJ Adj Net Salaries'!AW19*IMP_Salary_Cost_Multiplier</f>
        <v>62.28</v>
      </c>
      <c r="AX19" s="264">
        <f ca="1">'IMP PRJ Adj Net Salaries'!AX19*IMP_Salary_Cost_Multiplier</f>
        <v>80.963999999999999</v>
      </c>
      <c r="AY19" s="265">
        <f ca="1">'IMP PRJ Adj Net Salaries'!AY19*IMP_Salary_Cost_Multiplier</f>
        <v>80.963999999999999</v>
      </c>
      <c r="AZ19" s="266">
        <f ca="1">'IMP PRJ Adj Net Salaries'!AZ19*IMP_Salary_Cost_Multiplier</f>
        <v>97.343999999999994</v>
      </c>
      <c r="BA19" s="264">
        <f ca="1">'IMP PRJ Adj Net Salaries'!BA19*IMP_Salary_Cost_Multiplier</f>
        <v>110.0736</v>
      </c>
      <c r="BB19" s="264">
        <f ca="1">'IMP PRJ Adj Net Salaries'!BB19*IMP_Salary_Cost_Multiplier</f>
        <v>110.0736</v>
      </c>
      <c r="BC19" s="263">
        <f ca="1">'IMP PRJ Adj Net Salaries'!BC19*IMP_Salary_Cost_Multiplier</f>
        <v>110.0736</v>
      </c>
      <c r="BD19" s="264">
        <f ca="1">'IMP PRJ Adj Net Salaries'!BD19*IMP_Salary_Cost_Multiplier</f>
        <v>222.39360000000002</v>
      </c>
      <c r="BE19" s="264">
        <f ca="1">'IMP PRJ Adj Net Salaries'!BE19*IMP_Salary_Cost_Multiplier</f>
        <v>222.39360000000002</v>
      </c>
      <c r="BF19" s="263">
        <f ca="1">'IMP PRJ Adj Net Salaries'!BF19*IMP_Salary_Cost_Multiplier</f>
        <v>222.39360000000002</v>
      </c>
      <c r="BG19" s="264">
        <f ca="1">'IMP PRJ Adj Net Salaries'!BG19*IMP_Salary_Cost_Multiplier</f>
        <v>222.39360000000002</v>
      </c>
      <c r="BH19" s="264">
        <f ca="1">'IMP PRJ Adj Net Salaries'!BH19*IMP_Salary_Cost_Multiplier</f>
        <v>222.39360000000002</v>
      </c>
      <c r="BI19" s="263">
        <f ca="1">'IMP PRJ Adj Net Salaries'!BI19*IMP_Salary_Cost_Multiplier</f>
        <v>222.39360000000002</v>
      </c>
      <c r="BJ19" s="264">
        <f ca="1">'IMP PRJ Adj Net Salaries'!BJ19*IMP_Salary_Cost_Multiplier</f>
        <v>222.39360000000002</v>
      </c>
      <c r="BK19" s="265">
        <f ca="1">'IMP PRJ Adj Net Salaries'!BK19*IMP_Salary_Cost_Multiplier</f>
        <v>222.39360000000002</v>
      </c>
      <c r="BL19" s="266">
        <f ca="1">'IMP PRJ Adj Net Salaries'!BL19*IMP_Salary_Cost_Multiplier</f>
        <v>249.3</v>
      </c>
      <c r="BM19" s="264">
        <f ca="1">'IMP PRJ Adj Net Salaries'!BM19*IMP_Salary_Cost_Multiplier</f>
        <v>249.3</v>
      </c>
      <c r="BN19" s="264">
        <f ca="1">'IMP PRJ Adj Net Salaries'!BN19*IMP_Salary_Cost_Multiplier</f>
        <v>249.3</v>
      </c>
      <c r="BO19" s="263">
        <f ca="1">'IMP PRJ Adj Net Salaries'!BO19*IMP_Salary_Cost_Multiplier</f>
        <v>249.3</v>
      </c>
      <c r="BP19" s="264">
        <f ca="1">'IMP PRJ Adj Net Salaries'!BP19*IMP_Salary_Cost_Multiplier</f>
        <v>402.3</v>
      </c>
      <c r="BQ19" s="264">
        <f ca="1">'IMP PRJ Adj Net Salaries'!BQ19*IMP_Salary_Cost_Multiplier</f>
        <v>402.3</v>
      </c>
      <c r="BR19" s="263">
        <f ca="1">'IMP PRJ Adj Net Salaries'!BR19*IMP_Salary_Cost_Multiplier</f>
        <v>387</v>
      </c>
      <c r="BS19" s="264">
        <f ca="1">'IMP PRJ Adj Net Salaries'!BS19*IMP_Salary_Cost_Multiplier</f>
        <v>387</v>
      </c>
      <c r="BT19" s="264">
        <f ca="1">'IMP PRJ Adj Net Salaries'!BT19*IMP_Salary_Cost_Multiplier</f>
        <v>387</v>
      </c>
      <c r="BU19" s="263">
        <f ca="1">'IMP PRJ Adj Net Salaries'!BU19*IMP_Salary_Cost_Multiplier</f>
        <v>387</v>
      </c>
      <c r="BV19" s="264">
        <f ca="1">'IMP PRJ Adj Net Salaries'!BV19*IMP_Salary_Cost_Multiplier</f>
        <v>432.90000000000003</v>
      </c>
      <c r="BW19" s="265">
        <f ca="1">'IMP PRJ Adj Net Salaries'!BW19*IMP_Salary_Cost_Multiplier</f>
        <v>432.90000000000003</v>
      </c>
      <c r="BX19" s="266">
        <f ca="1">'IMP PRJ Adj Net Salaries'!BX19*IMP_Salary_Cost_Multiplier</f>
        <v>519.48</v>
      </c>
      <c r="BY19" s="264">
        <f ca="1">'IMP PRJ Adj Net Salaries'!BY19*IMP_Salary_Cost_Multiplier</f>
        <v>519.48</v>
      </c>
      <c r="BZ19" s="264">
        <f ca="1">'IMP PRJ Adj Net Salaries'!BZ19*IMP_Salary_Cost_Multiplier</f>
        <v>519.48</v>
      </c>
      <c r="CA19" s="263">
        <f ca="1">'IMP PRJ Adj Net Salaries'!CA19*IMP_Salary_Cost_Multiplier</f>
        <v>454.68000000000006</v>
      </c>
      <c r="CB19" s="264">
        <f ca="1">'IMP PRJ Adj Net Salaries'!CB19*IMP_Salary_Cost_Multiplier</f>
        <v>454.68000000000006</v>
      </c>
      <c r="CC19" s="264">
        <f ca="1">'IMP PRJ Adj Net Salaries'!CC19*IMP_Salary_Cost_Multiplier</f>
        <v>454.68000000000006</v>
      </c>
      <c r="CD19" s="263">
        <f ca="1">'IMP PRJ Adj Net Salaries'!CD19*IMP_Salary_Cost_Multiplier</f>
        <v>422.28</v>
      </c>
      <c r="CE19" s="264">
        <f ca="1">'IMP PRJ Adj Net Salaries'!CE19*IMP_Salary_Cost_Multiplier</f>
        <v>456.84</v>
      </c>
      <c r="CF19" s="264">
        <f ca="1">'IMP PRJ Adj Net Salaries'!CF19*IMP_Salary_Cost_Multiplier</f>
        <v>456.84</v>
      </c>
      <c r="CG19" s="263">
        <f ca="1">'IMP PRJ Adj Net Salaries'!CG19*IMP_Salary_Cost_Multiplier</f>
        <v>456.84</v>
      </c>
      <c r="CH19" s="264">
        <f ca="1">'IMP PRJ Adj Net Salaries'!CH19*IMP_Salary_Cost_Multiplier</f>
        <v>456.84</v>
      </c>
      <c r="CI19" s="265">
        <f ca="1">'IMP PRJ Adj Net Salaries'!CI19*IMP_Salary_Cost_Multiplier</f>
        <v>456.84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Adj Net Salaries'!AB20*IMP_Salary_Cost_Multiplier</f>
        <v>0</v>
      </c>
      <c r="AC20" s="264">
        <f ca="1">'IMP PRJ Adj Net Salaries'!AC20*IMP_Salary_Cost_Multiplier</f>
        <v>0</v>
      </c>
      <c r="AD20" s="264">
        <f ca="1">'IMP PRJ Adj Net Salaries'!AD20*IMP_Salary_Cost_Multiplier</f>
        <v>7.7760000000000007</v>
      </c>
      <c r="AE20" s="263">
        <f ca="1">'IMP PRJ Adj Net Salaries'!AE20*IMP_Salary_Cost_Multiplier</f>
        <v>15.552000000000001</v>
      </c>
      <c r="AF20" s="264">
        <f ca="1">'IMP PRJ Adj Net Salaries'!AF20*IMP_Salary_Cost_Multiplier</f>
        <v>15.552000000000001</v>
      </c>
      <c r="AG20" s="264">
        <f ca="1">'IMP PRJ Adj Net Salaries'!AG20*IMP_Salary_Cost_Multiplier</f>
        <v>15.552000000000001</v>
      </c>
      <c r="AH20" s="263">
        <f ca="1">'IMP PRJ Adj Net Salaries'!AH20*IMP_Salary_Cost_Multiplier</f>
        <v>15.552000000000001</v>
      </c>
      <c r="AI20" s="264">
        <f ca="1">'IMP PRJ Adj Net Salaries'!AI20*IMP_Salary_Cost_Multiplier</f>
        <v>15.552000000000001</v>
      </c>
      <c r="AJ20" s="264">
        <f ca="1">'IMP PRJ Adj Net Salaries'!AJ20*IMP_Salary_Cost_Multiplier</f>
        <v>15.552000000000001</v>
      </c>
      <c r="AK20" s="263">
        <f ca="1">'IMP PRJ Adj Net Salaries'!AK20*IMP_Salary_Cost_Multiplier</f>
        <v>15.552000000000001</v>
      </c>
      <c r="AL20" s="264">
        <f ca="1">'IMP PRJ Adj Net Salaries'!AL20*IMP_Salary_Cost_Multiplier</f>
        <v>15.552000000000001</v>
      </c>
      <c r="AM20" s="265">
        <f ca="1">'IMP PRJ Adj Net Salaries'!AM20*IMP_Salary_Cost_Multiplier</f>
        <v>15.552000000000001</v>
      </c>
      <c r="AN20" s="266">
        <f ca="1">'IMP PRJ Adj Net Salaries'!AN20*IMP_Salary_Cost_Multiplier</f>
        <v>18.683999999999997</v>
      </c>
      <c r="AO20" s="264">
        <f ca="1">'IMP PRJ Adj Net Salaries'!AO20*IMP_Salary_Cost_Multiplier</f>
        <v>18.683999999999997</v>
      </c>
      <c r="AP20" s="264">
        <f ca="1">'IMP PRJ Adj Net Salaries'!AP20*IMP_Salary_Cost_Multiplier</f>
        <v>56.052</v>
      </c>
      <c r="AQ20" s="263">
        <f ca="1">'IMP PRJ Adj Net Salaries'!AQ20*IMP_Salary_Cost_Multiplier</f>
        <v>93.42</v>
      </c>
      <c r="AR20" s="264">
        <f ca="1">'IMP PRJ Adj Net Salaries'!AR20*IMP_Salary_Cost_Multiplier</f>
        <v>93.42</v>
      </c>
      <c r="AS20" s="264">
        <f ca="1">'IMP PRJ Adj Net Salaries'!AS20*IMP_Salary_Cost_Multiplier</f>
        <v>102.762</v>
      </c>
      <c r="AT20" s="263">
        <f ca="1">'IMP PRJ Adj Net Salaries'!AT20*IMP_Salary_Cost_Multiplier</f>
        <v>112.104</v>
      </c>
      <c r="AU20" s="264">
        <f ca="1">'IMP PRJ Adj Net Salaries'!AU20*IMP_Salary_Cost_Multiplier</f>
        <v>112.104</v>
      </c>
      <c r="AV20" s="264">
        <f ca="1">'IMP PRJ Adj Net Salaries'!AV20*IMP_Salary_Cost_Multiplier</f>
        <v>112.104</v>
      </c>
      <c r="AW20" s="263">
        <f ca="1">'IMP PRJ Adj Net Salaries'!AW20*IMP_Salary_Cost_Multiplier</f>
        <v>93.42</v>
      </c>
      <c r="AX20" s="264">
        <f ca="1">'IMP PRJ Adj Net Salaries'!AX20*IMP_Salary_Cost_Multiplier</f>
        <v>93.42</v>
      </c>
      <c r="AY20" s="265">
        <f ca="1">'IMP PRJ Adj Net Salaries'!AY20*IMP_Salary_Cost_Multiplier</f>
        <v>107.43300000000001</v>
      </c>
      <c r="AZ20" s="266">
        <f ca="1">'IMP PRJ Adj Net Salaries'!AZ20*IMP_Salary_Cost_Multiplier</f>
        <v>146.01600000000002</v>
      </c>
      <c r="BA20" s="264">
        <f ca="1">'IMP PRJ Adj Net Salaries'!BA20*IMP_Salary_Cost_Multiplier</f>
        <v>146.01600000000002</v>
      </c>
      <c r="BB20" s="264">
        <f ca="1">'IMP PRJ Adj Net Salaries'!BB20*IMP_Salary_Cost_Multiplier</f>
        <v>155.56319999999999</v>
      </c>
      <c r="BC20" s="263">
        <f ca="1">'IMP PRJ Adj Net Salaries'!BC20*IMP_Salary_Cost_Multiplier</f>
        <v>165.1104</v>
      </c>
      <c r="BD20" s="264">
        <f ca="1">'IMP PRJ Adj Net Salaries'!BD20*IMP_Salary_Cost_Multiplier</f>
        <v>165.1104</v>
      </c>
      <c r="BE20" s="264">
        <f ca="1">'IMP PRJ Adj Net Salaries'!BE20*IMP_Salary_Cost_Multiplier</f>
        <v>249.35039999999998</v>
      </c>
      <c r="BF20" s="263">
        <f ca="1">'IMP PRJ Adj Net Salaries'!BF20*IMP_Salary_Cost_Multiplier</f>
        <v>333.59039999999999</v>
      </c>
      <c r="BG20" s="264">
        <f ca="1">'IMP PRJ Adj Net Salaries'!BG20*IMP_Salary_Cost_Multiplier</f>
        <v>333.59039999999999</v>
      </c>
      <c r="BH20" s="264">
        <f ca="1">'IMP PRJ Adj Net Salaries'!BH20*IMP_Salary_Cost_Multiplier</f>
        <v>333.59039999999999</v>
      </c>
      <c r="BI20" s="263">
        <f ca="1">'IMP PRJ Adj Net Salaries'!BI20*IMP_Salary_Cost_Multiplier</f>
        <v>333.59039999999999</v>
      </c>
      <c r="BJ20" s="264">
        <f ca="1">'IMP PRJ Adj Net Salaries'!BJ20*IMP_Salary_Cost_Multiplier</f>
        <v>333.59039999999999</v>
      </c>
      <c r="BK20" s="265">
        <f ca="1">'IMP PRJ Adj Net Salaries'!BK20*IMP_Salary_Cost_Multiplier</f>
        <v>333.59039999999999</v>
      </c>
      <c r="BL20" s="266">
        <f ca="1">'IMP PRJ Adj Net Salaries'!BL20*IMP_Salary_Cost_Multiplier</f>
        <v>373.95</v>
      </c>
      <c r="BM20" s="264">
        <f ca="1">'IMP PRJ Adj Net Salaries'!BM20*IMP_Salary_Cost_Multiplier</f>
        <v>373.95</v>
      </c>
      <c r="BN20" s="264">
        <f ca="1">'IMP PRJ Adj Net Salaries'!BN20*IMP_Salary_Cost_Multiplier</f>
        <v>373.95</v>
      </c>
      <c r="BO20" s="263">
        <f ca="1">'IMP PRJ Adj Net Salaries'!BO20*IMP_Salary_Cost_Multiplier</f>
        <v>373.95000000000005</v>
      </c>
      <c r="BP20" s="264">
        <f ca="1">'IMP PRJ Adj Net Salaries'!BP20*IMP_Salary_Cost_Multiplier</f>
        <v>373.95000000000005</v>
      </c>
      <c r="BQ20" s="264">
        <f ca="1">'IMP PRJ Adj Net Salaries'!BQ20*IMP_Salary_Cost_Multiplier</f>
        <v>488.7</v>
      </c>
      <c r="BR20" s="263">
        <f ca="1">'IMP PRJ Adj Net Salaries'!BR20*IMP_Salary_Cost_Multiplier</f>
        <v>580.5</v>
      </c>
      <c r="BS20" s="264">
        <f ca="1">'IMP PRJ Adj Net Salaries'!BS20*IMP_Salary_Cost_Multiplier</f>
        <v>580.5</v>
      </c>
      <c r="BT20" s="264">
        <f ca="1">'IMP PRJ Adj Net Salaries'!BT20*IMP_Salary_Cost_Multiplier</f>
        <v>580.5</v>
      </c>
      <c r="BU20" s="263">
        <f ca="1">'IMP PRJ Adj Net Salaries'!BU20*IMP_Salary_Cost_Multiplier</f>
        <v>580.5</v>
      </c>
      <c r="BV20" s="264">
        <f ca="1">'IMP PRJ Adj Net Salaries'!BV20*IMP_Salary_Cost_Multiplier</f>
        <v>580.5</v>
      </c>
      <c r="BW20" s="265">
        <f ca="1">'IMP PRJ Adj Net Salaries'!BW20*IMP_Salary_Cost_Multiplier</f>
        <v>614.92499999999995</v>
      </c>
      <c r="BX20" s="266">
        <f ca="1">'IMP PRJ Adj Net Salaries'!BX20*IMP_Salary_Cost_Multiplier</f>
        <v>779.22</v>
      </c>
      <c r="BY20" s="264">
        <f ca="1">'IMP PRJ Adj Net Salaries'!BY20*IMP_Salary_Cost_Multiplier</f>
        <v>779.22</v>
      </c>
      <c r="BZ20" s="264">
        <f ca="1">'IMP PRJ Adj Net Salaries'!BZ20*IMP_Salary_Cost_Multiplier</f>
        <v>779.22</v>
      </c>
      <c r="CA20" s="263">
        <f ca="1">'IMP PRJ Adj Net Salaries'!CA20*IMP_Salary_Cost_Multiplier</f>
        <v>682.0200000000001</v>
      </c>
      <c r="CB20" s="264">
        <f ca="1">'IMP PRJ Adj Net Salaries'!CB20*IMP_Salary_Cost_Multiplier</f>
        <v>682.0200000000001</v>
      </c>
      <c r="CC20" s="264">
        <f ca="1">'IMP PRJ Adj Net Salaries'!CC20*IMP_Salary_Cost_Multiplier</f>
        <v>682.0200000000001</v>
      </c>
      <c r="CD20" s="263">
        <f ca="1">'IMP PRJ Adj Net Salaries'!CD20*IMP_Salary_Cost_Multiplier</f>
        <v>633.41999999999996</v>
      </c>
      <c r="CE20" s="264">
        <f ca="1">'IMP PRJ Adj Net Salaries'!CE20*IMP_Salary_Cost_Multiplier</f>
        <v>633.41999999999996</v>
      </c>
      <c r="CF20" s="264">
        <f ca="1">'IMP PRJ Adj Net Salaries'!CF20*IMP_Salary_Cost_Multiplier</f>
        <v>659.33999999999992</v>
      </c>
      <c r="CG20" s="263">
        <f ca="1">'IMP PRJ Adj Net Salaries'!CG20*IMP_Salary_Cost_Multiplier</f>
        <v>685.26</v>
      </c>
      <c r="CH20" s="264">
        <f ca="1">'IMP PRJ Adj Net Salaries'!CH20*IMP_Salary_Cost_Multiplier</f>
        <v>685.26</v>
      </c>
      <c r="CI20" s="265">
        <f ca="1">'IMP PRJ Adj Net Salaries'!CI20*IMP_Salary_Cost_Multiplier</f>
        <v>685.26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Adj Net Salaries'!AB21*IMP_Salary_Cost_Multiplier</f>
        <v>25.919999999999998</v>
      </c>
      <c r="AC21" s="264">
        <f ca="1">'IMP PRJ Adj Net Salaries'!AC21*IMP_Salary_Cost_Multiplier</f>
        <v>25.919999999999998</v>
      </c>
      <c r="AD21" s="264">
        <f ca="1">'IMP PRJ Adj Net Salaries'!AD21*IMP_Salary_Cost_Multiplier</f>
        <v>25.919999999999998</v>
      </c>
      <c r="AE21" s="263">
        <f ca="1">'IMP PRJ Adj Net Salaries'!AE21*IMP_Salary_Cost_Multiplier</f>
        <v>25.919999999999998</v>
      </c>
      <c r="AF21" s="264">
        <f ca="1">'IMP PRJ Adj Net Salaries'!AF21*IMP_Salary_Cost_Multiplier</f>
        <v>25.919999999999998</v>
      </c>
      <c r="AG21" s="264">
        <f ca="1">'IMP PRJ Adj Net Salaries'!AG21*IMP_Salary_Cost_Multiplier</f>
        <v>25.919999999999998</v>
      </c>
      <c r="AH21" s="263">
        <f ca="1">'IMP PRJ Adj Net Salaries'!AH21*IMP_Salary_Cost_Multiplier</f>
        <v>25.919999999999998</v>
      </c>
      <c r="AI21" s="264">
        <f ca="1">'IMP PRJ Adj Net Salaries'!AI21*IMP_Salary_Cost_Multiplier</f>
        <v>25.919999999999998</v>
      </c>
      <c r="AJ21" s="264">
        <f ca="1">'IMP PRJ Adj Net Salaries'!AJ21*IMP_Salary_Cost_Multiplier</f>
        <v>25.919999999999998</v>
      </c>
      <c r="AK21" s="263">
        <f ca="1">'IMP PRJ Adj Net Salaries'!AK21*IMP_Salary_Cost_Multiplier</f>
        <v>25.919999999999998</v>
      </c>
      <c r="AL21" s="264">
        <f ca="1">'IMP PRJ Adj Net Salaries'!AL21*IMP_Salary_Cost_Multiplier</f>
        <v>25.919999999999998</v>
      </c>
      <c r="AM21" s="265">
        <f ca="1">'IMP PRJ Adj Net Salaries'!AM21*IMP_Salary_Cost_Multiplier</f>
        <v>25.919999999999998</v>
      </c>
      <c r="AN21" s="266">
        <f ca="1">'IMP PRJ Adj Net Salaries'!AN21*IMP_Salary_Cost_Multiplier</f>
        <v>155.70000000000002</v>
      </c>
      <c r="AO21" s="264">
        <f ca="1">'IMP PRJ Adj Net Salaries'!AO21*IMP_Salary_Cost_Multiplier</f>
        <v>155.70000000000002</v>
      </c>
      <c r="AP21" s="264">
        <f ca="1">'IMP PRJ Adj Net Salaries'!AP21*IMP_Salary_Cost_Multiplier</f>
        <v>155.70000000000002</v>
      </c>
      <c r="AQ21" s="263">
        <f ca="1">'IMP PRJ Adj Net Salaries'!AQ21*IMP_Salary_Cost_Multiplier</f>
        <v>186.84</v>
      </c>
      <c r="AR21" s="264">
        <f ca="1">'IMP PRJ Adj Net Salaries'!AR21*IMP_Salary_Cost_Multiplier</f>
        <v>186.84</v>
      </c>
      <c r="AS21" s="264">
        <f ca="1">'IMP PRJ Adj Net Salaries'!AS21*IMP_Salary_Cost_Multiplier</f>
        <v>186.84</v>
      </c>
      <c r="AT21" s="263">
        <f ca="1">'IMP PRJ Adj Net Salaries'!AT21*IMP_Salary_Cost_Multiplier</f>
        <v>186.84</v>
      </c>
      <c r="AU21" s="264">
        <f ca="1">'IMP PRJ Adj Net Salaries'!AU21*IMP_Salary_Cost_Multiplier</f>
        <v>186.84</v>
      </c>
      <c r="AV21" s="264">
        <f ca="1">'IMP PRJ Adj Net Salaries'!AV21*IMP_Salary_Cost_Multiplier</f>
        <v>186.84</v>
      </c>
      <c r="AW21" s="263">
        <f ca="1">'IMP PRJ Adj Net Salaries'!AW21*IMP_Salary_Cost_Multiplier</f>
        <v>202.41</v>
      </c>
      <c r="AX21" s="264">
        <f ca="1">'IMP PRJ Adj Net Salaries'!AX21*IMP_Salary_Cost_Multiplier</f>
        <v>202.41</v>
      </c>
      <c r="AY21" s="265">
        <f ca="1">'IMP PRJ Adj Net Salaries'!AY21*IMP_Salary_Cost_Multiplier</f>
        <v>202.41</v>
      </c>
      <c r="AZ21" s="266">
        <f ca="1">'IMP PRJ Adj Net Salaries'!AZ21*IMP_Salary_Cost_Multiplier</f>
        <v>275.18400000000003</v>
      </c>
      <c r="BA21" s="264">
        <f ca="1">'IMP PRJ Adj Net Salaries'!BA21*IMP_Salary_Cost_Multiplier</f>
        <v>275.18400000000003</v>
      </c>
      <c r="BB21" s="264">
        <f ca="1">'IMP PRJ Adj Net Salaries'!BB21*IMP_Salary_Cost_Multiplier</f>
        <v>275.18400000000003</v>
      </c>
      <c r="BC21" s="263">
        <f ca="1">'IMP PRJ Adj Net Salaries'!BC21*IMP_Salary_Cost_Multiplier</f>
        <v>555.98400000000004</v>
      </c>
      <c r="BD21" s="264">
        <f ca="1">'IMP PRJ Adj Net Salaries'!BD21*IMP_Salary_Cost_Multiplier</f>
        <v>555.98400000000004</v>
      </c>
      <c r="BE21" s="264">
        <f ca="1">'IMP PRJ Adj Net Salaries'!BE21*IMP_Salary_Cost_Multiplier</f>
        <v>555.98400000000004</v>
      </c>
      <c r="BF21" s="263">
        <f ca="1">'IMP PRJ Adj Net Salaries'!BF21*IMP_Salary_Cost_Multiplier</f>
        <v>555.98400000000004</v>
      </c>
      <c r="BG21" s="264">
        <f ca="1">'IMP PRJ Adj Net Salaries'!BG21*IMP_Salary_Cost_Multiplier</f>
        <v>555.98400000000004</v>
      </c>
      <c r="BH21" s="264">
        <f ca="1">'IMP PRJ Adj Net Salaries'!BH21*IMP_Salary_Cost_Multiplier</f>
        <v>555.98400000000004</v>
      </c>
      <c r="BI21" s="263">
        <f ca="1">'IMP PRJ Adj Net Salaries'!BI21*IMP_Salary_Cost_Multiplier</f>
        <v>555.98400000000004</v>
      </c>
      <c r="BJ21" s="264">
        <f ca="1">'IMP PRJ Adj Net Salaries'!BJ21*IMP_Salary_Cost_Multiplier</f>
        <v>555.98400000000004</v>
      </c>
      <c r="BK21" s="265">
        <f ca="1">'IMP PRJ Adj Net Salaries'!BK21*IMP_Salary_Cost_Multiplier</f>
        <v>555.98400000000004</v>
      </c>
      <c r="BL21" s="266">
        <f ca="1">'IMP PRJ Adj Net Salaries'!BL21*IMP_Salary_Cost_Multiplier</f>
        <v>623.25</v>
      </c>
      <c r="BM21" s="264">
        <f ca="1">'IMP PRJ Adj Net Salaries'!BM21*IMP_Salary_Cost_Multiplier</f>
        <v>623.25</v>
      </c>
      <c r="BN21" s="264">
        <f ca="1">'IMP PRJ Adj Net Salaries'!BN21*IMP_Salary_Cost_Multiplier</f>
        <v>623.25</v>
      </c>
      <c r="BO21" s="263">
        <f ca="1">'IMP PRJ Adj Net Salaries'!BO21*IMP_Salary_Cost_Multiplier</f>
        <v>1005.75</v>
      </c>
      <c r="BP21" s="264">
        <f ca="1">'IMP PRJ Adj Net Salaries'!BP21*IMP_Salary_Cost_Multiplier</f>
        <v>1005.75</v>
      </c>
      <c r="BQ21" s="264">
        <f ca="1">'IMP PRJ Adj Net Salaries'!BQ21*IMP_Salary_Cost_Multiplier</f>
        <v>1005.75</v>
      </c>
      <c r="BR21" s="263">
        <f ca="1">'IMP PRJ Adj Net Salaries'!BR21*IMP_Salary_Cost_Multiplier</f>
        <v>967.5</v>
      </c>
      <c r="BS21" s="264">
        <f ca="1">'IMP PRJ Adj Net Salaries'!BS21*IMP_Salary_Cost_Multiplier</f>
        <v>967.5</v>
      </c>
      <c r="BT21" s="264">
        <f ca="1">'IMP PRJ Adj Net Salaries'!BT21*IMP_Salary_Cost_Multiplier</f>
        <v>967.5</v>
      </c>
      <c r="BU21" s="263">
        <f ca="1">'IMP PRJ Adj Net Salaries'!BU21*IMP_Salary_Cost_Multiplier</f>
        <v>1082.25</v>
      </c>
      <c r="BV21" s="264">
        <f ca="1">'IMP PRJ Adj Net Salaries'!BV21*IMP_Salary_Cost_Multiplier</f>
        <v>1082.25</v>
      </c>
      <c r="BW21" s="265">
        <f ca="1">'IMP PRJ Adj Net Salaries'!BW21*IMP_Salary_Cost_Multiplier</f>
        <v>1082.25</v>
      </c>
      <c r="BX21" s="266">
        <f ca="1">'IMP PRJ Adj Net Salaries'!BX21*IMP_Salary_Cost_Multiplier</f>
        <v>1298.7</v>
      </c>
      <c r="BY21" s="264">
        <f ca="1">'IMP PRJ Adj Net Salaries'!BY21*IMP_Salary_Cost_Multiplier</f>
        <v>1298.7</v>
      </c>
      <c r="BZ21" s="264">
        <f ca="1">'IMP PRJ Adj Net Salaries'!BZ21*IMP_Salary_Cost_Multiplier</f>
        <v>1298.7</v>
      </c>
      <c r="CA21" s="263">
        <f ca="1">'IMP PRJ Adj Net Salaries'!CA21*IMP_Salary_Cost_Multiplier</f>
        <v>1136.7</v>
      </c>
      <c r="CB21" s="264">
        <f ca="1">'IMP PRJ Adj Net Salaries'!CB21*IMP_Salary_Cost_Multiplier</f>
        <v>1136.7</v>
      </c>
      <c r="CC21" s="264">
        <f ca="1">'IMP PRJ Adj Net Salaries'!CC21*IMP_Salary_Cost_Multiplier</f>
        <v>1136.7</v>
      </c>
      <c r="CD21" s="263">
        <f ca="1">'IMP PRJ Adj Net Salaries'!CD21*IMP_Salary_Cost_Multiplier</f>
        <v>1142.1000000000001</v>
      </c>
      <c r="CE21" s="264">
        <f ca="1">'IMP PRJ Adj Net Salaries'!CE21*IMP_Salary_Cost_Multiplier</f>
        <v>1142.1000000000001</v>
      </c>
      <c r="CF21" s="264">
        <f ca="1">'IMP PRJ Adj Net Salaries'!CF21*IMP_Salary_Cost_Multiplier</f>
        <v>1142.1000000000001</v>
      </c>
      <c r="CG21" s="263">
        <f ca="1">'IMP PRJ Adj Net Salaries'!CG21*IMP_Salary_Cost_Multiplier</f>
        <v>1142.1000000000001</v>
      </c>
      <c r="CH21" s="264">
        <f ca="1">'IMP PRJ Adj Net Salaries'!CH21*IMP_Salary_Cost_Multiplier</f>
        <v>1142.1000000000001</v>
      </c>
      <c r="CI21" s="265">
        <f ca="1">'IMP PRJ Adj Net Salaries'!CI21*IMP_Salary_Cost_Multiplier</f>
        <v>1142.1000000000001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Adj Net Salaries'!AB22*IMP_Salary_Cost_Multiplier</f>
        <v>2.5920000000000001</v>
      </c>
      <c r="AC22" s="264">
        <f ca="1">'IMP PRJ Adj Net Salaries'!AC22*IMP_Salary_Cost_Multiplier</f>
        <v>2.5920000000000001</v>
      </c>
      <c r="AD22" s="264">
        <f ca="1">'IMP PRJ Adj Net Salaries'!AD22*IMP_Salary_Cost_Multiplier</f>
        <v>2.5920000000000001</v>
      </c>
      <c r="AE22" s="263">
        <f ca="1">'IMP PRJ Adj Net Salaries'!AE22*IMP_Salary_Cost_Multiplier</f>
        <v>2.5920000000000001</v>
      </c>
      <c r="AF22" s="264">
        <f ca="1">'IMP PRJ Adj Net Salaries'!AF22*IMP_Salary_Cost_Multiplier</f>
        <v>2.5920000000000001</v>
      </c>
      <c r="AG22" s="264">
        <f ca="1">'IMP PRJ Adj Net Salaries'!AG22*IMP_Salary_Cost_Multiplier</f>
        <v>2.5920000000000001</v>
      </c>
      <c r="AH22" s="263">
        <f ca="1">'IMP PRJ Adj Net Salaries'!AH22*IMP_Salary_Cost_Multiplier</f>
        <v>2.5920000000000001</v>
      </c>
      <c r="AI22" s="264">
        <f ca="1">'IMP PRJ Adj Net Salaries'!AI22*IMP_Salary_Cost_Multiplier</f>
        <v>2.5920000000000001</v>
      </c>
      <c r="AJ22" s="264">
        <f ca="1">'IMP PRJ Adj Net Salaries'!AJ22*IMP_Salary_Cost_Multiplier</f>
        <v>2.5920000000000001</v>
      </c>
      <c r="AK22" s="263">
        <f ca="1">'IMP PRJ Adj Net Salaries'!AK22*IMP_Salary_Cost_Multiplier</f>
        <v>2.5920000000000001</v>
      </c>
      <c r="AL22" s="264">
        <f ca="1">'IMP PRJ Adj Net Salaries'!AL22*IMP_Salary_Cost_Multiplier</f>
        <v>2.5920000000000001</v>
      </c>
      <c r="AM22" s="265">
        <f ca="1">'IMP PRJ Adj Net Salaries'!AM22*IMP_Salary_Cost_Multiplier</f>
        <v>2.5920000000000001</v>
      </c>
      <c r="AN22" s="266">
        <f ca="1">'IMP PRJ Adj Net Salaries'!AN22*IMP_Salary_Cost_Multiplier</f>
        <v>15.57</v>
      </c>
      <c r="AO22" s="264">
        <f ca="1">'IMP PRJ Adj Net Salaries'!AO22*IMP_Salary_Cost_Multiplier</f>
        <v>15.57</v>
      </c>
      <c r="AP22" s="264">
        <f ca="1">'IMP PRJ Adj Net Salaries'!AP22*IMP_Salary_Cost_Multiplier</f>
        <v>15.57</v>
      </c>
      <c r="AQ22" s="263">
        <f ca="1">'IMP PRJ Adj Net Salaries'!AQ22*IMP_Salary_Cost_Multiplier</f>
        <v>18.683999999999997</v>
      </c>
      <c r="AR22" s="264">
        <f ca="1">'IMP PRJ Adj Net Salaries'!AR22*IMP_Salary_Cost_Multiplier</f>
        <v>18.683999999999997</v>
      </c>
      <c r="AS22" s="264">
        <f ca="1">'IMP PRJ Adj Net Salaries'!AS22*IMP_Salary_Cost_Multiplier</f>
        <v>18.683999999999997</v>
      </c>
      <c r="AT22" s="263">
        <f ca="1">'IMP PRJ Adj Net Salaries'!AT22*IMP_Salary_Cost_Multiplier</f>
        <v>18.684000000000001</v>
      </c>
      <c r="AU22" s="264">
        <f ca="1">'IMP PRJ Adj Net Salaries'!AU22*IMP_Salary_Cost_Multiplier</f>
        <v>18.684000000000001</v>
      </c>
      <c r="AV22" s="264">
        <f ca="1">'IMP PRJ Adj Net Salaries'!AV22*IMP_Salary_Cost_Multiplier</f>
        <v>18.684000000000001</v>
      </c>
      <c r="AW22" s="263">
        <f ca="1">'IMP PRJ Adj Net Salaries'!AW22*IMP_Salary_Cost_Multiplier</f>
        <v>20.241</v>
      </c>
      <c r="AX22" s="264">
        <f ca="1">'IMP PRJ Adj Net Salaries'!AX22*IMP_Salary_Cost_Multiplier</f>
        <v>20.241</v>
      </c>
      <c r="AY22" s="265">
        <f ca="1">'IMP PRJ Adj Net Salaries'!AY22*IMP_Salary_Cost_Multiplier</f>
        <v>20.241</v>
      </c>
      <c r="AZ22" s="266">
        <f ca="1">'IMP PRJ Adj Net Salaries'!AZ22*IMP_Salary_Cost_Multiplier</f>
        <v>27.5184</v>
      </c>
      <c r="BA22" s="264">
        <f ca="1">'IMP PRJ Adj Net Salaries'!BA22*IMP_Salary_Cost_Multiplier</f>
        <v>27.5184</v>
      </c>
      <c r="BB22" s="264">
        <f ca="1">'IMP PRJ Adj Net Salaries'!BB22*IMP_Salary_Cost_Multiplier</f>
        <v>27.5184</v>
      </c>
      <c r="BC22" s="263">
        <f ca="1">'IMP PRJ Adj Net Salaries'!BC22*IMP_Salary_Cost_Multiplier</f>
        <v>55.598399999999998</v>
      </c>
      <c r="BD22" s="264">
        <f ca="1">'IMP PRJ Adj Net Salaries'!BD22*IMP_Salary_Cost_Multiplier</f>
        <v>55.598399999999998</v>
      </c>
      <c r="BE22" s="264">
        <f ca="1">'IMP PRJ Adj Net Salaries'!BE22*IMP_Salary_Cost_Multiplier</f>
        <v>55.598399999999998</v>
      </c>
      <c r="BF22" s="263">
        <f ca="1">'IMP PRJ Adj Net Salaries'!BF22*IMP_Salary_Cost_Multiplier</f>
        <v>55.598400000000012</v>
      </c>
      <c r="BG22" s="264">
        <f ca="1">'IMP PRJ Adj Net Salaries'!BG22*IMP_Salary_Cost_Multiplier</f>
        <v>55.598400000000012</v>
      </c>
      <c r="BH22" s="264">
        <f ca="1">'IMP PRJ Adj Net Salaries'!BH22*IMP_Salary_Cost_Multiplier</f>
        <v>55.598400000000012</v>
      </c>
      <c r="BI22" s="263">
        <f ca="1">'IMP PRJ Adj Net Salaries'!BI22*IMP_Salary_Cost_Multiplier</f>
        <v>55.598400000000012</v>
      </c>
      <c r="BJ22" s="264">
        <f ca="1">'IMP PRJ Adj Net Salaries'!BJ22*IMP_Salary_Cost_Multiplier</f>
        <v>55.598400000000012</v>
      </c>
      <c r="BK22" s="265">
        <f ca="1">'IMP PRJ Adj Net Salaries'!BK22*IMP_Salary_Cost_Multiplier</f>
        <v>55.598400000000012</v>
      </c>
      <c r="BL22" s="266">
        <f ca="1">'IMP PRJ Adj Net Salaries'!BL22*IMP_Salary_Cost_Multiplier</f>
        <v>62.325000000000003</v>
      </c>
      <c r="BM22" s="264">
        <f ca="1">'IMP PRJ Adj Net Salaries'!BM22*IMP_Salary_Cost_Multiplier</f>
        <v>62.325000000000003</v>
      </c>
      <c r="BN22" s="264">
        <f ca="1">'IMP PRJ Adj Net Salaries'!BN22*IMP_Salary_Cost_Multiplier</f>
        <v>62.325000000000003</v>
      </c>
      <c r="BO22" s="263">
        <f ca="1">'IMP PRJ Adj Net Salaries'!BO22*IMP_Salary_Cost_Multiplier</f>
        <v>100.575</v>
      </c>
      <c r="BP22" s="264">
        <f ca="1">'IMP PRJ Adj Net Salaries'!BP22*IMP_Salary_Cost_Multiplier</f>
        <v>100.575</v>
      </c>
      <c r="BQ22" s="264">
        <f ca="1">'IMP PRJ Adj Net Salaries'!BQ22*IMP_Salary_Cost_Multiplier</f>
        <v>100.575</v>
      </c>
      <c r="BR22" s="263">
        <f ca="1">'IMP PRJ Adj Net Salaries'!BR22*IMP_Salary_Cost_Multiplier</f>
        <v>96.75</v>
      </c>
      <c r="BS22" s="264">
        <f ca="1">'IMP PRJ Adj Net Salaries'!BS22*IMP_Salary_Cost_Multiplier</f>
        <v>96.75</v>
      </c>
      <c r="BT22" s="264">
        <f ca="1">'IMP PRJ Adj Net Salaries'!BT22*IMP_Salary_Cost_Multiplier</f>
        <v>96.75</v>
      </c>
      <c r="BU22" s="263">
        <f ca="1">'IMP PRJ Adj Net Salaries'!BU22*IMP_Salary_Cost_Multiplier</f>
        <v>108.22499999999999</v>
      </c>
      <c r="BV22" s="264">
        <f ca="1">'IMP PRJ Adj Net Salaries'!BV22*IMP_Salary_Cost_Multiplier</f>
        <v>108.22499999999999</v>
      </c>
      <c r="BW22" s="265">
        <f ca="1">'IMP PRJ Adj Net Salaries'!BW22*IMP_Salary_Cost_Multiplier</f>
        <v>108.22499999999999</v>
      </c>
      <c r="BX22" s="266">
        <f ca="1">'IMP PRJ Adj Net Salaries'!BX22*IMP_Salary_Cost_Multiplier</f>
        <v>129.87</v>
      </c>
      <c r="BY22" s="264">
        <f ca="1">'IMP PRJ Adj Net Salaries'!BY22*IMP_Salary_Cost_Multiplier</f>
        <v>129.87</v>
      </c>
      <c r="BZ22" s="264">
        <f ca="1">'IMP PRJ Adj Net Salaries'!BZ22*IMP_Salary_Cost_Multiplier</f>
        <v>129.87</v>
      </c>
      <c r="CA22" s="263">
        <f ca="1">'IMP PRJ Adj Net Salaries'!CA22*IMP_Salary_Cost_Multiplier</f>
        <v>113.67000000000002</v>
      </c>
      <c r="CB22" s="264">
        <f ca="1">'IMP PRJ Adj Net Salaries'!CB22*IMP_Salary_Cost_Multiplier</f>
        <v>113.67000000000002</v>
      </c>
      <c r="CC22" s="264">
        <f ca="1">'IMP PRJ Adj Net Salaries'!CC22*IMP_Salary_Cost_Multiplier</f>
        <v>113.67000000000002</v>
      </c>
      <c r="CD22" s="263">
        <f ca="1">'IMP PRJ Adj Net Salaries'!CD22*IMP_Salary_Cost_Multiplier</f>
        <v>114.21</v>
      </c>
      <c r="CE22" s="264">
        <f ca="1">'IMP PRJ Adj Net Salaries'!CE22*IMP_Salary_Cost_Multiplier</f>
        <v>114.21</v>
      </c>
      <c r="CF22" s="264">
        <f ca="1">'IMP PRJ Adj Net Salaries'!CF22*IMP_Salary_Cost_Multiplier</f>
        <v>114.21</v>
      </c>
      <c r="CG22" s="263">
        <f ca="1">'IMP PRJ Adj Net Salaries'!CG22*IMP_Salary_Cost_Multiplier</f>
        <v>114.21</v>
      </c>
      <c r="CH22" s="264">
        <f ca="1">'IMP PRJ Adj Net Salaries'!CH22*IMP_Salary_Cost_Multiplier</f>
        <v>114.21</v>
      </c>
      <c r="CI22" s="265">
        <f ca="1">'IMP PRJ Adj Net Salaries'!CI22*IMP_Salary_Cost_Multiplier</f>
        <v>114.21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Adj Net Salaries'!AB23*IMP_Salary_Cost_Multiplier</f>
        <v>4.1471999999999998</v>
      </c>
      <c r="AC23" s="264">
        <f ca="1">'IMP PRJ Adj Net Salaries'!AC23*IMP_Salary_Cost_Multiplier</f>
        <v>4.1471999999999998</v>
      </c>
      <c r="AD23" s="264">
        <f ca="1">'IMP PRJ Adj Net Salaries'!AD23*IMP_Salary_Cost_Multiplier</f>
        <v>4.1471999999999998</v>
      </c>
      <c r="AE23" s="263">
        <f ca="1">'IMP PRJ Adj Net Salaries'!AE23*IMP_Salary_Cost_Multiplier</f>
        <v>4.1471999999999998</v>
      </c>
      <c r="AF23" s="264">
        <f ca="1">'IMP PRJ Adj Net Salaries'!AF23*IMP_Salary_Cost_Multiplier</f>
        <v>4.1471999999999998</v>
      </c>
      <c r="AG23" s="264">
        <f ca="1">'IMP PRJ Adj Net Salaries'!AG23*IMP_Salary_Cost_Multiplier</f>
        <v>4.1471999999999998</v>
      </c>
      <c r="AH23" s="263">
        <f ca="1">'IMP PRJ Adj Net Salaries'!AH23*IMP_Salary_Cost_Multiplier</f>
        <v>4.1471999999999998</v>
      </c>
      <c r="AI23" s="264">
        <f ca="1">'IMP PRJ Adj Net Salaries'!AI23*IMP_Salary_Cost_Multiplier</f>
        <v>4.1471999999999998</v>
      </c>
      <c r="AJ23" s="264">
        <f ca="1">'IMP PRJ Adj Net Salaries'!AJ23*IMP_Salary_Cost_Multiplier</f>
        <v>4.1471999999999998</v>
      </c>
      <c r="AK23" s="263">
        <f ca="1">'IMP PRJ Adj Net Salaries'!AK23*IMP_Salary_Cost_Multiplier</f>
        <v>4.1471999999999998</v>
      </c>
      <c r="AL23" s="264">
        <f ca="1">'IMP PRJ Adj Net Salaries'!AL23*IMP_Salary_Cost_Multiplier</f>
        <v>4.1471999999999998</v>
      </c>
      <c r="AM23" s="265">
        <f ca="1">'IMP PRJ Adj Net Salaries'!AM23*IMP_Salary_Cost_Multiplier</f>
        <v>4.1471999999999998</v>
      </c>
      <c r="AN23" s="266">
        <f ca="1">'IMP PRJ Adj Net Salaries'!AN23*IMP_Salary_Cost_Multiplier</f>
        <v>24.911999999999999</v>
      </c>
      <c r="AO23" s="264">
        <f ca="1">'IMP PRJ Adj Net Salaries'!AO23*IMP_Salary_Cost_Multiplier</f>
        <v>24.911999999999999</v>
      </c>
      <c r="AP23" s="264">
        <f ca="1">'IMP PRJ Adj Net Salaries'!AP23*IMP_Salary_Cost_Multiplier</f>
        <v>24.911999999999999</v>
      </c>
      <c r="AQ23" s="263">
        <f ca="1">'IMP PRJ Adj Net Salaries'!AQ23*IMP_Salary_Cost_Multiplier</f>
        <v>29.894400000000001</v>
      </c>
      <c r="AR23" s="264">
        <f ca="1">'IMP PRJ Adj Net Salaries'!AR23*IMP_Salary_Cost_Multiplier</f>
        <v>29.894400000000001</v>
      </c>
      <c r="AS23" s="264">
        <f ca="1">'IMP PRJ Adj Net Salaries'!AS23*IMP_Salary_Cost_Multiplier</f>
        <v>29.894400000000001</v>
      </c>
      <c r="AT23" s="263">
        <f ca="1">'IMP PRJ Adj Net Salaries'!AT23*IMP_Salary_Cost_Multiplier</f>
        <v>29.894400000000001</v>
      </c>
      <c r="AU23" s="264">
        <f ca="1">'IMP PRJ Adj Net Salaries'!AU23*IMP_Salary_Cost_Multiplier</f>
        <v>29.894400000000001</v>
      </c>
      <c r="AV23" s="264">
        <f ca="1">'IMP PRJ Adj Net Salaries'!AV23*IMP_Salary_Cost_Multiplier</f>
        <v>29.894400000000001</v>
      </c>
      <c r="AW23" s="263">
        <f ca="1">'IMP PRJ Adj Net Salaries'!AW23*IMP_Salary_Cost_Multiplier</f>
        <v>32.385600000000004</v>
      </c>
      <c r="AX23" s="264">
        <f ca="1">'IMP PRJ Adj Net Salaries'!AX23*IMP_Salary_Cost_Multiplier</f>
        <v>32.385600000000004</v>
      </c>
      <c r="AY23" s="265">
        <f ca="1">'IMP PRJ Adj Net Salaries'!AY23*IMP_Salary_Cost_Multiplier</f>
        <v>32.385600000000004</v>
      </c>
      <c r="AZ23" s="266">
        <f ca="1">'IMP PRJ Adj Net Salaries'!AZ23*IMP_Salary_Cost_Multiplier</f>
        <v>44.029440000000001</v>
      </c>
      <c r="BA23" s="264">
        <f ca="1">'IMP PRJ Adj Net Salaries'!BA23*IMP_Salary_Cost_Multiplier</f>
        <v>44.029440000000001</v>
      </c>
      <c r="BB23" s="264">
        <f ca="1">'IMP PRJ Adj Net Salaries'!BB23*IMP_Salary_Cost_Multiplier</f>
        <v>44.029440000000001</v>
      </c>
      <c r="BC23" s="263">
        <f ca="1">'IMP PRJ Adj Net Salaries'!BC23*IMP_Salary_Cost_Multiplier</f>
        <v>88.957440000000005</v>
      </c>
      <c r="BD23" s="264">
        <f ca="1">'IMP PRJ Adj Net Salaries'!BD23*IMP_Salary_Cost_Multiplier</f>
        <v>88.957440000000005</v>
      </c>
      <c r="BE23" s="264">
        <f ca="1">'IMP PRJ Adj Net Salaries'!BE23*IMP_Salary_Cost_Multiplier</f>
        <v>88.957440000000005</v>
      </c>
      <c r="BF23" s="263">
        <f ca="1">'IMP PRJ Adj Net Salaries'!BF23*IMP_Salary_Cost_Multiplier</f>
        <v>88.95744000000002</v>
      </c>
      <c r="BG23" s="264">
        <f ca="1">'IMP PRJ Adj Net Salaries'!BG23*IMP_Salary_Cost_Multiplier</f>
        <v>88.95744000000002</v>
      </c>
      <c r="BH23" s="264">
        <f ca="1">'IMP PRJ Adj Net Salaries'!BH23*IMP_Salary_Cost_Multiplier</f>
        <v>88.95744000000002</v>
      </c>
      <c r="BI23" s="263">
        <f ca="1">'IMP PRJ Adj Net Salaries'!BI23*IMP_Salary_Cost_Multiplier</f>
        <v>88.95744000000002</v>
      </c>
      <c r="BJ23" s="264">
        <f ca="1">'IMP PRJ Adj Net Salaries'!BJ23*IMP_Salary_Cost_Multiplier</f>
        <v>88.95744000000002</v>
      </c>
      <c r="BK23" s="265">
        <f ca="1">'IMP PRJ Adj Net Salaries'!BK23*IMP_Salary_Cost_Multiplier</f>
        <v>88.95744000000002</v>
      </c>
      <c r="BL23" s="266">
        <f ca="1">'IMP PRJ Adj Net Salaries'!BL23*IMP_Salary_Cost_Multiplier</f>
        <v>99.72</v>
      </c>
      <c r="BM23" s="264">
        <f ca="1">'IMP PRJ Adj Net Salaries'!BM23*IMP_Salary_Cost_Multiplier</f>
        <v>99.72</v>
      </c>
      <c r="BN23" s="264">
        <f ca="1">'IMP PRJ Adj Net Salaries'!BN23*IMP_Salary_Cost_Multiplier</f>
        <v>99.72</v>
      </c>
      <c r="BO23" s="263">
        <f ca="1">'IMP PRJ Adj Net Salaries'!BO23*IMP_Salary_Cost_Multiplier</f>
        <v>160.92000000000002</v>
      </c>
      <c r="BP23" s="264">
        <f ca="1">'IMP PRJ Adj Net Salaries'!BP23*IMP_Salary_Cost_Multiplier</f>
        <v>160.92000000000002</v>
      </c>
      <c r="BQ23" s="264">
        <f ca="1">'IMP PRJ Adj Net Salaries'!BQ23*IMP_Salary_Cost_Multiplier</f>
        <v>160.92000000000002</v>
      </c>
      <c r="BR23" s="263">
        <f ca="1">'IMP PRJ Adj Net Salaries'!BR23*IMP_Salary_Cost_Multiplier</f>
        <v>154.80000000000001</v>
      </c>
      <c r="BS23" s="264">
        <f ca="1">'IMP PRJ Adj Net Salaries'!BS23*IMP_Salary_Cost_Multiplier</f>
        <v>154.80000000000001</v>
      </c>
      <c r="BT23" s="264">
        <f ca="1">'IMP PRJ Adj Net Salaries'!BT23*IMP_Salary_Cost_Multiplier</f>
        <v>154.80000000000001</v>
      </c>
      <c r="BU23" s="263">
        <f ca="1">'IMP PRJ Adj Net Salaries'!BU23*IMP_Salary_Cost_Multiplier</f>
        <v>173.16</v>
      </c>
      <c r="BV23" s="264">
        <f ca="1">'IMP PRJ Adj Net Salaries'!BV23*IMP_Salary_Cost_Multiplier</f>
        <v>173.16</v>
      </c>
      <c r="BW23" s="265">
        <f ca="1">'IMP PRJ Adj Net Salaries'!BW23*IMP_Salary_Cost_Multiplier</f>
        <v>173.16</v>
      </c>
      <c r="BX23" s="266">
        <f ca="1">'IMP PRJ Adj Net Salaries'!BX23*IMP_Salary_Cost_Multiplier</f>
        <v>207.79200000000003</v>
      </c>
      <c r="BY23" s="264">
        <f ca="1">'IMP PRJ Adj Net Salaries'!BY23*IMP_Salary_Cost_Multiplier</f>
        <v>207.79200000000003</v>
      </c>
      <c r="BZ23" s="264">
        <f ca="1">'IMP PRJ Adj Net Salaries'!BZ23*IMP_Salary_Cost_Multiplier</f>
        <v>207.79200000000003</v>
      </c>
      <c r="CA23" s="263">
        <f ca="1">'IMP PRJ Adj Net Salaries'!CA23*IMP_Salary_Cost_Multiplier</f>
        <v>181.87199999999999</v>
      </c>
      <c r="CB23" s="264">
        <f ca="1">'IMP PRJ Adj Net Salaries'!CB23*IMP_Salary_Cost_Multiplier</f>
        <v>181.87199999999999</v>
      </c>
      <c r="CC23" s="264">
        <f ca="1">'IMP PRJ Adj Net Salaries'!CC23*IMP_Salary_Cost_Multiplier</f>
        <v>181.87199999999999</v>
      </c>
      <c r="CD23" s="263">
        <f ca="1">'IMP PRJ Adj Net Salaries'!CD23*IMP_Salary_Cost_Multiplier</f>
        <v>182.73599999999996</v>
      </c>
      <c r="CE23" s="264">
        <f ca="1">'IMP PRJ Adj Net Salaries'!CE23*IMP_Salary_Cost_Multiplier</f>
        <v>182.73599999999996</v>
      </c>
      <c r="CF23" s="264">
        <f ca="1">'IMP PRJ Adj Net Salaries'!CF23*IMP_Salary_Cost_Multiplier</f>
        <v>182.73599999999996</v>
      </c>
      <c r="CG23" s="263">
        <f ca="1">'IMP PRJ Adj Net Salaries'!CG23*IMP_Salary_Cost_Multiplier</f>
        <v>182.73599999999996</v>
      </c>
      <c r="CH23" s="264">
        <f ca="1">'IMP PRJ Adj Net Salaries'!CH23*IMP_Salary_Cost_Multiplier</f>
        <v>182.73599999999996</v>
      </c>
      <c r="CI23" s="265">
        <f ca="1">'IMP PRJ Adj Net Salaries'!CI23*IMP_Salary_Cost_Multiplier</f>
        <v>182.73599999999996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Adj Net Salaries'!AB24*IMP_Salary_Cost_Multiplier</f>
        <v>6.4799999999999995</v>
      </c>
      <c r="AC24" s="264">
        <f ca="1">'IMP PRJ Adj Net Salaries'!AC24*IMP_Salary_Cost_Multiplier</f>
        <v>6.4799999999999995</v>
      </c>
      <c r="AD24" s="264">
        <f ca="1">'IMP PRJ Adj Net Salaries'!AD24*IMP_Salary_Cost_Multiplier</f>
        <v>6.4799999999999995</v>
      </c>
      <c r="AE24" s="263">
        <f ca="1">'IMP PRJ Adj Net Salaries'!AE24*IMP_Salary_Cost_Multiplier</f>
        <v>6.4799999999999995</v>
      </c>
      <c r="AF24" s="264">
        <f ca="1">'IMP PRJ Adj Net Salaries'!AF24*IMP_Salary_Cost_Multiplier</f>
        <v>6.4799999999999995</v>
      </c>
      <c r="AG24" s="264">
        <f ca="1">'IMP PRJ Adj Net Salaries'!AG24*IMP_Salary_Cost_Multiplier</f>
        <v>6.4799999999999995</v>
      </c>
      <c r="AH24" s="263">
        <f ca="1">'IMP PRJ Adj Net Salaries'!AH24*IMP_Salary_Cost_Multiplier</f>
        <v>6.4799999999999995</v>
      </c>
      <c r="AI24" s="264">
        <f ca="1">'IMP PRJ Adj Net Salaries'!AI24*IMP_Salary_Cost_Multiplier</f>
        <v>6.4799999999999995</v>
      </c>
      <c r="AJ24" s="264">
        <f ca="1">'IMP PRJ Adj Net Salaries'!AJ24*IMP_Salary_Cost_Multiplier</f>
        <v>6.4799999999999995</v>
      </c>
      <c r="AK24" s="263">
        <f ca="1">'IMP PRJ Adj Net Salaries'!AK24*IMP_Salary_Cost_Multiplier</f>
        <v>6.4799999999999995</v>
      </c>
      <c r="AL24" s="264">
        <f ca="1">'IMP PRJ Adj Net Salaries'!AL24*IMP_Salary_Cost_Multiplier</f>
        <v>6.4799999999999995</v>
      </c>
      <c r="AM24" s="265">
        <f ca="1">'IMP PRJ Adj Net Salaries'!AM24*IMP_Salary_Cost_Multiplier</f>
        <v>6.4799999999999995</v>
      </c>
      <c r="AN24" s="266">
        <f ca="1">'IMP PRJ Adj Net Salaries'!AN24*IMP_Salary_Cost_Multiplier</f>
        <v>38.925000000000004</v>
      </c>
      <c r="AO24" s="264">
        <f ca="1">'IMP PRJ Adj Net Salaries'!AO24*IMP_Salary_Cost_Multiplier</f>
        <v>38.925000000000004</v>
      </c>
      <c r="AP24" s="264">
        <f ca="1">'IMP PRJ Adj Net Salaries'!AP24*IMP_Salary_Cost_Multiplier</f>
        <v>38.925000000000004</v>
      </c>
      <c r="AQ24" s="263">
        <f ca="1">'IMP PRJ Adj Net Salaries'!AQ24*IMP_Salary_Cost_Multiplier</f>
        <v>46.71</v>
      </c>
      <c r="AR24" s="264">
        <f ca="1">'IMP PRJ Adj Net Salaries'!AR24*IMP_Salary_Cost_Multiplier</f>
        <v>46.71</v>
      </c>
      <c r="AS24" s="264">
        <f ca="1">'IMP PRJ Adj Net Salaries'!AS24*IMP_Salary_Cost_Multiplier</f>
        <v>46.71</v>
      </c>
      <c r="AT24" s="263">
        <f ca="1">'IMP PRJ Adj Net Salaries'!AT24*IMP_Salary_Cost_Multiplier</f>
        <v>46.71</v>
      </c>
      <c r="AU24" s="264">
        <f ca="1">'IMP PRJ Adj Net Salaries'!AU24*IMP_Salary_Cost_Multiplier</f>
        <v>46.71</v>
      </c>
      <c r="AV24" s="264">
        <f ca="1">'IMP PRJ Adj Net Salaries'!AV24*IMP_Salary_Cost_Multiplier</f>
        <v>46.71</v>
      </c>
      <c r="AW24" s="263">
        <f ca="1">'IMP PRJ Adj Net Salaries'!AW24*IMP_Salary_Cost_Multiplier</f>
        <v>50.602499999999999</v>
      </c>
      <c r="AX24" s="264">
        <f ca="1">'IMP PRJ Adj Net Salaries'!AX24*IMP_Salary_Cost_Multiplier</f>
        <v>50.602499999999999</v>
      </c>
      <c r="AY24" s="265">
        <f ca="1">'IMP PRJ Adj Net Salaries'!AY24*IMP_Salary_Cost_Multiplier</f>
        <v>50.602499999999999</v>
      </c>
      <c r="AZ24" s="266">
        <f ca="1">'IMP PRJ Adj Net Salaries'!AZ24*IMP_Salary_Cost_Multiplier</f>
        <v>68.796000000000006</v>
      </c>
      <c r="BA24" s="264">
        <f ca="1">'IMP PRJ Adj Net Salaries'!BA24*IMP_Salary_Cost_Multiplier</f>
        <v>68.796000000000006</v>
      </c>
      <c r="BB24" s="264">
        <f ca="1">'IMP PRJ Adj Net Salaries'!BB24*IMP_Salary_Cost_Multiplier</f>
        <v>68.796000000000006</v>
      </c>
      <c r="BC24" s="263">
        <f ca="1">'IMP PRJ Adj Net Salaries'!BC24*IMP_Salary_Cost_Multiplier</f>
        <v>138.99600000000001</v>
      </c>
      <c r="BD24" s="264">
        <f ca="1">'IMP PRJ Adj Net Salaries'!BD24*IMP_Salary_Cost_Multiplier</f>
        <v>138.99600000000001</v>
      </c>
      <c r="BE24" s="264">
        <f ca="1">'IMP PRJ Adj Net Salaries'!BE24*IMP_Salary_Cost_Multiplier</f>
        <v>138.99600000000001</v>
      </c>
      <c r="BF24" s="263">
        <f ca="1">'IMP PRJ Adj Net Salaries'!BF24*IMP_Salary_Cost_Multiplier</f>
        <v>138.99600000000001</v>
      </c>
      <c r="BG24" s="264">
        <f ca="1">'IMP PRJ Adj Net Salaries'!BG24*IMP_Salary_Cost_Multiplier</f>
        <v>138.99600000000001</v>
      </c>
      <c r="BH24" s="264">
        <f ca="1">'IMP PRJ Adj Net Salaries'!BH24*IMP_Salary_Cost_Multiplier</f>
        <v>138.99600000000001</v>
      </c>
      <c r="BI24" s="263">
        <f ca="1">'IMP PRJ Adj Net Salaries'!BI24*IMP_Salary_Cost_Multiplier</f>
        <v>138.99600000000001</v>
      </c>
      <c r="BJ24" s="264">
        <f ca="1">'IMP PRJ Adj Net Salaries'!BJ24*IMP_Salary_Cost_Multiplier</f>
        <v>138.99600000000001</v>
      </c>
      <c r="BK24" s="265">
        <f ca="1">'IMP PRJ Adj Net Salaries'!BK24*IMP_Salary_Cost_Multiplier</f>
        <v>138.99600000000001</v>
      </c>
      <c r="BL24" s="266">
        <f ca="1">'IMP PRJ Adj Net Salaries'!BL24*IMP_Salary_Cost_Multiplier</f>
        <v>155.8125</v>
      </c>
      <c r="BM24" s="264">
        <f ca="1">'IMP PRJ Adj Net Salaries'!BM24*IMP_Salary_Cost_Multiplier</f>
        <v>155.8125</v>
      </c>
      <c r="BN24" s="264">
        <f ca="1">'IMP PRJ Adj Net Salaries'!BN24*IMP_Salary_Cost_Multiplier</f>
        <v>155.8125</v>
      </c>
      <c r="BO24" s="263">
        <f ca="1">'IMP PRJ Adj Net Salaries'!BO24*IMP_Salary_Cost_Multiplier</f>
        <v>251.4375</v>
      </c>
      <c r="BP24" s="264">
        <f ca="1">'IMP PRJ Adj Net Salaries'!BP24*IMP_Salary_Cost_Multiplier</f>
        <v>251.4375</v>
      </c>
      <c r="BQ24" s="264">
        <f ca="1">'IMP PRJ Adj Net Salaries'!BQ24*IMP_Salary_Cost_Multiplier</f>
        <v>251.4375</v>
      </c>
      <c r="BR24" s="263">
        <f ca="1">'IMP PRJ Adj Net Salaries'!BR24*IMP_Salary_Cost_Multiplier</f>
        <v>241.875</v>
      </c>
      <c r="BS24" s="264">
        <f ca="1">'IMP PRJ Adj Net Salaries'!BS24*IMP_Salary_Cost_Multiplier</f>
        <v>241.875</v>
      </c>
      <c r="BT24" s="264">
        <f ca="1">'IMP PRJ Adj Net Salaries'!BT24*IMP_Salary_Cost_Multiplier</f>
        <v>241.875</v>
      </c>
      <c r="BU24" s="263">
        <f ca="1">'IMP PRJ Adj Net Salaries'!BU24*IMP_Salary_Cost_Multiplier</f>
        <v>270.5625</v>
      </c>
      <c r="BV24" s="264">
        <f ca="1">'IMP PRJ Adj Net Salaries'!BV24*IMP_Salary_Cost_Multiplier</f>
        <v>270.5625</v>
      </c>
      <c r="BW24" s="265">
        <f ca="1">'IMP PRJ Adj Net Salaries'!BW24*IMP_Salary_Cost_Multiplier</f>
        <v>270.5625</v>
      </c>
      <c r="BX24" s="266">
        <f ca="1">'IMP PRJ Adj Net Salaries'!BX24*IMP_Salary_Cost_Multiplier</f>
        <v>324.67500000000001</v>
      </c>
      <c r="BY24" s="264">
        <f ca="1">'IMP PRJ Adj Net Salaries'!BY24*IMP_Salary_Cost_Multiplier</f>
        <v>324.67500000000001</v>
      </c>
      <c r="BZ24" s="264">
        <f ca="1">'IMP PRJ Adj Net Salaries'!BZ24*IMP_Salary_Cost_Multiplier</f>
        <v>324.67500000000001</v>
      </c>
      <c r="CA24" s="263">
        <f ca="1">'IMP PRJ Adj Net Salaries'!CA24*IMP_Salary_Cost_Multiplier</f>
        <v>284.17500000000001</v>
      </c>
      <c r="CB24" s="264">
        <f ca="1">'IMP PRJ Adj Net Salaries'!CB24*IMP_Salary_Cost_Multiplier</f>
        <v>284.17500000000001</v>
      </c>
      <c r="CC24" s="264">
        <f ca="1">'IMP PRJ Adj Net Salaries'!CC24*IMP_Salary_Cost_Multiplier</f>
        <v>284.17500000000001</v>
      </c>
      <c r="CD24" s="263">
        <f ca="1">'IMP PRJ Adj Net Salaries'!CD24*IMP_Salary_Cost_Multiplier</f>
        <v>285.52500000000003</v>
      </c>
      <c r="CE24" s="264">
        <f ca="1">'IMP PRJ Adj Net Salaries'!CE24*IMP_Salary_Cost_Multiplier</f>
        <v>285.52500000000003</v>
      </c>
      <c r="CF24" s="264">
        <f ca="1">'IMP PRJ Adj Net Salaries'!CF24*IMP_Salary_Cost_Multiplier</f>
        <v>285.52500000000003</v>
      </c>
      <c r="CG24" s="263">
        <f ca="1">'IMP PRJ Adj Net Salaries'!CG24*IMP_Salary_Cost_Multiplier</f>
        <v>285.52500000000003</v>
      </c>
      <c r="CH24" s="264">
        <f ca="1">'IMP PRJ Adj Net Salaries'!CH24*IMP_Salary_Cost_Multiplier</f>
        <v>285.52500000000003</v>
      </c>
      <c r="CI24" s="265">
        <f ca="1">'IMP PRJ Adj Net Salaries'!CI24*IMP_Salary_Cost_Multiplier</f>
        <v>285.52500000000003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Adj Net Salaries'!AB25*IMP_Salary_Cost_Multiplier</f>
        <v>0</v>
      </c>
      <c r="AC25" s="264">
        <f ca="1">'IMP PRJ Adj Net Salaries'!AC25*IMP_Salary_Cost_Multiplier</f>
        <v>0</v>
      </c>
      <c r="AD25" s="264">
        <f ca="1">'IMP PRJ Adj Net Salaries'!AD25*IMP_Salary_Cost_Multiplier</f>
        <v>0</v>
      </c>
      <c r="AE25" s="263">
        <f ca="1">'IMP PRJ Adj Net Salaries'!AE25*IMP_Salary_Cost_Multiplier</f>
        <v>0</v>
      </c>
      <c r="AF25" s="264">
        <f ca="1">'IMP PRJ Adj Net Salaries'!AF25*IMP_Salary_Cost_Multiplier</f>
        <v>0</v>
      </c>
      <c r="AG25" s="264">
        <f ca="1">'IMP PRJ Adj Net Salaries'!AG25*IMP_Salary_Cost_Multiplier</f>
        <v>0</v>
      </c>
      <c r="AH25" s="263">
        <f ca="1">'IMP PRJ Adj Net Salaries'!AH25*IMP_Salary_Cost_Multiplier</f>
        <v>0</v>
      </c>
      <c r="AI25" s="264">
        <f ca="1">'IMP PRJ Adj Net Salaries'!AI25*IMP_Salary_Cost_Multiplier</f>
        <v>0</v>
      </c>
      <c r="AJ25" s="264">
        <f ca="1">'IMP PRJ Adj Net Salaries'!AJ25*IMP_Salary_Cost_Multiplier</f>
        <v>0</v>
      </c>
      <c r="AK25" s="263">
        <f ca="1">'IMP PRJ Adj Net Salaries'!AK25*IMP_Salary_Cost_Multiplier</f>
        <v>0</v>
      </c>
      <c r="AL25" s="264">
        <f ca="1">'IMP PRJ Adj Net Salaries'!AL25*IMP_Salary_Cost_Multiplier</f>
        <v>0</v>
      </c>
      <c r="AM25" s="265">
        <f ca="1">'IMP PRJ Adj Net Salaries'!AM25*IMP_Salary_Cost_Multiplier</f>
        <v>0</v>
      </c>
      <c r="AN25" s="266">
        <f ca="1">'IMP PRJ Adj Net Salaries'!AN25*IMP_Salary_Cost_Multiplier</f>
        <v>0</v>
      </c>
      <c r="AO25" s="264">
        <f ca="1">'IMP PRJ Adj Net Salaries'!AO25*IMP_Salary_Cost_Multiplier</f>
        <v>0</v>
      </c>
      <c r="AP25" s="264">
        <f ca="1">'IMP PRJ Adj Net Salaries'!AP25*IMP_Salary_Cost_Multiplier</f>
        <v>0</v>
      </c>
      <c r="AQ25" s="263">
        <f ca="1">'IMP PRJ Adj Net Salaries'!AQ25*IMP_Salary_Cost_Multiplier</f>
        <v>0</v>
      </c>
      <c r="AR25" s="264">
        <f ca="1">'IMP PRJ Adj Net Salaries'!AR25*IMP_Salary_Cost_Multiplier</f>
        <v>0</v>
      </c>
      <c r="AS25" s="264">
        <f ca="1">'IMP PRJ Adj Net Salaries'!AS25*IMP_Salary_Cost_Multiplier</f>
        <v>0</v>
      </c>
      <c r="AT25" s="263">
        <f ca="1">'IMP PRJ Adj Net Salaries'!AT25*IMP_Salary_Cost_Multiplier</f>
        <v>0</v>
      </c>
      <c r="AU25" s="264">
        <f ca="1">'IMP PRJ Adj Net Salaries'!AU25*IMP_Salary_Cost_Multiplier</f>
        <v>0</v>
      </c>
      <c r="AV25" s="264">
        <f ca="1">'IMP PRJ Adj Net Salaries'!AV25*IMP_Salary_Cost_Multiplier</f>
        <v>0</v>
      </c>
      <c r="AW25" s="263">
        <f ca="1">'IMP PRJ Adj Net Salaries'!AW25*IMP_Salary_Cost_Multiplier</f>
        <v>0</v>
      </c>
      <c r="AX25" s="264">
        <f ca="1">'IMP PRJ Adj Net Salaries'!AX25*IMP_Salary_Cost_Multiplier</f>
        <v>0</v>
      </c>
      <c r="AY25" s="265">
        <f ca="1">'IMP PRJ Adj Net Salaries'!AY25*IMP_Salary_Cost_Multiplier</f>
        <v>0</v>
      </c>
      <c r="AZ25" s="266">
        <f ca="1">'IMP PRJ Adj Net Salaries'!AZ25*IMP_Salary_Cost_Multiplier</f>
        <v>0</v>
      </c>
      <c r="BA25" s="264">
        <f ca="1">'IMP PRJ Adj Net Salaries'!BA25*IMP_Salary_Cost_Multiplier</f>
        <v>0</v>
      </c>
      <c r="BB25" s="264">
        <f ca="1">'IMP PRJ Adj Net Salaries'!BB25*IMP_Salary_Cost_Multiplier</f>
        <v>0</v>
      </c>
      <c r="BC25" s="263">
        <f ca="1">'IMP PRJ Adj Net Salaries'!BC25*IMP_Salary_Cost_Multiplier</f>
        <v>0</v>
      </c>
      <c r="BD25" s="264">
        <f ca="1">'IMP PRJ Adj Net Salaries'!BD25*IMP_Salary_Cost_Multiplier</f>
        <v>0</v>
      </c>
      <c r="BE25" s="264">
        <f ca="1">'IMP PRJ Adj Net Salaries'!BE25*IMP_Salary_Cost_Multiplier</f>
        <v>0</v>
      </c>
      <c r="BF25" s="263">
        <f ca="1">'IMP PRJ Adj Net Salaries'!BF25*IMP_Salary_Cost_Multiplier</f>
        <v>0</v>
      </c>
      <c r="BG25" s="264">
        <f ca="1">'IMP PRJ Adj Net Salaries'!BG25*IMP_Salary_Cost_Multiplier</f>
        <v>0</v>
      </c>
      <c r="BH25" s="264">
        <f ca="1">'IMP PRJ Adj Net Salaries'!BH25*IMP_Salary_Cost_Multiplier</f>
        <v>0</v>
      </c>
      <c r="BI25" s="263">
        <f ca="1">'IMP PRJ Adj Net Salaries'!BI25*IMP_Salary_Cost_Multiplier</f>
        <v>0</v>
      </c>
      <c r="BJ25" s="264">
        <f ca="1">'IMP PRJ Adj Net Salaries'!BJ25*IMP_Salary_Cost_Multiplier</f>
        <v>0</v>
      </c>
      <c r="BK25" s="265">
        <f ca="1">'IMP PRJ Adj Net Salaries'!BK25*IMP_Salary_Cost_Multiplier</f>
        <v>0</v>
      </c>
      <c r="BL25" s="264">
        <f ca="1">'IMP PRJ Adj Net Salaries'!BL25*IMP_Salary_Cost_Multiplier</f>
        <v>0</v>
      </c>
      <c r="BM25" s="264">
        <f ca="1">'IMP PRJ Adj Net Salaries'!BM25*IMP_Salary_Cost_Multiplier</f>
        <v>0</v>
      </c>
      <c r="BN25" s="345">
        <f ca="1">'IMP PRJ Adj Net Salaries'!BN25*IMP_Salary_Cost_Multiplier</f>
        <v>0</v>
      </c>
      <c r="BO25" s="264">
        <f ca="1">'IMP PRJ Adj Net Salaries'!BO25*IMP_Salary_Cost_Multiplier</f>
        <v>0</v>
      </c>
      <c r="BP25" s="264">
        <f ca="1">'IMP PRJ Adj Net Salaries'!BP25*IMP_Salary_Cost_Multiplier</f>
        <v>0</v>
      </c>
      <c r="BQ25" s="264">
        <f ca="1">'IMP PRJ Adj Net Salaries'!BQ25*IMP_Salary_Cost_Multiplier</f>
        <v>0</v>
      </c>
      <c r="BR25" s="263">
        <f ca="1">'IMP PRJ Adj Net Salaries'!BR25*IMP_Salary_Cost_Multiplier</f>
        <v>0</v>
      </c>
      <c r="BS25" s="264">
        <f ca="1">'IMP PRJ Adj Net Salaries'!BS25*IMP_Salary_Cost_Multiplier</f>
        <v>0</v>
      </c>
      <c r="BT25" s="345">
        <f ca="1">'IMP PRJ Adj Net Salaries'!BT25*IMP_Salary_Cost_Multiplier</f>
        <v>0</v>
      </c>
      <c r="BU25" s="264">
        <f ca="1">'IMP PRJ Adj Net Salaries'!BU25*IMP_Salary_Cost_Multiplier</f>
        <v>0</v>
      </c>
      <c r="BV25" s="264">
        <f ca="1">'IMP PRJ Adj Net Salaries'!BV25*IMP_Salary_Cost_Multiplier</f>
        <v>0</v>
      </c>
      <c r="BW25" s="265">
        <f ca="1">'IMP PRJ Adj Net Salaries'!BW25*IMP_Salary_Cost_Multiplier</f>
        <v>0</v>
      </c>
      <c r="BX25" s="266">
        <f ca="1">'IMP PRJ Adj Net Salaries'!BX25*IMP_Salary_Cost_Multiplier</f>
        <v>0</v>
      </c>
      <c r="BY25" s="264">
        <f ca="1">'IMP PRJ Adj Net Salaries'!BY25*IMP_Salary_Cost_Multiplier</f>
        <v>0</v>
      </c>
      <c r="BZ25" s="264">
        <f ca="1">'IMP PRJ Adj Net Salaries'!BZ25*IMP_Salary_Cost_Multiplier</f>
        <v>0</v>
      </c>
      <c r="CA25" s="263">
        <f ca="1">'IMP PRJ Adj Net Salaries'!CA25*IMP_Salary_Cost_Multiplier</f>
        <v>0</v>
      </c>
      <c r="CB25" s="264">
        <f ca="1">'IMP PRJ Adj Net Salaries'!CB25*IMP_Salary_Cost_Multiplier</f>
        <v>0</v>
      </c>
      <c r="CC25" s="264">
        <f ca="1">'IMP PRJ Adj Net Salaries'!CC25*IMP_Salary_Cost_Multiplier</f>
        <v>0</v>
      </c>
      <c r="CD25" s="263">
        <f ca="1">'IMP PRJ Adj Net Salaries'!CD25*IMP_Salary_Cost_Multiplier</f>
        <v>0</v>
      </c>
      <c r="CE25" s="264">
        <f ca="1">'IMP PRJ Adj Net Salaries'!CE25*IMP_Salary_Cost_Multiplier</f>
        <v>0</v>
      </c>
      <c r="CF25" s="264">
        <f ca="1">'IMP PRJ Adj Net Salaries'!CF25*IMP_Salary_Cost_Multiplier</f>
        <v>0</v>
      </c>
      <c r="CG25" s="263">
        <f ca="1">'IMP PRJ Adj Net Salaries'!CG25*IMP_Salary_Cost_Multiplier</f>
        <v>0</v>
      </c>
      <c r="CH25" s="264">
        <f ca="1">'IMP PRJ Adj Net Salaries'!CH25*IMP_Salary_Cost_Multiplier</f>
        <v>0</v>
      </c>
      <c r="CI25" s="265">
        <f ca="1">'IMP PRJ Adj Net Salaries'!CI25*IMP_Salary_Cost_Multiplier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Adj Net Salaries'!AB26*IMP_Salary_Cost_Multiplier</f>
        <v>0</v>
      </c>
      <c r="AC26" s="264">
        <f ca="1">'IMP PRJ Adj Net Salaries'!AC26*IMP_Salary_Cost_Multiplier</f>
        <v>0</v>
      </c>
      <c r="AD26" s="264">
        <f ca="1">'IMP PRJ Adj Net Salaries'!AD26*IMP_Salary_Cost_Multiplier</f>
        <v>0</v>
      </c>
      <c r="AE26" s="263">
        <f ca="1">'IMP PRJ Adj Net Salaries'!AE26*IMP_Salary_Cost_Multiplier</f>
        <v>0</v>
      </c>
      <c r="AF26" s="264">
        <f ca="1">'IMP PRJ Adj Net Salaries'!AF26*IMP_Salary_Cost_Multiplier</f>
        <v>0</v>
      </c>
      <c r="AG26" s="264">
        <f ca="1">'IMP PRJ Adj Net Salaries'!AG26*IMP_Salary_Cost_Multiplier</f>
        <v>0</v>
      </c>
      <c r="AH26" s="263">
        <f ca="1">'IMP PRJ Adj Net Salaries'!AH26*IMP_Salary_Cost_Multiplier</f>
        <v>0</v>
      </c>
      <c r="AI26" s="264">
        <f ca="1">'IMP PRJ Adj Net Salaries'!AI26*IMP_Salary_Cost_Multiplier</f>
        <v>0</v>
      </c>
      <c r="AJ26" s="264">
        <f ca="1">'IMP PRJ Adj Net Salaries'!AJ26*IMP_Salary_Cost_Multiplier</f>
        <v>0</v>
      </c>
      <c r="AK26" s="263">
        <f ca="1">'IMP PRJ Adj Net Salaries'!AK26*IMP_Salary_Cost_Multiplier</f>
        <v>0</v>
      </c>
      <c r="AL26" s="264">
        <f ca="1">'IMP PRJ Adj Net Salaries'!AL26*IMP_Salary_Cost_Multiplier</f>
        <v>0</v>
      </c>
      <c r="AM26" s="265">
        <f ca="1">'IMP PRJ Adj Net Salaries'!AM26*IMP_Salary_Cost_Multiplier</f>
        <v>0</v>
      </c>
      <c r="AN26" s="266">
        <f ca="1">'IMP PRJ Adj Net Salaries'!AN26*IMP_Salary_Cost_Multiplier</f>
        <v>0</v>
      </c>
      <c r="AO26" s="264">
        <f ca="1">'IMP PRJ Adj Net Salaries'!AO26*IMP_Salary_Cost_Multiplier</f>
        <v>0</v>
      </c>
      <c r="AP26" s="264">
        <f ca="1">'IMP PRJ Adj Net Salaries'!AP26*IMP_Salary_Cost_Multiplier</f>
        <v>0</v>
      </c>
      <c r="AQ26" s="263">
        <f ca="1">'IMP PRJ Adj Net Salaries'!AQ26*IMP_Salary_Cost_Multiplier</f>
        <v>0</v>
      </c>
      <c r="AR26" s="264">
        <f ca="1">'IMP PRJ Adj Net Salaries'!AR26*IMP_Salary_Cost_Multiplier</f>
        <v>0</v>
      </c>
      <c r="AS26" s="264">
        <f ca="1">'IMP PRJ Adj Net Salaries'!AS26*IMP_Salary_Cost_Multiplier</f>
        <v>0</v>
      </c>
      <c r="AT26" s="263">
        <f ca="1">'IMP PRJ Adj Net Salaries'!AT26*IMP_Salary_Cost_Multiplier</f>
        <v>0</v>
      </c>
      <c r="AU26" s="264">
        <f ca="1">'IMP PRJ Adj Net Salaries'!AU26*IMP_Salary_Cost_Multiplier</f>
        <v>0</v>
      </c>
      <c r="AV26" s="264">
        <f ca="1">'IMP PRJ Adj Net Salaries'!AV26*IMP_Salary_Cost_Multiplier</f>
        <v>0</v>
      </c>
      <c r="AW26" s="263">
        <f ca="1">'IMP PRJ Adj Net Salaries'!AW26*IMP_Salary_Cost_Multiplier</f>
        <v>0</v>
      </c>
      <c r="AX26" s="264">
        <f ca="1">'IMP PRJ Adj Net Salaries'!AX26*IMP_Salary_Cost_Multiplier</f>
        <v>0</v>
      </c>
      <c r="AY26" s="265">
        <f ca="1">'IMP PRJ Adj Net Salaries'!AY26*IMP_Salary_Cost_Multiplier</f>
        <v>0</v>
      </c>
      <c r="AZ26" s="266">
        <f ca="1">'IMP PRJ Adj Net Salaries'!AZ26*IMP_Salary_Cost_Multiplier</f>
        <v>0</v>
      </c>
      <c r="BA26" s="264">
        <f ca="1">'IMP PRJ Adj Net Salaries'!BA26*IMP_Salary_Cost_Multiplier</f>
        <v>0</v>
      </c>
      <c r="BB26" s="264">
        <f ca="1">'IMP PRJ Adj Net Salaries'!BB26*IMP_Salary_Cost_Multiplier</f>
        <v>0</v>
      </c>
      <c r="BC26" s="263">
        <f ca="1">'IMP PRJ Adj Net Salaries'!BC26*IMP_Salary_Cost_Multiplier</f>
        <v>0</v>
      </c>
      <c r="BD26" s="264">
        <f ca="1">'IMP PRJ Adj Net Salaries'!BD26*IMP_Salary_Cost_Multiplier</f>
        <v>0</v>
      </c>
      <c r="BE26" s="264">
        <f ca="1">'IMP PRJ Adj Net Salaries'!BE26*IMP_Salary_Cost_Multiplier</f>
        <v>0</v>
      </c>
      <c r="BF26" s="263">
        <f ca="1">'IMP PRJ Adj Net Salaries'!BF26*IMP_Salary_Cost_Multiplier</f>
        <v>0</v>
      </c>
      <c r="BG26" s="264">
        <f ca="1">'IMP PRJ Adj Net Salaries'!BG26*IMP_Salary_Cost_Multiplier</f>
        <v>0</v>
      </c>
      <c r="BH26" s="264">
        <f ca="1">'IMP PRJ Adj Net Salaries'!BH26*IMP_Salary_Cost_Multiplier</f>
        <v>0</v>
      </c>
      <c r="BI26" s="263">
        <f ca="1">'IMP PRJ Adj Net Salaries'!BI26*IMP_Salary_Cost_Multiplier</f>
        <v>0</v>
      </c>
      <c r="BJ26" s="264">
        <f ca="1">'IMP PRJ Adj Net Salaries'!BJ26*IMP_Salary_Cost_Multiplier</f>
        <v>0</v>
      </c>
      <c r="BK26" s="265">
        <f ca="1">'IMP PRJ Adj Net Salaries'!BK26*IMP_Salary_Cost_Multiplier</f>
        <v>0</v>
      </c>
      <c r="BL26" s="264">
        <f ca="1">'IMP PRJ Adj Net Salaries'!BL26*IMP_Salary_Cost_Multiplier</f>
        <v>0</v>
      </c>
      <c r="BM26" s="264">
        <f ca="1">'IMP PRJ Adj Net Salaries'!BM26*IMP_Salary_Cost_Multiplier</f>
        <v>0</v>
      </c>
      <c r="BN26" s="345">
        <f ca="1">'IMP PRJ Adj Net Salaries'!BN26*IMP_Salary_Cost_Multiplier</f>
        <v>0</v>
      </c>
      <c r="BO26" s="264">
        <f ca="1">'IMP PRJ Adj Net Salaries'!BO26*IMP_Salary_Cost_Multiplier</f>
        <v>0</v>
      </c>
      <c r="BP26" s="264">
        <f ca="1">'IMP PRJ Adj Net Salaries'!BP26*IMP_Salary_Cost_Multiplier</f>
        <v>0</v>
      </c>
      <c r="BQ26" s="264">
        <f ca="1">'IMP PRJ Adj Net Salaries'!BQ26*IMP_Salary_Cost_Multiplier</f>
        <v>0</v>
      </c>
      <c r="BR26" s="263">
        <f ca="1">'IMP PRJ Adj Net Salaries'!BR26*IMP_Salary_Cost_Multiplier</f>
        <v>0</v>
      </c>
      <c r="BS26" s="264">
        <f ca="1">'IMP PRJ Adj Net Salaries'!BS26*IMP_Salary_Cost_Multiplier</f>
        <v>0</v>
      </c>
      <c r="BT26" s="345">
        <f ca="1">'IMP PRJ Adj Net Salaries'!BT26*IMP_Salary_Cost_Multiplier</f>
        <v>0</v>
      </c>
      <c r="BU26" s="264">
        <f ca="1">'IMP PRJ Adj Net Salaries'!BU26*IMP_Salary_Cost_Multiplier</f>
        <v>0</v>
      </c>
      <c r="BV26" s="264">
        <f ca="1">'IMP PRJ Adj Net Salaries'!BV26*IMP_Salary_Cost_Multiplier</f>
        <v>0</v>
      </c>
      <c r="BW26" s="265">
        <f ca="1">'IMP PRJ Adj Net Salaries'!BW26*IMP_Salary_Cost_Multiplier</f>
        <v>0</v>
      </c>
      <c r="BX26" s="266">
        <f ca="1">'IMP PRJ Adj Net Salaries'!BX26*IMP_Salary_Cost_Multiplier</f>
        <v>0</v>
      </c>
      <c r="BY26" s="264">
        <f ca="1">'IMP PRJ Adj Net Salaries'!BY26*IMP_Salary_Cost_Multiplier</f>
        <v>0</v>
      </c>
      <c r="BZ26" s="264">
        <f ca="1">'IMP PRJ Adj Net Salaries'!BZ26*IMP_Salary_Cost_Multiplier</f>
        <v>0</v>
      </c>
      <c r="CA26" s="263">
        <f ca="1">'IMP PRJ Adj Net Salaries'!CA26*IMP_Salary_Cost_Multiplier</f>
        <v>0</v>
      </c>
      <c r="CB26" s="264">
        <f ca="1">'IMP PRJ Adj Net Salaries'!CB26*IMP_Salary_Cost_Multiplier</f>
        <v>0</v>
      </c>
      <c r="CC26" s="264">
        <f ca="1">'IMP PRJ Adj Net Salaries'!CC26*IMP_Salary_Cost_Multiplier</f>
        <v>0</v>
      </c>
      <c r="CD26" s="263">
        <f ca="1">'IMP PRJ Adj Net Salaries'!CD26*IMP_Salary_Cost_Multiplier</f>
        <v>0</v>
      </c>
      <c r="CE26" s="264">
        <f ca="1">'IMP PRJ Adj Net Salaries'!CE26*IMP_Salary_Cost_Multiplier</f>
        <v>0</v>
      </c>
      <c r="CF26" s="264">
        <f ca="1">'IMP PRJ Adj Net Salaries'!CF26*IMP_Salary_Cost_Multiplier</f>
        <v>0</v>
      </c>
      <c r="CG26" s="263">
        <f ca="1">'IMP PRJ Adj Net Salaries'!CG26*IMP_Salary_Cost_Multiplier</f>
        <v>0</v>
      </c>
      <c r="CH26" s="264">
        <f ca="1">'IMP PRJ Adj Net Salaries'!CH26*IMP_Salary_Cost_Multiplier</f>
        <v>0</v>
      </c>
      <c r="CI26" s="265">
        <f ca="1">'IMP PRJ Adj Net Salaries'!CI26*IMP_Salary_Cost_Multiplier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Adj Net Salaries'!AB27*IMP_Salary_Cost_Multiplier</f>
        <v>0</v>
      </c>
      <c r="AC27" s="264">
        <f ca="1">'IMP PRJ Adj Net Salaries'!AC27*IMP_Salary_Cost_Multiplier</f>
        <v>0</v>
      </c>
      <c r="AD27" s="264">
        <f ca="1">'IMP PRJ Adj Net Salaries'!AD27*IMP_Salary_Cost_Multiplier</f>
        <v>0</v>
      </c>
      <c r="AE27" s="263">
        <f ca="1">'IMP PRJ Adj Net Salaries'!AE27*IMP_Salary_Cost_Multiplier</f>
        <v>0</v>
      </c>
      <c r="AF27" s="264">
        <f ca="1">'IMP PRJ Adj Net Salaries'!AF27*IMP_Salary_Cost_Multiplier</f>
        <v>0</v>
      </c>
      <c r="AG27" s="264">
        <f ca="1">'IMP PRJ Adj Net Salaries'!AG27*IMP_Salary_Cost_Multiplier</f>
        <v>0</v>
      </c>
      <c r="AH27" s="263">
        <f ca="1">'IMP PRJ Adj Net Salaries'!AH27*IMP_Salary_Cost_Multiplier</f>
        <v>0</v>
      </c>
      <c r="AI27" s="264">
        <f ca="1">'IMP PRJ Adj Net Salaries'!AI27*IMP_Salary_Cost_Multiplier</f>
        <v>0</v>
      </c>
      <c r="AJ27" s="264">
        <f ca="1">'IMP PRJ Adj Net Salaries'!AJ27*IMP_Salary_Cost_Multiplier</f>
        <v>0</v>
      </c>
      <c r="AK27" s="263">
        <f ca="1">'IMP PRJ Adj Net Salaries'!AK27*IMP_Salary_Cost_Multiplier</f>
        <v>0</v>
      </c>
      <c r="AL27" s="264">
        <f ca="1">'IMP PRJ Adj Net Salaries'!AL27*IMP_Salary_Cost_Multiplier</f>
        <v>0</v>
      </c>
      <c r="AM27" s="265">
        <f ca="1">'IMP PRJ Adj Net Salaries'!AM27*IMP_Salary_Cost_Multiplier</f>
        <v>0</v>
      </c>
      <c r="AN27" s="266">
        <f ca="1">'IMP PRJ Adj Net Salaries'!AN27*IMP_Salary_Cost_Multiplier</f>
        <v>0</v>
      </c>
      <c r="AO27" s="264">
        <f ca="1">'IMP PRJ Adj Net Salaries'!AO27*IMP_Salary_Cost_Multiplier</f>
        <v>0</v>
      </c>
      <c r="AP27" s="264">
        <f ca="1">'IMP PRJ Adj Net Salaries'!AP27*IMP_Salary_Cost_Multiplier</f>
        <v>0</v>
      </c>
      <c r="AQ27" s="263">
        <f ca="1">'IMP PRJ Adj Net Salaries'!AQ27*IMP_Salary_Cost_Multiplier</f>
        <v>0</v>
      </c>
      <c r="AR27" s="264">
        <f ca="1">'IMP PRJ Adj Net Salaries'!AR27*IMP_Salary_Cost_Multiplier</f>
        <v>0</v>
      </c>
      <c r="AS27" s="264">
        <f ca="1">'IMP PRJ Adj Net Salaries'!AS27*IMP_Salary_Cost_Multiplier</f>
        <v>0</v>
      </c>
      <c r="AT27" s="263">
        <f ca="1">'IMP PRJ Adj Net Salaries'!AT27*IMP_Salary_Cost_Multiplier</f>
        <v>0</v>
      </c>
      <c r="AU27" s="264">
        <f ca="1">'IMP PRJ Adj Net Salaries'!AU27*IMP_Salary_Cost_Multiplier</f>
        <v>0</v>
      </c>
      <c r="AV27" s="264">
        <f ca="1">'IMP PRJ Adj Net Salaries'!AV27*IMP_Salary_Cost_Multiplier</f>
        <v>0</v>
      </c>
      <c r="AW27" s="263">
        <f ca="1">'IMP PRJ Adj Net Salaries'!AW27*IMP_Salary_Cost_Multiplier</f>
        <v>0</v>
      </c>
      <c r="AX27" s="264">
        <f ca="1">'IMP PRJ Adj Net Salaries'!AX27*IMP_Salary_Cost_Multiplier</f>
        <v>0</v>
      </c>
      <c r="AY27" s="265">
        <f ca="1">'IMP PRJ Adj Net Salaries'!AY27*IMP_Salary_Cost_Multiplier</f>
        <v>0</v>
      </c>
      <c r="AZ27" s="266">
        <f ca="1">'IMP PRJ Adj Net Salaries'!AZ27*IMP_Salary_Cost_Multiplier</f>
        <v>0</v>
      </c>
      <c r="BA27" s="264">
        <f ca="1">'IMP PRJ Adj Net Salaries'!BA27*IMP_Salary_Cost_Multiplier</f>
        <v>0</v>
      </c>
      <c r="BB27" s="264">
        <f ca="1">'IMP PRJ Adj Net Salaries'!BB27*IMP_Salary_Cost_Multiplier</f>
        <v>0</v>
      </c>
      <c r="BC27" s="263">
        <f ca="1">'IMP PRJ Adj Net Salaries'!BC27*IMP_Salary_Cost_Multiplier</f>
        <v>0</v>
      </c>
      <c r="BD27" s="264">
        <f ca="1">'IMP PRJ Adj Net Salaries'!BD27*IMP_Salary_Cost_Multiplier</f>
        <v>0</v>
      </c>
      <c r="BE27" s="264">
        <f ca="1">'IMP PRJ Adj Net Salaries'!BE27*IMP_Salary_Cost_Multiplier</f>
        <v>0</v>
      </c>
      <c r="BF27" s="263">
        <f ca="1">'IMP PRJ Adj Net Salaries'!BF27*IMP_Salary_Cost_Multiplier</f>
        <v>0</v>
      </c>
      <c r="BG27" s="264">
        <f ca="1">'IMP PRJ Adj Net Salaries'!BG27*IMP_Salary_Cost_Multiplier</f>
        <v>0</v>
      </c>
      <c r="BH27" s="264">
        <f ca="1">'IMP PRJ Adj Net Salaries'!BH27*IMP_Salary_Cost_Multiplier</f>
        <v>0</v>
      </c>
      <c r="BI27" s="263">
        <f ca="1">'IMP PRJ Adj Net Salaries'!BI27*IMP_Salary_Cost_Multiplier</f>
        <v>0</v>
      </c>
      <c r="BJ27" s="264">
        <f ca="1">'IMP PRJ Adj Net Salaries'!BJ27*IMP_Salary_Cost_Multiplier</f>
        <v>0</v>
      </c>
      <c r="BK27" s="265">
        <f ca="1">'IMP PRJ Adj Net Salaries'!BK27*IMP_Salary_Cost_Multiplier</f>
        <v>0</v>
      </c>
      <c r="BL27" s="264">
        <f ca="1">'IMP PRJ Adj Net Salaries'!BL27*IMP_Salary_Cost_Multiplier</f>
        <v>0</v>
      </c>
      <c r="BM27" s="264">
        <f ca="1">'IMP PRJ Adj Net Salaries'!BM27*IMP_Salary_Cost_Multiplier</f>
        <v>0</v>
      </c>
      <c r="BN27" s="345">
        <f ca="1">'IMP PRJ Adj Net Salaries'!BN27*IMP_Salary_Cost_Multiplier</f>
        <v>0</v>
      </c>
      <c r="BO27" s="264">
        <f ca="1">'IMP PRJ Adj Net Salaries'!BO27*IMP_Salary_Cost_Multiplier</f>
        <v>0</v>
      </c>
      <c r="BP27" s="264">
        <f ca="1">'IMP PRJ Adj Net Salaries'!BP27*IMP_Salary_Cost_Multiplier</f>
        <v>0</v>
      </c>
      <c r="BQ27" s="264">
        <f ca="1">'IMP PRJ Adj Net Salaries'!BQ27*IMP_Salary_Cost_Multiplier</f>
        <v>0</v>
      </c>
      <c r="BR27" s="263">
        <f ca="1">'IMP PRJ Adj Net Salaries'!BR27*IMP_Salary_Cost_Multiplier</f>
        <v>0</v>
      </c>
      <c r="BS27" s="264">
        <f ca="1">'IMP PRJ Adj Net Salaries'!BS27*IMP_Salary_Cost_Multiplier</f>
        <v>0</v>
      </c>
      <c r="BT27" s="345">
        <f ca="1">'IMP PRJ Adj Net Salaries'!BT27*IMP_Salary_Cost_Multiplier</f>
        <v>0</v>
      </c>
      <c r="BU27" s="264">
        <f ca="1">'IMP PRJ Adj Net Salaries'!BU27*IMP_Salary_Cost_Multiplier</f>
        <v>0</v>
      </c>
      <c r="BV27" s="264">
        <f ca="1">'IMP PRJ Adj Net Salaries'!BV27*IMP_Salary_Cost_Multiplier</f>
        <v>0</v>
      </c>
      <c r="BW27" s="265">
        <f ca="1">'IMP PRJ Adj Net Salaries'!BW27*IMP_Salary_Cost_Multiplier</f>
        <v>0</v>
      </c>
      <c r="BX27" s="266">
        <f ca="1">'IMP PRJ Adj Net Salaries'!BX27*IMP_Salary_Cost_Multiplier</f>
        <v>0</v>
      </c>
      <c r="BY27" s="264">
        <f ca="1">'IMP PRJ Adj Net Salaries'!BY27*IMP_Salary_Cost_Multiplier</f>
        <v>0</v>
      </c>
      <c r="BZ27" s="264">
        <f ca="1">'IMP PRJ Adj Net Salaries'!BZ27*IMP_Salary_Cost_Multiplier</f>
        <v>0</v>
      </c>
      <c r="CA27" s="263">
        <f ca="1">'IMP PRJ Adj Net Salaries'!CA27*IMP_Salary_Cost_Multiplier</f>
        <v>0</v>
      </c>
      <c r="CB27" s="264">
        <f ca="1">'IMP PRJ Adj Net Salaries'!CB27*IMP_Salary_Cost_Multiplier</f>
        <v>0</v>
      </c>
      <c r="CC27" s="264">
        <f ca="1">'IMP PRJ Adj Net Salaries'!CC27*IMP_Salary_Cost_Multiplier</f>
        <v>0</v>
      </c>
      <c r="CD27" s="263">
        <f ca="1">'IMP PRJ Adj Net Salaries'!CD27*IMP_Salary_Cost_Multiplier</f>
        <v>0</v>
      </c>
      <c r="CE27" s="264">
        <f ca="1">'IMP PRJ Adj Net Salaries'!CE27*IMP_Salary_Cost_Multiplier</f>
        <v>0</v>
      </c>
      <c r="CF27" s="264">
        <f ca="1">'IMP PRJ Adj Net Salaries'!CF27*IMP_Salary_Cost_Multiplier</f>
        <v>0</v>
      </c>
      <c r="CG27" s="263">
        <f ca="1">'IMP PRJ Adj Net Salaries'!CG27*IMP_Salary_Cost_Multiplier</f>
        <v>0</v>
      </c>
      <c r="CH27" s="264">
        <f ca="1">'IMP PRJ Adj Net Salaries'!CH27*IMP_Salary_Cost_Multiplier</f>
        <v>0</v>
      </c>
      <c r="CI27" s="265">
        <f ca="1">'IMP PRJ Adj Net Salaries'!CI27*IMP_Salary_Cost_Multiplier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Adj Net Salaries'!AB28*IMP_Salary_Cost_Multiplier</f>
        <v>0</v>
      </c>
      <c r="AC28" s="264">
        <f ca="1">'IMP PRJ Adj Net Salaries'!AC28*IMP_Salary_Cost_Multiplier</f>
        <v>0</v>
      </c>
      <c r="AD28" s="264">
        <f ca="1">'IMP PRJ Adj Net Salaries'!AD28*IMP_Salary_Cost_Multiplier</f>
        <v>0</v>
      </c>
      <c r="AE28" s="263">
        <f ca="1">'IMP PRJ Adj Net Salaries'!AE28*IMP_Salary_Cost_Multiplier</f>
        <v>0</v>
      </c>
      <c r="AF28" s="264">
        <f ca="1">'IMP PRJ Adj Net Salaries'!AF28*IMP_Salary_Cost_Multiplier</f>
        <v>0</v>
      </c>
      <c r="AG28" s="264">
        <f ca="1">'IMP PRJ Adj Net Salaries'!AG28*IMP_Salary_Cost_Multiplier</f>
        <v>0</v>
      </c>
      <c r="AH28" s="263">
        <f ca="1">'IMP PRJ Adj Net Salaries'!AH28*IMP_Salary_Cost_Multiplier</f>
        <v>0</v>
      </c>
      <c r="AI28" s="264">
        <f ca="1">'IMP PRJ Adj Net Salaries'!AI28*IMP_Salary_Cost_Multiplier</f>
        <v>0</v>
      </c>
      <c r="AJ28" s="264">
        <f ca="1">'IMP PRJ Adj Net Salaries'!AJ28*IMP_Salary_Cost_Multiplier</f>
        <v>0</v>
      </c>
      <c r="AK28" s="263">
        <f ca="1">'IMP PRJ Adj Net Salaries'!AK28*IMP_Salary_Cost_Multiplier</f>
        <v>0</v>
      </c>
      <c r="AL28" s="264">
        <f ca="1">'IMP PRJ Adj Net Salaries'!AL28*IMP_Salary_Cost_Multiplier</f>
        <v>0</v>
      </c>
      <c r="AM28" s="265">
        <f ca="1">'IMP PRJ Adj Net Salaries'!AM28*IMP_Salary_Cost_Multiplier</f>
        <v>0</v>
      </c>
      <c r="AN28" s="266">
        <f ca="1">'IMP PRJ Adj Net Salaries'!AN28*IMP_Salary_Cost_Multiplier</f>
        <v>0</v>
      </c>
      <c r="AO28" s="264">
        <f ca="1">'IMP PRJ Adj Net Salaries'!AO28*IMP_Salary_Cost_Multiplier</f>
        <v>0</v>
      </c>
      <c r="AP28" s="264">
        <f ca="1">'IMP PRJ Adj Net Salaries'!AP28*IMP_Salary_Cost_Multiplier</f>
        <v>0</v>
      </c>
      <c r="AQ28" s="263">
        <f ca="1">'IMP PRJ Adj Net Salaries'!AQ28*IMP_Salary_Cost_Multiplier</f>
        <v>0</v>
      </c>
      <c r="AR28" s="264">
        <f ca="1">'IMP PRJ Adj Net Salaries'!AR28*IMP_Salary_Cost_Multiplier</f>
        <v>0</v>
      </c>
      <c r="AS28" s="264">
        <f ca="1">'IMP PRJ Adj Net Salaries'!AS28*IMP_Salary_Cost_Multiplier</f>
        <v>0</v>
      </c>
      <c r="AT28" s="263">
        <f ca="1">'IMP PRJ Adj Net Salaries'!AT28*IMP_Salary_Cost_Multiplier</f>
        <v>0</v>
      </c>
      <c r="AU28" s="264">
        <f ca="1">'IMP PRJ Adj Net Salaries'!AU28*IMP_Salary_Cost_Multiplier</f>
        <v>0</v>
      </c>
      <c r="AV28" s="264">
        <f ca="1">'IMP PRJ Adj Net Salaries'!AV28*IMP_Salary_Cost_Multiplier</f>
        <v>0</v>
      </c>
      <c r="AW28" s="263">
        <f ca="1">'IMP PRJ Adj Net Salaries'!AW28*IMP_Salary_Cost_Multiplier</f>
        <v>0</v>
      </c>
      <c r="AX28" s="264">
        <f ca="1">'IMP PRJ Adj Net Salaries'!AX28*IMP_Salary_Cost_Multiplier</f>
        <v>0</v>
      </c>
      <c r="AY28" s="265">
        <f ca="1">'IMP PRJ Adj Net Salaries'!AY28*IMP_Salary_Cost_Multiplier</f>
        <v>0</v>
      </c>
      <c r="AZ28" s="266">
        <f ca="1">'IMP PRJ Adj Net Salaries'!AZ28*IMP_Salary_Cost_Multiplier</f>
        <v>0</v>
      </c>
      <c r="BA28" s="264">
        <f ca="1">'IMP PRJ Adj Net Salaries'!BA28*IMP_Salary_Cost_Multiplier</f>
        <v>0</v>
      </c>
      <c r="BB28" s="264">
        <f ca="1">'IMP PRJ Adj Net Salaries'!BB28*IMP_Salary_Cost_Multiplier</f>
        <v>0</v>
      </c>
      <c r="BC28" s="263">
        <f ca="1">'IMP PRJ Adj Net Salaries'!BC28*IMP_Salary_Cost_Multiplier</f>
        <v>0</v>
      </c>
      <c r="BD28" s="264">
        <f ca="1">'IMP PRJ Adj Net Salaries'!BD28*IMP_Salary_Cost_Multiplier</f>
        <v>0</v>
      </c>
      <c r="BE28" s="264">
        <f ca="1">'IMP PRJ Adj Net Salaries'!BE28*IMP_Salary_Cost_Multiplier</f>
        <v>0</v>
      </c>
      <c r="BF28" s="263">
        <f ca="1">'IMP PRJ Adj Net Salaries'!BF28*IMP_Salary_Cost_Multiplier</f>
        <v>0</v>
      </c>
      <c r="BG28" s="264">
        <f ca="1">'IMP PRJ Adj Net Salaries'!BG28*IMP_Salary_Cost_Multiplier</f>
        <v>0</v>
      </c>
      <c r="BH28" s="264">
        <f ca="1">'IMP PRJ Adj Net Salaries'!BH28*IMP_Salary_Cost_Multiplier</f>
        <v>0</v>
      </c>
      <c r="BI28" s="263">
        <f ca="1">'IMP PRJ Adj Net Salaries'!BI28*IMP_Salary_Cost_Multiplier</f>
        <v>0</v>
      </c>
      <c r="BJ28" s="264">
        <f ca="1">'IMP PRJ Adj Net Salaries'!BJ28*IMP_Salary_Cost_Multiplier</f>
        <v>0</v>
      </c>
      <c r="BK28" s="265">
        <f ca="1">'IMP PRJ Adj Net Salaries'!BK28*IMP_Salary_Cost_Multiplier</f>
        <v>0</v>
      </c>
      <c r="BL28" s="264">
        <f ca="1">'IMP PRJ Adj Net Salaries'!BL28*IMP_Salary_Cost_Multiplier</f>
        <v>0</v>
      </c>
      <c r="BM28" s="264">
        <f ca="1">'IMP PRJ Adj Net Salaries'!BM28*IMP_Salary_Cost_Multiplier</f>
        <v>0</v>
      </c>
      <c r="BN28" s="346">
        <f ca="1">'IMP PRJ Adj Net Salaries'!BN28*IMP_Salary_Cost_Multiplier</f>
        <v>0</v>
      </c>
      <c r="BO28" s="264">
        <f ca="1">'IMP PRJ Adj Net Salaries'!BO28*IMP_Salary_Cost_Multiplier</f>
        <v>0</v>
      </c>
      <c r="BP28" s="264">
        <f ca="1">'IMP PRJ Adj Net Salaries'!BP28*IMP_Salary_Cost_Multiplier</f>
        <v>0</v>
      </c>
      <c r="BQ28" s="264">
        <f ca="1">'IMP PRJ Adj Net Salaries'!BQ28*IMP_Salary_Cost_Multiplier</f>
        <v>0</v>
      </c>
      <c r="BR28" s="352">
        <f ca="1">'IMP PRJ Adj Net Salaries'!BR28*IMP_Salary_Cost_Multiplier</f>
        <v>0</v>
      </c>
      <c r="BS28" s="264">
        <f ca="1">'IMP PRJ Adj Net Salaries'!BS28*IMP_Salary_Cost_Multiplier</f>
        <v>0</v>
      </c>
      <c r="BT28" s="346">
        <f ca="1">'IMP PRJ Adj Net Salaries'!BT28*IMP_Salary_Cost_Multiplier</f>
        <v>0</v>
      </c>
      <c r="BU28" s="264">
        <f ca="1">'IMP PRJ Adj Net Salaries'!BU28*IMP_Salary_Cost_Multiplier</f>
        <v>0</v>
      </c>
      <c r="BV28" s="264">
        <f ca="1">'IMP PRJ Adj Net Salaries'!BV28*IMP_Salary_Cost_Multiplier</f>
        <v>0</v>
      </c>
      <c r="BW28" s="265">
        <f ca="1">'IMP PRJ Adj Net Salaries'!BW28*IMP_Salary_Cost_Multiplier</f>
        <v>0</v>
      </c>
      <c r="BX28" s="266">
        <f ca="1">'IMP PRJ Adj Net Salaries'!BX28*IMP_Salary_Cost_Multiplier</f>
        <v>0</v>
      </c>
      <c r="BY28" s="264">
        <f ca="1">'IMP PRJ Adj Net Salaries'!BY28*IMP_Salary_Cost_Multiplier</f>
        <v>0</v>
      </c>
      <c r="BZ28" s="264">
        <f ca="1">'IMP PRJ Adj Net Salaries'!BZ28*IMP_Salary_Cost_Multiplier</f>
        <v>0</v>
      </c>
      <c r="CA28" s="263">
        <f ca="1">'IMP PRJ Adj Net Salaries'!CA28*IMP_Salary_Cost_Multiplier</f>
        <v>0</v>
      </c>
      <c r="CB28" s="264">
        <f ca="1">'IMP PRJ Adj Net Salaries'!CB28*IMP_Salary_Cost_Multiplier</f>
        <v>0</v>
      </c>
      <c r="CC28" s="264">
        <f ca="1">'IMP PRJ Adj Net Salaries'!CC28*IMP_Salary_Cost_Multiplier</f>
        <v>0</v>
      </c>
      <c r="CD28" s="263">
        <f ca="1">'IMP PRJ Adj Net Salaries'!CD28*IMP_Salary_Cost_Multiplier</f>
        <v>0</v>
      </c>
      <c r="CE28" s="264">
        <f ca="1">'IMP PRJ Adj Net Salaries'!CE28*IMP_Salary_Cost_Multiplier</f>
        <v>0</v>
      </c>
      <c r="CF28" s="264">
        <f ca="1">'IMP PRJ Adj Net Salaries'!CF28*IMP_Salary_Cost_Multiplier</f>
        <v>0</v>
      </c>
      <c r="CG28" s="263">
        <f ca="1">'IMP PRJ Adj Net Salaries'!CG28*IMP_Salary_Cost_Multiplier</f>
        <v>0</v>
      </c>
      <c r="CH28" s="264">
        <f ca="1">'IMP PRJ Adj Net Salaries'!CH28*IMP_Salary_Cost_Multiplier</f>
        <v>0</v>
      </c>
      <c r="CI28" s="265">
        <f ca="1">'IMP PRJ Adj Net Salaries'!CI28*IMP_Salary_Cost_Multiplier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192.06719999999999</v>
      </c>
      <c r="AC30" s="264">
        <f t="shared" ref="AC30:CI30" ca="1" si="1">SUM(AC4:AC28)</f>
        <v>245.20319999999995</v>
      </c>
      <c r="AD30" s="264">
        <f t="shared" ca="1" si="1"/>
        <v>155.0016</v>
      </c>
      <c r="AE30" s="263">
        <f t="shared" ca="1" si="1"/>
        <v>182.21759999999998</v>
      </c>
      <c r="AF30" s="264">
        <f t="shared" ca="1" si="1"/>
        <v>149.04</v>
      </c>
      <c r="AG30" s="264">
        <f t="shared" ca="1" si="1"/>
        <v>213.83999999999995</v>
      </c>
      <c r="AH30" s="263">
        <f t="shared" ca="1" si="1"/>
        <v>182.21759999999998</v>
      </c>
      <c r="AI30" s="264">
        <f t="shared" ca="1" si="1"/>
        <v>149.04</v>
      </c>
      <c r="AJ30" s="264">
        <f t="shared" ca="1" si="1"/>
        <v>213.83999999999995</v>
      </c>
      <c r="AK30" s="263">
        <f t="shared" ca="1" si="1"/>
        <v>182.21759999999998</v>
      </c>
      <c r="AL30" s="264">
        <f t="shared" ca="1" si="1"/>
        <v>149.04</v>
      </c>
      <c r="AM30" s="265">
        <f t="shared" ca="1" si="1"/>
        <v>213.83999999999995</v>
      </c>
      <c r="AN30" s="266">
        <f t="shared" ca="1" si="1"/>
        <v>1141.9037999999996</v>
      </c>
      <c r="AO30" s="264">
        <f t="shared" ca="1" si="1"/>
        <v>1357.3925999999997</v>
      </c>
      <c r="AP30" s="264">
        <f t="shared" ca="1" si="1"/>
        <v>1001.7738000000001</v>
      </c>
      <c r="AQ30" s="263">
        <f t="shared" ca="1" si="1"/>
        <v>1325.3183999999999</v>
      </c>
      <c r="AR30" s="264">
        <f t="shared" ca="1" si="1"/>
        <v>1189.8593999999998</v>
      </c>
      <c r="AS30" s="264">
        <f t="shared" ca="1" si="1"/>
        <v>1470.7421999999997</v>
      </c>
      <c r="AT30" s="263">
        <f t="shared" ca="1" si="1"/>
        <v>1313.4851999999998</v>
      </c>
      <c r="AU30" s="264">
        <f t="shared" ca="1" si="1"/>
        <v>1074.3300000000002</v>
      </c>
      <c r="AV30" s="264">
        <f t="shared" ca="1" si="1"/>
        <v>1541.4299999999998</v>
      </c>
      <c r="AW30" s="263">
        <f t="shared" ca="1" si="1"/>
        <v>1440.6921</v>
      </c>
      <c r="AX30" s="264">
        <f t="shared" ca="1" si="1"/>
        <v>1337.1515999999999</v>
      </c>
      <c r="AY30" s="265">
        <f t="shared" ca="1" si="1"/>
        <v>1563.8508000000002</v>
      </c>
      <c r="AZ30" s="266">
        <f t="shared" ca="1" si="1"/>
        <v>1946.6366400000004</v>
      </c>
      <c r="BA30" s="264">
        <f t="shared" ca="1" si="1"/>
        <v>1700.3750400000001</v>
      </c>
      <c r="BB30" s="264">
        <f t="shared" ca="1" si="1"/>
        <v>2198.0275199999996</v>
      </c>
      <c r="BC30" s="263">
        <f t="shared" ca="1" si="1"/>
        <v>4015.2715200000007</v>
      </c>
      <c r="BD30" s="264">
        <f t="shared" ca="1" si="1"/>
        <v>4238.6759999999995</v>
      </c>
      <c r="BE30" s="264">
        <f t="shared" ca="1" si="1"/>
        <v>3949.4519999999993</v>
      </c>
      <c r="BF30" s="263">
        <f t="shared" ca="1" si="1"/>
        <v>3908.5675200000005</v>
      </c>
      <c r="BG30" s="264">
        <f t="shared" ca="1" si="1"/>
        <v>3196.9080000000004</v>
      </c>
      <c r="BH30" s="264">
        <f t="shared" ca="1" si="1"/>
        <v>4586.8680000000004</v>
      </c>
      <c r="BI30" s="263">
        <f t="shared" ca="1" si="1"/>
        <v>3908.5675200000005</v>
      </c>
      <c r="BJ30" s="264">
        <f t="shared" ca="1" si="1"/>
        <v>3196.9080000000004</v>
      </c>
      <c r="BK30" s="265">
        <f t="shared" ca="1" si="1"/>
        <v>4586.8680000000004</v>
      </c>
      <c r="BL30" s="264">
        <f t="shared" ca="1" si="1"/>
        <v>4381.4475000000002</v>
      </c>
      <c r="BM30" s="264">
        <f t="shared" ca="1" si="1"/>
        <v>3583.6874999999995</v>
      </c>
      <c r="BN30" s="345">
        <f t="shared" ca="1" si="1"/>
        <v>5141.8125</v>
      </c>
      <c r="BO30" s="264">
        <f t="shared" ca="1" si="1"/>
        <v>7215.7725</v>
      </c>
      <c r="BP30" s="264">
        <f t="shared" ca="1" si="1"/>
        <v>7202.1375000000007</v>
      </c>
      <c r="BQ30" s="345">
        <f t="shared" ca="1" si="1"/>
        <v>7429.1624999999995</v>
      </c>
      <c r="BR30" s="264">
        <f t="shared" ca="1" si="1"/>
        <v>6801.5250000000005</v>
      </c>
      <c r="BS30" s="264">
        <f t="shared" ca="1" si="1"/>
        <v>5563.1250000000009</v>
      </c>
      <c r="BT30" s="345">
        <f t="shared" ca="1" si="1"/>
        <v>7981.875</v>
      </c>
      <c r="BU30" s="264">
        <f t="shared" ca="1" si="1"/>
        <v>7651.8225000000002</v>
      </c>
      <c r="BV30" s="264">
        <f t="shared" ca="1" si="1"/>
        <v>6648.6600000000008</v>
      </c>
      <c r="BW30" s="265">
        <f t="shared" ca="1" si="1"/>
        <v>8668.08</v>
      </c>
      <c r="BX30" s="266">
        <f t="shared" ca="1" si="1"/>
        <v>9129.8610000000008</v>
      </c>
      <c r="BY30" s="264">
        <f t="shared" ca="1" si="1"/>
        <v>7467.5250000000005</v>
      </c>
      <c r="BZ30" s="264">
        <f t="shared" ca="1" si="1"/>
        <v>10714.275000000001</v>
      </c>
      <c r="CA30" s="263">
        <f t="shared" ca="1" si="1"/>
        <v>7991.001000000002</v>
      </c>
      <c r="CB30" s="264">
        <f t="shared" ca="1" si="1"/>
        <v>6536.0250000000015</v>
      </c>
      <c r="CC30" s="264">
        <f t="shared" ca="1" si="1"/>
        <v>9377.7750000000015</v>
      </c>
      <c r="CD30" s="263">
        <f t="shared" ca="1" si="1"/>
        <v>8061.7950000000001</v>
      </c>
      <c r="CE30" s="264">
        <f t="shared" ca="1" si="1"/>
        <v>6887.6189999999997</v>
      </c>
      <c r="CF30" s="264">
        <f t="shared" ca="1" si="1"/>
        <v>9226.1970000000001</v>
      </c>
      <c r="CG30" s="263">
        <f t="shared" ca="1" si="1"/>
        <v>8028.9630000000006</v>
      </c>
      <c r="CH30" s="264">
        <f t="shared" ca="1" si="1"/>
        <v>6567.0749999999998</v>
      </c>
      <c r="CI30" s="265">
        <f t="shared" ca="1" si="1"/>
        <v>9422.3249999999989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592.27199999999993</v>
      </c>
      <c r="AE32" s="263"/>
      <c r="AF32" s="264"/>
      <c r="AG32" s="264">
        <f ca="1">SUM(AE30:AG30)</f>
        <v>545.09759999999994</v>
      </c>
      <c r="AH32" s="263"/>
      <c r="AI32" s="264"/>
      <c r="AJ32" s="264">
        <f ca="1">SUM(AH30:AJ30)</f>
        <v>545.09759999999994</v>
      </c>
      <c r="AK32" s="263"/>
      <c r="AL32" s="264"/>
      <c r="AM32" s="265">
        <f ca="1">SUM(AK30:AM30)</f>
        <v>545.09759999999994</v>
      </c>
      <c r="AN32" s="266"/>
      <c r="AO32" s="264"/>
      <c r="AP32" s="264">
        <f ca="1">SUM(AN30:AP30)</f>
        <v>3501.0701999999992</v>
      </c>
      <c r="AQ32" s="263"/>
      <c r="AR32" s="264"/>
      <c r="AS32" s="264">
        <f ca="1">SUM(AQ30:AS30)</f>
        <v>3985.9199999999992</v>
      </c>
      <c r="AT32" s="263"/>
      <c r="AU32" s="264"/>
      <c r="AV32" s="264">
        <f ca="1">SUM(AT30:AV30)</f>
        <v>3929.2451999999998</v>
      </c>
      <c r="AW32" s="263"/>
      <c r="AX32" s="264"/>
      <c r="AY32" s="265">
        <f ca="1">SUM(AW30:AY30)</f>
        <v>4341.6944999999996</v>
      </c>
      <c r="AZ32" s="266"/>
      <c r="BA32" s="264"/>
      <c r="BB32" s="264">
        <f ca="1">SUM(AZ30:BB30)</f>
        <v>5845.0392000000002</v>
      </c>
      <c r="BC32" s="263"/>
      <c r="BD32" s="264"/>
      <c r="BE32" s="264">
        <f ca="1">SUM(BC30:BE30)</f>
        <v>12203.399519999999</v>
      </c>
      <c r="BF32" s="263"/>
      <c r="BG32" s="264"/>
      <c r="BH32" s="264">
        <f ca="1">SUM(BF30:BH30)</f>
        <v>11692.343520000002</v>
      </c>
      <c r="BI32" s="263"/>
      <c r="BJ32" s="264"/>
      <c r="BK32" s="265">
        <f ca="1">SUM(BI30:BK30)</f>
        <v>11692.343520000002</v>
      </c>
      <c r="BL32" s="264"/>
      <c r="BM32" s="264"/>
      <c r="BN32" s="345">
        <f ca="1">SUM(BL30:BN30)</f>
        <v>13106.9475</v>
      </c>
      <c r="BO32" s="264"/>
      <c r="BP32" s="264"/>
      <c r="BQ32" s="345">
        <f ca="1">SUM(BO30:BQ30)</f>
        <v>21847.072499999998</v>
      </c>
      <c r="BR32" s="264"/>
      <c r="BS32" s="264"/>
      <c r="BT32" s="345">
        <f ca="1">SUM(BR30:BT30)</f>
        <v>20346.525000000001</v>
      </c>
      <c r="BU32" s="264"/>
      <c r="BV32" s="264"/>
      <c r="BW32" s="265">
        <f ca="1">SUM(BU30:BW30)</f>
        <v>22968.5625</v>
      </c>
      <c r="BX32" s="266"/>
      <c r="BY32" s="264"/>
      <c r="BZ32" s="264">
        <f ca="1">SUM(BX30:BZ30)</f>
        <v>27311.661000000004</v>
      </c>
      <c r="CA32" s="263"/>
      <c r="CB32" s="264"/>
      <c r="CC32" s="264">
        <f ca="1">SUM(CA30:CC30)</f>
        <v>23904.801000000007</v>
      </c>
      <c r="CD32" s="263"/>
      <c r="CE32" s="264"/>
      <c r="CF32" s="264">
        <f ca="1">SUM(CD30:CF30)</f>
        <v>24175.611000000001</v>
      </c>
      <c r="CG32" s="263"/>
      <c r="CH32" s="264"/>
      <c r="CI32" s="265">
        <f ca="1">SUM(CG30:CI30)</f>
        <v>24018.362999999998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2227.5647999999997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15757.929899999999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41433.125760000003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78269.107500000013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99410.436000000002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26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Total Adj Net Salaries'!AB4*IMP_Salary_Cost_Multiplier</f>
        <v>38.879999999999995</v>
      </c>
      <c r="AC4" s="261">
        <f ca="1">'IMP Total Adj Net Salaries'!AC4*IMP_Salary_Cost_Multiplier</f>
        <v>38.879999999999995</v>
      </c>
      <c r="AD4" s="261">
        <f ca="1">'IMP Total Adj Net Salaries'!AD4*IMP_Salary_Cost_Multiplier</f>
        <v>38.879999999999995</v>
      </c>
      <c r="AE4" s="260">
        <f ca="1">'IMP Total Adj Net Salaries'!AE4*IMP_Salary_Cost_Multiplier</f>
        <v>38.879999999999995</v>
      </c>
      <c r="AF4" s="261">
        <f ca="1">'IMP Total Adj Net Salaries'!AF4*IMP_Salary_Cost_Multiplier</f>
        <v>38.879999999999995</v>
      </c>
      <c r="AG4" s="261">
        <f ca="1">'IMP Total Adj Net Salaries'!AG4*IMP_Salary_Cost_Multiplier</f>
        <v>38.879999999999995</v>
      </c>
      <c r="AH4" s="260">
        <f ca="1">'IMP Total Adj Net Salaries'!AH4*IMP_Salary_Cost_Multiplier</f>
        <v>38.879999999999995</v>
      </c>
      <c r="AI4" s="261">
        <f ca="1">'IMP Total Adj Net Salaries'!AI4*IMP_Salary_Cost_Multiplier</f>
        <v>38.879999999999995</v>
      </c>
      <c r="AJ4" s="261">
        <f ca="1">'IMP Total Adj Net Salaries'!AJ4*IMP_Salary_Cost_Multiplier</f>
        <v>38.879999999999995</v>
      </c>
      <c r="AK4" s="260">
        <f ca="1">'IMP Total Adj Net Salaries'!AK4*IMP_Salary_Cost_Multiplier</f>
        <v>38.879999999999995</v>
      </c>
      <c r="AL4" s="261">
        <f ca="1">'IMP Total Adj Net Salaries'!AL4*IMP_Salary_Cost_Multiplier</f>
        <v>38.879999999999995</v>
      </c>
      <c r="AM4" s="262">
        <f ca="1">'IMP Total Adj Net Salaries'!AM4*IMP_Salary_Cost_Multiplier</f>
        <v>38.879999999999995</v>
      </c>
      <c r="AN4" s="261">
        <f ca="1">'IMP Total Adj Net Salaries'!AN4*IMP_Salary_Cost_Multiplier</f>
        <v>46.71</v>
      </c>
      <c r="AO4" s="261">
        <f ca="1">'IMP Total Adj Net Salaries'!AO4*IMP_Salary_Cost_Multiplier</f>
        <v>93.42</v>
      </c>
      <c r="AP4" s="261">
        <f ca="1">'IMP Total Adj Net Salaries'!AP4*IMP_Salary_Cost_Multiplier</f>
        <v>93.42</v>
      </c>
      <c r="AQ4" s="260">
        <f ca="1">'IMP Total Adj Net Salaries'!AQ4*IMP_Salary_Cost_Multiplier</f>
        <v>93.42</v>
      </c>
      <c r="AR4" s="261">
        <f ca="1">'IMP Total Adj Net Salaries'!AR4*IMP_Salary_Cost_Multiplier</f>
        <v>93.42</v>
      </c>
      <c r="AS4" s="261">
        <f ca="1">'IMP Total Adj Net Salaries'!AS4*IMP_Salary_Cost_Multiplier</f>
        <v>93.42</v>
      </c>
      <c r="AT4" s="260">
        <f ca="1">'IMP Total Adj Net Salaries'!AT4*IMP_Salary_Cost_Multiplier</f>
        <v>93.42</v>
      </c>
      <c r="AU4" s="261">
        <f ca="1">'IMP Total Adj Net Salaries'!AU4*IMP_Salary_Cost_Multiplier</f>
        <v>93.42</v>
      </c>
      <c r="AV4" s="261">
        <f ca="1">'IMP Total Adj Net Salaries'!AV4*IMP_Salary_Cost_Multiplier</f>
        <v>93.42</v>
      </c>
      <c r="AW4" s="260">
        <f ca="1">'IMP Total Adj Net Salaries'!AW4*IMP_Salary_Cost_Multiplier</f>
        <v>93.42</v>
      </c>
      <c r="AX4" s="261">
        <f ca="1">'IMP Total Adj Net Salaries'!AX4*IMP_Salary_Cost_Multiplier</f>
        <v>93.42</v>
      </c>
      <c r="AY4" s="262">
        <f ca="1">'IMP Total Adj Net Salaries'!AY4*IMP_Salary_Cost_Multiplier</f>
        <v>93.42</v>
      </c>
      <c r="AZ4" s="261">
        <f ca="1">'IMP Total Adj Net Salaries'!AZ4*IMP_Salary_Cost_Multiplier</f>
        <v>112.32000000000001</v>
      </c>
      <c r="BA4" s="261">
        <f ca="1">'IMP Total Adj Net Salaries'!BA4*IMP_Salary_Cost_Multiplier</f>
        <v>112.32000000000001</v>
      </c>
      <c r="BB4" s="261">
        <f ca="1">'IMP Total Adj Net Salaries'!BB4*IMP_Salary_Cost_Multiplier</f>
        <v>112.32000000000001</v>
      </c>
      <c r="BC4" s="260">
        <f ca="1">'IMP Total Adj Net Salaries'!BC4*IMP_Salary_Cost_Multiplier</f>
        <v>112.32000000000001</v>
      </c>
      <c r="BD4" s="261">
        <f ca="1">'IMP Total Adj Net Salaries'!BD4*IMP_Salary_Cost_Multiplier</f>
        <v>224.64000000000001</v>
      </c>
      <c r="BE4" s="261">
        <f ca="1">'IMP Total Adj Net Salaries'!BE4*IMP_Salary_Cost_Multiplier</f>
        <v>224.64000000000001</v>
      </c>
      <c r="BF4" s="260">
        <f ca="1">'IMP Total Adj Net Salaries'!BF4*IMP_Salary_Cost_Multiplier</f>
        <v>224.64000000000001</v>
      </c>
      <c r="BG4" s="261">
        <f ca="1">'IMP Total Adj Net Salaries'!BG4*IMP_Salary_Cost_Multiplier</f>
        <v>224.64000000000001</v>
      </c>
      <c r="BH4" s="261">
        <f ca="1">'IMP Total Adj Net Salaries'!BH4*IMP_Salary_Cost_Multiplier</f>
        <v>224.64000000000001</v>
      </c>
      <c r="BI4" s="260">
        <f ca="1">'IMP Total Adj Net Salaries'!BI4*IMP_Salary_Cost_Multiplier</f>
        <v>224.64000000000001</v>
      </c>
      <c r="BJ4" s="261">
        <f ca="1">'IMP Total Adj Net Salaries'!BJ4*IMP_Salary_Cost_Multiplier</f>
        <v>224.64000000000001</v>
      </c>
      <c r="BK4" s="262">
        <f ca="1">'IMP Total Adj Net Salaries'!BK4*IMP_Salary_Cost_Multiplier</f>
        <v>224.64000000000001</v>
      </c>
      <c r="BL4" s="261">
        <f ca="1">'IMP Total Adj Net Salaries'!BL4*IMP_Salary_Cost_Multiplier</f>
        <v>270</v>
      </c>
      <c r="BM4" s="261">
        <f ca="1">'IMP Total Adj Net Salaries'!BM4*IMP_Salary_Cost_Multiplier</f>
        <v>270</v>
      </c>
      <c r="BN4" s="261">
        <f ca="1">'IMP Total Adj Net Salaries'!BN4*IMP_Salary_Cost_Multiplier</f>
        <v>270</v>
      </c>
      <c r="BO4" s="260">
        <f ca="1">'IMP Total Adj Net Salaries'!BO4*IMP_Salary_Cost_Multiplier</f>
        <v>270</v>
      </c>
      <c r="BP4" s="261">
        <f ca="1">'IMP Total Adj Net Salaries'!BP4*IMP_Salary_Cost_Multiplier</f>
        <v>337.5</v>
      </c>
      <c r="BQ4" s="261">
        <f ca="1">'IMP Total Adj Net Salaries'!BQ4*IMP_Salary_Cost_Multiplier</f>
        <v>337.5</v>
      </c>
      <c r="BR4" s="260">
        <f ca="1">'IMP Total Adj Net Salaries'!BR4*IMP_Salary_Cost_Multiplier</f>
        <v>337.5</v>
      </c>
      <c r="BS4" s="261">
        <f ca="1">'IMP Total Adj Net Salaries'!BS4*IMP_Salary_Cost_Multiplier</f>
        <v>337.5</v>
      </c>
      <c r="BT4" s="261">
        <f ca="1">'IMP Total Adj Net Salaries'!BT4*IMP_Salary_Cost_Multiplier</f>
        <v>337.5</v>
      </c>
      <c r="BU4" s="260">
        <f ca="1">'IMP Total Adj Net Salaries'!BU4*IMP_Salary_Cost_Multiplier</f>
        <v>337.5</v>
      </c>
      <c r="BV4" s="261">
        <f ca="1">'IMP Total Adj Net Salaries'!BV4*IMP_Salary_Cost_Multiplier</f>
        <v>337.5</v>
      </c>
      <c r="BW4" s="262">
        <f ca="1">'IMP Total Adj Net Salaries'!BW4*IMP_Salary_Cost_Multiplier</f>
        <v>337.5</v>
      </c>
      <c r="BX4" s="261">
        <f ca="1">'IMP Total Adj Net Salaries'!BX4*IMP_Salary_Cost_Multiplier</f>
        <v>405</v>
      </c>
      <c r="BY4" s="261">
        <f ca="1">'IMP Total Adj Net Salaries'!BY4*IMP_Salary_Cost_Multiplier</f>
        <v>405</v>
      </c>
      <c r="BZ4" s="261">
        <f ca="1">'IMP Total Adj Net Salaries'!BZ4*IMP_Salary_Cost_Multiplier</f>
        <v>405</v>
      </c>
      <c r="CA4" s="260">
        <f ca="1">'IMP Total Adj Net Salaries'!CA4*IMP_Salary_Cost_Multiplier</f>
        <v>405</v>
      </c>
      <c r="CB4" s="261">
        <f ca="1">'IMP Total Adj Net Salaries'!CB4*IMP_Salary_Cost_Multiplier</f>
        <v>405</v>
      </c>
      <c r="CC4" s="261">
        <f ca="1">'IMP Total Adj Net Salaries'!CC4*IMP_Salary_Cost_Multiplier</f>
        <v>405</v>
      </c>
      <c r="CD4" s="260">
        <f ca="1">'IMP Total Adj Net Salaries'!CD4*IMP_Salary_Cost_Multiplier</f>
        <v>405</v>
      </c>
      <c r="CE4" s="261">
        <f ca="1">'IMP Total Adj Net Salaries'!CE4*IMP_Salary_Cost_Multiplier</f>
        <v>405</v>
      </c>
      <c r="CF4" s="261">
        <f ca="1">'IMP Total Adj Net Salaries'!CF4*IMP_Salary_Cost_Multiplier</f>
        <v>405</v>
      </c>
      <c r="CG4" s="260">
        <f ca="1">'IMP Total Adj Net Salaries'!CG4*IMP_Salary_Cost_Multiplier</f>
        <v>405</v>
      </c>
      <c r="CH4" s="261">
        <f ca="1">'IMP Total Adj Net Salaries'!CH4*IMP_Salary_Cost_Multiplier</f>
        <v>405</v>
      </c>
      <c r="CI4" s="262">
        <f ca="1">'IMP Total Adj Net Salaries'!CI4*IMP_Salary_Cost_Multiplier</f>
        <v>405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Total Adj Net Salaries'!AB5*IMP_Salary_Cost_Multiplier</f>
        <v>20.736000000000001</v>
      </c>
      <c r="AC5" s="264">
        <f ca="1">'IMP Total Adj Net Salaries'!AC5*IMP_Salary_Cost_Multiplier</f>
        <v>20.736000000000001</v>
      </c>
      <c r="AD5" s="264">
        <f ca="1">'IMP Total Adj Net Salaries'!AD5*IMP_Salary_Cost_Multiplier</f>
        <v>20.736000000000001</v>
      </c>
      <c r="AE5" s="263">
        <f ca="1">'IMP Total Adj Net Salaries'!AE5*IMP_Salary_Cost_Multiplier</f>
        <v>20.736000000000001</v>
      </c>
      <c r="AF5" s="264">
        <f ca="1">'IMP Total Adj Net Salaries'!AF5*IMP_Salary_Cost_Multiplier</f>
        <v>20.736000000000001</v>
      </c>
      <c r="AG5" s="264">
        <f ca="1">'IMP Total Adj Net Salaries'!AG5*IMP_Salary_Cost_Multiplier</f>
        <v>20.736000000000001</v>
      </c>
      <c r="AH5" s="263">
        <f ca="1">'IMP Total Adj Net Salaries'!AH5*IMP_Salary_Cost_Multiplier</f>
        <v>20.736000000000001</v>
      </c>
      <c r="AI5" s="264">
        <f ca="1">'IMP Total Adj Net Salaries'!AI5*IMP_Salary_Cost_Multiplier</f>
        <v>20.736000000000001</v>
      </c>
      <c r="AJ5" s="264">
        <f ca="1">'IMP Total Adj Net Salaries'!AJ5*IMP_Salary_Cost_Multiplier</f>
        <v>20.736000000000001</v>
      </c>
      <c r="AK5" s="263">
        <f ca="1">'IMP Total Adj Net Salaries'!AK5*IMP_Salary_Cost_Multiplier</f>
        <v>20.736000000000001</v>
      </c>
      <c r="AL5" s="264">
        <f ca="1">'IMP Total Adj Net Salaries'!AL5*IMP_Salary_Cost_Multiplier</f>
        <v>20.736000000000001</v>
      </c>
      <c r="AM5" s="265">
        <f ca="1">'IMP Total Adj Net Salaries'!AM5*IMP_Salary_Cost_Multiplier</f>
        <v>20.736000000000001</v>
      </c>
      <c r="AN5" s="266">
        <f ca="1">'IMP Total Adj Net Salaries'!AN5*IMP_Salary_Cost_Multiplier</f>
        <v>124.56</v>
      </c>
      <c r="AO5" s="264">
        <f ca="1">'IMP Total Adj Net Salaries'!AO5*IMP_Salary_Cost_Multiplier</f>
        <v>124.56</v>
      </c>
      <c r="AP5" s="264">
        <f ca="1">'IMP Total Adj Net Salaries'!AP5*IMP_Salary_Cost_Multiplier</f>
        <v>124.56</v>
      </c>
      <c r="AQ5" s="263">
        <f ca="1">'IMP Total Adj Net Salaries'!AQ5*IMP_Salary_Cost_Multiplier</f>
        <v>124.56</v>
      </c>
      <c r="AR5" s="264">
        <f ca="1">'IMP Total Adj Net Salaries'!AR5*IMP_Salary_Cost_Multiplier</f>
        <v>124.56</v>
      </c>
      <c r="AS5" s="264">
        <f ca="1">'IMP Total Adj Net Salaries'!AS5*IMP_Salary_Cost_Multiplier</f>
        <v>124.56</v>
      </c>
      <c r="AT5" s="263">
        <f ca="1">'IMP Total Adj Net Salaries'!AT5*IMP_Salary_Cost_Multiplier</f>
        <v>124.56</v>
      </c>
      <c r="AU5" s="264">
        <f ca="1">'IMP Total Adj Net Salaries'!AU5*IMP_Salary_Cost_Multiplier</f>
        <v>124.56</v>
      </c>
      <c r="AV5" s="264">
        <f ca="1">'IMP Total Adj Net Salaries'!AV5*IMP_Salary_Cost_Multiplier</f>
        <v>124.56</v>
      </c>
      <c r="AW5" s="263">
        <f ca="1">'IMP Total Adj Net Salaries'!AW5*IMP_Salary_Cost_Multiplier</f>
        <v>124.56</v>
      </c>
      <c r="AX5" s="264">
        <f ca="1">'IMP Total Adj Net Salaries'!AX5*IMP_Salary_Cost_Multiplier</f>
        <v>124.56</v>
      </c>
      <c r="AY5" s="265">
        <f ca="1">'IMP Total Adj Net Salaries'!AY5*IMP_Salary_Cost_Multiplier</f>
        <v>124.56</v>
      </c>
      <c r="AZ5" s="266">
        <f ca="1">'IMP Total Adj Net Salaries'!AZ5*IMP_Salary_Cost_Multiplier</f>
        <v>149.76000000000002</v>
      </c>
      <c r="BA5" s="264">
        <f ca="1">'IMP Total Adj Net Salaries'!BA5*IMP_Salary_Cost_Multiplier</f>
        <v>149.76000000000002</v>
      </c>
      <c r="BB5" s="264">
        <f ca="1">'IMP Total Adj Net Salaries'!BB5*IMP_Salary_Cost_Multiplier</f>
        <v>149.76000000000002</v>
      </c>
      <c r="BC5" s="263">
        <f ca="1">'IMP Total Adj Net Salaries'!BC5*IMP_Salary_Cost_Multiplier</f>
        <v>269.56799999999998</v>
      </c>
      <c r="BD5" s="264">
        <f ca="1">'IMP Total Adj Net Salaries'!BD5*IMP_Salary_Cost_Multiplier</f>
        <v>269.56799999999998</v>
      </c>
      <c r="BE5" s="264">
        <f ca="1">'IMP Total Adj Net Salaries'!BE5*IMP_Salary_Cost_Multiplier</f>
        <v>269.56799999999998</v>
      </c>
      <c r="BF5" s="263">
        <f ca="1">'IMP Total Adj Net Salaries'!BF5*IMP_Salary_Cost_Multiplier</f>
        <v>269.56799999999998</v>
      </c>
      <c r="BG5" s="264">
        <f ca="1">'IMP Total Adj Net Salaries'!BG5*IMP_Salary_Cost_Multiplier</f>
        <v>269.56799999999998</v>
      </c>
      <c r="BH5" s="264">
        <f ca="1">'IMP Total Adj Net Salaries'!BH5*IMP_Salary_Cost_Multiplier</f>
        <v>269.56799999999998</v>
      </c>
      <c r="BI5" s="263">
        <f ca="1">'IMP Total Adj Net Salaries'!BI5*IMP_Salary_Cost_Multiplier</f>
        <v>269.56799999999998</v>
      </c>
      <c r="BJ5" s="264">
        <f ca="1">'IMP Total Adj Net Salaries'!BJ5*IMP_Salary_Cost_Multiplier</f>
        <v>269.56799999999998</v>
      </c>
      <c r="BK5" s="265">
        <f ca="1">'IMP Total Adj Net Salaries'!BK5*IMP_Salary_Cost_Multiplier</f>
        <v>269.56799999999998</v>
      </c>
      <c r="BL5" s="266">
        <f ca="1">'IMP Total Adj Net Salaries'!BL5*IMP_Salary_Cost_Multiplier</f>
        <v>324</v>
      </c>
      <c r="BM5" s="264">
        <f ca="1">'IMP Total Adj Net Salaries'!BM5*IMP_Salary_Cost_Multiplier</f>
        <v>324</v>
      </c>
      <c r="BN5" s="264">
        <f ca="1">'IMP Total Adj Net Salaries'!BN5*IMP_Salary_Cost_Multiplier</f>
        <v>324</v>
      </c>
      <c r="BO5" s="263">
        <f ca="1">'IMP Total Adj Net Salaries'!BO5*IMP_Salary_Cost_Multiplier</f>
        <v>360</v>
      </c>
      <c r="BP5" s="264">
        <f ca="1">'IMP Total Adj Net Salaries'!BP5*IMP_Salary_Cost_Multiplier</f>
        <v>360</v>
      </c>
      <c r="BQ5" s="264">
        <f ca="1">'IMP Total Adj Net Salaries'!BQ5*IMP_Salary_Cost_Multiplier</f>
        <v>360</v>
      </c>
      <c r="BR5" s="263">
        <f ca="1">'IMP Total Adj Net Salaries'!BR5*IMP_Salary_Cost_Multiplier</f>
        <v>360</v>
      </c>
      <c r="BS5" s="264">
        <f ca="1">'IMP Total Adj Net Salaries'!BS5*IMP_Salary_Cost_Multiplier</f>
        <v>360</v>
      </c>
      <c r="BT5" s="264">
        <f ca="1">'IMP Total Adj Net Salaries'!BT5*IMP_Salary_Cost_Multiplier</f>
        <v>360</v>
      </c>
      <c r="BU5" s="263">
        <f ca="1">'IMP Total Adj Net Salaries'!BU5*IMP_Salary_Cost_Multiplier</f>
        <v>360</v>
      </c>
      <c r="BV5" s="264">
        <f ca="1">'IMP Total Adj Net Salaries'!BV5*IMP_Salary_Cost_Multiplier</f>
        <v>360</v>
      </c>
      <c r="BW5" s="265">
        <f ca="1">'IMP Total Adj Net Salaries'!BW5*IMP_Salary_Cost_Multiplier</f>
        <v>360</v>
      </c>
      <c r="BX5" s="266">
        <f ca="1">'IMP Total Adj Net Salaries'!BX5*IMP_Salary_Cost_Multiplier</f>
        <v>432</v>
      </c>
      <c r="BY5" s="264">
        <f ca="1">'IMP Total Adj Net Salaries'!BY5*IMP_Salary_Cost_Multiplier</f>
        <v>432</v>
      </c>
      <c r="BZ5" s="264">
        <f ca="1">'IMP Total Adj Net Salaries'!BZ5*IMP_Salary_Cost_Multiplier</f>
        <v>432</v>
      </c>
      <c r="CA5" s="263">
        <f ca="1">'IMP Total Adj Net Salaries'!CA5*IMP_Salary_Cost_Multiplier</f>
        <v>432</v>
      </c>
      <c r="CB5" s="264">
        <f ca="1">'IMP Total Adj Net Salaries'!CB5*IMP_Salary_Cost_Multiplier</f>
        <v>432</v>
      </c>
      <c r="CC5" s="264">
        <f ca="1">'IMP Total Adj Net Salaries'!CC5*IMP_Salary_Cost_Multiplier</f>
        <v>432</v>
      </c>
      <c r="CD5" s="263">
        <f ca="1">'IMP Total Adj Net Salaries'!CD5*IMP_Salary_Cost_Multiplier</f>
        <v>432</v>
      </c>
      <c r="CE5" s="264">
        <f ca="1">'IMP Total Adj Net Salaries'!CE5*IMP_Salary_Cost_Multiplier</f>
        <v>432</v>
      </c>
      <c r="CF5" s="264">
        <f ca="1">'IMP Total Adj Net Salaries'!CF5*IMP_Salary_Cost_Multiplier</f>
        <v>432</v>
      </c>
      <c r="CG5" s="263">
        <f ca="1">'IMP Total Adj Net Salaries'!CG5*IMP_Salary_Cost_Multiplier</f>
        <v>432</v>
      </c>
      <c r="CH5" s="264">
        <f ca="1">'IMP Total Adj Net Salaries'!CH5*IMP_Salary_Cost_Multiplier</f>
        <v>432</v>
      </c>
      <c r="CI5" s="265">
        <f ca="1">'IMP Total Adj Net Salaries'!CI5*IMP_Salary_Cost_Multiplier</f>
        <v>432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Total Adj Net Salaries'!AB6*IMP_Salary_Cost_Multiplier</f>
        <v>15.552000000000001</v>
      </c>
      <c r="AC6" s="264">
        <f ca="1">'IMP Total Adj Net Salaries'!AC6*IMP_Salary_Cost_Multiplier</f>
        <v>15.552000000000001</v>
      </c>
      <c r="AD6" s="264">
        <f ca="1">'IMP Total Adj Net Salaries'!AD6*IMP_Salary_Cost_Multiplier</f>
        <v>15.552000000000001</v>
      </c>
      <c r="AE6" s="263">
        <f ca="1">'IMP Total Adj Net Salaries'!AE6*IMP_Salary_Cost_Multiplier</f>
        <v>15.552000000000001</v>
      </c>
      <c r="AF6" s="264">
        <f ca="1">'IMP Total Adj Net Salaries'!AF6*IMP_Salary_Cost_Multiplier</f>
        <v>15.552000000000001</v>
      </c>
      <c r="AG6" s="264">
        <f ca="1">'IMP Total Adj Net Salaries'!AG6*IMP_Salary_Cost_Multiplier</f>
        <v>15.552000000000001</v>
      </c>
      <c r="AH6" s="263">
        <f ca="1">'IMP Total Adj Net Salaries'!AH6*IMP_Salary_Cost_Multiplier</f>
        <v>15.552000000000001</v>
      </c>
      <c r="AI6" s="264">
        <f ca="1">'IMP Total Adj Net Salaries'!AI6*IMP_Salary_Cost_Multiplier</f>
        <v>15.552000000000001</v>
      </c>
      <c r="AJ6" s="264">
        <f ca="1">'IMP Total Adj Net Salaries'!AJ6*IMP_Salary_Cost_Multiplier</f>
        <v>15.552000000000001</v>
      </c>
      <c r="AK6" s="263">
        <f ca="1">'IMP Total Adj Net Salaries'!AK6*IMP_Salary_Cost_Multiplier</f>
        <v>15.552000000000001</v>
      </c>
      <c r="AL6" s="264">
        <f ca="1">'IMP Total Adj Net Salaries'!AL6*IMP_Salary_Cost_Multiplier</f>
        <v>15.552000000000001</v>
      </c>
      <c r="AM6" s="265">
        <f ca="1">'IMP Total Adj Net Salaries'!AM6*IMP_Salary_Cost_Multiplier</f>
        <v>15.552000000000001</v>
      </c>
      <c r="AN6" s="266">
        <f ca="1">'IMP Total Adj Net Salaries'!AN6*IMP_Salary_Cost_Multiplier</f>
        <v>93.42</v>
      </c>
      <c r="AO6" s="264">
        <f ca="1">'IMP Total Adj Net Salaries'!AO6*IMP_Salary_Cost_Multiplier</f>
        <v>93.42</v>
      </c>
      <c r="AP6" s="264">
        <f ca="1">'IMP Total Adj Net Salaries'!AP6*IMP_Salary_Cost_Multiplier</f>
        <v>93.42</v>
      </c>
      <c r="AQ6" s="263">
        <f ca="1">'IMP Total Adj Net Salaries'!AQ6*IMP_Salary_Cost_Multiplier</f>
        <v>93.42</v>
      </c>
      <c r="AR6" s="264">
        <f ca="1">'IMP Total Adj Net Salaries'!AR6*IMP_Salary_Cost_Multiplier</f>
        <v>93.42</v>
      </c>
      <c r="AS6" s="264">
        <f ca="1">'IMP Total Adj Net Salaries'!AS6*IMP_Salary_Cost_Multiplier</f>
        <v>93.42</v>
      </c>
      <c r="AT6" s="263">
        <f ca="1">'IMP Total Adj Net Salaries'!AT6*IMP_Salary_Cost_Multiplier</f>
        <v>93.42</v>
      </c>
      <c r="AU6" s="264">
        <f ca="1">'IMP Total Adj Net Salaries'!AU6*IMP_Salary_Cost_Multiplier</f>
        <v>93.42</v>
      </c>
      <c r="AV6" s="264">
        <f ca="1">'IMP Total Adj Net Salaries'!AV6*IMP_Salary_Cost_Multiplier</f>
        <v>93.42</v>
      </c>
      <c r="AW6" s="263">
        <f ca="1">'IMP Total Adj Net Salaries'!AW6*IMP_Salary_Cost_Multiplier</f>
        <v>93.42</v>
      </c>
      <c r="AX6" s="264">
        <f ca="1">'IMP Total Adj Net Salaries'!AX6*IMP_Salary_Cost_Multiplier</f>
        <v>93.42</v>
      </c>
      <c r="AY6" s="265">
        <f ca="1">'IMP Total Adj Net Salaries'!AY6*IMP_Salary_Cost_Multiplier</f>
        <v>93.42</v>
      </c>
      <c r="AZ6" s="266">
        <f ca="1">'IMP Total Adj Net Salaries'!AZ6*IMP_Salary_Cost_Multiplier</f>
        <v>112.32000000000001</v>
      </c>
      <c r="BA6" s="264">
        <f ca="1">'IMP Total Adj Net Salaries'!BA6*IMP_Salary_Cost_Multiplier</f>
        <v>112.32000000000001</v>
      </c>
      <c r="BB6" s="264">
        <f ca="1">'IMP Total Adj Net Salaries'!BB6*IMP_Salary_Cost_Multiplier</f>
        <v>134.78399999999999</v>
      </c>
      <c r="BC6" s="263">
        <f ca="1">'IMP Total Adj Net Salaries'!BC6*IMP_Salary_Cost_Multiplier</f>
        <v>269.56799999999998</v>
      </c>
      <c r="BD6" s="264">
        <f ca="1">'IMP Total Adj Net Salaries'!BD6*IMP_Salary_Cost_Multiplier</f>
        <v>269.56799999999998</v>
      </c>
      <c r="BE6" s="264">
        <f ca="1">'IMP Total Adj Net Salaries'!BE6*IMP_Salary_Cost_Multiplier</f>
        <v>269.56799999999998</v>
      </c>
      <c r="BF6" s="263">
        <f ca="1">'IMP Total Adj Net Salaries'!BF6*IMP_Salary_Cost_Multiplier</f>
        <v>269.56799999999998</v>
      </c>
      <c r="BG6" s="264">
        <f ca="1">'IMP Total Adj Net Salaries'!BG6*IMP_Salary_Cost_Multiplier</f>
        <v>269.56799999999998</v>
      </c>
      <c r="BH6" s="264">
        <f ca="1">'IMP Total Adj Net Salaries'!BH6*IMP_Salary_Cost_Multiplier</f>
        <v>269.56799999999998</v>
      </c>
      <c r="BI6" s="263">
        <f ca="1">'IMP Total Adj Net Salaries'!BI6*IMP_Salary_Cost_Multiplier</f>
        <v>269.56799999999998</v>
      </c>
      <c r="BJ6" s="264">
        <f ca="1">'IMP Total Adj Net Salaries'!BJ6*IMP_Salary_Cost_Multiplier</f>
        <v>269.56799999999998</v>
      </c>
      <c r="BK6" s="265">
        <f ca="1">'IMP Total Adj Net Salaries'!BK6*IMP_Salary_Cost_Multiplier</f>
        <v>269.56799999999998</v>
      </c>
      <c r="BL6" s="266">
        <f ca="1">'IMP Total Adj Net Salaries'!BL6*IMP_Salary_Cost_Multiplier</f>
        <v>324</v>
      </c>
      <c r="BM6" s="264">
        <f ca="1">'IMP Total Adj Net Salaries'!BM6*IMP_Salary_Cost_Multiplier</f>
        <v>324</v>
      </c>
      <c r="BN6" s="264">
        <f ca="1">'IMP Total Adj Net Salaries'!BN6*IMP_Salary_Cost_Multiplier</f>
        <v>324</v>
      </c>
      <c r="BO6" s="263">
        <f ca="1">'IMP Total Adj Net Salaries'!BO6*IMP_Salary_Cost_Multiplier</f>
        <v>432</v>
      </c>
      <c r="BP6" s="264">
        <f ca="1">'IMP Total Adj Net Salaries'!BP6*IMP_Salary_Cost_Multiplier</f>
        <v>432</v>
      </c>
      <c r="BQ6" s="264">
        <f ca="1">'IMP Total Adj Net Salaries'!BQ6*IMP_Salary_Cost_Multiplier</f>
        <v>432</v>
      </c>
      <c r="BR6" s="263">
        <f ca="1">'IMP Total Adj Net Salaries'!BR6*IMP_Salary_Cost_Multiplier</f>
        <v>432</v>
      </c>
      <c r="BS6" s="264">
        <f ca="1">'IMP Total Adj Net Salaries'!BS6*IMP_Salary_Cost_Multiplier</f>
        <v>432</v>
      </c>
      <c r="BT6" s="264">
        <f ca="1">'IMP Total Adj Net Salaries'!BT6*IMP_Salary_Cost_Multiplier</f>
        <v>459</v>
      </c>
      <c r="BU6" s="263">
        <f ca="1">'IMP Total Adj Net Salaries'!BU6*IMP_Salary_Cost_Multiplier</f>
        <v>459</v>
      </c>
      <c r="BV6" s="264">
        <f ca="1">'IMP Total Adj Net Salaries'!BV6*IMP_Salary_Cost_Multiplier</f>
        <v>459</v>
      </c>
      <c r="BW6" s="265">
        <f ca="1">'IMP Total Adj Net Salaries'!BW6*IMP_Salary_Cost_Multiplier</f>
        <v>486</v>
      </c>
      <c r="BX6" s="266">
        <f ca="1">'IMP Total Adj Net Salaries'!BX6*IMP_Salary_Cost_Multiplier</f>
        <v>583.20000000000005</v>
      </c>
      <c r="BY6" s="264">
        <f ca="1">'IMP Total Adj Net Salaries'!BY6*IMP_Salary_Cost_Multiplier</f>
        <v>583.20000000000005</v>
      </c>
      <c r="BZ6" s="264">
        <f ca="1">'IMP Total Adj Net Salaries'!BZ6*IMP_Salary_Cost_Multiplier</f>
        <v>615.6</v>
      </c>
      <c r="CA6" s="263">
        <f ca="1">'IMP Total Adj Net Salaries'!CA6*IMP_Salary_Cost_Multiplier</f>
        <v>615.6</v>
      </c>
      <c r="CB6" s="264">
        <f ca="1">'IMP Total Adj Net Salaries'!CB6*IMP_Salary_Cost_Multiplier</f>
        <v>615.6</v>
      </c>
      <c r="CC6" s="264">
        <f ca="1">'IMP Total Adj Net Salaries'!CC6*IMP_Salary_Cost_Multiplier</f>
        <v>615.6</v>
      </c>
      <c r="CD6" s="263">
        <f ca="1">'IMP Total Adj Net Salaries'!CD6*IMP_Salary_Cost_Multiplier</f>
        <v>615.6</v>
      </c>
      <c r="CE6" s="264">
        <f ca="1">'IMP Total Adj Net Salaries'!CE6*IMP_Salary_Cost_Multiplier</f>
        <v>615.6</v>
      </c>
      <c r="CF6" s="264">
        <f ca="1">'IMP Total Adj Net Salaries'!CF6*IMP_Salary_Cost_Multiplier</f>
        <v>615.6</v>
      </c>
      <c r="CG6" s="263">
        <f ca="1">'IMP Total Adj Net Salaries'!CG6*IMP_Salary_Cost_Multiplier</f>
        <v>615.6</v>
      </c>
      <c r="CH6" s="264">
        <f ca="1">'IMP Total Adj Net Salaries'!CH6*IMP_Salary_Cost_Multiplier</f>
        <v>615.6</v>
      </c>
      <c r="CI6" s="265">
        <f ca="1">'IMP Total Adj Net Salaries'!CI6*IMP_Salary_Cost_Multiplier</f>
        <v>615.6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Total Adj Net Salaries'!AB7*IMP_Salary_Cost_Multiplier</f>
        <v>0</v>
      </c>
      <c r="AC7" s="264">
        <f ca="1">'IMP Total Adj Net Salaries'!AC7*IMP_Salary_Cost_Multiplier</f>
        <v>10.368</v>
      </c>
      <c r="AD7" s="264">
        <f ca="1">'IMP Total Adj Net Salaries'!AD7*IMP_Salary_Cost_Multiplier</f>
        <v>10.368</v>
      </c>
      <c r="AE7" s="263">
        <f ca="1">'IMP Total Adj Net Salaries'!AE7*IMP_Salary_Cost_Multiplier</f>
        <v>10.368</v>
      </c>
      <c r="AF7" s="264">
        <f ca="1">'IMP Total Adj Net Salaries'!AF7*IMP_Salary_Cost_Multiplier</f>
        <v>10.368</v>
      </c>
      <c r="AG7" s="264">
        <f ca="1">'IMP Total Adj Net Salaries'!AG7*IMP_Salary_Cost_Multiplier</f>
        <v>10.368</v>
      </c>
      <c r="AH7" s="263">
        <f ca="1">'IMP Total Adj Net Salaries'!AH7*IMP_Salary_Cost_Multiplier</f>
        <v>10.368</v>
      </c>
      <c r="AI7" s="264">
        <f ca="1">'IMP Total Adj Net Salaries'!AI7*IMP_Salary_Cost_Multiplier</f>
        <v>10.368</v>
      </c>
      <c r="AJ7" s="264">
        <f ca="1">'IMP Total Adj Net Salaries'!AJ7*IMP_Salary_Cost_Multiplier</f>
        <v>10.368</v>
      </c>
      <c r="AK7" s="263">
        <f ca="1">'IMP Total Adj Net Salaries'!AK7*IMP_Salary_Cost_Multiplier</f>
        <v>10.368</v>
      </c>
      <c r="AL7" s="264">
        <f ca="1">'IMP Total Adj Net Salaries'!AL7*IMP_Salary_Cost_Multiplier</f>
        <v>10.368</v>
      </c>
      <c r="AM7" s="265">
        <f ca="1">'IMP Total Adj Net Salaries'!AM7*IMP_Salary_Cost_Multiplier</f>
        <v>10.368</v>
      </c>
      <c r="AN7" s="266">
        <f ca="1">'IMP Total Adj Net Salaries'!AN7*IMP_Salary_Cost_Multiplier</f>
        <v>12.456</v>
      </c>
      <c r="AO7" s="264">
        <f ca="1">'IMP Total Adj Net Salaries'!AO7*IMP_Salary_Cost_Multiplier</f>
        <v>62.28</v>
      </c>
      <c r="AP7" s="264">
        <f ca="1">'IMP Total Adj Net Salaries'!AP7*IMP_Salary_Cost_Multiplier</f>
        <v>62.28</v>
      </c>
      <c r="AQ7" s="263">
        <f ca="1">'IMP Total Adj Net Salaries'!AQ7*IMP_Salary_Cost_Multiplier</f>
        <v>62.28</v>
      </c>
      <c r="AR7" s="264">
        <f ca="1">'IMP Total Adj Net Salaries'!AR7*IMP_Salary_Cost_Multiplier</f>
        <v>74.73599999999999</v>
      </c>
      <c r="AS7" s="264">
        <f ca="1">'IMP Total Adj Net Salaries'!AS7*IMP_Salary_Cost_Multiplier</f>
        <v>74.73599999999999</v>
      </c>
      <c r="AT7" s="263">
        <f ca="1">'IMP Total Adj Net Salaries'!AT7*IMP_Salary_Cost_Multiplier</f>
        <v>74.73599999999999</v>
      </c>
      <c r="AU7" s="264">
        <f ca="1">'IMP Total Adj Net Salaries'!AU7*IMP_Salary_Cost_Multiplier</f>
        <v>74.73599999999999</v>
      </c>
      <c r="AV7" s="264">
        <f ca="1">'IMP Total Adj Net Salaries'!AV7*IMP_Salary_Cost_Multiplier</f>
        <v>74.73599999999999</v>
      </c>
      <c r="AW7" s="263">
        <f ca="1">'IMP Total Adj Net Salaries'!AW7*IMP_Salary_Cost_Multiplier</f>
        <v>74.73599999999999</v>
      </c>
      <c r="AX7" s="264">
        <f ca="1">'IMP Total Adj Net Salaries'!AX7*IMP_Salary_Cost_Multiplier</f>
        <v>87.191999999999993</v>
      </c>
      <c r="AY7" s="265">
        <f ca="1">'IMP Total Adj Net Salaries'!AY7*IMP_Salary_Cost_Multiplier</f>
        <v>87.191999999999993</v>
      </c>
      <c r="AZ7" s="266">
        <f ca="1">'IMP Total Adj Net Salaries'!AZ7*IMP_Salary_Cost_Multiplier</f>
        <v>104.83200000000001</v>
      </c>
      <c r="BA7" s="264">
        <f ca="1">'IMP Total Adj Net Salaries'!BA7*IMP_Salary_Cost_Multiplier</f>
        <v>119.80800000000001</v>
      </c>
      <c r="BB7" s="264">
        <f ca="1">'IMP Total Adj Net Salaries'!BB7*IMP_Salary_Cost_Multiplier</f>
        <v>119.80800000000001</v>
      </c>
      <c r="BC7" s="263">
        <f ca="1">'IMP Total Adj Net Salaries'!BC7*IMP_Salary_Cost_Multiplier</f>
        <v>119.80800000000001</v>
      </c>
      <c r="BD7" s="264">
        <f ca="1">'IMP Total Adj Net Salaries'!BD7*IMP_Salary_Cost_Multiplier</f>
        <v>224.64000000000001</v>
      </c>
      <c r="BE7" s="264">
        <f ca="1">'IMP Total Adj Net Salaries'!BE7*IMP_Salary_Cost_Multiplier</f>
        <v>224.64000000000001</v>
      </c>
      <c r="BF7" s="263">
        <f ca="1">'IMP Total Adj Net Salaries'!BF7*IMP_Salary_Cost_Multiplier</f>
        <v>224.64000000000001</v>
      </c>
      <c r="BG7" s="264">
        <f ca="1">'IMP Total Adj Net Salaries'!BG7*IMP_Salary_Cost_Multiplier</f>
        <v>224.64000000000001</v>
      </c>
      <c r="BH7" s="264">
        <f ca="1">'IMP Total Adj Net Salaries'!BH7*IMP_Salary_Cost_Multiplier</f>
        <v>224.64000000000001</v>
      </c>
      <c r="BI7" s="263">
        <f ca="1">'IMP Total Adj Net Salaries'!BI7*IMP_Salary_Cost_Multiplier</f>
        <v>224.64000000000001</v>
      </c>
      <c r="BJ7" s="264">
        <f ca="1">'IMP Total Adj Net Salaries'!BJ7*IMP_Salary_Cost_Multiplier</f>
        <v>224.64000000000001</v>
      </c>
      <c r="BK7" s="265">
        <f ca="1">'IMP Total Adj Net Salaries'!BK7*IMP_Salary_Cost_Multiplier</f>
        <v>224.64000000000001</v>
      </c>
      <c r="BL7" s="266">
        <f ca="1">'IMP Total Adj Net Salaries'!BL7*IMP_Salary_Cost_Multiplier</f>
        <v>270</v>
      </c>
      <c r="BM7" s="264">
        <f ca="1">'IMP Total Adj Net Salaries'!BM7*IMP_Salary_Cost_Multiplier</f>
        <v>270</v>
      </c>
      <c r="BN7" s="264">
        <f ca="1">'IMP Total Adj Net Salaries'!BN7*IMP_Salary_Cost_Multiplier</f>
        <v>270</v>
      </c>
      <c r="BO7" s="263">
        <f ca="1">'IMP Total Adj Net Salaries'!BO7*IMP_Salary_Cost_Multiplier</f>
        <v>270</v>
      </c>
      <c r="BP7" s="264">
        <f ca="1">'IMP Total Adj Net Salaries'!BP7*IMP_Salary_Cost_Multiplier</f>
        <v>414</v>
      </c>
      <c r="BQ7" s="264">
        <f ca="1">'IMP Total Adj Net Salaries'!BQ7*IMP_Salary_Cost_Multiplier</f>
        <v>414</v>
      </c>
      <c r="BR7" s="263">
        <f ca="1">'IMP Total Adj Net Salaries'!BR7*IMP_Salary_Cost_Multiplier</f>
        <v>414</v>
      </c>
      <c r="BS7" s="264">
        <f ca="1">'IMP Total Adj Net Salaries'!BS7*IMP_Salary_Cost_Multiplier</f>
        <v>414</v>
      </c>
      <c r="BT7" s="264">
        <f ca="1">'IMP Total Adj Net Salaries'!BT7*IMP_Salary_Cost_Multiplier</f>
        <v>414</v>
      </c>
      <c r="BU7" s="263">
        <f ca="1">'IMP Total Adj Net Salaries'!BU7*IMP_Salary_Cost_Multiplier</f>
        <v>414</v>
      </c>
      <c r="BV7" s="264">
        <f ca="1">'IMP Total Adj Net Salaries'!BV7*IMP_Salary_Cost_Multiplier</f>
        <v>450</v>
      </c>
      <c r="BW7" s="265">
        <f ca="1">'IMP Total Adj Net Salaries'!BW7*IMP_Salary_Cost_Multiplier</f>
        <v>450</v>
      </c>
      <c r="BX7" s="266">
        <f ca="1">'IMP Total Adj Net Salaries'!BX7*IMP_Salary_Cost_Multiplier</f>
        <v>540</v>
      </c>
      <c r="BY7" s="264">
        <f ca="1">'IMP Total Adj Net Salaries'!BY7*IMP_Salary_Cost_Multiplier</f>
        <v>540</v>
      </c>
      <c r="BZ7" s="264">
        <f ca="1">'IMP Total Adj Net Salaries'!BZ7*IMP_Salary_Cost_Multiplier</f>
        <v>540</v>
      </c>
      <c r="CA7" s="263">
        <f ca="1">'IMP Total Adj Net Salaries'!CA7*IMP_Salary_Cost_Multiplier</f>
        <v>540</v>
      </c>
      <c r="CB7" s="264">
        <f ca="1">'IMP Total Adj Net Salaries'!CB7*IMP_Salary_Cost_Multiplier</f>
        <v>540</v>
      </c>
      <c r="CC7" s="264">
        <f ca="1">'IMP Total Adj Net Salaries'!CC7*IMP_Salary_Cost_Multiplier</f>
        <v>540</v>
      </c>
      <c r="CD7" s="263">
        <f ca="1">'IMP Total Adj Net Salaries'!CD7*IMP_Salary_Cost_Multiplier</f>
        <v>540</v>
      </c>
      <c r="CE7" s="264">
        <f ca="1">'IMP Total Adj Net Salaries'!CE7*IMP_Salary_Cost_Multiplier</f>
        <v>540</v>
      </c>
      <c r="CF7" s="264">
        <f ca="1">'IMP Total Adj Net Salaries'!CF7*IMP_Salary_Cost_Multiplier</f>
        <v>540</v>
      </c>
      <c r="CG7" s="263">
        <f ca="1">'IMP Total Adj Net Salaries'!CG7*IMP_Salary_Cost_Multiplier</f>
        <v>540</v>
      </c>
      <c r="CH7" s="264">
        <f ca="1">'IMP Total Adj Net Salaries'!CH7*IMP_Salary_Cost_Multiplier</f>
        <v>540</v>
      </c>
      <c r="CI7" s="265">
        <f ca="1">'IMP Total Adj Net Salaries'!CI7*IMP_Salary_Cost_Multiplier</f>
        <v>540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Total Adj Net Salaries'!AB8*IMP_Salary_Cost_Multiplier</f>
        <v>0</v>
      </c>
      <c r="AC8" s="264">
        <f ca="1">'IMP Total Adj Net Salaries'!AC8*IMP_Salary_Cost_Multiplier</f>
        <v>0</v>
      </c>
      <c r="AD8" s="264">
        <f ca="1">'IMP Total Adj Net Salaries'!AD8*IMP_Salary_Cost_Multiplier</f>
        <v>7.7760000000000007</v>
      </c>
      <c r="AE8" s="263">
        <f ca="1">'IMP Total Adj Net Salaries'!AE8*IMP_Salary_Cost_Multiplier</f>
        <v>15.552000000000001</v>
      </c>
      <c r="AF8" s="264">
        <f ca="1">'IMP Total Adj Net Salaries'!AF8*IMP_Salary_Cost_Multiplier</f>
        <v>15.552000000000001</v>
      </c>
      <c r="AG8" s="264">
        <f ca="1">'IMP Total Adj Net Salaries'!AG8*IMP_Salary_Cost_Multiplier</f>
        <v>15.552000000000001</v>
      </c>
      <c r="AH8" s="263">
        <f ca="1">'IMP Total Adj Net Salaries'!AH8*IMP_Salary_Cost_Multiplier</f>
        <v>15.552000000000001</v>
      </c>
      <c r="AI8" s="264">
        <f ca="1">'IMP Total Adj Net Salaries'!AI8*IMP_Salary_Cost_Multiplier</f>
        <v>15.552000000000001</v>
      </c>
      <c r="AJ8" s="264">
        <f ca="1">'IMP Total Adj Net Salaries'!AJ8*IMP_Salary_Cost_Multiplier</f>
        <v>15.552000000000001</v>
      </c>
      <c r="AK8" s="263">
        <f ca="1">'IMP Total Adj Net Salaries'!AK8*IMP_Salary_Cost_Multiplier</f>
        <v>15.552000000000001</v>
      </c>
      <c r="AL8" s="264">
        <f ca="1">'IMP Total Adj Net Salaries'!AL8*IMP_Salary_Cost_Multiplier</f>
        <v>15.552000000000001</v>
      </c>
      <c r="AM8" s="265">
        <f ca="1">'IMP Total Adj Net Salaries'!AM8*IMP_Salary_Cost_Multiplier</f>
        <v>15.552000000000001</v>
      </c>
      <c r="AN8" s="266">
        <f ca="1">'IMP Total Adj Net Salaries'!AN8*IMP_Salary_Cost_Multiplier</f>
        <v>18.683999999999997</v>
      </c>
      <c r="AO8" s="264">
        <f ca="1">'IMP Total Adj Net Salaries'!AO8*IMP_Salary_Cost_Multiplier</f>
        <v>18.683999999999997</v>
      </c>
      <c r="AP8" s="264">
        <f ca="1">'IMP Total Adj Net Salaries'!AP8*IMP_Salary_Cost_Multiplier</f>
        <v>56.052</v>
      </c>
      <c r="AQ8" s="263">
        <f ca="1">'IMP Total Adj Net Salaries'!AQ8*IMP_Salary_Cost_Multiplier</f>
        <v>93.42</v>
      </c>
      <c r="AR8" s="264">
        <f ca="1">'IMP Total Adj Net Salaries'!AR8*IMP_Salary_Cost_Multiplier</f>
        <v>93.42</v>
      </c>
      <c r="AS8" s="264">
        <f ca="1">'IMP Total Adj Net Salaries'!AS8*IMP_Salary_Cost_Multiplier</f>
        <v>102.762</v>
      </c>
      <c r="AT8" s="263">
        <f ca="1">'IMP Total Adj Net Salaries'!AT8*IMP_Salary_Cost_Multiplier</f>
        <v>112.104</v>
      </c>
      <c r="AU8" s="264">
        <f ca="1">'IMP Total Adj Net Salaries'!AU8*IMP_Salary_Cost_Multiplier</f>
        <v>112.104</v>
      </c>
      <c r="AV8" s="264">
        <f ca="1">'IMP Total Adj Net Salaries'!AV8*IMP_Salary_Cost_Multiplier</f>
        <v>112.104</v>
      </c>
      <c r="AW8" s="263">
        <f ca="1">'IMP Total Adj Net Salaries'!AW8*IMP_Salary_Cost_Multiplier</f>
        <v>112.104</v>
      </c>
      <c r="AX8" s="264">
        <f ca="1">'IMP Total Adj Net Salaries'!AX8*IMP_Salary_Cost_Multiplier</f>
        <v>112.104</v>
      </c>
      <c r="AY8" s="265">
        <f ca="1">'IMP Total Adj Net Salaries'!AY8*IMP_Salary_Cost_Multiplier</f>
        <v>112.104</v>
      </c>
      <c r="AZ8" s="266">
        <f ca="1">'IMP Total Adj Net Salaries'!AZ8*IMP_Salary_Cost_Multiplier</f>
        <v>146.01600000000002</v>
      </c>
      <c r="BA8" s="264">
        <f ca="1">'IMP Total Adj Net Salaries'!BA8*IMP_Salary_Cost_Multiplier</f>
        <v>146.01600000000002</v>
      </c>
      <c r="BB8" s="264">
        <f ca="1">'IMP Total Adj Net Salaries'!BB8*IMP_Salary_Cost_Multiplier</f>
        <v>157.24799999999999</v>
      </c>
      <c r="BC8" s="263">
        <f ca="1">'IMP Total Adj Net Salaries'!BC8*IMP_Salary_Cost_Multiplier</f>
        <v>168.48000000000002</v>
      </c>
      <c r="BD8" s="264">
        <f ca="1">'IMP Total Adj Net Salaries'!BD8*IMP_Salary_Cost_Multiplier</f>
        <v>168.48000000000002</v>
      </c>
      <c r="BE8" s="264">
        <f ca="1">'IMP Total Adj Net Salaries'!BE8*IMP_Salary_Cost_Multiplier</f>
        <v>258.33600000000001</v>
      </c>
      <c r="BF8" s="263">
        <f ca="1">'IMP Total Adj Net Salaries'!BF8*IMP_Salary_Cost_Multiplier</f>
        <v>336.96000000000004</v>
      </c>
      <c r="BG8" s="264">
        <f ca="1">'IMP Total Adj Net Salaries'!BG8*IMP_Salary_Cost_Multiplier</f>
        <v>336.96000000000004</v>
      </c>
      <c r="BH8" s="264">
        <f ca="1">'IMP Total Adj Net Salaries'!BH8*IMP_Salary_Cost_Multiplier</f>
        <v>336.96000000000004</v>
      </c>
      <c r="BI8" s="263">
        <f ca="1">'IMP Total Adj Net Salaries'!BI8*IMP_Salary_Cost_Multiplier</f>
        <v>336.96000000000004</v>
      </c>
      <c r="BJ8" s="264">
        <f ca="1">'IMP Total Adj Net Salaries'!BJ8*IMP_Salary_Cost_Multiplier</f>
        <v>336.96000000000004</v>
      </c>
      <c r="BK8" s="265">
        <f ca="1">'IMP Total Adj Net Salaries'!BK8*IMP_Salary_Cost_Multiplier</f>
        <v>336.96000000000004</v>
      </c>
      <c r="BL8" s="266">
        <f ca="1">'IMP Total Adj Net Salaries'!BL8*IMP_Salary_Cost_Multiplier</f>
        <v>405</v>
      </c>
      <c r="BM8" s="264">
        <f ca="1">'IMP Total Adj Net Salaries'!BM8*IMP_Salary_Cost_Multiplier</f>
        <v>405</v>
      </c>
      <c r="BN8" s="264">
        <f ca="1">'IMP Total Adj Net Salaries'!BN8*IMP_Salary_Cost_Multiplier</f>
        <v>405</v>
      </c>
      <c r="BO8" s="263">
        <f ca="1">'IMP Total Adj Net Salaries'!BO8*IMP_Salary_Cost_Multiplier</f>
        <v>405</v>
      </c>
      <c r="BP8" s="264">
        <f ca="1">'IMP Total Adj Net Salaries'!BP8*IMP_Salary_Cost_Multiplier</f>
        <v>405</v>
      </c>
      <c r="BQ8" s="264">
        <f ca="1">'IMP Total Adj Net Salaries'!BQ8*IMP_Salary_Cost_Multiplier</f>
        <v>499.5</v>
      </c>
      <c r="BR8" s="263">
        <f ca="1">'IMP Total Adj Net Salaries'!BR8*IMP_Salary_Cost_Multiplier</f>
        <v>580.5</v>
      </c>
      <c r="BS8" s="264">
        <f ca="1">'IMP Total Adj Net Salaries'!BS8*IMP_Salary_Cost_Multiplier</f>
        <v>580.5</v>
      </c>
      <c r="BT8" s="264">
        <f ca="1">'IMP Total Adj Net Salaries'!BT8*IMP_Salary_Cost_Multiplier</f>
        <v>580.5</v>
      </c>
      <c r="BU8" s="263">
        <f ca="1">'IMP Total Adj Net Salaries'!BU8*IMP_Salary_Cost_Multiplier</f>
        <v>580.5</v>
      </c>
      <c r="BV8" s="264">
        <f ca="1">'IMP Total Adj Net Salaries'!BV8*IMP_Salary_Cost_Multiplier</f>
        <v>580.5</v>
      </c>
      <c r="BW8" s="265">
        <f ca="1">'IMP Total Adj Net Salaries'!BW8*IMP_Salary_Cost_Multiplier</f>
        <v>621</v>
      </c>
      <c r="BX8" s="266">
        <f ca="1">'IMP Total Adj Net Salaries'!BX8*IMP_Salary_Cost_Multiplier</f>
        <v>793.80000000000007</v>
      </c>
      <c r="BY8" s="264">
        <f ca="1">'IMP Total Adj Net Salaries'!BY8*IMP_Salary_Cost_Multiplier</f>
        <v>793.80000000000007</v>
      </c>
      <c r="BZ8" s="264">
        <f ca="1">'IMP Total Adj Net Salaries'!BZ8*IMP_Salary_Cost_Multiplier</f>
        <v>793.80000000000007</v>
      </c>
      <c r="CA8" s="263">
        <f ca="1">'IMP Total Adj Net Salaries'!CA8*IMP_Salary_Cost_Multiplier</f>
        <v>793.80000000000007</v>
      </c>
      <c r="CB8" s="264">
        <f ca="1">'IMP Total Adj Net Salaries'!CB8*IMP_Salary_Cost_Multiplier</f>
        <v>793.80000000000007</v>
      </c>
      <c r="CC8" s="264">
        <f ca="1">'IMP Total Adj Net Salaries'!CC8*IMP_Salary_Cost_Multiplier</f>
        <v>793.80000000000007</v>
      </c>
      <c r="CD8" s="263">
        <f ca="1">'IMP Total Adj Net Salaries'!CD8*IMP_Salary_Cost_Multiplier</f>
        <v>793.80000000000007</v>
      </c>
      <c r="CE8" s="264">
        <f ca="1">'IMP Total Adj Net Salaries'!CE8*IMP_Salary_Cost_Multiplier</f>
        <v>793.80000000000007</v>
      </c>
      <c r="CF8" s="264">
        <f ca="1">'IMP Total Adj Net Salaries'!CF8*IMP_Salary_Cost_Multiplier</f>
        <v>793.80000000000007</v>
      </c>
      <c r="CG8" s="263">
        <f ca="1">'IMP Total Adj Net Salaries'!CG8*IMP_Salary_Cost_Multiplier</f>
        <v>793.80000000000007</v>
      </c>
      <c r="CH8" s="264">
        <f ca="1">'IMP Total Adj Net Salaries'!CH8*IMP_Salary_Cost_Multiplier</f>
        <v>793.80000000000007</v>
      </c>
      <c r="CI8" s="265">
        <f ca="1">'IMP Total Adj Net Salaries'!CI8*IMP_Salary_Cost_Multiplier</f>
        <v>793.80000000000007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Total Adj Net Salaries'!AB9*IMP_Salary_Cost_Multiplier</f>
        <v>20.736000000000001</v>
      </c>
      <c r="AC9" s="264">
        <f ca="1">'IMP Total Adj Net Salaries'!AC9*IMP_Salary_Cost_Multiplier</f>
        <v>20.736000000000001</v>
      </c>
      <c r="AD9" s="264">
        <f ca="1">'IMP Total Adj Net Salaries'!AD9*IMP_Salary_Cost_Multiplier</f>
        <v>20.736000000000001</v>
      </c>
      <c r="AE9" s="263">
        <f ca="1">'IMP Total Adj Net Salaries'!AE9*IMP_Salary_Cost_Multiplier</f>
        <v>20.736000000000001</v>
      </c>
      <c r="AF9" s="264">
        <f ca="1">'IMP Total Adj Net Salaries'!AF9*IMP_Salary_Cost_Multiplier</f>
        <v>20.736000000000001</v>
      </c>
      <c r="AG9" s="264">
        <f ca="1">'IMP Total Adj Net Salaries'!AG9*IMP_Salary_Cost_Multiplier</f>
        <v>20.736000000000001</v>
      </c>
      <c r="AH9" s="263">
        <f ca="1">'IMP Total Adj Net Salaries'!AH9*IMP_Salary_Cost_Multiplier</f>
        <v>20.736000000000001</v>
      </c>
      <c r="AI9" s="264">
        <f ca="1">'IMP Total Adj Net Salaries'!AI9*IMP_Salary_Cost_Multiplier</f>
        <v>20.736000000000001</v>
      </c>
      <c r="AJ9" s="264">
        <f ca="1">'IMP Total Adj Net Salaries'!AJ9*IMP_Salary_Cost_Multiplier</f>
        <v>20.736000000000001</v>
      </c>
      <c r="AK9" s="263">
        <f ca="1">'IMP Total Adj Net Salaries'!AK9*IMP_Salary_Cost_Multiplier</f>
        <v>20.736000000000001</v>
      </c>
      <c r="AL9" s="264">
        <f ca="1">'IMP Total Adj Net Salaries'!AL9*IMP_Salary_Cost_Multiplier</f>
        <v>20.736000000000001</v>
      </c>
      <c r="AM9" s="265">
        <f ca="1">'IMP Total Adj Net Salaries'!AM9*IMP_Salary_Cost_Multiplier</f>
        <v>20.736000000000001</v>
      </c>
      <c r="AN9" s="266">
        <f ca="1">'IMP Total Adj Net Salaries'!AN9*IMP_Salary_Cost_Multiplier</f>
        <v>124.56</v>
      </c>
      <c r="AO9" s="264">
        <f ca="1">'IMP Total Adj Net Salaries'!AO9*IMP_Salary_Cost_Multiplier</f>
        <v>124.56</v>
      </c>
      <c r="AP9" s="264">
        <f ca="1">'IMP Total Adj Net Salaries'!AP9*IMP_Salary_Cost_Multiplier</f>
        <v>124.56</v>
      </c>
      <c r="AQ9" s="263">
        <f ca="1">'IMP Total Adj Net Salaries'!AQ9*IMP_Salary_Cost_Multiplier</f>
        <v>124.56</v>
      </c>
      <c r="AR9" s="264">
        <f ca="1">'IMP Total Adj Net Salaries'!AR9*IMP_Salary_Cost_Multiplier</f>
        <v>124.56</v>
      </c>
      <c r="AS9" s="264">
        <f ca="1">'IMP Total Adj Net Salaries'!AS9*IMP_Salary_Cost_Multiplier</f>
        <v>124.56</v>
      </c>
      <c r="AT9" s="263">
        <f ca="1">'IMP Total Adj Net Salaries'!AT9*IMP_Salary_Cost_Multiplier</f>
        <v>124.56</v>
      </c>
      <c r="AU9" s="264">
        <f ca="1">'IMP Total Adj Net Salaries'!AU9*IMP_Salary_Cost_Multiplier</f>
        <v>124.56</v>
      </c>
      <c r="AV9" s="264">
        <f ca="1">'IMP Total Adj Net Salaries'!AV9*IMP_Salary_Cost_Multiplier</f>
        <v>124.56</v>
      </c>
      <c r="AW9" s="263">
        <f ca="1">'IMP Total Adj Net Salaries'!AW9*IMP_Salary_Cost_Multiplier</f>
        <v>124.56</v>
      </c>
      <c r="AX9" s="264">
        <f ca="1">'IMP Total Adj Net Salaries'!AX9*IMP_Salary_Cost_Multiplier</f>
        <v>124.56</v>
      </c>
      <c r="AY9" s="265">
        <f ca="1">'IMP Total Adj Net Salaries'!AY9*IMP_Salary_Cost_Multiplier</f>
        <v>124.56</v>
      </c>
      <c r="AZ9" s="266">
        <f ca="1">'IMP Total Adj Net Salaries'!AZ9*IMP_Salary_Cost_Multiplier</f>
        <v>149.76000000000002</v>
      </c>
      <c r="BA9" s="264">
        <f ca="1">'IMP Total Adj Net Salaries'!BA9*IMP_Salary_Cost_Multiplier</f>
        <v>149.76000000000002</v>
      </c>
      <c r="BB9" s="264">
        <f ca="1">'IMP Total Adj Net Salaries'!BB9*IMP_Salary_Cost_Multiplier</f>
        <v>149.76000000000002</v>
      </c>
      <c r="BC9" s="263">
        <f ca="1">'IMP Total Adj Net Salaries'!BC9*IMP_Salary_Cost_Multiplier</f>
        <v>269.56799999999998</v>
      </c>
      <c r="BD9" s="264">
        <f ca="1">'IMP Total Adj Net Salaries'!BD9*IMP_Salary_Cost_Multiplier</f>
        <v>269.56799999999998</v>
      </c>
      <c r="BE9" s="264">
        <f ca="1">'IMP Total Adj Net Salaries'!BE9*IMP_Salary_Cost_Multiplier</f>
        <v>269.56799999999998</v>
      </c>
      <c r="BF9" s="263">
        <f ca="1">'IMP Total Adj Net Salaries'!BF9*IMP_Salary_Cost_Multiplier</f>
        <v>269.56799999999998</v>
      </c>
      <c r="BG9" s="264">
        <f ca="1">'IMP Total Adj Net Salaries'!BG9*IMP_Salary_Cost_Multiplier</f>
        <v>269.56799999999998</v>
      </c>
      <c r="BH9" s="264">
        <f ca="1">'IMP Total Adj Net Salaries'!BH9*IMP_Salary_Cost_Multiplier</f>
        <v>269.56799999999998</v>
      </c>
      <c r="BI9" s="263">
        <f ca="1">'IMP Total Adj Net Salaries'!BI9*IMP_Salary_Cost_Multiplier</f>
        <v>269.56799999999998</v>
      </c>
      <c r="BJ9" s="264">
        <f ca="1">'IMP Total Adj Net Salaries'!BJ9*IMP_Salary_Cost_Multiplier</f>
        <v>269.56799999999998</v>
      </c>
      <c r="BK9" s="265">
        <f ca="1">'IMP Total Adj Net Salaries'!BK9*IMP_Salary_Cost_Multiplier</f>
        <v>269.56799999999998</v>
      </c>
      <c r="BL9" s="266">
        <f ca="1">'IMP Total Adj Net Salaries'!BL9*IMP_Salary_Cost_Multiplier</f>
        <v>324</v>
      </c>
      <c r="BM9" s="264">
        <f ca="1">'IMP Total Adj Net Salaries'!BM9*IMP_Salary_Cost_Multiplier</f>
        <v>324</v>
      </c>
      <c r="BN9" s="264">
        <f ca="1">'IMP Total Adj Net Salaries'!BN9*IMP_Salary_Cost_Multiplier</f>
        <v>324</v>
      </c>
      <c r="BO9" s="263">
        <f ca="1">'IMP Total Adj Net Salaries'!BO9*IMP_Salary_Cost_Multiplier</f>
        <v>360</v>
      </c>
      <c r="BP9" s="264">
        <f ca="1">'IMP Total Adj Net Salaries'!BP9*IMP_Salary_Cost_Multiplier</f>
        <v>360</v>
      </c>
      <c r="BQ9" s="264">
        <f ca="1">'IMP Total Adj Net Salaries'!BQ9*IMP_Salary_Cost_Multiplier</f>
        <v>360</v>
      </c>
      <c r="BR9" s="263">
        <f ca="1">'IMP Total Adj Net Salaries'!BR9*IMP_Salary_Cost_Multiplier</f>
        <v>360</v>
      </c>
      <c r="BS9" s="264">
        <f ca="1">'IMP Total Adj Net Salaries'!BS9*IMP_Salary_Cost_Multiplier</f>
        <v>360</v>
      </c>
      <c r="BT9" s="264">
        <f ca="1">'IMP Total Adj Net Salaries'!BT9*IMP_Salary_Cost_Multiplier</f>
        <v>360</v>
      </c>
      <c r="BU9" s="263">
        <f ca="1">'IMP Total Adj Net Salaries'!BU9*IMP_Salary_Cost_Multiplier</f>
        <v>360</v>
      </c>
      <c r="BV9" s="264">
        <f ca="1">'IMP Total Adj Net Salaries'!BV9*IMP_Salary_Cost_Multiplier</f>
        <v>360</v>
      </c>
      <c r="BW9" s="265">
        <f ca="1">'IMP Total Adj Net Salaries'!BW9*IMP_Salary_Cost_Multiplier</f>
        <v>360</v>
      </c>
      <c r="BX9" s="266">
        <f ca="1">'IMP Total Adj Net Salaries'!BX9*IMP_Salary_Cost_Multiplier</f>
        <v>432</v>
      </c>
      <c r="BY9" s="264">
        <f ca="1">'IMP Total Adj Net Salaries'!BY9*IMP_Salary_Cost_Multiplier</f>
        <v>432</v>
      </c>
      <c r="BZ9" s="264">
        <f ca="1">'IMP Total Adj Net Salaries'!BZ9*IMP_Salary_Cost_Multiplier</f>
        <v>432</v>
      </c>
      <c r="CA9" s="263">
        <f ca="1">'IMP Total Adj Net Salaries'!CA9*IMP_Salary_Cost_Multiplier</f>
        <v>432</v>
      </c>
      <c r="CB9" s="264">
        <f ca="1">'IMP Total Adj Net Salaries'!CB9*IMP_Salary_Cost_Multiplier</f>
        <v>432</v>
      </c>
      <c r="CC9" s="264">
        <f ca="1">'IMP Total Adj Net Salaries'!CC9*IMP_Salary_Cost_Multiplier</f>
        <v>432</v>
      </c>
      <c r="CD9" s="263">
        <f ca="1">'IMP Total Adj Net Salaries'!CD9*IMP_Salary_Cost_Multiplier</f>
        <v>432</v>
      </c>
      <c r="CE9" s="264">
        <f ca="1">'IMP Total Adj Net Salaries'!CE9*IMP_Salary_Cost_Multiplier</f>
        <v>432</v>
      </c>
      <c r="CF9" s="264">
        <f ca="1">'IMP Total Adj Net Salaries'!CF9*IMP_Salary_Cost_Multiplier</f>
        <v>432</v>
      </c>
      <c r="CG9" s="263">
        <f ca="1">'IMP Total Adj Net Salaries'!CG9*IMP_Salary_Cost_Multiplier</f>
        <v>432</v>
      </c>
      <c r="CH9" s="264">
        <f ca="1">'IMP Total Adj Net Salaries'!CH9*IMP_Salary_Cost_Multiplier</f>
        <v>432</v>
      </c>
      <c r="CI9" s="265">
        <f ca="1">'IMP Total Adj Net Salaries'!CI9*IMP_Salary_Cost_Multiplier</f>
        <v>432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Total Adj Net Salaries'!AB10*IMP_Salary_Cost_Multiplier</f>
        <v>15.552000000000001</v>
      </c>
      <c r="AC10" s="264">
        <f ca="1">'IMP Total Adj Net Salaries'!AC10*IMP_Salary_Cost_Multiplier</f>
        <v>15.552000000000001</v>
      </c>
      <c r="AD10" s="264">
        <f ca="1">'IMP Total Adj Net Salaries'!AD10*IMP_Salary_Cost_Multiplier</f>
        <v>15.552000000000001</v>
      </c>
      <c r="AE10" s="263">
        <f ca="1">'IMP Total Adj Net Salaries'!AE10*IMP_Salary_Cost_Multiplier</f>
        <v>15.552000000000001</v>
      </c>
      <c r="AF10" s="264">
        <f ca="1">'IMP Total Adj Net Salaries'!AF10*IMP_Salary_Cost_Multiplier</f>
        <v>15.552000000000001</v>
      </c>
      <c r="AG10" s="264">
        <f ca="1">'IMP Total Adj Net Salaries'!AG10*IMP_Salary_Cost_Multiplier</f>
        <v>15.552000000000001</v>
      </c>
      <c r="AH10" s="263">
        <f ca="1">'IMP Total Adj Net Salaries'!AH10*IMP_Salary_Cost_Multiplier</f>
        <v>15.552000000000001</v>
      </c>
      <c r="AI10" s="264">
        <f ca="1">'IMP Total Adj Net Salaries'!AI10*IMP_Salary_Cost_Multiplier</f>
        <v>15.552000000000001</v>
      </c>
      <c r="AJ10" s="264">
        <f ca="1">'IMP Total Adj Net Salaries'!AJ10*IMP_Salary_Cost_Multiplier</f>
        <v>15.552000000000001</v>
      </c>
      <c r="AK10" s="263">
        <f ca="1">'IMP Total Adj Net Salaries'!AK10*IMP_Salary_Cost_Multiplier</f>
        <v>15.552000000000001</v>
      </c>
      <c r="AL10" s="264">
        <f ca="1">'IMP Total Adj Net Salaries'!AL10*IMP_Salary_Cost_Multiplier</f>
        <v>15.552000000000001</v>
      </c>
      <c r="AM10" s="265">
        <f ca="1">'IMP Total Adj Net Salaries'!AM10*IMP_Salary_Cost_Multiplier</f>
        <v>15.552000000000001</v>
      </c>
      <c r="AN10" s="266">
        <f ca="1">'IMP Total Adj Net Salaries'!AN10*IMP_Salary_Cost_Multiplier</f>
        <v>93.42</v>
      </c>
      <c r="AO10" s="264">
        <f ca="1">'IMP Total Adj Net Salaries'!AO10*IMP_Salary_Cost_Multiplier</f>
        <v>93.42</v>
      </c>
      <c r="AP10" s="264">
        <f ca="1">'IMP Total Adj Net Salaries'!AP10*IMP_Salary_Cost_Multiplier</f>
        <v>93.42</v>
      </c>
      <c r="AQ10" s="263">
        <f ca="1">'IMP Total Adj Net Salaries'!AQ10*IMP_Salary_Cost_Multiplier</f>
        <v>93.42</v>
      </c>
      <c r="AR10" s="264">
        <f ca="1">'IMP Total Adj Net Salaries'!AR10*IMP_Salary_Cost_Multiplier</f>
        <v>93.42</v>
      </c>
      <c r="AS10" s="264">
        <f ca="1">'IMP Total Adj Net Salaries'!AS10*IMP_Salary_Cost_Multiplier</f>
        <v>93.42</v>
      </c>
      <c r="AT10" s="263">
        <f ca="1">'IMP Total Adj Net Salaries'!AT10*IMP_Salary_Cost_Multiplier</f>
        <v>93.42</v>
      </c>
      <c r="AU10" s="264">
        <f ca="1">'IMP Total Adj Net Salaries'!AU10*IMP_Salary_Cost_Multiplier</f>
        <v>93.42</v>
      </c>
      <c r="AV10" s="264">
        <f ca="1">'IMP Total Adj Net Salaries'!AV10*IMP_Salary_Cost_Multiplier</f>
        <v>93.42</v>
      </c>
      <c r="AW10" s="263">
        <f ca="1">'IMP Total Adj Net Salaries'!AW10*IMP_Salary_Cost_Multiplier</f>
        <v>93.42</v>
      </c>
      <c r="AX10" s="264">
        <f ca="1">'IMP Total Adj Net Salaries'!AX10*IMP_Salary_Cost_Multiplier</f>
        <v>93.42</v>
      </c>
      <c r="AY10" s="265">
        <f ca="1">'IMP Total Adj Net Salaries'!AY10*IMP_Salary_Cost_Multiplier</f>
        <v>93.42</v>
      </c>
      <c r="AZ10" s="266">
        <f ca="1">'IMP Total Adj Net Salaries'!AZ10*IMP_Salary_Cost_Multiplier</f>
        <v>112.32000000000001</v>
      </c>
      <c r="BA10" s="264">
        <f ca="1">'IMP Total Adj Net Salaries'!BA10*IMP_Salary_Cost_Multiplier</f>
        <v>112.32000000000001</v>
      </c>
      <c r="BB10" s="264">
        <f ca="1">'IMP Total Adj Net Salaries'!BB10*IMP_Salary_Cost_Multiplier</f>
        <v>134.78399999999999</v>
      </c>
      <c r="BC10" s="263">
        <f ca="1">'IMP Total Adj Net Salaries'!BC10*IMP_Salary_Cost_Multiplier</f>
        <v>269.56799999999998</v>
      </c>
      <c r="BD10" s="264">
        <f ca="1">'IMP Total Adj Net Salaries'!BD10*IMP_Salary_Cost_Multiplier</f>
        <v>269.56799999999998</v>
      </c>
      <c r="BE10" s="264">
        <f ca="1">'IMP Total Adj Net Salaries'!BE10*IMP_Salary_Cost_Multiplier</f>
        <v>269.56799999999998</v>
      </c>
      <c r="BF10" s="263">
        <f ca="1">'IMP Total Adj Net Salaries'!BF10*IMP_Salary_Cost_Multiplier</f>
        <v>269.56799999999998</v>
      </c>
      <c r="BG10" s="264">
        <f ca="1">'IMP Total Adj Net Salaries'!BG10*IMP_Salary_Cost_Multiplier</f>
        <v>269.56799999999998</v>
      </c>
      <c r="BH10" s="264">
        <f ca="1">'IMP Total Adj Net Salaries'!BH10*IMP_Salary_Cost_Multiplier</f>
        <v>269.56799999999998</v>
      </c>
      <c r="BI10" s="263">
        <f ca="1">'IMP Total Adj Net Salaries'!BI10*IMP_Salary_Cost_Multiplier</f>
        <v>269.56799999999998</v>
      </c>
      <c r="BJ10" s="264">
        <f ca="1">'IMP Total Adj Net Salaries'!BJ10*IMP_Salary_Cost_Multiplier</f>
        <v>269.56799999999998</v>
      </c>
      <c r="BK10" s="265">
        <f ca="1">'IMP Total Adj Net Salaries'!BK10*IMP_Salary_Cost_Multiplier</f>
        <v>269.56799999999998</v>
      </c>
      <c r="BL10" s="266">
        <f ca="1">'IMP Total Adj Net Salaries'!BL10*IMP_Salary_Cost_Multiplier</f>
        <v>324</v>
      </c>
      <c r="BM10" s="264">
        <f ca="1">'IMP Total Adj Net Salaries'!BM10*IMP_Salary_Cost_Multiplier</f>
        <v>324</v>
      </c>
      <c r="BN10" s="264">
        <f ca="1">'IMP Total Adj Net Salaries'!BN10*IMP_Salary_Cost_Multiplier</f>
        <v>324</v>
      </c>
      <c r="BO10" s="263">
        <f ca="1">'IMP Total Adj Net Salaries'!BO10*IMP_Salary_Cost_Multiplier</f>
        <v>432</v>
      </c>
      <c r="BP10" s="264">
        <f ca="1">'IMP Total Adj Net Salaries'!BP10*IMP_Salary_Cost_Multiplier</f>
        <v>432</v>
      </c>
      <c r="BQ10" s="264">
        <f ca="1">'IMP Total Adj Net Salaries'!BQ10*IMP_Salary_Cost_Multiplier</f>
        <v>432</v>
      </c>
      <c r="BR10" s="263">
        <f ca="1">'IMP Total Adj Net Salaries'!BR10*IMP_Salary_Cost_Multiplier</f>
        <v>432</v>
      </c>
      <c r="BS10" s="264">
        <f ca="1">'IMP Total Adj Net Salaries'!BS10*IMP_Salary_Cost_Multiplier</f>
        <v>432</v>
      </c>
      <c r="BT10" s="264">
        <f ca="1">'IMP Total Adj Net Salaries'!BT10*IMP_Salary_Cost_Multiplier</f>
        <v>459</v>
      </c>
      <c r="BU10" s="263">
        <f ca="1">'IMP Total Adj Net Salaries'!BU10*IMP_Salary_Cost_Multiplier</f>
        <v>459</v>
      </c>
      <c r="BV10" s="264">
        <f ca="1">'IMP Total Adj Net Salaries'!BV10*IMP_Salary_Cost_Multiplier</f>
        <v>459</v>
      </c>
      <c r="BW10" s="265">
        <f ca="1">'IMP Total Adj Net Salaries'!BW10*IMP_Salary_Cost_Multiplier</f>
        <v>486</v>
      </c>
      <c r="BX10" s="266">
        <f ca="1">'IMP Total Adj Net Salaries'!BX10*IMP_Salary_Cost_Multiplier</f>
        <v>583.20000000000005</v>
      </c>
      <c r="BY10" s="264">
        <f ca="1">'IMP Total Adj Net Salaries'!BY10*IMP_Salary_Cost_Multiplier</f>
        <v>583.20000000000005</v>
      </c>
      <c r="BZ10" s="264">
        <f ca="1">'IMP Total Adj Net Salaries'!BZ10*IMP_Salary_Cost_Multiplier</f>
        <v>615.6</v>
      </c>
      <c r="CA10" s="263">
        <f ca="1">'IMP Total Adj Net Salaries'!CA10*IMP_Salary_Cost_Multiplier</f>
        <v>615.6</v>
      </c>
      <c r="CB10" s="264">
        <f ca="1">'IMP Total Adj Net Salaries'!CB10*IMP_Salary_Cost_Multiplier</f>
        <v>615.6</v>
      </c>
      <c r="CC10" s="264">
        <f ca="1">'IMP Total Adj Net Salaries'!CC10*IMP_Salary_Cost_Multiplier</f>
        <v>615.6</v>
      </c>
      <c r="CD10" s="263">
        <f ca="1">'IMP Total Adj Net Salaries'!CD10*IMP_Salary_Cost_Multiplier</f>
        <v>615.6</v>
      </c>
      <c r="CE10" s="264">
        <f ca="1">'IMP Total Adj Net Salaries'!CE10*IMP_Salary_Cost_Multiplier</f>
        <v>615.6</v>
      </c>
      <c r="CF10" s="264">
        <f ca="1">'IMP Total Adj Net Salaries'!CF10*IMP_Salary_Cost_Multiplier</f>
        <v>615.6</v>
      </c>
      <c r="CG10" s="263">
        <f ca="1">'IMP Total Adj Net Salaries'!CG10*IMP_Salary_Cost_Multiplier</f>
        <v>615.6</v>
      </c>
      <c r="CH10" s="264">
        <f ca="1">'IMP Total Adj Net Salaries'!CH10*IMP_Salary_Cost_Multiplier</f>
        <v>615.6</v>
      </c>
      <c r="CI10" s="265">
        <f ca="1">'IMP Total Adj Net Salaries'!CI10*IMP_Salary_Cost_Multiplier</f>
        <v>615.6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Total Adj Net Salaries'!AB11*IMP_Salary_Cost_Multiplier</f>
        <v>0</v>
      </c>
      <c r="AC11" s="264">
        <f ca="1">'IMP Total Adj Net Salaries'!AC11*IMP_Salary_Cost_Multiplier</f>
        <v>10.368</v>
      </c>
      <c r="AD11" s="264">
        <f ca="1">'IMP Total Adj Net Salaries'!AD11*IMP_Salary_Cost_Multiplier</f>
        <v>10.368</v>
      </c>
      <c r="AE11" s="263">
        <f ca="1">'IMP Total Adj Net Salaries'!AE11*IMP_Salary_Cost_Multiplier</f>
        <v>10.368</v>
      </c>
      <c r="AF11" s="264">
        <f ca="1">'IMP Total Adj Net Salaries'!AF11*IMP_Salary_Cost_Multiplier</f>
        <v>10.368</v>
      </c>
      <c r="AG11" s="264">
        <f ca="1">'IMP Total Adj Net Salaries'!AG11*IMP_Salary_Cost_Multiplier</f>
        <v>10.368</v>
      </c>
      <c r="AH11" s="263">
        <f ca="1">'IMP Total Adj Net Salaries'!AH11*IMP_Salary_Cost_Multiplier</f>
        <v>10.368</v>
      </c>
      <c r="AI11" s="264">
        <f ca="1">'IMP Total Adj Net Salaries'!AI11*IMP_Salary_Cost_Multiplier</f>
        <v>10.368</v>
      </c>
      <c r="AJ11" s="264">
        <f ca="1">'IMP Total Adj Net Salaries'!AJ11*IMP_Salary_Cost_Multiplier</f>
        <v>10.368</v>
      </c>
      <c r="AK11" s="263">
        <f ca="1">'IMP Total Adj Net Salaries'!AK11*IMP_Salary_Cost_Multiplier</f>
        <v>10.368</v>
      </c>
      <c r="AL11" s="264">
        <f ca="1">'IMP Total Adj Net Salaries'!AL11*IMP_Salary_Cost_Multiplier</f>
        <v>10.368</v>
      </c>
      <c r="AM11" s="265">
        <f ca="1">'IMP Total Adj Net Salaries'!AM11*IMP_Salary_Cost_Multiplier</f>
        <v>10.368</v>
      </c>
      <c r="AN11" s="266">
        <f ca="1">'IMP Total Adj Net Salaries'!AN11*IMP_Salary_Cost_Multiplier</f>
        <v>12.456</v>
      </c>
      <c r="AO11" s="264">
        <f ca="1">'IMP Total Adj Net Salaries'!AO11*IMP_Salary_Cost_Multiplier</f>
        <v>62.28</v>
      </c>
      <c r="AP11" s="264">
        <f ca="1">'IMP Total Adj Net Salaries'!AP11*IMP_Salary_Cost_Multiplier</f>
        <v>62.28</v>
      </c>
      <c r="AQ11" s="263">
        <f ca="1">'IMP Total Adj Net Salaries'!AQ11*IMP_Salary_Cost_Multiplier</f>
        <v>62.28</v>
      </c>
      <c r="AR11" s="264">
        <f ca="1">'IMP Total Adj Net Salaries'!AR11*IMP_Salary_Cost_Multiplier</f>
        <v>74.73599999999999</v>
      </c>
      <c r="AS11" s="264">
        <f ca="1">'IMP Total Adj Net Salaries'!AS11*IMP_Salary_Cost_Multiplier</f>
        <v>74.73599999999999</v>
      </c>
      <c r="AT11" s="263">
        <f ca="1">'IMP Total Adj Net Salaries'!AT11*IMP_Salary_Cost_Multiplier</f>
        <v>74.73599999999999</v>
      </c>
      <c r="AU11" s="264">
        <f ca="1">'IMP Total Adj Net Salaries'!AU11*IMP_Salary_Cost_Multiplier</f>
        <v>74.73599999999999</v>
      </c>
      <c r="AV11" s="264">
        <f ca="1">'IMP Total Adj Net Salaries'!AV11*IMP_Salary_Cost_Multiplier</f>
        <v>74.73599999999999</v>
      </c>
      <c r="AW11" s="263">
        <f ca="1">'IMP Total Adj Net Salaries'!AW11*IMP_Salary_Cost_Multiplier</f>
        <v>74.73599999999999</v>
      </c>
      <c r="AX11" s="264">
        <f ca="1">'IMP Total Adj Net Salaries'!AX11*IMP_Salary_Cost_Multiplier</f>
        <v>87.191999999999993</v>
      </c>
      <c r="AY11" s="265">
        <f ca="1">'IMP Total Adj Net Salaries'!AY11*IMP_Salary_Cost_Multiplier</f>
        <v>87.191999999999993</v>
      </c>
      <c r="AZ11" s="266">
        <f ca="1">'IMP Total Adj Net Salaries'!AZ11*IMP_Salary_Cost_Multiplier</f>
        <v>104.83200000000001</v>
      </c>
      <c r="BA11" s="264">
        <f ca="1">'IMP Total Adj Net Salaries'!BA11*IMP_Salary_Cost_Multiplier</f>
        <v>119.80800000000001</v>
      </c>
      <c r="BB11" s="264">
        <f ca="1">'IMP Total Adj Net Salaries'!BB11*IMP_Salary_Cost_Multiplier</f>
        <v>119.80800000000001</v>
      </c>
      <c r="BC11" s="263">
        <f ca="1">'IMP Total Adj Net Salaries'!BC11*IMP_Salary_Cost_Multiplier</f>
        <v>119.80800000000001</v>
      </c>
      <c r="BD11" s="264">
        <f ca="1">'IMP Total Adj Net Salaries'!BD11*IMP_Salary_Cost_Multiplier</f>
        <v>224.64000000000001</v>
      </c>
      <c r="BE11" s="264">
        <f ca="1">'IMP Total Adj Net Salaries'!BE11*IMP_Salary_Cost_Multiplier</f>
        <v>224.64000000000001</v>
      </c>
      <c r="BF11" s="263">
        <f ca="1">'IMP Total Adj Net Salaries'!BF11*IMP_Salary_Cost_Multiplier</f>
        <v>224.64000000000001</v>
      </c>
      <c r="BG11" s="264">
        <f ca="1">'IMP Total Adj Net Salaries'!BG11*IMP_Salary_Cost_Multiplier</f>
        <v>224.64000000000001</v>
      </c>
      <c r="BH11" s="264">
        <f ca="1">'IMP Total Adj Net Salaries'!BH11*IMP_Salary_Cost_Multiplier</f>
        <v>224.64000000000001</v>
      </c>
      <c r="BI11" s="263">
        <f ca="1">'IMP Total Adj Net Salaries'!BI11*IMP_Salary_Cost_Multiplier</f>
        <v>224.64000000000001</v>
      </c>
      <c r="BJ11" s="264">
        <f ca="1">'IMP Total Adj Net Salaries'!BJ11*IMP_Salary_Cost_Multiplier</f>
        <v>224.64000000000001</v>
      </c>
      <c r="BK11" s="265">
        <f ca="1">'IMP Total Adj Net Salaries'!BK11*IMP_Salary_Cost_Multiplier</f>
        <v>224.64000000000001</v>
      </c>
      <c r="BL11" s="266">
        <f ca="1">'IMP Total Adj Net Salaries'!BL11*IMP_Salary_Cost_Multiplier</f>
        <v>270</v>
      </c>
      <c r="BM11" s="264">
        <f ca="1">'IMP Total Adj Net Salaries'!BM11*IMP_Salary_Cost_Multiplier</f>
        <v>270</v>
      </c>
      <c r="BN11" s="264">
        <f ca="1">'IMP Total Adj Net Salaries'!BN11*IMP_Salary_Cost_Multiplier</f>
        <v>270</v>
      </c>
      <c r="BO11" s="263">
        <f ca="1">'IMP Total Adj Net Salaries'!BO11*IMP_Salary_Cost_Multiplier</f>
        <v>270</v>
      </c>
      <c r="BP11" s="264">
        <f ca="1">'IMP Total Adj Net Salaries'!BP11*IMP_Salary_Cost_Multiplier</f>
        <v>414</v>
      </c>
      <c r="BQ11" s="264">
        <f ca="1">'IMP Total Adj Net Salaries'!BQ11*IMP_Salary_Cost_Multiplier</f>
        <v>414</v>
      </c>
      <c r="BR11" s="263">
        <f ca="1">'IMP Total Adj Net Salaries'!BR11*IMP_Salary_Cost_Multiplier</f>
        <v>414</v>
      </c>
      <c r="BS11" s="264">
        <f ca="1">'IMP Total Adj Net Salaries'!BS11*IMP_Salary_Cost_Multiplier</f>
        <v>414</v>
      </c>
      <c r="BT11" s="264">
        <f ca="1">'IMP Total Adj Net Salaries'!BT11*IMP_Salary_Cost_Multiplier</f>
        <v>414</v>
      </c>
      <c r="BU11" s="263">
        <f ca="1">'IMP Total Adj Net Salaries'!BU11*IMP_Salary_Cost_Multiplier</f>
        <v>414</v>
      </c>
      <c r="BV11" s="264">
        <f ca="1">'IMP Total Adj Net Salaries'!BV11*IMP_Salary_Cost_Multiplier</f>
        <v>450</v>
      </c>
      <c r="BW11" s="265">
        <f ca="1">'IMP Total Adj Net Salaries'!BW11*IMP_Salary_Cost_Multiplier</f>
        <v>450</v>
      </c>
      <c r="BX11" s="266">
        <f ca="1">'IMP Total Adj Net Salaries'!BX11*IMP_Salary_Cost_Multiplier</f>
        <v>540</v>
      </c>
      <c r="BY11" s="264">
        <f ca="1">'IMP Total Adj Net Salaries'!BY11*IMP_Salary_Cost_Multiplier</f>
        <v>540</v>
      </c>
      <c r="BZ11" s="264">
        <f ca="1">'IMP Total Adj Net Salaries'!BZ11*IMP_Salary_Cost_Multiplier</f>
        <v>540</v>
      </c>
      <c r="CA11" s="263">
        <f ca="1">'IMP Total Adj Net Salaries'!CA11*IMP_Salary_Cost_Multiplier</f>
        <v>540</v>
      </c>
      <c r="CB11" s="264">
        <f ca="1">'IMP Total Adj Net Salaries'!CB11*IMP_Salary_Cost_Multiplier</f>
        <v>540</v>
      </c>
      <c r="CC11" s="264">
        <f ca="1">'IMP Total Adj Net Salaries'!CC11*IMP_Salary_Cost_Multiplier</f>
        <v>540</v>
      </c>
      <c r="CD11" s="263">
        <f ca="1">'IMP Total Adj Net Salaries'!CD11*IMP_Salary_Cost_Multiplier</f>
        <v>540</v>
      </c>
      <c r="CE11" s="264">
        <f ca="1">'IMP Total Adj Net Salaries'!CE11*IMP_Salary_Cost_Multiplier</f>
        <v>540</v>
      </c>
      <c r="CF11" s="264">
        <f ca="1">'IMP Total Adj Net Salaries'!CF11*IMP_Salary_Cost_Multiplier</f>
        <v>540</v>
      </c>
      <c r="CG11" s="263">
        <f ca="1">'IMP Total Adj Net Salaries'!CG11*IMP_Salary_Cost_Multiplier</f>
        <v>540</v>
      </c>
      <c r="CH11" s="264">
        <f ca="1">'IMP Total Adj Net Salaries'!CH11*IMP_Salary_Cost_Multiplier</f>
        <v>540</v>
      </c>
      <c r="CI11" s="265">
        <f ca="1">'IMP Total Adj Net Salaries'!CI11*IMP_Salary_Cost_Multiplier</f>
        <v>540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Total Adj Net Salaries'!AB12*IMP_Salary_Cost_Multiplier</f>
        <v>0</v>
      </c>
      <c r="AC12" s="264">
        <f ca="1">'IMP Total Adj Net Salaries'!AC12*IMP_Salary_Cost_Multiplier</f>
        <v>0</v>
      </c>
      <c r="AD12" s="264">
        <f ca="1">'IMP Total Adj Net Salaries'!AD12*IMP_Salary_Cost_Multiplier</f>
        <v>7.7760000000000007</v>
      </c>
      <c r="AE12" s="263">
        <f ca="1">'IMP Total Adj Net Salaries'!AE12*IMP_Salary_Cost_Multiplier</f>
        <v>15.552000000000001</v>
      </c>
      <c r="AF12" s="264">
        <f ca="1">'IMP Total Adj Net Salaries'!AF12*IMP_Salary_Cost_Multiplier</f>
        <v>15.552000000000001</v>
      </c>
      <c r="AG12" s="264">
        <f ca="1">'IMP Total Adj Net Salaries'!AG12*IMP_Salary_Cost_Multiplier</f>
        <v>15.552000000000001</v>
      </c>
      <c r="AH12" s="263">
        <f ca="1">'IMP Total Adj Net Salaries'!AH12*IMP_Salary_Cost_Multiplier</f>
        <v>15.552000000000001</v>
      </c>
      <c r="AI12" s="264">
        <f ca="1">'IMP Total Adj Net Salaries'!AI12*IMP_Salary_Cost_Multiplier</f>
        <v>15.552000000000001</v>
      </c>
      <c r="AJ12" s="264">
        <f ca="1">'IMP Total Adj Net Salaries'!AJ12*IMP_Salary_Cost_Multiplier</f>
        <v>15.552000000000001</v>
      </c>
      <c r="AK12" s="263">
        <f ca="1">'IMP Total Adj Net Salaries'!AK12*IMP_Salary_Cost_Multiplier</f>
        <v>15.552000000000001</v>
      </c>
      <c r="AL12" s="264">
        <f ca="1">'IMP Total Adj Net Salaries'!AL12*IMP_Salary_Cost_Multiplier</f>
        <v>15.552000000000001</v>
      </c>
      <c r="AM12" s="265">
        <f ca="1">'IMP Total Adj Net Salaries'!AM12*IMP_Salary_Cost_Multiplier</f>
        <v>15.552000000000001</v>
      </c>
      <c r="AN12" s="266">
        <f ca="1">'IMP Total Adj Net Salaries'!AN12*IMP_Salary_Cost_Multiplier</f>
        <v>18.683999999999997</v>
      </c>
      <c r="AO12" s="264">
        <f ca="1">'IMP Total Adj Net Salaries'!AO12*IMP_Salary_Cost_Multiplier</f>
        <v>18.683999999999997</v>
      </c>
      <c r="AP12" s="264">
        <f ca="1">'IMP Total Adj Net Salaries'!AP12*IMP_Salary_Cost_Multiplier</f>
        <v>56.052</v>
      </c>
      <c r="AQ12" s="263">
        <f ca="1">'IMP Total Adj Net Salaries'!AQ12*IMP_Salary_Cost_Multiplier</f>
        <v>93.42</v>
      </c>
      <c r="AR12" s="264">
        <f ca="1">'IMP Total Adj Net Salaries'!AR12*IMP_Salary_Cost_Multiplier</f>
        <v>93.42</v>
      </c>
      <c r="AS12" s="264">
        <f ca="1">'IMP Total Adj Net Salaries'!AS12*IMP_Salary_Cost_Multiplier</f>
        <v>102.762</v>
      </c>
      <c r="AT12" s="263">
        <f ca="1">'IMP Total Adj Net Salaries'!AT12*IMP_Salary_Cost_Multiplier</f>
        <v>112.104</v>
      </c>
      <c r="AU12" s="264">
        <f ca="1">'IMP Total Adj Net Salaries'!AU12*IMP_Salary_Cost_Multiplier</f>
        <v>112.104</v>
      </c>
      <c r="AV12" s="264">
        <f ca="1">'IMP Total Adj Net Salaries'!AV12*IMP_Salary_Cost_Multiplier</f>
        <v>112.104</v>
      </c>
      <c r="AW12" s="263">
        <f ca="1">'IMP Total Adj Net Salaries'!AW12*IMP_Salary_Cost_Multiplier</f>
        <v>112.104</v>
      </c>
      <c r="AX12" s="264">
        <f ca="1">'IMP Total Adj Net Salaries'!AX12*IMP_Salary_Cost_Multiplier</f>
        <v>112.104</v>
      </c>
      <c r="AY12" s="265">
        <f ca="1">'IMP Total Adj Net Salaries'!AY12*IMP_Salary_Cost_Multiplier</f>
        <v>112.104</v>
      </c>
      <c r="AZ12" s="266">
        <f ca="1">'IMP Total Adj Net Salaries'!AZ12*IMP_Salary_Cost_Multiplier</f>
        <v>146.01600000000002</v>
      </c>
      <c r="BA12" s="264">
        <f ca="1">'IMP Total Adj Net Salaries'!BA12*IMP_Salary_Cost_Multiplier</f>
        <v>146.01600000000002</v>
      </c>
      <c r="BB12" s="264">
        <f ca="1">'IMP Total Adj Net Salaries'!BB12*IMP_Salary_Cost_Multiplier</f>
        <v>157.24799999999999</v>
      </c>
      <c r="BC12" s="263">
        <f ca="1">'IMP Total Adj Net Salaries'!BC12*IMP_Salary_Cost_Multiplier</f>
        <v>168.48000000000002</v>
      </c>
      <c r="BD12" s="264">
        <f ca="1">'IMP Total Adj Net Salaries'!BD12*IMP_Salary_Cost_Multiplier</f>
        <v>168.48000000000002</v>
      </c>
      <c r="BE12" s="264">
        <f ca="1">'IMP Total Adj Net Salaries'!BE12*IMP_Salary_Cost_Multiplier</f>
        <v>258.33600000000001</v>
      </c>
      <c r="BF12" s="263">
        <f ca="1">'IMP Total Adj Net Salaries'!BF12*IMP_Salary_Cost_Multiplier</f>
        <v>336.96000000000004</v>
      </c>
      <c r="BG12" s="264">
        <f ca="1">'IMP Total Adj Net Salaries'!BG12*IMP_Salary_Cost_Multiplier</f>
        <v>336.96000000000004</v>
      </c>
      <c r="BH12" s="264">
        <f ca="1">'IMP Total Adj Net Salaries'!BH12*IMP_Salary_Cost_Multiplier</f>
        <v>336.96000000000004</v>
      </c>
      <c r="BI12" s="263">
        <f ca="1">'IMP Total Adj Net Salaries'!BI12*IMP_Salary_Cost_Multiplier</f>
        <v>336.96000000000004</v>
      </c>
      <c r="BJ12" s="264">
        <f ca="1">'IMP Total Adj Net Salaries'!BJ12*IMP_Salary_Cost_Multiplier</f>
        <v>336.96000000000004</v>
      </c>
      <c r="BK12" s="265">
        <f ca="1">'IMP Total Adj Net Salaries'!BK12*IMP_Salary_Cost_Multiplier</f>
        <v>336.96000000000004</v>
      </c>
      <c r="BL12" s="266">
        <f ca="1">'IMP Total Adj Net Salaries'!BL12*IMP_Salary_Cost_Multiplier</f>
        <v>405</v>
      </c>
      <c r="BM12" s="264">
        <f ca="1">'IMP Total Adj Net Salaries'!BM12*IMP_Salary_Cost_Multiplier</f>
        <v>405</v>
      </c>
      <c r="BN12" s="264">
        <f ca="1">'IMP Total Adj Net Salaries'!BN12*IMP_Salary_Cost_Multiplier</f>
        <v>405</v>
      </c>
      <c r="BO12" s="263">
        <f ca="1">'IMP Total Adj Net Salaries'!BO12*IMP_Salary_Cost_Multiplier</f>
        <v>405</v>
      </c>
      <c r="BP12" s="264">
        <f ca="1">'IMP Total Adj Net Salaries'!BP12*IMP_Salary_Cost_Multiplier</f>
        <v>405</v>
      </c>
      <c r="BQ12" s="264">
        <f ca="1">'IMP Total Adj Net Salaries'!BQ12*IMP_Salary_Cost_Multiplier</f>
        <v>499.5</v>
      </c>
      <c r="BR12" s="263">
        <f ca="1">'IMP Total Adj Net Salaries'!BR12*IMP_Salary_Cost_Multiplier</f>
        <v>580.5</v>
      </c>
      <c r="BS12" s="264">
        <f ca="1">'IMP Total Adj Net Salaries'!BS12*IMP_Salary_Cost_Multiplier</f>
        <v>580.5</v>
      </c>
      <c r="BT12" s="264">
        <f ca="1">'IMP Total Adj Net Salaries'!BT12*IMP_Salary_Cost_Multiplier</f>
        <v>580.5</v>
      </c>
      <c r="BU12" s="263">
        <f ca="1">'IMP Total Adj Net Salaries'!BU12*IMP_Salary_Cost_Multiplier</f>
        <v>580.5</v>
      </c>
      <c r="BV12" s="264">
        <f ca="1">'IMP Total Adj Net Salaries'!BV12*IMP_Salary_Cost_Multiplier</f>
        <v>580.5</v>
      </c>
      <c r="BW12" s="265">
        <f ca="1">'IMP Total Adj Net Salaries'!BW12*IMP_Salary_Cost_Multiplier</f>
        <v>621</v>
      </c>
      <c r="BX12" s="266">
        <f ca="1">'IMP Total Adj Net Salaries'!BX12*IMP_Salary_Cost_Multiplier</f>
        <v>793.80000000000007</v>
      </c>
      <c r="BY12" s="264">
        <f ca="1">'IMP Total Adj Net Salaries'!BY12*IMP_Salary_Cost_Multiplier</f>
        <v>793.80000000000007</v>
      </c>
      <c r="BZ12" s="264">
        <f ca="1">'IMP Total Adj Net Salaries'!BZ12*IMP_Salary_Cost_Multiplier</f>
        <v>793.80000000000007</v>
      </c>
      <c r="CA12" s="263">
        <f ca="1">'IMP Total Adj Net Salaries'!CA12*IMP_Salary_Cost_Multiplier</f>
        <v>793.80000000000007</v>
      </c>
      <c r="CB12" s="264">
        <f ca="1">'IMP Total Adj Net Salaries'!CB12*IMP_Salary_Cost_Multiplier</f>
        <v>793.80000000000007</v>
      </c>
      <c r="CC12" s="264">
        <f ca="1">'IMP Total Adj Net Salaries'!CC12*IMP_Salary_Cost_Multiplier</f>
        <v>793.80000000000007</v>
      </c>
      <c r="CD12" s="263">
        <f ca="1">'IMP Total Adj Net Salaries'!CD12*IMP_Salary_Cost_Multiplier</f>
        <v>793.80000000000007</v>
      </c>
      <c r="CE12" s="264">
        <f ca="1">'IMP Total Adj Net Salaries'!CE12*IMP_Salary_Cost_Multiplier</f>
        <v>793.80000000000007</v>
      </c>
      <c r="CF12" s="264">
        <f ca="1">'IMP Total Adj Net Salaries'!CF12*IMP_Salary_Cost_Multiplier</f>
        <v>793.80000000000007</v>
      </c>
      <c r="CG12" s="263">
        <f ca="1">'IMP Total Adj Net Salaries'!CG12*IMP_Salary_Cost_Multiplier</f>
        <v>793.80000000000007</v>
      </c>
      <c r="CH12" s="264">
        <f ca="1">'IMP Total Adj Net Salaries'!CH12*IMP_Salary_Cost_Multiplier</f>
        <v>793.80000000000007</v>
      </c>
      <c r="CI12" s="265">
        <f ca="1">'IMP Total Adj Net Salaries'!CI12*IMP_Salary_Cost_Multiplier</f>
        <v>793.80000000000007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Total Adj Net Salaries'!AB13*IMP_Salary_Cost_Multiplier</f>
        <v>20.736000000000001</v>
      </c>
      <c r="AC13" s="264">
        <f ca="1">'IMP Total Adj Net Salaries'!AC13*IMP_Salary_Cost_Multiplier</f>
        <v>20.736000000000001</v>
      </c>
      <c r="AD13" s="264">
        <f ca="1">'IMP Total Adj Net Salaries'!AD13*IMP_Salary_Cost_Multiplier</f>
        <v>20.736000000000001</v>
      </c>
      <c r="AE13" s="263">
        <f ca="1">'IMP Total Adj Net Salaries'!AE13*IMP_Salary_Cost_Multiplier</f>
        <v>20.736000000000001</v>
      </c>
      <c r="AF13" s="264">
        <f ca="1">'IMP Total Adj Net Salaries'!AF13*IMP_Salary_Cost_Multiplier</f>
        <v>20.736000000000001</v>
      </c>
      <c r="AG13" s="264">
        <f ca="1">'IMP Total Adj Net Salaries'!AG13*IMP_Salary_Cost_Multiplier</f>
        <v>20.736000000000001</v>
      </c>
      <c r="AH13" s="263">
        <f ca="1">'IMP Total Adj Net Salaries'!AH13*IMP_Salary_Cost_Multiplier</f>
        <v>20.736000000000001</v>
      </c>
      <c r="AI13" s="264">
        <f ca="1">'IMP Total Adj Net Salaries'!AI13*IMP_Salary_Cost_Multiplier</f>
        <v>20.736000000000001</v>
      </c>
      <c r="AJ13" s="264">
        <f ca="1">'IMP Total Adj Net Salaries'!AJ13*IMP_Salary_Cost_Multiplier</f>
        <v>20.736000000000001</v>
      </c>
      <c r="AK13" s="263">
        <f ca="1">'IMP Total Adj Net Salaries'!AK13*IMP_Salary_Cost_Multiplier</f>
        <v>20.736000000000001</v>
      </c>
      <c r="AL13" s="264">
        <f ca="1">'IMP Total Adj Net Salaries'!AL13*IMP_Salary_Cost_Multiplier</f>
        <v>20.736000000000001</v>
      </c>
      <c r="AM13" s="265">
        <f ca="1">'IMP Total Adj Net Salaries'!AM13*IMP_Salary_Cost_Multiplier</f>
        <v>20.736000000000001</v>
      </c>
      <c r="AN13" s="266">
        <f ca="1">'IMP Total Adj Net Salaries'!AN13*IMP_Salary_Cost_Multiplier</f>
        <v>124.56</v>
      </c>
      <c r="AO13" s="264">
        <f ca="1">'IMP Total Adj Net Salaries'!AO13*IMP_Salary_Cost_Multiplier</f>
        <v>124.56</v>
      </c>
      <c r="AP13" s="264">
        <f ca="1">'IMP Total Adj Net Salaries'!AP13*IMP_Salary_Cost_Multiplier</f>
        <v>124.56</v>
      </c>
      <c r="AQ13" s="263">
        <f ca="1">'IMP Total Adj Net Salaries'!AQ13*IMP_Salary_Cost_Multiplier</f>
        <v>124.56</v>
      </c>
      <c r="AR13" s="264">
        <f ca="1">'IMP Total Adj Net Salaries'!AR13*IMP_Salary_Cost_Multiplier</f>
        <v>124.56</v>
      </c>
      <c r="AS13" s="264">
        <f ca="1">'IMP Total Adj Net Salaries'!AS13*IMP_Salary_Cost_Multiplier</f>
        <v>124.56</v>
      </c>
      <c r="AT13" s="263">
        <f ca="1">'IMP Total Adj Net Salaries'!AT13*IMP_Salary_Cost_Multiplier</f>
        <v>124.56</v>
      </c>
      <c r="AU13" s="264">
        <f ca="1">'IMP Total Adj Net Salaries'!AU13*IMP_Salary_Cost_Multiplier</f>
        <v>124.56</v>
      </c>
      <c r="AV13" s="264">
        <f ca="1">'IMP Total Adj Net Salaries'!AV13*IMP_Salary_Cost_Multiplier</f>
        <v>124.56</v>
      </c>
      <c r="AW13" s="263">
        <f ca="1">'IMP Total Adj Net Salaries'!AW13*IMP_Salary_Cost_Multiplier</f>
        <v>124.56</v>
      </c>
      <c r="AX13" s="264">
        <f ca="1">'IMP Total Adj Net Salaries'!AX13*IMP_Salary_Cost_Multiplier</f>
        <v>124.56</v>
      </c>
      <c r="AY13" s="265">
        <f ca="1">'IMP Total Adj Net Salaries'!AY13*IMP_Salary_Cost_Multiplier</f>
        <v>124.56</v>
      </c>
      <c r="AZ13" s="266">
        <f ca="1">'IMP Total Adj Net Salaries'!AZ13*IMP_Salary_Cost_Multiplier</f>
        <v>149.76000000000002</v>
      </c>
      <c r="BA13" s="264">
        <f ca="1">'IMP Total Adj Net Salaries'!BA13*IMP_Salary_Cost_Multiplier</f>
        <v>149.76000000000002</v>
      </c>
      <c r="BB13" s="264">
        <f ca="1">'IMP Total Adj Net Salaries'!BB13*IMP_Salary_Cost_Multiplier</f>
        <v>149.76000000000002</v>
      </c>
      <c r="BC13" s="263">
        <f ca="1">'IMP Total Adj Net Salaries'!BC13*IMP_Salary_Cost_Multiplier</f>
        <v>269.56799999999998</v>
      </c>
      <c r="BD13" s="264">
        <f ca="1">'IMP Total Adj Net Salaries'!BD13*IMP_Salary_Cost_Multiplier</f>
        <v>269.56799999999998</v>
      </c>
      <c r="BE13" s="264">
        <f ca="1">'IMP Total Adj Net Salaries'!BE13*IMP_Salary_Cost_Multiplier</f>
        <v>269.56799999999998</v>
      </c>
      <c r="BF13" s="263">
        <f ca="1">'IMP Total Adj Net Salaries'!BF13*IMP_Salary_Cost_Multiplier</f>
        <v>269.56799999999998</v>
      </c>
      <c r="BG13" s="264">
        <f ca="1">'IMP Total Adj Net Salaries'!BG13*IMP_Salary_Cost_Multiplier</f>
        <v>269.56799999999998</v>
      </c>
      <c r="BH13" s="264">
        <f ca="1">'IMP Total Adj Net Salaries'!BH13*IMP_Salary_Cost_Multiplier</f>
        <v>269.56799999999998</v>
      </c>
      <c r="BI13" s="263">
        <f ca="1">'IMP Total Adj Net Salaries'!BI13*IMP_Salary_Cost_Multiplier</f>
        <v>269.56799999999998</v>
      </c>
      <c r="BJ13" s="264">
        <f ca="1">'IMP Total Adj Net Salaries'!BJ13*IMP_Salary_Cost_Multiplier</f>
        <v>269.56799999999998</v>
      </c>
      <c r="BK13" s="265">
        <f ca="1">'IMP Total Adj Net Salaries'!BK13*IMP_Salary_Cost_Multiplier</f>
        <v>269.56799999999998</v>
      </c>
      <c r="BL13" s="266">
        <f ca="1">'IMP Total Adj Net Salaries'!BL13*IMP_Salary_Cost_Multiplier</f>
        <v>324</v>
      </c>
      <c r="BM13" s="264">
        <f ca="1">'IMP Total Adj Net Salaries'!BM13*IMP_Salary_Cost_Multiplier</f>
        <v>324</v>
      </c>
      <c r="BN13" s="264">
        <f ca="1">'IMP Total Adj Net Salaries'!BN13*IMP_Salary_Cost_Multiplier</f>
        <v>324</v>
      </c>
      <c r="BO13" s="263">
        <f ca="1">'IMP Total Adj Net Salaries'!BO13*IMP_Salary_Cost_Multiplier</f>
        <v>360</v>
      </c>
      <c r="BP13" s="264">
        <f ca="1">'IMP Total Adj Net Salaries'!BP13*IMP_Salary_Cost_Multiplier</f>
        <v>360</v>
      </c>
      <c r="BQ13" s="264">
        <f ca="1">'IMP Total Adj Net Salaries'!BQ13*IMP_Salary_Cost_Multiplier</f>
        <v>360</v>
      </c>
      <c r="BR13" s="263">
        <f ca="1">'IMP Total Adj Net Salaries'!BR13*IMP_Salary_Cost_Multiplier</f>
        <v>360</v>
      </c>
      <c r="BS13" s="264">
        <f ca="1">'IMP Total Adj Net Salaries'!BS13*IMP_Salary_Cost_Multiplier</f>
        <v>360</v>
      </c>
      <c r="BT13" s="264">
        <f ca="1">'IMP Total Adj Net Salaries'!BT13*IMP_Salary_Cost_Multiplier</f>
        <v>360</v>
      </c>
      <c r="BU13" s="263">
        <f ca="1">'IMP Total Adj Net Salaries'!BU13*IMP_Salary_Cost_Multiplier</f>
        <v>360</v>
      </c>
      <c r="BV13" s="264">
        <f ca="1">'IMP Total Adj Net Salaries'!BV13*IMP_Salary_Cost_Multiplier</f>
        <v>360</v>
      </c>
      <c r="BW13" s="265">
        <f ca="1">'IMP Total Adj Net Salaries'!BW13*IMP_Salary_Cost_Multiplier</f>
        <v>360</v>
      </c>
      <c r="BX13" s="266">
        <f ca="1">'IMP Total Adj Net Salaries'!BX13*IMP_Salary_Cost_Multiplier</f>
        <v>432</v>
      </c>
      <c r="BY13" s="264">
        <f ca="1">'IMP Total Adj Net Salaries'!BY13*IMP_Salary_Cost_Multiplier</f>
        <v>432</v>
      </c>
      <c r="BZ13" s="264">
        <f ca="1">'IMP Total Adj Net Salaries'!BZ13*IMP_Salary_Cost_Multiplier</f>
        <v>432</v>
      </c>
      <c r="CA13" s="263">
        <f ca="1">'IMP Total Adj Net Salaries'!CA13*IMP_Salary_Cost_Multiplier</f>
        <v>432</v>
      </c>
      <c r="CB13" s="264">
        <f ca="1">'IMP Total Adj Net Salaries'!CB13*IMP_Salary_Cost_Multiplier</f>
        <v>432</v>
      </c>
      <c r="CC13" s="264">
        <f ca="1">'IMP Total Adj Net Salaries'!CC13*IMP_Salary_Cost_Multiplier</f>
        <v>432</v>
      </c>
      <c r="CD13" s="263">
        <f ca="1">'IMP Total Adj Net Salaries'!CD13*IMP_Salary_Cost_Multiplier</f>
        <v>432</v>
      </c>
      <c r="CE13" s="264">
        <f ca="1">'IMP Total Adj Net Salaries'!CE13*IMP_Salary_Cost_Multiplier</f>
        <v>432</v>
      </c>
      <c r="CF13" s="264">
        <f ca="1">'IMP Total Adj Net Salaries'!CF13*IMP_Salary_Cost_Multiplier</f>
        <v>432</v>
      </c>
      <c r="CG13" s="263">
        <f ca="1">'IMP Total Adj Net Salaries'!CG13*IMP_Salary_Cost_Multiplier</f>
        <v>432</v>
      </c>
      <c r="CH13" s="264">
        <f ca="1">'IMP Total Adj Net Salaries'!CH13*IMP_Salary_Cost_Multiplier</f>
        <v>432</v>
      </c>
      <c r="CI13" s="265">
        <f ca="1">'IMP Total Adj Net Salaries'!CI13*IMP_Salary_Cost_Multiplier</f>
        <v>432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Total Adj Net Salaries'!AB14*IMP_Salary_Cost_Multiplier</f>
        <v>15.552000000000001</v>
      </c>
      <c r="AC14" s="264">
        <f ca="1">'IMP Total Adj Net Salaries'!AC14*IMP_Salary_Cost_Multiplier</f>
        <v>15.552000000000001</v>
      </c>
      <c r="AD14" s="264">
        <f ca="1">'IMP Total Adj Net Salaries'!AD14*IMP_Salary_Cost_Multiplier</f>
        <v>15.552000000000001</v>
      </c>
      <c r="AE14" s="263">
        <f ca="1">'IMP Total Adj Net Salaries'!AE14*IMP_Salary_Cost_Multiplier</f>
        <v>15.552000000000001</v>
      </c>
      <c r="AF14" s="264">
        <f ca="1">'IMP Total Adj Net Salaries'!AF14*IMP_Salary_Cost_Multiplier</f>
        <v>15.552000000000001</v>
      </c>
      <c r="AG14" s="264">
        <f ca="1">'IMP Total Adj Net Salaries'!AG14*IMP_Salary_Cost_Multiplier</f>
        <v>15.552000000000001</v>
      </c>
      <c r="AH14" s="263">
        <f ca="1">'IMP Total Adj Net Salaries'!AH14*IMP_Salary_Cost_Multiplier</f>
        <v>15.552000000000001</v>
      </c>
      <c r="AI14" s="264">
        <f ca="1">'IMP Total Adj Net Salaries'!AI14*IMP_Salary_Cost_Multiplier</f>
        <v>15.552000000000001</v>
      </c>
      <c r="AJ14" s="264">
        <f ca="1">'IMP Total Adj Net Salaries'!AJ14*IMP_Salary_Cost_Multiplier</f>
        <v>15.552000000000001</v>
      </c>
      <c r="AK14" s="263">
        <f ca="1">'IMP Total Adj Net Salaries'!AK14*IMP_Salary_Cost_Multiplier</f>
        <v>15.552000000000001</v>
      </c>
      <c r="AL14" s="264">
        <f ca="1">'IMP Total Adj Net Salaries'!AL14*IMP_Salary_Cost_Multiplier</f>
        <v>15.552000000000001</v>
      </c>
      <c r="AM14" s="265">
        <f ca="1">'IMP Total Adj Net Salaries'!AM14*IMP_Salary_Cost_Multiplier</f>
        <v>15.552000000000001</v>
      </c>
      <c r="AN14" s="266">
        <f ca="1">'IMP Total Adj Net Salaries'!AN14*IMP_Salary_Cost_Multiplier</f>
        <v>93.42</v>
      </c>
      <c r="AO14" s="264">
        <f ca="1">'IMP Total Adj Net Salaries'!AO14*IMP_Salary_Cost_Multiplier</f>
        <v>93.42</v>
      </c>
      <c r="AP14" s="264">
        <f ca="1">'IMP Total Adj Net Salaries'!AP14*IMP_Salary_Cost_Multiplier</f>
        <v>93.42</v>
      </c>
      <c r="AQ14" s="263">
        <f ca="1">'IMP Total Adj Net Salaries'!AQ14*IMP_Salary_Cost_Multiplier</f>
        <v>93.42</v>
      </c>
      <c r="AR14" s="264">
        <f ca="1">'IMP Total Adj Net Salaries'!AR14*IMP_Salary_Cost_Multiplier</f>
        <v>93.42</v>
      </c>
      <c r="AS14" s="264">
        <f ca="1">'IMP Total Adj Net Salaries'!AS14*IMP_Salary_Cost_Multiplier</f>
        <v>93.42</v>
      </c>
      <c r="AT14" s="263">
        <f ca="1">'IMP Total Adj Net Salaries'!AT14*IMP_Salary_Cost_Multiplier</f>
        <v>93.42</v>
      </c>
      <c r="AU14" s="264">
        <f ca="1">'IMP Total Adj Net Salaries'!AU14*IMP_Salary_Cost_Multiplier</f>
        <v>93.42</v>
      </c>
      <c r="AV14" s="264">
        <f ca="1">'IMP Total Adj Net Salaries'!AV14*IMP_Salary_Cost_Multiplier</f>
        <v>93.42</v>
      </c>
      <c r="AW14" s="263">
        <f ca="1">'IMP Total Adj Net Salaries'!AW14*IMP_Salary_Cost_Multiplier</f>
        <v>93.42</v>
      </c>
      <c r="AX14" s="264">
        <f ca="1">'IMP Total Adj Net Salaries'!AX14*IMP_Salary_Cost_Multiplier</f>
        <v>93.42</v>
      </c>
      <c r="AY14" s="265">
        <f ca="1">'IMP Total Adj Net Salaries'!AY14*IMP_Salary_Cost_Multiplier</f>
        <v>93.42</v>
      </c>
      <c r="AZ14" s="266">
        <f ca="1">'IMP Total Adj Net Salaries'!AZ14*IMP_Salary_Cost_Multiplier</f>
        <v>112.32000000000001</v>
      </c>
      <c r="BA14" s="264">
        <f ca="1">'IMP Total Adj Net Salaries'!BA14*IMP_Salary_Cost_Multiplier</f>
        <v>112.32000000000001</v>
      </c>
      <c r="BB14" s="264">
        <f ca="1">'IMP Total Adj Net Salaries'!BB14*IMP_Salary_Cost_Multiplier</f>
        <v>134.78399999999999</v>
      </c>
      <c r="BC14" s="263">
        <f ca="1">'IMP Total Adj Net Salaries'!BC14*IMP_Salary_Cost_Multiplier</f>
        <v>269.56799999999998</v>
      </c>
      <c r="BD14" s="264">
        <f ca="1">'IMP Total Adj Net Salaries'!BD14*IMP_Salary_Cost_Multiplier</f>
        <v>269.56799999999998</v>
      </c>
      <c r="BE14" s="264">
        <f ca="1">'IMP Total Adj Net Salaries'!BE14*IMP_Salary_Cost_Multiplier</f>
        <v>269.56799999999998</v>
      </c>
      <c r="BF14" s="263">
        <f ca="1">'IMP Total Adj Net Salaries'!BF14*IMP_Salary_Cost_Multiplier</f>
        <v>269.56799999999998</v>
      </c>
      <c r="BG14" s="264">
        <f ca="1">'IMP Total Adj Net Salaries'!BG14*IMP_Salary_Cost_Multiplier</f>
        <v>269.56799999999998</v>
      </c>
      <c r="BH14" s="264">
        <f ca="1">'IMP Total Adj Net Salaries'!BH14*IMP_Salary_Cost_Multiplier</f>
        <v>269.56799999999998</v>
      </c>
      <c r="BI14" s="263">
        <f ca="1">'IMP Total Adj Net Salaries'!BI14*IMP_Salary_Cost_Multiplier</f>
        <v>269.56799999999998</v>
      </c>
      <c r="BJ14" s="264">
        <f ca="1">'IMP Total Adj Net Salaries'!BJ14*IMP_Salary_Cost_Multiplier</f>
        <v>269.56799999999998</v>
      </c>
      <c r="BK14" s="265">
        <f ca="1">'IMP Total Adj Net Salaries'!BK14*IMP_Salary_Cost_Multiplier</f>
        <v>269.56799999999998</v>
      </c>
      <c r="BL14" s="266">
        <f ca="1">'IMP Total Adj Net Salaries'!BL14*IMP_Salary_Cost_Multiplier</f>
        <v>324</v>
      </c>
      <c r="BM14" s="264">
        <f ca="1">'IMP Total Adj Net Salaries'!BM14*IMP_Salary_Cost_Multiplier</f>
        <v>324</v>
      </c>
      <c r="BN14" s="264">
        <f ca="1">'IMP Total Adj Net Salaries'!BN14*IMP_Salary_Cost_Multiplier</f>
        <v>324</v>
      </c>
      <c r="BO14" s="263">
        <f ca="1">'IMP Total Adj Net Salaries'!BO14*IMP_Salary_Cost_Multiplier</f>
        <v>432</v>
      </c>
      <c r="BP14" s="264">
        <f ca="1">'IMP Total Adj Net Salaries'!BP14*IMP_Salary_Cost_Multiplier</f>
        <v>432</v>
      </c>
      <c r="BQ14" s="264">
        <f ca="1">'IMP Total Adj Net Salaries'!BQ14*IMP_Salary_Cost_Multiplier</f>
        <v>432</v>
      </c>
      <c r="BR14" s="263">
        <f ca="1">'IMP Total Adj Net Salaries'!BR14*IMP_Salary_Cost_Multiplier</f>
        <v>432</v>
      </c>
      <c r="BS14" s="264">
        <f ca="1">'IMP Total Adj Net Salaries'!BS14*IMP_Salary_Cost_Multiplier</f>
        <v>432</v>
      </c>
      <c r="BT14" s="264">
        <f ca="1">'IMP Total Adj Net Salaries'!BT14*IMP_Salary_Cost_Multiplier</f>
        <v>459</v>
      </c>
      <c r="BU14" s="263">
        <f ca="1">'IMP Total Adj Net Salaries'!BU14*IMP_Salary_Cost_Multiplier</f>
        <v>459</v>
      </c>
      <c r="BV14" s="264">
        <f ca="1">'IMP Total Adj Net Salaries'!BV14*IMP_Salary_Cost_Multiplier</f>
        <v>459</v>
      </c>
      <c r="BW14" s="265">
        <f ca="1">'IMP Total Adj Net Salaries'!BW14*IMP_Salary_Cost_Multiplier</f>
        <v>486</v>
      </c>
      <c r="BX14" s="266">
        <f ca="1">'IMP Total Adj Net Salaries'!BX14*IMP_Salary_Cost_Multiplier</f>
        <v>583.20000000000005</v>
      </c>
      <c r="BY14" s="264">
        <f ca="1">'IMP Total Adj Net Salaries'!BY14*IMP_Salary_Cost_Multiplier</f>
        <v>583.20000000000005</v>
      </c>
      <c r="BZ14" s="264">
        <f ca="1">'IMP Total Adj Net Salaries'!BZ14*IMP_Salary_Cost_Multiplier</f>
        <v>615.6</v>
      </c>
      <c r="CA14" s="263">
        <f ca="1">'IMP Total Adj Net Salaries'!CA14*IMP_Salary_Cost_Multiplier</f>
        <v>615.6</v>
      </c>
      <c r="CB14" s="264">
        <f ca="1">'IMP Total Adj Net Salaries'!CB14*IMP_Salary_Cost_Multiplier</f>
        <v>615.6</v>
      </c>
      <c r="CC14" s="264">
        <f ca="1">'IMP Total Adj Net Salaries'!CC14*IMP_Salary_Cost_Multiplier</f>
        <v>615.6</v>
      </c>
      <c r="CD14" s="263">
        <f ca="1">'IMP Total Adj Net Salaries'!CD14*IMP_Salary_Cost_Multiplier</f>
        <v>615.6</v>
      </c>
      <c r="CE14" s="264">
        <f ca="1">'IMP Total Adj Net Salaries'!CE14*IMP_Salary_Cost_Multiplier</f>
        <v>615.6</v>
      </c>
      <c r="CF14" s="264">
        <f ca="1">'IMP Total Adj Net Salaries'!CF14*IMP_Salary_Cost_Multiplier</f>
        <v>615.6</v>
      </c>
      <c r="CG14" s="263">
        <f ca="1">'IMP Total Adj Net Salaries'!CG14*IMP_Salary_Cost_Multiplier</f>
        <v>615.6</v>
      </c>
      <c r="CH14" s="264">
        <f ca="1">'IMP Total Adj Net Salaries'!CH14*IMP_Salary_Cost_Multiplier</f>
        <v>615.6</v>
      </c>
      <c r="CI14" s="265">
        <f ca="1">'IMP Total Adj Net Salaries'!CI14*IMP_Salary_Cost_Multiplier</f>
        <v>615.6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Total Adj Net Salaries'!AB15*IMP_Salary_Cost_Multiplier</f>
        <v>0</v>
      </c>
      <c r="AC15" s="264">
        <f ca="1">'IMP Total Adj Net Salaries'!AC15*IMP_Salary_Cost_Multiplier</f>
        <v>10.368</v>
      </c>
      <c r="AD15" s="264">
        <f ca="1">'IMP Total Adj Net Salaries'!AD15*IMP_Salary_Cost_Multiplier</f>
        <v>10.368</v>
      </c>
      <c r="AE15" s="263">
        <f ca="1">'IMP Total Adj Net Salaries'!AE15*IMP_Salary_Cost_Multiplier</f>
        <v>10.368</v>
      </c>
      <c r="AF15" s="264">
        <f ca="1">'IMP Total Adj Net Salaries'!AF15*IMP_Salary_Cost_Multiplier</f>
        <v>10.368</v>
      </c>
      <c r="AG15" s="264">
        <f ca="1">'IMP Total Adj Net Salaries'!AG15*IMP_Salary_Cost_Multiplier</f>
        <v>10.368</v>
      </c>
      <c r="AH15" s="263">
        <f ca="1">'IMP Total Adj Net Salaries'!AH15*IMP_Salary_Cost_Multiplier</f>
        <v>10.368</v>
      </c>
      <c r="AI15" s="264">
        <f ca="1">'IMP Total Adj Net Salaries'!AI15*IMP_Salary_Cost_Multiplier</f>
        <v>10.368</v>
      </c>
      <c r="AJ15" s="264">
        <f ca="1">'IMP Total Adj Net Salaries'!AJ15*IMP_Salary_Cost_Multiplier</f>
        <v>10.368</v>
      </c>
      <c r="AK15" s="263">
        <f ca="1">'IMP Total Adj Net Salaries'!AK15*IMP_Salary_Cost_Multiplier</f>
        <v>10.368</v>
      </c>
      <c r="AL15" s="264">
        <f ca="1">'IMP Total Adj Net Salaries'!AL15*IMP_Salary_Cost_Multiplier</f>
        <v>10.368</v>
      </c>
      <c r="AM15" s="265">
        <f ca="1">'IMP Total Adj Net Salaries'!AM15*IMP_Salary_Cost_Multiplier</f>
        <v>10.368</v>
      </c>
      <c r="AN15" s="266">
        <f ca="1">'IMP Total Adj Net Salaries'!AN15*IMP_Salary_Cost_Multiplier</f>
        <v>12.456</v>
      </c>
      <c r="AO15" s="264">
        <f ca="1">'IMP Total Adj Net Salaries'!AO15*IMP_Salary_Cost_Multiplier</f>
        <v>62.28</v>
      </c>
      <c r="AP15" s="264">
        <f ca="1">'IMP Total Adj Net Salaries'!AP15*IMP_Salary_Cost_Multiplier</f>
        <v>62.28</v>
      </c>
      <c r="AQ15" s="263">
        <f ca="1">'IMP Total Adj Net Salaries'!AQ15*IMP_Salary_Cost_Multiplier</f>
        <v>62.28</v>
      </c>
      <c r="AR15" s="264">
        <f ca="1">'IMP Total Adj Net Salaries'!AR15*IMP_Salary_Cost_Multiplier</f>
        <v>74.73599999999999</v>
      </c>
      <c r="AS15" s="264">
        <f ca="1">'IMP Total Adj Net Salaries'!AS15*IMP_Salary_Cost_Multiplier</f>
        <v>74.73599999999999</v>
      </c>
      <c r="AT15" s="263">
        <f ca="1">'IMP Total Adj Net Salaries'!AT15*IMP_Salary_Cost_Multiplier</f>
        <v>74.73599999999999</v>
      </c>
      <c r="AU15" s="264">
        <f ca="1">'IMP Total Adj Net Salaries'!AU15*IMP_Salary_Cost_Multiplier</f>
        <v>74.73599999999999</v>
      </c>
      <c r="AV15" s="264">
        <f ca="1">'IMP Total Adj Net Salaries'!AV15*IMP_Salary_Cost_Multiplier</f>
        <v>74.73599999999999</v>
      </c>
      <c r="AW15" s="263">
        <f ca="1">'IMP Total Adj Net Salaries'!AW15*IMP_Salary_Cost_Multiplier</f>
        <v>74.73599999999999</v>
      </c>
      <c r="AX15" s="264">
        <f ca="1">'IMP Total Adj Net Salaries'!AX15*IMP_Salary_Cost_Multiplier</f>
        <v>87.191999999999993</v>
      </c>
      <c r="AY15" s="265">
        <f ca="1">'IMP Total Adj Net Salaries'!AY15*IMP_Salary_Cost_Multiplier</f>
        <v>87.191999999999993</v>
      </c>
      <c r="AZ15" s="266">
        <f ca="1">'IMP Total Adj Net Salaries'!AZ15*IMP_Salary_Cost_Multiplier</f>
        <v>104.83200000000001</v>
      </c>
      <c r="BA15" s="264">
        <f ca="1">'IMP Total Adj Net Salaries'!BA15*IMP_Salary_Cost_Multiplier</f>
        <v>119.80800000000001</v>
      </c>
      <c r="BB15" s="264">
        <f ca="1">'IMP Total Adj Net Salaries'!BB15*IMP_Salary_Cost_Multiplier</f>
        <v>119.80800000000001</v>
      </c>
      <c r="BC15" s="263">
        <f ca="1">'IMP Total Adj Net Salaries'!BC15*IMP_Salary_Cost_Multiplier</f>
        <v>119.80800000000001</v>
      </c>
      <c r="BD15" s="264">
        <f ca="1">'IMP Total Adj Net Salaries'!BD15*IMP_Salary_Cost_Multiplier</f>
        <v>224.64000000000001</v>
      </c>
      <c r="BE15" s="264">
        <f ca="1">'IMP Total Adj Net Salaries'!BE15*IMP_Salary_Cost_Multiplier</f>
        <v>224.64000000000001</v>
      </c>
      <c r="BF15" s="263">
        <f ca="1">'IMP Total Adj Net Salaries'!BF15*IMP_Salary_Cost_Multiplier</f>
        <v>224.64000000000001</v>
      </c>
      <c r="BG15" s="264">
        <f ca="1">'IMP Total Adj Net Salaries'!BG15*IMP_Salary_Cost_Multiplier</f>
        <v>224.64000000000001</v>
      </c>
      <c r="BH15" s="264">
        <f ca="1">'IMP Total Adj Net Salaries'!BH15*IMP_Salary_Cost_Multiplier</f>
        <v>224.64000000000001</v>
      </c>
      <c r="BI15" s="263">
        <f ca="1">'IMP Total Adj Net Salaries'!BI15*IMP_Salary_Cost_Multiplier</f>
        <v>224.64000000000001</v>
      </c>
      <c r="BJ15" s="264">
        <f ca="1">'IMP Total Adj Net Salaries'!BJ15*IMP_Salary_Cost_Multiplier</f>
        <v>224.64000000000001</v>
      </c>
      <c r="BK15" s="265">
        <f ca="1">'IMP Total Adj Net Salaries'!BK15*IMP_Salary_Cost_Multiplier</f>
        <v>224.64000000000001</v>
      </c>
      <c r="BL15" s="266">
        <f ca="1">'IMP Total Adj Net Salaries'!BL15*IMP_Salary_Cost_Multiplier</f>
        <v>270</v>
      </c>
      <c r="BM15" s="264">
        <f ca="1">'IMP Total Adj Net Salaries'!BM15*IMP_Salary_Cost_Multiplier</f>
        <v>270</v>
      </c>
      <c r="BN15" s="264">
        <f ca="1">'IMP Total Adj Net Salaries'!BN15*IMP_Salary_Cost_Multiplier</f>
        <v>270</v>
      </c>
      <c r="BO15" s="263">
        <f ca="1">'IMP Total Adj Net Salaries'!BO15*IMP_Salary_Cost_Multiplier</f>
        <v>270</v>
      </c>
      <c r="BP15" s="264">
        <f ca="1">'IMP Total Adj Net Salaries'!BP15*IMP_Salary_Cost_Multiplier</f>
        <v>414</v>
      </c>
      <c r="BQ15" s="264">
        <f ca="1">'IMP Total Adj Net Salaries'!BQ15*IMP_Salary_Cost_Multiplier</f>
        <v>414</v>
      </c>
      <c r="BR15" s="263">
        <f ca="1">'IMP Total Adj Net Salaries'!BR15*IMP_Salary_Cost_Multiplier</f>
        <v>414</v>
      </c>
      <c r="BS15" s="264">
        <f ca="1">'IMP Total Adj Net Salaries'!BS15*IMP_Salary_Cost_Multiplier</f>
        <v>414</v>
      </c>
      <c r="BT15" s="264">
        <f ca="1">'IMP Total Adj Net Salaries'!BT15*IMP_Salary_Cost_Multiplier</f>
        <v>414</v>
      </c>
      <c r="BU15" s="263">
        <f ca="1">'IMP Total Adj Net Salaries'!BU15*IMP_Salary_Cost_Multiplier</f>
        <v>414</v>
      </c>
      <c r="BV15" s="264">
        <f ca="1">'IMP Total Adj Net Salaries'!BV15*IMP_Salary_Cost_Multiplier</f>
        <v>450</v>
      </c>
      <c r="BW15" s="265">
        <f ca="1">'IMP Total Adj Net Salaries'!BW15*IMP_Salary_Cost_Multiplier</f>
        <v>450</v>
      </c>
      <c r="BX15" s="266">
        <f ca="1">'IMP Total Adj Net Salaries'!BX15*IMP_Salary_Cost_Multiplier</f>
        <v>540</v>
      </c>
      <c r="BY15" s="264">
        <f ca="1">'IMP Total Adj Net Salaries'!BY15*IMP_Salary_Cost_Multiplier</f>
        <v>540</v>
      </c>
      <c r="BZ15" s="264">
        <f ca="1">'IMP Total Adj Net Salaries'!BZ15*IMP_Salary_Cost_Multiplier</f>
        <v>540</v>
      </c>
      <c r="CA15" s="263">
        <f ca="1">'IMP Total Adj Net Salaries'!CA15*IMP_Salary_Cost_Multiplier</f>
        <v>540</v>
      </c>
      <c r="CB15" s="264">
        <f ca="1">'IMP Total Adj Net Salaries'!CB15*IMP_Salary_Cost_Multiplier</f>
        <v>540</v>
      </c>
      <c r="CC15" s="264">
        <f ca="1">'IMP Total Adj Net Salaries'!CC15*IMP_Salary_Cost_Multiplier</f>
        <v>540</v>
      </c>
      <c r="CD15" s="263">
        <f ca="1">'IMP Total Adj Net Salaries'!CD15*IMP_Salary_Cost_Multiplier</f>
        <v>540</v>
      </c>
      <c r="CE15" s="264">
        <f ca="1">'IMP Total Adj Net Salaries'!CE15*IMP_Salary_Cost_Multiplier</f>
        <v>540</v>
      </c>
      <c r="CF15" s="264">
        <f ca="1">'IMP Total Adj Net Salaries'!CF15*IMP_Salary_Cost_Multiplier</f>
        <v>540</v>
      </c>
      <c r="CG15" s="263">
        <f ca="1">'IMP Total Adj Net Salaries'!CG15*IMP_Salary_Cost_Multiplier</f>
        <v>540</v>
      </c>
      <c r="CH15" s="264">
        <f ca="1">'IMP Total Adj Net Salaries'!CH15*IMP_Salary_Cost_Multiplier</f>
        <v>540</v>
      </c>
      <c r="CI15" s="265">
        <f ca="1">'IMP Total Adj Net Salaries'!CI15*IMP_Salary_Cost_Multiplier</f>
        <v>540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Total Adj Net Salaries'!AB16*IMP_Salary_Cost_Multiplier</f>
        <v>0</v>
      </c>
      <c r="AC16" s="264">
        <f ca="1">'IMP Total Adj Net Salaries'!AC16*IMP_Salary_Cost_Multiplier</f>
        <v>0</v>
      </c>
      <c r="AD16" s="264">
        <f ca="1">'IMP Total Adj Net Salaries'!AD16*IMP_Salary_Cost_Multiplier</f>
        <v>7.7760000000000007</v>
      </c>
      <c r="AE16" s="263">
        <f ca="1">'IMP Total Adj Net Salaries'!AE16*IMP_Salary_Cost_Multiplier</f>
        <v>15.552000000000001</v>
      </c>
      <c r="AF16" s="264">
        <f ca="1">'IMP Total Adj Net Salaries'!AF16*IMP_Salary_Cost_Multiplier</f>
        <v>15.552000000000001</v>
      </c>
      <c r="AG16" s="264">
        <f ca="1">'IMP Total Adj Net Salaries'!AG16*IMP_Salary_Cost_Multiplier</f>
        <v>15.552000000000001</v>
      </c>
      <c r="AH16" s="263">
        <f ca="1">'IMP Total Adj Net Salaries'!AH16*IMP_Salary_Cost_Multiplier</f>
        <v>15.552000000000001</v>
      </c>
      <c r="AI16" s="264">
        <f ca="1">'IMP Total Adj Net Salaries'!AI16*IMP_Salary_Cost_Multiplier</f>
        <v>15.552000000000001</v>
      </c>
      <c r="AJ16" s="264">
        <f ca="1">'IMP Total Adj Net Salaries'!AJ16*IMP_Salary_Cost_Multiplier</f>
        <v>15.552000000000001</v>
      </c>
      <c r="AK16" s="263">
        <f ca="1">'IMP Total Adj Net Salaries'!AK16*IMP_Salary_Cost_Multiplier</f>
        <v>15.552000000000001</v>
      </c>
      <c r="AL16" s="264">
        <f ca="1">'IMP Total Adj Net Salaries'!AL16*IMP_Salary_Cost_Multiplier</f>
        <v>15.552000000000001</v>
      </c>
      <c r="AM16" s="265">
        <f ca="1">'IMP Total Adj Net Salaries'!AM16*IMP_Salary_Cost_Multiplier</f>
        <v>15.552000000000001</v>
      </c>
      <c r="AN16" s="266">
        <f ca="1">'IMP Total Adj Net Salaries'!AN16*IMP_Salary_Cost_Multiplier</f>
        <v>18.683999999999997</v>
      </c>
      <c r="AO16" s="264">
        <f ca="1">'IMP Total Adj Net Salaries'!AO16*IMP_Salary_Cost_Multiplier</f>
        <v>18.683999999999997</v>
      </c>
      <c r="AP16" s="264">
        <f ca="1">'IMP Total Adj Net Salaries'!AP16*IMP_Salary_Cost_Multiplier</f>
        <v>56.052</v>
      </c>
      <c r="AQ16" s="263">
        <f ca="1">'IMP Total Adj Net Salaries'!AQ16*IMP_Salary_Cost_Multiplier</f>
        <v>93.42</v>
      </c>
      <c r="AR16" s="264">
        <f ca="1">'IMP Total Adj Net Salaries'!AR16*IMP_Salary_Cost_Multiplier</f>
        <v>93.42</v>
      </c>
      <c r="AS16" s="264">
        <f ca="1">'IMP Total Adj Net Salaries'!AS16*IMP_Salary_Cost_Multiplier</f>
        <v>102.762</v>
      </c>
      <c r="AT16" s="263">
        <f ca="1">'IMP Total Adj Net Salaries'!AT16*IMP_Salary_Cost_Multiplier</f>
        <v>112.104</v>
      </c>
      <c r="AU16" s="264">
        <f ca="1">'IMP Total Adj Net Salaries'!AU16*IMP_Salary_Cost_Multiplier</f>
        <v>112.104</v>
      </c>
      <c r="AV16" s="264">
        <f ca="1">'IMP Total Adj Net Salaries'!AV16*IMP_Salary_Cost_Multiplier</f>
        <v>112.104</v>
      </c>
      <c r="AW16" s="263">
        <f ca="1">'IMP Total Adj Net Salaries'!AW16*IMP_Salary_Cost_Multiplier</f>
        <v>112.104</v>
      </c>
      <c r="AX16" s="264">
        <f ca="1">'IMP Total Adj Net Salaries'!AX16*IMP_Salary_Cost_Multiplier</f>
        <v>112.104</v>
      </c>
      <c r="AY16" s="265">
        <f ca="1">'IMP Total Adj Net Salaries'!AY16*IMP_Salary_Cost_Multiplier</f>
        <v>112.104</v>
      </c>
      <c r="AZ16" s="266">
        <f ca="1">'IMP Total Adj Net Salaries'!AZ16*IMP_Salary_Cost_Multiplier</f>
        <v>146.01600000000002</v>
      </c>
      <c r="BA16" s="264">
        <f ca="1">'IMP Total Adj Net Salaries'!BA16*IMP_Salary_Cost_Multiplier</f>
        <v>146.01600000000002</v>
      </c>
      <c r="BB16" s="264">
        <f ca="1">'IMP Total Adj Net Salaries'!BB16*IMP_Salary_Cost_Multiplier</f>
        <v>157.24799999999999</v>
      </c>
      <c r="BC16" s="263">
        <f ca="1">'IMP Total Adj Net Salaries'!BC16*IMP_Salary_Cost_Multiplier</f>
        <v>168.48000000000002</v>
      </c>
      <c r="BD16" s="264">
        <f ca="1">'IMP Total Adj Net Salaries'!BD16*IMP_Salary_Cost_Multiplier</f>
        <v>168.48000000000002</v>
      </c>
      <c r="BE16" s="264">
        <f ca="1">'IMP Total Adj Net Salaries'!BE16*IMP_Salary_Cost_Multiplier</f>
        <v>258.33600000000001</v>
      </c>
      <c r="BF16" s="263">
        <f ca="1">'IMP Total Adj Net Salaries'!BF16*IMP_Salary_Cost_Multiplier</f>
        <v>336.96000000000004</v>
      </c>
      <c r="BG16" s="264">
        <f ca="1">'IMP Total Adj Net Salaries'!BG16*IMP_Salary_Cost_Multiplier</f>
        <v>336.96000000000004</v>
      </c>
      <c r="BH16" s="264">
        <f ca="1">'IMP Total Adj Net Salaries'!BH16*IMP_Salary_Cost_Multiplier</f>
        <v>336.96000000000004</v>
      </c>
      <c r="BI16" s="263">
        <f ca="1">'IMP Total Adj Net Salaries'!BI16*IMP_Salary_Cost_Multiplier</f>
        <v>336.96000000000004</v>
      </c>
      <c r="BJ16" s="264">
        <f ca="1">'IMP Total Adj Net Salaries'!BJ16*IMP_Salary_Cost_Multiplier</f>
        <v>336.96000000000004</v>
      </c>
      <c r="BK16" s="265">
        <f ca="1">'IMP Total Adj Net Salaries'!BK16*IMP_Salary_Cost_Multiplier</f>
        <v>336.96000000000004</v>
      </c>
      <c r="BL16" s="266">
        <f ca="1">'IMP Total Adj Net Salaries'!BL16*IMP_Salary_Cost_Multiplier</f>
        <v>405</v>
      </c>
      <c r="BM16" s="264">
        <f ca="1">'IMP Total Adj Net Salaries'!BM16*IMP_Salary_Cost_Multiplier</f>
        <v>405</v>
      </c>
      <c r="BN16" s="264">
        <f ca="1">'IMP Total Adj Net Salaries'!BN16*IMP_Salary_Cost_Multiplier</f>
        <v>405</v>
      </c>
      <c r="BO16" s="263">
        <f ca="1">'IMP Total Adj Net Salaries'!BO16*IMP_Salary_Cost_Multiplier</f>
        <v>405</v>
      </c>
      <c r="BP16" s="264">
        <f ca="1">'IMP Total Adj Net Salaries'!BP16*IMP_Salary_Cost_Multiplier</f>
        <v>405</v>
      </c>
      <c r="BQ16" s="264">
        <f ca="1">'IMP Total Adj Net Salaries'!BQ16*IMP_Salary_Cost_Multiplier</f>
        <v>499.5</v>
      </c>
      <c r="BR16" s="263">
        <f ca="1">'IMP Total Adj Net Salaries'!BR16*IMP_Salary_Cost_Multiplier</f>
        <v>580.5</v>
      </c>
      <c r="BS16" s="264">
        <f ca="1">'IMP Total Adj Net Salaries'!BS16*IMP_Salary_Cost_Multiplier</f>
        <v>580.5</v>
      </c>
      <c r="BT16" s="264">
        <f ca="1">'IMP Total Adj Net Salaries'!BT16*IMP_Salary_Cost_Multiplier</f>
        <v>580.5</v>
      </c>
      <c r="BU16" s="263">
        <f ca="1">'IMP Total Adj Net Salaries'!BU16*IMP_Salary_Cost_Multiplier</f>
        <v>580.5</v>
      </c>
      <c r="BV16" s="264">
        <f ca="1">'IMP Total Adj Net Salaries'!BV16*IMP_Salary_Cost_Multiplier</f>
        <v>580.5</v>
      </c>
      <c r="BW16" s="265">
        <f ca="1">'IMP Total Adj Net Salaries'!BW16*IMP_Salary_Cost_Multiplier</f>
        <v>621</v>
      </c>
      <c r="BX16" s="266">
        <f ca="1">'IMP Total Adj Net Salaries'!BX16*IMP_Salary_Cost_Multiplier</f>
        <v>793.80000000000007</v>
      </c>
      <c r="BY16" s="264">
        <f ca="1">'IMP Total Adj Net Salaries'!BY16*IMP_Salary_Cost_Multiplier</f>
        <v>793.80000000000007</v>
      </c>
      <c r="BZ16" s="264">
        <f ca="1">'IMP Total Adj Net Salaries'!BZ16*IMP_Salary_Cost_Multiplier</f>
        <v>793.80000000000007</v>
      </c>
      <c r="CA16" s="263">
        <f ca="1">'IMP Total Adj Net Salaries'!CA16*IMP_Salary_Cost_Multiplier</f>
        <v>793.80000000000007</v>
      </c>
      <c r="CB16" s="264">
        <f ca="1">'IMP Total Adj Net Salaries'!CB16*IMP_Salary_Cost_Multiplier</f>
        <v>793.80000000000007</v>
      </c>
      <c r="CC16" s="264">
        <f ca="1">'IMP Total Adj Net Salaries'!CC16*IMP_Salary_Cost_Multiplier</f>
        <v>793.80000000000007</v>
      </c>
      <c r="CD16" s="263">
        <f ca="1">'IMP Total Adj Net Salaries'!CD16*IMP_Salary_Cost_Multiplier</f>
        <v>793.80000000000007</v>
      </c>
      <c r="CE16" s="264">
        <f ca="1">'IMP Total Adj Net Salaries'!CE16*IMP_Salary_Cost_Multiplier</f>
        <v>793.80000000000007</v>
      </c>
      <c r="CF16" s="264">
        <f ca="1">'IMP Total Adj Net Salaries'!CF16*IMP_Salary_Cost_Multiplier</f>
        <v>793.80000000000007</v>
      </c>
      <c r="CG16" s="263">
        <f ca="1">'IMP Total Adj Net Salaries'!CG16*IMP_Salary_Cost_Multiplier</f>
        <v>793.80000000000007</v>
      </c>
      <c r="CH16" s="264">
        <f ca="1">'IMP Total Adj Net Salaries'!CH16*IMP_Salary_Cost_Multiplier</f>
        <v>793.80000000000007</v>
      </c>
      <c r="CI16" s="265">
        <f ca="1">'IMP Total Adj Net Salaries'!CI16*IMP_Salary_Cost_Multiplier</f>
        <v>793.80000000000007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Total Adj Net Salaries'!AB17*IMP_Salary_Cost_Multiplier</f>
        <v>20.736000000000001</v>
      </c>
      <c r="AC17" s="264">
        <f ca="1">'IMP Total Adj Net Salaries'!AC17*IMP_Salary_Cost_Multiplier</f>
        <v>20.736000000000001</v>
      </c>
      <c r="AD17" s="264">
        <f ca="1">'IMP Total Adj Net Salaries'!AD17*IMP_Salary_Cost_Multiplier</f>
        <v>20.736000000000001</v>
      </c>
      <c r="AE17" s="263">
        <f ca="1">'IMP Total Adj Net Salaries'!AE17*IMP_Salary_Cost_Multiplier</f>
        <v>20.736000000000001</v>
      </c>
      <c r="AF17" s="264">
        <f ca="1">'IMP Total Adj Net Salaries'!AF17*IMP_Salary_Cost_Multiplier</f>
        <v>20.736000000000001</v>
      </c>
      <c r="AG17" s="264">
        <f ca="1">'IMP Total Adj Net Salaries'!AG17*IMP_Salary_Cost_Multiplier</f>
        <v>20.736000000000001</v>
      </c>
      <c r="AH17" s="263">
        <f ca="1">'IMP Total Adj Net Salaries'!AH17*IMP_Salary_Cost_Multiplier</f>
        <v>20.736000000000001</v>
      </c>
      <c r="AI17" s="264">
        <f ca="1">'IMP Total Adj Net Salaries'!AI17*IMP_Salary_Cost_Multiplier</f>
        <v>20.736000000000001</v>
      </c>
      <c r="AJ17" s="264">
        <f ca="1">'IMP Total Adj Net Salaries'!AJ17*IMP_Salary_Cost_Multiplier</f>
        <v>20.736000000000001</v>
      </c>
      <c r="AK17" s="263">
        <f ca="1">'IMP Total Adj Net Salaries'!AK17*IMP_Salary_Cost_Multiplier</f>
        <v>20.736000000000001</v>
      </c>
      <c r="AL17" s="264">
        <f ca="1">'IMP Total Adj Net Salaries'!AL17*IMP_Salary_Cost_Multiplier</f>
        <v>20.736000000000001</v>
      </c>
      <c r="AM17" s="265">
        <f ca="1">'IMP Total Adj Net Salaries'!AM17*IMP_Salary_Cost_Multiplier</f>
        <v>20.736000000000001</v>
      </c>
      <c r="AN17" s="266">
        <f ca="1">'IMP Total Adj Net Salaries'!AN17*IMP_Salary_Cost_Multiplier</f>
        <v>124.56</v>
      </c>
      <c r="AO17" s="264">
        <f ca="1">'IMP Total Adj Net Salaries'!AO17*IMP_Salary_Cost_Multiplier</f>
        <v>124.56</v>
      </c>
      <c r="AP17" s="264">
        <f ca="1">'IMP Total Adj Net Salaries'!AP17*IMP_Salary_Cost_Multiplier</f>
        <v>124.56</v>
      </c>
      <c r="AQ17" s="263">
        <f ca="1">'IMP Total Adj Net Salaries'!AQ17*IMP_Salary_Cost_Multiplier</f>
        <v>124.56</v>
      </c>
      <c r="AR17" s="264">
        <f ca="1">'IMP Total Adj Net Salaries'!AR17*IMP_Salary_Cost_Multiplier</f>
        <v>124.56</v>
      </c>
      <c r="AS17" s="264">
        <f ca="1">'IMP Total Adj Net Salaries'!AS17*IMP_Salary_Cost_Multiplier</f>
        <v>124.56</v>
      </c>
      <c r="AT17" s="263">
        <f ca="1">'IMP Total Adj Net Salaries'!AT17*IMP_Salary_Cost_Multiplier</f>
        <v>124.56</v>
      </c>
      <c r="AU17" s="264">
        <f ca="1">'IMP Total Adj Net Salaries'!AU17*IMP_Salary_Cost_Multiplier</f>
        <v>124.56</v>
      </c>
      <c r="AV17" s="264">
        <f ca="1">'IMP Total Adj Net Salaries'!AV17*IMP_Salary_Cost_Multiplier</f>
        <v>124.56</v>
      </c>
      <c r="AW17" s="263">
        <f ca="1">'IMP Total Adj Net Salaries'!AW17*IMP_Salary_Cost_Multiplier</f>
        <v>124.56</v>
      </c>
      <c r="AX17" s="264">
        <f ca="1">'IMP Total Adj Net Salaries'!AX17*IMP_Salary_Cost_Multiplier</f>
        <v>124.56</v>
      </c>
      <c r="AY17" s="265">
        <f ca="1">'IMP Total Adj Net Salaries'!AY17*IMP_Salary_Cost_Multiplier</f>
        <v>124.56</v>
      </c>
      <c r="AZ17" s="266">
        <f ca="1">'IMP Total Adj Net Salaries'!AZ17*IMP_Salary_Cost_Multiplier</f>
        <v>149.76000000000002</v>
      </c>
      <c r="BA17" s="264">
        <f ca="1">'IMP Total Adj Net Salaries'!BA17*IMP_Salary_Cost_Multiplier</f>
        <v>149.76000000000002</v>
      </c>
      <c r="BB17" s="264">
        <f ca="1">'IMP Total Adj Net Salaries'!BB17*IMP_Salary_Cost_Multiplier</f>
        <v>149.76000000000002</v>
      </c>
      <c r="BC17" s="263">
        <f ca="1">'IMP Total Adj Net Salaries'!BC17*IMP_Salary_Cost_Multiplier</f>
        <v>269.56799999999998</v>
      </c>
      <c r="BD17" s="264">
        <f ca="1">'IMP Total Adj Net Salaries'!BD17*IMP_Salary_Cost_Multiplier</f>
        <v>269.56799999999998</v>
      </c>
      <c r="BE17" s="264">
        <f ca="1">'IMP Total Adj Net Salaries'!BE17*IMP_Salary_Cost_Multiplier</f>
        <v>269.56799999999998</v>
      </c>
      <c r="BF17" s="263">
        <f ca="1">'IMP Total Adj Net Salaries'!BF17*IMP_Salary_Cost_Multiplier</f>
        <v>269.56799999999998</v>
      </c>
      <c r="BG17" s="264">
        <f ca="1">'IMP Total Adj Net Salaries'!BG17*IMP_Salary_Cost_Multiplier</f>
        <v>269.56799999999998</v>
      </c>
      <c r="BH17" s="264">
        <f ca="1">'IMP Total Adj Net Salaries'!BH17*IMP_Salary_Cost_Multiplier</f>
        <v>269.56799999999998</v>
      </c>
      <c r="BI17" s="263">
        <f ca="1">'IMP Total Adj Net Salaries'!BI17*IMP_Salary_Cost_Multiplier</f>
        <v>269.56799999999998</v>
      </c>
      <c r="BJ17" s="264">
        <f ca="1">'IMP Total Adj Net Salaries'!BJ17*IMP_Salary_Cost_Multiplier</f>
        <v>269.56799999999998</v>
      </c>
      <c r="BK17" s="265">
        <f ca="1">'IMP Total Adj Net Salaries'!BK17*IMP_Salary_Cost_Multiplier</f>
        <v>269.56799999999998</v>
      </c>
      <c r="BL17" s="266">
        <f ca="1">'IMP Total Adj Net Salaries'!BL17*IMP_Salary_Cost_Multiplier</f>
        <v>324</v>
      </c>
      <c r="BM17" s="264">
        <f ca="1">'IMP Total Adj Net Salaries'!BM17*IMP_Salary_Cost_Multiplier</f>
        <v>324</v>
      </c>
      <c r="BN17" s="264">
        <f ca="1">'IMP Total Adj Net Salaries'!BN17*IMP_Salary_Cost_Multiplier</f>
        <v>324</v>
      </c>
      <c r="BO17" s="263">
        <f ca="1">'IMP Total Adj Net Salaries'!BO17*IMP_Salary_Cost_Multiplier</f>
        <v>360</v>
      </c>
      <c r="BP17" s="264">
        <f ca="1">'IMP Total Adj Net Salaries'!BP17*IMP_Salary_Cost_Multiplier</f>
        <v>360</v>
      </c>
      <c r="BQ17" s="264">
        <f ca="1">'IMP Total Adj Net Salaries'!BQ17*IMP_Salary_Cost_Multiplier</f>
        <v>360</v>
      </c>
      <c r="BR17" s="263">
        <f ca="1">'IMP Total Adj Net Salaries'!BR17*IMP_Salary_Cost_Multiplier</f>
        <v>360</v>
      </c>
      <c r="BS17" s="264">
        <f ca="1">'IMP Total Adj Net Salaries'!BS17*IMP_Salary_Cost_Multiplier</f>
        <v>360</v>
      </c>
      <c r="BT17" s="264">
        <f ca="1">'IMP Total Adj Net Salaries'!BT17*IMP_Salary_Cost_Multiplier</f>
        <v>360</v>
      </c>
      <c r="BU17" s="263">
        <f ca="1">'IMP Total Adj Net Salaries'!BU17*IMP_Salary_Cost_Multiplier</f>
        <v>360</v>
      </c>
      <c r="BV17" s="264">
        <f ca="1">'IMP Total Adj Net Salaries'!BV17*IMP_Salary_Cost_Multiplier</f>
        <v>360</v>
      </c>
      <c r="BW17" s="265">
        <f ca="1">'IMP Total Adj Net Salaries'!BW17*IMP_Salary_Cost_Multiplier</f>
        <v>360</v>
      </c>
      <c r="BX17" s="266">
        <f ca="1">'IMP Total Adj Net Salaries'!BX17*IMP_Salary_Cost_Multiplier</f>
        <v>432</v>
      </c>
      <c r="BY17" s="264">
        <f ca="1">'IMP Total Adj Net Salaries'!BY17*IMP_Salary_Cost_Multiplier</f>
        <v>432</v>
      </c>
      <c r="BZ17" s="264">
        <f ca="1">'IMP Total Adj Net Salaries'!BZ17*IMP_Salary_Cost_Multiplier</f>
        <v>432</v>
      </c>
      <c r="CA17" s="263">
        <f ca="1">'IMP Total Adj Net Salaries'!CA17*IMP_Salary_Cost_Multiplier</f>
        <v>432</v>
      </c>
      <c r="CB17" s="264">
        <f ca="1">'IMP Total Adj Net Salaries'!CB17*IMP_Salary_Cost_Multiplier</f>
        <v>432</v>
      </c>
      <c r="CC17" s="264">
        <f ca="1">'IMP Total Adj Net Salaries'!CC17*IMP_Salary_Cost_Multiplier</f>
        <v>432</v>
      </c>
      <c r="CD17" s="263">
        <f ca="1">'IMP Total Adj Net Salaries'!CD17*IMP_Salary_Cost_Multiplier</f>
        <v>432</v>
      </c>
      <c r="CE17" s="264">
        <f ca="1">'IMP Total Adj Net Salaries'!CE17*IMP_Salary_Cost_Multiplier</f>
        <v>432</v>
      </c>
      <c r="CF17" s="264">
        <f ca="1">'IMP Total Adj Net Salaries'!CF17*IMP_Salary_Cost_Multiplier</f>
        <v>432</v>
      </c>
      <c r="CG17" s="263">
        <f ca="1">'IMP Total Adj Net Salaries'!CG17*IMP_Salary_Cost_Multiplier</f>
        <v>432</v>
      </c>
      <c r="CH17" s="264">
        <f ca="1">'IMP Total Adj Net Salaries'!CH17*IMP_Salary_Cost_Multiplier</f>
        <v>432</v>
      </c>
      <c r="CI17" s="265">
        <f ca="1">'IMP Total Adj Net Salaries'!CI17*IMP_Salary_Cost_Multiplier</f>
        <v>432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Total Adj Net Salaries'!AB18*IMP_Salary_Cost_Multiplier</f>
        <v>15.552000000000001</v>
      </c>
      <c r="AC18" s="264">
        <f ca="1">'IMP Total Adj Net Salaries'!AC18*IMP_Salary_Cost_Multiplier</f>
        <v>15.552000000000001</v>
      </c>
      <c r="AD18" s="264">
        <f ca="1">'IMP Total Adj Net Salaries'!AD18*IMP_Salary_Cost_Multiplier</f>
        <v>15.552000000000001</v>
      </c>
      <c r="AE18" s="263">
        <f ca="1">'IMP Total Adj Net Salaries'!AE18*IMP_Salary_Cost_Multiplier</f>
        <v>15.552000000000001</v>
      </c>
      <c r="AF18" s="264">
        <f ca="1">'IMP Total Adj Net Salaries'!AF18*IMP_Salary_Cost_Multiplier</f>
        <v>15.552000000000001</v>
      </c>
      <c r="AG18" s="264">
        <f ca="1">'IMP Total Adj Net Salaries'!AG18*IMP_Salary_Cost_Multiplier</f>
        <v>15.552000000000001</v>
      </c>
      <c r="AH18" s="263">
        <f ca="1">'IMP Total Adj Net Salaries'!AH18*IMP_Salary_Cost_Multiplier</f>
        <v>15.552000000000001</v>
      </c>
      <c r="AI18" s="264">
        <f ca="1">'IMP Total Adj Net Salaries'!AI18*IMP_Salary_Cost_Multiplier</f>
        <v>15.552000000000001</v>
      </c>
      <c r="AJ18" s="264">
        <f ca="1">'IMP Total Adj Net Salaries'!AJ18*IMP_Salary_Cost_Multiplier</f>
        <v>15.552000000000001</v>
      </c>
      <c r="AK18" s="263">
        <f ca="1">'IMP Total Adj Net Salaries'!AK18*IMP_Salary_Cost_Multiplier</f>
        <v>15.552000000000001</v>
      </c>
      <c r="AL18" s="264">
        <f ca="1">'IMP Total Adj Net Salaries'!AL18*IMP_Salary_Cost_Multiplier</f>
        <v>15.552000000000001</v>
      </c>
      <c r="AM18" s="265">
        <f ca="1">'IMP Total Adj Net Salaries'!AM18*IMP_Salary_Cost_Multiplier</f>
        <v>15.552000000000001</v>
      </c>
      <c r="AN18" s="266">
        <f ca="1">'IMP Total Adj Net Salaries'!AN18*IMP_Salary_Cost_Multiplier</f>
        <v>93.42</v>
      </c>
      <c r="AO18" s="264">
        <f ca="1">'IMP Total Adj Net Salaries'!AO18*IMP_Salary_Cost_Multiplier</f>
        <v>93.42</v>
      </c>
      <c r="AP18" s="264">
        <f ca="1">'IMP Total Adj Net Salaries'!AP18*IMP_Salary_Cost_Multiplier</f>
        <v>93.42</v>
      </c>
      <c r="AQ18" s="263">
        <f ca="1">'IMP Total Adj Net Salaries'!AQ18*IMP_Salary_Cost_Multiplier</f>
        <v>93.42</v>
      </c>
      <c r="AR18" s="264">
        <f ca="1">'IMP Total Adj Net Salaries'!AR18*IMP_Salary_Cost_Multiplier</f>
        <v>93.42</v>
      </c>
      <c r="AS18" s="264">
        <f ca="1">'IMP Total Adj Net Salaries'!AS18*IMP_Salary_Cost_Multiplier</f>
        <v>93.42</v>
      </c>
      <c r="AT18" s="263">
        <f ca="1">'IMP Total Adj Net Salaries'!AT18*IMP_Salary_Cost_Multiplier</f>
        <v>93.42</v>
      </c>
      <c r="AU18" s="264">
        <f ca="1">'IMP Total Adj Net Salaries'!AU18*IMP_Salary_Cost_Multiplier</f>
        <v>93.42</v>
      </c>
      <c r="AV18" s="264">
        <f ca="1">'IMP Total Adj Net Salaries'!AV18*IMP_Salary_Cost_Multiplier</f>
        <v>93.42</v>
      </c>
      <c r="AW18" s="263">
        <f ca="1">'IMP Total Adj Net Salaries'!AW18*IMP_Salary_Cost_Multiplier</f>
        <v>93.42</v>
      </c>
      <c r="AX18" s="264">
        <f ca="1">'IMP Total Adj Net Salaries'!AX18*IMP_Salary_Cost_Multiplier</f>
        <v>93.42</v>
      </c>
      <c r="AY18" s="265">
        <f ca="1">'IMP Total Adj Net Salaries'!AY18*IMP_Salary_Cost_Multiplier</f>
        <v>93.42</v>
      </c>
      <c r="AZ18" s="266">
        <f ca="1">'IMP Total Adj Net Salaries'!AZ18*IMP_Salary_Cost_Multiplier</f>
        <v>112.32000000000001</v>
      </c>
      <c r="BA18" s="264">
        <f ca="1">'IMP Total Adj Net Salaries'!BA18*IMP_Salary_Cost_Multiplier</f>
        <v>112.32000000000001</v>
      </c>
      <c r="BB18" s="264">
        <f ca="1">'IMP Total Adj Net Salaries'!BB18*IMP_Salary_Cost_Multiplier</f>
        <v>134.78399999999999</v>
      </c>
      <c r="BC18" s="263">
        <f ca="1">'IMP Total Adj Net Salaries'!BC18*IMP_Salary_Cost_Multiplier</f>
        <v>269.56799999999998</v>
      </c>
      <c r="BD18" s="264">
        <f ca="1">'IMP Total Adj Net Salaries'!BD18*IMP_Salary_Cost_Multiplier</f>
        <v>269.56799999999998</v>
      </c>
      <c r="BE18" s="264">
        <f ca="1">'IMP Total Adj Net Salaries'!BE18*IMP_Salary_Cost_Multiplier</f>
        <v>269.56799999999998</v>
      </c>
      <c r="BF18" s="263">
        <f ca="1">'IMP Total Adj Net Salaries'!BF18*IMP_Salary_Cost_Multiplier</f>
        <v>269.56799999999998</v>
      </c>
      <c r="BG18" s="264">
        <f ca="1">'IMP Total Adj Net Salaries'!BG18*IMP_Salary_Cost_Multiplier</f>
        <v>269.56799999999998</v>
      </c>
      <c r="BH18" s="264">
        <f ca="1">'IMP Total Adj Net Salaries'!BH18*IMP_Salary_Cost_Multiplier</f>
        <v>269.56799999999998</v>
      </c>
      <c r="BI18" s="263">
        <f ca="1">'IMP Total Adj Net Salaries'!BI18*IMP_Salary_Cost_Multiplier</f>
        <v>269.56799999999998</v>
      </c>
      <c r="BJ18" s="264">
        <f ca="1">'IMP Total Adj Net Salaries'!BJ18*IMP_Salary_Cost_Multiplier</f>
        <v>269.56799999999998</v>
      </c>
      <c r="BK18" s="265">
        <f ca="1">'IMP Total Adj Net Salaries'!BK18*IMP_Salary_Cost_Multiplier</f>
        <v>269.56799999999998</v>
      </c>
      <c r="BL18" s="266">
        <f ca="1">'IMP Total Adj Net Salaries'!BL18*IMP_Salary_Cost_Multiplier</f>
        <v>324</v>
      </c>
      <c r="BM18" s="264">
        <f ca="1">'IMP Total Adj Net Salaries'!BM18*IMP_Salary_Cost_Multiplier</f>
        <v>324</v>
      </c>
      <c r="BN18" s="264">
        <f ca="1">'IMP Total Adj Net Salaries'!BN18*IMP_Salary_Cost_Multiplier</f>
        <v>324</v>
      </c>
      <c r="BO18" s="263">
        <f ca="1">'IMP Total Adj Net Salaries'!BO18*IMP_Salary_Cost_Multiplier</f>
        <v>432</v>
      </c>
      <c r="BP18" s="264">
        <f ca="1">'IMP Total Adj Net Salaries'!BP18*IMP_Salary_Cost_Multiplier</f>
        <v>432</v>
      </c>
      <c r="BQ18" s="264">
        <f ca="1">'IMP Total Adj Net Salaries'!BQ18*IMP_Salary_Cost_Multiplier</f>
        <v>432</v>
      </c>
      <c r="BR18" s="263">
        <f ca="1">'IMP Total Adj Net Salaries'!BR18*IMP_Salary_Cost_Multiplier</f>
        <v>432</v>
      </c>
      <c r="BS18" s="264">
        <f ca="1">'IMP Total Adj Net Salaries'!BS18*IMP_Salary_Cost_Multiplier</f>
        <v>432</v>
      </c>
      <c r="BT18" s="264">
        <f ca="1">'IMP Total Adj Net Salaries'!BT18*IMP_Salary_Cost_Multiplier</f>
        <v>459</v>
      </c>
      <c r="BU18" s="263">
        <f ca="1">'IMP Total Adj Net Salaries'!BU18*IMP_Salary_Cost_Multiplier</f>
        <v>459</v>
      </c>
      <c r="BV18" s="264">
        <f ca="1">'IMP Total Adj Net Salaries'!BV18*IMP_Salary_Cost_Multiplier</f>
        <v>459</v>
      </c>
      <c r="BW18" s="265">
        <f ca="1">'IMP Total Adj Net Salaries'!BW18*IMP_Salary_Cost_Multiplier</f>
        <v>486</v>
      </c>
      <c r="BX18" s="266">
        <f ca="1">'IMP Total Adj Net Salaries'!BX18*IMP_Salary_Cost_Multiplier</f>
        <v>583.20000000000005</v>
      </c>
      <c r="BY18" s="264">
        <f ca="1">'IMP Total Adj Net Salaries'!BY18*IMP_Salary_Cost_Multiplier</f>
        <v>583.20000000000005</v>
      </c>
      <c r="BZ18" s="264">
        <f ca="1">'IMP Total Adj Net Salaries'!BZ18*IMP_Salary_Cost_Multiplier</f>
        <v>615.6</v>
      </c>
      <c r="CA18" s="263">
        <f ca="1">'IMP Total Adj Net Salaries'!CA18*IMP_Salary_Cost_Multiplier</f>
        <v>615.6</v>
      </c>
      <c r="CB18" s="264">
        <f ca="1">'IMP Total Adj Net Salaries'!CB18*IMP_Salary_Cost_Multiplier</f>
        <v>615.6</v>
      </c>
      <c r="CC18" s="264">
        <f ca="1">'IMP Total Adj Net Salaries'!CC18*IMP_Salary_Cost_Multiplier</f>
        <v>615.6</v>
      </c>
      <c r="CD18" s="263">
        <f ca="1">'IMP Total Adj Net Salaries'!CD18*IMP_Salary_Cost_Multiplier</f>
        <v>615.6</v>
      </c>
      <c r="CE18" s="264">
        <f ca="1">'IMP Total Adj Net Salaries'!CE18*IMP_Salary_Cost_Multiplier</f>
        <v>615.6</v>
      </c>
      <c r="CF18" s="264">
        <f ca="1">'IMP Total Adj Net Salaries'!CF18*IMP_Salary_Cost_Multiplier</f>
        <v>615.6</v>
      </c>
      <c r="CG18" s="263">
        <f ca="1">'IMP Total Adj Net Salaries'!CG18*IMP_Salary_Cost_Multiplier</f>
        <v>615.6</v>
      </c>
      <c r="CH18" s="264">
        <f ca="1">'IMP Total Adj Net Salaries'!CH18*IMP_Salary_Cost_Multiplier</f>
        <v>615.6</v>
      </c>
      <c r="CI18" s="265">
        <f ca="1">'IMP Total Adj Net Salaries'!CI18*IMP_Salary_Cost_Multiplier</f>
        <v>615.6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Total Adj Net Salaries'!AB19*IMP_Salary_Cost_Multiplier</f>
        <v>0</v>
      </c>
      <c r="AC19" s="264">
        <f ca="1">'IMP Total Adj Net Salaries'!AC19*IMP_Salary_Cost_Multiplier</f>
        <v>10.368</v>
      </c>
      <c r="AD19" s="264">
        <f ca="1">'IMP Total Adj Net Salaries'!AD19*IMP_Salary_Cost_Multiplier</f>
        <v>10.368</v>
      </c>
      <c r="AE19" s="263">
        <f ca="1">'IMP Total Adj Net Salaries'!AE19*IMP_Salary_Cost_Multiplier</f>
        <v>10.368</v>
      </c>
      <c r="AF19" s="264">
        <f ca="1">'IMP Total Adj Net Salaries'!AF19*IMP_Salary_Cost_Multiplier</f>
        <v>10.368</v>
      </c>
      <c r="AG19" s="264">
        <f ca="1">'IMP Total Adj Net Salaries'!AG19*IMP_Salary_Cost_Multiplier</f>
        <v>10.368</v>
      </c>
      <c r="AH19" s="263">
        <f ca="1">'IMP Total Adj Net Salaries'!AH19*IMP_Salary_Cost_Multiplier</f>
        <v>10.368</v>
      </c>
      <c r="AI19" s="264">
        <f ca="1">'IMP Total Adj Net Salaries'!AI19*IMP_Salary_Cost_Multiplier</f>
        <v>10.368</v>
      </c>
      <c r="AJ19" s="264">
        <f ca="1">'IMP Total Adj Net Salaries'!AJ19*IMP_Salary_Cost_Multiplier</f>
        <v>10.368</v>
      </c>
      <c r="AK19" s="263">
        <f ca="1">'IMP Total Adj Net Salaries'!AK19*IMP_Salary_Cost_Multiplier</f>
        <v>10.368</v>
      </c>
      <c r="AL19" s="264">
        <f ca="1">'IMP Total Adj Net Salaries'!AL19*IMP_Salary_Cost_Multiplier</f>
        <v>10.368</v>
      </c>
      <c r="AM19" s="265">
        <f ca="1">'IMP Total Adj Net Salaries'!AM19*IMP_Salary_Cost_Multiplier</f>
        <v>10.368</v>
      </c>
      <c r="AN19" s="266">
        <f ca="1">'IMP Total Adj Net Salaries'!AN19*IMP_Salary_Cost_Multiplier</f>
        <v>12.456</v>
      </c>
      <c r="AO19" s="264">
        <f ca="1">'IMP Total Adj Net Salaries'!AO19*IMP_Salary_Cost_Multiplier</f>
        <v>62.28</v>
      </c>
      <c r="AP19" s="264">
        <f ca="1">'IMP Total Adj Net Salaries'!AP19*IMP_Salary_Cost_Multiplier</f>
        <v>62.28</v>
      </c>
      <c r="AQ19" s="263">
        <f ca="1">'IMP Total Adj Net Salaries'!AQ19*IMP_Salary_Cost_Multiplier</f>
        <v>62.28</v>
      </c>
      <c r="AR19" s="264">
        <f ca="1">'IMP Total Adj Net Salaries'!AR19*IMP_Salary_Cost_Multiplier</f>
        <v>74.73599999999999</v>
      </c>
      <c r="AS19" s="264">
        <f ca="1">'IMP Total Adj Net Salaries'!AS19*IMP_Salary_Cost_Multiplier</f>
        <v>74.73599999999999</v>
      </c>
      <c r="AT19" s="263">
        <f ca="1">'IMP Total Adj Net Salaries'!AT19*IMP_Salary_Cost_Multiplier</f>
        <v>74.73599999999999</v>
      </c>
      <c r="AU19" s="264">
        <f ca="1">'IMP Total Adj Net Salaries'!AU19*IMP_Salary_Cost_Multiplier</f>
        <v>74.73599999999999</v>
      </c>
      <c r="AV19" s="264">
        <f ca="1">'IMP Total Adj Net Salaries'!AV19*IMP_Salary_Cost_Multiplier</f>
        <v>74.73599999999999</v>
      </c>
      <c r="AW19" s="263">
        <f ca="1">'IMP Total Adj Net Salaries'!AW19*IMP_Salary_Cost_Multiplier</f>
        <v>74.73599999999999</v>
      </c>
      <c r="AX19" s="264">
        <f ca="1">'IMP Total Adj Net Salaries'!AX19*IMP_Salary_Cost_Multiplier</f>
        <v>87.191999999999993</v>
      </c>
      <c r="AY19" s="265">
        <f ca="1">'IMP Total Adj Net Salaries'!AY19*IMP_Salary_Cost_Multiplier</f>
        <v>87.191999999999993</v>
      </c>
      <c r="AZ19" s="266">
        <f ca="1">'IMP Total Adj Net Salaries'!AZ19*IMP_Salary_Cost_Multiplier</f>
        <v>104.83200000000001</v>
      </c>
      <c r="BA19" s="264">
        <f ca="1">'IMP Total Adj Net Salaries'!BA19*IMP_Salary_Cost_Multiplier</f>
        <v>119.80800000000001</v>
      </c>
      <c r="BB19" s="264">
        <f ca="1">'IMP Total Adj Net Salaries'!BB19*IMP_Salary_Cost_Multiplier</f>
        <v>119.80800000000001</v>
      </c>
      <c r="BC19" s="263">
        <f ca="1">'IMP Total Adj Net Salaries'!BC19*IMP_Salary_Cost_Multiplier</f>
        <v>119.80800000000001</v>
      </c>
      <c r="BD19" s="264">
        <f ca="1">'IMP Total Adj Net Salaries'!BD19*IMP_Salary_Cost_Multiplier</f>
        <v>224.64000000000001</v>
      </c>
      <c r="BE19" s="264">
        <f ca="1">'IMP Total Adj Net Salaries'!BE19*IMP_Salary_Cost_Multiplier</f>
        <v>224.64000000000001</v>
      </c>
      <c r="BF19" s="263">
        <f ca="1">'IMP Total Adj Net Salaries'!BF19*IMP_Salary_Cost_Multiplier</f>
        <v>224.64000000000001</v>
      </c>
      <c r="BG19" s="264">
        <f ca="1">'IMP Total Adj Net Salaries'!BG19*IMP_Salary_Cost_Multiplier</f>
        <v>224.64000000000001</v>
      </c>
      <c r="BH19" s="264">
        <f ca="1">'IMP Total Adj Net Salaries'!BH19*IMP_Salary_Cost_Multiplier</f>
        <v>224.64000000000001</v>
      </c>
      <c r="BI19" s="263">
        <f ca="1">'IMP Total Adj Net Salaries'!BI19*IMP_Salary_Cost_Multiplier</f>
        <v>224.64000000000001</v>
      </c>
      <c r="BJ19" s="264">
        <f ca="1">'IMP Total Adj Net Salaries'!BJ19*IMP_Salary_Cost_Multiplier</f>
        <v>224.64000000000001</v>
      </c>
      <c r="BK19" s="265">
        <f ca="1">'IMP Total Adj Net Salaries'!BK19*IMP_Salary_Cost_Multiplier</f>
        <v>224.64000000000001</v>
      </c>
      <c r="BL19" s="266">
        <f ca="1">'IMP Total Adj Net Salaries'!BL19*IMP_Salary_Cost_Multiplier</f>
        <v>270</v>
      </c>
      <c r="BM19" s="264">
        <f ca="1">'IMP Total Adj Net Salaries'!BM19*IMP_Salary_Cost_Multiplier</f>
        <v>270</v>
      </c>
      <c r="BN19" s="264">
        <f ca="1">'IMP Total Adj Net Salaries'!BN19*IMP_Salary_Cost_Multiplier</f>
        <v>270</v>
      </c>
      <c r="BO19" s="263">
        <f ca="1">'IMP Total Adj Net Salaries'!BO19*IMP_Salary_Cost_Multiplier</f>
        <v>270</v>
      </c>
      <c r="BP19" s="264">
        <f ca="1">'IMP Total Adj Net Salaries'!BP19*IMP_Salary_Cost_Multiplier</f>
        <v>414</v>
      </c>
      <c r="BQ19" s="264">
        <f ca="1">'IMP Total Adj Net Salaries'!BQ19*IMP_Salary_Cost_Multiplier</f>
        <v>414</v>
      </c>
      <c r="BR19" s="263">
        <f ca="1">'IMP Total Adj Net Salaries'!BR19*IMP_Salary_Cost_Multiplier</f>
        <v>414</v>
      </c>
      <c r="BS19" s="264">
        <f ca="1">'IMP Total Adj Net Salaries'!BS19*IMP_Salary_Cost_Multiplier</f>
        <v>414</v>
      </c>
      <c r="BT19" s="264">
        <f ca="1">'IMP Total Adj Net Salaries'!BT19*IMP_Salary_Cost_Multiplier</f>
        <v>414</v>
      </c>
      <c r="BU19" s="263">
        <f ca="1">'IMP Total Adj Net Salaries'!BU19*IMP_Salary_Cost_Multiplier</f>
        <v>414</v>
      </c>
      <c r="BV19" s="264">
        <f ca="1">'IMP Total Adj Net Salaries'!BV19*IMP_Salary_Cost_Multiplier</f>
        <v>450</v>
      </c>
      <c r="BW19" s="265">
        <f ca="1">'IMP Total Adj Net Salaries'!BW19*IMP_Salary_Cost_Multiplier</f>
        <v>450</v>
      </c>
      <c r="BX19" s="266">
        <f ca="1">'IMP Total Adj Net Salaries'!BX19*IMP_Salary_Cost_Multiplier</f>
        <v>540</v>
      </c>
      <c r="BY19" s="264">
        <f ca="1">'IMP Total Adj Net Salaries'!BY19*IMP_Salary_Cost_Multiplier</f>
        <v>540</v>
      </c>
      <c r="BZ19" s="264">
        <f ca="1">'IMP Total Adj Net Salaries'!BZ19*IMP_Salary_Cost_Multiplier</f>
        <v>540</v>
      </c>
      <c r="CA19" s="263">
        <f ca="1">'IMP Total Adj Net Salaries'!CA19*IMP_Salary_Cost_Multiplier</f>
        <v>540</v>
      </c>
      <c r="CB19" s="264">
        <f ca="1">'IMP Total Adj Net Salaries'!CB19*IMP_Salary_Cost_Multiplier</f>
        <v>540</v>
      </c>
      <c r="CC19" s="264">
        <f ca="1">'IMP Total Adj Net Salaries'!CC19*IMP_Salary_Cost_Multiplier</f>
        <v>540</v>
      </c>
      <c r="CD19" s="263">
        <f ca="1">'IMP Total Adj Net Salaries'!CD19*IMP_Salary_Cost_Multiplier</f>
        <v>540</v>
      </c>
      <c r="CE19" s="264">
        <f ca="1">'IMP Total Adj Net Salaries'!CE19*IMP_Salary_Cost_Multiplier</f>
        <v>540</v>
      </c>
      <c r="CF19" s="264">
        <f ca="1">'IMP Total Adj Net Salaries'!CF19*IMP_Salary_Cost_Multiplier</f>
        <v>540</v>
      </c>
      <c r="CG19" s="263">
        <f ca="1">'IMP Total Adj Net Salaries'!CG19*IMP_Salary_Cost_Multiplier</f>
        <v>540</v>
      </c>
      <c r="CH19" s="264">
        <f ca="1">'IMP Total Adj Net Salaries'!CH19*IMP_Salary_Cost_Multiplier</f>
        <v>540</v>
      </c>
      <c r="CI19" s="265">
        <f ca="1">'IMP Total Adj Net Salaries'!CI19*IMP_Salary_Cost_Multiplier</f>
        <v>540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Total Adj Net Salaries'!AB20*IMP_Salary_Cost_Multiplier</f>
        <v>0</v>
      </c>
      <c r="AC20" s="264">
        <f ca="1">'IMP Total Adj Net Salaries'!AC20*IMP_Salary_Cost_Multiplier</f>
        <v>0</v>
      </c>
      <c r="AD20" s="264">
        <f ca="1">'IMP Total Adj Net Salaries'!AD20*IMP_Salary_Cost_Multiplier</f>
        <v>7.7760000000000007</v>
      </c>
      <c r="AE20" s="263">
        <f ca="1">'IMP Total Adj Net Salaries'!AE20*IMP_Salary_Cost_Multiplier</f>
        <v>15.552000000000001</v>
      </c>
      <c r="AF20" s="264">
        <f ca="1">'IMP Total Adj Net Salaries'!AF20*IMP_Salary_Cost_Multiplier</f>
        <v>15.552000000000001</v>
      </c>
      <c r="AG20" s="264">
        <f ca="1">'IMP Total Adj Net Salaries'!AG20*IMP_Salary_Cost_Multiplier</f>
        <v>15.552000000000001</v>
      </c>
      <c r="AH20" s="263">
        <f ca="1">'IMP Total Adj Net Salaries'!AH20*IMP_Salary_Cost_Multiplier</f>
        <v>15.552000000000001</v>
      </c>
      <c r="AI20" s="264">
        <f ca="1">'IMP Total Adj Net Salaries'!AI20*IMP_Salary_Cost_Multiplier</f>
        <v>15.552000000000001</v>
      </c>
      <c r="AJ20" s="264">
        <f ca="1">'IMP Total Adj Net Salaries'!AJ20*IMP_Salary_Cost_Multiplier</f>
        <v>15.552000000000001</v>
      </c>
      <c r="AK20" s="263">
        <f ca="1">'IMP Total Adj Net Salaries'!AK20*IMP_Salary_Cost_Multiplier</f>
        <v>15.552000000000001</v>
      </c>
      <c r="AL20" s="264">
        <f ca="1">'IMP Total Adj Net Salaries'!AL20*IMP_Salary_Cost_Multiplier</f>
        <v>15.552000000000001</v>
      </c>
      <c r="AM20" s="265">
        <f ca="1">'IMP Total Adj Net Salaries'!AM20*IMP_Salary_Cost_Multiplier</f>
        <v>15.552000000000001</v>
      </c>
      <c r="AN20" s="266">
        <f ca="1">'IMP Total Adj Net Salaries'!AN20*IMP_Salary_Cost_Multiplier</f>
        <v>18.683999999999997</v>
      </c>
      <c r="AO20" s="264">
        <f ca="1">'IMP Total Adj Net Salaries'!AO20*IMP_Salary_Cost_Multiplier</f>
        <v>18.683999999999997</v>
      </c>
      <c r="AP20" s="264">
        <f ca="1">'IMP Total Adj Net Salaries'!AP20*IMP_Salary_Cost_Multiplier</f>
        <v>56.052</v>
      </c>
      <c r="AQ20" s="263">
        <f ca="1">'IMP Total Adj Net Salaries'!AQ20*IMP_Salary_Cost_Multiplier</f>
        <v>93.42</v>
      </c>
      <c r="AR20" s="264">
        <f ca="1">'IMP Total Adj Net Salaries'!AR20*IMP_Salary_Cost_Multiplier</f>
        <v>93.42</v>
      </c>
      <c r="AS20" s="264">
        <f ca="1">'IMP Total Adj Net Salaries'!AS20*IMP_Salary_Cost_Multiplier</f>
        <v>102.762</v>
      </c>
      <c r="AT20" s="263">
        <f ca="1">'IMP Total Adj Net Salaries'!AT20*IMP_Salary_Cost_Multiplier</f>
        <v>112.104</v>
      </c>
      <c r="AU20" s="264">
        <f ca="1">'IMP Total Adj Net Salaries'!AU20*IMP_Salary_Cost_Multiplier</f>
        <v>112.104</v>
      </c>
      <c r="AV20" s="264">
        <f ca="1">'IMP Total Adj Net Salaries'!AV20*IMP_Salary_Cost_Multiplier</f>
        <v>112.104</v>
      </c>
      <c r="AW20" s="263">
        <f ca="1">'IMP Total Adj Net Salaries'!AW20*IMP_Salary_Cost_Multiplier</f>
        <v>112.104</v>
      </c>
      <c r="AX20" s="264">
        <f ca="1">'IMP Total Adj Net Salaries'!AX20*IMP_Salary_Cost_Multiplier</f>
        <v>112.104</v>
      </c>
      <c r="AY20" s="265">
        <f ca="1">'IMP Total Adj Net Salaries'!AY20*IMP_Salary_Cost_Multiplier</f>
        <v>112.104</v>
      </c>
      <c r="AZ20" s="266">
        <f ca="1">'IMP Total Adj Net Salaries'!AZ20*IMP_Salary_Cost_Multiplier</f>
        <v>146.01600000000002</v>
      </c>
      <c r="BA20" s="264">
        <f ca="1">'IMP Total Adj Net Salaries'!BA20*IMP_Salary_Cost_Multiplier</f>
        <v>146.01600000000002</v>
      </c>
      <c r="BB20" s="264">
        <f ca="1">'IMP Total Adj Net Salaries'!BB20*IMP_Salary_Cost_Multiplier</f>
        <v>157.24799999999999</v>
      </c>
      <c r="BC20" s="263">
        <f ca="1">'IMP Total Adj Net Salaries'!BC20*IMP_Salary_Cost_Multiplier</f>
        <v>168.48000000000002</v>
      </c>
      <c r="BD20" s="264">
        <f ca="1">'IMP Total Adj Net Salaries'!BD20*IMP_Salary_Cost_Multiplier</f>
        <v>168.48000000000002</v>
      </c>
      <c r="BE20" s="264">
        <f ca="1">'IMP Total Adj Net Salaries'!BE20*IMP_Salary_Cost_Multiplier</f>
        <v>258.33600000000001</v>
      </c>
      <c r="BF20" s="263">
        <f ca="1">'IMP Total Adj Net Salaries'!BF20*IMP_Salary_Cost_Multiplier</f>
        <v>336.96000000000004</v>
      </c>
      <c r="BG20" s="264">
        <f ca="1">'IMP Total Adj Net Salaries'!BG20*IMP_Salary_Cost_Multiplier</f>
        <v>336.96000000000004</v>
      </c>
      <c r="BH20" s="264">
        <f ca="1">'IMP Total Adj Net Salaries'!BH20*IMP_Salary_Cost_Multiplier</f>
        <v>336.96000000000004</v>
      </c>
      <c r="BI20" s="263">
        <f ca="1">'IMP Total Adj Net Salaries'!BI20*IMP_Salary_Cost_Multiplier</f>
        <v>336.96000000000004</v>
      </c>
      <c r="BJ20" s="264">
        <f ca="1">'IMP Total Adj Net Salaries'!BJ20*IMP_Salary_Cost_Multiplier</f>
        <v>336.96000000000004</v>
      </c>
      <c r="BK20" s="265">
        <f ca="1">'IMP Total Adj Net Salaries'!BK20*IMP_Salary_Cost_Multiplier</f>
        <v>336.96000000000004</v>
      </c>
      <c r="BL20" s="266">
        <f ca="1">'IMP Total Adj Net Salaries'!BL20*IMP_Salary_Cost_Multiplier</f>
        <v>405</v>
      </c>
      <c r="BM20" s="264">
        <f ca="1">'IMP Total Adj Net Salaries'!BM20*IMP_Salary_Cost_Multiplier</f>
        <v>405</v>
      </c>
      <c r="BN20" s="264">
        <f ca="1">'IMP Total Adj Net Salaries'!BN20*IMP_Salary_Cost_Multiplier</f>
        <v>405</v>
      </c>
      <c r="BO20" s="263">
        <f ca="1">'IMP Total Adj Net Salaries'!BO20*IMP_Salary_Cost_Multiplier</f>
        <v>405</v>
      </c>
      <c r="BP20" s="264">
        <f ca="1">'IMP Total Adj Net Salaries'!BP20*IMP_Salary_Cost_Multiplier</f>
        <v>405</v>
      </c>
      <c r="BQ20" s="264">
        <f ca="1">'IMP Total Adj Net Salaries'!BQ20*IMP_Salary_Cost_Multiplier</f>
        <v>499.5</v>
      </c>
      <c r="BR20" s="263">
        <f ca="1">'IMP Total Adj Net Salaries'!BR20*IMP_Salary_Cost_Multiplier</f>
        <v>580.5</v>
      </c>
      <c r="BS20" s="264">
        <f ca="1">'IMP Total Adj Net Salaries'!BS20*IMP_Salary_Cost_Multiplier</f>
        <v>580.5</v>
      </c>
      <c r="BT20" s="264">
        <f ca="1">'IMP Total Adj Net Salaries'!BT20*IMP_Salary_Cost_Multiplier</f>
        <v>580.5</v>
      </c>
      <c r="BU20" s="263">
        <f ca="1">'IMP Total Adj Net Salaries'!BU20*IMP_Salary_Cost_Multiplier</f>
        <v>580.5</v>
      </c>
      <c r="BV20" s="264">
        <f ca="1">'IMP Total Adj Net Salaries'!BV20*IMP_Salary_Cost_Multiplier</f>
        <v>580.5</v>
      </c>
      <c r="BW20" s="265">
        <f ca="1">'IMP Total Adj Net Salaries'!BW20*IMP_Salary_Cost_Multiplier</f>
        <v>621</v>
      </c>
      <c r="BX20" s="266">
        <f ca="1">'IMP Total Adj Net Salaries'!BX20*IMP_Salary_Cost_Multiplier</f>
        <v>793.80000000000007</v>
      </c>
      <c r="BY20" s="264">
        <f ca="1">'IMP Total Adj Net Salaries'!BY20*IMP_Salary_Cost_Multiplier</f>
        <v>793.80000000000007</v>
      </c>
      <c r="BZ20" s="264">
        <f ca="1">'IMP Total Adj Net Salaries'!BZ20*IMP_Salary_Cost_Multiplier</f>
        <v>793.80000000000007</v>
      </c>
      <c r="CA20" s="263">
        <f ca="1">'IMP Total Adj Net Salaries'!CA20*IMP_Salary_Cost_Multiplier</f>
        <v>793.80000000000007</v>
      </c>
      <c r="CB20" s="264">
        <f ca="1">'IMP Total Adj Net Salaries'!CB20*IMP_Salary_Cost_Multiplier</f>
        <v>793.80000000000007</v>
      </c>
      <c r="CC20" s="264">
        <f ca="1">'IMP Total Adj Net Salaries'!CC20*IMP_Salary_Cost_Multiplier</f>
        <v>793.80000000000007</v>
      </c>
      <c r="CD20" s="263">
        <f ca="1">'IMP Total Adj Net Salaries'!CD20*IMP_Salary_Cost_Multiplier</f>
        <v>793.80000000000007</v>
      </c>
      <c r="CE20" s="264">
        <f ca="1">'IMP Total Adj Net Salaries'!CE20*IMP_Salary_Cost_Multiplier</f>
        <v>793.80000000000007</v>
      </c>
      <c r="CF20" s="264">
        <f ca="1">'IMP Total Adj Net Salaries'!CF20*IMP_Salary_Cost_Multiplier</f>
        <v>793.80000000000007</v>
      </c>
      <c r="CG20" s="263">
        <f ca="1">'IMP Total Adj Net Salaries'!CG20*IMP_Salary_Cost_Multiplier</f>
        <v>793.80000000000007</v>
      </c>
      <c r="CH20" s="264">
        <f ca="1">'IMP Total Adj Net Salaries'!CH20*IMP_Salary_Cost_Multiplier</f>
        <v>793.80000000000007</v>
      </c>
      <c r="CI20" s="265">
        <f ca="1">'IMP Total Adj Net Salaries'!CI20*IMP_Salary_Cost_Multiplier</f>
        <v>793.80000000000007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Total Adj Net Salaries'!AB21*IMP_Salary_Cost_Multiplier</f>
        <v>25.919999999999998</v>
      </c>
      <c r="AC21" s="264">
        <f ca="1">'IMP Total Adj Net Salaries'!AC21*IMP_Salary_Cost_Multiplier</f>
        <v>25.919999999999998</v>
      </c>
      <c r="AD21" s="264">
        <f ca="1">'IMP Total Adj Net Salaries'!AD21*IMP_Salary_Cost_Multiplier</f>
        <v>25.919999999999998</v>
      </c>
      <c r="AE21" s="263">
        <f ca="1">'IMP Total Adj Net Salaries'!AE21*IMP_Salary_Cost_Multiplier</f>
        <v>25.919999999999998</v>
      </c>
      <c r="AF21" s="264">
        <f ca="1">'IMP Total Adj Net Salaries'!AF21*IMP_Salary_Cost_Multiplier</f>
        <v>25.919999999999998</v>
      </c>
      <c r="AG21" s="264">
        <f ca="1">'IMP Total Adj Net Salaries'!AG21*IMP_Salary_Cost_Multiplier</f>
        <v>25.919999999999998</v>
      </c>
      <c r="AH21" s="263">
        <f ca="1">'IMP Total Adj Net Salaries'!AH21*IMP_Salary_Cost_Multiplier</f>
        <v>25.919999999999998</v>
      </c>
      <c r="AI21" s="264">
        <f ca="1">'IMP Total Adj Net Salaries'!AI21*IMP_Salary_Cost_Multiplier</f>
        <v>25.919999999999998</v>
      </c>
      <c r="AJ21" s="264">
        <f ca="1">'IMP Total Adj Net Salaries'!AJ21*IMP_Salary_Cost_Multiplier</f>
        <v>25.919999999999998</v>
      </c>
      <c r="AK21" s="263">
        <f ca="1">'IMP Total Adj Net Salaries'!AK21*IMP_Salary_Cost_Multiplier</f>
        <v>25.919999999999998</v>
      </c>
      <c r="AL21" s="264">
        <f ca="1">'IMP Total Adj Net Salaries'!AL21*IMP_Salary_Cost_Multiplier</f>
        <v>25.919999999999998</v>
      </c>
      <c r="AM21" s="265">
        <f ca="1">'IMP Total Adj Net Salaries'!AM21*IMP_Salary_Cost_Multiplier</f>
        <v>25.919999999999998</v>
      </c>
      <c r="AN21" s="266">
        <f ca="1">'IMP Total Adj Net Salaries'!AN21*IMP_Salary_Cost_Multiplier</f>
        <v>155.70000000000002</v>
      </c>
      <c r="AO21" s="264">
        <f ca="1">'IMP Total Adj Net Salaries'!AO21*IMP_Salary_Cost_Multiplier</f>
        <v>155.70000000000002</v>
      </c>
      <c r="AP21" s="264">
        <f ca="1">'IMP Total Adj Net Salaries'!AP21*IMP_Salary_Cost_Multiplier</f>
        <v>155.70000000000002</v>
      </c>
      <c r="AQ21" s="263">
        <f ca="1">'IMP Total Adj Net Salaries'!AQ21*IMP_Salary_Cost_Multiplier</f>
        <v>186.84</v>
      </c>
      <c r="AR21" s="264">
        <f ca="1">'IMP Total Adj Net Salaries'!AR21*IMP_Salary_Cost_Multiplier</f>
        <v>186.84</v>
      </c>
      <c r="AS21" s="264">
        <f ca="1">'IMP Total Adj Net Salaries'!AS21*IMP_Salary_Cost_Multiplier</f>
        <v>186.84</v>
      </c>
      <c r="AT21" s="263">
        <f ca="1">'IMP Total Adj Net Salaries'!AT21*IMP_Salary_Cost_Multiplier</f>
        <v>186.84</v>
      </c>
      <c r="AU21" s="264">
        <f ca="1">'IMP Total Adj Net Salaries'!AU21*IMP_Salary_Cost_Multiplier</f>
        <v>186.84</v>
      </c>
      <c r="AV21" s="264">
        <f ca="1">'IMP Total Adj Net Salaries'!AV21*IMP_Salary_Cost_Multiplier</f>
        <v>186.84</v>
      </c>
      <c r="AW21" s="263">
        <f ca="1">'IMP Total Adj Net Salaries'!AW21*IMP_Salary_Cost_Multiplier</f>
        <v>217.98</v>
      </c>
      <c r="AX21" s="264">
        <f ca="1">'IMP Total Adj Net Salaries'!AX21*IMP_Salary_Cost_Multiplier</f>
        <v>217.98</v>
      </c>
      <c r="AY21" s="265">
        <f ca="1">'IMP Total Adj Net Salaries'!AY21*IMP_Salary_Cost_Multiplier</f>
        <v>217.98</v>
      </c>
      <c r="AZ21" s="266">
        <f ca="1">'IMP Total Adj Net Salaries'!AZ21*IMP_Salary_Cost_Multiplier</f>
        <v>299.52000000000004</v>
      </c>
      <c r="BA21" s="264">
        <f ca="1">'IMP Total Adj Net Salaries'!BA21*IMP_Salary_Cost_Multiplier</f>
        <v>299.52000000000004</v>
      </c>
      <c r="BB21" s="264">
        <f ca="1">'IMP Total Adj Net Salaries'!BB21*IMP_Salary_Cost_Multiplier</f>
        <v>299.52000000000004</v>
      </c>
      <c r="BC21" s="263">
        <f ca="1">'IMP Total Adj Net Salaries'!BC21*IMP_Salary_Cost_Multiplier</f>
        <v>561.6</v>
      </c>
      <c r="BD21" s="264">
        <f ca="1">'IMP Total Adj Net Salaries'!BD21*IMP_Salary_Cost_Multiplier</f>
        <v>561.6</v>
      </c>
      <c r="BE21" s="264">
        <f ca="1">'IMP Total Adj Net Salaries'!BE21*IMP_Salary_Cost_Multiplier</f>
        <v>561.6</v>
      </c>
      <c r="BF21" s="263">
        <f ca="1">'IMP Total Adj Net Salaries'!BF21*IMP_Salary_Cost_Multiplier</f>
        <v>561.6</v>
      </c>
      <c r="BG21" s="264">
        <f ca="1">'IMP Total Adj Net Salaries'!BG21*IMP_Salary_Cost_Multiplier</f>
        <v>561.6</v>
      </c>
      <c r="BH21" s="264">
        <f ca="1">'IMP Total Adj Net Salaries'!BH21*IMP_Salary_Cost_Multiplier</f>
        <v>561.6</v>
      </c>
      <c r="BI21" s="263">
        <f ca="1">'IMP Total Adj Net Salaries'!BI21*IMP_Salary_Cost_Multiplier</f>
        <v>561.6</v>
      </c>
      <c r="BJ21" s="264">
        <f ca="1">'IMP Total Adj Net Salaries'!BJ21*IMP_Salary_Cost_Multiplier</f>
        <v>561.6</v>
      </c>
      <c r="BK21" s="265">
        <f ca="1">'IMP Total Adj Net Salaries'!BK21*IMP_Salary_Cost_Multiplier</f>
        <v>561.6</v>
      </c>
      <c r="BL21" s="266">
        <f ca="1">'IMP Total Adj Net Salaries'!BL21*IMP_Salary_Cost_Multiplier</f>
        <v>675</v>
      </c>
      <c r="BM21" s="264">
        <f ca="1">'IMP Total Adj Net Salaries'!BM21*IMP_Salary_Cost_Multiplier</f>
        <v>675</v>
      </c>
      <c r="BN21" s="264">
        <f ca="1">'IMP Total Adj Net Salaries'!BN21*IMP_Salary_Cost_Multiplier</f>
        <v>675</v>
      </c>
      <c r="BO21" s="263">
        <f ca="1">'IMP Total Adj Net Salaries'!BO21*IMP_Salary_Cost_Multiplier</f>
        <v>1035</v>
      </c>
      <c r="BP21" s="264">
        <f ca="1">'IMP Total Adj Net Salaries'!BP21*IMP_Salary_Cost_Multiplier</f>
        <v>1035</v>
      </c>
      <c r="BQ21" s="264">
        <f ca="1">'IMP Total Adj Net Salaries'!BQ21*IMP_Salary_Cost_Multiplier</f>
        <v>1035</v>
      </c>
      <c r="BR21" s="263">
        <f ca="1">'IMP Total Adj Net Salaries'!BR21*IMP_Salary_Cost_Multiplier</f>
        <v>1035</v>
      </c>
      <c r="BS21" s="264">
        <f ca="1">'IMP Total Adj Net Salaries'!BS21*IMP_Salary_Cost_Multiplier</f>
        <v>1035</v>
      </c>
      <c r="BT21" s="264">
        <f ca="1">'IMP Total Adj Net Salaries'!BT21*IMP_Salary_Cost_Multiplier</f>
        <v>1035</v>
      </c>
      <c r="BU21" s="263">
        <f ca="1">'IMP Total Adj Net Salaries'!BU21*IMP_Salary_Cost_Multiplier</f>
        <v>1125</v>
      </c>
      <c r="BV21" s="264">
        <f ca="1">'IMP Total Adj Net Salaries'!BV21*IMP_Salary_Cost_Multiplier</f>
        <v>1125</v>
      </c>
      <c r="BW21" s="265">
        <f ca="1">'IMP Total Adj Net Salaries'!BW21*IMP_Salary_Cost_Multiplier</f>
        <v>1125</v>
      </c>
      <c r="BX21" s="266">
        <f ca="1">'IMP Total Adj Net Salaries'!BX21*IMP_Salary_Cost_Multiplier</f>
        <v>1350</v>
      </c>
      <c r="BY21" s="264">
        <f ca="1">'IMP Total Adj Net Salaries'!BY21*IMP_Salary_Cost_Multiplier</f>
        <v>1350</v>
      </c>
      <c r="BZ21" s="264">
        <f ca="1">'IMP Total Adj Net Salaries'!BZ21*IMP_Salary_Cost_Multiplier</f>
        <v>1350</v>
      </c>
      <c r="CA21" s="263">
        <f ca="1">'IMP Total Adj Net Salaries'!CA21*IMP_Salary_Cost_Multiplier</f>
        <v>1350</v>
      </c>
      <c r="CB21" s="264">
        <f ca="1">'IMP Total Adj Net Salaries'!CB21*IMP_Salary_Cost_Multiplier</f>
        <v>1350</v>
      </c>
      <c r="CC21" s="264">
        <f ca="1">'IMP Total Adj Net Salaries'!CC21*IMP_Salary_Cost_Multiplier</f>
        <v>1350</v>
      </c>
      <c r="CD21" s="263">
        <f ca="1">'IMP Total Adj Net Salaries'!CD21*IMP_Salary_Cost_Multiplier</f>
        <v>1350</v>
      </c>
      <c r="CE21" s="264">
        <f ca="1">'IMP Total Adj Net Salaries'!CE21*IMP_Salary_Cost_Multiplier</f>
        <v>1350</v>
      </c>
      <c r="CF21" s="264">
        <f ca="1">'IMP Total Adj Net Salaries'!CF21*IMP_Salary_Cost_Multiplier</f>
        <v>1350</v>
      </c>
      <c r="CG21" s="263">
        <f ca="1">'IMP Total Adj Net Salaries'!CG21*IMP_Salary_Cost_Multiplier</f>
        <v>1350</v>
      </c>
      <c r="CH21" s="264">
        <f ca="1">'IMP Total Adj Net Salaries'!CH21*IMP_Salary_Cost_Multiplier</f>
        <v>1350</v>
      </c>
      <c r="CI21" s="265">
        <f ca="1">'IMP Total Adj Net Salaries'!CI21*IMP_Salary_Cost_Multiplier</f>
        <v>1350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Total Adj Net Salaries'!AB22*IMP_Salary_Cost_Multiplier</f>
        <v>12.959999999999999</v>
      </c>
      <c r="AC22" s="264">
        <f ca="1">'IMP Total Adj Net Salaries'!AC22*IMP_Salary_Cost_Multiplier</f>
        <v>12.959999999999999</v>
      </c>
      <c r="AD22" s="264">
        <f ca="1">'IMP Total Adj Net Salaries'!AD22*IMP_Salary_Cost_Multiplier</f>
        <v>12.959999999999999</v>
      </c>
      <c r="AE22" s="263">
        <f ca="1">'IMP Total Adj Net Salaries'!AE22*IMP_Salary_Cost_Multiplier</f>
        <v>12.959999999999999</v>
      </c>
      <c r="AF22" s="264">
        <f ca="1">'IMP Total Adj Net Salaries'!AF22*IMP_Salary_Cost_Multiplier</f>
        <v>12.959999999999999</v>
      </c>
      <c r="AG22" s="264">
        <f ca="1">'IMP Total Adj Net Salaries'!AG22*IMP_Salary_Cost_Multiplier</f>
        <v>12.959999999999999</v>
      </c>
      <c r="AH22" s="263">
        <f ca="1">'IMP Total Adj Net Salaries'!AH22*IMP_Salary_Cost_Multiplier</f>
        <v>12.959999999999999</v>
      </c>
      <c r="AI22" s="264">
        <f ca="1">'IMP Total Adj Net Salaries'!AI22*IMP_Salary_Cost_Multiplier</f>
        <v>12.959999999999999</v>
      </c>
      <c r="AJ22" s="264">
        <f ca="1">'IMP Total Adj Net Salaries'!AJ22*IMP_Salary_Cost_Multiplier</f>
        <v>12.959999999999999</v>
      </c>
      <c r="AK22" s="263">
        <f ca="1">'IMP Total Adj Net Salaries'!AK22*IMP_Salary_Cost_Multiplier</f>
        <v>12.959999999999999</v>
      </c>
      <c r="AL22" s="264">
        <f ca="1">'IMP Total Adj Net Salaries'!AL22*IMP_Salary_Cost_Multiplier</f>
        <v>12.959999999999999</v>
      </c>
      <c r="AM22" s="265">
        <f ca="1">'IMP Total Adj Net Salaries'!AM22*IMP_Salary_Cost_Multiplier</f>
        <v>12.959999999999999</v>
      </c>
      <c r="AN22" s="266">
        <f ca="1">'IMP Total Adj Net Salaries'!AN22*IMP_Salary_Cost_Multiplier</f>
        <v>15.57</v>
      </c>
      <c r="AO22" s="264">
        <f ca="1">'IMP Total Adj Net Salaries'!AO22*IMP_Salary_Cost_Multiplier</f>
        <v>15.57</v>
      </c>
      <c r="AP22" s="264">
        <f ca="1">'IMP Total Adj Net Salaries'!AP22*IMP_Salary_Cost_Multiplier</f>
        <v>15.57</v>
      </c>
      <c r="AQ22" s="263">
        <f ca="1">'IMP Total Adj Net Salaries'!AQ22*IMP_Salary_Cost_Multiplier</f>
        <v>31.14</v>
      </c>
      <c r="AR22" s="264">
        <f ca="1">'IMP Total Adj Net Salaries'!AR22*IMP_Salary_Cost_Multiplier</f>
        <v>31.14</v>
      </c>
      <c r="AS22" s="264">
        <f ca="1">'IMP Total Adj Net Salaries'!AS22*IMP_Salary_Cost_Multiplier</f>
        <v>31.14</v>
      </c>
      <c r="AT22" s="263">
        <f ca="1">'IMP Total Adj Net Salaries'!AT22*IMP_Salary_Cost_Multiplier</f>
        <v>31.14</v>
      </c>
      <c r="AU22" s="264">
        <f ca="1">'IMP Total Adj Net Salaries'!AU22*IMP_Salary_Cost_Multiplier</f>
        <v>31.14</v>
      </c>
      <c r="AV22" s="264">
        <f ca="1">'IMP Total Adj Net Salaries'!AV22*IMP_Salary_Cost_Multiplier</f>
        <v>31.14</v>
      </c>
      <c r="AW22" s="263">
        <f ca="1">'IMP Total Adj Net Salaries'!AW22*IMP_Salary_Cost_Multiplier</f>
        <v>31.14</v>
      </c>
      <c r="AX22" s="264">
        <f ca="1">'IMP Total Adj Net Salaries'!AX22*IMP_Salary_Cost_Multiplier</f>
        <v>31.14</v>
      </c>
      <c r="AY22" s="265">
        <f ca="1">'IMP Total Adj Net Salaries'!AY22*IMP_Salary_Cost_Multiplier</f>
        <v>31.14</v>
      </c>
      <c r="AZ22" s="266">
        <f ca="1">'IMP Total Adj Net Salaries'!AZ22*IMP_Salary_Cost_Multiplier</f>
        <v>37.440000000000005</v>
      </c>
      <c r="BA22" s="264">
        <f ca="1">'IMP Total Adj Net Salaries'!BA22*IMP_Salary_Cost_Multiplier</f>
        <v>37.440000000000005</v>
      </c>
      <c r="BB22" s="264">
        <f ca="1">'IMP Total Adj Net Salaries'!BB22*IMP_Salary_Cost_Multiplier</f>
        <v>37.440000000000005</v>
      </c>
      <c r="BC22" s="263">
        <f ca="1">'IMP Total Adj Net Salaries'!BC22*IMP_Salary_Cost_Multiplier</f>
        <v>56.160000000000004</v>
      </c>
      <c r="BD22" s="264">
        <f ca="1">'IMP Total Adj Net Salaries'!BD22*IMP_Salary_Cost_Multiplier</f>
        <v>56.160000000000004</v>
      </c>
      <c r="BE22" s="264">
        <f ca="1">'IMP Total Adj Net Salaries'!BE22*IMP_Salary_Cost_Multiplier</f>
        <v>56.160000000000004</v>
      </c>
      <c r="BF22" s="263">
        <f ca="1">'IMP Total Adj Net Salaries'!BF22*IMP_Salary_Cost_Multiplier</f>
        <v>56.160000000000004</v>
      </c>
      <c r="BG22" s="264">
        <f ca="1">'IMP Total Adj Net Salaries'!BG22*IMP_Salary_Cost_Multiplier</f>
        <v>56.160000000000004</v>
      </c>
      <c r="BH22" s="264">
        <f ca="1">'IMP Total Adj Net Salaries'!BH22*IMP_Salary_Cost_Multiplier</f>
        <v>56.160000000000004</v>
      </c>
      <c r="BI22" s="263">
        <f ca="1">'IMP Total Adj Net Salaries'!BI22*IMP_Salary_Cost_Multiplier</f>
        <v>56.160000000000004</v>
      </c>
      <c r="BJ22" s="264">
        <f ca="1">'IMP Total Adj Net Salaries'!BJ22*IMP_Salary_Cost_Multiplier</f>
        <v>56.160000000000004</v>
      </c>
      <c r="BK22" s="265">
        <f ca="1">'IMP Total Adj Net Salaries'!BK22*IMP_Salary_Cost_Multiplier</f>
        <v>56.160000000000004</v>
      </c>
      <c r="BL22" s="266">
        <f ca="1">'IMP Total Adj Net Salaries'!BL22*IMP_Salary_Cost_Multiplier</f>
        <v>67.5</v>
      </c>
      <c r="BM22" s="264">
        <f ca="1">'IMP Total Adj Net Salaries'!BM22*IMP_Salary_Cost_Multiplier</f>
        <v>67.5</v>
      </c>
      <c r="BN22" s="264">
        <f ca="1">'IMP Total Adj Net Salaries'!BN22*IMP_Salary_Cost_Multiplier</f>
        <v>67.5</v>
      </c>
      <c r="BO22" s="263">
        <f ca="1">'IMP Total Adj Net Salaries'!BO22*IMP_Salary_Cost_Multiplier</f>
        <v>112.5</v>
      </c>
      <c r="BP22" s="264">
        <f ca="1">'IMP Total Adj Net Salaries'!BP22*IMP_Salary_Cost_Multiplier</f>
        <v>112.5</v>
      </c>
      <c r="BQ22" s="264">
        <f ca="1">'IMP Total Adj Net Salaries'!BQ22*IMP_Salary_Cost_Multiplier</f>
        <v>112.5</v>
      </c>
      <c r="BR22" s="263">
        <f ca="1">'IMP Total Adj Net Salaries'!BR22*IMP_Salary_Cost_Multiplier</f>
        <v>112.5</v>
      </c>
      <c r="BS22" s="264">
        <f ca="1">'IMP Total Adj Net Salaries'!BS22*IMP_Salary_Cost_Multiplier</f>
        <v>112.5</v>
      </c>
      <c r="BT22" s="264">
        <f ca="1">'IMP Total Adj Net Salaries'!BT22*IMP_Salary_Cost_Multiplier</f>
        <v>112.5</v>
      </c>
      <c r="BU22" s="263">
        <f ca="1">'IMP Total Adj Net Salaries'!BU22*IMP_Salary_Cost_Multiplier</f>
        <v>112.5</v>
      </c>
      <c r="BV22" s="264">
        <f ca="1">'IMP Total Adj Net Salaries'!BV22*IMP_Salary_Cost_Multiplier</f>
        <v>112.5</v>
      </c>
      <c r="BW22" s="265">
        <f ca="1">'IMP Total Adj Net Salaries'!BW22*IMP_Salary_Cost_Multiplier</f>
        <v>112.5</v>
      </c>
      <c r="BX22" s="266">
        <f ca="1">'IMP Total Adj Net Salaries'!BX22*IMP_Salary_Cost_Multiplier</f>
        <v>135</v>
      </c>
      <c r="BY22" s="264">
        <f ca="1">'IMP Total Adj Net Salaries'!BY22*IMP_Salary_Cost_Multiplier</f>
        <v>135</v>
      </c>
      <c r="BZ22" s="264">
        <f ca="1">'IMP Total Adj Net Salaries'!BZ22*IMP_Salary_Cost_Multiplier</f>
        <v>135</v>
      </c>
      <c r="CA22" s="263">
        <f ca="1">'IMP Total Adj Net Salaries'!CA22*IMP_Salary_Cost_Multiplier</f>
        <v>135</v>
      </c>
      <c r="CB22" s="264">
        <f ca="1">'IMP Total Adj Net Salaries'!CB22*IMP_Salary_Cost_Multiplier</f>
        <v>135</v>
      </c>
      <c r="CC22" s="264">
        <f ca="1">'IMP Total Adj Net Salaries'!CC22*IMP_Salary_Cost_Multiplier</f>
        <v>135</v>
      </c>
      <c r="CD22" s="263">
        <f ca="1">'IMP Total Adj Net Salaries'!CD22*IMP_Salary_Cost_Multiplier</f>
        <v>135</v>
      </c>
      <c r="CE22" s="264">
        <f ca="1">'IMP Total Adj Net Salaries'!CE22*IMP_Salary_Cost_Multiplier</f>
        <v>135</v>
      </c>
      <c r="CF22" s="264">
        <f ca="1">'IMP Total Adj Net Salaries'!CF22*IMP_Salary_Cost_Multiplier</f>
        <v>135</v>
      </c>
      <c r="CG22" s="263">
        <f ca="1">'IMP Total Adj Net Salaries'!CG22*IMP_Salary_Cost_Multiplier</f>
        <v>135</v>
      </c>
      <c r="CH22" s="264">
        <f ca="1">'IMP Total Adj Net Salaries'!CH22*IMP_Salary_Cost_Multiplier</f>
        <v>135</v>
      </c>
      <c r="CI22" s="265">
        <f ca="1">'IMP Total Adj Net Salaries'!CI22*IMP_Salary_Cost_Multiplier</f>
        <v>135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Total Adj Net Salaries'!AB23*IMP_Salary_Cost_Multiplier</f>
        <v>20.736000000000001</v>
      </c>
      <c r="AC23" s="264">
        <f ca="1">'IMP Total Adj Net Salaries'!AC23*IMP_Salary_Cost_Multiplier</f>
        <v>20.736000000000001</v>
      </c>
      <c r="AD23" s="264">
        <f ca="1">'IMP Total Adj Net Salaries'!AD23*IMP_Salary_Cost_Multiplier</f>
        <v>20.736000000000001</v>
      </c>
      <c r="AE23" s="263">
        <f ca="1">'IMP Total Adj Net Salaries'!AE23*IMP_Salary_Cost_Multiplier</f>
        <v>20.736000000000001</v>
      </c>
      <c r="AF23" s="264">
        <f ca="1">'IMP Total Adj Net Salaries'!AF23*IMP_Salary_Cost_Multiplier</f>
        <v>20.736000000000001</v>
      </c>
      <c r="AG23" s="264">
        <f ca="1">'IMP Total Adj Net Salaries'!AG23*IMP_Salary_Cost_Multiplier</f>
        <v>20.736000000000001</v>
      </c>
      <c r="AH23" s="263">
        <f ca="1">'IMP Total Adj Net Salaries'!AH23*IMP_Salary_Cost_Multiplier</f>
        <v>20.736000000000001</v>
      </c>
      <c r="AI23" s="264">
        <f ca="1">'IMP Total Adj Net Salaries'!AI23*IMP_Salary_Cost_Multiplier</f>
        <v>20.736000000000001</v>
      </c>
      <c r="AJ23" s="264">
        <f ca="1">'IMP Total Adj Net Salaries'!AJ23*IMP_Salary_Cost_Multiplier</f>
        <v>20.736000000000001</v>
      </c>
      <c r="AK23" s="263">
        <f ca="1">'IMP Total Adj Net Salaries'!AK23*IMP_Salary_Cost_Multiplier</f>
        <v>20.736000000000001</v>
      </c>
      <c r="AL23" s="264">
        <f ca="1">'IMP Total Adj Net Salaries'!AL23*IMP_Salary_Cost_Multiplier</f>
        <v>20.736000000000001</v>
      </c>
      <c r="AM23" s="265">
        <f ca="1">'IMP Total Adj Net Salaries'!AM23*IMP_Salary_Cost_Multiplier</f>
        <v>20.736000000000001</v>
      </c>
      <c r="AN23" s="266">
        <f ca="1">'IMP Total Adj Net Salaries'!AN23*IMP_Salary_Cost_Multiplier</f>
        <v>24.911999999999999</v>
      </c>
      <c r="AO23" s="264">
        <f ca="1">'IMP Total Adj Net Salaries'!AO23*IMP_Salary_Cost_Multiplier</f>
        <v>24.911999999999999</v>
      </c>
      <c r="AP23" s="264">
        <f ca="1">'IMP Total Adj Net Salaries'!AP23*IMP_Salary_Cost_Multiplier</f>
        <v>24.911999999999999</v>
      </c>
      <c r="AQ23" s="263">
        <f ca="1">'IMP Total Adj Net Salaries'!AQ23*IMP_Salary_Cost_Multiplier</f>
        <v>49.823999999999998</v>
      </c>
      <c r="AR23" s="264">
        <f ca="1">'IMP Total Adj Net Salaries'!AR23*IMP_Salary_Cost_Multiplier</f>
        <v>49.823999999999998</v>
      </c>
      <c r="AS23" s="264">
        <f ca="1">'IMP Total Adj Net Salaries'!AS23*IMP_Salary_Cost_Multiplier</f>
        <v>49.823999999999998</v>
      </c>
      <c r="AT23" s="263">
        <f ca="1">'IMP Total Adj Net Salaries'!AT23*IMP_Salary_Cost_Multiplier</f>
        <v>49.823999999999998</v>
      </c>
      <c r="AU23" s="264">
        <f ca="1">'IMP Total Adj Net Salaries'!AU23*IMP_Salary_Cost_Multiplier</f>
        <v>49.823999999999998</v>
      </c>
      <c r="AV23" s="264">
        <f ca="1">'IMP Total Adj Net Salaries'!AV23*IMP_Salary_Cost_Multiplier</f>
        <v>49.823999999999998</v>
      </c>
      <c r="AW23" s="263">
        <f ca="1">'IMP Total Adj Net Salaries'!AW23*IMP_Salary_Cost_Multiplier</f>
        <v>49.823999999999998</v>
      </c>
      <c r="AX23" s="264">
        <f ca="1">'IMP Total Adj Net Salaries'!AX23*IMP_Salary_Cost_Multiplier</f>
        <v>49.823999999999998</v>
      </c>
      <c r="AY23" s="265">
        <f ca="1">'IMP Total Adj Net Salaries'!AY23*IMP_Salary_Cost_Multiplier</f>
        <v>49.823999999999998</v>
      </c>
      <c r="AZ23" s="266">
        <f ca="1">'IMP Total Adj Net Salaries'!AZ23*IMP_Salary_Cost_Multiplier</f>
        <v>59.904000000000003</v>
      </c>
      <c r="BA23" s="264">
        <f ca="1">'IMP Total Adj Net Salaries'!BA23*IMP_Salary_Cost_Multiplier</f>
        <v>59.904000000000003</v>
      </c>
      <c r="BB23" s="264">
        <f ca="1">'IMP Total Adj Net Salaries'!BB23*IMP_Salary_Cost_Multiplier</f>
        <v>59.904000000000003</v>
      </c>
      <c r="BC23" s="263">
        <f ca="1">'IMP Total Adj Net Salaries'!BC23*IMP_Salary_Cost_Multiplier</f>
        <v>89.856000000000009</v>
      </c>
      <c r="BD23" s="264">
        <f ca="1">'IMP Total Adj Net Salaries'!BD23*IMP_Salary_Cost_Multiplier</f>
        <v>89.856000000000009</v>
      </c>
      <c r="BE23" s="264">
        <f ca="1">'IMP Total Adj Net Salaries'!BE23*IMP_Salary_Cost_Multiplier</f>
        <v>89.856000000000009</v>
      </c>
      <c r="BF23" s="263">
        <f ca="1">'IMP Total Adj Net Salaries'!BF23*IMP_Salary_Cost_Multiplier</f>
        <v>89.856000000000009</v>
      </c>
      <c r="BG23" s="264">
        <f ca="1">'IMP Total Adj Net Salaries'!BG23*IMP_Salary_Cost_Multiplier</f>
        <v>89.856000000000009</v>
      </c>
      <c r="BH23" s="264">
        <f ca="1">'IMP Total Adj Net Salaries'!BH23*IMP_Salary_Cost_Multiplier</f>
        <v>89.856000000000009</v>
      </c>
      <c r="BI23" s="263">
        <f ca="1">'IMP Total Adj Net Salaries'!BI23*IMP_Salary_Cost_Multiplier</f>
        <v>89.856000000000009</v>
      </c>
      <c r="BJ23" s="264">
        <f ca="1">'IMP Total Adj Net Salaries'!BJ23*IMP_Salary_Cost_Multiplier</f>
        <v>89.856000000000009</v>
      </c>
      <c r="BK23" s="265">
        <f ca="1">'IMP Total Adj Net Salaries'!BK23*IMP_Salary_Cost_Multiplier</f>
        <v>89.856000000000009</v>
      </c>
      <c r="BL23" s="266">
        <f ca="1">'IMP Total Adj Net Salaries'!BL23*IMP_Salary_Cost_Multiplier</f>
        <v>108</v>
      </c>
      <c r="BM23" s="264">
        <f ca="1">'IMP Total Adj Net Salaries'!BM23*IMP_Salary_Cost_Multiplier</f>
        <v>108</v>
      </c>
      <c r="BN23" s="264">
        <f ca="1">'IMP Total Adj Net Salaries'!BN23*IMP_Salary_Cost_Multiplier</f>
        <v>108</v>
      </c>
      <c r="BO23" s="263">
        <f ca="1">'IMP Total Adj Net Salaries'!BO23*IMP_Salary_Cost_Multiplier</f>
        <v>180</v>
      </c>
      <c r="BP23" s="264">
        <f ca="1">'IMP Total Adj Net Salaries'!BP23*IMP_Salary_Cost_Multiplier</f>
        <v>180</v>
      </c>
      <c r="BQ23" s="264">
        <f ca="1">'IMP Total Adj Net Salaries'!BQ23*IMP_Salary_Cost_Multiplier</f>
        <v>180</v>
      </c>
      <c r="BR23" s="263">
        <f ca="1">'IMP Total Adj Net Salaries'!BR23*IMP_Salary_Cost_Multiplier</f>
        <v>180</v>
      </c>
      <c r="BS23" s="264">
        <f ca="1">'IMP Total Adj Net Salaries'!BS23*IMP_Salary_Cost_Multiplier</f>
        <v>180</v>
      </c>
      <c r="BT23" s="264">
        <f ca="1">'IMP Total Adj Net Salaries'!BT23*IMP_Salary_Cost_Multiplier</f>
        <v>180</v>
      </c>
      <c r="BU23" s="263">
        <f ca="1">'IMP Total Adj Net Salaries'!BU23*IMP_Salary_Cost_Multiplier</f>
        <v>180</v>
      </c>
      <c r="BV23" s="264">
        <f ca="1">'IMP Total Adj Net Salaries'!BV23*IMP_Salary_Cost_Multiplier</f>
        <v>180</v>
      </c>
      <c r="BW23" s="265">
        <f ca="1">'IMP Total Adj Net Salaries'!BW23*IMP_Salary_Cost_Multiplier</f>
        <v>180</v>
      </c>
      <c r="BX23" s="266">
        <f ca="1">'IMP Total Adj Net Salaries'!BX23*IMP_Salary_Cost_Multiplier</f>
        <v>216</v>
      </c>
      <c r="BY23" s="264">
        <f ca="1">'IMP Total Adj Net Salaries'!BY23*IMP_Salary_Cost_Multiplier</f>
        <v>216</v>
      </c>
      <c r="BZ23" s="264">
        <f ca="1">'IMP Total Adj Net Salaries'!BZ23*IMP_Salary_Cost_Multiplier</f>
        <v>216</v>
      </c>
      <c r="CA23" s="263">
        <f ca="1">'IMP Total Adj Net Salaries'!CA23*IMP_Salary_Cost_Multiplier</f>
        <v>216</v>
      </c>
      <c r="CB23" s="264">
        <f ca="1">'IMP Total Adj Net Salaries'!CB23*IMP_Salary_Cost_Multiplier</f>
        <v>216</v>
      </c>
      <c r="CC23" s="264">
        <f ca="1">'IMP Total Adj Net Salaries'!CC23*IMP_Salary_Cost_Multiplier</f>
        <v>216</v>
      </c>
      <c r="CD23" s="263">
        <f ca="1">'IMP Total Adj Net Salaries'!CD23*IMP_Salary_Cost_Multiplier</f>
        <v>216</v>
      </c>
      <c r="CE23" s="264">
        <f ca="1">'IMP Total Adj Net Salaries'!CE23*IMP_Salary_Cost_Multiplier</f>
        <v>216</v>
      </c>
      <c r="CF23" s="264">
        <f ca="1">'IMP Total Adj Net Salaries'!CF23*IMP_Salary_Cost_Multiplier</f>
        <v>216</v>
      </c>
      <c r="CG23" s="263">
        <f ca="1">'IMP Total Adj Net Salaries'!CG23*IMP_Salary_Cost_Multiplier</f>
        <v>216</v>
      </c>
      <c r="CH23" s="264">
        <f ca="1">'IMP Total Adj Net Salaries'!CH23*IMP_Salary_Cost_Multiplier</f>
        <v>216</v>
      </c>
      <c r="CI23" s="265">
        <f ca="1">'IMP Total Adj Net Salaries'!CI23*IMP_Salary_Cost_Multiplier</f>
        <v>216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Total Adj Net Salaries'!AB24*IMP_Salary_Cost_Multiplier</f>
        <v>12.959999999999999</v>
      </c>
      <c r="AC24" s="264">
        <f ca="1">'IMP Total Adj Net Salaries'!AC24*IMP_Salary_Cost_Multiplier</f>
        <v>12.959999999999999</v>
      </c>
      <c r="AD24" s="264">
        <f ca="1">'IMP Total Adj Net Salaries'!AD24*IMP_Salary_Cost_Multiplier</f>
        <v>12.959999999999999</v>
      </c>
      <c r="AE24" s="263">
        <f ca="1">'IMP Total Adj Net Salaries'!AE24*IMP_Salary_Cost_Multiplier</f>
        <v>12.959999999999999</v>
      </c>
      <c r="AF24" s="264">
        <f ca="1">'IMP Total Adj Net Salaries'!AF24*IMP_Salary_Cost_Multiplier</f>
        <v>12.959999999999999</v>
      </c>
      <c r="AG24" s="264">
        <f ca="1">'IMP Total Adj Net Salaries'!AG24*IMP_Salary_Cost_Multiplier</f>
        <v>12.959999999999999</v>
      </c>
      <c r="AH24" s="263">
        <f ca="1">'IMP Total Adj Net Salaries'!AH24*IMP_Salary_Cost_Multiplier</f>
        <v>12.959999999999999</v>
      </c>
      <c r="AI24" s="264">
        <f ca="1">'IMP Total Adj Net Salaries'!AI24*IMP_Salary_Cost_Multiplier</f>
        <v>12.959999999999999</v>
      </c>
      <c r="AJ24" s="264">
        <f ca="1">'IMP Total Adj Net Salaries'!AJ24*IMP_Salary_Cost_Multiplier</f>
        <v>12.959999999999999</v>
      </c>
      <c r="AK24" s="263">
        <f ca="1">'IMP Total Adj Net Salaries'!AK24*IMP_Salary_Cost_Multiplier</f>
        <v>12.959999999999999</v>
      </c>
      <c r="AL24" s="264">
        <f ca="1">'IMP Total Adj Net Salaries'!AL24*IMP_Salary_Cost_Multiplier</f>
        <v>12.959999999999999</v>
      </c>
      <c r="AM24" s="265">
        <f ca="1">'IMP Total Adj Net Salaries'!AM24*IMP_Salary_Cost_Multiplier</f>
        <v>12.959999999999999</v>
      </c>
      <c r="AN24" s="266">
        <f ca="1">'IMP Total Adj Net Salaries'!AN24*IMP_Salary_Cost_Multiplier</f>
        <v>46.71</v>
      </c>
      <c r="AO24" s="264">
        <f ca="1">'IMP Total Adj Net Salaries'!AO24*IMP_Salary_Cost_Multiplier</f>
        <v>46.71</v>
      </c>
      <c r="AP24" s="264">
        <f ca="1">'IMP Total Adj Net Salaries'!AP24*IMP_Salary_Cost_Multiplier</f>
        <v>46.71</v>
      </c>
      <c r="AQ24" s="263">
        <f ca="1">'IMP Total Adj Net Salaries'!AQ24*IMP_Salary_Cost_Multiplier</f>
        <v>46.71</v>
      </c>
      <c r="AR24" s="264">
        <f ca="1">'IMP Total Adj Net Salaries'!AR24*IMP_Salary_Cost_Multiplier</f>
        <v>46.71</v>
      </c>
      <c r="AS24" s="264">
        <f ca="1">'IMP Total Adj Net Salaries'!AS24*IMP_Salary_Cost_Multiplier</f>
        <v>46.71</v>
      </c>
      <c r="AT24" s="263">
        <f ca="1">'IMP Total Adj Net Salaries'!AT24*IMP_Salary_Cost_Multiplier</f>
        <v>46.71</v>
      </c>
      <c r="AU24" s="264">
        <f ca="1">'IMP Total Adj Net Salaries'!AU24*IMP_Salary_Cost_Multiplier</f>
        <v>46.71</v>
      </c>
      <c r="AV24" s="264">
        <f ca="1">'IMP Total Adj Net Salaries'!AV24*IMP_Salary_Cost_Multiplier</f>
        <v>46.71</v>
      </c>
      <c r="AW24" s="263">
        <f ca="1">'IMP Total Adj Net Salaries'!AW24*IMP_Salary_Cost_Multiplier</f>
        <v>62.28</v>
      </c>
      <c r="AX24" s="264">
        <f ca="1">'IMP Total Adj Net Salaries'!AX24*IMP_Salary_Cost_Multiplier</f>
        <v>62.28</v>
      </c>
      <c r="AY24" s="265">
        <f ca="1">'IMP Total Adj Net Salaries'!AY24*IMP_Salary_Cost_Multiplier</f>
        <v>62.28</v>
      </c>
      <c r="AZ24" s="266">
        <f ca="1">'IMP Total Adj Net Salaries'!AZ24*IMP_Salary_Cost_Multiplier</f>
        <v>74.88000000000001</v>
      </c>
      <c r="BA24" s="264">
        <f ca="1">'IMP Total Adj Net Salaries'!BA24*IMP_Salary_Cost_Multiplier</f>
        <v>74.88000000000001</v>
      </c>
      <c r="BB24" s="264">
        <f ca="1">'IMP Total Adj Net Salaries'!BB24*IMP_Salary_Cost_Multiplier</f>
        <v>74.88000000000001</v>
      </c>
      <c r="BC24" s="263">
        <f ca="1">'IMP Total Adj Net Salaries'!BC24*IMP_Salary_Cost_Multiplier</f>
        <v>149.76000000000002</v>
      </c>
      <c r="BD24" s="264">
        <f ca="1">'IMP Total Adj Net Salaries'!BD24*IMP_Salary_Cost_Multiplier</f>
        <v>149.76000000000002</v>
      </c>
      <c r="BE24" s="264">
        <f ca="1">'IMP Total Adj Net Salaries'!BE24*IMP_Salary_Cost_Multiplier</f>
        <v>149.76000000000002</v>
      </c>
      <c r="BF24" s="263">
        <f ca="1">'IMP Total Adj Net Salaries'!BF24*IMP_Salary_Cost_Multiplier</f>
        <v>149.76000000000002</v>
      </c>
      <c r="BG24" s="264">
        <f ca="1">'IMP Total Adj Net Salaries'!BG24*IMP_Salary_Cost_Multiplier</f>
        <v>149.76000000000002</v>
      </c>
      <c r="BH24" s="264">
        <f ca="1">'IMP Total Adj Net Salaries'!BH24*IMP_Salary_Cost_Multiplier</f>
        <v>149.76000000000002</v>
      </c>
      <c r="BI24" s="263">
        <f ca="1">'IMP Total Adj Net Salaries'!BI24*IMP_Salary_Cost_Multiplier</f>
        <v>149.76000000000002</v>
      </c>
      <c r="BJ24" s="264">
        <f ca="1">'IMP Total Adj Net Salaries'!BJ24*IMP_Salary_Cost_Multiplier</f>
        <v>149.76000000000002</v>
      </c>
      <c r="BK24" s="265">
        <f ca="1">'IMP Total Adj Net Salaries'!BK24*IMP_Salary_Cost_Multiplier</f>
        <v>149.76000000000002</v>
      </c>
      <c r="BL24" s="266">
        <f ca="1">'IMP Total Adj Net Salaries'!BL24*IMP_Salary_Cost_Multiplier</f>
        <v>180</v>
      </c>
      <c r="BM24" s="264">
        <f ca="1">'IMP Total Adj Net Salaries'!BM24*IMP_Salary_Cost_Multiplier</f>
        <v>180</v>
      </c>
      <c r="BN24" s="264">
        <f ca="1">'IMP Total Adj Net Salaries'!BN24*IMP_Salary_Cost_Multiplier</f>
        <v>180</v>
      </c>
      <c r="BO24" s="263">
        <f ca="1">'IMP Total Adj Net Salaries'!BO24*IMP_Salary_Cost_Multiplier</f>
        <v>270</v>
      </c>
      <c r="BP24" s="264">
        <f ca="1">'IMP Total Adj Net Salaries'!BP24*IMP_Salary_Cost_Multiplier</f>
        <v>270</v>
      </c>
      <c r="BQ24" s="264">
        <f ca="1">'IMP Total Adj Net Salaries'!BQ24*IMP_Salary_Cost_Multiplier</f>
        <v>270</v>
      </c>
      <c r="BR24" s="263">
        <f ca="1">'IMP Total Adj Net Salaries'!BR24*IMP_Salary_Cost_Multiplier</f>
        <v>270</v>
      </c>
      <c r="BS24" s="264">
        <f ca="1">'IMP Total Adj Net Salaries'!BS24*IMP_Salary_Cost_Multiplier</f>
        <v>270</v>
      </c>
      <c r="BT24" s="264">
        <f ca="1">'IMP Total Adj Net Salaries'!BT24*IMP_Salary_Cost_Multiplier</f>
        <v>270</v>
      </c>
      <c r="BU24" s="263">
        <f ca="1">'IMP Total Adj Net Salaries'!BU24*IMP_Salary_Cost_Multiplier</f>
        <v>292.5</v>
      </c>
      <c r="BV24" s="264">
        <f ca="1">'IMP Total Adj Net Salaries'!BV24*IMP_Salary_Cost_Multiplier</f>
        <v>292.5</v>
      </c>
      <c r="BW24" s="265">
        <f ca="1">'IMP Total Adj Net Salaries'!BW24*IMP_Salary_Cost_Multiplier</f>
        <v>292.5</v>
      </c>
      <c r="BX24" s="266">
        <f ca="1">'IMP Total Adj Net Salaries'!BX24*IMP_Salary_Cost_Multiplier</f>
        <v>351</v>
      </c>
      <c r="BY24" s="264">
        <f ca="1">'IMP Total Adj Net Salaries'!BY24*IMP_Salary_Cost_Multiplier</f>
        <v>351</v>
      </c>
      <c r="BZ24" s="264">
        <f ca="1">'IMP Total Adj Net Salaries'!BZ24*IMP_Salary_Cost_Multiplier</f>
        <v>351</v>
      </c>
      <c r="CA24" s="263">
        <f ca="1">'IMP Total Adj Net Salaries'!CA24*IMP_Salary_Cost_Multiplier</f>
        <v>351</v>
      </c>
      <c r="CB24" s="264">
        <f ca="1">'IMP Total Adj Net Salaries'!CB24*IMP_Salary_Cost_Multiplier</f>
        <v>351</v>
      </c>
      <c r="CC24" s="264">
        <f ca="1">'IMP Total Adj Net Salaries'!CC24*IMP_Salary_Cost_Multiplier</f>
        <v>351</v>
      </c>
      <c r="CD24" s="263">
        <f ca="1">'IMP Total Adj Net Salaries'!CD24*IMP_Salary_Cost_Multiplier</f>
        <v>351</v>
      </c>
      <c r="CE24" s="264">
        <f ca="1">'IMP Total Adj Net Salaries'!CE24*IMP_Salary_Cost_Multiplier</f>
        <v>351</v>
      </c>
      <c r="CF24" s="264">
        <f ca="1">'IMP Total Adj Net Salaries'!CF24*IMP_Salary_Cost_Multiplier</f>
        <v>351</v>
      </c>
      <c r="CG24" s="263">
        <f ca="1">'IMP Total Adj Net Salaries'!CG24*IMP_Salary_Cost_Multiplier</f>
        <v>351</v>
      </c>
      <c r="CH24" s="264">
        <f ca="1">'IMP Total Adj Net Salaries'!CH24*IMP_Salary_Cost_Multiplier</f>
        <v>351</v>
      </c>
      <c r="CI24" s="265">
        <f ca="1">'IMP Total Adj Net Salaries'!CI24*IMP_Salary_Cost_Multiplier</f>
        <v>351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Total Adj Net Salaries'!AB25*IMP_Salary_Cost_Multiplier</f>
        <v>0</v>
      </c>
      <c r="AC25" s="264">
        <f ca="1">'IMP Total Adj Net Salaries'!AC25*IMP_Salary_Cost_Multiplier</f>
        <v>0</v>
      </c>
      <c r="AD25" s="264">
        <f ca="1">'IMP Total Adj Net Salaries'!AD25*IMP_Salary_Cost_Multiplier</f>
        <v>0</v>
      </c>
      <c r="AE25" s="263">
        <f ca="1">'IMP Total Adj Net Salaries'!AE25*IMP_Salary_Cost_Multiplier</f>
        <v>0</v>
      </c>
      <c r="AF25" s="264">
        <f ca="1">'IMP Total Adj Net Salaries'!AF25*IMP_Salary_Cost_Multiplier</f>
        <v>0</v>
      </c>
      <c r="AG25" s="264">
        <f ca="1">'IMP Total Adj Net Salaries'!AG25*IMP_Salary_Cost_Multiplier</f>
        <v>0</v>
      </c>
      <c r="AH25" s="263">
        <f ca="1">'IMP Total Adj Net Salaries'!AH25*IMP_Salary_Cost_Multiplier</f>
        <v>0</v>
      </c>
      <c r="AI25" s="264">
        <f ca="1">'IMP Total Adj Net Salaries'!AI25*IMP_Salary_Cost_Multiplier</f>
        <v>0</v>
      </c>
      <c r="AJ25" s="264">
        <f ca="1">'IMP Total Adj Net Salaries'!AJ25*IMP_Salary_Cost_Multiplier</f>
        <v>0</v>
      </c>
      <c r="AK25" s="263">
        <f ca="1">'IMP Total Adj Net Salaries'!AK25*IMP_Salary_Cost_Multiplier</f>
        <v>0</v>
      </c>
      <c r="AL25" s="264">
        <f ca="1">'IMP Total Adj Net Salaries'!AL25*IMP_Salary_Cost_Multiplier</f>
        <v>0</v>
      </c>
      <c r="AM25" s="265">
        <f ca="1">'IMP Total Adj Net Salaries'!AM25*IMP_Salary_Cost_Multiplier</f>
        <v>0</v>
      </c>
      <c r="AN25" s="266">
        <f ca="1">'IMP Total Adj Net Salaries'!AN25*IMP_Salary_Cost_Multiplier</f>
        <v>0</v>
      </c>
      <c r="AO25" s="264">
        <f ca="1">'IMP Total Adj Net Salaries'!AO25*IMP_Salary_Cost_Multiplier</f>
        <v>0</v>
      </c>
      <c r="AP25" s="264">
        <f ca="1">'IMP Total Adj Net Salaries'!AP25*IMP_Salary_Cost_Multiplier</f>
        <v>0</v>
      </c>
      <c r="AQ25" s="263">
        <f ca="1">'IMP Total Adj Net Salaries'!AQ25*IMP_Salary_Cost_Multiplier</f>
        <v>0</v>
      </c>
      <c r="AR25" s="264">
        <f ca="1">'IMP Total Adj Net Salaries'!AR25*IMP_Salary_Cost_Multiplier</f>
        <v>0</v>
      </c>
      <c r="AS25" s="264">
        <f ca="1">'IMP Total Adj Net Salaries'!AS25*IMP_Salary_Cost_Multiplier</f>
        <v>0</v>
      </c>
      <c r="AT25" s="263">
        <f ca="1">'IMP Total Adj Net Salaries'!AT25*IMP_Salary_Cost_Multiplier</f>
        <v>0</v>
      </c>
      <c r="AU25" s="264">
        <f ca="1">'IMP Total Adj Net Salaries'!AU25*IMP_Salary_Cost_Multiplier</f>
        <v>0</v>
      </c>
      <c r="AV25" s="264">
        <f ca="1">'IMP Total Adj Net Salaries'!AV25*IMP_Salary_Cost_Multiplier</f>
        <v>0</v>
      </c>
      <c r="AW25" s="263">
        <f ca="1">'IMP Total Adj Net Salaries'!AW25*IMP_Salary_Cost_Multiplier</f>
        <v>0</v>
      </c>
      <c r="AX25" s="264">
        <f ca="1">'IMP Total Adj Net Salaries'!AX25*IMP_Salary_Cost_Multiplier</f>
        <v>0</v>
      </c>
      <c r="AY25" s="265">
        <f ca="1">'IMP Total Adj Net Salaries'!AY25*IMP_Salary_Cost_Multiplier</f>
        <v>0</v>
      </c>
      <c r="AZ25" s="266">
        <f ca="1">'IMP Total Adj Net Salaries'!AZ25*IMP_Salary_Cost_Multiplier</f>
        <v>0</v>
      </c>
      <c r="BA25" s="264">
        <f ca="1">'IMP Total Adj Net Salaries'!BA25*IMP_Salary_Cost_Multiplier</f>
        <v>0</v>
      </c>
      <c r="BB25" s="264">
        <f ca="1">'IMP Total Adj Net Salaries'!BB25*IMP_Salary_Cost_Multiplier</f>
        <v>0</v>
      </c>
      <c r="BC25" s="263">
        <f ca="1">'IMP Total Adj Net Salaries'!BC25*IMP_Salary_Cost_Multiplier</f>
        <v>0</v>
      </c>
      <c r="BD25" s="264">
        <f ca="1">'IMP Total Adj Net Salaries'!BD25*IMP_Salary_Cost_Multiplier</f>
        <v>0</v>
      </c>
      <c r="BE25" s="264">
        <f ca="1">'IMP Total Adj Net Salaries'!BE25*IMP_Salary_Cost_Multiplier</f>
        <v>0</v>
      </c>
      <c r="BF25" s="263">
        <f ca="1">'IMP Total Adj Net Salaries'!BF25*IMP_Salary_Cost_Multiplier</f>
        <v>0</v>
      </c>
      <c r="BG25" s="264">
        <f ca="1">'IMP Total Adj Net Salaries'!BG25*IMP_Salary_Cost_Multiplier</f>
        <v>0</v>
      </c>
      <c r="BH25" s="264">
        <f ca="1">'IMP Total Adj Net Salaries'!BH25*IMP_Salary_Cost_Multiplier</f>
        <v>0</v>
      </c>
      <c r="BI25" s="263">
        <f ca="1">'IMP Total Adj Net Salaries'!BI25*IMP_Salary_Cost_Multiplier</f>
        <v>0</v>
      </c>
      <c r="BJ25" s="264">
        <f ca="1">'IMP Total Adj Net Salaries'!BJ25*IMP_Salary_Cost_Multiplier</f>
        <v>0</v>
      </c>
      <c r="BK25" s="265">
        <f ca="1">'IMP Total Adj Net Salaries'!BK25*IMP_Salary_Cost_Multiplier</f>
        <v>0</v>
      </c>
      <c r="BL25" s="264">
        <f ca="1">'IMP Total Adj Net Salaries'!BL25*IMP_Salary_Cost_Multiplier</f>
        <v>0</v>
      </c>
      <c r="BM25" s="264">
        <f ca="1">'IMP Total Adj Net Salaries'!BM25*IMP_Salary_Cost_Multiplier</f>
        <v>0</v>
      </c>
      <c r="BN25" s="345">
        <f ca="1">'IMP Total Adj Net Salaries'!BN25*IMP_Salary_Cost_Multiplier</f>
        <v>0</v>
      </c>
      <c r="BO25" s="264">
        <f ca="1">'IMP Total Adj Net Salaries'!BO25*IMP_Salary_Cost_Multiplier</f>
        <v>0</v>
      </c>
      <c r="BP25" s="264">
        <f ca="1">'IMP Total Adj Net Salaries'!BP25*IMP_Salary_Cost_Multiplier</f>
        <v>0</v>
      </c>
      <c r="BQ25" s="264">
        <f ca="1">'IMP Total Adj Net Salaries'!BQ25*IMP_Salary_Cost_Multiplier</f>
        <v>0</v>
      </c>
      <c r="BR25" s="263">
        <f ca="1">'IMP Total Adj Net Salaries'!BR25*IMP_Salary_Cost_Multiplier</f>
        <v>0</v>
      </c>
      <c r="BS25" s="264">
        <f ca="1">'IMP Total Adj Net Salaries'!BS25*IMP_Salary_Cost_Multiplier</f>
        <v>0</v>
      </c>
      <c r="BT25" s="345">
        <f ca="1">'IMP Total Adj Net Salaries'!BT25*IMP_Salary_Cost_Multiplier</f>
        <v>0</v>
      </c>
      <c r="BU25" s="264">
        <f ca="1">'IMP Total Adj Net Salaries'!BU25*IMP_Salary_Cost_Multiplier</f>
        <v>0</v>
      </c>
      <c r="BV25" s="264">
        <f ca="1">'IMP Total Adj Net Salaries'!BV25*IMP_Salary_Cost_Multiplier</f>
        <v>0</v>
      </c>
      <c r="BW25" s="265">
        <f ca="1">'IMP Total Adj Net Salaries'!BW25*IMP_Salary_Cost_Multiplier</f>
        <v>0</v>
      </c>
      <c r="BX25" s="266">
        <f ca="1">'IMP Total Adj Net Salaries'!BX25*IMP_Salary_Cost_Multiplier</f>
        <v>0</v>
      </c>
      <c r="BY25" s="264">
        <f ca="1">'IMP Total Adj Net Salaries'!BY25*IMP_Salary_Cost_Multiplier</f>
        <v>0</v>
      </c>
      <c r="BZ25" s="264">
        <f ca="1">'IMP Total Adj Net Salaries'!BZ25*IMP_Salary_Cost_Multiplier</f>
        <v>0</v>
      </c>
      <c r="CA25" s="263">
        <f ca="1">'IMP Total Adj Net Salaries'!CA25*IMP_Salary_Cost_Multiplier</f>
        <v>0</v>
      </c>
      <c r="CB25" s="264">
        <f ca="1">'IMP Total Adj Net Salaries'!CB25*IMP_Salary_Cost_Multiplier</f>
        <v>0</v>
      </c>
      <c r="CC25" s="264">
        <f ca="1">'IMP Total Adj Net Salaries'!CC25*IMP_Salary_Cost_Multiplier</f>
        <v>0</v>
      </c>
      <c r="CD25" s="263">
        <f ca="1">'IMP Total Adj Net Salaries'!CD25*IMP_Salary_Cost_Multiplier</f>
        <v>0</v>
      </c>
      <c r="CE25" s="264">
        <f ca="1">'IMP Total Adj Net Salaries'!CE25*IMP_Salary_Cost_Multiplier</f>
        <v>0</v>
      </c>
      <c r="CF25" s="264">
        <f ca="1">'IMP Total Adj Net Salaries'!CF25*IMP_Salary_Cost_Multiplier</f>
        <v>0</v>
      </c>
      <c r="CG25" s="263">
        <f ca="1">'IMP Total Adj Net Salaries'!CG25*IMP_Salary_Cost_Multiplier</f>
        <v>0</v>
      </c>
      <c r="CH25" s="264">
        <f ca="1">'IMP Total Adj Net Salaries'!CH25*IMP_Salary_Cost_Multiplier</f>
        <v>0</v>
      </c>
      <c r="CI25" s="265">
        <f ca="1">'IMP Total Adj Net Salaries'!CI25*IMP_Salary_Cost_Multiplier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Total Adj Net Salaries'!AB26*IMP_Salary_Cost_Multiplier</f>
        <v>0</v>
      </c>
      <c r="AC26" s="264">
        <f ca="1">'IMP Total Adj Net Salaries'!AC26*IMP_Salary_Cost_Multiplier</f>
        <v>0</v>
      </c>
      <c r="AD26" s="264">
        <f ca="1">'IMP Total Adj Net Salaries'!AD26*IMP_Salary_Cost_Multiplier</f>
        <v>0</v>
      </c>
      <c r="AE26" s="263">
        <f ca="1">'IMP Total Adj Net Salaries'!AE26*IMP_Salary_Cost_Multiplier</f>
        <v>0</v>
      </c>
      <c r="AF26" s="264">
        <f ca="1">'IMP Total Adj Net Salaries'!AF26*IMP_Salary_Cost_Multiplier</f>
        <v>0</v>
      </c>
      <c r="AG26" s="264">
        <f ca="1">'IMP Total Adj Net Salaries'!AG26*IMP_Salary_Cost_Multiplier</f>
        <v>0</v>
      </c>
      <c r="AH26" s="263">
        <f ca="1">'IMP Total Adj Net Salaries'!AH26*IMP_Salary_Cost_Multiplier</f>
        <v>0</v>
      </c>
      <c r="AI26" s="264">
        <f ca="1">'IMP Total Adj Net Salaries'!AI26*IMP_Salary_Cost_Multiplier</f>
        <v>0</v>
      </c>
      <c r="AJ26" s="264">
        <f ca="1">'IMP Total Adj Net Salaries'!AJ26*IMP_Salary_Cost_Multiplier</f>
        <v>0</v>
      </c>
      <c r="AK26" s="263">
        <f ca="1">'IMP Total Adj Net Salaries'!AK26*IMP_Salary_Cost_Multiplier</f>
        <v>0</v>
      </c>
      <c r="AL26" s="264">
        <f ca="1">'IMP Total Adj Net Salaries'!AL26*IMP_Salary_Cost_Multiplier</f>
        <v>0</v>
      </c>
      <c r="AM26" s="265">
        <f ca="1">'IMP Total Adj Net Salaries'!AM26*IMP_Salary_Cost_Multiplier</f>
        <v>0</v>
      </c>
      <c r="AN26" s="266">
        <f ca="1">'IMP Total Adj Net Salaries'!AN26*IMP_Salary_Cost_Multiplier</f>
        <v>0</v>
      </c>
      <c r="AO26" s="264">
        <f ca="1">'IMP Total Adj Net Salaries'!AO26*IMP_Salary_Cost_Multiplier</f>
        <v>0</v>
      </c>
      <c r="AP26" s="264">
        <f ca="1">'IMP Total Adj Net Salaries'!AP26*IMP_Salary_Cost_Multiplier</f>
        <v>0</v>
      </c>
      <c r="AQ26" s="263">
        <f ca="1">'IMP Total Adj Net Salaries'!AQ26*IMP_Salary_Cost_Multiplier</f>
        <v>0</v>
      </c>
      <c r="AR26" s="264">
        <f ca="1">'IMP Total Adj Net Salaries'!AR26*IMP_Salary_Cost_Multiplier</f>
        <v>0</v>
      </c>
      <c r="AS26" s="264">
        <f ca="1">'IMP Total Adj Net Salaries'!AS26*IMP_Salary_Cost_Multiplier</f>
        <v>0</v>
      </c>
      <c r="AT26" s="263">
        <f ca="1">'IMP Total Adj Net Salaries'!AT26*IMP_Salary_Cost_Multiplier</f>
        <v>0</v>
      </c>
      <c r="AU26" s="264">
        <f ca="1">'IMP Total Adj Net Salaries'!AU26*IMP_Salary_Cost_Multiplier</f>
        <v>0</v>
      </c>
      <c r="AV26" s="264">
        <f ca="1">'IMP Total Adj Net Salaries'!AV26*IMP_Salary_Cost_Multiplier</f>
        <v>0</v>
      </c>
      <c r="AW26" s="263">
        <f ca="1">'IMP Total Adj Net Salaries'!AW26*IMP_Salary_Cost_Multiplier</f>
        <v>0</v>
      </c>
      <c r="AX26" s="264">
        <f ca="1">'IMP Total Adj Net Salaries'!AX26*IMP_Salary_Cost_Multiplier</f>
        <v>0</v>
      </c>
      <c r="AY26" s="265">
        <f ca="1">'IMP Total Adj Net Salaries'!AY26*IMP_Salary_Cost_Multiplier</f>
        <v>0</v>
      </c>
      <c r="AZ26" s="266">
        <f ca="1">'IMP Total Adj Net Salaries'!AZ26*IMP_Salary_Cost_Multiplier</f>
        <v>0</v>
      </c>
      <c r="BA26" s="264">
        <f ca="1">'IMP Total Adj Net Salaries'!BA26*IMP_Salary_Cost_Multiplier</f>
        <v>0</v>
      </c>
      <c r="BB26" s="264">
        <f ca="1">'IMP Total Adj Net Salaries'!BB26*IMP_Salary_Cost_Multiplier</f>
        <v>0</v>
      </c>
      <c r="BC26" s="263">
        <f ca="1">'IMP Total Adj Net Salaries'!BC26*IMP_Salary_Cost_Multiplier</f>
        <v>0</v>
      </c>
      <c r="BD26" s="264">
        <f ca="1">'IMP Total Adj Net Salaries'!BD26*IMP_Salary_Cost_Multiplier</f>
        <v>0</v>
      </c>
      <c r="BE26" s="264">
        <f ca="1">'IMP Total Adj Net Salaries'!BE26*IMP_Salary_Cost_Multiplier</f>
        <v>0</v>
      </c>
      <c r="BF26" s="263">
        <f ca="1">'IMP Total Adj Net Salaries'!BF26*IMP_Salary_Cost_Multiplier</f>
        <v>0</v>
      </c>
      <c r="BG26" s="264">
        <f ca="1">'IMP Total Adj Net Salaries'!BG26*IMP_Salary_Cost_Multiplier</f>
        <v>0</v>
      </c>
      <c r="BH26" s="264">
        <f ca="1">'IMP Total Adj Net Salaries'!BH26*IMP_Salary_Cost_Multiplier</f>
        <v>0</v>
      </c>
      <c r="BI26" s="263">
        <f ca="1">'IMP Total Adj Net Salaries'!BI26*IMP_Salary_Cost_Multiplier</f>
        <v>0</v>
      </c>
      <c r="BJ26" s="264">
        <f ca="1">'IMP Total Adj Net Salaries'!BJ26*IMP_Salary_Cost_Multiplier</f>
        <v>0</v>
      </c>
      <c r="BK26" s="265">
        <f ca="1">'IMP Total Adj Net Salaries'!BK26*IMP_Salary_Cost_Multiplier</f>
        <v>0</v>
      </c>
      <c r="BL26" s="264">
        <f ca="1">'IMP Total Adj Net Salaries'!BL26*IMP_Salary_Cost_Multiplier</f>
        <v>0</v>
      </c>
      <c r="BM26" s="264">
        <f ca="1">'IMP Total Adj Net Salaries'!BM26*IMP_Salary_Cost_Multiplier</f>
        <v>0</v>
      </c>
      <c r="BN26" s="345">
        <f ca="1">'IMP Total Adj Net Salaries'!BN26*IMP_Salary_Cost_Multiplier</f>
        <v>0</v>
      </c>
      <c r="BO26" s="264">
        <f ca="1">'IMP Total Adj Net Salaries'!BO26*IMP_Salary_Cost_Multiplier</f>
        <v>0</v>
      </c>
      <c r="BP26" s="264">
        <f ca="1">'IMP Total Adj Net Salaries'!BP26*IMP_Salary_Cost_Multiplier</f>
        <v>0</v>
      </c>
      <c r="BQ26" s="264">
        <f ca="1">'IMP Total Adj Net Salaries'!BQ26*IMP_Salary_Cost_Multiplier</f>
        <v>0</v>
      </c>
      <c r="BR26" s="263">
        <f ca="1">'IMP Total Adj Net Salaries'!BR26*IMP_Salary_Cost_Multiplier</f>
        <v>0</v>
      </c>
      <c r="BS26" s="264">
        <f ca="1">'IMP Total Adj Net Salaries'!BS26*IMP_Salary_Cost_Multiplier</f>
        <v>0</v>
      </c>
      <c r="BT26" s="345">
        <f ca="1">'IMP Total Adj Net Salaries'!BT26*IMP_Salary_Cost_Multiplier</f>
        <v>0</v>
      </c>
      <c r="BU26" s="264">
        <f ca="1">'IMP Total Adj Net Salaries'!BU26*IMP_Salary_Cost_Multiplier</f>
        <v>0</v>
      </c>
      <c r="BV26" s="264">
        <f ca="1">'IMP Total Adj Net Salaries'!BV26*IMP_Salary_Cost_Multiplier</f>
        <v>0</v>
      </c>
      <c r="BW26" s="265">
        <f ca="1">'IMP Total Adj Net Salaries'!BW26*IMP_Salary_Cost_Multiplier</f>
        <v>0</v>
      </c>
      <c r="BX26" s="266">
        <f ca="1">'IMP Total Adj Net Salaries'!BX26*IMP_Salary_Cost_Multiplier</f>
        <v>0</v>
      </c>
      <c r="BY26" s="264">
        <f ca="1">'IMP Total Adj Net Salaries'!BY26*IMP_Salary_Cost_Multiplier</f>
        <v>0</v>
      </c>
      <c r="BZ26" s="264">
        <f ca="1">'IMP Total Adj Net Salaries'!BZ26*IMP_Salary_Cost_Multiplier</f>
        <v>0</v>
      </c>
      <c r="CA26" s="263">
        <f ca="1">'IMP Total Adj Net Salaries'!CA26*IMP_Salary_Cost_Multiplier</f>
        <v>0</v>
      </c>
      <c r="CB26" s="264">
        <f ca="1">'IMP Total Adj Net Salaries'!CB26*IMP_Salary_Cost_Multiplier</f>
        <v>0</v>
      </c>
      <c r="CC26" s="264">
        <f ca="1">'IMP Total Adj Net Salaries'!CC26*IMP_Salary_Cost_Multiplier</f>
        <v>0</v>
      </c>
      <c r="CD26" s="263">
        <f ca="1">'IMP Total Adj Net Salaries'!CD26*IMP_Salary_Cost_Multiplier</f>
        <v>0</v>
      </c>
      <c r="CE26" s="264">
        <f ca="1">'IMP Total Adj Net Salaries'!CE26*IMP_Salary_Cost_Multiplier</f>
        <v>0</v>
      </c>
      <c r="CF26" s="264">
        <f ca="1">'IMP Total Adj Net Salaries'!CF26*IMP_Salary_Cost_Multiplier</f>
        <v>0</v>
      </c>
      <c r="CG26" s="263">
        <f ca="1">'IMP Total Adj Net Salaries'!CG26*IMP_Salary_Cost_Multiplier</f>
        <v>0</v>
      </c>
      <c r="CH26" s="264">
        <f ca="1">'IMP Total Adj Net Salaries'!CH26*IMP_Salary_Cost_Multiplier</f>
        <v>0</v>
      </c>
      <c r="CI26" s="265">
        <f ca="1">'IMP Total Adj Net Salaries'!CI26*IMP_Salary_Cost_Multiplier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Total Adj Net Salaries'!AB27*IMP_Salary_Cost_Multiplier</f>
        <v>0</v>
      </c>
      <c r="AC27" s="264">
        <f ca="1">'IMP Total Adj Net Salaries'!AC27*IMP_Salary_Cost_Multiplier</f>
        <v>0</v>
      </c>
      <c r="AD27" s="264">
        <f ca="1">'IMP Total Adj Net Salaries'!AD27*IMP_Salary_Cost_Multiplier</f>
        <v>0</v>
      </c>
      <c r="AE27" s="263">
        <f ca="1">'IMP Total Adj Net Salaries'!AE27*IMP_Salary_Cost_Multiplier</f>
        <v>0</v>
      </c>
      <c r="AF27" s="264">
        <f ca="1">'IMP Total Adj Net Salaries'!AF27*IMP_Salary_Cost_Multiplier</f>
        <v>0</v>
      </c>
      <c r="AG27" s="264">
        <f ca="1">'IMP Total Adj Net Salaries'!AG27*IMP_Salary_Cost_Multiplier</f>
        <v>0</v>
      </c>
      <c r="AH27" s="263">
        <f ca="1">'IMP Total Adj Net Salaries'!AH27*IMP_Salary_Cost_Multiplier</f>
        <v>0</v>
      </c>
      <c r="AI27" s="264">
        <f ca="1">'IMP Total Adj Net Salaries'!AI27*IMP_Salary_Cost_Multiplier</f>
        <v>0</v>
      </c>
      <c r="AJ27" s="264">
        <f ca="1">'IMP Total Adj Net Salaries'!AJ27*IMP_Salary_Cost_Multiplier</f>
        <v>0</v>
      </c>
      <c r="AK27" s="263">
        <f ca="1">'IMP Total Adj Net Salaries'!AK27*IMP_Salary_Cost_Multiplier</f>
        <v>0</v>
      </c>
      <c r="AL27" s="264">
        <f ca="1">'IMP Total Adj Net Salaries'!AL27*IMP_Salary_Cost_Multiplier</f>
        <v>0</v>
      </c>
      <c r="AM27" s="265">
        <f ca="1">'IMP Total Adj Net Salaries'!AM27*IMP_Salary_Cost_Multiplier</f>
        <v>0</v>
      </c>
      <c r="AN27" s="266">
        <f ca="1">'IMP Total Adj Net Salaries'!AN27*IMP_Salary_Cost_Multiplier</f>
        <v>0</v>
      </c>
      <c r="AO27" s="264">
        <f ca="1">'IMP Total Adj Net Salaries'!AO27*IMP_Salary_Cost_Multiplier</f>
        <v>0</v>
      </c>
      <c r="AP27" s="264">
        <f ca="1">'IMP Total Adj Net Salaries'!AP27*IMP_Salary_Cost_Multiplier</f>
        <v>0</v>
      </c>
      <c r="AQ27" s="263">
        <f ca="1">'IMP Total Adj Net Salaries'!AQ27*IMP_Salary_Cost_Multiplier</f>
        <v>0</v>
      </c>
      <c r="AR27" s="264">
        <f ca="1">'IMP Total Adj Net Salaries'!AR27*IMP_Salary_Cost_Multiplier</f>
        <v>0</v>
      </c>
      <c r="AS27" s="264">
        <f ca="1">'IMP Total Adj Net Salaries'!AS27*IMP_Salary_Cost_Multiplier</f>
        <v>0</v>
      </c>
      <c r="AT27" s="263">
        <f ca="1">'IMP Total Adj Net Salaries'!AT27*IMP_Salary_Cost_Multiplier</f>
        <v>0</v>
      </c>
      <c r="AU27" s="264">
        <f ca="1">'IMP Total Adj Net Salaries'!AU27*IMP_Salary_Cost_Multiplier</f>
        <v>0</v>
      </c>
      <c r="AV27" s="264">
        <f ca="1">'IMP Total Adj Net Salaries'!AV27*IMP_Salary_Cost_Multiplier</f>
        <v>0</v>
      </c>
      <c r="AW27" s="263">
        <f ca="1">'IMP Total Adj Net Salaries'!AW27*IMP_Salary_Cost_Multiplier</f>
        <v>0</v>
      </c>
      <c r="AX27" s="264">
        <f ca="1">'IMP Total Adj Net Salaries'!AX27*IMP_Salary_Cost_Multiplier</f>
        <v>0</v>
      </c>
      <c r="AY27" s="265">
        <f ca="1">'IMP Total Adj Net Salaries'!AY27*IMP_Salary_Cost_Multiplier</f>
        <v>0</v>
      </c>
      <c r="AZ27" s="266">
        <f ca="1">'IMP Total Adj Net Salaries'!AZ27*IMP_Salary_Cost_Multiplier</f>
        <v>0</v>
      </c>
      <c r="BA27" s="264">
        <f ca="1">'IMP Total Adj Net Salaries'!BA27*IMP_Salary_Cost_Multiplier</f>
        <v>0</v>
      </c>
      <c r="BB27" s="264">
        <f ca="1">'IMP Total Adj Net Salaries'!BB27*IMP_Salary_Cost_Multiplier</f>
        <v>0</v>
      </c>
      <c r="BC27" s="263">
        <f ca="1">'IMP Total Adj Net Salaries'!BC27*IMP_Salary_Cost_Multiplier</f>
        <v>0</v>
      </c>
      <c r="BD27" s="264">
        <f ca="1">'IMP Total Adj Net Salaries'!BD27*IMP_Salary_Cost_Multiplier</f>
        <v>0</v>
      </c>
      <c r="BE27" s="264">
        <f ca="1">'IMP Total Adj Net Salaries'!BE27*IMP_Salary_Cost_Multiplier</f>
        <v>0</v>
      </c>
      <c r="BF27" s="263">
        <f ca="1">'IMP Total Adj Net Salaries'!BF27*IMP_Salary_Cost_Multiplier</f>
        <v>0</v>
      </c>
      <c r="BG27" s="264">
        <f ca="1">'IMP Total Adj Net Salaries'!BG27*IMP_Salary_Cost_Multiplier</f>
        <v>0</v>
      </c>
      <c r="BH27" s="264">
        <f ca="1">'IMP Total Adj Net Salaries'!BH27*IMP_Salary_Cost_Multiplier</f>
        <v>0</v>
      </c>
      <c r="BI27" s="263">
        <f ca="1">'IMP Total Adj Net Salaries'!BI27*IMP_Salary_Cost_Multiplier</f>
        <v>0</v>
      </c>
      <c r="BJ27" s="264">
        <f ca="1">'IMP Total Adj Net Salaries'!BJ27*IMP_Salary_Cost_Multiplier</f>
        <v>0</v>
      </c>
      <c r="BK27" s="265">
        <f ca="1">'IMP Total Adj Net Salaries'!BK27*IMP_Salary_Cost_Multiplier</f>
        <v>0</v>
      </c>
      <c r="BL27" s="264">
        <f ca="1">'IMP Total Adj Net Salaries'!BL27*IMP_Salary_Cost_Multiplier</f>
        <v>0</v>
      </c>
      <c r="BM27" s="264">
        <f ca="1">'IMP Total Adj Net Salaries'!BM27*IMP_Salary_Cost_Multiplier</f>
        <v>0</v>
      </c>
      <c r="BN27" s="345">
        <f ca="1">'IMP Total Adj Net Salaries'!BN27*IMP_Salary_Cost_Multiplier</f>
        <v>0</v>
      </c>
      <c r="BO27" s="264">
        <f ca="1">'IMP Total Adj Net Salaries'!BO27*IMP_Salary_Cost_Multiplier</f>
        <v>0</v>
      </c>
      <c r="BP27" s="264">
        <f ca="1">'IMP Total Adj Net Salaries'!BP27*IMP_Salary_Cost_Multiplier</f>
        <v>0</v>
      </c>
      <c r="BQ27" s="264">
        <f ca="1">'IMP Total Adj Net Salaries'!BQ27*IMP_Salary_Cost_Multiplier</f>
        <v>0</v>
      </c>
      <c r="BR27" s="263">
        <f ca="1">'IMP Total Adj Net Salaries'!BR27*IMP_Salary_Cost_Multiplier</f>
        <v>0</v>
      </c>
      <c r="BS27" s="264">
        <f ca="1">'IMP Total Adj Net Salaries'!BS27*IMP_Salary_Cost_Multiplier</f>
        <v>0</v>
      </c>
      <c r="BT27" s="345">
        <f ca="1">'IMP Total Adj Net Salaries'!BT27*IMP_Salary_Cost_Multiplier</f>
        <v>0</v>
      </c>
      <c r="BU27" s="264">
        <f ca="1">'IMP Total Adj Net Salaries'!BU27*IMP_Salary_Cost_Multiplier</f>
        <v>0</v>
      </c>
      <c r="BV27" s="264">
        <f ca="1">'IMP Total Adj Net Salaries'!BV27*IMP_Salary_Cost_Multiplier</f>
        <v>0</v>
      </c>
      <c r="BW27" s="265">
        <f ca="1">'IMP Total Adj Net Salaries'!BW27*IMP_Salary_Cost_Multiplier</f>
        <v>0</v>
      </c>
      <c r="BX27" s="266">
        <f ca="1">'IMP Total Adj Net Salaries'!BX27*IMP_Salary_Cost_Multiplier</f>
        <v>0</v>
      </c>
      <c r="BY27" s="264">
        <f ca="1">'IMP Total Adj Net Salaries'!BY27*IMP_Salary_Cost_Multiplier</f>
        <v>0</v>
      </c>
      <c r="BZ27" s="264">
        <f ca="1">'IMP Total Adj Net Salaries'!BZ27*IMP_Salary_Cost_Multiplier</f>
        <v>0</v>
      </c>
      <c r="CA27" s="263">
        <f ca="1">'IMP Total Adj Net Salaries'!CA27*IMP_Salary_Cost_Multiplier</f>
        <v>0</v>
      </c>
      <c r="CB27" s="264">
        <f ca="1">'IMP Total Adj Net Salaries'!CB27*IMP_Salary_Cost_Multiplier</f>
        <v>0</v>
      </c>
      <c r="CC27" s="264">
        <f ca="1">'IMP Total Adj Net Salaries'!CC27*IMP_Salary_Cost_Multiplier</f>
        <v>0</v>
      </c>
      <c r="CD27" s="263">
        <f ca="1">'IMP Total Adj Net Salaries'!CD27*IMP_Salary_Cost_Multiplier</f>
        <v>0</v>
      </c>
      <c r="CE27" s="264">
        <f ca="1">'IMP Total Adj Net Salaries'!CE27*IMP_Salary_Cost_Multiplier</f>
        <v>0</v>
      </c>
      <c r="CF27" s="264">
        <f ca="1">'IMP Total Adj Net Salaries'!CF27*IMP_Salary_Cost_Multiplier</f>
        <v>0</v>
      </c>
      <c r="CG27" s="263">
        <f ca="1">'IMP Total Adj Net Salaries'!CG27*IMP_Salary_Cost_Multiplier</f>
        <v>0</v>
      </c>
      <c r="CH27" s="264">
        <f ca="1">'IMP Total Adj Net Salaries'!CH27*IMP_Salary_Cost_Multiplier</f>
        <v>0</v>
      </c>
      <c r="CI27" s="265">
        <f ca="1">'IMP Total Adj Net Salaries'!CI27*IMP_Salary_Cost_Multiplier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Total Adj Net Salaries'!AB28*IMP_Salary_Cost_Multiplier</f>
        <v>0</v>
      </c>
      <c r="AC28" s="264">
        <f ca="1">'IMP Total Adj Net Salaries'!AC28*IMP_Salary_Cost_Multiplier</f>
        <v>0</v>
      </c>
      <c r="AD28" s="264">
        <f ca="1">'IMP Total Adj Net Salaries'!AD28*IMP_Salary_Cost_Multiplier</f>
        <v>0</v>
      </c>
      <c r="AE28" s="263">
        <f ca="1">'IMP Total Adj Net Salaries'!AE28*IMP_Salary_Cost_Multiplier</f>
        <v>0</v>
      </c>
      <c r="AF28" s="264">
        <f ca="1">'IMP Total Adj Net Salaries'!AF28*IMP_Salary_Cost_Multiplier</f>
        <v>0</v>
      </c>
      <c r="AG28" s="264">
        <f ca="1">'IMP Total Adj Net Salaries'!AG28*IMP_Salary_Cost_Multiplier</f>
        <v>0</v>
      </c>
      <c r="AH28" s="263">
        <f ca="1">'IMP Total Adj Net Salaries'!AH28*IMP_Salary_Cost_Multiplier</f>
        <v>0</v>
      </c>
      <c r="AI28" s="264">
        <f ca="1">'IMP Total Adj Net Salaries'!AI28*IMP_Salary_Cost_Multiplier</f>
        <v>0</v>
      </c>
      <c r="AJ28" s="264">
        <f ca="1">'IMP Total Adj Net Salaries'!AJ28*IMP_Salary_Cost_Multiplier</f>
        <v>0</v>
      </c>
      <c r="AK28" s="263">
        <f ca="1">'IMP Total Adj Net Salaries'!AK28*IMP_Salary_Cost_Multiplier</f>
        <v>0</v>
      </c>
      <c r="AL28" s="264">
        <f ca="1">'IMP Total Adj Net Salaries'!AL28*IMP_Salary_Cost_Multiplier</f>
        <v>0</v>
      </c>
      <c r="AM28" s="265">
        <f ca="1">'IMP Total Adj Net Salaries'!AM28*IMP_Salary_Cost_Multiplier</f>
        <v>0</v>
      </c>
      <c r="AN28" s="266">
        <f ca="1">'IMP Total Adj Net Salaries'!AN28*IMP_Salary_Cost_Multiplier</f>
        <v>0</v>
      </c>
      <c r="AO28" s="264">
        <f ca="1">'IMP Total Adj Net Salaries'!AO28*IMP_Salary_Cost_Multiplier</f>
        <v>0</v>
      </c>
      <c r="AP28" s="264">
        <f ca="1">'IMP Total Adj Net Salaries'!AP28*IMP_Salary_Cost_Multiplier</f>
        <v>0</v>
      </c>
      <c r="AQ28" s="263">
        <f ca="1">'IMP Total Adj Net Salaries'!AQ28*IMP_Salary_Cost_Multiplier</f>
        <v>0</v>
      </c>
      <c r="AR28" s="264">
        <f ca="1">'IMP Total Adj Net Salaries'!AR28*IMP_Salary_Cost_Multiplier</f>
        <v>0</v>
      </c>
      <c r="AS28" s="264">
        <f ca="1">'IMP Total Adj Net Salaries'!AS28*IMP_Salary_Cost_Multiplier</f>
        <v>0</v>
      </c>
      <c r="AT28" s="263">
        <f ca="1">'IMP Total Adj Net Salaries'!AT28*IMP_Salary_Cost_Multiplier</f>
        <v>0</v>
      </c>
      <c r="AU28" s="264">
        <f ca="1">'IMP Total Adj Net Salaries'!AU28*IMP_Salary_Cost_Multiplier</f>
        <v>0</v>
      </c>
      <c r="AV28" s="264">
        <f ca="1">'IMP Total Adj Net Salaries'!AV28*IMP_Salary_Cost_Multiplier</f>
        <v>0</v>
      </c>
      <c r="AW28" s="263">
        <f ca="1">'IMP Total Adj Net Salaries'!AW28*IMP_Salary_Cost_Multiplier</f>
        <v>0</v>
      </c>
      <c r="AX28" s="264">
        <f ca="1">'IMP Total Adj Net Salaries'!AX28*IMP_Salary_Cost_Multiplier</f>
        <v>0</v>
      </c>
      <c r="AY28" s="265">
        <f ca="1">'IMP Total Adj Net Salaries'!AY28*IMP_Salary_Cost_Multiplier</f>
        <v>0</v>
      </c>
      <c r="AZ28" s="266">
        <f ca="1">'IMP Total Adj Net Salaries'!AZ28*IMP_Salary_Cost_Multiplier</f>
        <v>0</v>
      </c>
      <c r="BA28" s="264">
        <f ca="1">'IMP Total Adj Net Salaries'!BA28*IMP_Salary_Cost_Multiplier</f>
        <v>0</v>
      </c>
      <c r="BB28" s="264">
        <f ca="1">'IMP Total Adj Net Salaries'!BB28*IMP_Salary_Cost_Multiplier</f>
        <v>0</v>
      </c>
      <c r="BC28" s="263">
        <f ca="1">'IMP Total Adj Net Salaries'!BC28*IMP_Salary_Cost_Multiplier</f>
        <v>0</v>
      </c>
      <c r="BD28" s="264">
        <f ca="1">'IMP Total Adj Net Salaries'!BD28*IMP_Salary_Cost_Multiplier</f>
        <v>0</v>
      </c>
      <c r="BE28" s="264">
        <f ca="1">'IMP Total Adj Net Salaries'!BE28*IMP_Salary_Cost_Multiplier</f>
        <v>0</v>
      </c>
      <c r="BF28" s="263">
        <f ca="1">'IMP Total Adj Net Salaries'!BF28*IMP_Salary_Cost_Multiplier</f>
        <v>0</v>
      </c>
      <c r="BG28" s="264">
        <f ca="1">'IMP Total Adj Net Salaries'!BG28*IMP_Salary_Cost_Multiplier</f>
        <v>0</v>
      </c>
      <c r="BH28" s="264">
        <f ca="1">'IMP Total Adj Net Salaries'!BH28*IMP_Salary_Cost_Multiplier</f>
        <v>0</v>
      </c>
      <c r="BI28" s="263">
        <f ca="1">'IMP Total Adj Net Salaries'!BI28*IMP_Salary_Cost_Multiplier</f>
        <v>0</v>
      </c>
      <c r="BJ28" s="264">
        <f ca="1">'IMP Total Adj Net Salaries'!BJ28*IMP_Salary_Cost_Multiplier</f>
        <v>0</v>
      </c>
      <c r="BK28" s="265">
        <f ca="1">'IMP Total Adj Net Salaries'!BK28*IMP_Salary_Cost_Multiplier</f>
        <v>0</v>
      </c>
      <c r="BL28" s="264">
        <f ca="1">'IMP Total Adj Net Salaries'!BL28*IMP_Salary_Cost_Multiplier</f>
        <v>0</v>
      </c>
      <c r="BM28" s="264">
        <f ca="1">'IMP Total Adj Net Salaries'!BM28*IMP_Salary_Cost_Multiplier</f>
        <v>0</v>
      </c>
      <c r="BN28" s="346">
        <f ca="1">'IMP Total Adj Net Salaries'!BN28*IMP_Salary_Cost_Multiplier</f>
        <v>0</v>
      </c>
      <c r="BO28" s="264">
        <f ca="1">'IMP Total Adj Net Salaries'!BO28*IMP_Salary_Cost_Multiplier</f>
        <v>0</v>
      </c>
      <c r="BP28" s="264">
        <f ca="1">'IMP Total Adj Net Salaries'!BP28*IMP_Salary_Cost_Multiplier</f>
        <v>0</v>
      </c>
      <c r="BQ28" s="264">
        <f ca="1">'IMP Total Adj Net Salaries'!BQ28*IMP_Salary_Cost_Multiplier</f>
        <v>0</v>
      </c>
      <c r="BR28" s="352">
        <f ca="1">'IMP Total Adj Net Salaries'!BR28*IMP_Salary_Cost_Multiplier</f>
        <v>0</v>
      </c>
      <c r="BS28" s="264">
        <f ca="1">'IMP Total Adj Net Salaries'!BS28*IMP_Salary_Cost_Multiplier</f>
        <v>0</v>
      </c>
      <c r="BT28" s="346">
        <f ca="1">'IMP Total Adj Net Salaries'!BT28*IMP_Salary_Cost_Multiplier</f>
        <v>0</v>
      </c>
      <c r="BU28" s="264">
        <f ca="1">'IMP Total Adj Net Salaries'!BU28*IMP_Salary_Cost_Multiplier</f>
        <v>0</v>
      </c>
      <c r="BV28" s="264">
        <f ca="1">'IMP Total Adj Net Salaries'!BV28*IMP_Salary_Cost_Multiplier</f>
        <v>0</v>
      </c>
      <c r="BW28" s="265">
        <f ca="1">'IMP Total Adj Net Salaries'!BW28*IMP_Salary_Cost_Multiplier</f>
        <v>0</v>
      </c>
      <c r="BX28" s="266">
        <f ca="1">'IMP Total Adj Net Salaries'!BX28*IMP_Salary_Cost_Multiplier</f>
        <v>0</v>
      </c>
      <c r="BY28" s="264">
        <f ca="1">'IMP Total Adj Net Salaries'!BY28*IMP_Salary_Cost_Multiplier</f>
        <v>0</v>
      </c>
      <c r="BZ28" s="264">
        <f ca="1">'IMP Total Adj Net Salaries'!BZ28*IMP_Salary_Cost_Multiplier</f>
        <v>0</v>
      </c>
      <c r="CA28" s="263">
        <f ca="1">'IMP Total Adj Net Salaries'!CA28*IMP_Salary_Cost_Multiplier</f>
        <v>0</v>
      </c>
      <c r="CB28" s="264">
        <f ca="1">'IMP Total Adj Net Salaries'!CB28*IMP_Salary_Cost_Multiplier</f>
        <v>0</v>
      </c>
      <c r="CC28" s="264">
        <f ca="1">'IMP Total Adj Net Salaries'!CC28*IMP_Salary_Cost_Multiplier</f>
        <v>0</v>
      </c>
      <c r="CD28" s="263">
        <f ca="1">'IMP Total Adj Net Salaries'!CD28*IMP_Salary_Cost_Multiplier</f>
        <v>0</v>
      </c>
      <c r="CE28" s="264">
        <f ca="1">'IMP Total Adj Net Salaries'!CE28*IMP_Salary_Cost_Multiplier</f>
        <v>0</v>
      </c>
      <c r="CF28" s="264">
        <f ca="1">'IMP Total Adj Net Salaries'!CF28*IMP_Salary_Cost_Multiplier</f>
        <v>0</v>
      </c>
      <c r="CG28" s="263">
        <f ca="1">'IMP Total Adj Net Salaries'!CG28*IMP_Salary_Cost_Multiplier</f>
        <v>0</v>
      </c>
      <c r="CH28" s="264">
        <f ca="1">'IMP Total Adj Net Salaries'!CH28*IMP_Salary_Cost_Multiplier</f>
        <v>0</v>
      </c>
      <c r="CI28" s="265">
        <f ca="1">'IMP Total Adj Net Salaries'!CI28*IMP_Salary_Cost_Multiplier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256.60799999999995</v>
      </c>
      <c r="AC30" s="264">
        <f t="shared" ref="AC30:CI30" ca="1" si="1">SUM(AC4:AC28)</f>
        <v>298.07999999999993</v>
      </c>
      <c r="AD30" s="264">
        <f t="shared" ca="1" si="1"/>
        <v>329.18399999999991</v>
      </c>
      <c r="AE30" s="263">
        <f t="shared" ca="1" si="1"/>
        <v>360.28799999999995</v>
      </c>
      <c r="AF30" s="264">
        <f t="shared" ca="1" si="1"/>
        <v>360.28799999999995</v>
      </c>
      <c r="AG30" s="264">
        <f t="shared" ca="1" si="1"/>
        <v>360.28799999999995</v>
      </c>
      <c r="AH30" s="263">
        <f t="shared" ca="1" si="1"/>
        <v>360.28799999999995</v>
      </c>
      <c r="AI30" s="264">
        <f t="shared" ca="1" si="1"/>
        <v>360.28799999999995</v>
      </c>
      <c r="AJ30" s="264">
        <f t="shared" ca="1" si="1"/>
        <v>360.28799999999995</v>
      </c>
      <c r="AK30" s="263">
        <f t="shared" ca="1" si="1"/>
        <v>360.28799999999995</v>
      </c>
      <c r="AL30" s="264">
        <f t="shared" ca="1" si="1"/>
        <v>360.28799999999995</v>
      </c>
      <c r="AM30" s="265">
        <f t="shared" ca="1" si="1"/>
        <v>360.28799999999995</v>
      </c>
      <c r="AN30" s="266">
        <f t="shared" ca="1" si="1"/>
        <v>1286.0819999999999</v>
      </c>
      <c r="AO30" s="264">
        <f t="shared" ca="1" si="1"/>
        <v>1532.088</v>
      </c>
      <c r="AP30" s="264">
        <f t="shared" ca="1" si="1"/>
        <v>1681.56</v>
      </c>
      <c r="AQ30" s="263">
        <f t="shared" ca="1" si="1"/>
        <v>1902.6540000000002</v>
      </c>
      <c r="AR30" s="264">
        <f t="shared" ca="1" si="1"/>
        <v>1952.4780000000001</v>
      </c>
      <c r="AS30" s="264">
        <f t="shared" ca="1" si="1"/>
        <v>1989.8460000000002</v>
      </c>
      <c r="AT30" s="263">
        <f t="shared" ca="1" si="1"/>
        <v>2027.2140000000002</v>
      </c>
      <c r="AU30" s="264">
        <f t="shared" ca="1" si="1"/>
        <v>2027.2140000000002</v>
      </c>
      <c r="AV30" s="264">
        <f t="shared" ca="1" si="1"/>
        <v>2027.2140000000002</v>
      </c>
      <c r="AW30" s="263">
        <f t="shared" ca="1" si="1"/>
        <v>2073.9240000000004</v>
      </c>
      <c r="AX30" s="264">
        <f t="shared" ca="1" si="1"/>
        <v>2123.7480000000005</v>
      </c>
      <c r="AY30" s="265">
        <f t="shared" ca="1" si="1"/>
        <v>2123.7480000000005</v>
      </c>
      <c r="AZ30" s="266">
        <f t="shared" ca="1" si="1"/>
        <v>2635.7760000000003</v>
      </c>
      <c r="BA30" s="264">
        <f t="shared" ca="1" si="1"/>
        <v>2695.6800000000003</v>
      </c>
      <c r="BB30" s="264">
        <f t="shared" ca="1" si="1"/>
        <v>2830.4640000000004</v>
      </c>
      <c r="BC30" s="263">
        <f t="shared" ca="1" si="1"/>
        <v>4279.3919999999998</v>
      </c>
      <c r="BD30" s="264">
        <f t="shared" ca="1" si="1"/>
        <v>4811.0400000000009</v>
      </c>
      <c r="BE30" s="264">
        <f t="shared" ca="1" si="1"/>
        <v>5170.4639999999999</v>
      </c>
      <c r="BF30" s="263">
        <f t="shared" ca="1" si="1"/>
        <v>5484.9600000000009</v>
      </c>
      <c r="BG30" s="264">
        <f t="shared" ca="1" si="1"/>
        <v>5484.9600000000009</v>
      </c>
      <c r="BH30" s="264">
        <f t="shared" ca="1" si="1"/>
        <v>5484.9600000000009</v>
      </c>
      <c r="BI30" s="263">
        <f t="shared" ca="1" si="1"/>
        <v>5484.9600000000009</v>
      </c>
      <c r="BJ30" s="264">
        <f t="shared" ca="1" si="1"/>
        <v>5484.9600000000009</v>
      </c>
      <c r="BK30" s="265">
        <f t="shared" ca="1" si="1"/>
        <v>5484.9600000000009</v>
      </c>
      <c r="BL30" s="264">
        <f t="shared" ca="1" si="1"/>
        <v>6592.5</v>
      </c>
      <c r="BM30" s="264">
        <f t="shared" ca="1" si="1"/>
        <v>6592.5</v>
      </c>
      <c r="BN30" s="345">
        <f t="shared" ca="1" si="1"/>
        <v>6592.5</v>
      </c>
      <c r="BO30" s="264">
        <f t="shared" ca="1" si="1"/>
        <v>7735.5</v>
      </c>
      <c r="BP30" s="264">
        <f t="shared" ca="1" si="1"/>
        <v>8379</v>
      </c>
      <c r="BQ30" s="345">
        <f t="shared" ca="1" si="1"/>
        <v>8757</v>
      </c>
      <c r="BR30" s="264">
        <f t="shared" ca="1" si="1"/>
        <v>9081</v>
      </c>
      <c r="BS30" s="264">
        <f t="shared" ca="1" si="1"/>
        <v>9081</v>
      </c>
      <c r="BT30" s="345">
        <f t="shared" ca="1" si="1"/>
        <v>9189</v>
      </c>
      <c r="BU30" s="264">
        <f t="shared" ca="1" si="1"/>
        <v>9301.5</v>
      </c>
      <c r="BV30" s="264">
        <f t="shared" ca="1" si="1"/>
        <v>9445.5</v>
      </c>
      <c r="BW30" s="265">
        <f t="shared" ca="1" si="1"/>
        <v>9715.5</v>
      </c>
      <c r="BX30" s="266">
        <f t="shared" ca="1" si="1"/>
        <v>11853</v>
      </c>
      <c r="BY30" s="264">
        <f t="shared" ca="1" si="1"/>
        <v>11853</v>
      </c>
      <c r="BZ30" s="264">
        <f t="shared" ca="1" si="1"/>
        <v>11982.6</v>
      </c>
      <c r="CA30" s="263">
        <f t="shared" ca="1" si="1"/>
        <v>11982.6</v>
      </c>
      <c r="CB30" s="264">
        <f t="shared" ca="1" si="1"/>
        <v>11982.6</v>
      </c>
      <c r="CC30" s="264">
        <f t="shared" ca="1" si="1"/>
        <v>11982.6</v>
      </c>
      <c r="CD30" s="263">
        <f t="shared" ca="1" si="1"/>
        <v>11982.6</v>
      </c>
      <c r="CE30" s="264">
        <f t="shared" ca="1" si="1"/>
        <v>11982.6</v>
      </c>
      <c r="CF30" s="264">
        <f t="shared" ca="1" si="1"/>
        <v>11982.6</v>
      </c>
      <c r="CG30" s="263">
        <f t="shared" ca="1" si="1"/>
        <v>11982.6</v>
      </c>
      <c r="CH30" s="264">
        <f t="shared" ca="1" si="1"/>
        <v>11982.6</v>
      </c>
      <c r="CI30" s="265">
        <f t="shared" ca="1" si="1"/>
        <v>11982.6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883.87199999999984</v>
      </c>
      <c r="AE32" s="263"/>
      <c r="AF32" s="264"/>
      <c r="AG32" s="264">
        <f ca="1">SUM(AE30:AG30)</f>
        <v>1080.8639999999998</v>
      </c>
      <c r="AH32" s="263"/>
      <c r="AI32" s="264"/>
      <c r="AJ32" s="264">
        <f ca="1">SUM(AH30:AJ30)</f>
        <v>1080.8639999999998</v>
      </c>
      <c r="AK32" s="263"/>
      <c r="AL32" s="264"/>
      <c r="AM32" s="265">
        <f ca="1">SUM(AK30:AM30)</f>
        <v>1080.8639999999998</v>
      </c>
      <c r="AN32" s="266"/>
      <c r="AO32" s="264"/>
      <c r="AP32" s="264">
        <f ca="1">SUM(AN30:AP30)</f>
        <v>4499.7299999999996</v>
      </c>
      <c r="AQ32" s="263"/>
      <c r="AR32" s="264"/>
      <c r="AS32" s="264">
        <f ca="1">SUM(AQ30:AS30)</f>
        <v>5844.978000000001</v>
      </c>
      <c r="AT32" s="263"/>
      <c r="AU32" s="264"/>
      <c r="AV32" s="264">
        <f ca="1">SUM(AT30:AV30)</f>
        <v>6081.6420000000007</v>
      </c>
      <c r="AW32" s="263"/>
      <c r="AX32" s="264"/>
      <c r="AY32" s="265">
        <f ca="1">SUM(AW30:AY30)</f>
        <v>6321.420000000001</v>
      </c>
      <c r="AZ32" s="266"/>
      <c r="BA32" s="264"/>
      <c r="BB32" s="264">
        <f ca="1">SUM(AZ30:BB30)</f>
        <v>8161.92</v>
      </c>
      <c r="BC32" s="263"/>
      <c r="BD32" s="264"/>
      <c r="BE32" s="264">
        <f ca="1">SUM(BC30:BE30)</f>
        <v>14260.896000000001</v>
      </c>
      <c r="BF32" s="263"/>
      <c r="BG32" s="264"/>
      <c r="BH32" s="264">
        <f ca="1">SUM(BF30:BH30)</f>
        <v>16454.880000000005</v>
      </c>
      <c r="BI32" s="263"/>
      <c r="BJ32" s="264"/>
      <c r="BK32" s="265">
        <f ca="1">SUM(BI30:BK30)</f>
        <v>16454.880000000005</v>
      </c>
      <c r="BL32" s="264"/>
      <c r="BM32" s="264"/>
      <c r="BN32" s="345">
        <f ca="1">SUM(BL30:BN30)</f>
        <v>19777.5</v>
      </c>
      <c r="BO32" s="264"/>
      <c r="BP32" s="264"/>
      <c r="BQ32" s="345">
        <f ca="1">SUM(BO30:BQ30)</f>
        <v>24871.5</v>
      </c>
      <c r="BR32" s="264"/>
      <c r="BS32" s="264"/>
      <c r="BT32" s="345">
        <f ca="1">SUM(BR30:BT30)</f>
        <v>27351</v>
      </c>
      <c r="BU32" s="264"/>
      <c r="BV32" s="264"/>
      <c r="BW32" s="265">
        <f ca="1">SUM(BU30:BW30)</f>
        <v>28462.5</v>
      </c>
      <c r="BX32" s="266"/>
      <c r="BY32" s="264"/>
      <c r="BZ32" s="264">
        <f ca="1">SUM(BX30:BZ30)</f>
        <v>35688.6</v>
      </c>
      <c r="CA32" s="263"/>
      <c r="CB32" s="264"/>
      <c r="CC32" s="264">
        <f ca="1">SUM(CA30:CC30)</f>
        <v>35947.800000000003</v>
      </c>
      <c r="CD32" s="263"/>
      <c r="CE32" s="264"/>
      <c r="CF32" s="264">
        <f ca="1">SUM(CD30:CF30)</f>
        <v>35947.800000000003</v>
      </c>
      <c r="CG32" s="263"/>
      <c r="CH32" s="264"/>
      <c r="CI32" s="265">
        <f ca="1">SUM(CG30:CI30)</f>
        <v>35947.800000000003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4126.4639999999999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22747.77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55332.575999999994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100462.5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143532.00000000003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25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H19" sqref="AH19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57"/>
      <c r="B1" s="358"/>
      <c r="C1" s="359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74">
        <f ca="1">'IMP HR - Actual Persons '!AB4</f>
        <v>1</v>
      </c>
      <c r="AC4" s="274">
        <f ca="1">'IMP HR - Actual Persons '!AC4-'IMP HR - Actual Persons '!AB4</f>
        <v>0</v>
      </c>
      <c r="AD4" s="274">
        <f ca="1">'IMP HR - Actual Persons '!AD4-'IMP HR - Actual Persons '!AC4</f>
        <v>0</v>
      </c>
      <c r="AE4" s="275">
        <f ca="1">'IMP HR - Actual Persons '!AE4-'IMP HR - Actual Persons '!AD4</f>
        <v>0</v>
      </c>
      <c r="AF4" s="274">
        <f ca="1">'IMP HR - Actual Persons '!AF4-'IMP HR - Actual Persons '!AE4</f>
        <v>0</v>
      </c>
      <c r="AG4" s="274">
        <f ca="1">'IMP HR - Actual Persons '!AG4-'IMP HR - Actual Persons '!AF4</f>
        <v>0</v>
      </c>
      <c r="AH4" s="275">
        <f ca="1">'IMP HR - Actual Persons '!AH4-'IMP HR - Actual Persons '!AG4</f>
        <v>0</v>
      </c>
      <c r="AI4" s="274">
        <f ca="1">'IMP HR - Actual Persons '!AI4-'IMP HR - Actual Persons '!AH4</f>
        <v>0</v>
      </c>
      <c r="AJ4" s="274">
        <f ca="1">'IMP HR - Actual Persons '!AJ4-'IMP HR - Actual Persons '!AI4</f>
        <v>0</v>
      </c>
      <c r="AK4" s="275">
        <f ca="1">'IMP HR - Actual Persons '!AK4-'IMP HR - Actual Persons '!AJ4</f>
        <v>0</v>
      </c>
      <c r="AL4" s="274">
        <f ca="1">'IMP HR - Actual Persons '!AL4-'IMP HR - Actual Persons '!AK4</f>
        <v>0</v>
      </c>
      <c r="AM4" s="276">
        <f ca="1">'IMP HR - Actual Persons '!AM4-'IMP HR - Actual Persons '!AL4</f>
        <v>0</v>
      </c>
      <c r="AN4" s="274">
        <f ca="1">'IMP HR - Actual Persons '!AN4-'IMP HR - Actual Persons '!AM4</f>
        <v>0</v>
      </c>
      <c r="AO4" s="274">
        <f ca="1">'IMP HR - Actual Persons '!AO4-'IMP HR - Actual Persons '!AN4</f>
        <v>1</v>
      </c>
      <c r="AP4" s="274">
        <f ca="1">'IMP HR - Actual Persons '!AP4-'IMP HR - Actual Persons '!AO4</f>
        <v>0</v>
      </c>
      <c r="AQ4" s="275">
        <f ca="1">'IMP HR - Actual Persons '!AQ4-'IMP HR - Actual Persons '!AP4</f>
        <v>0</v>
      </c>
      <c r="AR4" s="274">
        <f ca="1">'IMP HR - Actual Persons '!AR4-'IMP HR - Actual Persons '!AQ4</f>
        <v>0</v>
      </c>
      <c r="AS4" s="274">
        <f ca="1">'IMP HR - Actual Persons '!AS4-'IMP HR - Actual Persons '!AR4</f>
        <v>0</v>
      </c>
      <c r="AT4" s="275">
        <f ca="1">'IMP HR - Actual Persons '!AT4-'IMP HR - Actual Persons '!AS4</f>
        <v>0</v>
      </c>
      <c r="AU4" s="274">
        <f ca="1">'IMP HR - Actual Persons '!AU4-'IMP HR - Actual Persons '!AT4</f>
        <v>0</v>
      </c>
      <c r="AV4" s="274">
        <f ca="1">'IMP HR - Actual Persons '!AV4-'IMP HR - Actual Persons '!AU4</f>
        <v>0</v>
      </c>
      <c r="AW4" s="275">
        <f ca="1">'IMP HR - Actual Persons '!AW4-'IMP HR - Actual Persons '!AV4</f>
        <v>0</v>
      </c>
      <c r="AX4" s="274">
        <f ca="1">'IMP HR - Actual Persons '!AX4-'IMP HR - Actual Persons '!AW4</f>
        <v>0</v>
      </c>
      <c r="AY4" s="276">
        <f ca="1">'IMP HR - Actual Persons '!AY4-'IMP HR - Actual Persons '!AX4</f>
        <v>0</v>
      </c>
      <c r="AZ4" s="274">
        <f ca="1">'IMP HR - Actual Persons '!AZ4-'IMP HR - Actual Persons '!AY4</f>
        <v>0</v>
      </c>
      <c r="BA4" s="274">
        <f ca="1">'IMP HR - Actual Persons '!BA4-'IMP HR - Actual Persons '!AZ4</f>
        <v>0</v>
      </c>
      <c r="BB4" s="274">
        <f ca="1">'IMP HR - Actual Persons '!BB4-'IMP HR - Actual Persons '!BA4</f>
        <v>0</v>
      </c>
      <c r="BC4" s="275">
        <f ca="1">'IMP HR - Actual Persons '!BC4-'IMP HR - Actual Persons '!BB4</f>
        <v>0</v>
      </c>
      <c r="BD4" s="274">
        <f ca="1">'IMP HR - Actual Persons '!BD4-'IMP HR - Actual Persons '!BC4</f>
        <v>2</v>
      </c>
      <c r="BE4" s="274">
        <f ca="1">'IMP HR - Actual Persons '!BE4-'IMP HR - Actual Persons '!BD4</f>
        <v>0</v>
      </c>
      <c r="BF4" s="275">
        <f ca="1">'IMP HR - Actual Persons '!BF4-'IMP HR - Actual Persons '!BE4</f>
        <v>0</v>
      </c>
      <c r="BG4" s="274">
        <f ca="1">'IMP HR - Actual Persons '!BG4-'IMP HR - Actual Persons '!BF4</f>
        <v>0</v>
      </c>
      <c r="BH4" s="274">
        <f ca="1">'IMP HR - Actual Persons '!BH4-'IMP HR - Actual Persons '!BG4</f>
        <v>0</v>
      </c>
      <c r="BI4" s="275">
        <f ca="1">'IMP HR - Actual Persons '!BI4-'IMP HR - Actual Persons '!BH4</f>
        <v>0</v>
      </c>
      <c r="BJ4" s="274">
        <f ca="1">'IMP HR - Actual Persons '!BJ4-'IMP HR - Actual Persons '!BI4</f>
        <v>0</v>
      </c>
      <c r="BK4" s="276">
        <f ca="1">'IMP HR - Actual Persons '!BK4-'IMP HR - Actual Persons '!BJ4</f>
        <v>0</v>
      </c>
      <c r="BL4" s="274">
        <f ca="1">'IMP HR - Actual Persons '!BL4-'IMP HR - Actual Persons '!BK4</f>
        <v>0</v>
      </c>
      <c r="BM4" s="274">
        <f ca="1">'IMP HR - Actual Persons '!BM4-'IMP HR - Actual Persons '!BL4</f>
        <v>0</v>
      </c>
      <c r="BN4" s="274">
        <f ca="1">'IMP HR - Actual Persons '!BN4-'IMP HR - Actual Persons '!BM4</f>
        <v>0</v>
      </c>
      <c r="BO4" s="275">
        <f ca="1">'IMP HR - Actual Persons '!BO4-'IMP HR - Actual Persons '!BN4</f>
        <v>0</v>
      </c>
      <c r="BP4" s="274">
        <f ca="1">'IMP HR - Actual Persons '!BP4-'IMP HR - Actual Persons '!BO4</f>
        <v>1</v>
      </c>
      <c r="BQ4" s="274">
        <f ca="1">'IMP HR - Actual Persons '!BQ4-'IMP HR - Actual Persons '!BP4</f>
        <v>0</v>
      </c>
      <c r="BR4" s="275">
        <f ca="1">'IMP HR - Actual Persons '!BR4-'IMP HR - Actual Persons '!BQ4</f>
        <v>0</v>
      </c>
      <c r="BS4" s="274">
        <f ca="1">'IMP HR - Actual Persons '!BS4-'IMP HR - Actual Persons '!BR4</f>
        <v>0</v>
      </c>
      <c r="BT4" s="274">
        <f ca="1">'IMP HR - Actual Persons '!BT4-'IMP HR - Actual Persons '!BS4</f>
        <v>0</v>
      </c>
      <c r="BU4" s="275">
        <f ca="1">'IMP HR - Actual Persons '!BU4-'IMP HR - Actual Persons '!BT4</f>
        <v>0</v>
      </c>
      <c r="BV4" s="274">
        <f ca="1">'IMP HR - Actual Persons '!BV4-'IMP HR - Actual Persons '!BU4</f>
        <v>0</v>
      </c>
      <c r="BW4" s="276">
        <f ca="1">'IMP HR - Actual Persons '!BW4-'IMP HR - Actual Persons '!BV4</f>
        <v>0</v>
      </c>
      <c r="BX4" s="274">
        <f ca="1">'IMP HR - Actual Persons '!BX4-'IMP HR - Actual Persons '!BW4</f>
        <v>0</v>
      </c>
      <c r="BY4" s="274">
        <f ca="1">'IMP HR - Actual Persons '!BY4-'IMP HR - Actual Persons '!BX4</f>
        <v>0</v>
      </c>
      <c r="BZ4" s="274">
        <f ca="1">'IMP HR - Actual Persons '!BZ4-'IMP HR - Actual Persons '!BY4</f>
        <v>0</v>
      </c>
      <c r="CA4" s="275">
        <f ca="1">'IMP HR - Actual Persons '!CA4-'IMP HR - Actual Persons '!BZ4</f>
        <v>0</v>
      </c>
      <c r="CB4" s="274">
        <f ca="1">'IMP HR - Actual Persons '!CB4-'IMP HR - Actual Persons '!CA4</f>
        <v>0</v>
      </c>
      <c r="CC4" s="274">
        <f ca="1">'IMP HR - Actual Persons '!CC4-'IMP HR - Actual Persons '!CB4</f>
        <v>0</v>
      </c>
      <c r="CD4" s="275">
        <f ca="1">'IMP HR - Actual Persons '!CD4-'IMP HR - Actual Persons '!CC4</f>
        <v>0</v>
      </c>
      <c r="CE4" s="274">
        <f ca="1">'IMP HR - Actual Persons '!CE4-'IMP HR - Actual Persons '!CD4</f>
        <v>0</v>
      </c>
      <c r="CF4" s="274">
        <f ca="1">'IMP HR - Actual Persons '!CF4-'IMP HR - Actual Persons '!CE4</f>
        <v>0</v>
      </c>
      <c r="CG4" s="275">
        <f ca="1">'IMP HR - Actual Persons '!CG4-'IMP HR - Actual Persons '!CF4</f>
        <v>0</v>
      </c>
      <c r="CH4" s="274">
        <f ca="1">'IMP HR - Actual Persons '!CH4-'IMP HR - Actual Persons '!CG4</f>
        <v>0</v>
      </c>
      <c r="CI4" s="276">
        <f ca="1">'IMP HR - Actual Persons '!CI4-'IMP HR - Actual Persons '!CH4</f>
        <v>0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77">
        <f ca="1">'IMP HR - Actual Persons '!AB5</f>
        <v>1</v>
      </c>
      <c r="AC5" s="278">
        <f ca="1">'IMP HR - Actual Persons '!AC5-'IMP HR - Actual Persons '!AB5</f>
        <v>0</v>
      </c>
      <c r="AD5" s="278">
        <f ca="1">'IMP HR - Actual Persons '!AD5-'IMP HR - Actual Persons '!AC5</f>
        <v>0</v>
      </c>
      <c r="AE5" s="279">
        <f ca="1">'IMP HR - Actual Persons '!AE5-'IMP HR - Actual Persons '!AD5</f>
        <v>0</v>
      </c>
      <c r="AF5" s="278">
        <f ca="1">'IMP HR - Actual Persons '!AF5-'IMP HR - Actual Persons '!AE5</f>
        <v>0</v>
      </c>
      <c r="AG5" s="278">
        <f ca="1">'IMP HR - Actual Persons '!AG5-'IMP HR - Actual Persons '!AF5</f>
        <v>0</v>
      </c>
      <c r="AH5" s="279">
        <f ca="1">'IMP HR - Actual Persons '!AH5-'IMP HR - Actual Persons '!AG5</f>
        <v>0</v>
      </c>
      <c r="AI5" s="278">
        <f ca="1">'IMP HR - Actual Persons '!AI5-'IMP HR - Actual Persons '!AH5</f>
        <v>0</v>
      </c>
      <c r="AJ5" s="278">
        <f ca="1">'IMP HR - Actual Persons '!AJ5-'IMP HR - Actual Persons '!AI5</f>
        <v>0</v>
      </c>
      <c r="AK5" s="279">
        <f ca="1">'IMP HR - Actual Persons '!AK5-'IMP HR - Actual Persons '!AJ5</f>
        <v>0</v>
      </c>
      <c r="AL5" s="278">
        <f ca="1">'IMP HR - Actual Persons '!AL5-'IMP HR - Actual Persons '!AK5</f>
        <v>0</v>
      </c>
      <c r="AM5" s="280">
        <f ca="1">'IMP HR - Actual Persons '!AM5-'IMP HR - Actual Persons '!AL5</f>
        <v>0</v>
      </c>
      <c r="AN5" s="277">
        <f ca="1">'IMP HR - Actual Persons '!AN5-'IMP HR - Actual Persons '!AM5</f>
        <v>4</v>
      </c>
      <c r="AO5" s="278">
        <f ca="1">'IMP HR - Actual Persons '!AO5-'IMP HR - Actual Persons '!AN5</f>
        <v>0</v>
      </c>
      <c r="AP5" s="278">
        <f ca="1">'IMP HR - Actual Persons '!AP5-'IMP HR - Actual Persons '!AO5</f>
        <v>0</v>
      </c>
      <c r="AQ5" s="279">
        <f ca="1">'IMP HR - Actual Persons '!AQ5-'IMP HR - Actual Persons '!AP5</f>
        <v>0</v>
      </c>
      <c r="AR5" s="278">
        <f ca="1">'IMP HR - Actual Persons '!AR5-'IMP HR - Actual Persons '!AQ5</f>
        <v>0</v>
      </c>
      <c r="AS5" s="278">
        <f ca="1">'IMP HR - Actual Persons '!AS5-'IMP HR - Actual Persons '!AR5</f>
        <v>0</v>
      </c>
      <c r="AT5" s="279">
        <f ca="1">'IMP HR - Actual Persons '!AT5-'IMP HR - Actual Persons '!AS5</f>
        <v>0</v>
      </c>
      <c r="AU5" s="278">
        <f ca="1">'IMP HR - Actual Persons '!AU5-'IMP HR - Actual Persons '!AT5</f>
        <v>0</v>
      </c>
      <c r="AV5" s="278">
        <f ca="1">'IMP HR - Actual Persons '!AV5-'IMP HR - Actual Persons '!AU5</f>
        <v>0</v>
      </c>
      <c r="AW5" s="279">
        <f ca="1">'IMP HR - Actual Persons '!AW5-'IMP HR - Actual Persons '!AV5</f>
        <v>0</v>
      </c>
      <c r="AX5" s="278">
        <f ca="1">'IMP HR - Actual Persons '!AX5-'IMP HR - Actual Persons '!AW5</f>
        <v>0</v>
      </c>
      <c r="AY5" s="280">
        <f ca="1">'IMP HR - Actual Persons '!AY5-'IMP HR - Actual Persons '!AX5</f>
        <v>0</v>
      </c>
      <c r="AZ5" s="277">
        <f ca="1">'IMP HR - Actual Persons '!AZ5-'IMP HR - Actual Persons '!AY5</f>
        <v>0</v>
      </c>
      <c r="BA5" s="278">
        <f ca="1">'IMP HR - Actual Persons '!BA5-'IMP HR - Actual Persons '!AZ5</f>
        <v>0</v>
      </c>
      <c r="BB5" s="278">
        <f ca="1">'IMP HR - Actual Persons '!BB5-'IMP HR - Actual Persons '!BA5</f>
        <v>0</v>
      </c>
      <c r="BC5" s="279">
        <f ca="1">'IMP HR - Actual Persons '!BC5-'IMP HR - Actual Persons '!BB5</f>
        <v>4</v>
      </c>
      <c r="BD5" s="278">
        <f ca="1">'IMP HR - Actual Persons '!BD5-'IMP HR - Actual Persons '!BC5</f>
        <v>0</v>
      </c>
      <c r="BE5" s="278">
        <f ca="1">'IMP HR - Actual Persons '!BE5-'IMP HR - Actual Persons '!BD5</f>
        <v>0</v>
      </c>
      <c r="BF5" s="279">
        <f ca="1">'IMP HR - Actual Persons '!BF5-'IMP HR - Actual Persons '!BE5</f>
        <v>0</v>
      </c>
      <c r="BG5" s="278">
        <f ca="1">'IMP HR - Actual Persons '!BG5-'IMP HR - Actual Persons '!BF5</f>
        <v>0</v>
      </c>
      <c r="BH5" s="278">
        <f ca="1">'IMP HR - Actual Persons '!BH5-'IMP HR - Actual Persons '!BG5</f>
        <v>0</v>
      </c>
      <c r="BI5" s="279">
        <f ca="1">'IMP HR - Actual Persons '!BI5-'IMP HR - Actual Persons '!BH5</f>
        <v>0</v>
      </c>
      <c r="BJ5" s="278">
        <f ca="1">'IMP HR - Actual Persons '!BJ5-'IMP HR - Actual Persons '!BI5</f>
        <v>0</v>
      </c>
      <c r="BK5" s="280">
        <f ca="1">'IMP HR - Actual Persons '!BK5-'IMP HR - Actual Persons '!BJ5</f>
        <v>0</v>
      </c>
      <c r="BL5" s="277">
        <f ca="1">'IMP HR - Actual Persons '!BL5-'IMP HR - Actual Persons '!BK5</f>
        <v>0</v>
      </c>
      <c r="BM5" s="278">
        <f ca="1">'IMP HR - Actual Persons '!BM5-'IMP HR - Actual Persons '!BL5</f>
        <v>0</v>
      </c>
      <c r="BN5" s="278">
        <f ca="1">'IMP HR - Actual Persons '!BN5-'IMP HR - Actual Persons '!BM5</f>
        <v>0</v>
      </c>
      <c r="BO5" s="279">
        <f ca="1">'IMP HR - Actual Persons '!BO5-'IMP HR - Actual Persons '!BN5</f>
        <v>1</v>
      </c>
      <c r="BP5" s="278">
        <f ca="1">'IMP HR - Actual Persons '!BP5-'IMP HR - Actual Persons '!BO5</f>
        <v>0</v>
      </c>
      <c r="BQ5" s="278">
        <f ca="1">'IMP HR - Actual Persons '!BQ5-'IMP HR - Actual Persons '!BP5</f>
        <v>0</v>
      </c>
      <c r="BR5" s="279">
        <f ca="1">'IMP HR - Actual Persons '!BR5-'IMP HR - Actual Persons '!BQ5</f>
        <v>0</v>
      </c>
      <c r="BS5" s="278">
        <f ca="1">'IMP HR - Actual Persons '!BS5-'IMP HR - Actual Persons '!BR5</f>
        <v>0</v>
      </c>
      <c r="BT5" s="278">
        <f ca="1">'IMP HR - Actual Persons '!BT5-'IMP HR - Actual Persons '!BS5</f>
        <v>0</v>
      </c>
      <c r="BU5" s="279">
        <f ca="1">'IMP HR - Actual Persons '!BU5-'IMP HR - Actual Persons '!BT5</f>
        <v>0</v>
      </c>
      <c r="BV5" s="278">
        <f ca="1">'IMP HR - Actual Persons '!BV5-'IMP HR - Actual Persons '!BU5</f>
        <v>0</v>
      </c>
      <c r="BW5" s="280">
        <f ca="1">'IMP HR - Actual Persons '!BW5-'IMP HR - Actual Persons '!BV5</f>
        <v>0</v>
      </c>
      <c r="BX5" s="277">
        <f ca="1">'IMP HR - Actual Persons '!BX5-'IMP HR - Actual Persons '!BW5</f>
        <v>0</v>
      </c>
      <c r="BY5" s="278">
        <f ca="1">'IMP HR - Actual Persons '!BY5-'IMP HR - Actual Persons '!BX5</f>
        <v>0</v>
      </c>
      <c r="BZ5" s="278">
        <f ca="1">'IMP HR - Actual Persons '!BZ5-'IMP HR - Actual Persons '!BY5</f>
        <v>0</v>
      </c>
      <c r="CA5" s="279">
        <f ca="1">'IMP HR - Actual Persons '!CA5-'IMP HR - Actual Persons '!BZ5</f>
        <v>0</v>
      </c>
      <c r="CB5" s="278">
        <f ca="1">'IMP HR - Actual Persons '!CB5-'IMP HR - Actual Persons '!CA5</f>
        <v>0</v>
      </c>
      <c r="CC5" s="278">
        <f ca="1">'IMP HR - Actual Persons '!CC5-'IMP HR - Actual Persons '!CB5</f>
        <v>0</v>
      </c>
      <c r="CD5" s="279">
        <f ca="1">'IMP HR - Actual Persons '!CD5-'IMP HR - Actual Persons '!CC5</f>
        <v>0</v>
      </c>
      <c r="CE5" s="278">
        <f ca="1">'IMP HR - Actual Persons '!CE5-'IMP HR - Actual Persons '!CD5</f>
        <v>0</v>
      </c>
      <c r="CF5" s="278">
        <f ca="1">'IMP HR - Actual Persons '!CF5-'IMP HR - Actual Persons '!CE5</f>
        <v>0</v>
      </c>
      <c r="CG5" s="279">
        <f ca="1">'IMP HR - Actual Persons '!CG5-'IMP HR - Actual Persons '!CF5</f>
        <v>0</v>
      </c>
      <c r="CH5" s="278">
        <f ca="1">'IMP HR - Actual Persons '!CH5-'IMP HR - Actual Persons '!CG5</f>
        <v>0</v>
      </c>
      <c r="CI5" s="280">
        <f ca="1">'IMP HR - Actual Persons '!CI5-'IMP HR - Actual Persons '!CH5</f>
        <v>0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77">
        <f ca="1">'IMP HR - Actual Persons '!AB6</f>
        <v>1</v>
      </c>
      <c r="AC6" s="278">
        <f ca="1">'IMP HR - Actual Persons '!AC6-'IMP HR - Actual Persons '!AB6</f>
        <v>0</v>
      </c>
      <c r="AD6" s="278">
        <f ca="1">'IMP HR - Actual Persons '!AD6-'IMP HR - Actual Persons '!AC6</f>
        <v>0</v>
      </c>
      <c r="AE6" s="279">
        <f ca="1">'IMP HR - Actual Persons '!AE6-'IMP HR - Actual Persons '!AD6</f>
        <v>0</v>
      </c>
      <c r="AF6" s="278">
        <f ca="1">'IMP HR - Actual Persons '!AF6-'IMP HR - Actual Persons '!AE6</f>
        <v>0</v>
      </c>
      <c r="AG6" s="278">
        <f ca="1">'IMP HR - Actual Persons '!AG6-'IMP HR - Actual Persons '!AF6</f>
        <v>0</v>
      </c>
      <c r="AH6" s="279">
        <f ca="1">'IMP HR - Actual Persons '!AH6-'IMP HR - Actual Persons '!AG6</f>
        <v>0</v>
      </c>
      <c r="AI6" s="278">
        <f ca="1">'IMP HR - Actual Persons '!AI6-'IMP HR - Actual Persons '!AH6</f>
        <v>0</v>
      </c>
      <c r="AJ6" s="278">
        <f ca="1">'IMP HR - Actual Persons '!AJ6-'IMP HR - Actual Persons '!AI6</f>
        <v>0</v>
      </c>
      <c r="AK6" s="279">
        <f ca="1">'IMP HR - Actual Persons '!AK6-'IMP HR - Actual Persons '!AJ6</f>
        <v>0</v>
      </c>
      <c r="AL6" s="278">
        <f ca="1">'IMP HR - Actual Persons '!AL6-'IMP HR - Actual Persons '!AK6</f>
        <v>0</v>
      </c>
      <c r="AM6" s="280">
        <f ca="1">'IMP HR - Actual Persons '!AM6-'IMP HR - Actual Persons '!AL6</f>
        <v>0</v>
      </c>
      <c r="AN6" s="277">
        <f ca="1">'IMP HR - Actual Persons '!AN6-'IMP HR - Actual Persons '!AM6</f>
        <v>4</v>
      </c>
      <c r="AO6" s="278">
        <f ca="1">'IMP HR - Actual Persons '!AO6-'IMP HR - Actual Persons '!AN6</f>
        <v>0</v>
      </c>
      <c r="AP6" s="278">
        <f ca="1">'IMP HR - Actual Persons '!AP6-'IMP HR - Actual Persons '!AO6</f>
        <v>0</v>
      </c>
      <c r="AQ6" s="279">
        <f ca="1">'IMP HR - Actual Persons '!AQ6-'IMP HR - Actual Persons '!AP6</f>
        <v>0</v>
      </c>
      <c r="AR6" s="278">
        <f ca="1">'IMP HR - Actual Persons '!AR6-'IMP HR - Actual Persons '!AQ6</f>
        <v>0</v>
      </c>
      <c r="AS6" s="278">
        <f ca="1">'IMP HR - Actual Persons '!AS6-'IMP HR - Actual Persons '!AR6</f>
        <v>0</v>
      </c>
      <c r="AT6" s="279">
        <f ca="1">'IMP HR - Actual Persons '!AT6-'IMP HR - Actual Persons '!AS6</f>
        <v>0</v>
      </c>
      <c r="AU6" s="278">
        <f ca="1">'IMP HR - Actual Persons '!AU6-'IMP HR - Actual Persons '!AT6</f>
        <v>0</v>
      </c>
      <c r="AV6" s="278">
        <f ca="1">'IMP HR - Actual Persons '!AV6-'IMP HR - Actual Persons '!AU6</f>
        <v>0</v>
      </c>
      <c r="AW6" s="279">
        <f ca="1">'IMP HR - Actual Persons '!AW6-'IMP HR - Actual Persons '!AV6</f>
        <v>0</v>
      </c>
      <c r="AX6" s="278">
        <f ca="1">'IMP HR - Actual Persons '!AX6-'IMP HR - Actual Persons '!AW6</f>
        <v>0</v>
      </c>
      <c r="AY6" s="280">
        <f ca="1">'IMP HR - Actual Persons '!AY6-'IMP HR - Actual Persons '!AX6</f>
        <v>0</v>
      </c>
      <c r="AZ6" s="277">
        <f ca="1">'IMP HR - Actual Persons '!AZ6-'IMP HR - Actual Persons '!AY6</f>
        <v>0</v>
      </c>
      <c r="BA6" s="278">
        <f ca="1">'IMP HR - Actual Persons '!BA6-'IMP HR - Actual Persons '!AZ6</f>
        <v>0</v>
      </c>
      <c r="BB6" s="278">
        <f ca="1">'IMP HR - Actual Persons '!BB6-'IMP HR - Actual Persons '!BA6</f>
        <v>1</v>
      </c>
      <c r="BC6" s="279">
        <f ca="1">'IMP HR - Actual Persons '!BC6-'IMP HR - Actual Persons '!BB6</f>
        <v>6</v>
      </c>
      <c r="BD6" s="278">
        <f ca="1">'IMP HR - Actual Persons '!BD6-'IMP HR - Actual Persons '!BC6</f>
        <v>0</v>
      </c>
      <c r="BE6" s="278">
        <f ca="1">'IMP HR - Actual Persons '!BE6-'IMP HR - Actual Persons '!BD6</f>
        <v>0</v>
      </c>
      <c r="BF6" s="279">
        <f ca="1">'IMP HR - Actual Persons '!BF6-'IMP HR - Actual Persons '!BE6</f>
        <v>0</v>
      </c>
      <c r="BG6" s="278">
        <f ca="1">'IMP HR - Actual Persons '!BG6-'IMP HR - Actual Persons '!BF6</f>
        <v>0</v>
      </c>
      <c r="BH6" s="278">
        <f ca="1">'IMP HR - Actual Persons '!BH6-'IMP HR - Actual Persons '!BG6</f>
        <v>0</v>
      </c>
      <c r="BI6" s="279">
        <f ca="1">'IMP HR - Actual Persons '!BI6-'IMP HR - Actual Persons '!BH6</f>
        <v>0</v>
      </c>
      <c r="BJ6" s="278">
        <f ca="1">'IMP HR - Actual Persons '!BJ6-'IMP HR - Actual Persons '!BI6</f>
        <v>0</v>
      </c>
      <c r="BK6" s="280">
        <f ca="1">'IMP HR - Actual Persons '!BK6-'IMP HR - Actual Persons '!BJ6</f>
        <v>0</v>
      </c>
      <c r="BL6" s="277">
        <f ca="1">'IMP HR - Actual Persons '!BL6-'IMP HR - Actual Persons '!BK6</f>
        <v>0</v>
      </c>
      <c r="BM6" s="278">
        <f ca="1">'IMP HR - Actual Persons '!BM6-'IMP HR - Actual Persons '!BL6</f>
        <v>0</v>
      </c>
      <c r="BN6" s="278">
        <f ca="1">'IMP HR - Actual Persons '!BN6-'IMP HR - Actual Persons '!BM6</f>
        <v>0</v>
      </c>
      <c r="BO6" s="279">
        <f ca="1">'IMP HR - Actual Persons '!BO6-'IMP HR - Actual Persons '!BN6</f>
        <v>4</v>
      </c>
      <c r="BP6" s="278">
        <f ca="1">'IMP HR - Actual Persons '!BP6-'IMP HR - Actual Persons '!BO6</f>
        <v>0</v>
      </c>
      <c r="BQ6" s="278">
        <f ca="1">'IMP HR - Actual Persons '!BQ6-'IMP HR - Actual Persons '!BP6</f>
        <v>0</v>
      </c>
      <c r="BR6" s="279">
        <f ca="1">'IMP HR - Actual Persons '!BR6-'IMP HR - Actual Persons '!BQ6</f>
        <v>0</v>
      </c>
      <c r="BS6" s="278">
        <f ca="1">'IMP HR - Actual Persons '!BS6-'IMP HR - Actual Persons '!BR6</f>
        <v>0</v>
      </c>
      <c r="BT6" s="278">
        <f ca="1">'IMP HR - Actual Persons '!BT6-'IMP HR - Actual Persons '!BS6</f>
        <v>1</v>
      </c>
      <c r="BU6" s="279">
        <f ca="1">'IMP HR - Actual Persons '!BU6-'IMP HR - Actual Persons '!BT6</f>
        <v>0</v>
      </c>
      <c r="BV6" s="278">
        <f ca="1">'IMP HR - Actual Persons '!BV6-'IMP HR - Actual Persons '!BU6</f>
        <v>0</v>
      </c>
      <c r="BW6" s="280">
        <f ca="1">'IMP HR - Actual Persons '!BW6-'IMP HR - Actual Persons '!BV6</f>
        <v>1</v>
      </c>
      <c r="BX6" s="277">
        <f ca="1">'IMP HR - Actual Persons '!BX6-'IMP HR - Actual Persons '!BW6</f>
        <v>0</v>
      </c>
      <c r="BY6" s="278">
        <f ca="1">'IMP HR - Actual Persons '!BY6-'IMP HR - Actual Persons '!BX6</f>
        <v>0</v>
      </c>
      <c r="BZ6" s="278">
        <f ca="1">'IMP HR - Actual Persons '!BZ6-'IMP HR - Actual Persons '!BY6</f>
        <v>1</v>
      </c>
      <c r="CA6" s="279">
        <f ca="1">'IMP HR - Actual Persons '!CA6-'IMP HR - Actual Persons '!BZ6</f>
        <v>0</v>
      </c>
      <c r="CB6" s="278">
        <f ca="1">'IMP HR - Actual Persons '!CB6-'IMP HR - Actual Persons '!CA6</f>
        <v>0</v>
      </c>
      <c r="CC6" s="278">
        <f ca="1">'IMP HR - Actual Persons '!CC6-'IMP HR - Actual Persons '!CB6</f>
        <v>0</v>
      </c>
      <c r="CD6" s="279">
        <f ca="1">'IMP HR - Actual Persons '!CD6-'IMP HR - Actual Persons '!CC6</f>
        <v>0</v>
      </c>
      <c r="CE6" s="278">
        <f ca="1">'IMP HR - Actual Persons '!CE6-'IMP HR - Actual Persons '!CD6</f>
        <v>0</v>
      </c>
      <c r="CF6" s="278">
        <f ca="1">'IMP HR - Actual Persons '!CF6-'IMP HR - Actual Persons '!CE6</f>
        <v>0</v>
      </c>
      <c r="CG6" s="279">
        <f ca="1">'IMP HR - Actual Persons '!CG6-'IMP HR - Actual Persons '!CF6</f>
        <v>0</v>
      </c>
      <c r="CH6" s="278">
        <f ca="1">'IMP HR - Actual Persons '!CH6-'IMP HR - Actual Persons '!CG6</f>
        <v>0</v>
      </c>
      <c r="CI6" s="280">
        <f ca="1">'IMP HR - Actual Persons '!CI6-'IMP HR - Actual Persons '!CH6</f>
        <v>0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77">
        <f ca="1">'IMP HR - Actual Persons '!AB7</f>
        <v>0</v>
      </c>
      <c r="AC7" s="278">
        <f ca="1">'IMP HR - Actual Persons '!AC7-'IMP HR - Actual Persons '!AB7</f>
        <v>1</v>
      </c>
      <c r="AD7" s="278">
        <f ca="1">'IMP HR - Actual Persons '!AD7-'IMP HR - Actual Persons '!AC7</f>
        <v>0</v>
      </c>
      <c r="AE7" s="279">
        <f ca="1">'IMP HR - Actual Persons '!AE7-'IMP HR - Actual Persons '!AD7</f>
        <v>0</v>
      </c>
      <c r="AF7" s="278">
        <f ca="1">'IMP HR - Actual Persons '!AF7-'IMP HR - Actual Persons '!AE7</f>
        <v>0</v>
      </c>
      <c r="AG7" s="278">
        <f ca="1">'IMP HR - Actual Persons '!AG7-'IMP HR - Actual Persons '!AF7</f>
        <v>0</v>
      </c>
      <c r="AH7" s="279">
        <f ca="1">'IMP HR - Actual Persons '!AH7-'IMP HR - Actual Persons '!AG7</f>
        <v>0</v>
      </c>
      <c r="AI7" s="278">
        <f ca="1">'IMP HR - Actual Persons '!AI7-'IMP HR - Actual Persons '!AH7</f>
        <v>0</v>
      </c>
      <c r="AJ7" s="278">
        <f ca="1">'IMP HR - Actual Persons '!AJ7-'IMP HR - Actual Persons '!AI7</f>
        <v>0</v>
      </c>
      <c r="AK7" s="279">
        <f ca="1">'IMP HR - Actual Persons '!AK7-'IMP HR - Actual Persons '!AJ7</f>
        <v>0</v>
      </c>
      <c r="AL7" s="278">
        <f ca="1">'IMP HR - Actual Persons '!AL7-'IMP HR - Actual Persons '!AK7</f>
        <v>0</v>
      </c>
      <c r="AM7" s="280">
        <f ca="1">'IMP HR - Actual Persons '!AM7-'IMP HR - Actual Persons '!AL7</f>
        <v>0</v>
      </c>
      <c r="AN7" s="277">
        <f ca="1">'IMP HR - Actual Persons '!AN7-'IMP HR - Actual Persons '!AM7</f>
        <v>0</v>
      </c>
      <c r="AO7" s="278">
        <f ca="1">'IMP HR - Actual Persons '!AO7-'IMP HR - Actual Persons '!AN7</f>
        <v>4</v>
      </c>
      <c r="AP7" s="278">
        <f ca="1">'IMP HR - Actual Persons '!AP7-'IMP HR - Actual Persons '!AO7</f>
        <v>0</v>
      </c>
      <c r="AQ7" s="279">
        <f ca="1">'IMP HR - Actual Persons '!AQ7-'IMP HR - Actual Persons '!AP7</f>
        <v>0</v>
      </c>
      <c r="AR7" s="278">
        <f ca="1">'IMP HR - Actual Persons '!AR7-'IMP HR - Actual Persons '!AQ7</f>
        <v>1</v>
      </c>
      <c r="AS7" s="278">
        <f ca="1">'IMP HR - Actual Persons '!AS7-'IMP HR - Actual Persons '!AR7</f>
        <v>0</v>
      </c>
      <c r="AT7" s="279">
        <f ca="1">'IMP HR - Actual Persons '!AT7-'IMP HR - Actual Persons '!AS7</f>
        <v>0</v>
      </c>
      <c r="AU7" s="278">
        <f ca="1">'IMP HR - Actual Persons '!AU7-'IMP HR - Actual Persons '!AT7</f>
        <v>0</v>
      </c>
      <c r="AV7" s="278">
        <f ca="1">'IMP HR - Actual Persons '!AV7-'IMP HR - Actual Persons '!AU7</f>
        <v>0</v>
      </c>
      <c r="AW7" s="279">
        <f ca="1">'IMP HR - Actual Persons '!AW7-'IMP HR - Actual Persons '!AV7</f>
        <v>0</v>
      </c>
      <c r="AX7" s="278">
        <f ca="1">'IMP HR - Actual Persons '!AX7-'IMP HR - Actual Persons '!AW7</f>
        <v>1</v>
      </c>
      <c r="AY7" s="280">
        <f ca="1">'IMP HR - Actual Persons '!AY7-'IMP HR - Actual Persons '!AX7</f>
        <v>0</v>
      </c>
      <c r="AZ7" s="277">
        <f ca="1">'IMP HR - Actual Persons '!AZ7-'IMP HR - Actual Persons '!AY7</f>
        <v>0</v>
      </c>
      <c r="BA7" s="278">
        <f ca="1">'IMP HR - Actual Persons '!BA7-'IMP HR - Actual Persons '!AZ7</f>
        <v>1</v>
      </c>
      <c r="BB7" s="278">
        <f ca="1">'IMP HR - Actual Persons '!BB7-'IMP HR - Actual Persons '!BA7</f>
        <v>0</v>
      </c>
      <c r="BC7" s="279">
        <f ca="1">'IMP HR - Actual Persons '!BC7-'IMP HR - Actual Persons '!BB7</f>
        <v>0</v>
      </c>
      <c r="BD7" s="278">
        <f ca="1">'IMP HR - Actual Persons '!BD7-'IMP HR - Actual Persons '!BC7</f>
        <v>7</v>
      </c>
      <c r="BE7" s="278">
        <f ca="1">'IMP HR - Actual Persons '!BE7-'IMP HR - Actual Persons '!BD7</f>
        <v>0</v>
      </c>
      <c r="BF7" s="279">
        <f ca="1">'IMP HR - Actual Persons '!BF7-'IMP HR - Actual Persons '!BE7</f>
        <v>0</v>
      </c>
      <c r="BG7" s="278">
        <f ca="1">'IMP HR - Actual Persons '!BG7-'IMP HR - Actual Persons '!BF7</f>
        <v>0</v>
      </c>
      <c r="BH7" s="278">
        <f ca="1">'IMP HR - Actual Persons '!BH7-'IMP HR - Actual Persons '!BG7</f>
        <v>0</v>
      </c>
      <c r="BI7" s="279">
        <f ca="1">'IMP HR - Actual Persons '!BI7-'IMP HR - Actual Persons '!BH7</f>
        <v>0</v>
      </c>
      <c r="BJ7" s="278">
        <f ca="1">'IMP HR - Actual Persons '!BJ7-'IMP HR - Actual Persons '!BI7</f>
        <v>0</v>
      </c>
      <c r="BK7" s="280">
        <f ca="1">'IMP HR - Actual Persons '!BK7-'IMP HR - Actual Persons '!BJ7</f>
        <v>0</v>
      </c>
      <c r="BL7" s="277">
        <f ca="1">'IMP HR - Actual Persons '!BL7-'IMP HR - Actual Persons '!BK7</f>
        <v>0</v>
      </c>
      <c r="BM7" s="278">
        <f ca="1">'IMP HR - Actual Persons '!BM7-'IMP HR - Actual Persons '!BL7</f>
        <v>0</v>
      </c>
      <c r="BN7" s="278">
        <f ca="1">'IMP HR - Actual Persons '!BN7-'IMP HR - Actual Persons '!BM7</f>
        <v>0</v>
      </c>
      <c r="BO7" s="279">
        <f ca="1">'IMP HR - Actual Persons '!BO7-'IMP HR - Actual Persons '!BN7</f>
        <v>0</v>
      </c>
      <c r="BP7" s="278">
        <f ca="1">'IMP HR - Actual Persons '!BP7-'IMP HR - Actual Persons '!BO7</f>
        <v>8</v>
      </c>
      <c r="BQ7" s="278">
        <f ca="1">'IMP HR - Actual Persons '!BQ7-'IMP HR - Actual Persons '!BP7</f>
        <v>0</v>
      </c>
      <c r="BR7" s="279">
        <f ca="1">'IMP HR - Actual Persons '!BR7-'IMP HR - Actual Persons '!BQ7</f>
        <v>0</v>
      </c>
      <c r="BS7" s="278">
        <f ca="1">'IMP HR - Actual Persons '!BS7-'IMP HR - Actual Persons '!BR7</f>
        <v>0</v>
      </c>
      <c r="BT7" s="278">
        <f ca="1">'IMP HR - Actual Persons '!BT7-'IMP HR - Actual Persons '!BS7</f>
        <v>0</v>
      </c>
      <c r="BU7" s="279">
        <f ca="1">'IMP HR - Actual Persons '!BU7-'IMP HR - Actual Persons '!BT7</f>
        <v>0</v>
      </c>
      <c r="BV7" s="278">
        <f ca="1">'IMP HR - Actual Persons '!BV7-'IMP HR - Actual Persons '!BU7</f>
        <v>2</v>
      </c>
      <c r="BW7" s="280">
        <f ca="1">'IMP HR - Actual Persons '!BW7-'IMP HR - Actual Persons '!BV7</f>
        <v>0</v>
      </c>
      <c r="BX7" s="277">
        <f ca="1">'IMP HR - Actual Persons '!BX7-'IMP HR - Actual Persons '!BW7</f>
        <v>0</v>
      </c>
      <c r="BY7" s="278">
        <f ca="1">'IMP HR - Actual Persons '!BY7-'IMP HR - Actual Persons '!BX7</f>
        <v>0</v>
      </c>
      <c r="BZ7" s="278">
        <f ca="1">'IMP HR - Actual Persons '!BZ7-'IMP HR - Actual Persons '!BY7</f>
        <v>0</v>
      </c>
      <c r="CA7" s="279">
        <f ca="1">'IMP HR - Actual Persons '!CA7-'IMP HR - Actual Persons '!BZ7</f>
        <v>0</v>
      </c>
      <c r="CB7" s="278">
        <f ca="1">'IMP HR - Actual Persons '!CB7-'IMP HR - Actual Persons '!CA7</f>
        <v>0</v>
      </c>
      <c r="CC7" s="278">
        <f ca="1">'IMP HR - Actual Persons '!CC7-'IMP HR - Actual Persons '!CB7</f>
        <v>0</v>
      </c>
      <c r="CD7" s="279">
        <f ca="1">'IMP HR - Actual Persons '!CD7-'IMP HR - Actual Persons '!CC7</f>
        <v>0</v>
      </c>
      <c r="CE7" s="278">
        <f ca="1">'IMP HR - Actual Persons '!CE7-'IMP HR - Actual Persons '!CD7</f>
        <v>0</v>
      </c>
      <c r="CF7" s="278">
        <f ca="1">'IMP HR - Actual Persons '!CF7-'IMP HR - Actual Persons '!CE7</f>
        <v>0</v>
      </c>
      <c r="CG7" s="279">
        <f ca="1">'IMP HR - Actual Persons '!CG7-'IMP HR - Actual Persons '!CF7</f>
        <v>0</v>
      </c>
      <c r="CH7" s="278">
        <f ca="1">'IMP HR - Actual Persons '!CH7-'IMP HR - Actual Persons '!CG7</f>
        <v>0</v>
      </c>
      <c r="CI7" s="280">
        <f ca="1">'IMP HR - Actual Persons '!CI7-'IMP HR - Actual Persons '!CH7</f>
        <v>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77">
        <f ca="1">'IMP HR - Actual Persons '!AB8</f>
        <v>0</v>
      </c>
      <c r="AC8" s="278">
        <f ca="1">'IMP HR - Actual Persons '!AC8-'IMP HR - Actual Persons '!AB8</f>
        <v>0</v>
      </c>
      <c r="AD8" s="278">
        <f ca="1">'IMP HR - Actual Persons '!AD8-'IMP HR - Actual Persons '!AC8</f>
        <v>1</v>
      </c>
      <c r="AE8" s="279">
        <f ca="1">'IMP HR - Actual Persons '!AE8-'IMP HR - Actual Persons '!AD8</f>
        <v>1</v>
      </c>
      <c r="AF8" s="278">
        <f ca="1">'IMP HR - Actual Persons '!AF8-'IMP HR - Actual Persons '!AE8</f>
        <v>0</v>
      </c>
      <c r="AG8" s="278">
        <f ca="1">'IMP HR - Actual Persons '!AG8-'IMP HR - Actual Persons '!AF8</f>
        <v>0</v>
      </c>
      <c r="AH8" s="279">
        <f ca="1">'IMP HR - Actual Persons '!AH8-'IMP HR - Actual Persons '!AG8</f>
        <v>0</v>
      </c>
      <c r="AI8" s="278">
        <f ca="1">'IMP HR - Actual Persons '!AI8-'IMP HR - Actual Persons '!AH8</f>
        <v>0</v>
      </c>
      <c r="AJ8" s="278">
        <f ca="1">'IMP HR - Actual Persons '!AJ8-'IMP HR - Actual Persons '!AI8</f>
        <v>0</v>
      </c>
      <c r="AK8" s="279">
        <f ca="1">'IMP HR - Actual Persons '!AK8-'IMP HR - Actual Persons '!AJ8</f>
        <v>0</v>
      </c>
      <c r="AL8" s="278">
        <f ca="1">'IMP HR - Actual Persons '!AL8-'IMP HR - Actual Persons '!AK8</f>
        <v>0</v>
      </c>
      <c r="AM8" s="280">
        <f ca="1">'IMP HR - Actual Persons '!AM8-'IMP HR - Actual Persons '!AL8</f>
        <v>0</v>
      </c>
      <c r="AN8" s="277">
        <f ca="1">'IMP HR - Actual Persons '!AN8-'IMP HR - Actual Persons '!AM8</f>
        <v>0</v>
      </c>
      <c r="AO8" s="278">
        <f ca="1">'IMP HR - Actual Persons '!AO8-'IMP HR - Actual Persons '!AN8</f>
        <v>0</v>
      </c>
      <c r="AP8" s="278">
        <f ca="1">'IMP HR - Actual Persons '!AP8-'IMP HR - Actual Persons '!AO8</f>
        <v>4</v>
      </c>
      <c r="AQ8" s="279">
        <f ca="1">'IMP HR - Actual Persons '!AQ8-'IMP HR - Actual Persons '!AP8</f>
        <v>4</v>
      </c>
      <c r="AR8" s="278">
        <f ca="1">'IMP HR - Actual Persons '!AR8-'IMP HR - Actual Persons '!AQ8</f>
        <v>0</v>
      </c>
      <c r="AS8" s="278">
        <f ca="1">'IMP HR - Actual Persons '!AS8-'IMP HR - Actual Persons '!AR8</f>
        <v>1</v>
      </c>
      <c r="AT8" s="279">
        <f ca="1">'IMP HR - Actual Persons '!AT8-'IMP HR - Actual Persons '!AS8</f>
        <v>1</v>
      </c>
      <c r="AU8" s="278">
        <f ca="1">'IMP HR - Actual Persons '!AU8-'IMP HR - Actual Persons '!AT8</f>
        <v>0</v>
      </c>
      <c r="AV8" s="278">
        <f ca="1">'IMP HR - Actual Persons '!AV8-'IMP HR - Actual Persons '!AU8</f>
        <v>0</v>
      </c>
      <c r="AW8" s="279">
        <f ca="1">'IMP HR - Actual Persons '!AW8-'IMP HR - Actual Persons '!AV8</f>
        <v>0</v>
      </c>
      <c r="AX8" s="278">
        <f ca="1">'IMP HR - Actual Persons '!AX8-'IMP HR - Actual Persons '!AW8</f>
        <v>0</v>
      </c>
      <c r="AY8" s="280">
        <f ca="1">'IMP HR - Actual Persons '!AY8-'IMP HR - Actual Persons '!AX8</f>
        <v>0</v>
      </c>
      <c r="AZ8" s="277">
        <f ca="1">'IMP HR - Actual Persons '!AZ8-'IMP HR - Actual Persons '!AY8</f>
        <v>1</v>
      </c>
      <c r="BA8" s="278">
        <f ca="1">'IMP HR - Actual Persons '!BA8-'IMP HR - Actual Persons '!AZ8</f>
        <v>0</v>
      </c>
      <c r="BB8" s="278">
        <f ca="1">'IMP HR - Actual Persons '!BB8-'IMP HR - Actual Persons '!BA8</f>
        <v>1</v>
      </c>
      <c r="BC8" s="279">
        <f ca="1">'IMP HR - Actual Persons '!BC8-'IMP HR - Actual Persons '!BB8</f>
        <v>1</v>
      </c>
      <c r="BD8" s="278">
        <f ca="1">'IMP HR - Actual Persons '!BD8-'IMP HR - Actual Persons '!BC8</f>
        <v>0</v>
      </c>
      <c r="BE8" s="278">
        <f ca="1">'IMP HR - Actual Persons '!BE8-'IMP HR - Actual Persons '!BD8</f>
        <v>8</v>
      </c>
      <c r="BF8" s="279">
        <f ca="1">'IMP HR - Actual Persons '!BF8-'IMP HR - Actual Persons '!BE8</f>
        <v>7</v>
      </c>
      <c r="BG8" s="278">
        <f ca="1">'IMP HR - Actual Persons '!BG8-'IMP HR - Actual Persons '!BF8</f>
        <v>0</v>
      </c>
      <c r="BH8" s="278">
        <f ca="1">'IMP HR - Actual Persons '!BH8-'IMP HR - Actual Persons '!BG8</f>
        <v>0</v>
      </c>
      <c r="BI8" s="279">
        <f ca="1">'IMP HR - Actual Persons '!BI8-'IMP HR - Actual Persons '!BH8</f>
        <v>0</v>
      </c>
      <c r="BJ8" s="278">
        <f ca="1">'IMP HR - Actual Persons '!BJ8-'IMP HR - Actual Persons '!BI8</f>
        <v>0</v>
      </c>
      <c r="BK8" s="280">
        <f ca="1">'IMP HR - Actual Persons '!BK8-'IMP HR - Actual Persons '!BJ8</f>
        <v>0</v>
      </c>
      <c r="BL8" s="277">
        <f ca="1">'IMP HR - Actual Persons '!BL8-'IMP HR - Actual Persons '!BK8</f>
        <v>0</v>
      </c>
      <c r="BM8" s="278">
        <f ca="1">'IMP HR - Actual Persons '!BM8-'IMP HR - Actual Persons '!BL8</f>
        <v>0</v>
      </c>
      <c r="BN8" s="278">
        <f ca="1">'IMP HR - Actual Persons '!BN8-'IMP HR - Actual Persons '!BM8</f>
        <v>0</v>
      </c>
      <c r="BO8" s="279">
        <f ca="1">'IMP HR - Actual Persons '!BO8-'IMP HR - Actual Persons '!BN8</f>
        <v>0</v>
      </c>
      <c r="BP8" s="278">
        <f ca="1">'IMP HR - Actual Persons '!BP8-'IMP HR - Actual Persons '!BO8</f>
        <v>0</v>
      </c>
      <c r="BQ8" s="278">
        <f ca="1">'IMP HR - Actual Persons '!BQ8-'IMP HR - Actual Persons '!BP8</f>
        <v>7</v>
      </c>
      <c r="BR8" s="279">
        <f ca="1">'IMP HR - Actual Persons '!BR8-'IMP HR - Actual Persons '!BQ8</f>
        <v>6</v>
      </c>
      <c r="BS8" s="278">
        <f ca="1">'IMP HR - Actual Persons '!BS8-'IMP HR - Actual Persons '!BR8</f>
        <v>0</v>
      </c>
      <c r="BT8" s="278">
        <f ca="1">'IMP HR - Actual Persons '!BT8-'IMP HR - Actual Persons '!BS8</f>
        <v>0</v>
      </c>
      <c r="BU8" s="279">
        <f ca="1">'IMP HR - Actual Persons '!BU8-'IMP HR - Actual Persons '!BT8</f>
        <v>0</v>
      </c>
      <c r="BV8" s="278">
        <f ca="1">'IMP HR - Actual Persons '!BV8-'IMP HR - Actual Persons '!BU8</f>
        <v>0</v>
      </c>
      <c r="BW8" s="280">
        <f ca="1">'IMP HR - Actual Persons '!BW8-'IMP HR - Actual Persons '!BV8</f>
        <v>3</v>
      </c>
      <c r="BX8" s="277">
        <f ca="1">'IMP HR - Actual Persons '!BX8-'IMP HR - Actual Persons '!BW8</f>
        <v>3</v>
      </c>
      <c r="BY8" s="278">
        <f ca="1">'IMP HR - Actual Persons '!BY8-'IMP HR - Actual Persons '!BX8</f>
        <v>0</v>
      </c>
      <c r="BZ8" s="278">
        <f ca="1">'IMP HR - Actual Persons '!BZ8-'IMP HR - Actual Persons '!BY8</f>
        <v>0</v>
      </c>
      <c r="CA8" s="279">
        <f ca="1">'IMP HR - Actual Persons '!CA8-'IMP HR - Actual Persons '!BZ8</f>
        <v>0</v>
      </c>
      <c r="CB8" s="278">
        <f ca="1">'IMP HR - Actual Persons '!CB8-'IMP HR - Actual Persons '!CA8</f>
        <v>0</v>
      </c>
      <c r="CC8" s="278">
        <f ca="1">'IMP HR - Actual Persons '!CC8-'IMP HR - Actual Persons '!CB8</f>
        <v>0</v>
      </c>
      <c r="CD8" s="279">
        <f ca="1">'IMP HR - Actual Persons '!CD8-'IMP HR - Actual Persons '!CC8</f>
        <v>0</v>
      </c>
      <c r="CE8" s="278">
        <f ca="1">'IMP HR - Actual Persons '!CE8-'IMP HR - Actual Persons '!CD8</f>
        <v>0</v>
      </c>
      <c r="CF8" s="278">
        <f ca="1">'IMP HR - Actual Persons '!CF8-'IMP HR - Actual Persons '!CE8</f>
        <v>0</v>
      </c>
      <c r="CG8" s="279">
        <f ca="1">'IMP HR - Actual Persons '!CG8-'IMP HR - Actual Persons '!CF8</f>
        <v>0</v>
      </c>
      <c r="CH8" s="278">
        <f ca="1">'IMP HR - Actual Persons '!CH8-'IMP HR - Actual Persons '!CG8</f>
        <v>0</v>
      </c>
      <c r="CI8" s="280">
        <f ca="1">'IMP HR - Actual Persons '!CI8-'IMP HR - Actual Persons '!CH8</f>
        <v>0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77">
        <f ca="1">'IMP HR - Actual Persons '!AB9</f>
        <v>1</v>
      </c>
      <c r="AC9" s="278">
        <f ca="1">'IMP HR - Actual Persons '!AC9-'IMP HR - Actual Persons '!AB9</f>
        <v>0</v>
      </c>
      <c r="AD9" s="278">
        <f ca="1">'IMP HR - Actual Persons '!AD9-'IMP HR - Actual Persons '!AC9</f>
        <v>0</v>
      </c>
      <c r="AE9" s="279">
        <f ca="1">'IMP HR - Actual Persons '!AE9-'IMP HR - Actual Persons '!AD9</f>
        <v>0</v>
      </c>
      <c r="AF9" s="278">
        <f ca="1">'IMP HR - Actual Persons '!AF9-'IMP HR - Actual Persons '!AE9</f>
        <v>0</v>
      </c>
      <c r="AG9" s="278">
        <f ca="1">'IMP HR - Actual Persons '!AG9-'IMP HR - Actual Persons '!AF9</f>
        <v>0</v>
      </c>
      <c r="AH9" s="279">
        <f ca="1">'IMP HR - Actual Persons '!AH9-'IMP HR - Actual Persons '!AG9</f>
        <v>0</v>
      </c>
      <c r="AI9" s="278">
        <f ca="1">'IMP HR - Actual Persons '!AI9-'IMP HR - Actual Persons '!AH9</f>
        <v>0</v>
      </c>
      <c r="AJ9" s="278">
        <f ca="1">'IMP HR - Actual Persons '!AJ9-'IMP HR - Actual Persons '!AI9</f>
        <v>0</v>
      </c>
      <c r="AK9" s="279">
        <f ca="1">'IMP HR - Actual Persons '!AK9-'IMP HR - Actual Persons '!AJ9</f>
        <v>0</v>
      </c>
      <c r="AL9" s="278">
        <f ca="1">'IMP HR - Actual Persons '!AL9-'IMP HR - Actual Persons '!AK9</f>
        <v>0</v>
      </c>
      <c r="AM9" s="280">
        <f ca="1">'IMP HR - Actual Persons '!AM9-'IMP HR - Actual Persons '!AL9</f>
        <v>0</v>
      </c>
      <c r="AN9" s="277">
        <f ca="1">'IMP HR - Actual Persons '!AN9-'IMP HR - Actual Persons '!AM9</f>
        <v>4</v>
      </c>
      <c r="AO9" s="278">
        <f ca="1">'IMP HR - Actual Persons '!AO9-'IMP HR - Actual Persons '!AN9</f>
        <v>0</v>
      </c>
      <c r="AP9" s="278">
        <f ca="1">'IMP HR - Actual Persons '!AP9-'IMP HR - Actual Persons '!AO9</f>
        <v>0</v>
      </c>
      <c r="AQ9" s="279">
        <f ca="1">'IMP HR - Actual Persons '!AQ9-'IMP HR - Actual Persons '!AP9</f>
        <v>0</v>
      </c>
      <c r="AR9" s="278">
        <f ca="1">'IMP HR - Actual Persons '!AR9-'IMP HR - Actual Persons '!AQ9</f>
        <v>0</v>
      </c>
      <c r="AS9" s="278">
        <f ca="1">'IMP HR - Actual Persons '!AS9-'IMP HR - Actual Persons '!AR9</f>
        <v>0</v>
      </c>
      <c r="AT9" s="279">
        <f ca="1">'IMP HR - Actual Persons '!AT9-'IMP HR - Actual Persons '!AS9</f>
        <v>0</v>
      </c>
      <c r="AU9" s="278">
        <f ca="1">'IMP HR - Actual Persons '!AU9-'IMP HR - Actual Persons '!AT9</f>
        <v>0</v>
      </c>
      <c r="AV9" s="278">
        <f ca="1">'IMP HR - Actual Persons '!AV9-'IMP HR - Actual Persons '!AU9</f>
        <v>0</v>
      </c>
      <c r="AW9" s="279">
        <f ca="1">'IMP HR - Actual Persons '!AW9-'IMP HR - Actual Persons '!AV9</f>
        <v>0</v>
      </c>
      <c r="AX9" s="278">
        <f ca="1">'IMP HR - Actual Persons '!AX9-'IMP HR - Actual Persons '!AW9</f>
        <v>0</v>
      </c>
      <c r="AY9" s="280">
        <f ca="1">'IMP HR - Actual Persons '!AY9-'IMP HR - Actual Persons '!AX9</f>
        <v>0</v>
      </c>
      <c r="AZ9" s="277">
        <f ca="1">'IMP HR - Actual Persons '!AZ9-'IMP HR - Actual Persons '!AY9</f>
        <v>0</v>
      </c>
      <c r="BA9" s="278">
        <f ca="1">'IMP HR - Actual Persons '!BA9-'IMP HR - Actual Persons '!AZ9</f>
        <v>0</v>
      </c>
      <c r="BB9" s="278">
        <f ca="1">'IMP HR - Actual Persons '!BB9-'IMP HR - Actual Persons '!BA9</f>
        <v>0</v>
      </c>
      <c r="BC9" s="279">
        <f ca="1">'IMP HR - Actual Persons '!BC9-'IMP HR - Actual Persons '!BB9</f>
        <v>4</v>
      </c>
      <c r="BD9" s="278">
        <f ca="1">'IMP HR - Actual Persons '!BD9-'IMP HR - Actual Persons '!BC9</f>
        <v>0</v>
      </c>
      <c r="BE9" s="278">
        <f ca="1">'IMP HR - Actual Persons '!BE9-'IMP HR - Actual Persons '!BD9</f>
        <v>0</v>
      </c>
      <c r="BF9" s="279">
        <f ca="1">'IMP HR - Actual Persons '!BF9-'IMP HR - Actual Persons '!BE9</f>
        <v>0</v>
      </c>
      <c r="BG9" s="278">
        <f ca="1">'IMP HR - Actual Persons '!BG9-'IMP HR - Actual Persons '!BF9</f>
        <v>0</v>
      </c>
      <c r="BH9" s="278">
        <f ca="1">'IMP HR - Actual Persons '!BH9-'IMP HR - Actual Persons '!BG9</f>
        <v>0</v>
      </c>
      <c r="BI9" s="279">
        <f ca="1">'IMP HR - Actual Persons '!BI9-'IMP HR - Actual Persons '!BH9</f>
        <v>0</v>
      </c>
      <c r="BJ9" s="278">
        <f ca="1">'IMP HR - Actual Persons '!BJ9-'IMP HR - Actual Persons '!BI9</f>
        <v>0</v>
      </c>
      <c r="BK9" s="280">
        <f ca="1">'IMP HR - Actual Persons '!BK9-'IMP HR - Actual Persons '!BJ9</f>
        <v>0</v>
      </c>
      <c r="BL9" s="277">
        <f ca="1">'IMP HR - Actual Persons '!BL9-'IMP HR - Actual Persons '!BK9</f>
        <v>0</v>
      </c>
      <c r="BM9" s="278">
        <f ca="1">'IMP HR - Actual Persons '!BM9-'IMP HR - Actual Persons '!BL9</f>
        <v>0</v>
      </c>
      <c r="BN9" s="278">
        <f ca="1">'IMP HR - Actual Persons '!BN9-'IMP HR - Actual Persons '!BM9</f>
        <v>0</v>
      </c>
      <c r="BO9" s="279">
        <f ca="1">'IMP HR - Actual Persons '!BO9-'IMP HR - Actual Persons '!BN9</f>
        <v>1</v>
      </c>
      <c r="BP9" s="278">
        <f ca="1">'IMP HR - Actual Persons '!BP9-'IMP HR - Actual Persons '!BO9</f>
        <v>0</v>
      </c>
      <c r="BQ9" s="278">
        <f ca="1">'IMP HR - Actual Persons '!BQ9-'IMP HR - Actual Persons '!BP9</f>
        <v>0</v>
      </c>
      <c r="BR9" s="279">
        <f ca="1">'IMP HR - Actual Persons '!BR9-'IMP HR - Actual Persons '!BQ9</f>
        <v>0</v>
      </c>
      <c r="BS9" s="278">
        <f ca="1">'IMP HR - Actual Persons '!BS9-'IMP HR - Actual Persons '!BR9</f>
        <v>0</v>
      </c>
      <c r="BT9" s="278">
        <f ca="1">'IMP HR - Actual Persons '!BT9-'IMP HR - Actual Persons '!BS9</f>
        <v>0</v>
      </c>
      <c r="BU9" s="279">
        <f ca="1">'IMP HR - Actual Persons '!BU9-'IMP HR - Actual Persons '!BT9</f>
        <v>0</v>
      </c>
      <c r="BV9" s="278">
        <f ca="1">'IMP HR - Actual Persons '!BV9-'IMP HR - Actual Persons '!BU9</f>
        <v>0</v>
      </c>
      <c r="BW9" s="280">
        <f ca="1">'IMP HR - Actual Persons '!BW9-'IMP HR - Actual Persons '!BV9</f>
        <v>0</v>
      </c>
      <c r="BX9" s="277">
        <f ca="1">'IMP HR - Actual Persons '!BX9-'IMP HR - Actual Persons '!BW9</f>
        <v>0</v>
      </c>
      <c r="BY9" s="278">
        <f ca="1">'IMP HR - Actual Persons '!BY9-'IMP HR - Actual Persons '!BX9</f>
        <v>0</v>
      </c>
      <c r="BZ9" s="278">
        <f ca="1">'IMP HR - Actual Persons '!BZ9-'IMP HR - Actual Persons '!BY9</f>
        <v>0</v>
      </c>
      <c r="CA9" s="279">
        <f ca="1">'IMP HR - Actual Persons '!CA9-'IMP HR - Actual Persons '!BZ9</f>
        <v>0</v>
      </c>
      <c r="CB9" s="278">
        <f ca="1">'IMP HR - Actual Persons '!CB9-'IMP HR - Actual Persons '!CA9</f>
        <v>0</v>
      </c>
      <c r="CC9" s="278">
        <f ca="1">'IMP HR - Actual Persons '!CC9-'IMP HR - Actual Persons '!CB9</f>
        <v>0</v>
      </c>
      <c r="CD9" s="279">
        <f ca="1">'IMP HR - Actual Persons '!CD9-'IMP HR - Actual Persons '!CC9</f>
        <v>0</v>
      </c>
      <c r="CE9" s="278">
        <f ca="1">'IMP HR - Actual Persons '!CE9-'IMP HR - Actual Persons '!CD9</f>
        <v>0</v>
      </c>
      <c r="CF9" s="278">
        <f ca="1">'IMP HR - Actual Persons '!CF9-'IMP HR - Actual Persons '!CE9</f>
        <v>0</v>
      </c>
      <c r="CG9" s="279">
        <f ca="1">'IMP HR - Actual Persons '!CG9-'IMP HR - Actual Persons '!CF9</f>
        <v>0</v>
      </c>
      <c r="CH9" s="278">
        <f ca="1">'IMP HR - Actual Persons '!CH9-'IMP HR - Actual Persons '!CG9</f>
        <v>0</v>
      </c>
      <c r="CI9" s="280">
        <f ca="1">'IMP HR - Actual Persons '!CI9-'IMP HR - Actual Persons '!CH9</f>
        <v>0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77">
        <f ca="1">'IMP HR - Actual Persons '!AB10</f>
        <v>1</v>
      </c>
      <c r="AC10" s="278">
        <f ca="1">'IMP HR - Actual Persons '!AC10-'IMP HR - Actual Persons '!AB10</f>
        <v>0</v>
      </c>
      <c r="AD10" s="278">
        <f ca="1">'IMP HR - Actual Persons '!AD10-'IMP HR - Actual Persons '!AC10</f>
        <v>0</v>
      </c>
      <c r="AE10" s="279">
        <f ca="1">'IMP HR - Actual Persons '!AE10-'IMP HR - Actual Persons '!AD10</f>
        <v>0</v>
      </c>
      <c r="AF10" s="278">
        <f ca="1">'IMP HR - Actual Persons '!AF10-'IMP HR - Actual Persons '!AE10</f>
        <v>0</v>
      </c>
      <c r="AG10" s="278">
        <f ca="1">'IMP HR - Actual Persons '!AG10-'IMP HR - Actual Persons '!AF10</f>
        <v>0</v>
      </c>
      <c r="AH10" s="279">
        <f ca="1">'IMP HR - Actual Persons '!AH10-'IMP HR - Actual Persons '!AG10</f>
        <v>0</v>
      </c>
      <c r="AI10" s="278">
        <f ca="1">'IMP HR - Actual Persons '!AI10-'IMP HR - Actual Persons '!AH10</f>
        <v>0</v>
      </c>
      <c r="AJ10" s="278">
        <f ca="1">'IMP HR - Actual Persons '!AJ10-'IMP HR - Actual Persons '!AI10</f>
        <v>0</v>
      </c>
      <c r="AK10" s="279">
        <f ca="1">'IMP HR - Actual Persons '!AK10-'IMP HR - Actual Persons '!AJ10</f>
        <v>0</v>
      </c>
      <c r="AL10" s="278">
        <f ca="1">'IMP HR - Actual Persons '!AL10-'IMP HR - Actual Persons '!AK10</f>
        <v>0</v>
      </c>
      <c r="AM10" s="280">
        <f ca="1">'IMP HR - Actual Persons '!AM10-'IMP HR - Actual Persons '!AL10</f>
        <v>0</v>
      </c>
      <c r="AN10" s="277">
        <f ca="1">'IMP HR - Actual Persons '!AN10-'IMP HR - Actual Persons '!AM10</f>
        <v>4</v>
      </c>
      <c r="AO10" s="278">
        <f ca="1">'IMP HR - Actual Persons '!AO10-'IMP HR - Actual Persons '!AN10</f>
        <v>0</v>
      </c>
      <c r="AP10" s="278">
        <f ca="1">'IMP HR - Actual Persons '!AP10-'IMP HR - Actual Persons '!AO10</f>
        <v>0</v>
      </c>
      <c r="AQ10" s="279">
        <f ca="1">'IMP HR - Actual Persons '!AQ10-'IMP HR - Actual Persons '!AP10</f>
        <v>0</v>
      </c>
      <c r="AR10" s="278">
        <f ca="1">'IMP HR - Actual Persons '!AR10-'IMP HR - Actual Persons '!AQ10</f>
        <v>0</v>
      </c>
      <c r="AS10" s="278">
        <f ca="1">'IMP HR - Actual Persons '!AS10-'IMP HR - Actual Persons '!AR10</f>
        <v>0</v>
      </c>
      <c r="AT10" s="279">
        <f ca="1">'IMP HR - Actual Persons '!AT10-'IMP HR - Actual Persons '!AS10</f>
        <v>0</v>
      </c>
      <c r="AU10" s="278">
        <f ca="1">'IMP HR - Actual Persons '!AU10-'IMP HR - Actual Persons '!AT10</f>
        <v>0</v>
      </c>
      <c r="AV10" s="278">
        <f ca="1">'IMP HR - Actual Persons '!AV10-'IMP HR - Actual Persons '!AU10</f>
        <v>0</v>
      </c>
      <c r="AW10" s="279">
        <f ca="1">'IMP HR - Actual Persons '!AW10-'IMP HR - Actual Persons '!AV10</f>
        <v>0</v>
      </c>
      <c r="AX10" s="278">
        <f ca="1">'IMP HR - Actual Persons '!AX10-'IMP HR - Actual Persons '!AW10</f>
        <v>0</v>
      </c>
      <c r="AY10" s="280">
        <f ca="1">'IMP HR - Actual Persons '!AY10-'IMP HR - Actual Persons '!AX10</f>
        <v>0</v>
      </c>
      <c r="AZ10" s="277">
        <f ca="1">'IMP HR - Actual Persons '!AZ10-'IMP HR - Actual Persons '!AY10</f>
        <v>0</v>
      </c>
      <c r="BA10" s="278">
        <f ca="1">'IMP HR - Actual Persons '!BA10-'IMP HR - Actual Persons '!AZ10</f>
        <v>0</v>
      </c>
      <c r="BB10" s="278">
        <f ca="1">'IMP HR - Actual Persons '!BB10-'IMP HR - Actual Persons '!BA10</f>
        <v>1</v>
      </c>
      <c r="BC10" s="279">
        <f ca="1">'IMP HR - Actual Persons '!BC10-'IMP HR - Actual Persons '!BB10</f>
        <v>6</v>
      </c>
      <c r="BD10" s="278">
        <f ca="1">'IMP HR - Actual Persons '!BD10-'IMP HR - Actual Persons '!BC10</f>
        <v>0</v>
      </c>
      <c r="BE10" s="278">
        <f ca="1">'IMP HR - Actual Persons '!BE10-'IMP HR - Actual Persons '!BD10</f>
        <v>0</v>
      </c>
      <c r="BF10" s="279">
        <f ca="1">'IMP HR - Actual Persons '!BF10-'IMP HR - Actual Persons '!BE10</f>
        <v>0</v>
      </c>
      <c r="BG10" s="278">
        <f ca="1">'IMP HR - Actual Persons '!BG10-'IMP HR - Actual Persons '!BF10</f>
        <v>0</v>
      </c>
      <c r="BH10" s="278">
        <f ca="1">'IMP HR - Actual Persons '!BH10-'IMP HR - Actual Persons '!BG10</f>
        <v>0</v>
      </c>
      <c r="BI10" s="279">
        <f ca="1">'IMP HR - Actual Persons '!BI10-'IMP HR - Actual Persons '!BH10</f>
        <v>0</v>
      </c>
      <c r="BJ10" s="278">
        <f ca="1">'IMP HR - Actual Persons '!BJ10-'IMP HR - Actual Persons '!BI10</f>
        <v>0</v>
      </c>
      <c r="BK10" s="280">
        <f ca="1">'IMP HR - Actual Persons '!BK10-'IMP HR - Actual Persons '!BJ10</f>
        <v>0</v>
      </c>
      <c r="BL10" s="277">
        <f ca="1">'IMP HR - Actual Persons '!BL10-'IMP HR - Actual Persons '!BK10</f>
        <v>0</v>
      </c>
      <c r="BM10" s="278">
        <f ca="1">'IMP HR - Actual Persons '!BM10-'IMP HR - Actual Persons '!BL10</f>
        <v>0</v>
      </c>
      <c r="BN10" s="278">
        <f ca="1">'IMP HR - Actual Persons '!BN10-'IMP HR - Actual Persons '!BM10</f>
        <v>0</v>
      </c>
      <c r="BO10" s="279">
        <f ca="1">'IMP HR - Actual Persons '!BO10-'IMP HR - Actual Persons '!BN10</f>
        <v>4</v>
      </c>
      <c r="BP10" s="278">
        <f ca="1">'IMP HR - Actual Persons '!BP10-'IMP HR - Actual Persons '!BO10</f>
        <v>0</v>
      </c>
      <c r="BQ10" s="278">
        <f ca="1">'IMP HR - Actual Persons '!BQ10-'IMP HR - Actual Persons '!BP10</f>
        <v>0</v>
      </c>
      <c r="BR10" s="279">
        <f ca="1">'IMP HR - Actual Persons '!BR10-'IMP HR - Actual Persons '!BQ10</f>
        <v>0</v>
      </c>
      <c r="BS10" s="278">
        <f ca="1">'IMP HR - Actual Persons '!BS10-'IMP HR - Actual Persons '!BR10</f>
        <v>0</v>
      </c>
      <c r="BT10" s="278">
        <f ca="1">'IMP HR - Actual Persons '!BT10-'IMP HR - Actual Persons '!BS10</f>
        <v>1</v>
      </c>
      <c r="BU10" s="279">
        <f ca="1">'IMP HR - Actual Persons '!BU10-'IMP HR - Actual Persons '!BT10</f>
        <v>0</v>
      </c>
      <c r="BV10" s="278">
        <f ca="1">'IMP HR - Actual Persons '!BV10-'IMP HR - Actual Persons '!BU10</f>
        <v>0</v>
      </c>
      <c r="BW10" s="280">
        <f ca="1">'IMP HR - Actual Persons '!BW10-'IMP HR - Actual Persons '!BV10</f>
        <v>1</v>
      </c>
      <c r="BX10" s="277">
        <f ca="1">'IMP HR - Actual Persons '!BX10-'IMP HR - Actual Persons '!BW10</f>
        <v>0</v>
      </c>
      <c r="BY10" s="278">
        <f ca="1">'IMP HR - Actual Persons '!BY10-'IMP HR - Actual Persons '!BX10</f>
        <v>0</v>
      </c>
      <c r="BZ10" s="278">
        <f ca="1">'IMP HR - Actual Persons '!BZ10-'IMP HR - Actual Persons '!BY10</f>
        <v>1</v>
      </c>
      <c r="CA10" s="279">
        <f ca="1">'IMP HR - Actual Persons '!CA10-'IMP HR - Actual Persons '!BZ10</f>
        <v>0</v>
      </c>
      <c r="CB10" s="278">
        <f ca="1">'IMP HR - Actual Persons '!CB10-'IMP HR - Actual Persons '!CA10</f>
        <v>0</v>
      </c>
      <c r="CC10" s="278">
        <f ca="1">'IMP HR - Actual Persons '!CC10-'IMP HR - Actual Persons '!CB10</f>
        <v>0</v>
      </c>
      <c r="CD10" s="279">
        <f ca="1">'IMP HR - Actual Persons '!CD10-'IMP HR - Actual Persons '!CC10</f>
        <v>0</v>
      </c>
      <c r="CE10" s="278">
        <f ca="1">'IMP HR - Actual Persons '!CE10-'IMP HR - Actual Persons '!CD10</f>
        <v>0</v>
      </c>
      <c r="CF10" s="278">
        <f ca="1">'IMP HR - Actual Persons '!CF10-'IMP HR - Actual Persons '!CE10</f>
        <v>0</v>
      </c>
      <c r="CG10" s="279">
        <f ca="1">'IMP HR - Actual Persons '!CG10-'IMP HR - Actual Persons '!CF10</f>
        <v>0</v>
      </c>
      <c r="CH10" s="278">
        <f ca="1">'IMP HR - Actual Persons '!CH10-'IMP HR - Actual Persons '!CG10</f>
        <v>0</v>
      </c>
      <c r="CI10" s="280">
        <f ca="1">'IMP HR - Actual Persons '!CI10-'IMP HR - Actual Persons '!CH10</f>
        <v>0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77">
        <f ca="1">'IMP HR - Actual Persons '!AB11</f>
        <v>0</v>
      </c>
      <c r="AC11" s="278">
        <f ca="1">'IMP HR - Actual Persons '!AC11-'IMP HR - Actual Persons '!AB11</f>
        <v>1</v>
      </c>
      <c r="AD11" s="278">
        <f ca="1">'IMP HR - Actual Persons '!AD11-'IMP HR - Actual Persons '!AC11</f>
        <v>0</v>
      </c>
      <c r="AE11" s="279">
        <f ca="1">'IMP HR - Actual Persons '!AE11-'IMP HR - Actual Persons '!AD11</f>
        <v>0</v>
      </c>
      <c r="AF11" s="278">
        <f ca="1">'IMP HR - Actual Persons '!AF11-'IMP HR - Actual Persons '!AE11</f>
        <v>0</v>
      </c>
      <c r="AG11" s="278">
        <f ca="1">'IMP HR - Actual Persons '!AG11-'IMP HR - Actual Persons '!AF11</f>
        <v>0</v>
      </c>
      <c r="AH11" s="279">
        <f ca="1">'IMP HR - Actual Persons '!AH11-'IMP HR - Actual Persons '!AG11</f>
        <v>0</v>
      </c>
      <c r="AI11" s="278">
        <f ca="1">'IMP HR - Actual Persons '!AI11-'IMP HR - Actual Persons '!AH11</f>
        <v>0</v>
      </c>
      <c r="AJ11" s="278">
        <f ca="1">'IMP HR - Actual Persons '!AJ11-'IMP HR - Actual Persons '!AI11</f>
        <v>0</v>
      </c>
      <c r="AK11" s="279">
        <f ca="1">'IMP HR - Actual Persons '!AK11-'IMP HR - Actual Persons '!AJ11</f>
        <v>0</v>
      </c>
      <c r="AL11" s="278">
        <f ca="1">'IMP HR - Actual Persons '!AL11-'IMP HR - Actual Persons '!AK11</f>
        <v>0</v>
      </c>
      <c r="AM11" s="280">
        <f ca="1">'IMP HR - Actual Persons '!AM11-'IMP HR - Actual Persons '!AL11</f>
        <v>0</v>
      </c>
      <c r="AN11" s="277">
        <f ca="1">'IMP HR - Actual Persons '!AN11-'IMP HR - Actual Persons '!AM11</f>
        <v>0</v>
      </c>
      <c r="AO11" s="278">
        <f ca="1">'IMP HR - Actual Persons '!AO11-'IMP HR - Actual Persons '!AN11</f>
        <v>4</v>
      </c>
      <c r="AP11" s="278">
        <f ca="1">'IMP HR - Actual Persons '!AP11-'IMP HR - Actual Persons '!AO11</f>
        <v>0</v>
      </c>
      <c r="AQ11" s="279">
        <f ca="1">'IMP HR - Actual Persons '!AQ11-'IMP HR - Actual Persons '!AP11</f>
        <v>0</v>
      </c>
      <c r="AR11" s="278">
        <f ca="1">'IMP HR - Actual Persons '!AR11-'IMP HR - Actual Persons '!AQ11</f>
        <v>1</v>
      </c>
      <c r="AS11" s="278">
        <f ca="1">'IMP HR - Actual Persons '!AS11-'IMP HR - Actual Persons '!AR11</f>
        <v>0</v>
      </c>
      <c r="AT11" s="279">
        <f ca="1">'IMP HR - Actual Persons '!AT11-'IMP HR - Actual Persons '!AS11</f>
        <v>0</v>
      </c>
      <c r="AU11" s="278">
        <f ca="1">'IMP HR - Actual Persons '!AU11-'IMP HR - Actual Persons '!AT11</f>
        <v>0</v>
      </c>
      <c r="AV11" s="278">
        <f ca="1">'IMP HR - Actual Persons '!AV11-'IMP HR - Actual Persons '!AU11</f>
        <v>0</v>
      </c>
      <c r="AW11" s="279">
        <f ca="1">'IMP HR - Actual Persons '!AW11-'IMP HR - Actual Persons '!AV11</f>
        <v>0</v>
      </c>
      <c r="AX11" s="278">
        <f ca="1">'IMP HR - Actual Persons '!AX11-'IMP HR - Actual Persons '!AW11</f>
        <v>1</v>
      </c>
      <c r="AY11" s="280">
        <f ca="1">'IMP HR - Actual Persons '!AY11-'IMP HR - Actual Persons '!AX11</f>
        <v>0</v>
      </c>
      <c r="AZ11" s="277">
        <f ca="1">'IMP HR - Actual Persons '!AZ11-'IMP HR - Actual Persons '!AY11</f>
        <v>0</v>
      </c>
      <c r="BA11" s="278">
        <f ca="1">'IMP HR - Actual Persons '!BA11-'IMP HR - Actual Persons '!AZ11</f>
        <v>1</v>
      </c>
      <c r="BB11" s="278">
        <f ca="1">'IMP HR - Actual Persons '!BB11-'IMP HR - Actual Persons '!BA11</f>
        <v>0</v>
      </c>
      <c r="BC11" s="279">
        <f ca="1">'IMP HR - Actual Persons '!BC11-'IMP HR - Actual Persons '!BB11</f>
        <v>0</v>
      </c>
      <c r="BD11" s="278">
        <f ca="1">'IMP HR - Actual Persons '!BD11-'IMP HR - Actual Persons '!BC11</f>
        <v>7</v>
      </c>
      <c r="BE11" s="278">
        <f ca="1">'IMP HR - Actual Persons '!BE11-'IMP HR - Actual Persons '!BD11</f>
        <v>0</v>
      </c>
      <c r="BF11" s="279">
        <f ca="1">'IMP HR - Actual Persons '!BF11-'IMP HR - Actual Persons '!BE11</f>
        <v>0</v>
      </c>
      <c r="BG11" s="278">
        <f ca="1">'IMP HR - Actual Persons '!BG11-'IMP HR - Actual Persons '!BF11</f>
        <v>0</v>
      </c>
      <c r="BH11" s="278">
        <f ca="1">'IMP HR - Actual Persons '!BH11-'IMP HR - Actual Persons '!BG11</f>
        <v>0</v>
      </c>
      <c r="BI11" s="279">
        <f ca="1">'IMP HR - Actual Persons '!BI11-'IMP HR - Actual Persons '!BH11</f>
        <v>0</v>
      </c>
      <c r="BJ11" s="278">
        <f ca="1">'IMP HR - Actual Persons '!BJ11-'IMP HR - Actual Persons '!BI11</f>
        <v>0</v>
      </c>
      <c r="BK11" s="280">
        <f ca="1">'IMP HR - Actual Persons '!BK11-'IMP HR - Actual Persons '!BJ11</f>
        <v>0</v>
      </c>
      <c r="BL11" s="277">
        <f ca="1">'IMP HR - Actual Persons '!BL11-'IMP HR - Actual Persons '!BK11</f>
        <v>0</v>
      </c>
      <c r="BM11" s="278">
        <f ca="1">'IMP HR - Actual Persons '!BM11-'IMP HR - Actual Persons '!BL11</f>
        <v>0</v>
      </c>
      <c r="BN11" s="278">
        <f ca="1">'IMP HR - Actual Persons '!BN11-'IMP HR - Actual Persons '!BM11</f>
        <v>0</v>
      </c>
      <c r="BO11" s="279">
        <f ca="1">'IMP HR - Actual Persons '!BO11-'IMP HR - Actual Persons '!BN11</f>
        <v>0</v>
      </c>
      <c r="BP11" s="278">
        <f ca="1">'IMP HR - Actual Persons '!BP11-'IMP HR - Actual Persons '!BO11</f>
        <v>8</v>
      </c>
      <c r="BQ11" s="278">
        <f ca="1">'IMP HR - Actual Persons '!BQ11-'IMP HR - Actual Persons '!BP11</f>
        <v>0</v>
      </c>
      <c r="BR11" s="279">
        <f ca="1">'IMP HR - Actual Persons '!BR11-'IMP HR - Actual Persons '!BQ11</f>
        <v>0</v>
      </c>
      <c r="BS11" s="278">
        <f ca="1">'IMP HR - Actual Persons '!BS11-'IMP HR - Actual Persons '!BR11</f>
        <v>0</v>
      </c>
      <c r="BT11" s="278">
        <f ca="1">'IMP HR - Actual Persons '!BT11-'IMP HR - Actual Persons '!BS11</f>
        <v>0</v>
      </c>
      <c r="BU11" s="279">
        <f ca="1">'IMP HR - Actual Persons '!BU11-'IMP HR - Actual Persons '!BT11</f>
        <v>0</v>
      </c>
      <c r="BV11" s="278">
        <f ca="1">'IMP HR - Actual Persons '!BV11-'IMP HR - Actual Persons '!BU11</f>
        <v>2</v>
      </c>
      <c r="BW11" s="280">
        <f ca="1">'IMP HR - Actual Persons '!BW11-'IMP HR - Actual Persons '!BV11</f>
        <v>0</v>
      </c>
      <c r="BX11" s="277">
        <f ca="1">'IMP HR - Actual Persons '!BX11-'IMP HR - Actual Persons '!BW11</f>
        <v>0</v>
      </c>
      <c r="BY11" s="278">
        <f ca="1">'IMP HR - Actual Persons '!BY11-'IMP HR - Actual Persons '!BX11</f>
        <v>0</v>
      </c>
      <c r="BZ11" s="278">
        <f ca="1">'IMP HR - Actual Persons '!BZ11-'IMP HR - Actual Persons '!BY11</f>
        <v>0</v>
      </c>
      <c r="CA11" s="279">
        <f ca="1">'IMP HR - Actual Persons '!CA11-'IMP HR - Actual Persons '!BZ11</f>
        <v>0</v>
      </c>
      <c r="CB11" s="278">
        <f ca="1">'IMP HR - Actual Persons '!CB11-'IMP HR - Actual Persons '!CA11</f>
        <v>0</v>
      </c>
      <c r="CC11" s="278">
        <f ca="1">'IMP HR - Actual Persons '!CC11-'IMP HR - Actual Persons '!CB11</f>
        <v>0</v>
      </c>
      <c r="CD11" s="279">
        <f ca="1">'IMP HR - Actual Persons '!CD11-'IMP HR - Actual Persons '!CC11</f>
        <v>0</v>
      </c>
      <c r="CE11" s="278">
        <f ca="1">'IMP HR - Actual Persons '!CE11-'IMP HR - Actual Persons '!CD11</f>
        <v>0</v>
      </c>
      <c r="CF11" s="278">
        <f ca="1">'IMP HR - Actual Persons '!CF11-'IMP HR - Actual Persons '!CE11</f>
        <v>0</v>
      </c>
      <c r="CG11" s="279">
        <f ca="1">'IMP HR - Actual Persons '!CG11-'IMP HR - Actual Persons '!CF11</f>
        <v>0</v>
      </c>
      <c r="CH11" s="278">
        <f ca="1">'IMP HR - Actual Persons '!CH11-'IMP HR - Actual Persons '!CG11</f>
        <v>0</v>
      </c>
      <c r="CI11" s="280">
        <f ca="1">'IMP HR - Actual Persons '!CI11-'IMP HR - Actual Persons '!CH11</f>
        <v>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77">
        <f ca="1">'IMP HR - Actual Persons '!AB12</f>
        <v>0</v>
      </c>
      <c r="AC12" s="278">
        <f ca="1">'IMP HR - Actual Persons '!AC12-'IMP HR - Actual Persons '!AB12</f>
        <v>0</v>
      </c>
      <c r="AD12" s="278">
        <f ca="1">'IMP HR - Actual Persons '!AD12-'IMP HR - Actual Persons '!AC12</f>
        <v>1</v>
      </c>
      <c r="AE12" s="279">
        <f ca="1">'IMP HR - Actual Persons '!AE12-'IMP HR - Actual Persons '!AD12</f>
        <v>1</v>
      </c>
      <c r="AF12" s="278">
        <f ca="1">'IMP HR - Actual Persons '!AF12-'IMP HR - Actual Persons '!AE12</f>
        <v>0</v>
      </c>
      <c r="AG12" s="278">
        <f ca="1">'IMP HR - Actual Persons '!AG12-'IMP HR - Actual Persons '!AF12</f>
        <v>0</v>
      </c>
      <c r="AH12" s="279">
        <f ca="1">'IMP HR - Actual Persons '!AH12-'IMP HR - Actual Persons '!AG12</f>
        <v>0</v>
      </c>
      <c r="AI12" s="278">
        <f ca="1">'IMP HR - Actual Persons '!AI12-'IMP HR - Actual Persons '!AH12</f>
        <v>0</v>
      </c>
      <c r="AJ12" s="278">
        <f ca="1">'IMP HR - Actual Persons '!AJ12-'IMP HR - Actual Persons '!AI12</f>
        <v>0</v>
      </c>
      <c r="AK12" s="279">
        <f ca="1">'IMP HR - Actual Persons '!AK12-'IMP HR - Actual Persons '!AJ12</f>
        <v>0</v>
      </c>
      <c r="AL12" s="278">
        <f ca="1">'IMP HR - Actual Persons '!AL12-'IMP HR - Actual Persons '!AK12</f>
        <v>0</v>
      </c>
      <c r="AM12" s="280">
        <f ca="1">'IMP HR - Actual Persons '!AM12-'IMP HR - Actual Persons '!AL12</f>
        <v>0</v>
      </c>
      <c r="AN12" s="277">
        <f ca="1">'IMP HR - Actual Persons '!AN12-'IMP HR - Actual Persons '!AM12</f>
        <v>0</v>
      </c>
      <c r="AO12" s="278">
        <f ca="1">'IMP HR - Actual Persons '!AO12-'IMP HR - Actual Persons '!AN12</f>
        <v>0</v>
      </c>
      <c r="AP12" s="278">
        <f ca="1">'IMP HR - Actual Persons '!AP12-'IMP HR - Actual Persons '!AO12</f>
        <v>4</v>
      </c>
      <c r="AQ12" s="279">
        <f ca="1">'IMP HR - Actual Persons '!AQ12-'IMP HR - Actual Persons '!AP12</f>
        <v>4</v>
      </c>
      <c r="AR12" s="278">
        <f ca="1">'IMP HR - Actual Persons '!AR12-'IMP HR - Actual Persons '!AQ12</f>
        <v>0</v>
      </c>
      <c r="AS12" s="278">
        <f ca="1">'IMP HR - Actual Persons '!AS12-'IMP HR - Actual Persons '!AR12</f>
        <v>1</v>
      </c>
      <c r="AT12" s="279">
        <f ca="1">'IMP HR - Actual Persons '!AT12-'IMP HR - Actual Persons '!AS12</f>
        <v>1</v>
      </c>
      <c r="AU12" s="278">
        <f ca="1">'IMP HR - Actual Persons '!AU12-'IMP HR - Actual Persons '!AT12</f>
        <v>0</v>
      </c>
      <c r="AV12" s="278">
        <f ca="1">'IMP HR - Actual Persons '!AV12-'IMP HR - Actual Persons '!AU12</f>
        <v>0</v>
      </c>
      <c r="AW12" s="279">
        <f ca="1">'IMP HR - Actual Persons '!AW12-'IMP HR - Actual Persons '!AV12</f>
        <v>0</v>
      </c>
      <c r="AX12" s="278">
        <f ca="1">'IMP HR - Actual Persons '!AX12-'IMP HR - Actual Persons '!AW12</f>
        <v>0</v>
      </c>
      <c r="AY12" s="280">
        <f ca="1">'IMP HR - Actual Persons '!AY12-'IMP HR - Actual Persons '!AX12</f>
        <v>0</v>
      </c>
      <c r="AZ12" s="277">
        <f ca="1">'IMP HR - Actual Persons '!AZ12-'IMP HR - Actual Persons '!AY12</f>
        <v>1</v>
      </c>
      <c r="BA12" s="278">
        <f ca="1">'IMP HR - Actual Persons '!BA12-'IMP HR - Actual Persons '!AZ12</f>
        <v>0</v>
      </c>
      <c r="BB12" s="278">
        <f ca="1">'IMP HR - Actual Persons '!BB12-'IMP HR - Actual Persons '!BA12</f>
        <v>1</v>
      </c>
      <c r="BC12" s="279">
        <f ca="1">'IMP HR - Actual Persons '!BC12-'IMP HR - Actual Persons '!BB12</f>
        <v>1</v>
      </c>
      <c r="BD12" s="278">
        <f ca="1">'IMP HR - Actual Persons '!BD12-'IMP HR - Actual Persons '!BC12</f>
        <v>0</v>
      </c>
      <c r="BE12" s="278">
        <f ca="1">'IMP HR - Actual Persons '!BE12-'IMP HR - Actual Persons '!BD12</f>
        <v>8</v>
      </c>
      <c r="BF12" s="279">
        <f ca="1">'IMP HR - Actual Persons '!BF12-'IMP HR - Actual Persons '!BE12</f>
        <v>7</v>
      </c>
      <c r="BG12" s="278">
        <f ca="1">'IMP HR - Actual Persons '!BG12-'IMP HR - Actual Persons '!BF12</f>
        <v>0</v>
      </c>
      <c r="BH12" s="278">
        <f ca="1">'IMP HR - Actual Persons '!BH12-'IMP HR - Actual Persons '!BG12</f>
        <v>0</v>
      </c>
      <c r="BI12" s="279">
        <f ca="1">'IMP HR - Actual Persons '!BI12-'IMP HR - Actual Persons '!BH12</f>
        <v>0</v>
      </c>
      <c r="BJ12" s="278">
        <f ca="1">'IMP HR - Actual Persons '!BJ12-'IMP HR - Actual Persons '!BI12</f>
        <v>0</v>
      </c>
      <c r="BK12" s="280">
        <f ca="1">'IMP HR - Actual Persons '!BK12-'IMP HR - Actual Persons '!BJ12</f>
        <v>0</v>
      </c>
      <c r="BL12" s="277">
        <f ca="1">'IMP HR - Actual Persons '!BL12-'IMP HR - Actual Persons '!BK12</f>
        <v>0</v>
      </c>
      <c r="BM12" s="278">
        <f ca="1">'IMP HR - Actual Persons '!BM12-'IMP HR - Actual Persons '!BL12</f>
        <v>0</v>
      </c>
      <c r="BN12" s="278">
        <f ca="1">'IMP HR - Actual Persons '!BN12-'IMP HR - Actual Persons '!BM12</f>
        <v>0</v>
      </c>
      <c r="BO12" s="279">
        <f ca="1">'IMP HR - Actual Persons '!BO12-'IMP HR - Actual Persons '!BN12</f>
        <v>0</v>
      </c>
      <c r="BP12" s="278">
        <f ca="1">'IMP HR - Actual Persons '!BP12-'IMP HR - Actual Persons '!BO12</f>
        <v>0</v>
      </c>
      <c r="BQ12" s="278">
        <f ca="1">'IMP HR - Actual Persons '!BQ12-'IMP HR - Actual Persons '!BP12</f>
        <v>7</v>
      </c>
      <c r="BR12" s="279">
        <f ca="1">'IMP HR - Actual Persons '!BR12-'IMP HR - Actual Persons '!BQ12</f>
        <v>6</v>
      </c>
      <c r="BS12" s="278">
        <f ca="1">'IMP HR - Actual Persons '!BS12-'IMP HR - Actual Persons '!BR12</f>
        <v>0</v>
      </c>
      <c r="BT12" s="278">
        <f ca="1">'IMP HR - Actual Persons '!BT12-'IMP HR - Actual Persons '!BS12</f>
        <v>0</v>
      </c>
      <c r="BU12" s="279">
        <f ca="1">'IMP HR - Actual Persons '!BU12-'IMP HR - Actual Persons '!BT12</f>
        <v>0</v>
      </c>
      <c r="BV12" s="278">
        <f ca="1">'IMP HR - Actual Persons '!BV12-'IMP HR - Actual Persons '!BU12</f>
        <v>0</v>
      </c>
      <c r="BW12" s="280">
        <f ca="1">'IMP HR - Actual Persons '!BW12-'IMP HR - Actual Persons '!BV12</f>
        <v>3</v>
      </c>
      <c r="BX12" s="277">
        <f ca="1">'IMP HR - Actual Persons '!BX12-'IMP HR - Actual Persons '!BW12</f>
        <v>3</v>
      </c>
      <c r="BY12" s="278">
        <f ca="1">'IMP HR - Actual Persons '!BY12-'IMP HR - Actual Persons '!BX12</f>
        <v>0</v>
      </c>
      <c r="BZ12" s="278">
        <f ca="1">'IMP HR - Actual Persons '!BZ12-'IMP HR - Actual Persons '!BY12</f>
        <v>0</v>
      </c>
      <c r="CA12" s="279">
        <f ca="1">'IMP HR - Actual Persons '!CA12-'IMP HR - Actual Persons '!BZ12</f>
        <v>0</v>
      </c>
      <c r="CB12" s="278">
        <f ca="1">'IMP HR - Actual Persons '!CB12-'IMP HR - Actual Persons '!CA12</f>
        <v>0</v>
      </c>
      <c r="CC12" s="278">
        <f ca="1">'IMP HR - Actual Persons '!CC12-'IMP HR - Actual Persons '!CB12</f>
        <v>0</v>
      </c>
      <c r="CD12" s="279">
        <f ca="1">'IMP HR - Actual Persons '!CD12-'IMP HR - Actual Persons '!CC12</f>
        <v>0</v>
      </c>
      <c r="CE12" s="278">
        <f ca="1">'IMP HR - Actual Persons '!CE12-'IMP HR - Actual Persons '!CD12</f>
        <v>0</v>
      </c>
      <c r="CF12" s="278">
        <f ca="1">'IMP HR - Actual Persons '!CF12-'IMP HR - Actual Persons '!CE12</f>
        <v>0</v>
      </c>
      <c r="CG12" s="279">
        <f ca="1">'IMP HR - Actual Persons '!CG12-'IMP HR - Actual Persons '!CF12</f>
        <v>0</v>
      </c>
      <c r="CH12" s="278">
        <f ca="1">'IMP HR - Actual Persons '!CH12-'IMP HR - Actual Persons '!CG12</f>
        <v>0</v>
      </c>
      <c r="CI12" s="280">
        <f ca="1">'IMP HR - Actual Persons '!CI12-'IMP HR - Actual Persons '!CH12</f>
        <v>0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77">
        <f ca="1">'IMP HR - Actual Persons '!AB13</f>
        <v>1</v>
      </c>
      <c r="AC13" s="278">
        <f ca="1">'IMP HR - Actual Persons '!AC13-'IMP HR - Actual Persons '!AB13</f>
        <v>0</v>
      </c>
      <c r="AD13" s="278">
        <f ca="1">'IMP HR - Actual Persons '!AD13-'IMP HR - Actual Persons '!AC13</f>
        <v>0</v>
      </c>
      <c r="AE13" s="279">
        <f ca="1">'IMP HR - Actual Persons '!AE13-'IMP HR - Actual Persons '!AD13</f>
        <v>0</v>
      </c>
      <c r="AF13" s="278">
        <f ca="1">'IMP HR - Actual Persons '!AF13-'IMP HR - Actual Persons '!AE13</f>
        <v>0</v>
      </c>
      <c r="AG13" s="278">
        <f ca="1">'IMP HR - Actual Persons '!AG13-'IMP HR - Actual Persons '!AF13</f>
        <v>0</v>
      </c>
      <c r="AH13" s="279">
        <f ca="1">'IMP HR - Actual Persons '!AH13-'IMP HR - Actual Persons '!AG13</f>
        <v>0</v>
      </c>
      <c r="AI13" s="278">
        <f ca="1">'IMP HR - Actual Persons '!AI13-'IMP HR - Actual Persons '!AH13</f>
        <v>0</v>
      </c>
      <c r="AJ13" s="278">
        <f ca="1">'IMP HR - Actual Persons '!AJ13-'IMP HR - Actual Persons '!AI13</f>
        <v>0</v>
      </c>
      <c r="AK13" s="279">
        <f ca="1">'IMP HR - Actual Persons '!AK13-'IMP HR - Actual Persons '!AJ13</f>
        <v>0</v>
      </c>
      <c r="AL13" s="278">
        <f ca="1">'IMP HR - Actual Persons '!AL13-'IMP HR - Actual Persons '!AK13</f>
        <v>0</v>
      </c>
      <c r="AM13" s="280">
        <f ca="1">'IMP HR - Actual Persons '!AM13-'IMP HR - Actual Persons '!AL13</f>
        <v>0</v>
      </c>
      <c r="AN13" s="277">
        <f ca="1">'IMP HR - Actual Persons '!AN13-'IMP HR - Actual Persons '!AM13</f>
        <v>4</v>
      </c>
      <c r="AO13" s="278">
        <f ca="1">'IMP HR - Actual Persons '!AO13-'IMP HR - Actual Persons '!AN13</f>
        <v>0</v>
      </c>
      <c r="AP13" s="278">
        <f ca="1">'IMP HR - Actual Persons '!AP13-'IMP HR - Actual Persons '!AO13</f>
        <v>0</v>
      </c>
      <c r="AQ13" s="279">
        <f ca="1">'IMP HR - Actual Persons '!AQ13-'IMP HR - Actual Persons '!AP13</f>
        <v>0</v>
      </c>
      <c r="AR13" s="278">
        <f ca="1">'IMP HR - Actual Persons '!AR13-'IMP HR - Actual Persons '!AQ13</f>
        <v>0</v>
      </c>
      <c r="AS13" s="278">
        <f ca="1">'IMP HR - Actual Persons '!AS13-'IMP HR - Actual Persons '!AR13</f>
        <v>0</v>
      </c>
      <c r="AT13" s="279">
        <f ca="1">'IMP HR - Actual Persons '!AT13-'IMP HR - Actual Persons '!AS13</f>
        <v>0</v>
      </c>
      <c r="AU13" s="278">
        <f ca="1">'IMP HR - Actual Persons '!AU13-'IMP HR - Actual Persons '!AT13</f>
        <v>0</v>
      </c>
      <c r="AV13" s="278">
        <f ca="1">'IMP HR - Actual Persons '!AV13-'IMP HR - Actual Persons '!AU13</f>
        <v>0</v>
      </c>
      <c r="AW13" s="279">
        <f ca="1">'IMP HR - Actual Persons '!AW13-'IMP HR - Actual Persons '!AV13</f>
        <v>0</v>
      </c>
      <c r="AX13" s="278">
        <f ca="1">'IMP HR - Actual Persons '!AX13-'IMP HR - Actual Persons '!AW13</f>
        <v>0</v>
      </c>
      <c r="AY13" s="280">
        <f ca="1">'IMP HR - Actual Persons '!AY13-'IMP HR - Actual Persons '!AX13</f>
        <v>0</v>
      </c>
      <c r="AZ13" s="277">
        <f ca="1">'IMP HR - Actual Persons '!AZ13-'IMP HR - Actual Persons '!AY13</f>
        <v>0</v>
      </c>
      <c r="BA13" s="278">
        <f ca="1">'IMP HR - Actual Persons '!BA13-'IMP HR - Actual Persons '!AZ13</f>
        <v>0</v>
      </c>
      <c r="BB13" s="278">
        <f ca="1">'IMP HR - Actual Persons '!BB13-'IMP HR - Actual Persons '!BA13</f>
        <v>0</v>
      </c>
      <c r="BC13" s="279">
        <f ca="1">'IMP HR - Actual Persons '!BC13-'IMP HR - Actual Persons '!BB13</f>
        <v>4</v>
      </c>
      <c r="BD13" s="278">
        <f ca="1">'IMP HR - Actual Persons '!BD13-'IMP HR - Actual Persons '!BC13</f>
        <v>0</v>
      </c>
      <c r="BE13" s="278">
        <f ca="1">'IMP HR - Actual Persons '!BE13-'IMP HR - Actual Persons '!BD13</f>
        <v>0</v>
      </c>
      <c r="BF13" s="279">
        <f ca="1">'IMP HR - Actual Persons '!BF13-'IMP HR - Actual Persons '!BE13</f>
        <v>0</v>
      </c>
      <c r="BG13" s="278">
        <f ca="1">'IMP HR - Actual Persons '!BG13-'IMP HR - Actual Persons '!BF13</f>
        <v>0</v>
      </c>
      <c r="BH13" s="278">
        <f ca="1">'IMP HR - Actual Persons '!BH13-'IMP HR - Actual Persons '!BG13</f>
        <v>0</v>
      </c>
      <c r="BI13" s="279">
        <f ca="1">'IMP HR - Actual Persons '!BI13-'IMP HR - Actual Persons '!BH13</f>
        <v>0</v>
      </c>
      <c r="BJ13" s="278">
        <f ca="1">'IMP HR - Actual Persons '!BJ13-'IMP HR - Actual Persons '!BI13</f>
        <v>0</v>
      </c>
      <c r="BK13" s="280">
        <f ca="1">'IMP HR - Actual Persons '!BK13-'IMP HR - Actual Persons '!BJ13</f>
        <v>0</v>
      </c>
      <c r="BL13" s="277">
        <f ca="1">'IMP HR - Actual Persons '!BL13-'IMP HR - Actual Persons '!BK13</f>
        <v>0</v>
      </c>
      <c r="BM13" s="278">
        <f ca="1">'IMP HR - Actual Persons '!BM13-'IMP HR - Actual Persons '!BL13</f>
        <v>0</v>
      </c>
      <c r="BN13" s="278">
        <f ca="1">'IMP HR - Actual Persons '!BN13-'IMP HR - Actual Persons '!BM13</f>
        <v>0</v>
      </c>
      <c r="BO13" s="279">
        <f ca="1">'IMP HR - Actual Persons '!BO13-'IMP HR - Actual Persons '!BN13</f>
        <v>1</v>
      </c>
      <c r="BP13" s="278">
        <f ca="1">'IMP HR - Actual Persons '!BP13-'IMP HR - Actual Persons '!BO13</f>
        <v>0</v>
      </c>
      <c r="BQ13" s="278">
        <f ca="1">'IMP HR - Actual Persons '!BQ13-'IMP HR - Actual Persons '!BP13</f>
        <v>0</v>
      </c>
      <c r="BR13" s="279">
        <f ca="1">'IMP HR - Actual Persons '!BR13-'IMP HR - Actual Persons '!BQ13</f>
        <v>0</v>
      </c>
      <c r="BS13" s="278">
        <f ca="1">'IMP HR - Actual Persons '!BS13-'IMP HR - Actual Persons '!BR13</f>
        <v>0</v>
      </c>
      <c r="BT13" s="278">
        <f ca="1">'IMP HR - Actual Persons '!BT13-'IMP HR - Actual Persons '!BS13</f>
        <v>0</v>
      </c>
      <c r="BU13" s="279">
        <f ca="1">'IMP HR - Actual Persons '!BU13-'IMP HR - Actual Persons '!BT13</f>
        <v>0</v>
      </c>
      <c r="BV13" s="278">
        <f ca="1">'IMP HR - Actual Persons '!BV13-'IMP HR - Actual Persons '!BU13</f>
        <v>0</v>
      </c>
      <c r="BW13" s="280">
        <f ca="1">'IMP HR - Actual Persons '!BW13-'IMP HR - Actual Persons '!BV13</f>
        <v>0</v>
      </c>
      <c r="BX13" s="277">
        <f ca="1">'IMP HR - Actual Persons '!BX13-'IMP HR - Actual Persons '!BW13</f>
        <v>0</v>
      </c>
      <c r="BY13" s="278">
        <f ca="1">'IMP HR - Actual Persons '!BY13-'IMP HR - Actual Persons '!BX13</f>
        <v>0</v>
      </c>
      <c r="BZ13" s="278">
        <f ca="1">'IMP HR - Actual Persons '!BZ13-'IMP HR - Actual Persons '!BY13</f>
        <v>0</v>
      </c>
      <c r="CA13" s="279">
        <f ca="1">'IMP HR - Actual Persons '!CA13-'IMP HR - Actual Persons '!BZ13</f>
        <v>0</v>
      </c>
      <c r="CB13" s="278">
        <f ca="1">'IMP HR - Actual Persons '!CB13-'IMP HR - Actual Persons '!CA13</f>
        <v>0</v>
      </c>
      <c r="CC13" s="278">
        <f ca="1">'IMP HR - Actual Persons '!CC13-'IMP HR - Actual Persons '!CB13</f>
        <v>0</v>
      </c>
      <c r="CD13" s="279">
        <f ca="1">'IMP HR - Actual Persons '!CD13-'IMP HR - Actual Persons '!CC13</f>
        <v>0</v>
      </c>
      <c r="CE13" s="278">
        <f ca="1">'IMP HR - Actual Persons '!CE13-'IMP HR - Actual Persons '!CD13</f>
        <v>0</v>
      </c>
      <c r="CF13" s="278">
        <f ca="1">'IMP HR - Actual Persons '!CF13-'IMP HR - Actual Persons '!CE13</f>
        <v>0</v>
      </c>
      <c r="CG13" s="279">
        <f ca="1">'IMP HR - Actual Persons '!CG13-'IMP HR - Actual Persons '!CF13</f>
        <v>0</v>
      </c>
      <c r="CH13" s="278">
        <f ca="1">'IMP HR - Actual Persons '!CH13-'IMP HR - Actual Persons '!CG13</f>
        <v>0</v>
      </c>
      <c r="CI13" s="280">
        <f ca="1">'IMP HR - Actual Persons '!CI13-'IMP HR - Actual Persons '!CH13</f>
        <v>0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77">
        <f ca="1">'IMP HR - Actual Persons '!AB14</f>
        <v>1</v>
      </c>
      <c r="AC14" s="278">
        <f ca="1">'IMP HR - Actual Persons '!AC14-'IMP HR - Actual Persons '!AB14</f>
        <v>0</v>
      </c>
      <c r="AD14" s="278">
        <f ca="1">'IMP HR - Actual Persons '!AD14-'IMP HR - Actual Persons '!AC14</f>
        <v>0</v>
      </c>
      <c r="AE14" s="279">
        <f ca="1">'IMP HR - Actual Persons '!AE14-'IMP HR - Actual Persons '!AD14</f>
        <v>0</v>
      </c>
      <c r="AF14" s="278">
        <f ca="1">'IMP HR - Actual Persons '!AF14-'IMP HR - Actual Persons '!AE14</f>
        <v>0</v>
      </c>
      <c r="AG14" s="278">
        <f ca="1">'IMP HR - Actual Persons '!AG14-'IMP HR - Actual Persons '!AF14</f>
        <v>0</v>
      </c>
      <c r="AH14" s="279">
        <f ca="1">'IMP HR - Actual Persons '!AH14-'IMP HR - Actual Persons '!AG14</f>
        <v>0</v>
      </c>
      <c r="AI14" s="278">
        <f ca="1">'IMP HR - Actual Persons '!AI14-'IMP HR - Actual Persons '!AH14</f>
        <v>0</v>
      </c>
      <c r="AJ14" s="278">
        <f ca="1">'IMP HR - Actual Persons '!AJ14-'IMP HR - Actual Persons '!AI14</f>
        <v>0</v>
      </c>
      <c r="AK14" s="279">
        <f ca="1">'IMP HR - Actual Persons '!AK14-'IMP HR - Actual Persons '!AJ14</f>
        <v>0</v>
      </c>
      <c r="AL14" s="278">
        <f ca="1">'IMP HR - Actual Persons '!AL14-'IMP HR - Actual Persons '!AK14</f>
        <v>0</v>
      </c>
      <c r="AM14" s="280">
        <f ca="1">'IMP HR - Actual Persons '!AM14-'IMP HR - Actual Persons '!AL14</f>
        <v>0</v>
      </c>
      <c r="AN14" s="277">
        <f ca="1">'IMP HR - Actual Persons '!AN14-'IMP HR - Actual Persons '!AM14</f>
        <v>4</v>
      </c>
      <c r="AO14" s="278">
        <f ca="1">'IMP HR - Actual Persons '!AO14-'IMP HR - Actual Persons '!AN14</f>
        <v>0</v>
      </c>
      <c r="AP14" s="278">
        <f ca="1">'IMP HR - Actual Persons '!AP14-'IMP HR - Actual Persons '!AO14</f>
        <v>0</v>
      </c>
      <c r="AQ14" s="279">
        <f ca="1">'IMP HR - Actual Persons '!AQ14-'IMP HR - Actual Persons '!AP14</f>
        <v>0</v>
      </c>
      <c r="AR14" s="278">
        <f ca="1">'IMP HR - Actual Persons '!AR14-'IMP HR - Actual Persons '!AQ14</f>
        <v>0</v>
      </c>
      <c r="AS14" s="278">
        <f ca="1">'IMP HR - Actual Persons '!AS14-'IMP HR - Actual Persons '!AR14</f>
        <v>0</v>
      </c>
      <c r="AT14" s="279">
        <f ca="1">'IMP HR - Actual Persons '!AT14-'IMP HR - Actual Persons '!AS14</f>
        <v>0</v>
      </c>
      <c r="AU14" s="278">
        <f ca="1">'IMP HR - Actual Persons '!AU14-'IMP HR - Actual Persons '!AT14</f>
        <v>0</v>
      </c>
      <c r="AV14" s="278">
        <f ca="1">'IMP HR - Actual Persons '!AV14-'IMP HR - Actual Persons '!AU14</f>
        <v>0</v>
      </c>
      <c r="AW14" s="279">
        <f ca="1">'IMP HR - Actual Persons '!AW14-'IMP HR - Actual Persons '!AV14</f>
        <v>0</v>
      </c>
      <c r="AX14" s="278">
        <f ca="1">'IMP HR - Actual Persons '!AX14-'IMP HR - Actual Persons '!AW14</f>
        <v>0</v>
      </c>
      <c r="AY14" s="280">
        <f ca="1">'IMP HR - Actual Persons '!AY14-'IMP HR - Actual Persons '!AX14</f>
        <v>0</v>
      </c>
      <c r="AZ14" s="277">
        <f ca="1">'IMP HR - Actual Persons '!AZ14-'IMP HR - Actual Persons '!AY14</f>
        <v>0</v>
      </c>
      <c r="BA14" s="278">
        <f ca="1">'IMP HR - Actual Persons '!BA14-'IMP HR - Actual Persons '!AZ14</f>
        <v>0</v>
      </c>
      <c r="BB14" s="278">
        <f ca="1">'IMP HR - Actual Persons '!BB14-'IMP HR - Actual Persons '!BA14</f>
        <v>1</v>
      </c>
      <c r="BC14" s="279">
        <f ca="1">'IMP HR - Actual Persons '!BC14-'IMP HR - Actual Persons '!BB14</f>
        <v>6</v>
      </c>
      <c r="BD14" s="278">
        <f ca="1">'IMP HR - Actual Persons '!BD14-'IMP HR - Actual Persons '!BC14</f>
        <v>0</v>
      </c>
      <c r="BE14" s="278">
        <f ca="1">'IMP HR - Actual Persons '!BE14-'IMP HR - Actual Persons '!BD14</f>
        <v>0</v>
      </c>
      <c r="BF14" s="279">
        <f ca="1">'IMP HR - Actual Persons '!BF14-'IMP HR - Actual Persons '!BE14</f>
        <v>0</v>
      </c>
      <c r="BG14" s="278">
        <f ca="1">'IMP HR - Actual Persons '!BG14-'IMP HR - Actual Persons '!BF14</f>
        <v>0</v>
      </c>
      <c r="BH14" s="278">
        <f ca="1">'IMP HR - Actual Persons '!BH14-'IMP HR - Actual Persons '!BG14</f>
        <v>0</v>
      </c>
      <c r="BI14" s="279">
        <f ca="1">'IMP HR - Actual Persons '!BI14-'IMP HR - Actual Persons '!BH14</f>
        <v>0</v>
      </c>
      <c r="BJ14" s="278">
        <f ca="1">'IMP HR - Actual Persons '!BJ14-'IMP HR - Actual Persons '!BI14</f>
        <v>0</v>
      </c>
      <c r="BK14" s="280">
        <f ca="1">'IMP HR - Actual Persons '!BK14-'IMP HR - Actual Persons '!BJ14</f>
        <v>0</v>
      </c>
      <c r="BL14" s="277">
        <f ca="1">'IMP HR - Actual Persons '!BL14-'IMP HR - Actual Persons '!BK14</f>
        <v>0</v>
      </c>
      <c r="BM14" s="278">
        <f ca="1">'IMP HR - Actual Persons '!BM14-'IMP HR - Actual Persons '!BL14</f>
        <v>0</v>
      </c>
      <c r="BN14" s="278">
        <f ca="1">'IMP HR - Actual Persons '!BN14-'IMP HR - Actual Persons '!BM14</f>
        <v>0</v>
      </c>
      <c r="BO14" s="279">
        <f ca="1">'IMP HR - Actual Persons '!BO14-'IMP HR - Actual Persons '!BN14</f>
        <v>4</v>
      </c>
      <c r="BP14" s="278">
        <f ca="1">'IMP HR - Actual Persons '!BP14-'IMP HR - Actual Persons '!BO14</f>
        <v>0</v>
      </c>
      <c r="BQ14" s="278">
        <f ca="1">'IMP HR - Actual Persons '!BQ14-'IMP HR - Actual Persons '!BP14</f>
        <v>0</v>
      </c>
      <c r="BR14" s="279">
        <f ca="1">'IMP HR - Actual Persons '!BR14-'IMP HR - Actual Persons '!BQ14</f>
        <v>0</v>
      </c>
      <c r="BS14" s="278">
        <f ca="1">'IMP HR - Actual Persons '!BS14-'IMP HR - Actual Persons '!BR14</f>
        <v>0</v>
      </c>
      <c r="BT14" s="278">
        <f ca="1">'IMP HR - Actual Persons '!BT14-'IMP HR - Actual Persons '!BS14</f>
        <v>1</v>
      </c>
      <c r="BU14" s="279">
        <f ca="1">'IMP HR - Actual Persons '!BU14-'IMP HR - Actual Persons '!BT14</f>
        <v>0</v>
      </c>
      <c r="BV14" s="278">
        <f ca="1">'IMP HR - Actual Persons '!BV14-'IMP HR - Actual Persons '!BU14</f>
        <v>0</v>
      </c>
      <c r="BW14" s="280">
        <f ca="1">'IMP HR - Actual Persons '!BW14-'IMP HR - Actual Persons '!BV14</f>
        <v>1</v>
      </c>
      <c r="BX14" s="277">
        <f ca="1">'IMP HR - Actual Persons '!BX14-'IMP HR - Actual Persons '!BW14</f>
        <v>0</v>
      </c>
      <c r="BY14" s="278">
        <f ca="1">'IMP HR - Actual Persons '!BY14-'IMP HR - Actual Persons '!BX14</f>
        <v>0</v>
      </c>
      <c r="BZ14" s="278">
        <f ca="1">'IMP HR - Actual Persons '!BZ14-'IMP HR - Actual Persons '!BY14</f>
        <v>1</v>
      </c>
      <c r="CA14" s="279">
        <f ca="1">'IMP HR - Actual Persons '!CA14-'IMP HR - Actual Persons '!BZ14</f>
        <v>0</v>
      </c>
      <c r="CB14" s="278">
        <f ca="1">'IMP HR - Actual Persons '!CB14-'IMP HR - Actual Persons '!CA14</f>
        <v>0</v>
      </c>
      <c r="CC14" s="278">
        <f ca="1">'IMP HR - Actual Persons '!CC14-'IMP HR - Actual Persons '!CB14</f>
        <v>0</v>
      </c>
      <c r="CD14" s="279">
        <f ca="1">'IMP HR - Actual Persons '!CD14-'IMP HR - Actual Persons '!CC14</f>
        <v>0</v>
      </c>
      <c r="CE14" s="278">
        <f ca="1">'IMP HR - Actual Persons '!CE14-'IMP HR - Actual Persons '!CD14</f>
        <v>0</v>
      </c>
      <c r="CF14" s="278">
        <f ca="1">'IMP HR - Actual Persons '!CF14-'IMP HR - Actual Persons '!CE14</f>
        <v>0</v>
      </c>
      <c r="CG14" s="279">
        <f ca="1">'IMP HR - Actual Persons '!CG14-'IMP HR - Actual Persons '!CF14</f>
        <v>0</v>
      </c>
      <c r="CH14" s="278">
        <f ca="1">'IMP HR - Actual Persons '!CH14-'IMP HR - Actual Persons '!CG14</f>
        <v>0</v>
      </c>
      <c r="CI14" s="280">
        <f ca="1">'IMP HR - Actual Persons '!CI14-'IMP HR - Actual Persons '!CH14</f>
        <v>0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77">
        <f ca="1">'IMP HR - Actual Persons '!AB15</f>
        <v>0</v>
      </c>
      <c r="AC15" s="278">
        <f ca="1">'IMP HR - Actual Persons '!AC15-'IMP HR - Actual Persons '!AB15</f>
        <v>1</v>
      </c>
      <c r="AD15" s="278">
        <f ca="1">'IMP HR - Actual Persons '!AD15-'IMP HR - Actual Persons '!AC15</f>
        <v>0</v>
      </c>
      <c r="AE15" s="279">
        <f ca="1">'IMP HR - Actual Persons '!AE15-'IMP HR - Actual Persons '!AD15</f>
        <v>0</v>
      </c>
      <c r="AF15" s="278">
        <f ca="1">'IMP HR - Actual Persons '!AF15-'IMP HR - Actual Persons '!AE15</f>
        <v>0</v>
      </c>
      <c r="AG15" s="278">
        <f ca="1">'IMP HR - Actual Persons '!AG15-'IMP HR - Actual Persons '!AF15</f>
        <v>0</v>
      </c>
      <c r="AH15" s="279">
        <f ca="1">'IMP HR - Actual Persons '!AH15-'IMP HR - Actual Persons '!AG15</f>
        <v>0</v>
      </c>
      <c r="AI15" s="278">
        <f ca="1">'IMP HR - Actual Persons '!AI15-'IMP HR - Actual Persons '!AH15</f>
        <v>0</v>
      </c>
      <c r="AJ15" s="278">
        <f ca="1">'IMP HR - Actual Persons '!AJ15-'IMP HR - Actual Persons '!AI15</f>
        <v>0</v>
      </c>
      <c r="AK15" s="279">
        <f ca="1">'IMP HR - Actual Persons '!AK15-'IMP HR - Actual Persons '!AJ15</f>
        <v>0</v>
      </c>
      <c r="AL15" s="278">
        <f ca="1">'IMP HR - Actual Persons '!AL15-'IMP HR - Actual Persons '!AK15</f>
        <v>0</v>
      </c>
      <c r="AM15" s="280">
        <f ca="1">'IMP HR - Actual Persons '!AM15-'IMP HR - Actual Persons '!AL15</f>
        <v>0</v>
      </c>
      <c r="AN15" s="277">
        <f ca="1">'IMP HR - Actual Persons '!AN15-'IMP HR - Actual Persons '!AM15</f>
        <v>0</v>
      </c>
      <c r="AO15" s="278">
        <f ca="1">'IMP HR - Actual Persons '!AO15-'IMP HR - Actual Persons '!AN15</f>
        <v>4</v>
      </c>
      <c r="AP15" s="278">
        <f ca="1">'IMP HR - Actual Persons '!AP15-'IMP HR - Actual Persons '!AO15</f>
        <v>0</v>
      </c>
      <c r="AQ15" s="279">
        <f ca="1">'IMP HR - Actual Persons '!AQ15-'IMP HR - Actual Persons '!AP15</f>
        <v>0</v>
      </c>
      <c r="AR15" s="278">
        <f ca="1">'IMP HR - Actual Persons '!AR15-'IMP HR - Actual Persons '!AQ15</f>
        <v>1</v>
      </c>
      <c r="AS15" s="278">
        <f ca="1">'IMP HR - Actual Persons '!AS15-'IMP HR - Actual Persons '!AR15</f>
        <v>0</v>
      </c>
      <c r="AT15" s="279">
        <f ca="1">'IMP HR - Actual Persons '!AT15-'IMP HR - Actual Persons '!AS15</f>
        <v>0</v>
      </c>
      <c r="AU15" s="278">
        <f ca="1">'IMP HR - Actual Persons '!AU15-'IMP HR - Actual Persons '!AT15</f>
        <v>0</v>
      </c>
      <c r="AV15" s="278">
        <f ca="1">'IMP HR - Actual Persons '!AV15-'IMP HR - Actual Persons '!AU15</f>
        <v>0</v>
      </c>
      <c r="AW15" s="279">
        <f ca="1">'IMP HR - Actual Persons '!AW15-'IMP HR - Actual Persons '!AV15</f>
        <v>0</v>
      </c>
      <c r="AX15" s="278">
        <f ca="1">'IMP HR - Actual Persons '!AX15-'IMP HR - Actual Persons '!AW15</f>
        <v>1</v>
      </c>
      <c r="AY15" s="280">
        <f ca="1">'IMP HR - Actual Persons '!AY15-'IMP HR - Actual Persons '!AX15</f>
        <v>0</v>
      </c>
      <c r="AZ15" s="277">
        <f ca="1">'IMP HR - Actual Persons '!AZ15-'IMP HR - Actual Persons '!AY15</f>
        <v>0</v>
      </c>
      <c r="BA15" s="278">
        <f ca="1">'IMP HR - Actual Persons '!BA15-'IMP HR - Actual Persons '!AZ15</f>
        <v>1</v>
      </c>
      <c r="BB15" s="278">
        <f ca="1">'IMP HR - Actual Persons '!BB15-'IMP HR - Actual Persons '!BA15</f>
        <v>0</v>
      </c>
      <c r="BC15" s="279">
        <f ca="1">'IMP HR - Actual Persons '!BC15-'IMP HR - Actual Persons '!BB15</f>
        <v>0</v>
      </c>
      <c r="BD15" s="278">
        <f ca="1">'IMP HR - Actual Persons '!BD15-'IMP HR - Actual Persons '!BC15</f>
        <v>7</v>
      </c>
      <c r="BE15" s="278">
        <f ca="1">'IMP HR - Actual Persons '!BE15-'IMP HR - Actual Persons '!BD15</f>
        <v>0</v>
      </c>
      <c r="BF15" s="279">
        <f ca="1">'IMP HR - Actual Persons '!BF15-'IMP HR - Actual Persons '!BE15</f>
        <v>0</v>
      </c>
      <c r="BG15" s="278">
        <f ca="1">'IMP HR - Actual Persons '!BG15-'IMP HR - Actual Persons '!BF15</f>
        <v>0</v>
      </c>
      <c r="BH15" s="278">
        <f ca="1">'IMP HR - Actual Persons '!BH15-'IMP HR - Actual Persons '!BG15</f>
        <v>0</v>
      </c>
      <c r="BI15" s="279">
        <f ca="1">'IMP HR - Actual Persons '!BI15-'IMP HR - Actual Persons '!BH15</f>
        <v>0</v>
      </c>
      <c r="BJ15" s="278">
        <f ca="1">'IMP HR - Actual Persons '!BJ15-'IMP HR - Actual Persons '!BI15</f>
        <v>0</v>
      </c>
      <c r="BK15" s="280">
        <f ca="1">'IMP HR - Actual Persons '!BK15-'IMP HR - Actual Persons '!BJ15</f>
        <v>0</v>
      </c>
      <c r="BL15" s="277">
        <f ca="1">'IMP HR - Actual Persons '!BL15-'IMP HR - Actual Persons '!BK15</f>
        <v>0</v>
      </c>
      <c r="BM15" s="278">
        <f ca="1">'IMP HR - Actual Persons '!BM15-'IMP HR - Actual Persons '!BL15</f>
        <v>0</v>
      </c>
      <c r="BN15" s="278">
        <f ca="1">'IMP HR - Actual Persons '!BN15-'IMP HR - Actual Persons '!BM15</f>
        <v>0</v>
      </c>
      <c r="BO15" s="279">
        <f ca="1">'IMP HR - Actual Persons '!BO15-'IMP HR - Actual Persons '!BN15</f>
        <v>0</v>
      </c>
      <c r="BP15" s="278">
        <f ca="1">'IMP HR - Actual Persons '!BP15-'IMP HR - Actual Persons '!BO15</f>
        <v>8</v>
      </c>
      <c r="BQ15" s="278">
        <f ca="1">'IMP HR - Actual Persons '!BQ15-'IMP HR - Actual Persons '!BP15</f>
        <v>0</v>
      </c>
      <c r="BR15" s="279">
        <f ca="1">'IMP HR - Actual Persons '!BR15-'IMP HR - Actual Persons '!BQ15</f>
        <v>0</v>
      </c>
      <c r="BS15" s="278">
        <f ca="1">'IMP HR - Actual Persons '!BS15-'IMP HR - Actual Persons '!BR15</f>
        <v>0</v>
      </c>
      <c r="BT15" s="278">
        <f ca="1">'IMP HR - Actual Persons '!BT15-'IMP HR - Actual Persons '!BS15</f>
        <v>0</v>
      </c>
      <c r="BU15" s="279">
        <f ca="1">'IMP HR - Actual Persons '!BU15-'IMP HR - Actual Persons '!BT15</f>
        <v>0</v>
      </c>
      <c r="BV15" s="278">
        <f ca="1">'IMP HR - Actual Persons '!BV15-'IMP HR - Actual Persons '!BU15</f>
        <v>2</v>
      </c>
      <c r="BW15" s="280">
        <f ca="1">'IMP HR - Actual Persons '!BW15-'IMP HR - Actual Persons '!BV15</f>
        <v>0</v>
      </c>
      <c r="BX15" s="277">
        <f ca="1">'IMP HR - Actual Persons '!BX15-'IMP HR - Actual Persons '!BW15</f>
        <v>0</v>
      </c>
      <c r="BY15" s="278">
        <f ca="1">'IMP HR - Actual Persons '!BY15-'IMP HR - Actual Persons '!BX15</f>
        <v>0</v>
      </c>
      <c r="BZ15" s="278">
        <f ca="1">'IMP HR - Actual Persons '!BZ15-'IMP HR - Actual Persons '!BY15</f>
        <v>0</v>
      </c>
      <c r="CA15" s="279">
        <f ca="1">'IMP HR - Actual Persons '!CA15-'IMP HR - Actual Persons '!BZ15</f>
        <v>0</v>
      </c>
      <c r="CB15" s="278">
        <f ca="1">'IMP HR - Actual Persons '!CB15-'IMP HR - Actual Persons '!CA15</f>
        <v>0</v>
      </c>
      <c r="CC15" s="278">
        <f ca="1">'IMP HR - Actual Persons '!CC15-'IMP HR - Actual Persons '!CB15</f>
        <v>0</v>
      </c>
      <c r="CD15" s="279">
        <f ca="1">'IMP HR - Actual Persons '!CD15-'IMP HR - Actual Persons '!CC15</f>
        <v>0</v>
      </c>
      <c r="CE15" s="278">
        <f ca="1">'IMP HR - Actual Persons '!CE15-'IMP HR - Actual Persons '!CD15</f>
        <v>0</v>
      </c>
      <c r="CF15" s="278">
        <f ca="1">'IMP HR - Actual Persons '!CF15-'IMP HR - Actual Persons '!CE15</f>
        <v>0</v>
      </c>
      <c r="CG15" s="279">
        <f ca="1">'IMP HR - Actual Persons '!CG15-'IMP HR - Actual Persons '!CF15</f>
        <v>0</v>
      </c>
      <c r="CH15" s="278">
        <f ca="1">'IMP HR - Actual Persons '!CH15-'IMP HR - Actual Persons '!CG15</f>
        <v>0</v>
      </c>
      <c r="CI15" s="280">
        <f ca="1">'IMP HR - Actual Persons '!CI15-'IMP HR - Actual Persons '!CH15</f>
        <v>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77">
        <f ca="1">'IMP HR - Actual Persons '!AB16</f>
        <v>0</v>
      </c>
      <c r="AC16" s="278">
        <f ca="1">'IMP HR - Actual Persons '!AC16-'IMP HR - Actual Persons '!AB16</f>
        <v>0</v>
      </c>
      <c r="AD16" s="278">
        <f ca="1">'IMP HR - Actual Persons '!AD16-'IMP HR - Actual Persons '!AC16</f>
        <v>1</v>
      </c>
      <c r="AE16" s="279">
        <f ca="1">'IMP HR - Actual Persons '!AE16-'IMP HR - Actual Persons '!AD16</f>
        <v>1</v>
      </c>
      <c r="AF16" s="278">
        <f ca="1">'IMP HR - Actual Persons '!AF16-'IMP HR - Actual Persons '!AE16</f>
        <v>0</v>
      </c>
      <c r="AG16" s="278">
        <f ca="1">'IMP HR - Actual Persons '!AG16-'IMP HR - Actual Persons '!AF16</f>
        <v>0</v>
      </c>
      <c r="AH16" s="279">
        <f ca="1">'IMP HR - Actual Persons '!AH16-'IMP HR - Actual Persons '!AG16</f>
        <v>0</v>
      </c>
      <c r="AI16" s="278">
        <f ca="1">'IMP HR - Actual Persons '!AI16-'IMP HR - Actual Persons '!AH16</f>
        <v>0</v>
      </c>
      <c r="AJ16" s="278">
        <f ca="1">'IMP HR - Actual Persons '!AJ16-'IMP HR - Actual Persons '!AI16</f>
        <v>0</v>
      </c>
      <c r="AK16" s="279">
        <f ca="1">'IMP HR - Actual Persons '!AK16-'IMP HR - Actual Persons '!AJ16</f>
        <v>0</v>
      </c>
      <c r="AL16" s="278">
        <f ca="1">'IMP HR - Actual Persons '!AL16-'IMP HR - Actual Persons '!AK16</f>
        <v>0</v>
      </c>
      <c r="AM16" s="280">
        <f ca="1">'IMP HR - Actual Persons '!AM16-'IMP HR - Actual Persons '!AL16</f>
        <v>0</v>
      </c>
      <c r="AN16" s="277">
        <f ca="1">'IMP HR - Actual Persons '!AN16-'IMP HR - Actual Persons '!AM16</f>
        <v>0</v>
      </c>
      <c r="AO16" s="278">
        <f ca="1">'IMP HR - Actual Persons '!AO16-'IMP HR - Actual Persons '!AN16</f>
        <v>0</v>
      </c>
      <c r="AP16" s="278">
        <f ca="1">'IMP HR - Actual Persons '!AP16-'IMP HR - Actual Persons '!AO16</f>
        <v>4</v>
      </c>
      <c r="AQ16" s="279">
        <f ca="1">'IMP HR - Actual Persons '!AQ16-'IMP HR - Actual Persons '!AP16</f>
        <v>4</v>
      </c>
      <c r="AR16" s="278">
        <f ca="1">'IMP HR - Actual Persons '!AR16-'IMP HR - Actual Persons '!AQ16</f>
        <v>0</v>
      </c>
      <c r="AS16" s="278">
        <f ca="1">'IMP HR - Actual Persons '!AS16-'IMP HR - Actual Persons '!AR16</f>
        <v>1</v>
      </c>
      <c r="AT16" s="279">
        <f ca="1">'IMP HR - Actual Persons '!AT16-'IMP HR - Actual Persons '!AS16</f>
        <v>1</v>
      </c>
      <c r="AU16" s="278">
        <f ca="1">'IMP HR - Actual Persons '!AU16-'IMP HR - Actual Persons '!AT16</f>
        <v>0</v>
      </c>
      <c r="AV16" s="278">
        <f ca="1">'IMP HR - Actual Persons '!AV16-'IMP HR - Actual Persons '!AU16</f>
        <v>0</v>
      </c>
      <c r="AW16" s="279">
        <f ca="1">'IMP HR - Actual Persons '!AW16-'IMP HR - Actual Persons '!AV16</f>
        <v>0</v>
      </c>
      <c r="AX16" s="278">
        <f ca="1">'IMP HR - Actual Persons '!AX16-'IMP HR - Actual Persons '!AW16</f>
        <v>0</v>
      </c>
      <c r="AY16" s="280">
        <f ca="1">'IMP HR - Actual Persons '!AY16-'IMP HR - Actual Persons '!AX16</f>
        <v>0</v>
      </c>
      <c r="AZ16" s="277">
        <f ca="1">'IMP HR - Actual Persons '!AZ16-'IMP HR - Actual Persons '!AY16</f>
        <v>1</v>
      </c>
      <c r="BA16" s="278">
        <f ca="1">'IMP HR - Actual Persons '!BA16-'IMP HR - Actual Persons '!AZ16</f>
        <v>0</v>
      </c>
      <c r="BB16" s="278">
        <f ca="1">'IMP HR - Actual Persons '!BB16-'IMP HR - Actual Persons '!BA16</f>
        <v>1</v>
      </c>
      <c r="BC16" s="279">
        <f ca="1">'IMP HR - Actual Persons '!BC16-'IMP HR - Actual Persons '!BB16</f>
        <v>1</v>
      </c>
      <c r="BD16" s="278">
        <f ca="1">'IMP HR - Actual Persons '!BD16-'IMP HR - Actual Persons '!BC16</f>
        <v>0</v>
      </c>
      <c r="BE16" s="278">
        <f ca="1">'IMP HR - Actual Persons '!BE16-'IMP HR - Actual Persons '!BD16</f>
        <v>8</v>
      </c>
      <c r="BF16" s="279">
        <f ca="1">'IMP HR - Actual Persons '!BF16-'IMP HR - Actual Persons '!BE16</f>
        <v>7</v>
      </c>
      <c r="BG16" s="278">
        <f ca="1">'IMP HR - Actual Persons '!BG16-'IMP HR - Actual Persons '!BF16</f>
        <v>0</v>
      </c>
      <c r="BH16" s="278">
        <f ca="1">'IMP HR - Actual Persons '!BH16-'IMP HR - Actual Persons '!BG16</f>
        <v>0</v>
      </c>
      <c r="BI16" s="279">
        <f ca="1">'IMP HR - Actual Persons '!BI16-'IMP HR - Actual Persons '!BH16</f>
        <v>0</v>
      </c>
      <c r="BJ16" s="278">
        <f ca="1">'IMP HR - Actual Persons '!BJ16-'IMP HR - Actual Persons '!BI16</f>
        <v>0</v>
      </c>
      <c r="BK16" s="280">
        <f ca="1">'IMP HR - Actual Persons '!BK16-'IMP HR - Actual Persons '!BJ16</f>
        <v>0</v>
      </c>
      <c r="BL16" s="277">
        <f ca="1">'IMP HR - Actual Persons '!BL16-'IMP HR - Actual Persons '!BK16</f>
        <v>0</v>
      </c>
      <c r="BM16" s="278">
        <f ca="1">'IMP HR - Actual Persons '!BM16-'IMP HR - Actual Persons '!BL16</f>
        <v>0</v>
      </c>
      <c r="BN16" s="278">
        <f ca="1">'IMP HR - Actual Persons '!BN16-'IMP HR - Actual Persons '!BM16</f>
        <v>0</v>
      </c>
      <c r="BO16" s="279">
        <f ca="1">'IMP HR - Actual Persons '!BO16-'IMP HR - Actual Persons '!BN16</f>
        <v>0</v>
      </c>
      <c r="BP16" s="278">
        <f ca="1">'IMP HR - Actual Persons '!BP16-'IMP HR - Actual Persons '!BO16</f>
        <v>0</v>
      </c>
      <c r="BQ16" s="278">
        <f ca="1">'IMP HR - Actual Persons '!BQ16-'IMP HR - Actual Persons '!BP16</f>
        <v>7</v>
      </c>
      <c r="BR16" s="279">
        <f ca="1">'IMP HR - Actual Persons '!BR16-'IMP HR - Actual Persons '!BQ16</f>
        <v>6</v>
      </c>
      <c r="BS16" s="278">
        <f ca="1">'IMP HR - Actual Persons '!BS16-'IMP HR - Actual Persons '!BR16</f>
        <v>0</v>
      </c>
      <c r="BT16" s="278">
        <f ca="1">'IMP HR - Actual Persons '!BT16-'IMP HR - Actual Persons '!BS16</f>
        <v>0</v>
      </c>
      <c r="BU16" s="279">
        <f ca="1">'IMP HR - Actual Persons '!BU16-'IMP HR - Actual Persons '!BT16</f>
        <v>0</v>
      </c>
      <c r="BV16" s="278">
        <f ca="1">'IMP HR - Actual Persons '!BV16-'IMP HR - Actual Persons '!BU16</f>
        <v>0</v>
      </c>
      <c r="BW16" s="280">
        <f ca="1">'IMP HR - Actual Persons '!BW16-'IMP HR - Actual Persons '!BV16</f>
        <v>3</v>
      </c>
      <c r="BX16" s="277">
        <f ca="1">'IMP HR - Actual Persons '!BX16-'IMP HR - Actual Persons '!BW16</f>
        <v>3</v>
      </c>
      <c r="BY16" s="278">
        <f ca="1">'IMP HR - Actual Persons '!BY16-'IMP HR - Actual Persons '!BX16</f>
        <v>0</v>
      </c>
      <c r="BZ16" s="278">
        <f ca="1">'IMP HR - Actual Persons '!BZ16-'IMP HR - Actual Persons '!BY16</f>
        <v>0</v>
      </c>
      <c r="CA16" s="279">
        <f ca="1">'IMP HR - Actual Persons '!CA16-'IMP HR - Actual Persons '!BZ16</f>
        <v>0</v>
      </c>
      <c r="CB16" s="278">
        <f ca="1">'IMP HR - Actual Persons '!CB16-'IMP HR - Actual Persons '!CA16</f>
        <v>0</v>
      </c>
      <c r="CC16" s="278">
        <f ca="1">'IMP HR - Actual Persons '!CC16-'IMP HR - Actual Persons '!CB16</f>
        <v>0</v>
      </c>
      <c r="CD16" s="279">
        <f ca="1">'IMP HR - Actual Persons '!CD16-'IMP HR - Actual Persons '!CC16</f>
        <v>0</v>
      </c>
      <c r="CE16" s="278">
        <f ca="1">'IMP HR - Actual Persons '!CE16-'IMP HR - Actual Persons '!CD16</f>
        <v>0</v>
      </c>
      <c r="CF16" s="278">
        <f ca="1">'IMP HR - Actual Persons '!CF16-'IMP HR - Actual Persons '!CE16</f>
        <v>0</v>
      </c>
      <c r="CG16" s="279">
        <f ca="1">'IMP HR - Actual Persons '!CG16-'IMP HR - Actual Persons '!CF16</f>
        <v>0</v>
      </c>
      <c r="CH16" s="278">
        <f ca="1">'IMP HR - Actual Persons '!CH16-'IMP HR - Actual Persons '!CG16</f>
        <v>0</v>
      </c>
      <c r="CI16" s="280">
        <f ca="1">'IMP HR - Actual Persons '!CI16-'IMP HR - Actual Persons '!CH16</f>
        <v>0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77">
        <f ca="1">'IMP HR - Actual Persons '!AB17</f>
        <v>1</v>
      </c>
      <c r="AC17" s="278">
        <f ca="1">'IMP HR - Actual Persons '!AC17-'IMP HR - Actual Persons '!AB17</f>
        <v>0</v>
      </c>
      <c r="AD17" s="278">
        <f ca="1">'IMP HR - Actual Persons '!AD17-'IMP HR - Actual Persons '!AC17</f>
        <v>0</v>
      </c>
      <c r="AE17" s="279">
        <f ca="1">'IMP HR - Actual Persons '!AE17-'IMP HR - Actual Persons '!AD17</f>
        <v>0</v>
      </c>
      <c r="AF17" s="278">
        <f ca="1">'IMP HR - Actual Persons '!AF17-'IMP HR - Actual Persons '!AE17</f>
        <v>0</v>
      </c>
      <c r="AG17" s="278">
        <f ca="1">'IMP HR - Actual Persons '!AG17-'IMP HR - Actual Persons '!AF17</f>
        <v>0</v>
      </c>
      <c r="AH17" s="279">
        <f ca="1">'IMP HR - Actual Persons '!AH17-'IMP HR - Actual Persons '!AG17</f>
        <v>0</v>
      </c>
      <c r="AI17" s="278">
        <f ca="1">'IMP HR - Actual Persons '!AI17-'IMP HR - Actual Persons '!AH17</f>
        <v>0</v>
      </c>
      <c r="AJ17" s="278">
        <f ca="1">'IMP HR - Actual Persons '!AJ17-'IMP HR - Actual Persons '!AI17</f>
        <v>0</v>
      </c>
      <c r="AK17" s="279">
        <f ca="1">'IMP HR - Actual Persons '!AK17-'IMP HR - Actual Persons '!AJ17</f>
        <v>0</v>
      </c>
      <c r="AL17" s="278">
        <f ca="1">'IMP HR - Actual Persons '!AL17-'IMP HR - Actual Persons '!AK17</f>
        <v>0</v>
      </c>
      <c r="AM17" s="280">
        <f ca="1">'IMP HR - Actual Persons '!AM17-'IMP HR - Actual Persons '!AL17</f>
        <v>0</v>
      </c>
      <c r="AN17" s="277">
        <f ca="1">'IMP HR - Actual Persons '!AN17-'IMP HR - Actual Persons '!AM17</f>
        <v>4</v>
      </c>
      <c r="AO17" s="278">
        <f ca="1">'IMP HR - Actual Persons '!AO17-'IMP HR - Actual Persons '!AN17</f>
        <v>0</v>
      </c>
      <c r="AP17" s="278">
        <f ca="1">'IMP HR - Actual Persons '!AP17-'IMP HR - Actual Persons '!AO17</f>
        <v>0</v>
      </c>
      <c r="AQ17" s="279">
        <f ca="1">'IMP HR - Actual Persons '!AQ17-'IMP HR - Actual Persons '!AP17</f>
        <v>0</v>
      </c>
      <c r="AR17" s="278">
        <f ca="1">'IMP HR - Actual Persons '!AR17-'IMP HR - Actual Persons '!AQ17</f>
        <v>0</v>
      </c>
      <c r="AS17" s="278">
        <f ca="1">'IMP HR - Actual Persons '!AS17-'IMP HR - Actual Persons '!AR17</f>
        <v>0</v>
      </c>
      <c r="AT17" s="279">
        <f ca="1">'IMP HR - Actual Persons '!AT17-'IMP HR - Actual Persons '!AS17</f>
        <v>0</v>
      </c>
      <c r="AU17" s="278">
        <f ca="1">'IMP HR - Actual Persons '!AU17-'IMP HR - Actual Persons '!AT17</f>
        <v>0</v>
      </c>
      <c r="AV17" s="278">
        <f ca="1">'IMP HR - Actual Persons '!AV17-'IMP HR - Actual Persons '!AU17</f>
        <v>0</v>
      </c>
      <c r="AW17" s="279">
        <f ca="1">'IMP HR - Actual Persons '!AW17-'IMP HR - Actual Persons '!AV17</f>
        <v>0</v>
      </c>
      <c r="AX17" s="278">
        <f ca="1">'IMP HR - Actual Persons '!AX17-'IMP HR - Actual Persons '!AW17</f>
        <v>0</v>
      </c>
      <c r="AY17" s="280">
        <f ca="1">'IMP HR - Actual Persons '!AY17-'IMP HR - Actual Persons '!AX17</f>
        <v>0</v>
      </c>
      <c r="AZ17" s="277">
        <f ca="1">'IMP HR - Actual Persons '!AZ17-'IMP HR - Actual Persons '!AY17</f>
        <v>0</v>
      </c>
      <c r="BA17" s="278">
        <f ca="1">'IMP HR - Actual Persons '!BA17-'IMP HR - Actual Persons '!AZ17</f>
        <v>0</v>
      </c>
      <c r="BB17" s="278">
        <f ca="1">'IMP HR - Actual Persons '!BB17-'IMP HR - Actual Persons '!BA17</f>
        <v>0</v>
      </c>
      <c r="BC17" s="279">
        <f ca="1">'IMP HR - Actual Persons '!BC17-'IMP HR - Actual Persons '!BB17</f>
        <v>4</v>
      </c>
      <c r="BD17" s="278">
        <f ca="1">'IMP HR - Actual Persons '!BD17-'IMP HR - Actual Persons '!BC17</f>
        <v>0</v>
      </c>
      <c r="BE17" s="278">
        <f ca="1">'IMP HR - Actual Persons '!BE17-'IMP HR - Actual Persons '!BD17</f>
        <v>0</v>
      </c>
      <c r="BF17" s="279">
        <f ca="1">'IMP HR - Actual Persons '!BF17-'IMP HR - Actual Persons '!BE17</f>
        <v>0</v>
      </c>
      <c r="BG17" s="278">
        <f ca="1">'IMP HR - Actual Persons '!BG17-'IMP HR - Actual Persons '!BF17</f>
        <v>0</v>
      </c>
      <c r="BH17" s="278">
        <f ca="1">'IMP HR - Actual Persons '!BH17-'IMP HR - Actual Persons '!BG17</f>
        <v>0</v>
      </c>
      <c r="BI17" s="279">
        <f ca="1">'IMP HR - Actual Persons '!BI17-'IMP HR - Actual Persons '!BH17</f>
        <v>0</v>
      </c>
      <c r="BJ17" s="278">
        <f ca="1">'IMP HR - Actual Persons '!BJ17-'IMP HR - Actual Persons '!BI17</f>
        <v>0</v>
      </c>
      <c r="BK17" s="280">
        <f ca="1">'IMP HR - Actual Persons '!BK17-'IMP HR - Actual Persons '!BJ17</f>
        <v>0</v>
      </c>
      <c r="BL17" s="277">
        <f ca="1">'IMP HR - Actual Persons '!BL17-'IMP HR - Actual Persons '!BK17</f>
        <v>0</v>
      </c>
      <c r="BM17" s="278">
        <f ca="1">'IMP HR - Actual Persons '!BM17-'IMP HR - Actual Persons '!BL17</f>
        <v>0</v>
      </c>
      <c r="BN17" s="278">
        <f ca="1">'IMP HR - Actual Persons '!BN17-'IMP HR - Actual Persons '!BM17</f>
        <v>0</v>
      </c>
      <c r="BO17" s="279">
        <f ca="1">'IMP HR - Actual Persons '!BO17-'IMP HR - Actual Persons '!BN17</f>
        <v>1</v>
      </c>
      <c r="BP17" s="278">
        <f ca="1">'IMP HR - Actual Persons '!BP17-'IMP HR - Actual Persons '!BO17</f>
        <v>0</v>
      </c>
      <c r="BQ17" s="278">
        <f ca="1">'IMP HR - Actual Persons '!BQ17-'IMP HR - Actual Persons '!BP17</f>
        <v>0</v>
      </c>
      <c r="BR17" s="279">
        <f ca="1">'IMP HR - Actual Persons '!BR17-'IMP HR - Actual Persons '!BQ17</f>
        <v>0</v>
      </c>
      <c r="BS17" s="278">
        <f ca="1">'IMP HR - Actual Persons '!BS17-'IMP HR - Actual Persons '!BR17</f>
        <v>0</v>
      </c>
      <c r="BT17" s="278">
        <f ca="1">'IMP HR - Actual Persons '!BT17-'IMP HR - Actual Persons '!BS17</f>
        <v>0</v>
      </c>
      <c r="BU17" s="279">
        <f ca="1">'IMP HR - Actual Persons '!BU17-'IMP HR - Actual Persons '!BT17</f>
        <v>0</v>
      </c>
      <c r="BV17" s="278">
        <f ca="1">'IMP HR - Actual Persons '!BV17-'IMP HR - Actual Persons '!BU17</f>
        <v>0</v>
      </c>
      <c r="BW17" s="280">
        <f ca="1">'IMP HR - Actual Persons '!BW17-'IMP HR - Actual Persons '!BV17</f>
        <v>0</v>
      </c>
      <c r="BX17" s="277">
        <f ca="1">'IMP HR - Actual Persons '!BX17-'IMP HR - Actual Persons '!BW17</f>
        <v>0</v>
      </c>
      <c r="BY17" s="278">
        <f ca="1">'IMP HR - Actual Persons '!BY17-'IMP HR - Actual Persons '!BX17</f>
        <v>0</v>
      </c>
      <c r="BZ17" s="278">
        <f ca="1">'IMP HR - Actual Persons '!BZ17-'IMP HR - Actual Persons '!BY17</f>
        <v>0</v>
      </c>
      <c r="CA17" s="279">
        <f ca="1">'IMP HR - Actual Persons '!CA17-'IMP HR - Actual Persons '!BZ17</f>
        <v>0</v>
      </c>
      <c r="CB17" s="278">
        <f ca="1">'IMP HR - Actual Persons '!CB17-'IMP HR - Actual Persons '!CA17</f>
        <v>0</v>
      </c>
      <c r="CC17" s="278">
        <f ca="1">'IMP HR - Actual Persons '!CC17-'IMP HR - Actual Persons '!CB17</f>
        <v>0</v>
      </c>
      <c r="CD17" s="279">
        <f ca="1">'IMP HR - Actual Persons '!CD17-'IMP HR - Actual Persons '!CC17</f>
        <v>0</v>
      </c>
      <c r="CE17" s="278">
        <f ca="1">'IMP HR - Actual Persons '!CE17-'IMP HR - Actual Persons '!CD17</f>
        <v>0</v>
      </c>
      <c r="CF17" s="278">
        <f ca="1">'IMP HR - Actual Persons '!CF17-'IMP HR - Actual Persons '!CE17</f>
        <v>0</v>
      </c>
      <c r="CG17" s="279">
        <f ca="1">'IMP HR - Actual Persons '!CG17-'IMP HR - Actual Persons '!CF17</f>
        <v>0</v>
      </c>
      <c r="CH17" s="278">
        <f ca="1">'IMP HR - Actual Persons '!CH17-'IMP HR - Actual Persons '!CG17</f>
        <v>0</v>
      </c>
      <c r="CI17" s="280">
        <f ca="1">'IMP HR - Actual Persons '!CI17-'IMP HR - Actual Persons '!CH17</f>
        <v>0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77">
        <f ca="1">'IMP HR - Actual Persons '!AB18</f>
        <v>1</v>
      </c>
      <c r="AC18" s="278">
        <f ca="1">'IMP HR - Actual Persons '!AC18-'IMP HR - Actual Persons '!AB18</f>
        <v>0</v>
      </c>
      <c r="AD18" s="278">
        <f ca="1">'IMP HR - Actual Persons '!AD18-'IMP HR - Actual Persons '!AC18</f>
        <v>0</v>
      </c>
      <c r="AE18" s="279">
        <f ca="1">'IMP HR - Actual Persons '!AE18-'IMP HR - Actual Persons '!AD18</f>
        <v>0</v>
      </c>
      <c r="AF18" s="278">
        <f ca="1">'IMP HR - Actual Persons '!AF18-'IMP HR - Actual Persons '!AE18</f>
        <v>0</v>
      </c>
      <c r="AG18" s="278">
        <f ca="1">'IMP HR - Actual Persons '!AG18-'IMP HR - Actual Persons '!AF18</f>
        <v>0</v>
      </c>
      <c r="AH18" s="279">
        <f ca="1">'IMP HR - Actual Persons '!AH18-'IMP HR - Actual Persons '!AG18</f>
        <v>0</v>
      </c>
      <c r="AI18" s="278">
        <f ca="1">'IMP HR - Actual Persons '!AI18-'IMP HR - Actual Persons '!AH18</f>
        <v>0</v>
      </c>
      <c r="AJ18" s="278">
        <f ca="1">'IMP HR - Actual Persons '!AJ18-'IMP HR - Actual Persons '!AI18</f>
        <v>0</v>
      </c>
      <c r="AK18" s="279">
        <f ca="1">'IMP HR - Actual Persons '!AK18-'IMP HR - Actual Persons '!AJ18</f>
        <v>0</v>
      </c>
      <c r="AL18" s="278">
        <f ca="1">'IMP HR - Actual Persons '!AL18-'IMP HR - Actual Persons '!AK18</f>
        <v>0</v>
      </c>
      <c r="AM18" s="280">
        <f ca="1">'IMP HR - Actual Persons '!AM18-'IMP HR - Actual Persons '!AL18</f>
        <v>0</v>
      </c>
      <c r="AN18" s="277">
        <f ca="1">'IMP HR - Actual Persons '!AN18-'IMP HR - Actual Persons '!AM18</f>
        <v>4</v>
      </c>
      <c r="AO18" s="278">
        <f ca="1">'IMP HR - Actual Persons '!AO18-'IMP HR - Actual Persons '!AN18</f>
        <v>0</v>
      </c>
      <c r="AP18" s="278">
        <f ca="1">'IMP HR - Actual Persons '!AP18-'IMP HR - Actual Persons '!AO18</f>
        <v>0</v>
      </c>
      <c r="AQ18" s="279">
        <f ca="1">'IMP HR - Actual Persons '!AQ18-'IMP HR - Actual Persons '!AP18</f>
        <v>0</v>
      </c>
      <c r="AR18" s="278">
        <f ca="1">'IMP HR - Actual Persons '!AR18-'IMP HR - Actual Persons '!AQ18</f>
        <v>0</v>
      </c>
      <c r="AS18" s="278">
        <f ca="1">'IMP HR - Actual Persons '!AS18-'IMP HR - Actual Persons '!AR18</f>
        <v>0</v>
      </c>
      <c r="AT18" s="279">
        <f ca="1">'IMP HR - Actual Persons '!AT18-'IMP HR - Actual Persons '!AS18</f>
        <v>0</v>
      </c>
      <c r="AU18" s="278">
        <f ca="1">'IMP HR - Actual Persons '!AU18-'IMP HR - Actual Persons '!AT18</f>
        <v>0</v>
      </c>
      <c r="AV18" s="278">
        <f ca="1">'IMP HR - Actual Persons '!AV18-'IMP HR - Actual Persons '!AU18</f>
        <v>0</v>
      </c>
      <c r="AW18" s="279">
        <f ca="1">'IMP HR - Actual Persons '!AW18-'IMP HR - Actual Persons '!AV18</f>
        <v>0</v>
      </c>
      <c r="AX18" s="278">
        <f ca="1">'IMP HR - Actual Persons '!AX18-'IMP HR - Actual Persons '!AW18</f>
        <v>0</v>
      </c>
      <c r="AY18" s="280">
        <f ca="1">'IMP HR - Actual Persons '!AY18-'IMP HR - Actual Persons '!AX18</f>
        <v>0</v>
      </c>
      <c r="AZ18" s="277">
        <f ca="1">'IMP HR - Actual Persons '!AZ18-'IMP HR - Actual Persons '!AY18</f>
        <v>0</v>
      </c>
      <c r="BA18" s="278">
        <f ca="1">'IMP HR - Actual Persons '!BA18-'IMP HR - Actual Persons '!AZ18</f>
        <v>0</v>
      </c>
      <c r="BB18" s="278">
        <f ca="1">'IMP HR - Actual Persons '!BB18-'IMP HR - Actual Persons '!BA18</f>
        <v>1</v>
      </c>
      <c r="BC18" s="279">
        <f ca="1">'IMP HR - Actual Persons '!BC18-'IMP HR - Actual Persons '!BB18</f>
        <v>6</v>
      </c>
      <c r="BD18" s="278">
        <f ca="1">'IMP HR - Actual Persons '!BD18-'IMP HR - Actual Persons '!BC18</f>
        <v>0</v>
      </c>
      <c r="BE18" s="278">
        <f ca="1">'IMP HR - Actual Persons '!BE18-'IMP HR - Actual Persons '!BD18</f>
        <v>0</v>
      </c>
      <c r="BF18" s="279">
        <f ca="1">'IMP HR - Actual Persons '!BF18-'IMP HR - Actual Persons '!BE18</f>
        <v>0</v>
      </c>
      <c r="BG18" s="278">
        <f ca="1">'IMP HR - Actual Persons '!BG18-'IMP HR - Actual Persons '!BF18</f>
        <v>0</v>
      </c>
      <c r="BH18" s="278">
        <f ca="1">'IMP HR - Actual Persons '!BH18-'IMP HR - Actual Persons '!BG18</f>
        <v>0</v>
      </c>
      <c r="BI18" s="279">
        <f ca="1">'IMP HR - Actual Persons '!BI18-'IMP HR - Actual Persons '!BH18</f>
        <v>0</v>
      </c>
      <c r="BJ18" s="278">
        <f ca="1">'IMP HR - Actual Persons '!BJ18-'IMP HR - Actual Persons '!BI18</f>
        <v>0</v>
      </c>
      <c r="BK18" s="280">
        <f ca="1">'IMP HR - Actual Persons '!BK18-'IMP HR - Actual Persons '!BJ18</f>
        <v>0</v>
      </c>
      <c r="BL18" s="277">
        <f ca="1">'IMP HR - Actual Persons '!BL18-'IMP HR - Actual Persons '!BK18</f>
        <v>0</v>
      </c>
      <c r="BM18" s="278">
        <f ca="1">'IMP HR - Actual Persons '!BM18-'IMP HR - Actual Persons '!BL18</f>
        <v>0</v>
      </c>
      <c r="BN18" s="278">
        <f ca="1">'IMP HR - Actual Persons '!BN18-'IMP HR - Actual Persons '!BM18</f>
        <v>0</v>
      </c>
      <c r="BO18" s="279">
        <f ca="1">'IMP HR - Actual Persons '!BO18-'IMP HR - Actual Persons '!BN18</f>
        <v>4</v>
      </c>
      <c r="BP18" s="278">
        <f ca="1">'IMP HR - Actual Persons '!BP18-'IMP HR - Actual Persons '!BO18</f>
        <v>0</v>
      </c>
      <c r="BQ18" s="278">
        <f ca="1">'IMP HR - Actual Persons '!BQ18-'IMP HR - Actual Persons '!BP18</f>
        <v>0</v>
      </c>
      <c r="BR18" s="279">
        <f ca="1">'IMP HR - Actual Persons '!BR18-'IMP HR - Actual Persons '!BQ18</f>
        <v>0</v>
      </c>
      <c r="BS18" s="278">
        <f ca="1">'IMP HR - Actual Persons '!BS18-'IMP HR - Actual Persons '!BR18</f>
        <v>0</v>
      </c>
      <c r="BT18" s="278">
        <f ca="1">'IMP HR - Actual Persons '!BT18-'IMP HR - Actual Persons '!BS18</f>
        <v>1</v>
      </c>
      <c r="BU18" s="279">
        <f ca="1">'IMP HR - Actual Persons '!BU18-'IMP HR - Actual Persons '!BT18</f>
        <v>0</v>
      </c>
      <c r="BV18" s="278">
        <f ca="1">'IMP HR - Actual Persons '!BV18-'IMP HR - Actual Persons '!BU18</f>
        <v>0</v>
      </c>
      <c r="BW18" s="280">
        <f ca="1">'IMP HR - Actual Persons '!BW18-'IMP HR - Actual Persons '!BV18</f>
        <v>1</v>
      </c>
      <c r="BX18" s="277">
        <f ca="1">'IMP HR - Actual Persons '!BX18-'IMP HR - Actual Persons '!BW18</f>
        <v>0</v>
      </c>
      <c r="BY18" s="278">
        <f ca="1">'IMP HR - Actual Persons '!BY18-'IMP HR - Actual Persons '!BX18</f>
        <v>0</v>
      </c>
      <c r="BZ18" s="278">
        <f ca="1">'IMP HR - Actual Persons '!BZ18-'IMP HR - Actual Persons '!BY18</f>
        <v>1</v>
      </c>
      <c r="CA18" s="279">
        <f ca="1">'IMP HR - Actual Persons '!CA18-'IMP HR - Actual Persons '!BZ18</f>
        <v>0</v>
      </c>
      <c r="CB18" s="278">
        <f ca="1">'IMP HR - Actual Persons '!CB18-'IMP HR - Actual Persons '!CA18</f>
        <v>0</v>
      </c>
      <c r="CC18" s="278">
        <f ca="1">'IMP HR - Actual Persons '!CC18-'IMP HR - Actual Persons '!CB18</f>
        <v>0</v>
      </c>
      <c r="CD18" s="279">
        <f ca="1">'IMP HR - Actual Persons '!CD18-'IMP HR - Actual Persons '!CC18</f>
        <v>0</v>
      </c>
      <c r="CE18" s="278">
        <f ca="1">'IMP HR - Actual Persons '!CE18-'IMP HR - Actual Persons '!CD18</f>
        <v>0</v>
      </c>
      <c r="CF18" s="278">
        <f ca="1">'IMP HR - Actual Persons '!CF18-'IMP HR - Actual Persons '!CE18</f>
        <v>0</v>
      </c>
      <c r="CG18" s="279">
        <f ca="1">'IMP HR - Actual Persons '!CG18-'IMP HR - Actual Persons '!CF18</f>
        <v>0</v>
      </c>
      <c r="CH18" s="278">
        <f ca="1">'IMP HR - Actual Persons '!CH18-'IMP HR - Actual Persons '!CG18</f>
        <v>0</v>
      </c>
      <c r="CI18" s="280">
        <f ca="1">'IMP HR - Actual Persons '!CI18-'IMP HR - Actual Persons '!CH18</f>
        <v>0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77">
        <f ca="1">'IMP HR - Actual Persons '!AB19</f>
        <v>0</v>
      </c>
      <c r="AC19" s="278">
        <f ca="1">'IMP HR - Actual Persons '!AC19-'IMP HR - Actual Persons '!AB19</f>
        <v>1</v>
      </c>
      <c r="AD19" s="278">
        <f ca="1">'IMP HR - Actual Persons '!AD19-'IMP HR - Actual Persons '!AC19</f>
        <v>0</v>
      </c>
      <c r="AE19" s="279">
        <f ca="1">'IMP HR - Actual Persons '!AE19-'IMP HR - Actual Persons '!AD19</f>
        <v>0</v>
      </c>
      <c r="AF19" s="278">
        <f ca="1">'IMP HR - Actual Persons '!AF19-'IMP HR - Actual Persons '!AE19</f>
        <v>0</v>
      </c>
      <c r="AG19" s="278">
        <f ca="1">'IMP HR - Actual Persons '!AG19-'IMP HR - Actual Persons '!AF19</f>
        <v>0</v>
      </c>
      <c r="AH19" s="279">
        <f ca="1">'IMP HR - Actual Persons '!AH19-'IMP HR - Actual Persons '!AG19</f>
        <v>0</v>
      </c>
      <c r="AI19" s="278">
        <f ca="1">'IMP HR - Actual Persons '!AI19-'IMP HR - Actual Persons '!AH19</f>
        <v>0</v>
      </c>
      <c r="AJ19" s="278">
        <f ca="1">'IMP HR - Actual Persons '!AJ19-'IMP HR - Actual Persons '!AI19</f>
        <v>0</v>
      </c>
      <c r="AK19" s="279">
        <f ca="1">'IMP HR - Actual Persons '!AK19-'IMP HR - Actual Persons '!AJ19</f>
        <v>0</v>
      </c>
      <c r="AL19" s="278">
        <f ca="1">'IMP HR - Actual Persons '!AL19-'IMP HR - Actual Persons '!AK19</f>
        <v>0</v>
      </c>
      <c r="AM19" s="280">
        <f ca="1">'IMP HR - Actual Persons '!AM19-'IMP HR - Actual Persons '!AL19</f>
        <v>0</v>
      </c>
      <c r="AN19" s="277">
        <f ca="1">'IMP HR - Actual Persons '!AN19-'IMP HR - Actual Persons '!AM19</f>
        <v>0</v>
      </c>
      <c r="AO19" s="278">
        <f ca="1">'IMP HR - Actual Persons '!AO19-'IMP HR - Actual Persons '!AN19</f>
        <v>4</v>
      </c>
      <c r="AP19" s="278">
        <f ca="1">'IMP HR - Actual Persons '!AP19-'IMP HR - Actual Persons '!AO19</f>
        <v>0</v>
      </c>
      <c r="AQ19" s="279">
        <f ca="1">'IMP HR - Actual Persons '!AQ19-'IMP HR - Actual Persons '!AP19</f>
        <v>0</v>
      </c>
      <c r="AR19" s="278">
        <f ca="1">'IMP HR - Actual Persons '!AR19-'IMP HR - Actual Persons '!AQ19</f>
        <v>1</v>
      </c>
      <c r="AS19" s="278">
        <f ca="1">'IMP HR - Actual Persons '!AS19-'IMP HR - Actual Persons '!AR19</f>
        <v>0</v>
      </c>
      <c r="AT19" s="279">
        <f ca="1">'IMP HR - Actual Persons '!AT19-'IMP HR - Actual Persons '!AS19</f>
        <v>0</v>
      </c>
      <c r="AU19" s="278">
        <f ca="1">'IMP HR - Actual Persons '!AU19-'IMP HR - Actual Persons '!AT19</f>
        <v>0</v>
      </c>
      <c r="AV19" s="278">
        <f ca="1">'IMP HR - Actual Persons '!AV19-'IMP HR - Actual Persons '!AU19</f>
        <v>0</v>
      </c>
      <c r="AW19" s="279">
        <f ca="1">'IMP HR - Actual Persons '!AW19-'IMP HR - Actual Persons '!AV19</f>
        <v>0</v>
      </c>
      <c r="AX19" s="278">
        <f ca="1">'IMP HR - Actual Persons '!AX19-'IMP HR - Actual Persons '!AW19</f>
        <v>1</v>
      </c>
      <c r="AY19" s="280">
        <f ca="1">'IMP HR - Actual Persons '!AY19-'IMP HR - Actual Persons '!AX19</f>
        <v>0</v>
      </c>
      <c r="AZ19" s="277">
        <f ca="1">'IMP HR - Actual Persons '!AZ19-'IMP HR - Actual Persons '!AY19</f>
        <v>0</v>
      </c>
      <c r="BA19" s="278">
        <f ca="1">'IMP HR - Actual Persons '!BA19-'IMP HR - Actual Persons '!AZ19</f>
        <v>1</v>
      </c>
      <c r="BB19" s="278">
        <f ca="1">'IMP HR - Actual Persons '!BB19-'IMP HR - Actual Persons '!BA19</f>
        <v>0</v>
      </c>
      <c r="BC19" s="279">
        <f ca="1">'IMP HR - Actual Persons '!BC19-'IMP HR - Actual Persons '!BB19</f>
        <v>0</v>
      </c>
      <c r="BD19" s="278">
        <f ca="1">'IMP HR - Actual Persons '!BD19-'IMP HR - Actual Persons '!BC19</f>
        <v>7</v>
      </c>
      <c r="BE19" s="278">
        <f ca="1">'IMP HR - Actual Persons '!BE19-'IMP HR - Actual Persons '!BD19</f>
        <v>0</v>
      </c>
      <c r="BF19" s="279">
        <f ca="1">'IMP HR - Actual Persons '!BF19-'IMP HR - Actual Persons '!BE19</f>
        <v>0</v>
      </c>
      <c r="BG19" s="278">
        <f ca="1">'IMP HR - Actual Persons '!BG19-'IMP HR - Actual Persons '!BF19</f>
        <v>0</v>
      </c>
      <c r="BH19" s="278">
        <f ca="1">'IMP HR - Actual Persons '!BH19-'IMP HR - Actual Persons '!BG19</f>
        <v>0</v>
      </c>
      <c r="BI19" s="279">
        <f ca="1">'IMP HR - Actual Persons '!BI19-'IMP HR - Actual Persons '!BH19</f>
        <v>0</v>
      </c>
      <c r="BJ19" s="278">
        <f ca="1">'IMP HR - Actual Persons '!BJ19-'IMP HR - Actual Persons '!BI19</f>
        <v>0</v>
      </c>
      <c r="BK19" s="280">
        <f ca="1">'IMP HR - Actual Persons '!BK19-'IMP HR - Actual Persons '!BJ19</f>
        <v>0</v>
      </c>
      <c r="BL19" s="277">
        <f ca="1">'IMP HR - Actual Persons '!BL19-'IMP HR - Actual Persons '!BK19</f>
        <v>0</v>
      </c>
      <c r="BM19" s="278">
        <f ca="1">'IMP HR - Actual Persons '!BM19-'IMP HR - Actual Persons '!BL19</f>
        <v>0</v>
      </c>
      <c r="BN19" s="278">
        <f ca="1">'IMP HR - Actual Persons '!BN19-'IMP HR - Actual Persons '!BM19</f>
        <v>0</v>
      </c>
      <c r="BO19" s="279">
        <f ca="1">'IMP HR - Actual Persons '!BO19-'IMP HR - Actual Persons '!BN19</f>
        <v>0</v>
      </c>
      <c r="BP19" s="278">
        <f ca="1">'IMP HR - Actual Persons '!BP19-'IMP HR - Actual Persons '!BO19</f>
        <v>8</v>
      </c>
      <c r="BQ19" s="278">
        <f ca="1">'IMP HR - Actual Persons '!BQ19-'IMP HR - Actual Persons '!BP19</f>
        <v>0</v>
      </c>
      <c r="BR19" s="279">
        <f ca="1">'IMP HR - Actual Persons '!BR19-'IMP HR - Actual Persons '!BQ19</f>
        <v>0</v>
      </c>
      <c r="BS19" s="278">
        <f ca="1">'IMP HR - Actual Persons '!BS19-'IMP HR - Actual Persons '!BR19</f>
        <v>0</v>
      </c>
      <c r="BT19" s="278">
        <f ca="1">'IMP HR - Actual Persons '!BT19-'IMP HR - Actual Persons '!BS19</f>
        <v>0</v>
      </c>
      <c r="BU19" s="279">
        <f ca="1">'IMP HR - Actual Persons '!BU19-'IMP HR - Actual Persons '!BT19</f>
        <v>0</v>
      </c>
      <c r="BV19" s="278">
        <f ca="1">'IMP HR - Actual Persons '!BV19-'IMP HR - Actual Persons '!BU19</f>
        <v>2</v>
      </c>
      <c r="BW19" s="280">
        <f ca="1">'IMP HR - Actual Persons '!BW19-'IMP HR - Actual Persons '!BV19</f>
        <v>0</v>
      </c>
      <c r="BX19" s="277">
        <f ca="1">'IMP HR - Actual Persons '!BX19-'IMP HR - Actual Persons '!BW19</f>
        <v>0</v>
      </c>
      <c r="BY19" s="278">
        <f ca="1">'IMP HR - Actual Persons '!BY19-'IMP HR - Actual Persons '!BX19</f>
        <v>0</v>
      </c>
      <c r="BZ19" s="278">
        <f ca="1">'IMP HR - Actual Persons '!BZ19-'IMP HR - Actual Persons '!BY19</f>
        <v>0</v>
      </c>
      <c r="CA19" s="279">
        <f ca="1">'IMP HR - Actual Persons '!CA19-'IMP HR - Actual Persons '!BZ19</f>
        <v>0</v>
      </c>
      <c r="CB19" s="278">
        <f ca="1">'IMP HR - Actual Persons '!CB19-'IMP HR - Actual Persons '!CA19</f>
        <v>0</v>
      </c>
      <c r="CC19" s="278">
        <f ca="1">'IMP HR - Actual Persons '!CC19-'IMP HR - Actual Persons '!CB19</f>
        <v>0</v>
      </c>
      <c r="CD19" s="279">
        <f ca="1">'IMP HR - Actual Persons '!CD19-'IMP HR - Actual Persons '!CC19</f>
        <v>0</v>
      </c>
      <c r="CE19" s="278">
        <f ca="1">'IMP HR - Actual Persons '!CE19-'IMP HR - Actual Persons '!CD19</f>
        <v>0</v>
      </c>
      <c r="CF19" s="278">
        <f ca="1">'IMP HR - Actual Persons '!CF19-'IMP HR - Actual Persons '!CE19</f>
        <v>0</v>
      </c>
      <c r="CG19" s="279">
        <f ca="1">'IMP HR - Actual Persons '!CG19-'IMP HR - Actual Persons '!CF19</f>
        <v>0</v>
      </c>
      <c r="CH19" s="278">
        <f ca="1">'IMP HR - Actual Persons '!CH19-'IMP HR - Actual Persons '!CG19</f>
        <v>0</v>
      </c>
      <c r="CI19" s="280">
        <f ca="1">'IMP HR - Actual Persons '!CI19-'IMP HR - Actual Persons '!CH19</f>
        <v>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77">
        <f ca="1">'IMP HR - Actual Persons '!AB20</f>
        <v>0</v>
      </c>
      <c r="AC20" s="278">
        <f ca="1">'IMP HR - Actual Persons '!AC20-'IMP HR - Actual Persons '!AB20</f>
        <v>0</v>
      </c>
      <c r="AD20" s="278">
        <f ca="1">'IMP HR - Actual Persons '!AD20-'IMP HR - Actual Persons '!AC20</f>
        <v>1</v>
      </c>
      <c r="AE20" s="279">
        <f ca="1">'IMP HR - Actual Persons '!AE20-'IMP HR - Actual Persons '!AD20</f>
        <v>1</v>
      </c>
      <c r="AF20" s="278">
        <f ca="1">'IMP HR - Actual Persons '!AF20-'IMP HR - Actual Persons '!AE20</f>
        <v>0</v>
      </c>
      <c r="AG20" s="278">
        <f ca="1">'IMP HR - Actual Persons '!AG20-'IMP HR - Actual Persons '!AF20</f>
        <v>0</v>
      </c>
      <c r="AH20" s="279">
        <f ca="1">'IMP HR - Actual Persons '!AH20-'IMP HR - Actual Persons '!AG20</f>
        <v>0</v>
      </c>
      <c r="AI20" s="278">
        <f ca="1">'IMP HR - Actual Persons '!AI20-'IMP HR - Actual Persons '!AH20</f>
        <v>0</v>
      </c>
      <c r="AJ20" s="278">
        <f ca="1">'IMP HR - Actual Persons '!AJ20-'IMP HR - Actual Persons '!AI20</f>
        <v>0</v>
      </c>
      <c r="AK20" s="279">
        <f ca="1">'IMP HR - Actual Persons '!AK20-'IMP HR - Actual Persons '!AJ20</f>
        <v>0</v>
      </c>
      <c r="AL20" s="278">
        <f ca="1">'IMP HR - Actual Persons '!AL20-'IMP HR - Actual Persons '!AK20</f>
        <v>0</v>
      </c>
      <c r="AM20" s="280">
        <f ca="1">'IMP HR - Actual Persons '!AM20-'IMP HR - Actual Persons '!AL20</f>
        <v>0</v>
      </c>
      <c r="AN20" s="277">
        <f ca="1">'IMP HR - Actual Persons '!AN20-'IMP HR - Actual Persons '!AM20</f>
        <v>0</v>
      </c>
      <c r="AO20" s="278">
        <f ca="1">'IMP HR - Actual Persons '!AO20-'IMP HR - Actual Persons '!AN20</f>
        <v>0</v>
      </c>
      <c r="AP20" s="278">
        <f ca="1">'IMP HR - Actual Persons '!AP20-'IMP HR - Actual Persons '!AO20</f>
        <v>4</v>
      </c>
      <c r="AQ20" s="279">
        <f ca="1">'IMP HR - Actual Persons '!AQ20-'IMP HR - Actual Persons '!AP20</f>
        <v>4</v>
      </c>
      <c r="AR20" s="278">
        <f ca="1">'IMP HR - Actual Persons '!AR20-'IMP HR - Actual Persons '!AQ20</f>
        <v>0</v>
      </c>
      <c r="AS20" s="278">
        <f ca="1">'IMP HR - Actual Persons '!AS20-'IMP HR - Actual Persons '!AR20</f>
        <v>1</v>
      </c>
      <c r="AT20" s="279">
        <f ca="1">'IMP HR - Actual Persons '!AT20-'IMP HR - Actual Persons '!AS20</f>
        <v>1</v>
      </c>
      <c r="AU20" s="278">
        <f ca="1">'IMP HR - Actual Persons '!AU20-'IMP HR - Actual Persons '!AT20</f>
        <v>0</v>
      </c>
      <c r="AV20" s="278">
        <f ca="1">'IMP HR - Actual Persons '!AV20-'IMP HR - Actual Persons '!AU20</f>
        <v>0</v>
      </c>
      <c r="AW20" s="279">
        <f ca="1">'IMP HR - Actual Persons '!AW20-'IMP HR - Actual Persons '!AV20</f>
        <v>0</v>
      </c>
      <c r="AX20" s="278">
        <f ca="1">'IMP HR - Actual Persons '!AX20-'IMP HR - Actual Persons '!AW20</f>
        <v>0</v>
      </c>
      <c r="AY20" s="280">
        <f ca="1">'IMP HR - Actual Persons '!AY20-'IMP HR - Actual Persons '!AX20</f>
        <v>0</v>
      </c>
      <c r="AZ20" s="277">
        <f ca="1">'IMP HR - Actual Persons '!AZ20-'IMP HR - Actual Persons '!AY20</f>
        <v>1</v>
      </c>
      <c r="BA20" s="278">
        <f ca="1">'IMP HR - Actual Persons '!BA20-'IMP HR - Actual Persons '!AZ20</f>
        <v>0</v>
      </c>
      <c r="BB20" s="278">
        <f ca="1">'IMP HR - Actual Persons '!BB20-'IMP HR - Actual Persons '!BA20</f>
        <v>1</v>
      </c>
      <c r="BC20" s="279">
        <f ca="1">'IMP HR - Actual Persons '!BC20-'IMP HR - Actual Persons '!BB20</f>
        <v>1</v>
      </c>
      <c r="BD20" s="278">
        <f ca="1">'IMP HR - Actual Persons '!BD20-'IMP HR - Actual Persons '!BC20</f>
        <v>0</v>
      </c>
      <c r="BE20" s="278">
        <f ca="1">'IMP HR - Actual Persons '!BE20-'IMP HR - Actual Persons '!BD20</f>
        <v>8</v>
      </c>
      <c r="BF20" s="279">
        <f ca="1">'IMP HR - Actual Persons '!BF20-'IMP HR - Actual Persons '!BE20</f>
        <v>7</v>
      </c>
      <c r="BG20" s="278">
        <f ca="1">'IMP HR - Actual Persons '!BG20-'IMP HR - Actual Persons '!BF20</f>
        <v>0</v>
      </c>
      <c r="BH20" s="278">
        <f ca="1">'IMP HR - Actual Persons '!BH20-'IMP HR - Actual Persons '!BG20</f>
        <v>0</v>
      </c>
      <c r="BI20" s="279">
        <f ca="1">'IMP HR - Actual Persons '!BI20-'IMP HR - Actual Persons '!BH20</f>
        <v>0</v>
      </c>
      <c r="BJ20" s="278">
        <f ca="1">'IMP HR - Actual Persons '!BJ20-'IMP HR - Actual Persons '!BI20</f>
        <v>0</v>
      </c>
      <c r="BK20" s="280">
        <f ca="1">'IMP HR - Actual Persons '!BK20-'IMP HR - Actual Persons '!BJ20</f>
        <v>0</v>
      </c>
      <c r="BL20" s="277">
        <f ca="1">'IMP HR - Actual Persons '!BL20-'IMP HR - Actual Persons '!BK20</f>
        <v>0</v>
      </c>
      <c r="BM20" s="278">
        <f ca="1">'IMP HR - Actual Persons '!BM20-'IMP HR - Actual Persons '!BL20</f>
        <v>0</v>
      </c>
      <c r="BN20" s="278">
        <f ca="1">'IMP HR - Actual Persons '!BN20-'IMP HR - Actual Persons '!BM20</f>
        <v>0</v>
      </c>
      <c r="BO20" s="279">
        <f ca="1">'IMP HR - Actual Persons '!BO20-'IMP HR - Actual Persons '!BN20</f>
        <v>0</v>
      </c>
      <c r="BP20" s="278">
        <f ca="1">'IMP HR - Actual Persons '!BP20-'IMP HR - Actual Persons '!BO20</f>
        <v>0</v>
      </c>
      <c r="BQ20" s="278">
        <f ca="1">'IMP HR - Actual Persons '!BQ20-'IMP HR - Actual Persons '!BP20</f>
        <v>7</v>
      </c>
      <c r="BR20" s="279">
        <f ca="1">'IMP HR - Actual Persons '!BR20-'IMP HR - Actual Persons '!BQ20</f>
        <v>6</v>
      </c>
      <c r="BS20" s="278">
        <f ca="1">'IMP HR - Actual Persons '!BS20-'IMP HR - Actual Persons '!BR20</f>
        <v>0</v>
      </c>
      <c r="BT20" s="278">
        <f ca="1">'IMP HR - Actual Persons '!BT20-'IMP HR - Actual Persons '!BS20</f>
        <v>0</v>
      </c>
      <c r="BU20" s="279">
        <f ca="1">'IMP HR - Actual Persons '!BU20-'IMP HR - Actual Persons '!BT20</f>
        <v>0</v>
      </c>
      <c r="BV20" s="278">
        <f ca="1">'IMP HR - Actual Persons '!BV20-'IMP HR - Actual Persons '!BU20</f>
        <v>0</v>
      </c>
      <c r="BW20" s="280">
        <f ca="1">'IMP HR - Actual Persons '!BW20-'IMP HR - Actual Persons '!BV20</f>
        <v>3</v>
      </c>
      <c r="BX20" s="277">
        <f ca="1">'IMP HR - Actual Persons '!BX20-'IMP HR - Actual Persons '!BW20</f>
        <v>3</v>
      </c>
      <c r="BY20" s="278">
        <f ca="1">'IMP HR - Actual Persons '!BY20-'IMP HR - Actual Persons '!BX20</f>
        <v>0</v>
      </c>
      <c r="BZ20" s="278">
        <f ca="1">'IMP HR - Actual Persons '!BZ20-'IMP HR - Actual Persons '!BY20</f>
        <v>0</v>
      </c>
      <c r="CA20" s="279">
        <f ca="1">'IMP HR - Actual Persons '!CA20-'IMP HR - Actual Persons '!BZ20</f>
        <v>0</v>
      </c>
      <c r="CB20" s="278">
        <f ca="1">'IMP HR - Actual Persons '!CB20-'IMP HR - Actual Persons '!CA20</f>
        <v>0</v>
      </c>
      <c r="CC20" s="278">
        <f ca="1">'IMP HR - Actual Persons '!CC20-'IMP HR - Actual Persons '!CB20</f>
        <v>0</v>
      </c>
      <c r="CD20" s="279">
        <f ca="1">'IMP HR - Actual Persons '!CD20-'IMP HR - Actual Persons '!CC20</f>
        <v>0</v>
      </c>
      <c r="CE20" s="278">
        <f ca="1">'IMP HR - Actual Persons '!CE20-'IMP HR - Actual Persons '!CD20</f>
        <v>0</v>
      </c>
      <c r="CF20" s="278">
        <f ca="1">'IMP HR - Actual Persons '!CF20-'IMP HR - Actual Persons '!CE20</f>
        <v>0</v>
      </c>
      <c r="CG20" s="279">
        <f ca="1">'IMP HR - Actual Persons '!CG20-'IMP HR - Actual Persons '!CF20</f>
        <v>0</v>
      </c>
      <c r="CH20" s="278">
        <f ca="1">'IMP HR - Actual Persons '!CH20-'IMP HR - Actual Persons '!CG20</f>
        <v>0</v>
      </c>
      <c r="CI20" s="280">
        <f ca="1">'IMP HR - Actual Persons '!CI20-'IMP HR - Actual Persons '!CH20</f>
        <v>0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77">
        <f ca="1">'IMP HR - Actual Persons '!AB21</f>
        <v>1</v>
      </c>
      <c r="AC21" s="278">
        <f ca="1">'IMP HR - Actual Persons '!AC21-'IMP HR - Actual Persons '!AB21</f>
        <v>0</v>
      </c>
      <c r="AD21" s="278">
        <f ca="1">'IMP HR - Actual Persons '!AD21-'IMP HR - Actual Persons '!AC21</f>
        <v>0</v>
      </c>
      <c r="AE21" s="279">
        <f ca="1">'IMP HR - Actual Persons '!AE21-'IMP HR - Actual Persons '!AD21</f>
        <v>0</v>
      </c>
      <c r="AF21" s="278">
        <f ca="1">'IMP HR - Actual Persons '!AF21-'IMP HR - Actual Persons '!AE21</f>
        <v>0</v>
      </c>
      <c r="AG21" s="278">
        <f ca="1">'IMP HR - Actual Persons '!AG21-'IMP HR - Actual Persons '!AF21</f>
        <v>0</v>
      </c>
      <c r="AH21" s="279">
        <f ca="1">'IMP HR - Actual Persons '!AH21-'IMP HR - Actual Persons '!AG21</f>
        <v>0</v>
      </c>
      <c r="AI21" s="278">
        <f ca="1">'IMP HR - Actual Persons '!AI21-'IMP HR - Actual Persons '!AH21</f>
        <v>0</v>
      </c>
      <c r="AJ21" s="278">
        <f ca="1">'IMP HR - Actual Persons '!AJ21-'IMP HR - Actual Persons '!AI21</f>
        <v>0</v>
      </c>
      <c r="AK21" s="279">
        <f ca="1">'IMP HR - Actual Persons '!AK21-'IMP HR - Actual Persons '!AJ21</f>
        <v>0</v>
      </c>
      <c r="AL21" s="278">
        <f ca="1">'IMP HR - Actual Persons '!AL21-'IMP HR - Actual Persons '!AK21</f>
        <v>0</v>
      </c>
      <c r="AM21" s="280">
        <f ca="1">'IMP HR - Actual Persons '!AM21-'IMP HR - Actual Persons '!AL21</f>
        <v>0</v>
      </c>
      <c r="AN21" s="277">
        <f ca="1">'IMP HR - Actual Persons '!AN21-'IMP HR - Actual Persons '!AM21</f>
        <v>4</v>
      </c>
      <c r="AO21" s="278">
        <f ca="1">'IMP HR - Actual Persons '!AO21-'IMP HR - Actual Persons '!AN21</f>
        <v>0</v>
      </c>
      <c r="AP21" s="278">
        <f ca="1">'IMP HR - Actual Persons '!AP21-'IMP HR - Actual Persons '!AO21</f>
        <v>0</v>
      </c>
      <c r="AQ21" s="279">
        <f ca="1">'IMP HR - Actual Persons '!AQ21-'IMP HR - Actual Persons '!AP21</f>
        <v>1</v>
      </c>
      <c r="AR21" s="278">
        <f ca="1">'IMP HR - Actual Persons '!AR21-'IMP HR - Actual Persons '!AQ21</f>
        <v>0</v>
      </c>
      <c r="AS21" s="278">
        <f ca="1">'IMP HR - Actual Persons '!AS21-'IMP HR - Actual Persons '!AR21</f>
        <v>0</v>
      </c>
      <c r="AT21" s="279">
        <f ca="1">'IMP HR - Actual Persons '!AT21-'IMP HR - Actual Persons '!AS21</f>
        <v>0</v>
      </c>
      <c r="AU21" s="278">
        <f ca="1">'IMP HR - Actual Persons '!AU21-'IMP HR - Actual Persons '!AT21</f>
        <v>0</v>
      </c>
      <c r="AV21" s="278">
        <f ca="1">'IMP HR - Actual Persons '!AV21-'IMP HR - Actual Persons '!AU21</f>
        <v>0</v>
      </c>
      <c r="AW21" s="279">
        <f ca="1">'IMP HR - Actual Persons '!AW21-'IMP HR - Actual Persons '!AV21</f>
        <v>1</v>
      </c>
      <c r="AX21" s="278">
        <f ca="1">'IMP HR - Actual Persons '!AX21-'IMP HR - Actual Persons '!AW21</f>
        <v>0</v>
      </c>
      <c r="AY21" s="280">
        <f ca="1">'IMP HR - Actual Persons '!AY21-'IMP HR - Actual Persons '!AX21</f>
        <v>0</v>
      </c>
      <c r="AZ21" s="277">
        <f ca="1">'IMP HR - Actual Persons '!AZ21-'IMP HR - Actual Persons '!AY21</f>
        <v>1</v>
      </c>
      <c r="BA21" s="278">
        <f ca="1">'IMP HR - Actual Persons '!BA21-'IMP HR - Actual Persons '!AZ21</f>
        <v>0</v>
      </c>
      <c r="BB21" s="278">
        <f ca="1">'IMP HR - Actual Persons '!BB21-'IMP HR - Actual Persons '!BA21</f>
        <v>0</v>
      </c>
      <c r="BC21" s="279">
        <f ca="1">'IMP HR - Actual Persons '!BC21-'IMP HR - Actual Persons '!BB21</f>
        <v>7</v>
      </c>
      <c r="BD21" s="278">
        <f ca="1">'IMP HR - Actual Persons '!BD21-'IMP HR - Actual Persons '!BC21</f>
        <v>0</v>
      </c>
      <c r="BE21" s="278">
        <f ca="1">'IMP HR - Actual Persons '!BE21-'IMP HR - Actual Persons '!BD21</f>
        <v>0</v>
      </c>
      <c r="BF21" s="279">
        <f ca="1">'IMP HR - Actual Persons '!BF21-'IMP HR - Actual Persons '!BE21</f>
        <v>0</v>
      </c>
      <c r="BG21" s="278">
        <f ca="1">'IMP HR - Actual Persons '!BG21-'IMP HR - Actual Persons '!BF21</f>
        <v>0</v>
      </c>
      <c r="BH21" s="278">
        <f ca="1">'IMP HR - Actual Persons '!BH21-'IMP HR - Actual Persons '!BG21</f>
        <v>0</v>
      </c>
      <c r="BI21" s="279">
        <f ca="1">'IMP HR - Actual Persons '!BI21-'IMP HR - Actual Persons '!BH21</f>
        <v>0</v>
      </c>
      <c r="BJ21" s="278">
        <f ca="1">'IMP HR - Actual Persons '!BJ21-'IMP HR - Actual Persons '!BI21</f>
        <v>0</v>
      </c>
      <c r="BK21" s="280">
        <f ca="1">'IMP HR - Actual Persons '!BK21-'IMP HR - Actual Persons '!BJ21</f>
        <v>0</v>
      </c>
      <c r="BL21" s="277">
        <f ca="1">'IMP HR - Actual Persons '!BL21-'IMP HR - Actual Persons '!BK21</f>
        <v>0</v>
      </c>
      <c r="BM21" s="278">
        <f ca="1">'IMP HR - Actual Persons '!BM21-'IMP HR - Actual Persons '!BL21</f>
        <v>0</v>
      </c>
      <c r="BN21" s="278">
        <f ca="1">'IMP HR - Actual Persons '!BN21-'IMP HR - Actual Persons '!BM21</f>
        <v>0</v>
      </c>
      <c r="BO21" s="279">
        <f ca="1">'IMP HR - Actual Persons '!BO21-'IMP HR - Actual Persons '!BN21</f>
        <v>8</v>
      </c>
      <c r="BP21" s="278">
        <f ca="1">'IMP HR - Actual Persons '!BP21-'IMP HR - Actual Persons '!BO21</f>
        <v>0</v>
      </c>
      <c r="BQ21" s="278">
        <f ca="1">'IMP HR - Actual Persons '!BQ21-'IMP HR - Actual Persons '!BP21</f>
        <v>0</v>
      </c>
      <c r="BR21" s="279">
        <f ca="1">'IMP HR - Actual Persons '!BR21-'IMP HR - Actual Persons '!BQ21</f>
        <v>0</v>
      </c>
      <c r="BS21" s="278">
        <f ca="1">'IMP HR - Actual Persons '!BS21-'IMP HR - Actual Persons '!BR21</f>
        <v>0</v>
      </c>
      <c r="BT21" s="278">
        <f ca="1">'IMP HR - Actual Persons '!BT21-'IMP HR - Actual Persons '!BS21</f>
        <v>0</v>
      </c>
      <c r="BU21" s="279">
        <f ca="1">'IMP HR - Actual Persons '!BU21-'IMP HR - Actual Persons '!BT21</f>
        <v>2</v>
      </c>
      <c r="BV21" s="278">
        <f ca="1">'IMP HR - Actual Persons '!BV21-'IMP HR - Actual Persons '!BU21</f>
        <v>0</v>
      </c>
      <c r="BW21" s="280">
        <f ca="1">'IMP HR - Actual Persons '!BW21-'IMP HR - Actual Persons '!BV21</f>
        <v>0</v>
      </c>
      <c r="BX21" s="277">
        <f ca="1">'IMP HR - Actual Persons '!BX21-'IMP HR - Actual Persons '!BW21</f>
        <v>0</v>
      </c>
      <c r="BY21" s="278">
        <f ca="1">'IMP HR - Actual Persons '!BY21-'IMP HR - Actual Persons '!BX21</f>
        <v>0</v>
      </c>
      <c r="BZ21" s="278">
        <f ca="1">'IMP HR - Actual Persons '!BZ21-'IMP HR - Actual Persons '!BY21</f>
        <v>0</v>
      </c>
      <c r="CA21" s="279">
        <f ca="1">'IMP HR - Actual Persons '!CA21-'IMP HR - Actual Persons '!BZ21</f>
        <v>0</v>
      </c>
      <c r="CB21" s="278">
        <f ca="1">'IMP HR - Actual Persons '!CB21-'IMP HR - Actual Persons '!CA21</f>
        <v>0</v>
      </c>
      <c r="CC21" s="278">
        <f ca="1">'IMP HR - Actual Persons '!CC21-'IMP HR - Actual Persons '!CB21</f>
        <v>0</v>
      </c>
      <c r="CD21" s="279">
        <f ca="1">'IMP HR - Actual Persons '!CD21-'IMP HR - Actual Persons '!CC21</f>
        <v>0</v>
      </c>
      <c r="CE21" s="278">
        <f ca="1">'IMP HR - Actual Persons '!CE21-'IMP HR - Actual Persons '!CD21</f>
        <v>0</v>
      </c>
      <c r="CF21" s="278">
        <f ca="1">'IMP HR - Actual Persons '!CF21-'IMP HR - Actual Persons '!CE21</f>
        <v>0</v>
      </c>
      <c r="CG21" s="279">
        <f ca="1">'IMP HR - Actual Persons '!CG21-'IMP HR - Actual Persons '!CF21</f>
        <v>0</v>
      </c>
      <c r="CH21" s="278">
        <f ca="1">'IMP HR - Actual Persons '!CH21-'IMP HR - Actual Persons '!CG21</f>
        <v>0</v>
      </c>
      <c r="CI21" s="280">
        <f ca="1">'IMP HR - Actual Persons '!CI21-'IMP HR - Actual Persons '!CH21</f>
        <v>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77">
        <f ca="1">'IMP HR - Actual Persons '!AB22</f>
        <v>1</v>
      </c>
      <c r="AC22" s="278">
        <f ca="1">'IMP HR - Actual Persons '!AC22-'IMP HR - Actual Persons '!AB22</f>
        <v>0</v>
      </c>
      <c r="AD22" s="278">
        <f ca="1">'IMP HR - Actual Persons '!AD22-'IMP HR - Actual Persons '!AC22</f>
        <v>0</v>
      </c>
      <c r="AE22" s="279">
        <f ca="1">'IMP HR - Actual Persons '!AE22-'IMP HR - Actual Persons '!AD22</f>
        <v>0</v>
      </c>
      <c r="AF22" s="278">
        <f ca="1">'IMP HR - Actual Persons '!AF22-'IMP HR - Actual Persons '!AE22</f>
        <v>0</v>
      </c>
      <c r="AG22" s="278">
        <f ca="1">'IMP HR - Actual Persons '!AG22-'IMP HR - Actual Persons '!AF22</f>
        <v>0</v>
      </c>
      <c r="AH22" s="279">
        <f ca="1">'IMP HR - Actual Persons '!AH22-'IMP HR - Actual Persons '!AG22</f>
        <v>0</v>
      </c>
      <c r="AI22" s="278">
        <f ca="1">'IMP HR - Actual Persons '!AI22-'IMP HR - Actual Persons '!AH22</f>
        <v>0</v>
      </c>
      <c r="AJ22" s="278">
        <f ca="1">'IMP HR - Actual Persons '!AJ22-'IMP HR - Actual Persons '!AI22</f>
        <v>0</v>
      </c>
      <c r="AK22" s="279">
        <f ca="1">'IMP HR - Actual Persons '!AK22-'IMP HR - Actual Persons '!AJ22</f>
        <v>0</v>
      </c>
      <c r="AL22" s="278">
        <f ca="1">'IMP HR - Actual Persons '!AL22-'IMP HR - Actual Persons '!AK22</f>
        <v>0</v>
      </c>
      <c r="AM22" s="280">
        <f ca="1">'IMP HR - Actual Persons '!AM22-'IMP HR - Actual Persons '!AL22</f>
        <v>0</v>
      </c>
      <c r="AN22" s="277">
        <f ca="1">'IMP HR - Actual Persons '!AN22-'IMP HR - Actual Persons '!AM22</f>
        <v>0</v>
      </c>
      <c r="AO22" s="278">
        <f ca="1">'IMP HR - Actual Persons '!AO22-'IMP HR - Actual Persons '!AN22</f>
        <v>0</v>
      </c>
      <c r="AP22" s="278">
        <f ca="1">'IMP HR - Actual Persons '!AP22-'IMP HR - Actual Persons '!AO22</f>
        <v>0</v>
      </c>
      <c r="AQ22" s="279">
        <f ca="1">'IMP HR - Actual Persons '!AQ22-'IMP HR - Actual Persons '!AP22</f>
        <v>1</v>
      </c>
      <c r="AR22" s="278">
        <f ca="1">'IMP HR - Actual Persons '!AR22-'IMP HR - Actual Persons '!AQ22</f>
        <v>0</v>
      </c>
      <c r="AS22" s="278">
        <f ca="1">'IMP HR - Actual Persons '!AS22-'IMP HR - Actual Persons '!AR22</f>
        <v>0</v>
      </c>
      <c r="AT22" s="279">
        <f ca="1">'IMP HR - Actual Persons '!AT22-'IMP HR - Actual Persons '!AS22</f>
        <v>0</v>
      </c>
      <c r="AU22" s="278">
        <f ca="1">'IMP HR - Actual Persons '!AU22-'IMP HR - Actual Persons '!AT22</f>
        <v>0</v>
      </c>
      <c r="AV22" s="278">
        <f ca="1">'IMP HR - Actual Persons '!AV22-'IMP HR - Actual Persons '!AU22</f>
        <v>0</v>
      </c>
      <c r="AW22" s="279">
        <f ca="1">'IMP HR - Actual Persons '!AW22-'IMP HR - Actual Persons '!AV22</f>
        <v>0</v>
      </c>
      <c r="AX22" s="278">
        <f ca="1">'IMP HR - Actual Persons '!AX22-'IMP HR - Actual Persons '!AW22</f>
        <v>0</v>
      </c>
      <c r="AY22" s="280">
        <f ca="1">'IMP HR - Actual Persons '!AY22-'IMP HR - Actual Persons '!AX22</f>
        <v>0</v>
      </c>
      <c r="AZ22" s="277">
        <f ca="1">'IMP HR - Actual Persons '!AZ22-'IMP HR - Actual Persons '!AY22</f>
        <v>0</v>
      </c>
      <c r="BA22" s="278">
        <f ca="1">'IMP HR - Actual Persons '!BA22-'IMP HR - Actual Persons '!AZ22</f>
        <v>0</v>
      </c>
      <c r="BB22" s="278">
        <f ca="1">'IMP HR - Actual Persons '!BB22-'IMP HR - Actual Persons '!BA22</f>
        <v>0</v>
      </c>
      <c r="BC22" s="279">
        <f ca="1">'IMP HR - Actual Persons '!BC22-'IMP HR - Actual Persons '!BB22</f>
        <v>1</v>
      </c>
      <c r="BD22" s="278">
        <f ca="1">'IMP HR - Actual Persons '!BD22-'IMP HR - Actual Persons '!BC22</f>
        <v>0</v>
      </c>
      <c r="BE22" s="278">
        <f ca="1">'IMP HR - Actual Persons '!BE22-'IMP HR - Actual Persons '!BD22</f>
        <v>0</v>
      </c>
      <c r="BF22" s="279">
        <f ca="1">'IMP HR - Actual Persons '!BF22-'IMP HR - Actual Persons '!BE22</f>
        <v>0</v>
      </c>
      <c r="BG22" s="278">
        <f ca="1">'IMP HR - Actual Persons '!BG22-'IMP HR - Actual Persons '!BF22</f>
        <v>0</v>
      </c>
      <c r="BH22" s="278">
        <f ca="1">'IMP HR - Actual Persons '!BH22-'IMP HR - Actual Persons '!BG22</f>
        <v>0</v>
      </c>
      <c r="BI22" s="279">
        <f ca="1">'IMP HR - Actual Persons '!BI22-'IMP HR - Actual Persons '!BH22</f>
        <v>0</v>
      </c>
      <c r="BJ22" s="278">
        <f ca="1">'IMP HR - Actual Persons '!BJ22-'IMP HR - Actual Persons '!BI22</f>
        <v>0</v>
      </c>
      <c r="BK22" s="280">
        <f ca="1">'IMP HR - Actual Persons '!BK22-'IMP HR - Actual Persons '!BJ22</f>
        <v>0</v>
      </c>
      <c r="BL22" s="277">
        <f ca="1">'IMP HR - Actual Persons '!BL22-'IMP HR - Actual Persons '!BK22</f>
        <v>0</v>
      </c>
      <c r="BM22" s="278">
        <f ca="1">'IMP HR - Actual Persons '!BM22-'IMP HR - Actual Persons '!BL22</f>
        <v>0</v>
      </c>
      <c r="BN22" s="278">
        <f ca="1">'IMP HR - Actual Persons '!BN22-'IMP HR - Actual Persons '!BM22</f>
        <v>0</v>
      </c>
      <c r="BO22" s="279">
        <f ca="1">'IMP HR - Actual Persons '!BO22-'IMP HR - Actual Persons '!BN22</f>
        <v>2</v>
      </c>
      <c r="BP22" s="278">
        <f ca="1">'IMP HR - Actual Persons '!BP22-'IMP HR - Actual Persons '!BO22</f>
        <v>0</v>
      </c>
      <c r="BQ22" s="278">
        <f ca="1">'IMP HR - Actual Persons '!BQ22-'IMP HR - Actual Persons '!BP22</f>
        <v>0</v>
      </c>
      <c r="BR22" s="279">
        <f ca="1">'IMP HR - Actual Persons '!BR22-'IMP HR - Actual Persons '!BQ22</f>
        <v>0</v>
      </c>
      <c r="BS22" s="278">
        <f ca="1">'IMP HR - Actual Persons '!BS22-'IMP HR - Actual Persons '!BR22</f>
        <v>0</v>
      </c>
      <c r="BT22" s="278">
        <f ca="1">'IMP HR - Actual Persons '!BT22-'IMP HR - Actual Persons '!BS22</f>
        <v>0</v>
      </c>
      <c r="BU22" s="279">
        <f ca="1">'IMP HR - Actual Persons '!BU22-'IMP HR - Actual Persons '!BT22</f>
        <v>0</v>
      </c>
      <c r="BV22" s="278">
        <f ca="1">'IMP HR - Actual Persons '!BV22-'IMP HR - Actual Persons '!BU22</f>
        <v>0</v>
      </c>
      <c r="BW22" s="280">
        <f ca="1">'IMP HR - Actual Persons '!BW22-'IMP HR - Actual Persons '!BV22</f>
        <v>0</v>
      </c>
      <c r="BX22" s="277">
        <f ca="1">'IMP HR - Actual Persons '!BX22-'IMP HR - Actual Persons '!BW22</f>
        <v>0</v>
      </c>
      <c r="BY22" s="278">
        <f ca="1">'IMP HR - Actual Persons '!BY22-'IMP HR - Actual Persons '!BX22</f>
        <v>0</v>
      </c>
      <c r="BZ22" s="278">
        <f ca="1">'IMP HR - Actual Persons '!BZ22-'IMP HR - Actual Persons '!BY22</f>
        <v>0</v>
      </c>
      <c r="CA22" s="279">
        <f ca="1">'IMP HR - Actual Persons '!CA22-'IMP HR - Actual Persons '!BZ22</f>
        <v>0</v>
      </c>
      <c r="CB22" s="278">
        <f ca="1">'IMP HR - Actual Persons '!CB22-'IMP HR - Actual Persons '!CA22</f>
        <v>0</v>
      </c>
      <c r="CC22" s="278">
        <f ca="1">'IMP HR - Actual Persons '!CC22-'IMP HR - Actual Persons '!CB22</f>
        <v>0</v>
      </c>
      <c r="CD22" s="279">
        <f ca="1">'IMP HR - Actual Persons '!CD22-'IMP HR - Actual Persons '!CC22</f>
        <v>0</v>
      </c>
      <c r="CE22" s="278">
        <f ca="1">'IMP HR - Actual Persons '!CE22-'IMP HR - Actual Persons '!CD22</f>
        <v>0</v>
      </c>
      <c r="CF22" s="278">
        <f ca="1">'IMP HR - Actual Persons '!CF22-'IMP HR - Actual Persons '!CE22</f>
        <v>0</v>
      </c>
      <c r="CG22" s="279">
        <f ca="1">'IMP HR - Actual Persons '!CG22-'IMP HR - Actual Persons '!CF22</f>
        <v>0</v>
      </c>
      <c r="CH22" s="278">
        <f ca="1">'IMP HR - Actual Persons '!CH22-'IMP HR - Actual Persons '!CG22</f>
        <v>0</v>
      </c>
      <c r="CI22" s="280">
        <f ca="1">'IMP HR - Actual Persons '!CI22-'IMP HR - Actual Persons '!CH22</f>
        <v>0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77">
        <f ca="1">'IMP HR - Actual Persons '!AB23</f>
        <v>1</v>
      </c>
      <c r="AC23" s="278">
        <f ca="1">'IMP HR - Actual Persons '!AC23-'IMP HR - Actual Persons '!AB23</f>
        <v>0</v>
      </c>
      <c r="AD23" s="278">
        <f ca="1">'IMP HR - Actual Persons '!AD23-'IMP HR - Actual Persons '!AC23</f>
        <v>0</v>
      </c>
      <c r="AE23" s="279">
        <f ca="1">'IMP HR - Actual Persons '!AE23-'IMP HR - Actual Persons '!AD23</f>
        <v>0</v>
      </c>
      <c r="AF23" s="278">
        <f ca="1">'IMP HR - Actual Persons '!AF23-'IMP HR - Actual Persons '!AE23</f>
        <v>0</v>
      </c>
      <c r="AG23" s="278">
        <f ca="1">'IMP HR - Actual Persons '!AG23-'IMP HR - Actual Persons '!AF23</f>
        <v>0</v>
      </c>
      <c r="AH23" s="279">
        <f ca="1">'IMP HR - Actual Persons '!AH23-'IMP HR - Actual Persons '!AG23</f>
        <v>0</v>
      </c>
      <c r="AI23" s="278">
        <f ca="1">'IMP HR - Actual Persons '!AI23-'IMP HR - Actual Persons '!AH23</f>
        <v>0</v>
      </c>
      <c r="AJ23" s="278">
        <f ca="1">'IMP HR - Actual Persons '!AJ23-'IMP HR - Actual Persons '!AI23</f>
        <v>0</v>
      </c>
      <c r="AK23" s="279">
        <f ca="1">'IMP HR - Actual Persons '!AK23-'IMP HR - Actual Persons '!AJ23</f>
        <v>0</v>
      </c>
      <c r="AL23" s="278">
        <f ca="1">'IMP HR - Actual Persons '!AL23-'IMP HR - Actual Persons '!AK23</f>
        <v>0</v>
      </c>
      <c r="AM23" s="280">
        <f ca="1">'IMP HR - Actual Persons '!AM23-'IMP HR - Actual Persons '!AL23</f>
        <v>0</v>
      </c>
      <c r="AN23" s="277">
        <f ca="1">'IMP HR - Actual Persons '!AN23-'IMP HR - Actual Persons '!AM23</f>
        <v>0</v>
      </c>
      <c r="AO23" s="278">
        <f ca="1">'IMP HR - Actual Persons '!AO23-'IMP HR - Actual Persons '!AN23</f>
        <v>0</v>
      </c>
      <c r="AP23" s="278">
        <f ca="1">'IMP HR - Actual Persons '!AP23-'IMP HR - Actual Persons '!AO23</f>
        <v>0</v>
      </c>
      <c r="AQ23" s="279">
        <f ca="1">'IMP HR - Actual Persons '!AQ23-'IMP HR - Actual Persons '!AP23</f>
        <v>1</v>
      </c>
      <c r="AR23" s="278">
        <f ca="1">'IMP HR - Actual Persons '!AR23-'IMP HR - Actual Persons '!AQ23</f>
        <v>0</v>
      </c>
      <c r="AS23" s="278">
        <f ca="1">'IMP HR - Actual Persons '!AS23-'IMP HR - Actual Persons '!AR23</f>
        <v>0</v>
      </c>
      <c r="AT23" s="279">
        <f ca="1">'IMP HR - Actual Persons '!AT23-'IMP HR - Actual Persons '!AS23</f>
        <v>0</v>
      </c>
      <c r="AU23" s="278">
        <f ca="1">'IMP HR - Actual Persons '!AU23-'IMP HR - Actual Persons '!AT23</f>
        <v>0</v>
      </c>
      <c r="AV23" s="278">
        <f ca="1">'IMP HR - Actual Persons '!AV23-'IMP HR - Actual Persons '!AU23</f>
        <v>0</v>
      </c>
      <c r="AW23" s="279">
        <f ca="1">'IMP HR - Actual Persons '!AW23-'IMP HR - Actual Persons '!AV23</f>
        <v>0</v>
      </c>
      <c r="AX23" s="278">
        <f ca="1">'IMP HR - Actual Persons '!AX23-'IMP HR - Actual Persons '!AW23</f>
        <v>0</v>
      </c>
      <c r="AY23" s="280">
        <f ca="1">'IMP HR - Actual Persons '!AY23-'IMP HR - Actual Persons '!AX23</f>
        <v>0</v>
      </c>
      <c r="AZ23" s="277">
        <f ca="1">'IMP HR - Actual Persons '!AZ23-'IMP HR - Actual Persons '!AY23</f>
        <v>0</v>
      </c>
      <c r="BA23" s="278">
        <f ca="1">'IMP HR - Actual Persons '!BA23-'IMP HR - Actual Persons '!AZ23</f>
        <v>0</v>
      </c>
      <c r="BB23" s="278">
        <f ca="1">'IMP HR - Actual Persons '!BB23-'IMP HR - Actual Persons '!BA23</f>
        <v>0</v>
      </c>
      <c r="BC23" s="279">
        <f ca="1">'IMP HR - Actual Persons '!BC23-'IMP HR - Actual Persons '!BB23</f>
        <v>1</v>
      </c>
      <c r="BD23" s="278">
        <f ca="1">'IMP HR - Actual Persons '!BD23-'IMP HR - Actual Persons '!BC23</f>
        <v>0</v>
      </c>
      <c r="BE23" s="278">
        <f ca="1">'IMP HR - Actual Persons '!BE23-'IMP HR - Actual Persons '!BD23</f>
        <v>0</v>
      </c>
      <c r="BF23" s="279">
        <f ca="1">'IMP HR - Actual Persons '!BF23-'IMP HR - Actual Persons '!BE23</f>
        <v>0</v>
      </c>
      <c r="BG23" s="278">
        <f ca="1">'IMP HR - Actual Persons '!BG23-'IMP HR - Actual Persons '!BF23</f>
        <v>0</v>
      </c>
      <c r="BH23" s="278">
        <f ca="1">'IMP HR - Actual Persons '!BH23-'IMP HR - Actual Persons '!BG23</f>
        <v>0</v>
      </c>
      <c r="BI23" s="279">
        <f ca="1">'IMP HR - Actual Persons '!BI23-'IMP HR - Actual Persons '!BH23</f>
        <v>0</v>
      </c>
      <c r="BJ23" s="278">
        <f ca="1">'IMP HR - Actual Persons '!BJ23-'IMP HR - Actual Persons '!BI23</f>
        <v>0</v>
      </c>
      <c r="BK23" s="280">
        <f ca="1">'IMP HR - Actual Persons '!BK23-'IMP HR - Actual Persons '!BJ23</f>
        <v>0</v>
      </c>
      <c r="BL23" s="277">
        <f ca="1">'IMP HR - Actual Persons '!BL23-'IMP HR - Actual Persons '!BK23</f>
        <v>0</v>
      </c>
      <c r="BM23" s="278">
        <f ca="1">'IMP HR - Actual Persons '!BM23-'IMP HR - Actual Persons '!BL23</f>
        <v>0</v>
      </c>
      <c r="BN23" s="278">
        <f ca="1">'IMP HR - Actual Persons '!BN23-'IMP HR - Actual Persons '!BM23</f>
        <v>0</v>
      </c>
      <c r="BO23" s="279">
        <f ca="1">'IMP HR - Actual Persons '!BO23-'IMP HR - Actual Persons '!BN23</f>
        <v>2</v>
      </c>
      <c r="BP23" s="278">
        <f ca="1">'IMP HR - Actual Persons '!BP23-'IMP HR - Actual Persons '!BO23</f>
        <v>0</v>
      </c>
      <c r="BQ23" s="278">
        <f ca="1">'IMP HR - Actual Persons '!BQ23-'IMP HR - Actual Persons '!BP23</f>
        <v>0</v>
      </c>
      <c r="BR23" s="279">
        <f ca="1">'IMP HR - Actual Persons '!BR23-'IMP HR - Actual Persons '!BQ23</f>
        <v>0</v>
      </c>
      <c r="BS23" s="278">
        <f ca="1">'IMP HR - Actual Persons '!BS23-'IMP HR - Actual Persons '!BR23</f>
        <v>0</v>
      </c>
      <c r="BT23" s="278">
        <f ca="1">'IMP HR - Actual Persons '!BT23-'IMP HR - Actual Persons '!BS23</f>
        <v>0</v>
      </c>
      <c r="BU23" s="279">
        <f ca="1">'IMP HR - Actual Persons '!BU23-'IMP HR - Actual Persons '!BT23</f>
        <v>0</v>
      </c>
      <c r="BV23" s="278">
        <f ca="1">'IMP HR - Actual Persons '!BV23-'IMP HR - Actual Persons '!BU23</f>
        <v>0</v>
      </c>
      <c r="BW23" s="280">
        <f ca="1">'IMP HR - Actual Persons '!BW23-'IMP HR - Actual Persons '!BV23</f>
        <v>0</v>
      </c>
      <c r="BX23" s="277">
        <f ca="1">'IMP HR - Actual Persons '!BX23-'IMP HR - Actual Persons '!BW23</f>
        <v>0</v>
      </c>
      <c r="BY23" s="278">
        <f ca="1">'IMP HR - Actual Persons '!BY23-'IMP HR - Actual Persons '!BX23</f>
        <v>0</v>
      </c>
      <c r="BZ23" s="278">
        <f ca="1">'IMP HR - Actual Persons '!BZ23-'IMP HR - Actual Persons '!BY23</f>
        <v>0</v>
      </c>
      <c r="CA23" s="279">
        <f ca="1">'IMP HR - Actual Persons '!CA23-'IMP HR - Actual Persons '!BZ23</f>
        <v>0</v>
      </c>
      <c r="CB23" s="278">
        <f ca="1">'IMP HR - Actual Persons '!CB23-'IMP HR - Actual Persons '!CA23</f>
        <v>0</v>
      </c>
      <c r="CC23" s="278">
        <f ca="1">'IMP HR - Actual Persons '!CC23-'IMP HR - Actual Persons '!CB23</f>
        <v>0</v>
      </c>
      <c r="CD23" s="279">
        <f ca="1">'IMP HR - Actual Persons '!CD23-'IMP HR - Actual Persons '!CC23</f>
        <v>0</v>
      </c>
      <c r="CE23" s="278">
        <f ca="1">'IMP HR - Actual Persons '!CE23-'IMP HR - Actual Persons '!CD23</f>
        <v>0</v>
      </c>
      <c r="CF23" s="278">
        <f ca="1">'IMP HR - Actual Persons '!CF23-'IMP HR - Actual Persons '!CE23</f>
        <v>0</v>
      </c>
      <c r="CG23" s="279">
        <f ca="1">'IMP HR - Actual Persons '!CG23-'IMP HR - Actual Persons '!CF23</f>
        <v>0</v>
      </c>
      <c r="CH23" s="278">
        <f ca="1">'IMP HR - Actual Persons '!CH23-'IMP HR - Actual Persons '!CG23</f>
        <v>0</v>
      </c>
      <c r="CI23" s="280">
        <f ca="1">'IMP HR - Actual Persons '!CI23-'IMP HR - Actual Persons '!CH23</f>
        <v>0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77">
        <f ca="1">'IMP HR - Actual Persons '!AB24</f>
        <v>1</v>
      </c>
      <c r="AC24" s="278">
        <f ca="1">'IMP HR - Actual Persons '!AC24-'IMP HR - Actual Persons '!AB24</f>
        <v>0</v>
      </c>
      <c r="AD24" s="278">
        <f ca="1">'IMP HR - Actual Persons '!AD24-'IMP HR - Actual Persons '!AC24</f>
        <v>0</v>
      </c>
      <c r="AE24" s="279">
        <f ca="1">'IMP HR - Actual Persons '!AE24-'IMP HR - Actual Persons '!AD24</f>
        <v>0</v>
      </c>
      <c r="AF24" s="278">
        <f ca="1">'IMP HR - Actual Persons '!AF24-'IMP HR - Actual Persons '!AE24</f>
        <v>0</v>
      </c>
      <c r="AG24" s="278">
        <f ca="1">'IMP HR - Actual Persons '!AG24-'IMP HR - Actual Persons '!AF24</f>
        <v>0</v>
      </c>
      <c r="AH24" s="279">
        <f ca="1">'IMP HR - Actual Persons '!AH24-'IMP HR - Actual Persons '!AG24</f>
        <v>0</v>
      </c>
      <c r="AI24" s="278">
        <f ca="1">'IMP HR - Actual Persons '!AI24-'IMP HR - Actual Persons '!AH24</f>
        <v>0</v>
      </c>
      <c r="AJ24" s="278">
        <f ca="1">'IMP HR - Actual Persons '!AJ24-'IMP HR - Actual Persons '!AI24</f>
        <v>0</v>
      </c>
      <c r="AK24" s="279">
        <f ca="1">'IMP HR - Actual Persons '!AK24-'IMP HR - Actual Persons '!AJ24</f>
        <v>0</v>
      </c>
      <c r="AL24" s="278">
        <f ca="1">'IMP HR - Actual Persons '!AL24-'IMP HR - Actual Persons '!AK24</f>
        <v>0</v>
      </c>
      <c r="AM24" s="280">
        <f ca="1">'IMP HR - Actual Persons '!AM24-'IMP HR - Actual Persons '!AL24</f>
        <v>0</v>
      </c>
      <c r="AN24" s="277">
        <f ca="1">'IMP HR - Actual Persons '!AN24-'IMP HR - Actual Persons '!AM24</f>
        <v>2</v>
      </c>
      <c r="AO24" s="278">
        <f ca="1">'IMP HR - Actual Persons '!AO24-'IMP HR - Actual Persons '!AN24</f>
        <v>0</v>
      </c>
      <c r="AP24" s="278">
        <f ca="1">'IMP HR - Actual Persons '!AP24-'IMP HR - Actual Persons '!AO24</f>
        <v>0</v>
      </c>
      <c r="AQ24" s="279">
        <f ca="1">'IMP HR - Actual Persons '!AQ24-'IMP HR - Actual Persons '!AP24</f>
        <v>0</v>
      </c>
      <c r="AR24" s="278">
        <f ca="1">'IMP HR - Actual Persons '!AR24-'IMP HR - Actual Persons '!AQ24</f>
        <v>0</v>
      </c>
      <c r="AS24" s="278">
        <f ca="1">'IMP HR - Actual Persons '!AS24-'IMP HR - Actual Persons '!AR24</f>
        <v>0</v>
      </c>
      <c r="AT24" s="279">
        <f ca="1">'IMP HR - Actual Persons '!AT24-'IMP HR - Actual Persons '!AS24</f>
        <v>0</v>
      </c>
      <c r="AU24" s="278">
        <f ca="1">'IMP HR - Actual Persons '!AU24-'IMP HR - Actual Persons '!AT24</f>
        <v>0</v>
      </c>
      <c r="AV24" s="278">
        <f ca="1">'IMP HR - Actual Persons '!AV24-'IMP HR - Actual Persons '!AU24</f>
        <v>0</v>
      </c>
      <c r="AW24" s="279">
        <f ca="1">'IMP HR - Actual Persons '!AW24-'IMP HR - Actual Persons '!AV24</f>
        <v>1</v>
      </c>
      <c r="AX24" s="278">
        <f ca="1">'IMP HR - Actual Persons '!AX24-'IMP HR - Actual Persons '!AW24</f>
        <v>0</v>
      </c>
      <c r="AY24" s="280">
        <f ca="1">'IMP HR - Actual Persons '!AY24-'IMP HR - Actual Persons '!AX24</f>
        <v>0</v>
      </c>
      <c r="AZ24" s="277">
        <f ca="1">'IMP HR - Actual Persons '!AZ24-'IMP HR - Actual Persons '!AY24</f>
        <v>0</v>
      </c>
      <c r="BA24" s="278">
        <f ca="1">'IMP HR - Actual Persons '!BA24-'IMP HR - Actual Persons '!AZ24</f>
        <v>0</v>
      </c>
      <c r="BB24" s="278">
        <f ca="1">'IMP HR - Actual Persons '!BB24-'IMP HR - Actual Persons '!BA24</f>
        <v>0</v>
      </c>
      <c r="BC24" s="279">
        <f ca="1">'IMP HR - Actual Persons '!BC24-'IMP HR - Actual Persons '!BB24</f>
        <v>4</v>
      </c>
      <c r="BD24" s="278">
        <f ca="1">'IMP HR - Actual Persons '!BD24-'IMP HR - Actual Persons '!BC24</f>
        <v>0</v>
      </c>
      <c r="BE24" s="278">
        <f ca="1">'IMP HR - Actual Persons '!BE24-'IMP HR - Actual Persons '!BD24</f>
        <v>0</v>
      </c>
      <c r="BF24" s="279">
        <f ca="1">'IMP HR - Actual Persons '!BF24-'IMP HR - Actual Persons '!BE24</f>
        <v>0</v>
      </c>
      <c r="BG24" s="278">
        <f ca="1">'IMP HR - Actual Persons '!BG24-'IMP HR - Actual Persons '!BF24</f>
        <v>0</v>
      </c>
      <c r="BH24" s="278">
        <f ca="1">'IMP HR - Actual Persons '!BH24-'IMP HR - Actual Persons '!BG24</f>
        <v>0</v>
      </c>
      <c r="BI24" s="279">
        <f ca="1">'IMP HR - Actual Persons '!BI24-'IMP HR - Actual Persons '!BH24</f>
        <v>0</v>
      </c>
      <c r="BJ24" s="278">
        <f ca="1">'IMP HR - Actual Persons '!BJ24-'IMP HR - Actual Persons '!BI24</f>
        <v>0</v>
      </c>
      <c r="BK24" s="280">
        <f ca="1">'IMP HR - Actual Persons '!BK24-'IMP HR - Actual Persons '!BJ24</f>
        <v>0</v>
      </c>
      <c r="BL24" s="277">
        <f ca="1">'IMP HR - Actual Persons '!BL24-'IMP HR - Actual Persons '!BK24</f>
        <v>0</v>
      </c>
      <c r="BM24" s="278">
        <f ca="1">'IMP HR - Actual Persons '!BM24-'IMP HR - Actual Persons '!BL24</f>
        <v>0</v>
      </c>
      <c r="BN24" s="278">
        <f ca="1">'IMP HR - Actual Persons '!BN24-'IMP HR - Actual Persons '!BM24</f>
        <v>0</v>
      </c>
      <c r="BO24" s="279">
        <f ca="1">'IMP HR - Actual Persons '!BO24-'IMP HR - Actual Persons '!BN24</f>
        <v>4</v>
      </c>
      <c r="BP24" s="278">
        <f ca="1">'IMP HR - Actual Persons '!BP24-'IMP HR - Actual Persons '!BO24</f>
        <v>0</v>
      </c>
      <c r="BQ24" s="278">
        <f ca="1">'IMP HR - Actual Persons '!BQ24-'IMP HR - Actual Persons '!BP24</f>
        <v>0</v>
      </c>
      <c r="BR24" s="279">
        <f ca="1">'IMP HR - Actual Persons '!BR24-'IMP HR - Actual Persons '!BQ24</f>
        <v>0</v>
      </c>
      <c r="BS24" s="278">
        <f ca="1">'IMP HR - Actual Persons '!BS24-'IMP HR - Actual Persons '!BR24</f>
        <v>0</v>
      </c>
      <c r="BT24" s="278">
        <f ca="1">'IMP HR - Actual Persons '!BT24-'IMP HR - Actual Persons '!BS24</f>
        <v>0</v>
      </c>
      <c r="BU24" s="279">
        <f ca="1">'IMP HR - Actual Persons '!BU24-'IMP HR - Actual Persons '!BT24</f>
        <v>1</v>
      </c>
      <c r="BV24" s="278">
        <f ca="1">'IMP HR - Actual Persons '!BV24-'IMP HR - Actual Persons '!BU24</f>
        <v>0</v>
      </c>
      <c r="BW24" s="280">
        <f ca="1">'IMP HR - Actual Persons '!BW24-'IMP HR - Actual Persons '!BV24</f>
        <v>0</v>
      </c>
      <c r="BX24" s="277">
        <f ca="1">'IMP HR - Actual Persons '!BX24-'IMP HR - Actual Persons '!BW24</f>
        <v>0</v>
      </c>
      <c r="BY24" s="278">
        <f ca="1">'IMP HR - Actual Persons '!BY24-'IMP HR - Actual Persons '!BX24</f>
        <v>0</v>
      </c>
      <c r="BZ24" s="278">
        <f ca="1">'IMP HR - Actual Persons '!BZ24-'IMP HR - Actual Persons '!BY24</f>
        <v>0</v>
      </c>
      <c r="CA24" s="279">
        <f ca="1">'IMP HR - Actual Persons '!CA24-'IMP HR - Actual Persons '!BZ24</f>
        <v>0</v>
      </c>
      <c r="CB24" s="278">
        <f ca="1">'IMP HR - Actual Persons '!CB24-'IMP HR - Actual Persons '!CA24</f>
        <v>0</v>
      </c>
      <c r="CC24" s="278">
        <f ca="1">'IMP HR - Actual Persons '!CC24-'IMP HR - Actual Persons '!CB24</f>
        <v>0</v>
      </c>
      <c r="CD24" s="279">
        <f ca="1">'IMP HR - Actual Persons '!CD24-'IMP HR - Actual Persons '!CC24</f>
        <v>0</v>
      </c>
      <c r="CE24" s="278">
        <f ca="1">'IMP HR - Actual Persons '!CE24-'IMP HR - Actual Persons '!CD24</f>
        <v>0</v>
      </c>
      <c r="CF24" s="278">
        <f ca="1">'IMP HR - Actual Persons '!CF24-'IMP HR - Actual Persons '!CE24</f>
        <v>0</v>
      </c>
      <c r="CG24" s="279">
        <f ca="1">'IMP HR - Actual Persons '!CG24-'IMP HR - Actual Persons '!CF24</f>
        <v>0</v>
      </c>
      <c r="CH24" s="278">
        <f ca="1">'IMP HR - Actual Persons '!CH24-'IMP HR - Actual Persons '!CG24</f>
        <v>0</v>
      </c>
      <c r="CI24" s="280">
        <f ca="1">'IMP HR - Actual Persons '!CI24-'IMP HR - Actual Persons '!CH24</f>
        <v>0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77">
        <f ca="1">'IMP HR - Actual Persons '!AB25</f>
        <v>0</v>
      </c>
      <c r="AC25" s="278">
        <f ca="1">'IMP HR - Actual Persons '!AC25-'IMP HR - Actual Persons '!AB25</f>
        <v>0</v>
      </c>
      <c r="AD25" s="278">
        <f ca="1">'IMP HR - Actual Persons '!AD25-'IMP HR - Actual Persons '!AC25</f>
        <v>0</v>
      </c>
      <c r="AE25" s="279">
        <f ca="1">'IMP HR - Actual Persons '!AE25-'IMP HR - Actual Persons '!AD25</f>
        <v>0</v>
      </c>
      <c r="AF25" s="278">
        <f ca="1">'IMP HR - Actual Persons '!AF25-'IMP HR - Actual Persons '!AE25</f>
        <v>0</v>
      </c>
      <c r="AG25" s="278">
        <f ca="1">'IMP HR - Actual Persons '!AG25-'IMP HR - Actual Persons '!AF25</f>
        <v>0</v>
      </c>
      <c r="AH25" s="279">
        <f ca="1">'IMP HR - Actual Persons '!AH25-'IMP HR - Actual Persons '!AG25</f>
        <v>0</v>
      </c>
      <c r="AI25" s="278">
        <f ca="1">'IMP HR - Actual Persons '!AI25-'IMP HR - Actual Persons '!AH25</f>
        <v>0</v>
      </c>
      <c r="AJ25" s="278">
        <f ca="1">'IMP HR - Actual Persons '!AJ25-'IMP HR - Actual Persons '!AI25</f>
        <v>0</v>
      </c>
      <c r="AK25" s="279">
        <f ca="1">'IMP HR - Actual Persons '!AK25-'IMP HR - Actual Persons '!AJ25</f>
        <v>0</v>
      </c>
      <c r="AL25" s="278">
        <f ca="1">'IMP HR - Actual Persons '!AL25-'IMP HR - Actual Persons '!AK25</f>
        <v>0</v>
      </c>
      <c r="AM25" s="280">
        <f ca="1">'IMP HR - Actual Persons '!AM25-'IMP HR - Actual Persons '!AL25</f>
        <v>0</v>
      </c>
      <c r="AN25" s="277">
        <f ca="1">'IMP HR - Actual Persons '!AN25-'IMP HR - Actual Persons '!AM25</f>
        <v>0</v>
      </c>
      <c r="AO25" s="278">
        <f ca="1">'IMP HR - Actual Persons '!AO25-'IMP HR - Actual Persons '!AN25</f>
        <v>0</v>
      </c>
      <c r="AP25" s="278">
        <f ca="1">'IMP HR - Actual Persons '!AP25-'IMP HR - Actual Persons '!AO25</f>
        <v>0</v>
      </c>
      <c r="AQ25" s="279">
        <f ca="1">'IMP HR - Actual Persons '!AQ25-'IMP HR - Actual Persons '!AP25</f>
        <v>0</v>
      </c>
      <c r="AR25" s="278">
        <f ca="1">'IMP HR - Actual Persons '!AR25-'IMP HR - Actual Persons '!AQ25</f>
        <v>0</v>
      </c>
      <c r="AS25" s="278">
        <f ca="1">'IMP HR - Actual Persons '!AS25-'IMP HR - Actual Persons '!AR25</f>
        <v>0</v>
      </c>
      <c r="AT25" s="279">
        <f ca="1">'IMP HR - Actual Persons '!AT25-'IMP HR - Actual Persons '!AS25</f>
        <v>0</v>
      </c>
      <c r="AU25" s="278">
        <f ca="1">'IMP HR - Actual Persons '!AU25-'IMP HR - Actual Persons '!AT25</f>
        <v>0</v>
      </c>
      <c r="AV25" s="278">
        <f ca="1">'IMP HR - Actual Persons '!AV25-'IMP HR - Actual Persons '!AU25</f>
        <v>0</v>
      </c>
      <c r="AW25" s="279">
        <f ca="1">'IMP HR - Actual Persons '!AW25-'IMP HR - Actual Persons '!AV25</f>
        <v>0</v>
      </c>
      <c r="AX25" s="278">
        <f ca="1">'IMP HR - Actual Persons '!AX25-'IMP HR - Actual Persons '!AW25</f>
        <v>0</v>
      </c>
      <c r="AY25" s="280">
        <f ca="1">'IMP HR - Actual Persons '!AY25-'IMP HR - Actual Persons '!AX25</f>
        <v>0</v>
      </c>
      <c r="AZ25" s="277">
        <f ca="1">'IMP HR - Actual Persons '!AZ25-'IMP HR - Actual Persons '!AY25</f>
        <v>0</v>
      </c>
      <c r="BA25" s="278">
        <f ca="1">'IMP HR - Actual Persons '!BA25-'IMP HR - Actual Persons '!AZ25</f>
        <v>0</v>
      </c>
      <c r="BB25" s="278">
        <f ca="1">'IMP HR - Actual Persons '!BB25-'IMP HR - Actual Persons '!BA25</f>
        <v>0</v>
      </c>
      <c r="BC25" s="279">
        <f ca="1">'IMP HR - Actual Persons '!BC25-'IMP HR - Actual Persons '!BB25</f>
        <v>0</v>
      </c>
      <c r="BD25" s="278">
        <f ca="1">'IMP HR - Actual Persons '!BD25-'IMP HR - Actual Persons '!BC25</f>
        <v>0</v>
      </c>
      <c r="BE25" s="278">
        <f ca="1">'IMP HR - Actual Persons '!BE25-'IMP HR - Actual Persons '!BD25</f>
        <v>0</v>
      </c>
      <c r="BF25" s="279">
        <f ca="1">'IMP HR - Actual Persons '!BF25-'IMP HR - Actual Persons '!BE25</f>
        <v>0</v>
      </c>
      <c r="BG25" s="278">
        <f ca="1">'IMP HR - Actual Persons '!BG25-'IMP HR - Actual Persons '!BF25</f>
        <v>0</v>
      </c>
      <c r="BH25" s="278">
        <f ca="1">'IMP HR - Actual Persons '!BH25-'IMP HR - Actual Persons '!BG25</f>
        <v>0</v>
      </c>
      <c r="BI25" s="279">
        <f ca="1">'IMP HR - Actual Persons '!BI25-'IMP HR - Actual Persons '!BH25</f>
        <v>0</v>
      </c>
      <c r="BJ25" s="278">
        <f ca="1">'IMP HR - Actual Persons '!BJ25-'IMP HR - Actual Persons '!BI25</f>
        <v>0</v>
      </c>
      <c r="BK25" s="280">
        <f ca="1">'IMP HR - Actual Persons '!BK25-'IMP HR - Actual Persons '!BJ25</f>
        <v>0</v>
      </c>
      <c r="BL25" s="278">
        <f ca="1">'IMP HR - Actual Persons '!BL25-'IMP HR - Actual Persons '!BK25</f>
        <v>0</v>
      </c>
      <c r="BM25" s="278">
        <f ca="1">'IMP HR - Actual Persons '!BM25-'IMP HR - Actual Persons '!BL25</f>
        <v>0</v>
      </c>
      <c r="BN25" s="344">
        <f ca="1">'IMP HR - Actual Persons '!BN25-'IMP HR - Actual Persons '!BM25</f>
        <v>0</v>
      </c>
      <c r="BO25" s="278">
        <f ca="1">'IMP HR - Actual Persons '!BO25-'IMP HR - Actual Persons '!BN25</f>
        <v>0</v>
      </c>
      <c r="BP25" s="278">
        <f ca="1">'IMP HR - Actual Persons '!BP25-'IMP HR - Actual Persons '!BO25</f>
        <v>0</v>
      </c>
      <c r="BQ25" s="344">
        <f ca="1">'IMP HR - Actual Persons '!BQ25-'IMP HR - Actual Persons '!BP25</f>
        <v>0</v>
      </c>
      <c r="BR25" s="278">
        <f ca="1">'IMP HR - Actual Persons '!BR25-'IMP HR - Actual Persons '!BQ25</f>
        <v>0</v>
      </c>
      <c r="BS25" s="278">
        <f ca="1">'IMP HR - Actual Persons '!BS25-'IMP HR - Actual Persons '!BR25</f>
        <v>0</v>
      </c>
      <c r="BT25" s="344">
        <f ca="1">'IMP HR - Actual Persons '!BT25-'IMP HR - Actual Persons '!BS25</f>
        <v>0</v>
      </c>
      <c r="BU25" s="278">
        <f ca="1">'IMP HR - Actual Persons '!BU25-'IMP HR - Actual Persons '!BT25</f>
        <v>0</v>
      </c>
      <c r="BV25" s="278">
        <f ca="1">'IMP HR - Actual Persons '!BV25-'IMP HR - Actual Persons '!BU25</f>
        <v>0</v>
      </c>
      <c r="BW25" s="280">
        <f ca="1">'IMP HR - Actual Persons '!BW25-'IMP HR - Actual Persons '!BV25</f>
        <v>0</v>
      </c>
      <c r="BX25" s="277">
        <f ca="1">'IMP HR - Actual Persons '!BX25-'IMP HR - Actual Persons '!BW25</f>
        <v>0</v>
      </c>
      <c r="BY25" s="278">
        <f ca="1">'IMP HR - Actual Persons '!BY25-'IMP HR - Actual Persons '!BX25</f>
        <v>0</v>
      </c>
      <c r="BZ25" s="278">
        <f ca="1">'IMP HR - Actual Persons '!BZ25-'IMP HR - Actual Persons '!BY25</f>
        <v>0</v>
      </c>
      <c r="CA25" s="279">
        <f ca="1">'IMP HR - Actual Persons '!CA25-'IMP HR - Actual Persons '!BZ25</f>
        <v>0</v>
      </c>
      <c r="CB25" s="278">
        <f ca="1">'IMP HR - Actual Persons '!CB25-'IMP HR - Actual Persons '!CA25</f>
        <v>0</v>
      </c>
      <c r="CC25" s="278">
        <f ca="1">'IMP HR - Actual Persons '!CC25-'IMP HR - Actual Persons '!CB25</f>
        <v>0</v>
      </c>
      <c r="CD25" s="279">
        <f ca="1">'IMP HR - Actual Persons '!CD25-'IMP HR - Actual Persons '!CC25</f>
        <v>0</v>
      </c>
      <c r="CE25" s="278">
        <f ca="1">'IMP HR - Actual Persons '!CE25-'IMP HR - Actual Persons '!CD25</f>
        <v>0</v>
      </c>
      <c r="CF25" s="278">
        <f ca="1">'IMP HR - Actual Persons '!CF25-'IMP HR - Actual Persons '!CE25</f>
        <v>0</v>
      </c>
      <c r="CG25" s="279">
        <f ca="1">'IMP HR - Actual Persons '!CG25-'IMP HR - Actual Persons '!CF25</f>
        <v>0</v>
      </c>
      <c r="CH25" s="278">
        <f ca="1">'IMP HR - Actual Persons '!CH25-'IMP HR - Actual Persons '!CG25</f>
        <v>0</v>
      </c>
      <c r="CI25" s="280">
        <f ca="1">'IMP HR - Actual Persons '!CI25-'IMP HR - Actual Persons '!CH25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77">
        <f ca="1">'IMP HR - Actual Persons '!AB26</f>
        <v>0</v>
      </c>
      <c r="AC26" s="278">
        <f ca="1">'IMP HR - Actual Persons '!AC26-'IMP HR - Actual Persons '!AB26</f>
        <v>0</v>
      </c>
      <c r="AD26" s="278">
        <f ca="1">'IMP HR - Actual Persons '!AD26-'IMP HR - Actual Persons '!AC26</f>
        <v>0</v>
      </c>
      <c r="AE26" s="279">
        <f ca="1">'IMP HR - Actual Persons '!AE26-'IMP HR - Actual Persons '!AD26</f>
        <v>0</v>
      </c>
      <c r="AF26" s="278">
        <f ca="1">'IMP HR - Actual Persons '!AF26-'IMP HR - Actual Persons '!AE26</f>
        <v>0</v>
      </c>
      <c r="AG26" s="278">
        <f ca="1">'IMP HR - Actual Persons '!AG26-'IMP HR - Actual Persons '!AF26</f>
        <v>0</v>
      </c>
      <c r="AH26" s="279">
        <f ca="1">'IMP HR - Actual Persons '!AH26-'IMP HR - Actual Persons '!AG26</f>
        <v>0</v>
      </c>
      <c r="AI26" s="278">
        <f ca="1">'IMP HR - Actual Persons '!AI26-'IMP HR - Actual Persons '!AH26</f>
        <v>0</v>
      </c>
      <c r="AJ26" s="278">
        <f ca="1">'IMP HR - Actual Persons '!AJ26-'IMP HR - Actual Persons '!AI26</f>
        <v>0</v>
      </c>
      <c r="AK26" s="279">
        <f ca="1">'IMP HR - Actual Persons '!AK26-'IMP HR - Actual Persons '!AJ26</f>
        <v>0</v>
      </c>
      <c r="AL26" s="278">
        <f ca="1">'IMP HR - Actual Persons '!AL26-'IMP HR - Actual Persons '!AK26</f>
        <v>0</v>
      </c>
      <c r="AM26" s="280">
        <f ca="1">'IMP HR - Actual Persons '!AM26-'IMP HR - Actual Persons '!AL26</f>
        <v>0</v>
      </c>
      <c r="AN26" s="277">
        <f ca="1">'IMP HR - Actual Persons '!AN26-'IMP HR - Actual Persons '!AM26</f>
        <v>0</v>
      </c>
      <c r="AO26" s="278">
        <f ca="1">'IMP HR - Actual Persons '!AO26-'IMP HR - Actual Persons '!AN26</f>
        <v>0</v>
      </c>
      <c r="AP26" s="278">
        <f ca="1">'IMP HR - Actual Persons '!AP26-'IMP HR - Actual Persons '!AO26</f>
        <v>0</v>
      </c>
      <c r="AQ26" s="279">
        <f ca="1">'IMP HR - Actual Persons '!AQ26-'IMP HR - Actual Persons '!AP26</f>
        <v>0</v>
      </c>
      <c r="AR26" s="278">
        <f ca="1">'IMP HR - Actual Persons '!AR26-'IMP HR - Actual Persons '!AQ26</f>
        <v>0</v>
      </c>
      <c r="AS26" s="278">
        <f ca="1">'IMP HR - Actual Persons '!AS26-'IMP HR - Actual Persons '!AR26</f>
        <v>0</v>
      </c>
      <c r="AT26" s="279">
        <f ca="1">'IMP HR - Actual Persons '!AT26-'IMP HR - Actual Persons '!AS26</f>
        <v>0</v>
      </c>
      <c r="AU26" s="278">
        <f ca="1">'IMP HR - Actual Persons '!AU26-'IMP HR - Actual Persons '!AT26</f>
        <v>0</v>
      </c>
      <c r="AV26" s="278">
        <f ca="1">'IMP HR - Actual Persons '!AV26-'IMP HR - Actual Persons '!AU26</f>
        <v>0</v>
      </c>
      <c r="AW26" s="279">
        <f ca="1">'IMP HR - Actual Persons '!AW26-'IMP HR - Actual Persons '!AV26</f>
        <v>0</v>
      </c>
      <c r="AX26" s="278">
        <f ca="1">'IMP HR - Actual Persons '!AX26-'IMP HR - Actual Persons '!AW26</f>
        <v>0</v>
      </c>
      <c r="AY26" s="280">
        <f ca="1">'IMP HR - Actual Persons '!AY26-'IMP HR - Actual Persons '!AX26</f>
        <v>0</v>
      </c>
      <c r="AZ26" s="277">
        <f ca="1">'IMP HR - Actual Persons '!AZ26-'IMP HR - Actual Persons '!AY26</f>
        <v>0</v>
      </c>
      <c r="BA26" s="278">
        <f ca="1">'IMP HR - Actual Persons '!BA26-'IMP HR - Actual Persons '!AZ26</f>
        <v>0</v>
      </c>
      <c r="BB26" s="278">
        <f ca="1">'IMP HR - Actual Persons '!BB26-'IMP HR - Actual Persons '!BA26</f>
        <v>0</v>
      </c>
      <c r="BC26" s="279">
        <f ca="1">'IMP HR - Actual Persons '!BC26-'IMP HR - Actual Persons '!BB26</f>
        <v>0</v>
      </c>
      <c r="BD26" s="278">
        <f ca="1">'IMP HR - Actual Persons '!BD26-'IMP HR - Actual Persons '!BC26</f>
        <v>0</v>
      </c>
      <c r="BE26" s="278">
        <f ca="1">'IMP HR - Actual Persons '!BE26-'IMP HR - Actual Persons '!BD26</f>
        <v>0</v>
      </c>
      <c r="BF26" s="279">
        <f ca="1">'IMP HR - Actual Persons '!BF26-'IMP HR - Actual Persons '!BE26</f>
        <v>0</v>
      </c>
      <c r="BG26" s="278">
        <f ca="1">'IMP HR - Actual Persons '!BG26-'IMP HR - Actual Persons '!BF26</f>
        <v>0</v>
      </c>
      <c r="BH26" s="278">
        <f ca="1">'IMP HR - Actual Persons '!BH26-'IMP HR - Actual Persons '!BG26</f>
        <v>0</v>
      </c>
      <c r="BI26" s="279">
        <f ca="1">'IMP HR - Actual Persons '!BI26-'IMP HR - Actual Persons '!BH26</f>
        <v>0</v>
      </c>
      <c r="BJ26" s="278">
        <f ca="1">'IMP HR - Actual Persons '!BJ26-'IMP HR - Actual Persons '!BI26</f>
        <v>0</v>
      </c>
      <c r="BK26" s="280">
        <f ca="1">'IMP HR - Actual Persons '!BK26-'IMP HR - Actual Persons '!BJ26</f>
        <v>0</v>
      </c>
      <c r="BL26" s="278">
        <f ca="1">'IMP HR - Actual Persons '!BL26-'IMP HR - Actual Persons '!BK26</f>
        <v>0</v>
      </c>
      <c r="BM26" s="278">
        <f ca="1">'IMP HR - Actual Persons '!BM26-'IMP HR - Actual Persons '!BL26</f>
        <v>0</v>
      </c>
      <c r="BN26" s="344">
        <f ca="1">'IMP HR - Actual Persons '!BN26-'IMP HR - Actual Persons '!BM26</f>
        <v>0</v>
      </c>
      <c r="BO26" s="278">
        <f ca="1">'IMP HR - Actual Persons '!BO26-'IMP HR - Actual Persons '!BN26</f>
        <v>0</v>
      </c>
      <c r="BP26" s="278">
        <f ca="1">'IMP HR - Actual Persons '!BP26-'IMP HR - Actual Persons '!BO26</f>
        <v>0</v>
      </c>
      <c r="BQ26" s="344">
        <f ca="1">'IMP HR - Actual Persons '!BQ26-'IMP HR - Actual Persons '!BP26</f>
        <v>0</v>
      </c>
      <c r="BR26" s="278">
        <f ca="1">'IMP HR - Actual Persons '!BR26-'IMP HR - Actual Persons '!BQ26</f>
        <v>0</v>
      </c>
      <c r="BS26" s="278">
        <f ca="1">'IMP HR - Actual Persons '!BS26-'IMP HR - Actual Persons '!BR26</f>
        <v>0</v>
      </c>
      <c r="BT26" s="344">
        <f ca="1">'IMP HR - Actual Persons '!BT26-'IMP HR - Actual Persons '!BS26</f>
        <v>0</v>
      </c>
      <c r="BU26" s="278">
        <f ca="1">'IMP HR - Actual Persons '!BU26-'IMP HR - Actual Persons '!BT26</f>
        <v>0</v>
      </c>
      <c r="BV26" s="278">
        <f ca="1">'IMP HR - Actual Persons '!BV26-'IMP HR - Actual Persons '!BU26</f>
        <v>0</v>
      </c>
      <c r="BW26" s="280">
        <f ca="1">'IMP HR - Actual Persons '!BW26-'IMP HR - Actual Persons '!BV26</f>
        <v>0</v>
      </c>
      <c r="BX26" s="277">
        <f ca="1">'IMP HR - Actual Persons '!BX26-'IMP HR - Actual Persons '!BW26</f>
        <v>0</v>
      </c>
      <c r="BY26" s="278">
        <f ca="1">'IMP HR - Actual Persons '!BY26-'IMP HR - Actual Persons '!BX26</f>
        <v>0</v>
      </c>
      <c r="BZ26" s="278">
        <f ca="1">'IMP HR - Actual Persons '!BZ26-'IMP HR - Actual Persons '!BY26</f>
        <v>0</v>
      </c>
      <c r="CA26" s="279">
        <f ca="1">'IMP HR - Actual Persons '!CA26-'IMP HR - Actual Persons '!BZ26</f>
        <v>0</v>
      </c>
      <c r="CB26" s="278">
        <f ca="1">'IMP HR - Actual Persons '!CB26-'IMP HR - Actual Persons '!CA26</f>
        <v>0</v>
      </c>
      <c r="CC26" s="278">
        <f ca="1">'IMP HR - Actual Persons '!CC26-'IMP HR - Actual Persons '!CB26</f>
        <v>0</v>
      </c>
      <c r="CD26" s="279">
        <f ca="1">'IMP HR - Actual Persons '!CD26-'IMP HR - Actual Persons '!CC26</f>
        <v>0</v>
      </c>
      <c r="CE26" s="278">
        <f ca="1">'IMP HR - Actual Persons '!CE26-'IMP HR - Actual Persons '!CD26</f>
        <v>0</v>
      </c>
      <c r="CF26" s="278">
        <f ca="1">'IMP HR - Actual Persons '!CF26-'IMP HR - Actual Persons '!CE26</f>
        <v>0</v>
      </c>
      <c r="CG26" s="279">
        <f ca="1">'IMP HR - Actual Persons '!CG26-'IMP HR - Actual Persons '!CF26</f>
        <v>0</v>
      </c>
      <c r="CH26" s="278">
        <f ca="1">'IMP HR - Actual Persons '!CH26-'IMP HR - Actual Persons '!CG26</f>
        <v>0</v>
      </c>
      <c r="CI26" s="280">
        <f ca="1">'IMP HR - Actual Persons '!CI26-'IMP HR - Actual Persons '!CH26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7">
        <f ca="1">'IMP HR - Actual Persons '!AB27</f>
        <v>0</v>
      </c>
      <c r="AC27" s="278">
        <f ca="1">'IMP HR - Actual Persons '!AC27-'IMP HR - Actual Persons '!AB27</f>
        <v>0</v>
      </c>
      <c r="AD27" s="278">
        <f ca="1">'IMP HR - Actual Persons '!AD27-'IMP HR - Actual Persons '!AC27</f>
        <v>0</v>
      </c>
      <c r="AE27" s="279">
        <f ca="1">'IMP HR - Actual Persons '!AE27-'IMP HR - Actual Persons '!AD27</f>
        <v>0</v>
      </c>
      <c r="AF27" s="278">
        <f ca="1">'IMP HR - Actual Persons '!AF27-'IMP HR - Actual Persons '!AE27</f>
        <v>0</v>
      </c>
      <c r="AG27" s="278">
        <f ca="1">'IMP HR - Actual Persons '!AG27-'IMP HR - Actual Persons '!AF27</f>
        <v>0</v>
      </c>
      <c r="AH27" s="279">
        <f ca="1">'IMP HR - Actual Persons '!AH27-'IMP HR - Actual Persons '!AG27</f>
        <v>0</v>
      </c>
      <c r="AI27" s="278">
        <f ca="1">'IMP HR - Actual Persons '!AI27-'IMP HR - Actual Persons '!AH27</f>
        <v>0</v>
      </c>
      <c r="AJ27" s="278">
        <f ca="1">'IMP HR - Actual Persons '!AJ27-'IMP HR - Actual Persons '!AI27</f>
        <v>0</v>
      </c>
      <c r="AK27" s="279">
        <f ca="1">'IMP HR - Actual Persons '!AK27-'IMP HR - Actual Persons '!AJ27</f>
        <v>0</v>
      </c>
      <c r="AL27" s="278">
        <f ca="1">'IMP HR - Actual Persons '!AL27-'IMP HR - Actual Persons '!AK27</f>
        <v>0</v>
      </c>
      <c r="AM27" s="280">
        <f ca="1">'IMP HR - Actual Persons '!AM27-'IMP HR - Actual Persons '!AL27</f>
        <v>0</v>
      </c>
      <c r="AN27" s="277">
        <f ca="1">'IMP HR - Actual Persons '!AN27-'IMP HR - Actual Persons '!AM27</f>
        <v>0</v>
      </c>
      <c r="AO27" s="278">
        <f ca="1">'IMP HR - Actual Persons '!AO27-'IMP HR - Actual Persons '!AN27</f>
        <v>0</v>
      </c>
      <c r="AP27" s="278">
        <f ca="1">'IMP HR - Actual Persons '!AP27-'IMP HR - Actual Persons '!AO27</f>
        <v>0</v>
      </c>
      <c r="AQ27" s="279">
        <f ca="1">'IMP HR - Actual Persons '!AQ27-'IMP HR - Actual Persons '!AP27</f>
        <v>0</v>
      </c>
      <c r="AR27" s="278">
        <f ca="1">'IMP HR - Actual Persons '!AR27-'IMP HR - Actual Persons '!AQ27</f>
        <v>0</v>
      </c>
      <c r="AS27" s="278">
        <f ca="1">'IMP HR - Actual Persons '!AS27-'IMP HR - Actual Persons '!AR27</f>
        <v>0</v>
      </c>
      <c r="AT27" s="279">
        <f ca="1">'IMP HR - Actual Persons '!AT27-'IMP HR - Actual Persons '!AS27</f>
        <v>0</v>
      </c>
      <c r="AU27" s="278">
        <f ca="1">'IMP HR - Actual Persons '!AU27-'IMP HR - Actual Persons '!AT27</f>
        <v>0</v>
      </c>
      <c r="AV27" s="278">
        <f ca="1">'IMP HR - Actual Persons '!AV27-'IMP HR - Actual Persons '!AU27</f>
        <v>0</v>
      </c>
      <c r="AW27" s="279">
        <f ca="1">'IMP HR - Actual Persons '!AW27-'IMP HR - Actual Persons '!AV27</f>
        <v>0</v>
      </c>
      <c r="AX27" s="278">
        <f ca="1">'IMP HR - Actual Persons '!AX27-'IMP HR - Actual Persons '!AW27</f>
        <v>0</v>
      </c>
      <c r="AY27" s="280">
        <f ca="1">'IMP HR - Actual Persons '!AY27-'IMP HR - Actual Persons '!AX27</f>
        <v>0</v>
      </c>
      <c r="AZ27" s="277">
        <f ca="1">'IMP HR - Actual Persons '!AZ27-'IMP HR - Actual Persons '!AY27</f>
        <v>0</v>
      </c>
      <c r="BA27" s="278">
        <f ca="1">'IMP HR - Actual Persons '!BA27-'IMP HR - Actual Persons '!AZ27</f>
        <v>0</v>
      </c>
      <c r="BB27" s="278">
        <f ca="1">'IMP HR - Actual Persons '!BB27-'IMP HR - Actual Persons '!BA27</f>
        <v>0</v>
      </c>
      <c r="BC27" s="279">
        <f ca="1">'IMP HR - Actual Persons '!BC27-'IMP HR - Actual Persons '!BB27</f>
        <v>0</v>
      </c>
      <c r="BD27" s="278">
        <f ca="1">'IMP HR - Actual Persons '!BD27-'IMP HR - Actual Persons '!BC27</f>
        <v>0</v>
      </c>
      <c r="BE27" s="278">
        <f ca="1">'IMP HR - Actual Persons '!BE27-'IMP HR - Actual Persons '!BD27</f>
        <v>0</v>
      </c>
      <c r="BF27" s="279">
        <f ca="1">'IMP HR - Actual Persons '!BF27-'IMP HR - Actual Persons '!BE27</f>
        <v>0</v>
      </c>
      <c r="BG27" s="278">
        <f ca="1">'IMP HR - Actual Persons '!BG27-'IMP HR - Actual Persons '!BF27</f>
        <v>0</v>
      </c>
      <c r="BH27" s="278">
        <f ca="1">'IMP HR - Actual Persons '!BH27-'IMP HR - Actual Persons '!BG27</f>
        <v>0</v>
      </c>
      <c r="BI27" s="279">
        <f ca="1">'IMP HR - Actual Persons '!BI27-'IMP HR - Actual Persons '!BH27</f>
        <v>0</v>
      </c>
      <c r="BJ27" s="278">
        <f ca="1">'IMP HR - Actual Persons '!BJ27-'IMP HR - Actual Persons '!BI27</f>
        <v>0</v>
      </c>
      <c r="BK27" s="280">
        <f ca="1">'IMP HR - Actual Persons '!BK27-'IMP HR - Actual Persons '!BJ27</f>
        <v>0</v>
      </c>
      <c r="BL27" s="278">
        <f ca="1">'IMP HR - Actual Persons '!BL27-'IMP HR - Actual Persons '!BK27</f>
        <v>0</v>
      </c>
      <c r="BM27" s="278">
        <f ca="1">'IMP HR - Actual Persons '!BM27-'IMP HR - Actual Persons '!BL27</f>
        <v>0</v>
      </c>
      <c r="BN27" s="344">
        <f ca="1">'IMP HR - Actual Persons '!BN27-'IMP HR - Actual Persons '!BM27</f>
        <v>0</v>
      </c>
      <c r="BO27" s="278">
        <f ca="1">'IMP HR - Actual Persons '!BO27-'IMP HR - Actual Persons '!BN27</f>
        <v>0</v>
      </c>
      <c r="BP27" s="278">
        <f ca="1">'IMP HR - Actual Persons '!BP27-'IMP HR - Actual Persons '!BO27</f>
        <v>0</v>
      </c>
      <c r="BQ27" s="344">
        <f ca="1">'IMP HR - Actual Persons '!BQ27-'IMP HR - Actual Persons '!BP27</f>
        <v>0</v>
      </c>
      <c r="BR27" s="278">
        <f ca="1">'IMP HR - Actual Persons '!BR27-'IMP HR - Actual Persons '!BQ27</f>
        <v>0</v>
      </c>
      <c r="BS27" s="278">
        <f ca="1">'IMP HR - Actual Persons '!BS27-'IMP HR - Actual Persons '!BR27</f>
        <v>0</v>
      </c>
      <c r="BT27" s="344">
        <f ca="1">'IMP HR - Actual Persons '!BT27-'IMP HR - Actual Persons '!BS27</f>
        <v>0</v>
      </c>
      <c r="BU27" s="278">
        <f ca="1">'IMP HR - Actual Persons '!BU27-'IMP HR - Actual Persons '!BT27</f>
        <v>0</v>
      </c>
      <c r="BV27" s="278">
        <f ca="1">'IMP HR - Actual Persons '!BV27-'IMP HR - Actual Persons '!BU27</f>
        <v>0</v>
      </c>
      <c r="BW27" s="280">
        <f ca="1">'IMP HR - Actual Persons '!BW27-'IMP HR - Actual Persons '!BV27</f>
        <v>0</v>
      </c>
      <c r="BX27" s="277">
        <f ca="1">'IMP HR - Actual Persons '!BX27-'IMP HR - Actual Persons '!BW27</f>
        <v>0</v>
      </c>
      <c r="BY27" s="278">
        <f ca="1">'IMP HR - Actual Persons '!BY27-'IMP HR - Actual Persons '!BX27</f>
        <v>0</v>
      </c>
      <c r="BZ27" s="278">
        <f ca="1">'IMP HR - Actual Persons '!BZ27-'IMP HR - Actual Persons '!BY27</f>
        <v>0</v>
      </c>
      <c r="CA27" s="279">
        <f ca="1">'IMP HR - Actual Persons '!CA27-'IMP HR - Actual Persons '!BZ27</f>
        <v>0</v>
      </c>
      <c r="CB27" s="278">
        <f ca="1">'IMP HR - Actual Persons '!CB27-'IMP HR - Actual Persons '!CA27</f>
        <v>0</v>
      </c>
      <c r="CC27" s="278">
        <f ca="1">'IMP HR - Actual Persons '!CC27-'IMP HR - Actual Persons '!CB27</f>
        <v>0</v>
      </c>
      <c r="CD27" s="279">
        <f ca="1">'IMP HR - Actual Persons '!CD27-'IMP HR - Actual Persons '!CC27</f>
        <v>0</v>
      </c>
      <c r="CE27" s="278">
        <f ca="1">'IMP HR - Actual Persons '!CE27-'IMP HR - Actual Persons '!CD27</f>
        <v>0</v>
      </c>
      <c r="CF27" s="278">
        <f ca="1">'IMP HR - Actual Persons '!CF27-'IMP HR - Actual Persons '!CE27</f>
        <v>0</v>
      </c>
      <c r="CG27" s="279">
        <f ca="1">'IMP HR - Actual Persons '!CG27-'IMP HR - Actual Persons '!CF27</f>
        <v>0</v>
      </c>
      <c r="CH27" s="278">
        <f ca="1">'IMP HR - Actual Persons '!CH27-'IMP HR - Actual Persons '!CG27</f>
        <v>0</v>
      </c>
      <c r="CI27" s="280">
        <f ca="1">'IMP HR - Actual Persons '!CI27-'IMP HR - Actual Persons '!CH27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7">
        <f ca="1">'IMP HR - Actual Persons '!AB28</f>
        <v>0</v>
      </c>
      <c r="AC28" s="278">
        <f ca="1">'IMP HR - Actual Persons '!AC28-'IMP HR - Actual Persons '!AB28</f>
        <v>0</v>
      </c>
      <c r="AD28" s="278">
        <f ca="1">'IMP HR - Actual Persons '!AD28-'IMP HR - Actual Persons '!AC28</f>
        <v>0</v>
      </c>
      <c r="AE28" s="279">
        <f ca="1">'IMP HR - Actual Persons '!AE28-'IMP HR - Actual Persons '!AD28</f>
        <v>0</v>
      </c>
      <c r="AF28" s="278">
        <f ca="1">'IMP HR - Actual Persons '!AF28-'IMP HR - Actual Persons '!AE28</f>
        <v>0</v>
      </c>
      <c r="AG28" s="278">
        <f ca="1">'IMP HR - Actual Persons '!AG28-'IMP HR - Actual Persons '!AF28</f>
        <v>0</v>
      </c>
      <c r="AH28" s="279">
        <f ca="1">'IMP HR - Actual Persons '!AH28-'IMP HR - Actual Persons '!AG28</f>
        <v>0</v>
      </c>
      <c r="AI28" s="278">
        <f ca="1">'IMP HR - Actual Persons '!AI28-'IMP HR - Actual Persons '!AH28</f>
        <v>0</v>
      </c>
      <c r="AJ28" s="278">
        <f ca="1">'IMP HR - Actual Persons '!AJ28-'IMP HR - Actual Persons '!AI28</f>
        <v>0</v>
      </c>
      <c r="AK28" s="279">
        <f ca="1">'IMP HR - Actual Persons '!AK28-'IMP HR - Actual Persons '!AJ28</f>
        <v>0</v>
      </c>
      <c r="AL28" s="278">
        <f ca="1">'IMP HR - Actual Persons '!AL28-'IMP HR - Actual Persons '!AK28</f>
        <v>0</v>
      </c>
      <c r="AM28" s="280">
        <f ca="1">'IMP HR - Actual Persons '!AM28-'IMP HR - Actual Persons '!AL28</f>
        <v>0</v>
      </c>
      <c r="AN28" s="277">
        <f ca="1">'IMP HR - Actual Persons '!AN28-'IMP HR - Actual Persons '!AM28</f>
        <v>0</v>
      </c>
      <c r="AO28" s="278">
        <f ca="1">'IMP HR - Actual Persons '!AO28-'IMP HR - Actual Persons '!AN28</f>
        <v>0</v>
      </c>
      <c r="AP28" s="278">
        <f ca="1">'IMP HR - Actual Persons '!AP28-'IMP HR - Actual Persons '!AO28</f>
        <v>0</v>
      </c>
      <c r="AQ28" s="279">
        <f ca="1">'IMP HR - Actual Persons '!AQ28-'IMP HR - Actual Persons '!AP28</f>
        <v>0</v>
      </c>
      <c r="AR28" s="278">
        <f ca="1">'IMP HR - Actual Persons '!AR28-'IMP HR - Actual Persons '!AQ28</f>
        <v>0</v>
      </c>
      <c r="AS28" s="278">
        <f ca="1">'IMP HR - Actual Persons '!AS28-'IMP HR - Actual Persons '!AR28</f>
        <v>0</v>
      </c>
      <c r="AT28" s="279">
        <f ca="1">'IMP HR - Actual Persons '!AT28-'IMP HR - Actual Persons '!AS28</f>
        <v>0</v>
      </c>
      <c r="AU28" s="278">
        <f ca="1">'IMP HR - Actual Persons '!AU28-'IMP HR - Actual Persons '!AT28</f>
        <v>0</v>
      </c>
      <c r="AV28" s="278">
        <f ca="1">'IMP HR - Actual Persons '!AV28-'IMP HR - Actual Persons '!AU28</f>
        <v>0</v>
      </c>
      <c r="AW28" s="279">
        <f ca="1">'IMP HR - Actual Persons '!AW28-'IMP HR - Actual Persons '!AV28</f>
        <v>0</v>
      </c>
      <c r="AX28" s="278">
        <f ca="1">'IMP HR - Actual Persons '!AX28-'IMP HR - Actual Persons '!AW28</f>
        <v>0</v>
      </c>
      <c r="AY28" s="280">
        <f ca="1">'IMP HR - Actual Persons '!AY28-'IMP HR - Actual Persons '!AX28</f>
        <v>0</v>
      </c>
      <c r="AZ28" s="277">
        <f ca="1">'IMP HR - Actual Persons '!AZ28-'IMP HR - Actual Persons '!AY28</f>
        <v>0</v>
      </c>
      <c r="BA28" s="278">
        <f ca="1">'IMP HR - Actual Persons '!BA28-'IMP HR - Actual Persons '!AZ28</f>
        <v>0</v>
      </c>
      <c r="BB28" s="278">
        <f ca="1">'IMP HR - Actual Persons '!BB28-'IMP HR - Actual Persons '!BA28</f>
        <v>0</v>
      </c>
      <c r="BC28" s="279">
        <f ca="1">'IMP HR - Actual Persons '!BC28-'IMP HR - Actual Persons '!BB28</f>
        <v>0</v>
      </c>
      <c r="BD28" s="278">
        <f ca="1">'IMP HR - Actual Persons '!BD28-'IMP HR - Actual Persons '!BC28</f>
        <v>0</v>
      </c>
      <c r="BE28" s="278">
        <f ca="1">'IMP HR - Actual Persons '!BE28-'IMP HR - Actual Persons '!BD28</f>
        <v>0</v>
      </c>
      <c r="BF28" s="279">
        <f ca="1">'IMP HR - Actual Persons '!BF28-'IMP HR - Actual Persons '!BE28</f>
        <v>0</v>
      </c>
      <c r="BG28" s="278">
        <f ca="1">'IMP HR - Actual Persons '!BG28-'IMP HR - Actual Persons '!BF28</f>
        <v>0</v>
      </c>
      <c r="BH28" s="278">
        <f ca="1">'IMP HR - Actual Persons '!BH28-'IMP HR - Actual Persons '!BG28</f>
        <v>0</v>
      </c>
      <c r="BI28" s="279">
        <f ca="1">'IMP HR - Actual Persons '!BI28-'IMP HR - Actual Persons '!BH28</f>
        <v>0</v>
      </c>
      <c r="BJ28" s="278">
        <f ca="1">'IMP HR - Actual Persons '!BJ28-'IMP HR - Actual Persons '!BI28</f>
        <v>0</v>
      </c>
      <c r="BK28" s="280">
        <f ca="1">'IMP HR - Actual Persons '!BK28-'IMP HR - Actual Persons '!BJ28</f>
        <v>0</v>
      </c>
      <c r="BL28" s="278">
        <f ca="1">'IMP HR - Actual Persons '!BL28-'IMP HR - Actual Persons '!BK28</f>
        <v>0</v>
      </c>
      <c r="BM28" s="278">
        <f ca="1">'IMP HR - Actual Persons '!BM28-'IMP HR - Actual Persons '!BL28</f>
        <v>0</v>
      </c>
      <c r="BN28" s="344">
        <f ca="1">'IMP HR - Actual Persons '!BN28-'IMP HR - Actual Persons '!BM28</f>
        <v>0</v>
      </c>
      <c r="BO28" s="278">
        <f ca="1">'IMP HR - Actual Persons '!BO28-'IMP HR - Actual Persons '!BN28</f>
        <v>0</v>
      </c>
      <c r="BP28" s="278">
        <f ca="1">'IMP HR - Actual Persons '!BP28-'IMP HR - Actual Persons '!BO28</f>
        <v>0</v>
      </c>
      <c r="BQ28" s="344">
        <f ca="1">'IMP HR - Actual Persons '!BQ28-'IMP HR - Actual Persons '!BP28</f>
        <v>0</v>
      </c>
      <c r="BR28" s="278">
        <f ca="1">'IMP HR - Actual Persons '!BR28-'IMP HR - Actual Persons '!BQ28</f>
        <v>0</v>
      </c>
      <c r="BS28" s="278">
        <f ca="1">'IMP HR - Actual Persons '!BS28-'IMP HR - Actual Persons '!BR28</f>
        <v>0</v>
      </c>
      <c r="BT28" s="344">
        <f ca="1">'IMP HR - Actual Persons '!BT28-'IMP HR - Actual Persons '!BS28</f>
        <v>0</v>
      </c>
      <c r="BU28" s="278">
        <f ca="1">'IMP HR - Actual Persons '!BU28-'IMP HR - Actual Persons '!BT28</f>
        <v>0</v>
      </c>
      <c r="BV28" s="278">
        <f ca="1">'IMP HR - Actual Persons '!BV28-'IMP HR - Actual Persons '!BU28</f>
        <v>0</v>
      </c>
      <c r="BW28" s="280">
        <f ca="1">'IMP HR - Actual Persons '!BW28-'IMP HR - Actual Persons '!BV28</f>
        <v>0</v>
      </c>
      <c r="BX28" s="277">
        <f ca="1">'IMP HR - Actual Persons '!BX28-'IMP HR - Actual Persons '!BW28</f>
        <v>0</v>
      </c>
      <c r="BY28" s="278">
        <f ca="1">'IMP HR - Actual Persons '!BY28-'IMP HR - Actual Persons '!BX28</f>
        <v>0</v>
      </c>
      <c r="BZ28" s="278">
        <f ca="1">'IMP HR - Actual Persons '!BZ28-'IMP HR - Actual Persons '!BY28</f>
        <v>0</v>
      </c>
      <c r="CA28" s="279">
        <f ca="1">'IMP HR - Actual Persons '!CA28-'IMP HR - Actual Persons '!BZ28</f>
        <v>0</v>
      </c>
      <c r="CB28" s="278">
        <f ca="1">'IMP HR - Actual Persons '!CB28-'IMP HR - Actual Persons '!CA28</f>
        <v>0</v>
      </c>
      <c r="CC28" s="278">
        <f ca="1">'IMP HR - Actual Persons '!CC28-'IMP HR - Actual Persons '!CB28</f>
        <v>0</v>
      </c>
      <c r="CD28" s="279">
        <f ca="1">'IMP HR - Actual Persons '!CD28-'IMP HR - Actual Persons '!CC28</f>
        <v>0</v>
      </c>
      <c r="CE28" s="278">
        <f ca="1">'IMP HR - Actual Persons '!CE28-'IMP HR - Actual Persons '!CD28</f>
        <v>0</v>
      </c>
      <c r="CF28" s="278">
        <f ca="1">'IMP HR - Actual Persons '!CF28-'IMP HR - Actual Persons '!CE28</f>
        <v>0</v>
      </c>
      <c r="CG28" s="279">
        <f ca="1">'IMP HR - Actual Persons '!CG28-'IMP HR - Actual Persons '!CF28</f>
        <v>0</v>
      </c>
      <c r="CH28" s="278">
        <f ca="1">'IMP HR - Actual Persons '!CH28-'IMP HR - Actual Persons '!CG28</f>
        <v>0</v>
      </c>
      <c r="CI28" s="280">
        <f ca="1">'IMP HR - Actual Persons '!CI28-'IMP HR - Actual Persons '!CH28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13</v>
      </c>
      <c r="AC30" s="278">
        <f t="shared" ref="AC30:CI30" ca="1" si="1">SUM(AC4:AC28)</f>
        <v>4</v>
      </c>
      <c r="AD30" s="278">
        <f t="shared" ca="1" si="1"/>
        <v>4</v>
      </c>
      <c r="AE30" s="279">
        <f t="shared" ca="1" si="1"/>
        <v>4</v>
      </c>
      <c r="AF30" s="278">
        <f t="shared" ca="1" si="1"/>
        <v>0</v>
      </c>
      <c r="AG30" s="278">
        <f t="shared" ca="1" si="1"/>
        <v>0</v>
      </c>
      <c r="AH30" s="279">
        <f t="shared" ca="1" si="1"/>
        <v>0</v>
      </c>
      <c r="AI30" s="278">
        <f t="shared" ca="1" si="1"/>
        <v>0</v>
      </c>
      <c r="AJ30" s="278">
        <f t="shared" ca="1" si="1"/>
        <v>0</v>
      </c>
      <c r="AK30" s="279">
        <f t="shared" ca="1" si="1"/>
        <v>0</v>
      </c>
      <c r="AL30" s="278">
        <f t="shared" ca="1" si="1"/>
        <v>0</v>
      </c>
      <c r="AM30" s="280">
        <f t="shared" ca="1" si="1"/>
        <v>0</v>
      </c>
      <c r="AN30" s="277">
        <f t="shared" ca="1" si="1"/>
        <v>38</v>
      </c>
      <c r="AO30" s="278">
        <f t="shared" ca="1" si="1"/>
        <v>17</v>
      </c>
      <c r="AP30" s="278">
        <f t="shared" ca="1" si="1"/>
        <v>16</v>
      </c>
      <c r="AQ30" s="279">
        <f t="shared" ca="1" si="1"/>
        <v>19</v>
      </c>
      <c r="AR30" s="278">
        <f t="shared" ca="1" si="1"/>
        <v>4</v>
      </c>
      <c r="AS30" s="278">
        <f t="shared" ca="1" si="1"/>
        <v>4</v>
      </c>
      <c r="AT30" s="279">
        <f t="shared" ca="1" si="1"/>
        <v>4</v>
      </c>
      <c r="AU30" s="278">
        <f t="shared" ca="1" si="1"/>
        <v>0</v>
      </c>
      <c r="AV30" s="278">
        <f t="shared" ca="1" si="1"/>
        <v>0</v>
      </c>
      <c r="AW30" s="279">
        <f t="shared" ca="1" si="1"/>
        <v>2</v>
      </c>
      <c r="AX30" s="278">
        <f t="shared" ca="1" si="1"/>
        <v>4</v>
      </c>
      <c r="AY30" s="280">
        <f t="shared" ca="1" si="1"/>
        <v>0</v>
      </c>
      <c r="AZ30" s="277">
        <f t="shared" ca="1" si="1"/>
        <v>5</v>
      </c>
      <c r="BA30" s="278">
        <f t="shared" ca="1" si="1"/>
        <v>4</v>
      </c>
      <c r="BB30" s="278">
        <f t="shared" ca="1" si="1"/>
        <v>8</v>
      </c>
      <c r="BC30" s="279">
        <f t="shared" ca="1" si="1"/>
        <v>57</v>
      </c>
      <c r="BD30" s="278">
        <f t="shared" ca="1" si="1"/>
        <v>30</v>
      </c>
      <c r="BE30" s="278">
        <f t="shared" ca="1" si="1"/>
        <v>32</v>
      </c>
      <c r="BF30" s="279">
        <f t="shared" ca="1" si="1"/>
        <v>28</v>
      </c>
      <c r="BG30" s="278">
        <f t="shared" ca="1" si="1"/>
        <v>0</v>
      </c>
      <c r="BH30" s="278">
        <f t="shared" ca="1" si="1"/>
        <v>0</v>
      </c>
      <c r="BI30" s="279">
        <f t="shared" ca="1" si="1"/>
        <v>0</v>
      </c>
      <c r="BJ30" s="278">
        <f t="shared" ca="1" si="1"/>
        <v>0</v>
      </c>
      <c r="BK30" s="280">
        <f t="shared" ca="1" si="1"/>
        <v>0</v>
      </c>
      <c r="BL30" s="278">
        <f t="shared" ca="1" si="1"/>
        <v>0</v>
      </c>
      <c r="BM30" s="278">
        <f t="shared" ca="1" si="1"/>
        <v>0</v>
      </c>
      <c r="BN30" s="344">
        <f t="shared" ca="1" si="1"/>
        <v>0</v>
      </c>
      <c r="BO30" s="278">
        <f t="shared" ca="1" si="1"/>
        <v>36</v>
      </c>
      <c r="BP30" s="278">
        <f t="shared" ca="1" si="1"/>
        <v>33</v>
      </c>
      <c r="BQ30" s="344">
        <f t="shared" ca="1" si="1"/>
        <v>28</v>
      </c>
      <c r="BR30" s="278">
        <f t="shared" ca="1" si="1"/>
        <v>24</v>
      </c>
      <c r="BS30" s="278">
        <f t="shared" ca="1" si="1"/>
        <v>0</v>
      </c>
      <c r="BT30" s="344">
        <f t="shared" ca="1" si="1"/>
        <v>4</v>
      </c>
      <c r="BU30" s="278">
        <f t="shared" ca="1" si="1"/>
        <v>3</v>
      </c>
      <c r="BV30" s="278">
        <f t="shared" ca="1" si="1"/>
        <v>8</v>
      </c>
      <c r="BW30" s="280">
        <f t="shared" ca="1" si="1"/>
        <v>16</v>
      </c>
      <c r="BX30" s="277">
        <f t="shared" ca="1" si="1"/>
        <v>12</v>
      </c>
      <c r="BY30" s="278">
        <f t="shared" ca="1" si="1"/>
        <v>0</v>
      </c>
      <c r="BZ30" s="278">
        <f t="shared" ca="1" si="1"/>
        <v>4</v>
      </c>
      <c r="CA30" s="279">
        <f t="shared" ca="1" si="1"/>
        <v>0</v>
      </c>
      <c r="CB30" s="278">
        <f t="shared" ca="1" si="1"/>
        <v>0</v>
      </c>
      <c r="CC30" s="278">
        <f t="shared" ca="1" si="1"/>
        <v>0</v>
      </c>
      <c r="CD30" s="279">
        <f t="shared" ca="1" si="1"/>
        <v>0</v>
      </c>
      <c r="CE30" s="278">
        <f t="shared" ca="1" si="1"/>
        <v>0</v>
      </c>
      <c r="CF30" s="278">
        <f t="shared" ca="1" si="1"/>
        <v>0</v>
      </c>
      <c r="CG30" s="279">
        <f t="shared" ca="1" si="1"/>
        <v>0</v>
      </c>
      <c r="CH30" s="278">
        <f t="shared" ca="1" si="1"/>
        <v>0</v>
      </c>
      <c r="CI30" s="280">
        <f t="shared" ca="1" si="1"/>
        <v>0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MAX(AB30:AD30)</f>
        <v>13</v>
      </c>
      <c r="AE32" s="15"/>
      <c r="AG32" s="10">
        <f ca="1">MAX(AE30:AG30)</f>
        <v>4</v>
      </c>
      <c r="AH32" s="15"/>
      <c r="AJ32" s="10">
        <f ca="1">MAX(AH30:AJ30)</f>
        <v>0</v>
      </c>
      <c r="AK32" s="15"/>
      <c r="AM32" s="280">
        <f ca="1">MAX(AK30:AM30)</f>
        <v>0</v>
      </c>
      <c r="AN32" s="16"/>
      <c r="AP32" s="10">
        <f ca="1">MAX(AN30:AP30)</f>
        <v>38</v>
      </c>
      <c r="AQ32" s="15"/>
      <c r="AS32" s="10">
        <f ca="1">MAX(AQ30:AS30)</f>
        <v>19</v>
      </c>
      <c r="AT32" s="15"/>
      <c r="AV32" s="10">
        <f ca="1">MAX(AT30:AV30)</f>
        <v>4</v>
      </c>
      <c r="AW32" s="15"/>
      <c r="AY32" s="280">
        <f ca="1">MAX(AW30:AY30)</f>
        <v>4</v>
      </c>
      <c r="AZ32" s="16"/>
      <c r="BB32" s="10">
        <f ca="1">MAX(AZ30:BB30)</f>
        <v>8</v>
      </c>
      <c r="BC32" s="15"/>
      <c r="BE32" s="10">
        <f ca="1">MAX(BC30:BE30)</f>
        <v>57</v>
      </c>
      <c r="BF32" s="15"/>
      <c r="BH32" s="10">
        <f ca="1">MAX(BF30:BH30)</f>
        <v>28</v>
      </c>
      <c r="BI32" s="15"/>
      <c r="BK32" s="280">
        <f ca="1">MAX(BI30:BK30)</f>
        <v>0</v>
      </c>
      <c r="BN32" s="350">
        <f ca="1">MAX(BL30:BN30)</f>
        <v>0</v>
      </c>
      <c r="BQ32" s="350">
        <f ca="1">MAX(BO30:BQ30)</f>
        <v>36</v>
      </c>
      <c r="BT32" s="350">
        <f ca="1">MAX(BR30:BT30)</f>
        <v>24</v>
      </c>
      <c r="BW32" s="280">
        <f ca="1">MAX(BU30:BW30)</f>
        <v>16</v>
      </c>
      <c r="BX32" s="16"/>
      <c r="BZ32" s="10">
        <f ca="1">MAX(BX30:BZ30)</f>
        <v>12</v>
      </c>
      <c r="CA32" s="15"/>
      <c r="CC32" s="10">
        <f ca="1">MAX(CA30:CC30)</f>
        <v>0</v>
      </c>
      <c r="CD32" s="15"/>
      <c r="CF32" s="10">
        <f ca="1">MAX(CD30:CF30)</f>
        <v>0</v>
      </c>
      <c r="CG32" s="15"/>
      <c r="CI32" s="280">
        <f ca="1">MAX(CG30:CI30)</f>
        <v>0</v>
      </c>
      <c r="CJ32" s="16"/>
      <c r="CM32" s="15"/>
      <c r="CN32" s="10">
        <f>MAX(CL30:CN30)</f>
        <v>0</v>
      </c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MAX(AB32:AM32)</f>
        <v>13</v>
      </c>
      <c r="AN34" s="16"/>
      <c r="AQ34" s="15"/>
      <c r="AT34" s="15"/>
      <c r="AW34" s="15"/>
      <c r="AY34" s="280">
        <f ca="1">MAX(AN32:AY32)</f>
        <v>38</v>
      </c>
      <c r="AZ34" s="16"/>
      <c r="BC34" s="15"/>
      <c r="BF34" s="15"/>
      <c r="BI34" s="15"/>
      <c r="BK34" s="280">
        <f ca="1">MAX(AZ32:BK32)</f>
        <v>57</v>
      </c>
      <c r="BN34" s="350"/>
      <c r="BQ34" s="350"/>
      <c r="BT34" s="350"/>
      <c r="BW34" s="280">
        <f ca="1">MAX(BL32:BW32)</f>
        <v>36</v>
      </c>
      <c r="BX34" s="16"/>
      <c r="CA34" s="15"/>
      <c r="CD34" s="15"/>
      <c r="CG34" s="15"/>
      <c r="CI34" s="280">
        <f ca="1">MAX(BX32:CI32)</f>
        <v>12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AB4:CI28">
    <cfRule type="cellIs" dxfId="24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Adj Net Salaries'!AB4*IMP_Salary_Expense_Multiplier</f>
        <v>2.5920000000000001</v>
      </c>
      <c r="AC4" s="261">
        <f ca="1">'IMP PRJ Adj Net Salaries'!AC4*IMP_Salary_Expense_Multiplier</f>
        <v>6.4799999999999995</v>
      </c>
      <c r="AD4" s="261">
        <f ca="1">'IMP PRJ Adj Net Salaries'!AD4*IMP_Salary_Expense_Multiplier</f>
        <v>1.296</v>
      </c>
      <c r="AE4" s="260">
        <f ca="1">'IMP PRJ Adj Net Salaries'!AE4*IMP_Salary_Expense_Multiplier</f>
        <v>0</v>
      </c>
      <c r="AF4" s="261">
        <f ca="1">'IMP PRJ Adj Net Salaries'!AF4*IMP_Salary_Expense_Multiplier</f>
        <v>0</v>
      </c>
      <c r="AG4" s="261">
        <f ca="1">'IMP PRJ Adj Net Salaries'!AG4*IMP_Salary_Expense_Multiplier</f>
        <v>2.5920000000000001</v>
      </c>
      <c r="AH4" s="260">
        <f ca="1">'IMP PRJ Adj Net Salaries'!AH4*IMP_Salary_Expense_Multiplier</f>
        <v>0</v>
      </c>
      <c r="AI4" s="261">
        <f ca="1">'IMP PRJ Adj Net Salaries'!AI4*IMP_Salary_Expense_Multiplier</f>
        <v>0</v>
      </c>
      <c r="AJ4" s="261">
        <f ca="1">'IMP PRJ Adj Net Salaries'!AJ4*IMP_Salary_Expense_Multiplier</f>
        <v>2.5920000000000001</v>
      </c>
      <c r="AK4" s="260">
        <f ca="1">'IMP PRJ Adj Net Salaries'!AK4*IMP_Salary_Expense_Multiplier</f>
        <v>0</v>
      </c>
      <c r="AL4" s="261">
        <f ca="1">'IMP PRJ Adj Net Salaries'!AL4*IMP_Salary_Expense_Multiplier</f>
        <v>0</v>
      </c>
      <c r="AM4" s="262">
        <f ca="1">'IMP PRJ Adj Net Salaries'!AM4*IMP_Salary_Expense_Multiplier</f>
        <v>2.5920000000000001</v>
      </c>
      <c r="AN4" s="261">
        <f ca="1">'IMP PRJ Adj Net Salaries'!AN4*IMP_Salary_Expense_Multiplier</f>
        <v>12.455999999999998</v>
      </c>
      <c r="AO4" s="261">
        <f ca="1">'IMP PRJ Adj Net Salaries'!AO4*IMP_Salary_Expense_Multiplier</f>
        <v>31.139999999999997</v>
      </c>
      <c r="AP4" s="261">
        <f ca="1">'IMP PRJ Adj Net Salaries'!AP4*IMP_Salary_Expense_Multiplier</f>
        <v>9.3420000000000005</v>
      </c>
      <c r="AQ4" s="260">
        <f ca="1">'IMP PRJ Adj Net Salaries'!AQ4*IMP_Salary_Expense_Multiplier</f>
        <v>3.1139999999999994</v>
      </c>
      <c r="AR4" s="261">
        <f ca="1">'IMP PRJ Adj Net Salaries'!AR4*IMP_Salary_Expense_Multiplier</f>
        <v>7.7849999999999993</v>
      </c>
      <c r="AS4" s="261">
        <f ca="1">'IMP PRJ Adj Net Salaries'!AS4*IMP_Salary_Expense_Multiplier</f>
        <v>17.126999999999999</v>
      </c>
      <c r="AT4" s="260">
        <f ca="1">'IMP PRJ Adj Net Salaries'!AT4*IMP_Salary_Expense_Multiplier</f>
        <v>0</v>
      </c>
      <c r="AU4" s="261">
        <f ca="1">'IMP PRJ Adj Net Salaries'!AU4*IMP_Salary_Expense_Multiplier</f>
        <v>0</v>
      </c>
      <c r="AV4" s="261">
        <f ca="1">'IMP PRJ Adj Net Salaries'!AV4*IMP_Salary_Expense_Multiplier</f>
        <v>18.684000000000001</v>
      </c>
      <c r="AW4" s="260">
        <f ca="1">'IMP PRJ Adj Net Salaries'!AW4*IMP_Salary_Expense_Multiplier</f>
        <v>4.6710000000000003</v>
      </c>
      <c r="AX4" s="261">
        <f ca="1">'IMP PRJ Adj Net Salaries'!AX4*IMP_Salary_Expense_Multiplier</f>
        <v>11.677499999999998</v>
      </c>
      <c r="AY4" s="262">
        <f ca="1">'IMP PRJ Adj Net Salaries'!AY4*IMP_Salary_Expense_Multiplier</f>
        <v>17.9055</v>
      </c>
      <c r="AZ4" s="261">
        <f ca="1">'IMP PRJ Adj Net Salaries'!AZ4*IMP_Salary_Expense_Multiplier</f>
        <v>3.1824000000000008</v>
      </c>
      <c r="BA4" s="261">
        <f ca="1">'IMP PRJ Adj Net Salaries'!BA4*IMP_Salary_Expense_Multiplier</f>
        <v>7.9559999999999995</v>
      </c>
      <c r="BB4" s="261">
        <f ca="1">'IMP PRJ Adj Net Salaries'!BB4*IMP_Salary_Expense_Multiplier</f>
        <v>25.927199999999996</v>
      </c>
      <c r="BC4" s="260">
        <f ca="1">'IMP PRJ Adj Net Salaries'!BC4*IMP_Salary_Expense_Multiplier</f>
        <v>28.080000000000002</v>
      </c>
      <c r="BD4" s="261">
        <f ca="1">'IMP PRJ Adj Net Salaries'!BD4*IMP_Salary_Expense_Multiplier</f>
        <v>70.2</v>
      </c>
      <c r="BE4" s="261">
        <f ca="1">'IMP PRJ Adj Net Salaries'!BE4*IMP_Salary_Expense_Multiplier</f>
        <v>41.558399999999999</v>
      </c>
      <c r="BF4" s="260">
        <f ca="1">'IMP PRJ Adj Net Salaries'!BF4*IMP_Salary_Expense_Multiplier</f>
        <v>0</v>
      </c>
      <c r="BG4" s="261">
        <f ca="1">'IMP PRJ Adj Net Salaries'!BG4*IMP_Salary_Expense_Multiplier</f>
        <v>0</v>
      </c>
      <c r="BH4" s="261">
        <f ca="1">'IMP PRJ Adj Net Salaries'!BH4*IMP_Salary_Expense_Multiplier</f>
        <v>55.598400000000005</v>
      </c>
      <c r="BI4" s="260">
        <f ca="1">'IMP PRJ Adj Net Salaries'!BI4*IMP_Salary_Expense_Multiplier</f>
        <v>0</v>
      </c>
      <c r="BJ4" s="261">
        <f ca="1">'IMP PRJ Adj Net Salaries'!BJ4*IMP_Salary_Expense_Multiplier</f>
        <v>0</v>
      </c>
      <c r="BK4" s="262">
        <f ca="1">'IMP PRJ Adj Net Salaries'!BK4*IMP_Salary_Expense_Multiplier</f>
        <v>55.598400000000005</v>
      </c>
      <c r="BL4" s="261">
        <f ca="1">'IMP PRJ Adj Net Salaries'!BL4*IMP_Salary_Expense_Multiplier</f>
        <v>0</v>
      </c>
      <c r="BM4" s="261">
        <f ca="1">'IMP PRJ Adj Net Salaries'!BM4*IMP_Salary_Expense_Multiplier</f>
        <v>0</v>
      </c>
      <c r="BN4" s="261">
        <f ca="1">'IMP PRJ Adj Net Salaries'!BN4*IMP_Salary_Expense_Multiplier</f>
        <v>62.324999999999996</v>
      </c>
      <c r="BO4" s="260">
        <f ca="1">'IMP PRJ Adj Net Salaries'!BO4*IMP_Salary_Expense_Multiplier</f>
        <v>38.25</v>
      </c>
      <c r="BP4" s="261">
        <f ca="1">'IMP PRJ Adj Net Salaries'!BP4*IMP_Salary_Expense_Multiplier</f>
        <v>95.625</v>
      </c>
      <c r="BQ4" s="261">
        <f ca="1">'IMP PRJ Adj Net Salaries'!BQ4*IMP_Salary_Expense_Multiplier</f>
        <v>81.450000000000017</v>
      </c>
      <c r="BR4" s="260">
        <f ca="1">'IMP PRJ Adj Net Salaries'!BR4*IMP_Salary_Expense_Multiplier</f>
        <v>0</v>
      </c>
      <c r="BS4" s="261">
        <f ca="1">'IMP PRJ Adj Net Salaries'!BS4*IMP_Salary_Expense_Multiplier</f>
        <v>0</v>
      </c>
      <c r="BT4" s="261">
        <f ca="1">'IMP PRJ Adj Net Salaries'!BT4*IMP_Salary_Expense_Multiplier</f>
        <v>96.75</v>
      </c>
      <c r="BU4" s="260">
        <f ca="1">'IMP PRJ Adj Net Salaries'!BU4*IMP_Salary_Expense_Multiplier</f>
        <v>11.475</v>
      </c>
      <c r="BV4" s="261">
        <f ca="1">'IMP PRJ Adj Net Salaries'!BV4*IMP_Salary_Expense_Multiplier</f>
        <v>28.6875</v>
      </c>
      <c r="BW4" s="262">
        <f ca="1">'IMP PRJ Adj Net Salaries'!BW4*IMP_Salary_Expense_Multiplier</f>
        <v>102.48749999999998</v>
      </c>
      <c r="BX4" s="261">
        <f ca="1">'IMP PRJ Adj Net Salaries'!BX4*IMP_Salary_Expense_Multiplier</f>
        <v>0</v>
      </c>
      <c r="BY4" s="261">
        <f ca="1">'IMP PRJ Adj Net Salaries'!BY4*IMP_Salary_Expense_Multiplier</f>
        <v>0</v>
      </c>
      <c r="BZ4" s="261">
        <f ca="1">'IMP PRJ Adj Net Salaries'!BZ4*IMP_Salary_Expense_Multiplier</f>
        <v>129.87</v>
      </c>
      <c r="CA4" s="260">
        <f ca="1">'IMP PRJ Adj Net Salaries'!CA4*IMP_Salary_Expense_Multiplier</f>
        <v>0</v>
      </c>
      <c r="CB4" s="261">
        <f ca="1">'IMP PRJ Adj Net Salaries'!CB4*IMP_Salary_Expense_Multiplier</f>
        <v>0</v>
      </c>
      <c r="CC4" s="261">
        <f ca="1">'IMP PRJ Adj Net Salaries'!CC4*IMP_Salary_Expense_Multiplier</f>
        <v>113.66999999999999</v>
      </c>
      <c r="CD4" s="260">
        <f ca="1">'IMP PRJ Adj Net Salaries'!CD4*IMP_Salary_Expense_Multiplier</f>
        <v>8.64</v>
      </c>
      <c r="CE4" s="261">
        <f ca="1">'IMP PRJ Adj Net Salaries'!CE4*IMP_Salary_Expense_Multiplier</f>
        <v>21.599999999999998</v>
      </c>
      <c r="CF4" s="261">
        <f ca="1">'IMP PRJ Adj Net Salaries'!CF4*IMP_Salary_Expense_Multiplier</f>
        <v>109.88999999999999</v>
      </c>
      <c r="CG4" s="260">
        <f ca="1">'IMP PRJ Adj Net Salaries'!CG4*IMP_Salary_Expense_Multiplier</f>
        <v>0</v>
      </c>
      <c r="CH4" s="261">
        <f ca="1">'IMP PRJ Adj Net Salaries'!CH4*IMP_Salary_Expense_Multiplier</f>
        <v>0</v>
      </c>
      <c r="CI4" s="262">
        <f ca="1">'IMP PRJ Adj Net Salaries'!CI4*IMP_Salary_Expense_Multiplier</f>
        <v>114.21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Adj Net Salaries'!AB5*IMP_Salary_Expense_Multiplier</f>
        <v>6.9119999999999999</v>
      </c>
      <c r="AC5" s="264">
        <f ca="1">'IMP PRJ Adj Net Salaries'!AC5*IMP_Salary_Expense_Multiplier</f>
        <v>6.9119999999999999</v>
      </c>
      <c r="AD5" s="264">
        <f ca="1">'IMP PRJ Adj Net Salaries'!AD5*IMP_Salary_Expense_Multiplier</f>
        <v>0.69119999999999993</v>
      </c>
      <c r="AE5" s="263">
        <f ca="1">'IMP PRJ Adj Net Salaries'!AE5*IMP_Salary_Expense_Multiplier</f>
        <v>0.69119999999999993</v>
      </c>
      <c r="AF5" s="264">
        <f ca="1">'IMP PRJ Adj Net Salaries'!AF5*IMP_Salary_Expense_Multiplier</f>
        <v>0</v>
      </c>
      <c r="AG5" s="264">
        <f ca="1">'IMP PRJ Adj Net Salaries'!AG5*IMP_Salary_Expense_Multiplier</f>
        <v>1.3823999999999999</v>
      </c>
      <c r="AH5" s="263">
        <f ca="1">'IMP PRJ Adj Net Salaries'!AH5*IMP_Salary_Expense_Multiplier</f>
        <v>0.69119999999999993</v>
      </c>
      <c r="AI5" s="264">
        <f ca="1">'IMP PRJ Adj Net Salaries'!AI5*IMP_Salary_Expense_Multiplier</f>
        <v>0</v>
      </c>
      <c r="AJ5" s="264">
        <f ca="1">'IMP PRJ Adj Net Salaries'!AJ5*IMP_Salary_Expense_Multiplier</f>
        <v>1.3823999999999999</v>
      </c>
      <c r="AK5" s="263">
        <f ca="1">'IMP PRJ Adj Net Salaries'!AK5*IMP_Salary_Expense_Multiplier</f>
        <v>0.69119999999999993</v>
      </c>
      <c r="AL5" s="264">
        <f ca="1">'IMP PRJ Adj Net Salaries'!AL5*IMP_Salary_Expense_Multiplier</f>
        <v>0</v>
      </c>
      <c r="AM5" s="265">
        <f ca="1">'IMP PRJ Adj Net Salaries'!AM5*IMP_Salary_Expense_Multiplier</f>
        <v>1.3823999999999999</v>
      </c>
      <c r="AN5" s="266">
        <f ca="1">'IMP PRJ Adj Net Salaries'!AN5*IMP_Salary_Expense_Multiplier</f>
        <v>34.046399999999991</v>
      </c>
      <c r="AO5" s="264">
        <f ca="1">'IMP PRJ Adj Net Salaries'!AO5*IMP_Salary_Expense_Multiplier</f>
        <v>33.216000000000001</v>
      </c>
      <c r="AP5" s="264">
        <f ca="1">'IMP PRJ Adj Net Salaries'!AP5*IMP_Salary_Expense_Multiplier</f>
        <v>4.9824000000000002</v>
      </c>
      <c r="AQ5" s="263">
        <f ca="1">'IMP PRJ Adj Net Salaries'!AQ5*IMP_Salary_Expense_Multiplier</f>
        <v>12.455999999999998</v>
      </c>
      <c r="AR5" s="264">
        <f ca="1">'IMP PRJ Adj Net Salaries'!AR5*IMP_Salary_Expense_Multiplier</f>
        <v>8.3040000000000003</v>
      </c>
      <c r="AS5" s="264">
        <f ca="1">'IMP PRJ Adj Net Salaries'!AS5*IMP_Salary_Expense_Multiplier</f>
        <v>9.1343999999999994</v>
      </c>
      <c r="AT5" s="263">
        <f ca="1">'IMP PRJ Adj Net Salaries'!AT5*IMP_Salary_Expense_Multiplier</f>
        <v>4.9824000000000002</v>
      </c>
      <c r="AU5" s="264">
        <f ca="1">'IMP PRJ Adj Net Salaries'!AU5*IMP_Salary_Expense_Multiplier</f>
        <v>0</v>
      </c>
      <c r="AV5" s="264">
        <f ca="1">'IMP PRJ Adj Net Salaries'!AV5*IMP_Salary_Expense_Multiplier</f>
        <v>9.9648000000000003</v>
      </c>
      <c r="AW5" s="263">
        <f ca="1">'IMP PRJ Adj Net Salaries'!AW5*IMP_Salary_Expense_Multiplier</f>
        <v>16.608000000000001</v>
      </c>
      <c r="AX5" s="264">
        <f ca="1">'IMP PRJ Adj Net Salaries'!AX5*IMP_Salary_Expense_Multiplier</f>
        <v>12.455999999999998</v>
      </c>
      <c r="AY5" s="265">
        <f ca="1">'IMP PRJ Adj Net Salaries'!AY5*IMP_Salary_Expense_Multiplier</f>
        <v>9.5495999999999981</v>
      </c>
      <c r="AZ5" s="266">
        <f ca="1">'IMP PRJ Adj Net Salaries'!AZ5*IMP_Salary_Expense_Multiplier</f>
        <v>14.975999999999999</v>
      </c>
      <c r="BA5" s="264">
        <f ca="1">'IMP PRJ Adj Net Salaries'!BA5*IMP_Salary_Expense_Multiplier</f>
        <v>8.4863999999999997</v>
      </c>
      <c r="BB5" s="264">
        <f ca="1">'IMP PRJ Adj Net Salaries'!BB5*IMP_Salary_Expense_Multiplier</f>
        <v>13.82784</v>
      </c>
      <c r="BC5" s="263">
        <f ca="1">'IMP PRJ Adj Net Salaries'!BC5*IMP_Salary_Expense_Multiplier</f>
        <v>82.218239999999994</v>
      </c>
      <c r="BD5" s="264">
        <f ca="1">'IMP PRJ Adj Net Salaries'!BD5*IMP_Salary_Expense_Multiplier</f>
        <v>74.88000000000001</v>
      </c>
      <c r="BE5" s="264">
        <f ca="1">'IMP PRJ Adj Net Salaries'!BE5*IMP_Salary_Expense_Multiplier</f>
        <v>22.164479999999998</v>
      </c>
      <c r="BF5" s="263">
        <f ca="1">'IMP PRJ Adj Net Salaries'!BF5*IMP_Salary_Expense_Multiplier</f>
        <v>14.826240000000002</v>
      </c>
      <c r="BG5" s="264">
        <f ca="1">'IMP PRJ Adj Net Salaries'!BG5*IMP_Salary_Expense_Multiplier</f>
        <v>0</v>
      </c>
      <c r="BH5" s="264">
        <f ca="1">'IMP PRJ Adj Net Salaries'!BH5*IMP_Salary_Expense_Multiplier</f>
        <v>29.652480000000004</v>
      </c>
      <c r="BI5" s="263">
        <f ca="1">'IMP PRJ Adj Net Salaries'!BI5*IMP_Salary_Expense_Multiplier</f>
        <v>14.826240000000002</v>
      </c>
      <c r="BJ5" s="264">
        <f ca="1">'IMP PRJ Adj Net Salaries'!BJ5*IMP_Salary_Expense_Multiplier</f>
        <v>0</v>
      </c>
      <c r="BK5" s="265">
        <f ca="1">'IMP PRJ Adj Net Salaries'!BK5*IMP_Salary_Expense_Multiplier</f>
        <v>29.652480000000004</v>
      </c>
      <c r="BL5" s="266">
        <f ca="1">'IMP PRJ Adj Net Salaries'!BL5*IMP_Salary_Expense_Multiplier</f>
        <v>16.619999999999997</v>
      </c>
      <c r="BM5" s="264">
        <f ca="1">'IMP PRJ Adj Net Salaries'!BM5*IMP_Salary_Expense_Multiplier</f>
        <v>0</v>
      </c>
      <c r="BN5" s="264">
        <f ca="1">'IMP PRJ Adj Net Salaries'!BN5*IMP_Salary_Expense_Multiplier</f>
        <v>33.239999999999995</v>
      </c>
      <c r="BO5" s="263">
        <f ca="1">'IMP PRJ Adj Net Salaries'!BO5*IMP_Salary_Expense_Multiplier</f>
        <v>118.61999999999999</v>
      </c>
      <c r="BP5" s="264">
        <f ca="1">'IMP PRJ Adj Net Salaries'!BP5*IMP_Salary_Expense_Multiplier</f>
        <v>102</v>
      </c>
      <c r="BQ5" s="264">
        <f ca="1">'IMP PRJ Adj Net Salaries'!BQ5*IMP_Salary_Expense_Multiplier</f>
        <v>43.440000000000005</v>
      </c>
      <c r="BR5" s="263">
        <f ca="1">'IMP PRJ Adj Net Salaries'!BR5*IMP_Salary_Expense_Multiplier</f>
        <v>25.8</v>
      </c>
      <c r="BS5" s="264">
        <f ca="1">'IMP PRJ Adj Net Salaries'!BS5*IMP_Salary_Expense_Multiplier</f>
        <v>0</v>
      </c>
      <c r="BT5" s="264">
        <f ca="1">'IMP PRJ Adj Net Salaries'!BT5*IMP_Salary_Expense_Multiplier</f>
        <v>51.6</v>
      </c>
      <c r="BU5" s="263">
        <f ca="1">'IMP PRJ Adj Net Salaries'!BU5*IMP_Salary_Expense_Multiplier</f>
        <v>56.399999999999991</v>
      </c>
      <c r="BV5" s="264">
        <f ca="1">'IMP PRJ Adj Net Salaries'!BV5*IMP_Salary_Expense_Multiplier</f>
        <v>30.599999999999998</v>
      </c>
      <c r="BW5" s="265">
        <f ca="1">'IMP PRJ Adj Net Salaries'!BW5*IMP_Salary_Expense_Multiplier</f>
        <v>54.66</v>
      </c>
      <c r="BX5" s="266">
        <f ca="1">'IMP PRJ Adj Net Salaries'!BX5*IMP_Salary_Expense_Multiplier</f>
        <v>34.632000000000005</v>
      </c>
      <c r="BY5" s="264">
        <f ca="1">'IMP PRJ Adj Net Salaries'!BY5*IMP_Salary_Expense_Multiplier</f>
        <v>0</v>
      </c>
      <c r="BZ5" s="264">
        <f ca="1">'IMP PRJ Adj Net Salaries'!BZ5*IMP_Salary_Expense_Multiplier</f>
        <v>69.26400000000001</v>
      </c>
      <c r="CA5" s="263">
        <f ca="1">'IMP PRJ Adj Net Salaries'!CA5*IMP_Salary_Expense_Multiplier</f>
        <v>30.311999999999998</v>
      </c>
      <c r="CB5" s="264">
        <f ca="1">'IMP PRJ Adj Net Salaries'!CB5*IMP_Salary_Expense_Multiplier</f>
        <v>0</v>
      </c>
      <c r="CC5" s="264">
        <f ca="1">'IMP PRJ Adj Net Salaries'!CC5*IMP_Salary_Expense_Multiplier</f>
        <v>60.623999999999995</v>
      </c>
      <c r="CD5" s="263">
        <f ca="1">'IMP PRJ Adj Net Salaries'!CD5*IMP_Salary_Expense_Multiplier</f>
        <v>51.191999999999993</v>
      </c>
      <c r="CE5" s="264">
        <f ca="1">'IMP PRJ Adj Net Salaries'!CE5*IMP_Salary_Expense_Multiplier</f>
        <v>23.040000000000003</v>
      </c>
      <c r="CF5" s="264">
        <f ca="1">'IMP PRJ Adj Net Salaries'!CF5*IMP_Salary_Expense_Multiplier</f>
        <v>58.607999999999983</v>
      </c>
      <c r="CG5" s="263">
        <f ca="1">'IMP PRJ Adj Net Salaries'!CG5*IMP_Salary_Expense_Multiplier</f>
        <v>30.455999999999992</v>
      </c>
      <c r="CH5" s="264">
        <f ca="1">'IMP PRJ Adj Net Salaries'!CH5*IMP_Salary_Expense_Multiplier</f>
        <v>0</v>
      </c>
      <c r="CI5" s="265">
        <f ca="1">'IMP PRJ Adj Net Salaries'!CI5*IMP_Salary_Expense_Multiplier</f>
        <v>60.911999999999985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Adj Net Salaries'!AB6*IMP_Salary_Expense_Multiplier</f>
        <v>5.1840000000000002</v>
      </c>
      <c r="AC6" s="264">
        <f ca="1">'IMP PRJ Adj Net Salaries'!AC6*IMP_Salary_Expense_Multiplier</f>
        <v>5.1840000000000002</v>
      </c>
      <c r="AD6" s="264">
        <f ca="1">'IMP PRJ Adj Net Salaries'!AD6*IMP_Salary_Expense_Multiplier</f>
        <v>2.5920000000000001</v>
      </c>
      <c r="AE6" s="263">
        <f ca="1">'IMP PRJ Adj Net Salaries'!AE6*IMP_Salary_Expense_Multiplier</f>
        <v>2.5920000000000001</v>
      </c>
      <c r="AF6" s="264">
        <f ca="1">'IMP PRJ Adj Net Salaries'!AF6*IMP_Salary_Expense_Multiplier</f>
        <v>0.51840000000000008</v>
      </c>
      <c r="AG6" s="264">
        <f ca="1">'IMP PRJ Adj Net Salaries'!AG6*IMP_Salary_Expense_Multiplier</f>
        <v>3.8879999999999995</v>
      </c>
      <c r="AH6" s="263">
        <f ca="1">'IMP PRJ Adj Net Salaries'!AH6*IMP_Salary_Expense_Multiplier</f>
        <v>2.5920000000000001</v>
      </c>
      <c r="AI6" s="264">
        <f ca="1">'IMP PRJ Adj Net Salaries'!AI6*IMP_Salary_Expense_Multiplier</f>
        <v>0.51840000000000008</v>
      </c>
      <c r="AJ6" s="264">
        <f ca="1">'IMP PRJ Adj Net Salaries'!AJ6*IMP_Salary_Expense_Multiplier</f>
        <v>3.8879999999999995</v>
      </c>
      <c r="AK6" s="263">
        <f ca="1">'IMP PRJ Adj Net Salaries'!AK6*IMP_Salary_Expense_Multiplier</f>
        <v>2.5920000000000001</v>
      </c>
      <c r="AL6" s="264">
        <f ca="1">'IMP PRJ Adj Net Salaries'!AL6*IMP_Salary_Expense_Multiplier</f>
        <v>0.51840000000000008</v>
      </c>
      <c r="AM6" s="265">
        <f ca="1">'IMP PRJ Adj Net Salaries'!AM6*IMP_Salary_Expense_Multiplier</f>
        <v>3.8879999999999995</v>
      </c>
      <c r="AN6" s="266">
        <f ca="1">'IMP PRJ Adj Net Salaries'!AN6*IMP_Salary_Expense_Multiplier</f>
        <v>28.026</v>
      </c>
      <c r="AO6" s="264">
        <f ca="1">'IMP PRJ Adj Net Salaries'!AO6*IMP_Salary_Expense_Multiplier</f>
        <v>25.534799999999994</v>
      </c>
      <c r="AP6" s="264">
        <f ca="1">'IMP PRJ Adj Net Salaries'!AP6*IMP_Salary_Expense_Multiplier</f>
        <v>17.126999999999999</v>
      </c>
      <c r="AQ6" s="263">
        <f ca="1">'IMP PRJ Adj Net Salaries'!AQ6*IMP_Salary_Expense_Multiplier</f>
        <v>21.797999999999998</v>
      </c>
      <c r="AR6" s="264">
        <f ca="1">'IMP PRJ Adj Net Salaries'!AR6*IMP_Salary_Expense_Multiplier</f>
        <v>9.3420000000000005</v>
      </c>
      <c r="AS6" s="264">
        <f ca="1">'IMP PRJ Adj Net Salaries'!AS6*IMP_Salary_Expense_Multiplier</f>
        <v>26.469000000000001</v>
      </c>
      <c r="AT6" s="263">
        <f ca="1">'IMP PRJ Adj Net Salaries'!AT6*IMP_Salary_Expense_Multiplier</f>
        <v>18.684000000000001</v>
      </c>
      <c r="AU6" s="264">
        <f ca="1">'IMP PRJ Adj Net Salaries'!AU6*IMP_Salary_Expense_Multiplier</f>
        <v>3.7368000000000001</v>
      </c>
      <c r="AV6" s="264">
        <f ca="1">'IMP PRJ Adj Net Salaries'!AV6*IMP_Salary_Expense_Multiplier</f>
        <v>28.026</v>
      </c>
      <c r="AW6" s="263">
        <f ca="1">'IMP PRJ Adj Net Salaries'!AW6*IMP_Salary_Expense_Multiplier</f>
        <v>24.911999999999995</v>
      </c>
      <c r="AX6" s="264">
        <f ca="1">'IMP PRJ Adj Net Salaries'!AX6*IMP_Salary_Expense_Multiplier</f>
        <v>12.455999999999998</v>
      </c>
      <c r="AY6" s="265">
        <f ca="1">'IMP PRJ Adj Net Salaries'!AY6*IMP_Salary_Expense_Multiplier</f>
        <v>28.026</v>
      </c>
      <c r="AZ6" s="266">
        <f ca="1">'IMP PRJ Adj Net Salaries'!AZ6*IMP_Salary_Expense_Multiplier</f>
        <v>30.700799999999997</v>
      </c>
      <c r="BA6" s="264">
        <f ca="1">'IMP PRJ Adj Net Salaries'!BA6*IMP_Salary_Expense_Multiplier</f>
        <v>11.231999999999999</v>
      </c>
      <c r="BB6" s="264">
        <f ca="1">'IMP PRJ Adj Net Salaries'!BB6*IMP_Salary_Expense_Multiplier</f>
        <v>39.686399999999992</v>
      </c>
      <c r="BC6" s="263">
        <f ca="1">'IMP PRJ Adj Net Salaries'!BC6*IMP_Salary_Expense_Multiplier</f>
        <v>83.678400000000011</v>
      </c>
      <c r="BD6" s="264">
        <f ca="1">'IMP PRJ Adj Net Salaries'!BD6*IMP_Salary_Expense_Multiplier</f>
        <v>61.663679999999992</v>
      </c>
      <c r="BE6" s="264">
        <f ca="1">'IMP PRJ Adj Net Salaries'!BE6*IMP_Salary_Expense_Multiplier</f>
        <v>69.357599999999991</v>
      </c>
      <c r="BF6" s="263">
        <f ca="1">'IMP PRJ Adj Net Salaries'!BF6*IMP_Salary_Expense_Multiplier</f>
        <v>55.598399999999998</v>
      </c>
      <c r="BG6" s="264">
        <f ca="1">'IMP PRJ Adj Net Salaries'!BG6*IMP_Salary_Expense_Multiplier</f>
        <v>11.119680000000001</v>
      </c>
      <c r="BH6" s="264">
        <f ca="1">'IMP PRJ Adj Net Salaries'!BH6*IMP_Salary_Expense_Multiplier</f>
        <v>83.397599999999983</v>
      </c>
      <c r="BI6" s="263">
        <f ca="1">'IMP PRJ Adj Net Salaries'!BI6*IMP_Salary_Expense_Multiplier</f>
        <v>55.598399999999998</v>
      </c>
      <c r="BJ6" s="264">
        <f ca="1">'IMP PRJ Adj Net Salaries'!BJ6*IMP_Salary_Expense_Multiplier</f>
        <v>11.119680000000001</v>
      </c>
      <c r="BK6" s="265">
        <f ca="1">'IMP PRJ Adj Net Salaries'!BK6*IMP_Salary_Expense_Multiplier</f>
        <v>83.397599999999983</v>
      </c>
      <c r="BL6" s="266">
        <f ca="1">'IMP PRJ Adj Net Salaries'!BL6*IMP_Salary_Expense_Multiplier</f>
        <v>62.324999999999996</v>
      </c>
      <c r="BM6" s="264">
        <f ca="1">'IMP PRJ Adj Net Salaries'!BM6*IMP_Salary_Expense_Multiplier</f>
        <v>12.465000000000002</v>
      </c>
      <c r="BN6" s="264">
        <f ca="1">'IMP PRJ Adj Net Salaries'!BN6*IMP_Salary_Expense_Multiplier</f>
        <v>93.487499999999997</v>
      </c>
      <c r="BO6" s="263">
        <f ca="1">'IMP PRJ Adj Net Salaries'!BO6*IMP_Salary_Expense_Multiplier</f>
        <v>138.82500000000002</v>
      </c>
      <c r="BP6" s="264">
        <f ca="1">'IMP PRJ Adj Net Salaries'!BP6*IMP_Salary_Expense_Multiplier</f>
        <v>88.965000000000003</v>
      </c>
      <c r="BQ6" s="264">
        <f ca="1">'IMP PRJ Adj Net Salaries'!BQ6*IMP_Salary_Expense_Multiplier</f>
        <v>131.73749999999998</v>
      </c>
      <c r="BR6" s="263">
        <f ca="1">'IMP PRJ Adj Net Salaries'!BR6*IMP_Salary_Expense_Multiplier</f>
        <v>96.75</v>
      </c>
      <c r="BS6" s="264">
        <f ca="1">'IMP PRJ Adj Net Salaries'!BS6*IMP_Salary_Expense_Multiplier</f>
        <v>19.349999999999998</v>
      </c>
      <c r="BT6" s="264">
        <f ca="1">'IMP PRJ Adj Net Salaries'!BT6*IMP_Salary_Expense_Multiplier</f>
        <v>145.125</v>
      </c>
      <c r="BU6" s="263">
        <f ca="1">'IMP PRJ Adj Net Salaries'!BU6*IMP_Salary_Expense_Multiplier</f>
        <v>119.70000000000002</v>
      </c>
      <c r="BV6" s="264">
        <f ca="1">'IMP PRJ Adj Net Salaries'!BV6*IMP_Salary_Expense_Multiplier</f>
        <v>42.29999999999999</v>
      </c>
      <c r="BW6" s="265">
        <f ca="1">'IMP PRJ Adj Net Salaries'!BW6*IMP_Salary_Expense_Multiplier</f>
        <v>156.6</v>
      </c>
      <c r="BX6" s="266">
        <f ca="1">'IMP PRJ Adj Net Salaries'!BX6*IMP_Salary_Expense_Multiplier</f>
        <v>129.87</v>
      </c>
      <c r="BY6" s="264">
        <f ca="1">'IMP PRJ Adj Net Salaries'!BY6*IMP_Salary_Expense_Multiplier</f>
        <v>25.974000000000004</v>
      </c>
      <c r="BZ6" s="264">
        <f ca="1">'IMP PRJ Adj Net Salaries'!BZ6*IMP_Salary_Expense_Multiplier</f>
        <v>194.80500000000001</v>
      </c>
      <c r="CA6" s="263">
        <f ca="1">'IMP PRJ Adj Net Salaries'!CA6*IMP_Salary_Expense_Multiplier</f>
        <v>113.67</v>
      </c>
      <c r="CB6" s="264">
        <f ca="1">'IMP PRJ Adj Net Salaries'!CB6*IMP_Salary_Expense_Multiplier</f>
        <v>22.733999999999998</v>
      </c>
      <c r="CC6" s="264">
        <f ca="1">'IMP PRJ Adj Net Salaries'!CC6*IMP_Salary_Expense_Multiplier</f>
        <v>170.505</v>
      </c>
      <c r="CD6" s="263">
        <f ca="1">'IMP PRJ Adj Net Salaries'!CD6*IMP_Salary_Expense_Multiplier</f>
        <v>122.84999999999997</v>
      </c>
      <c r="CE6" s="264">
        <f ca="1">'IMP PRJ Adj Net Salaries'!CE6*IMP_Salary_Expense_Multiplier</f>
        <v>38.393999999999998</v>
      </c>
      <c r="CF6" s="264">
        <f ca="1">'IMP PRJ Adj Net Salaries'!CF6*IMP_Salary_Expense_Multiplier</f>
        <v>166.99499999999998</v>
      </c>
      <c r="CG6" s="263">
        <f ca="1">'IMP PRJ Adj Net Salaries'!CG6*IMP_Salary_Expense_Multiplier</f>
        <v>114.21</v>
      </c>
      <c r="CH6" s="264">
        <f ca="1">'IMP PRJ Adj Net Salaries'!CH6*IMP_Salary_Expense_Multiplier</f>
        <v>22.841999999999995</v>
      </c>
      <c r="CI6" s="265">
        <f ca="1">'IMP PRJ Adj Net Salaries'!CI6*IMP_Salary_Expense_Multiplier</f>
        <v>171.31499999999997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Adj Net Salaries'!AB7*IMP_Salary_Expense_Multiplier</f>
        <v>0</v>
      </c>
      <c r="AC7" s="264">
        <f ca="1">'IMP PRJ Adj Net Salaries'!AC7*IMP_Salary_Expense_Multiplier</f>
        <v>3.456</v>
      </c>
      <c r="AD7" s="264">
        <f ca="1">'IMP PRJ Adj Net Salaries'!AD7*IMP_Salary_Expense_Multiplier</f>
        <v>3.456</v>
      </c>
      <c r="AE7" s="263">
        <f ca="1">'IMP PRJ Adj Net Salaries'!AE7*IMP_Salary_Expense_Multiplier</f>
        <v>3.456</v>
      </c>
      <c r="AF7" s="264">
        <f ca="1">'IMP PRJ Adj Net Salaries'!AF7*IMP_Salary_Expense_Multiplier</f>
        <v>3.456</v>
      </c>
      <c r="AG7" s="264">
        <f ca="1">'IMP PRJ Adj Net Salaries'!AG7*IMP_Salary_Expense_Multiplier</f>
        <v>3.456</v>
      </c>
      <c r="AH7" s="263">
        <f ca="1">'IMP PRJ Adj Net Salaries'!AH7*IMP_Salary_Expense_Multiplier</f>
        <v>3.456</v>
      </c>
      <c r="AI7" s="264">
        <f ca="1">'IMP PRJ Adj Net Salaries'!AI7*IMP_Salary_Expense_Multiplier</f>
        <v>3.456</v>
      </c>
      <c r="AJ7" s="264">
        <f ca="1">'IMP PRJ Adj Net Salaries'!AJ7*IMP_Salary_Expense_Multiplier</f>
        <v>3.456</v>
      </c>
      <c r="AK7" s="263">
        <f ca="1">'IMP PRJ Adj Net Salaries'!AK7*IMP_Salary_Expense_Multiplier</f>
        <v>3.456</v>
      </c>
      <c r="AL7" s="264">
        <f ca="1">'IMP PRJ Adj Net Salaries'!AL7*IMP_Salary_Expense_Multiplier</f>
        <v>3.456</v>
      </c>
      <c r="AM7" s="265">
        <f ca="1">'IMP PRJ Adj Net Salaries'!AM7*IMP_Salary_Expense_Multiplier</f>
        <v>3.456</v>
      </c>
      <c r="AN7" s="266">
        <f ca="1">'IMP PRJ Adj Net Salaries'!AN7*IMP_Salary_Expense_Multiplier</f>
        <v>4.1520000000000001</v>
      </c>
      <c r="AO7" s="264">
        <f ca="1">'IMP PRJ Adj Net Salaries'!AO7*IMP_Salary_Expense_Multiplier</f>
        <v>20.76</v>
      </c>
      <c r="AP7" s="264">
        <f ca="1">'IMP PRJ Adj Net Salaries'!AP7*IMP_Salary_Expense_Multiplier</f>
        <v>20.76</v>
      </c>
      <c r="AQ7" s="263">
        <f ca="1">'IMP PRJ Adj Net Salaries'!AQ7*IMP_Salary_Expense_Multiplier</f>
        <v>20.76</v>
      </c>
      <c r="AR7" s="264">
        <f ca="1">'IMP PRJ Adj Net Salaries'!AR7*IMP_Salary_Expense_Multiplier</f>
        <v>24.911999999999995</v>
      </c>
      <c r="AS7" s="264">
        <f ca="1">'IMP PRJ Adj Net Salaries'!AS7*IMP_Salary_Expense_Multiplier</f>
        <v>24.911999999999995</v>
      </c>
      <c r="AT7" s="263">
        <f ca="1">'IMP PRJ Adj Net Salaries'!AT7*IMP_Salary_Expense_Multiplier</f>
        <v>24.911999999999995</v>
      </c>
      <c r="AU7" s="264">
        <f ca="1">'IMP PRJ Adj Net Salaries'!AU7*IMP_Salary_Expense_Multiplier</f>
        <v>24.911999999999995</v>
      </c>
      <c r="AV7" s="264">
        <f ca="1">'IMP PRJ Adj Net Salaries'!AV7*IMP_Salary_Expense_Multiplier</f>
        <v>24.911999999999995</v>
      </c>
      <c r="AW7" s="263">
        <f ca="1">'IMP PRJ Adj Net Salaries'!AW7*IMP_Salary_Expense_Multiplier</f>
        <v>20.76</v>
      </c>
      <c r="AX7" s="264">
        <f ca="1">'IMP PRJ Adj Net Salaries'!AX7*IMP_Salary_Expense_Multiplier</f>
        <v>26.987999999999996</v>
      </c>
      <c r="AY7" s="265">
        <f ca="1">'IMP PRJ Adj Net Salaries'!AY7*IMP_Salary_Expense_Multiplier</f>
        <v>26.987999999999996</v>
      </c>
      <c r="AZ7" s="266">
        <f ca="1">'IMP PRJ Adj Net Salaries'!AZ7*IMP_Salary_Expense_Multiplier</f>
        <v>32.448</v>
      </c>
      <c r="BA7" s="264">
        <f ca="1">'IMP PRJ Adj Net Salaries'!BA7*IMP_Salary_Expense_Multiplier</f>
        <v>36.691200000000002</v>
      </c>
      <c r="BB7" s="264">
        <f ca="1">'IMP PRJ Adj Net Salaries'!BB7*IMP_Salary_Expense_Multiplier</f>
        <v>36.691200000000002</v>
      </c>
      <c r="BC7" s="263">
        <f ca="1">'IMP PRJ Adj Net Salaries'!BC7*IMP_Salary_Expense_Multiplier</f>
        <v>36.691200000000002</v>
      </c>
      <c r="BD7" s="264">
        <f ca="1">'IMP PRJ Adj Net Salaries'!BD7*IMP_Salary_Expense_Multiplier</f>
        <v>74.131200000000007</v>
      </c>
      <c r="BE7" s="264">
        <f ca="1">'IMP PRJ Adj Net Salaries'!BE7*IMP_Salary_Expense_Multiplier</f>
        <v>74.131200000000007</v>
      </c>
      <c r="BF7" s="263">
        <f ca="1">'IMP PRJ Adj Net Salaries'!BF7*IMP_Salary_Expense_Multiplier</f>
        <v>74.131200000000007</v>
      </c>
      <c r="BG7" s="264">
        <f ca="1">'IMP PRJ Adj Net Salaries'!BG7*IMP_Salary_Expense_Multiplier</f>
        <v>74.131200000000007</v>
      </c>
      <c r="BH7" s="264">
        <f ca="1">'IMP PRJ Adj Net Salaries'!BH7*IMP_Salary_Expense_Multiplier</f>
        <v>74.131200000000007</v>
      </c>
      <c r="BI7" s="263">
        <f ca="1">'IMP PRJ Adj Net Salaries'!BI7*IMP_Salary_Expense_Multiplier</f>
        <v>74.131200000000007</v>
      </c>
      <c r="BJ7" s="264">
        <f ca="1">'IMP PRJ Adj Net Salaries'!BJ7*IMP_Salary_Expense_Multiplier</f>
        <v>74.131200000000007</v>
      </c>
      <c r="BK7" s="265">
        <f ca="1">'IMP PRJ Adj Net Salaries'!BK7*IMP_Salary_Expense_Multiplier</f>
        <v>74.131200000000007</v>
      </c>
      <c r="BL7" s="266">
        <f ca="1">'IMP PRJ Adj Net Salaries'!BL7*IMP_Salary_Expense_Multiplier</f>
        <v>83.1</v>
      </c>
      <c r="BM7" s="264">
        <f ca="1">'IMP PRJ Adj Net Salaries'!BM7*IMP_Salary_Expense_Multiplier</f>
        <v>83.1</v>
      </c>
      <c r="BN7" s="264">
        <f ca="1">'IMP PRJ Adj Net Salaries'!BN7*IMP_Salary_Expense_Multiplier</f>
        <v>83.1</v>
      </c>
      <c r="BO7" s="263">
        <f ca="1">'IMP PRJ Adj Net Salaries'!BO7*IMP_Salary_Expense_Multiplier</f>
        <v>83.1</v>
      </c>
      <c r="BP7" s="264">
        <f ca="1">'IMP PRJ Adj Net Salaries'!BP7*IMP_Salary_Expense_Multiplier</f>
        <v>134.1</v>
      </c>
      <c r="BQ7" s="264">
        <f ca="1">'IMP PRJ Adj Net Salaries'!BQ7*IMP_Salary_Expense_Multiplier</f>
        <v>134.1</v>
      </c>
      <c r="BR7" s="263">
        <f ca="1">'IMP PRJ Adj Net Salaries'!BR7*IMP_Salary_Expense_Multiplier</f>
        <v>129</v>
      </c>
      <c r="BS7" s="264">
        <f ca="1">'IMP PRJ Adj Net Salaries'!BS7*IMP_Salary_Expense_Multiplier</f>
        <v>129</v>
      </c>
      <c r="BT7" s="264">
        <f ca="1">'IMP PRJ Adj Net Salaries'!BT7*IMP_Salary_Expense_Multiplier</f>
        <v>129</v>
      </c>
      <c r="BU7" s="263">
        <f ca="1">'IMP PRJ Adj Net Salaries'!BU7*IMP_Salary_Expense_Multiplier</f>
        <v>129</v>
      </c>
      <c r="BV7" s="264">
        <f ca="1">'IMP PRJ Adj Net Salaries'!BV7*IMP_Salary_Expense_Multiplier</f>
        <v>144.29999999999998</v>
      </c>
      <c r="BW7" s="265">
        <f ca="1">'IMP PRJ Adj Net Salaries'!BW7*IMP_Salary_Expense_Multiplier</f>
        <v>144.29999999999998</v>
      </c>
      <c r="BX7" s="266">
        <f ca="1">'IMP PRJ Adj Net Salaries'!BX7*IMP_Salary_Expense_Multiplier</f>
        <v>173.16</v>
      </c>
      <c r="BY7" s="264">
        <f ca="1">'IMP PRJ Adj Net Salaries'!BY7*IMP_Salary_Expense_Multiplier</f>
        <v>173.16</v>
      </c>
      <c r="BZ7" s="264">
        <f ca="1">'IMP PRJ Adj Net Salaries'!BZ7*IMP_Salary_Expense_Multiplier</f>
        <v>173.16</v>
      </c>
      <c r="CA7" s="263">
        <f ca="1">'IMP PRJ Adj Net Salaries'!CA7*IMP_Salary_Expense_Multiplier</f>
        <v>151.56</v>
      </c>
      <c r="CB7" s="264">
        <f ca="1">'IMP PRJ Adj Net Salaries'!CB7*IMP_Salary_Expense_Multiplier</f>
        <v>151.56</v>
      </c>
      <c r="CC7" s="264">
        <f ca="1">'IMP PRJ Adj Net Salaries'!CC7*IMP_Salary_Expense_Multiplier</f>
        <v>151.56</v>
      </c>
      <c r="CD7" s="263">
        <f ca="1">'IMP PRJ Adj Net Salaries'!CD7*IMP_Salary_Expense_Multiplier</f>
        <v>140.75999999999996</v>
      </c>
      <c r="CE7" s="264">
        <f ca="1">'IMP PRJ Adj Net Salaries'!CE7*IMP_Salary_Expense_Multiplier</f>
        <v>152.27999999999997</v>
      </c>
      <c r="CF7" s="264">
        <f ca="1">'IMP PRJ Adj Net Salaries'!CF7*IMP_Salary_Expense_Multiplier</f>
        <v>152.27999999999997</v>
      </c>
      <c r="CG7" s="263">
        <f ca="1">'IMP PRJ Adj Net Salaries'!CG7*IMP_Salary_Expense_Multiplier</f>
        <v>152.27999999999997</v>
      </c>
      <c r="CH7" s="264">
        <f ca="1">'IMP PRJ Adj Net Salaries'!CH7*IMP_Salary_Expense_Multiplier</f>
        <v>152.27999999999997</v>
      </c>
      <c r="CI7" s="265">
        <f ca="1">'IMP PRJ Adj Net Salaries'!CI7*IMP_Salary_Expense_Multiplier</f>
        <v>152.27999999999997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Adj Net Salaries'!AB8*IMP_Salary_Expense_Multiplier</f>
        <v>0</v>
      </c>
      <c r="AC8" s="264">
        <f ca="1">'IMP PRJ Adj Net Salaries'!AC8*IMP_Salary_Expense_Multiplier</f>
        <v>0</v>
      </c>
      <c r="AD8" s="264">
        <f ca="1">'IMP PRJ Adj Net Salaries'!AD8*IMP_Salary_Expense_Multiplier</f>
        <v>2.5920000000000001</v>
      </c>
      <c r="AE8" s="263">
        <f ca="1">'IMP PRJ Adj Net Salaries'!AE8*IMP_Salary_Expense_Multiplier</f>
        <v>5.1840000000000002</v>
      </c>
      <c r="AF8" s="264">
        <f ca="1">'IMP PRJ Adj Net Salaries'!AF8*IMP_Salary_Expense_Multiplier</f>
        <v>5.1840000000000002</v>
      </c>
      <c r="AG8" s="264">
        <f ca="1">'IMP PRJ Adj Net Salaries'!AG8*IMP_Salary_Expense_Multiplier</f>
        <v>5.1840000000000002</v>
      </c>
      <c r="AH8" s="263">
        <f ca="1">'IMP PRJ Adj Net Salaries'!AH8*IMP_Salary_Expense_Multiplier</f>
        <v>5.1840000000000002</v>
      </c>
      <c r="AI8" s="264">
        <f ca="1">'IMP PRJ Adj Net Salaries'!AI8*IMP_Salary_Expense_Multiplier</f>
        <v>5.1840000000000002</v>
      </c>
      <c r="AJ8" s="264">
        <f ca="1">'IMP PRJ Adj Net Salaries'!AJ8*IMP_Salary_Expense_Multiplier</f>
        <v>5.1840000000000002</v>
      </c>
      <c r="AK8" s="263">
        <f ca="1">'IMP PRJ Adj Net Salaries'!AK8*IMP_Salary_Expense_Multiplier</f>
        <v>5.1840000000000002</v>
      </c>
      <c r="AL8" s="264">
        <f ca="1">'IMP PRJ Adj Net Salaries'!AL8*IMP_Salary_Expense_Multiplier</f>
        <v>5.1840000000000002</v>
      </c>
      <c r="AM8" s="265">
        <f ca="1">'IMP PRJ Adj Net Salaries'!AM8*IMP_Salary_Expense_Multiplier</f>
        <v>5.1840000000000002</v>
      </c>
      <c r="AN8" s="266">
        <f ca="1">'IMP PRJ Adj Net Salaries'!AN8*IMP_Salary_Expense_Multiplier</f>
        <v>6.2279999999999989</v>
      </c>
      <c r="AO8" s="264">
        <f ca="1">'IMP PRJ Adj Net Salaries'!AO8*IMP_Salary_Expense_Multiplier</f>
        <v>6.2279999999999989</v>
      </c>
      <c r="AP8" s="264">
        <f ca="1">'IMP PRJ Adj Net Salaries'!AP8*IMP_Salary_Expense_Multiplier</f>
        <v>18.684000000000001</v>
      </c>
      <c r="AQ8" s="263">
        <f ca="1">'IMP PRJ Adj Net Salaries'!AQ8*IMP_Salary_Expense_Multiplier</f>
        <v>31.139999999999997</v>
      </c>
      <c r="AR8" s="264">
        <f ca="1">'IMP PRJ Adj Net Salaries'!AR8*IMP_Salary_Expense_Multiplier</f>
        <v>31.139999999999997</v>
      </c>
      <c r="AS8" s="264">
        <f ca="1">'IMP PRJ Adj Net Salaries'!AS8*IMP_Salary_Expense_Multiplier</f>
        <v>34.253999999999998</v>
      </c>
      <c r="AT8" s="263">
        <f ca="1">'IMP PRJ Adj Net Salaries'!AT8*IMP_Salary_Expense_Multiplier</f>
        <v>37.368000000000002</v>
      </c>
      <c r="AU8" s="264">
        <f ca="1">'IMP PRJ Adj Net Salaries'!AU8*IMP_Salary_Expense_Multiplier</f>
        <v>37.368000000000002</v>
      </c>
      <c r="AV8" s="264">
        <f ca="1">'IMP PRJ Adj Net Salaries'!AV8*IMP_Salary_Expense_Multiplier</f>
        <v>37.368000000000002</v>
      </c>
      <c r="AW8" s="263">
        <f ca="1">'IMP PRJ Adj Net Salaries'!AW8*IMP_Salary_Expense_Multiplier</f>
        <v>31.139999999999997</v>
      </c>
      <c r="AX8" s="264">
        <f ca="1">'IMP PRJ Adj Net Salaries'!AX8*IMP_Salary_Expense_Multiplier</f>
        <v>31.139999999999997</v>
      </c>
      <c r="AY8" s="265">
        <f ca="1">'IMP PRJ Adj Net Salaries'!AY8*IMP_Salary_Expense_Multiplier</f>
        <v>35.811</v>
      </c>
      <c r="AZ8" s="266">
        <f ca="1">'IMP PRJ Adj Net Salaries'!AZ8*IMP_Salary_Expense_Multiplier</f>
        <v>48.672000000000004</v>
      </c>
      <c r="BA8" s="264">
        <f ca="1">'IMP PRJ Adj Net Salaries'!BA8*IMP_Salary_Expense_Multiplier</f>
        <v>48.672000000000004</v>
      </c>
      <c r="BB8" s="264">
        <f ca="1">'IMP PRJ Adj Net Salaries'!BB8*IMP_Salary_Expense_Multiplier</f>
        <v>51.854399999999991</v>
      </c>
      <c r="BC8" s="263">
        <f ca="1">'IMP PRJ Adj Net Salaries'!BC8*IMP_Salary_Expense_Multiplier</f>
        <v>55.036799999999992</v>
      </c>
      <c r="BD8" s="264">
        <f ca="1">'IMP PRJ Adj Net Salaries'!BD8*IMP_Salary_Expense_Multiplier</f>
        <v>55.036799999999992</v>
      </c>
      <c r="BE8" s="264">
        <f ca="1">'IMP PRJ Adj Net Salaries'!BE8*IMP_Salary_Expense_Multiplier</f>
        <v>83.116799999999998</v>
      </c>
      <c r="BF8" s="263">
        <f ca="1">'IMP PRJ Adj Net Salaries'!BF8*IMP_Salary_Expense_Multiplier</f>
        <v>111.1968</v>
      </c>
      <c r="BG8" s="264">
        <f ca="1">'IMP PRJ Adj Net Salaries'!BG8*IMP_Salary_Expense_Multiplier</f>
        <v>111.1968</v>
      </c>
      <c r="BH8" s="264">
        <f ca="1">'IMP PRJ Adj Net Salaries'!BH8*IMP_Salary_Expense_Multiplier</f>
        <v>111.1968</v>
      </c>
      <c r="BI8" s="263">
        <f ca="1">'IMP PRJ Adj Net Salaries'!BI8*IMP_Salary_Expense_Multiplier</f>
        <v>111.1968</v>
      </c>
      <c r="BJ8" s="264">
        <f ca="1">'IMP PRJ Adj Net Salaries'!BJ8*IMP_Salary_Expense_Multiplier</f>
        <v>111.1968</v>
      </c>
      <c r="BK8" s="265">
        <f ca="1">'IMP PRJ Adj Net Salaries'!BK8*IMP_Salary_Expense_Multiplier</f>
        <v>111.1968</v>
      </c>
      <c r="BL8" s="266">
        <f ca="1">'IMP PRJ Adj Net Salaries'!BL8*IMP_Salary_Expense_Multiplier</f>
        <v>124.64999999999999</v>
      </c>
      <c r="BM8" s="264">
        <f ca="1">'IMP PRJ Adj Net Salaries'!BM8*IMP_Salary_Expense_Multiplier</f>
        <v>124.64999999999999</v>
      </c>
      <c r="BN8" s="264">
        <f ca="1">'IMP PRJ Adj Net Salaries'!BN8*IMP_Salary_Expense_Multiplier</f>
        <v>124.64999999999999</v>
      </c>
      <c r="BO8" s="263">
        <f ca="1">'IMP PRJ Adj Net Salaries'!BO8*IMP_Salary_Expense_Multiplier</f>
        <v>124.65</v>
      </c>
      <c r="BP8" s="264">
        <f ca="1">'IMP PRJ Adj Net Salaries'!BP8*IMP_Salary_Expense_Multiplier</f>
        <v>124.65</v>
      </c>
      <c r="BQ8" s="264">
        <f ca="1">'IMP PRJ Adj Net Salaries'!BQ8*IMP_Salary_Expense_Multiplier</f>
        <v>162.9</v>
      </c>
      <c r="BR8" s="263">
        <f ca="1">'IMP PRJ Adj Net Salaries'!BR8*IMP_Salary_Expense_Multiplier</f>
        <v>193.5</v>
      </c>
      <c r="BS8" s="264">
        <f ca="1">'IMP PRJ Adj Net Salaries'!BS8*IMP_Salary_Expense_Multiplier</f>
        <v>193.5</v>
      </c>
      <c r="BT8" s="264">
        <f ca="1">'IMP PRJ Adj Net Salaries'!BT8*IMP_Salary_Expense_Multiplier</f>
        <v>193.5</v>
      </c>
      <c r="BU8" s="263">
        <f ca="1">'IMP PRJ Adj Net Salaries'!BU8*IMP_Salary_Expense_Multiplier</f>
        <v>193.5</v>
      </c>
      <c r="BV8" s="264">
        <f ca="1">'IMP PRJ Adj Net Salaries'!BV8*IMP_Salary_Expense_Multiplier</f>
        <v>193.5</v>
      </c>
      <c r="BW8" s="265">
        <f ca="1">'IMP PRJ Adj Net Salaries'!BW8*IMP_Salary_Expense_Multiplier</f>
        <v>204.97499999999997</v>
      </c>
      <c r="BX8" s="266">
        <f ca="1">'IMP PRJ Adj Net Salaries'!BX8*IMP_Salary_Expense_Multiplier</f>
        <v>259.74</v>
      </c>
      <c r="BY8" s="264">
        <f ca="1">'IMP PRJ Adj Net Salaries'!BY8*IMP_Salary_Expense_Multiplier</f>
        <v>259.74</v>
      </c>
      <c r="BZ8" s="264">
        <f ca="1">'IMP PRJ Adj Net Salaries'!BZ8*IMP_Salary_Expense_Multiplier</f>
        <v>259.74</v>
      </c>
      <c r="CA8" s="263">
        <f ca="1">'IMP PRJ Adj Net Salaries'!CA8*IMP_Salary_Expense_Multiplier</f>
        <v>227.34</v>
      </c>
      <c r="CB8" s="264">
        <f ca="1">'IMP PRJ Adj Net Salaries'!CB8*IMP_Salary_Expense_Multiplier</f>
        <v>227.34</v>
      </c>
      <c r="CC8" s="264">
        <f ca="1">'IMP PRJ Adj Net Salaries'!CC8*IMP_Salary_Expense_Multiplier</f>
        <v>227.34</v>
      </c>
      <c r="CD8" s="263">
        <f ca="1">'IMP PRJ Adj Net Salaries'!CD8*IMP_Salary_Expense_Multiplier</f>
        <v>211.14</v>
      </c>
      <c r="CE8" s="264">
        <f ca="1">'IMP PRJ Adj Net Salaries'!CE8*IMP_Salary_Expense_Multiplier</f>
        <v>211.14</v>
      </c>
      <c r="CF8" s="264">
        <f ca="1">'IMP PRJ Adj Net Salaries'!CF8*IMP_Salary_Expense_Multiplier</f>
        <v>219.77999999999997</v>
      </c>
      <c r="CG8" s="263">
        <f ca="1">'IMP PRJ Adj Net Salaries'!CG8*IMP_Salary_Expense_Multiplier</f>
        <v>228.42</v>
      </c>
      <c r="CH8" s="264">
        <f ca="1">'IMP PRJ Adj Net Salaries'!CH8*IMP_Salary_Expense_Multiplier</f>
        <v>228.42</v>
      </c>
      <c r="CI8" s="265">
        <f ca="1">'IMP PRJ Adj Net Salaries'!CI8*IMP_Salary_Expense_Multiplier</f>
        <v>228.42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Adj Net Salaries'!AB9*IMP_Salary_Expense_Multiplier</f>
        <v>6.9119999999999999</v>
      </c>
      <c r="AC9" s="264">
        <f ca="1">'IMP PRJ Adj Net Salaries'!AC9*IMP_Salary_Expense_Multiplier</f>
        <v>6.9119999999999999</v>
      </c>
      <c r="AD9" s="264">
        <f ca="1">'IMP PRJ Adj Net Salaries'!AD9*IMP_Salary_Expense_Multiplier</f>
        <v>0.69119999999999993</v>
      </c>
      <c r="AE9" s="263">
        <f ca="1">'IMP PRJ Adj Net Salaries'!AE9*IMP_Salary_Expense_Multiplier</f>
        <v>0.69119999999999993</v>
      </c>
      <c r="AF9" s="264">
        <f ca="1">'IMP PRJ Adj Net Salaries'!AF9*IMP_Salary_Expense_Multiplier</f>
        <v>0</v>
      </c>
      <c r="AG9" s="264">
        <f ca="1">'IMP PRJ Adj Net Salaries'!AG9*IMP_Salary_Expense_Multiplier</f>
        <v>1.3823999999999999</v>
      </c>
      <c r="AH9" s="263">
        <f ca="1">'IMP PRJ Adj Net Salaries'!AH9*IMP_Salary_Expense_Multiplier</f>
        <v>0.69119999999999993</v>
      </c>
      <c r="AI9" s="264">
        <f ca="1">'IMP PRJ Adj Net Salaries'!AI9*IMP_Salary_Expense_Multiplier</f>
        <v>0</v>
      </c>
      <c r="AJ9" s="264">
        <f ca="1">'IMP PRJ Adj Net Salaries'!AJ9*IMP_Salary_Expense_Multiplier</f>
        <v>1.3823999999999999</v>
      </c>
      <c r="AK9" s="263">
        <f ca="1">'IMP PRJ Adj Net Salaries'!AK9*IMP_Salary_Expense_Multiplier</f>
        <v>0.69119999999999993</v>
      </c>
      <c r="AL9" s="264">
        <f ca="1">'IMP PRJ Adj Net Salaries'!AL9*IMP_Salary_Expense_Multiplier</f>
        <v>0</v>
      </c>
      <c r="AM9" s="265">
        <f ca="1">'IMP PRJ Adj Net Salaries'!AM9*IMP_Salary_Expense_Multiplier</f>
        <v>1.3823999999999999</v>
      </c>
      <c r="AN9" s="266">
        <f ca="1">'IMP PRJ Adj Net Salaries'!AN9*IMP_Salary_Expense_Multiplier</f>
        <v>34.046399999999991</v>
      </c>
      <c r="AO9" s="264">
        <f ca="1">'IMP PRJ Adj Net Salaries'!AO9*IMP_Salary_Expense_Multiplier</f>
        <v>33.216000000000001</v>
      </c>
      <c r="AP9" s="264">
        <f ca="1">'IMP PRJ Adj Net Salaries'!AP9*IMP_Salary_Expense_Multiplier</f>
        <v>4.9824000000000002</v>
      </c>
      <c r="AQ9" s="263">
        <f ca="1">'IMP PRJ Adj Net Salaries'!AQ9*IMP_Salary_Expense_Multiplier</f>
        <v>12.455999999999998</v>
      </c>
      <c r="AR9" s="264">
        <f ca="1">'IMP PRJ Adj Net Salaries'!AR9*IMP_Salary_Expense_Multiplier</f>
        <v>8.3040000000000003</v>
      </c>
      <c r="AS9" s="264">
        <f ca="1">'IMP PRJ Adj Net Salaries'!AS9*IMP_Salary_Expense_Multiplier</f>
        <v>9.1343999999999994</v>
      </c>
      <c r="AT9" s="263">
        <f ca="1">'IMP PRJ Adj Net Salaries'!AT9*IMP_Salary_Expense_Multiplier</f>
        <v>4.9824000000000002</v>
      </c>
      <c r="AU9" s="264">
        <f ca="1">'IMP PRJ Adj Net Salaries'!AU9*IMP_Salary_Expense_Multiplier</f>
        <v>0</v>
      </c>
      <c r="AV9" s="264">
        <f ca="1">'IMP PRJ Adj Net Salaries'!AV9*IMP_Salary_Expense_Multiplier</f>
        <v>9.9648000000000003</v>
      </c>
      <c r="AW9" s="263">
        <f ca="1">'IMP PRJ Adj Net Salaries'!AW9*IMP_Salary_Expense_Multiplier</f>
        <v>16.608000000000001</v>
      </c>
      <c r="AX9" s="264">
        <f ca="1">'IMP PRJ Adj Net Salaries'!AX9*IMP_Salary_Expense_Multiplier</f>
        <v>12.455999999999998</v>
      </c>
      <c r="AY9" s="265">
        <f ca="1">'IMP PRJ Adj Net Salaries'!AY9*IMP_Salary_Expense_Multiplier</f>
        <v>9.5495999999999981</v>
      </c>
      <c r="AZ9" s="266">
        <f ca="1">'IMP PRJ Adj Net Salaries'!AZ9*IMP_Salary_Expense_Multiplier</f>
        <v>14.975999999999999</v>
      </c>
      <c r="BA9" s="264">
        <f ca="1">'IMP PRJ Adj Net Salaries'!BA9*IMP_Salary_Expense_Multiplier</f>
        <v>8.4863999999999997</v>
      </c>
      <c r="BB9" s="264">
        <f ca="1">'IMP PRJ Adj Net Salaries'!BB9*IMP_Salary_Expense_Multiplier</f>
        <v>13.82784</v>
      </c>
      <c r="BC9" s="263">
        <f ca="1">'IMP PRJ Adj Net Salaries'!BC9*IMP_Salary_Expense_Multiplier</f>
        <v>82.218239999999994</v>
      </c>
      <c r="BD9" s="264">
        <f ca="1">'IMP PRJ Adj Net Salaries'!BD9*IMP_Salary_Expense_Multiplier</f>
        <v>74.88000000000001</v>
      </c>
      <c r="BE9" s="264">
        <f ca="1">'IMP PRJ Adj Net Salaries'!BE9*IMP_Salary_Expense_Multiplier</f>
        <v>22.164479999999998</v>
      </c>
      <c r="BF9" s="263">
        <f ca="1">'IMP PRJ Adj Net Salaries'!BF9*IMP_Salary_Expense_Multiplier</f>
        <v>14.826240000000002</v>
      </c>
      <c r="BG9" s="264">
        <f ca="1">'IMP PRJ Adj Net Salaries'!BG9*IMP_Salary_Expense_Multiplier</f>
        <v>0</v>
      </c>
      <c r="BH9" s="264">
        <f ca="1">'IMP PRJ Adj Net Salaries'!BH9*IMP_Salary_Expense_Multiplier</f>
        <v>29.652480000000004</v>
      </c>
      <c r="BI9" s="263">
        <f ca="1">'IMP PRJ Adj Net Salaries'!BI9*IMP_Salary_Expense_Multiplier</f>
        <v>14.826240000000002</v>
      </c>
      <c r="BJ9" s="264">
        <f ca="1">'IMP PRJ Adj Net Salaries'!BJ9*IMP_Salary_Expense_Multiplier</f>
        <v>0</v>
      </c>
      <c r="BK9" s="265">
        <f ca="1">'IMP PRJ Adj Net Salaries'!BK9*IMP_Salary_Expense_Multiplier</f>
        <v>29.652480000000004</v>
      </c>
      <c r="BL9" s="266">
        <f ca="1">'IMP PRJ Adj Net Salaries'!BL9*IMP_Salary_Expense_Multiplier</f>
        <v>16.619999999999997</v>
      </c>
      <c r="BM9" s="264">
        <f ca="1">'IMP PRJ Adj Net Salaries'!BM9*IMP_Salary_Expense_Multiplier</f>
        <v>0</v>
      </c>
      <c r="BN9" s="264">
        <f ca="1">'IMP PRJ Adj Net Salaries'!BN9*IMP_Salary_Expense_Multiplier</f>
        <v>33.239999999999995</v>
      </c>
      <c r="BO9" s="263">
        <f ca="1">'IMP PRJ Adj Net Salaries'!BO9*IMP_Salary_Expense_Multiplier</f>
        <v>118.61999999999999</v>
      </c>
      <c r="BP9" s="264">
        <f ca="1">'IMP PRJ Adj Net Salaries'!BP9*IMP_Salary_Expense_Multiplier</f>
        <v>102</v>
      </c>
      <c r="BQ9" s="264">
        <f ca="1">'IMP PRJ Adj Net Salaries'!BQ9*IMP_Salary_Expense_Multiplier</f>
        <v>43.440000000000005</v>
      </c>
      <c r="BR9" s="263">
        <f ca="1">'IMP PRJ Adj Net Salaries'!BR9*IMP_Salary_Expense_Multiplier</f>
        <v>25.8</v>
      </c>
      <c r="BS9" s="264">
        <f ca="1">'IMP PRJ Adj Net Salaries'!BS9*IMP_Salary_Expense_Multiplier</f>
        <v>0</v>
      </c>
      <c r="BT9" s="264">
        <f ca="1">'IMP PRJ Adj Net Salaries'!BT9*IMP_Salary_Expense_Multiplier</f>
        <v>51.6</v>
      </c>
      <c r="BU9" s="263">
        <f ca="1">'IMP PRJ Adj Net Salaries'!BU9*IMP_Salary_Expense_Multiplier</f>
        <v>56.399999999999991</v>
      </c>
      <c r="BV9" s="264">
        <f ca="1">'IMP PRJ Adj Net Salaries'!BV9*IMP_Salary_Expense_Multiplier</f>
        <v>30.599999999999998</v>
      </c>
      <c r="BW9" s="265">
        <f ca="1">'IMP PRJ Adj Net Salaries'!BW9*IMP_Salary_Expense_Multiplier</f>
        <v>54.66</v>
      </c>
      <c r="BX9" s="266">
        <f ca="1">'IMP PRJ Adj Net Salaries'!BX9*IMP_Salary_Expense_Multiplier</f>
        <v>34.632000000000005</v>
      </c>
      <c r="BY9" s="264">
        <f ca="1">'IMP PRJ Adj Net Salaries'!BY9*IMP_Salary_Expense_Multiplier</f>
        <v>0</v>
      </c>
      <c r="BZ9" s="264">
        <f ca="1">'IMP PRJ Adj Net Salaries'!BZ9*IMP_Salary_Expense_Multiplier</f>
        <v>69.26400000000001</v>
      </c>
      <c r="CA9" s="263">
        <f ca="1">'IMP PRJ Adj Net Salaries'!CA9*IMP_Salary_Expense_Multiplier</f>
        <v>30.311999999999998</v>
      </c>
      <c r="CB9" s="264">
        <f ca="1">'IMP PRJ Adj Net Salaries'!CB9*IMP_Salary_Expense_Multiplier</f>
        <v>0</v>
      </c>
      <c r="CC9" s="264">
        <f ca="1">'IMP PRJ Adj Net Salaries'!CC9*IMP_Salary_Expense_Multiplier</f>
        <v>60.623999999999995</v>
      </c>
      <c r="CD9" s="263">
        <f ca="1">'IMP PRJ Adj Net Salaries'!CD9*IMP_Salary_Expense_Multiplier</f>
        <v>51.191999999999993</v>
      </c>
      <c r="CE9" s="264">
        <f ca="1">'IMP PRJ Adj Net Salaries'!CE9*IMP_Salary_Expense_Multiplier</f>
        <v>23.040000000000003</v>
      </c>
      <c r="CF9" s="264">
        <f ca="1">'IMP PRJ Adj Net Salaries'!CF9*IMP_Salary_Expense_Multiplier</f>
        <v>58.607999999999983</v>
      </c>
      <c r="CG9" s="263">
        <f ca="1">'IMP PRJ Adj Net Salaries'!CG9*IMP_Salary_Expense_Multiplier</f>
        <v>30.455999999999992</v>
      </c>
      <c r="CH9" s="264">
        <f ca="1">'IMP PRJ Adj Net Salaries'!CH9*IMP_Salary_Expense_Multiplier</f>
        <v>0</v>
      </c>
      <c r="CI9" s="265">
        <f ca="1">'IMP PRJ Adj Net Salaries'!CI9*IMP_Salary_Expense_Multiplier</f>
        <v>60.911999999999985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Adj Net Salaries'!AB10*IMP_Salary_Expense_Multiplier</f>
        <v>5.1840000000000002</v>
      </c>
      <c r="AC10" s="264">
        <f ca="1">'IMP PRJ Adj Net Salaries'!AC10*IMP_Salary_Expense_Multiplier</f>
        <v>5.1840000000000002</v>
      </c>
      <c r="AD10" s="264">
        <f ca="1">'IMP PRJ Adj Net Salaries'!AD10*IMP_Salary_Expense_Multiplier</f>
        <v>2.5920000000000001</v>
      </c>
      <c r="AE10" s="263">
        <f ca="1">'IMP PRJ Adj Net Salaries'!AE10*IMP_Salary_Expense_Multiplier</f>
        <v>2.5920000000000001</v>
      </c>
      <c r="AF10" s="264">
        <f ca="1">'IMP PRJ Adj Net Salaries'!AF10*IMP_Salary_Expense_Multiplier</f>
        <v>0.51840000000000008</v>
      </c>
      <c r="AG10" s="264">
        <f ca="1">'IMP PRJ Adj Net Salaries'!AG10*IMP_Salary_Expense_Multiplier</f>
        <v>3.8879999999999995</v>
      </c>
      <c r="AH10" s="263">
        <f ca="1">'IMP PRJ Adj Net Salaries'!AH10*IMP_Salary_Expense_Multiplier</f>
        <v>2.5920000000000001</v>
      </c>
      <c r="AI10" s="264">
        <f ca="1">'IMP PRJ Adj Net Salaries'!AI10*IMP_Salary_Expense_Multiplier</f>
        <v>0.51840000000000008</v>
      </c>
      <c r="AJ10" s="264">
        <f ca="1">'IMP PRJ Adj Net Salaries'!AJ10*IMP_Salary_Expense_Multiplier</f>
        <v>3.8879999999999995</v>
      </c>
      <c r="AK10" s="263">
        <f ca="1">'IMP PRJ Adj Net Salaries'!AK10*IMP_Salary_Expense_Multiplier</f>
        <v>2.5920000000000001</v>
      </c>
      <c r="AL10" s="264">
        <f ca="1">'IMP PRJ Adj Net Salaries'!AL10*IMP_Salary_Expense_Multiplier</f>
        <v>0.51840000000000008</v>
      </c>
      <c r="AM10" s="265">
        <f ca="1">'IMP PRJ Adj Net Salaries'!AM10*IMP_Salary_Expense_Multiplier</f>
        <v>3.8879999999999995</v>
      </c>
      <c r="AN10" s="266">
        <f ca="1">'IMP PRJ Adj Net Salaries'!AN10*IMP_Salary_Expense_Multiplier</f>
        <v>28.026</v>
      </c>
      <c r="AO10" s="264">
        <f ca="1">'IMP PRJ Adj Net Salaries'!AO10*IMP_Salary_Expense_Multiplier</f>
        <v>25.534799999999994</v>
      </c>
      <c r="AP10" s="264">
        <f ca="1">'IMP PRJ Adj Net Salaries'!AP10*IMP_Salary_Expense_Multiplier</f>
        <v>17.126999999999999</v>
      </c>
      <c r="AQ10" s="263">
        <f ca="1">'IMP PRJ Adj Net Salaries'!AQ10*IMP_Salary_Expense_Multiplier</f>
        <v>21.797999999999998</v>
      </c>
      <c r="AR10" s="264">
        <f ca="1">'IMP PRJ Adj Net Salaries'!AR10*IMP_Salary_Expense_Multiplier</f>
        <v>9.3420000000000005</v>
      </c>
      <c r="AS10" s="264">
        <f ca="1">'IMP PRJ Adj Net Salaries'!AS10*IMP_Salary_Expense_Multiplier</f>
        <v>26.469000000000001</v>
      </c>
      <c r="AT10" s="263">
        <f ca="1">'IMP PRJ Adj Net Salaries'!AT10*IMP_Salary_Expense_Multiplier</f>
        <v>18.684000000000001</v>
      </c>
      <c r="AU10" s="264">
        <f ca="1">'IMP PRJ Adj Net Salaries'!AU10*IMP_Salary_Expense_Multiplier</f>
        <v>3.7368000000000001</v>
      </c>
      <c r="AV10" s="264">
        <f ca="1">'IMP PRJ Adj Net Salaries'!AV10*IMP_Salary_Expense_Multiplier</f>
        <v>28.026</v>
      </c>
      <c r="AW10" s="263">
        <f ca="1">'IMP PRJ Adj Net Salaries'!AW10*IMP_Salary_Expense_Multiplier</f>
        <v>24.911999999999995</v>
      </c>
      <c r="AX10" s="264">
        <f ca="1">'IMP PRJ Adj Net Salaries'!AX10*IMP_Salary_Expense_Multiplier</f>
        <v>12.455999999999998</v>
      </c>
      <c r="AY10" s="265">
        <f ca="1">'IMP PRJ Adj Net Salaries'!AY10*IMP_Salary_Expense_Multiplier</f>
        <v>28.026</v>
      </c>
      <c r="AZ10" s="266">
        <f ca="1">'IMP PRJ Adj Net Salaries'!AZ10*IMP_Salary_Expense_Multiplier</f>
        <v>30.700799999999997</v>
      </c>
      <c r="BA10" s="264">
        <f ca="1">'IMP PRJ Adj Net Salaries'!BA10*IMP_Salary_Expense_Multiplier</f>
        <v>11.231999999999999</v>
      </c>
      <c r="BB10" s="264">
        <f ca="1">'IMP PRJ Adj Net Salaries'!BB10*IMP_Salary_Expense_Multiplier</f>
        <v>39.686399999999992</v>
      </c>
      <c r="BC10" s="263">
        <f ca="1">'IMP PRJ Adj Net Salaries'!BC10*IMP_Salary_Expense_Multiplier</f>
        <v>83.678400000000011</v>
      </c>
      <c r="BD10" s="264">
        <f ca="1">'IMP PRJ Adj Net Salaries'!BD10*IMP_Salary_Expense_Multiplier</f>
        <v>61.663679999999992</v>
      </c>
      <c r="BE10" s="264">
        <f ca="1">'IMP PRJ Adj Net Salaries'!BE10*IMP_Salary_Expense_Multiplier</f>
        <v>69.357599999999991</v>
      </c>
      <c r="BF10" s="263">
        <f ca="1">'IMP PRJ Adj Net Salaries'!BF10*IMP_Salary_Expense_Multiplier</f>
        <v>55.598399999999998</v>
      </c>
      <c r="BG10" s="264">
        <f ca="1">'IMP PRJ Adj Net Salaries'!BG10*IMP_Salary_Expense_Multiplier</f>
        <v>11.119680000000001</v>
      </c>
      <c r="BH10" s="264">
        <f ca="1">'IMP PRJ Adj Net Salaries'!BH10*IMP_Salary_Expense_Multiplier</f>
        <v>83.397599999999983</v>
      </c>
      <c r="BI10" s="263">
        <f ca="1">'IMP PRJ Adj Net Salaries'!BI10*IMP_Salary_Expense_Multiplier</f>
        <v>55.598399999999998</v>
      </c>
      <c r="BJ10" s="264">
        <f ca="1">'IMP PRJ Adj Net Salaries'!BJ10*IMP_Salary_Expense_Multiplier</f>
        <v>11.119680000000001</v>
      </c>
      <c r="BK10" s="265">
        <f ca="1">'IMP PRJ Adj Net Salaries'!BK10*IMP_Salary_Expense_Multiplier</f>
        <v>83.397599999999983</v>
      </c>
      <c r="BL10" s="266">
        <f ca="1">'IMP PRJ Adj Net Salaries'!BL10*IMP_Salary_Expense_Multiplier</f>
        <v>62.324999999999996</v>
      </c>
      <c r="BM10" s="264">
        <f ca="1">'IMP PRJ Adj Net Salaries'!BM10*IMP_Salary_Expense_Multiplier</f>
        <v>12.465000000000002</v>
      </c>
      <c r="BN10" s="264">
        <f ca="1">'IMP PRJ Adj Net Salaries'!BN10*IMP_Salary_Expense_Multiplier</f>
        <v>93.487499999999997</v>
      </c>
      <c r="BO10" s="263">
        <f ca="1">'IMP PRJ Adj Net Salaries'!BO10*IMP_Salary_Expense_Multiplier</f>
        <v>138.82500000000002</v>
      </c>
      <c r="BP10" s="264">
        <f ca="1">'IMP PRJ Adj Net Salaries'!BP10*IMP_Salary_Expense_Multiplier</f>
        <v>88.965000000000003</v>
      </c>
      <c r="BQ10" s="264">
        <f ca="1">'IMP PRJ Adj Net Salaries'!BQ10*IMP_Salary_Expense_Multiplier</f>
        <v>131.73749999999998</v>
      </c>
      <c r="BR10" s="263">
        <f ca="1">'IMP PRJ Adj Net Salaries'!BR10*IMP_Salary_Expense_Multiplier</f>
        <v>96.75</v>
      </c>
      <c r="BS10" s="264">
        <f ca="1">'IMP PRJ Adj Net Salaries'!BS10*IMP_Salary_Expense_Multiplier</f>
        <v>19.349999999999998</v>
      </c>
      <c r="BT10" s="264">
        <f ca="1">'IMP PRJ Adj Net Salaries'!BT10*IMP_Salary_Expense_Multiplier</f>
        <v>145.125</v>
      </c>
      <c r="BU10" s="263">
        <f ca="1">'IMP PRJ Adj Net Salaries'!BU10*IMP_Salary_Expense_Multiplier</f>
        <v>119.70000000000002</v>
      </c>
      <c r="BV10" s="264">
        <f ca="1">'IMP PRJ Adj Net Salaries'!BV10*IMP_Salary_Expense_Multiplier</f>
        <v>42.29999999999999</v>
      </c>
      <c r="BW10" s="265">
        <f ca="1">'IMP PRJ Adj Net Salaries'!BW10*IMP_Salary_Expense_Multiplier</f>
        <v>156.6</v>
      </c>
      <c r="BX10" s="266">
        <f ca="1">'IMP PRJ Adj Net Salaries'!BX10*IMP_Salary_Expense_Multiplier</f>
        <v>129.87</v>
      </c>
      <c r="BY10" s="264">
        <f ca="1">'IMP PRJ Adj Net Salaries'!BY10*IMP_Salary_Expense_Multiplier</f>
        <v>25.974000000000004</v>
      </c>
      <c r="BZ10" s="264">
        <f ca="1">'IMP PRJ Adj Net Salaries'!BZ10*IMP_Salary_Expense_Multiplier</f>
        <v>194.80500000000001</v>
      </c>
      <c r="CA10" s="263">
        <f ca="1">'IMP PRJ Adj Net Salaries'!CA10*IMP_Salary_Expense_Multiplier</f>
        <v>113.67</v>
      </c>
      <c r="CB10" s="264">
        <f ca="1">'IMP PRJ Adj Net Salaries'!CB10*IMP_Salary_Expense_Multiplier</f>
        <v>22.733999999999998</v>
      </c>
      <c r="CC10" s="264">
        <f ca="1">'IMP PRJ Adj Net Salaries'!CC10*IMP_Salary_Expense_Multiplier</f>
        <v>170.505</v>
      </c>
      <c r="CD10" s="263">
        <f ca="1">'IMP PRJ Adj Net Salaries'!CD10*IMP_Salary_Expense_Multiplier</f>
        <v>122.84999999999997</v>
      </c>
      <c r="CE10" s="264">
        <f ca="1">'IMP PRJ Adj Net Salaries'!CE10*IMP_Salary_Expense_Multiplier</f>
        <v>38.393999999999998</v>
      </c>
      <c r="CF10" s="264">
        <f ca="1">'IMP PRJ Adj Net Salaries'!CF10*IMP_Salary_Expense_Multiplier</f>
        <v>166.99499999999998</v>
      </c>
      <c r="CG10" s="263">
        <f ca="1">'IMP PRJ Adj Net Salaries'!CG10*IMP_Salary_Expense_Multiplier</f>
        <v>114.21</v>
      </c>
      <c r="CH10" s="264">
        <f ca="1">'IMP PRJ Adj Net Salaries'!CH10*IMP_Salary_Expense_Multiplier</f>
        <v>22.841999999999995</v>
      </c>
      <c r="CI10" s="265">
        <f ca="1">'IMP PRJ Adj Net Salaries'!CI10*IMP_Salary_Expense_Multiplier</f>
        <v>171.31499999999997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Adj Net Salaries'!AB11*IMP_Salary_Expense_Multiplier</f>
        <v>0</v>
      </c>
      <c r="AC11" s="264">
        <f ca="1">'IMP PRJ Adj Net Salaries'!AC11*IMP_Salary_Expense_Multiplier</f>
        <v>3.456</v>
      </c>
      <c r="AD11" s="264">
        <f ca="1">'IMP PRJ Adj Net Salaries'!AD11*IMP_Salary_Expense_Multiplier</f>
        <v>3.456</v>
      </c>
      <c r="AE11" s="263">
        <f ca="1">'IMP PRJ Adj Net Salaries'!AE11*IMP_Salary_Expense_Multiplier</f>
        <v>3.456</v>
      </c>
      <c r="AF11" s="264">
        <f ca="1">'IMP PRJ Adj Net Salaries'!AF11*IMP_Salary_Expense_Multiplier</f>
        <v>3.456</v>
      </c>
      <c r="AG11" s="264">
        <f ca="1">'IMP PRJ Adj Net Salaries'!AG11*IMP_Salary_Expense_Multiplier</f>
        <v>3.456</v>
      </c>
      <c r="AH11" s="263">
        <f ca="1">'IMP PRJ Adj Net Salaries'!AH11*IMP_Salary_Expense_Multiplier</f>
        <v>3.456</v>
      </c>
      <c r="AI11" s="264">
        <f ca="1">'IMP PRJ Adj Net Salaries'!AI11*IMP_Salary_Expense_Multiplier</f>
        <v>3.456</v>
      </c>
      <c r="AJ11" s="264">
        <f ca="1">'IMP PRJ Adj Net Salaries'!AJ11*IMP_Salary_Expense_Multiplier</f>
        <v>3.456</v>
      </c>
      <c r="AK11" s="263">
        <f ca="1">'IMP PRJ Adj Net Salaries'!AK11*IMP_Salary_Expense_Multiplier</f>
        <v>3.456</v>
      </c>
      <c r="AL11" s="264">
        <f ca="1">'IMP PRJ Adj Net Salaries'!AL11*IMP_Salary_Expense_Multiplier</f>
        <v>3.456</v>
      </c>
      <c r="AM11" s="265">
        <f ca="1">'IMP PRJ Adj Net Salaries'!AM11*IMP_Salary_Expense_Multiplier</f>
        <v>3.456</v>
      </c>
      <c r="AN11" s="266">
        <f ca="1">'IMP PRJ Adj Net Salaries'!AN11*IMP_Salary_Expense_Multiplier</f>
        <v>4.1520000000000001</v>
      </c>
      <c r="AO11" s="264">
        <f ca="1">'IMP PRJ Adj Net Salaries'!AO11*IMP_Salary_Expense_Multiplier</f>
        <v>20.76</v>
      </c>
      <c r="AP11" s="264">
        <f ca="1">'IMP PRJ Adj Net Salaries'!AP11*IMP_Salary_Expense_Multiplier</f>
        <v>20.76</v>
      </c>
      <c r="AQ11" s="263">
        <f ca="1">'IMP PRJ Adj Net Salaries'!AQ11*IMP_Salary_Expense_Multiplier</f>
        <v>20.76</v>
      </c>
      <c r="AR11" s="264">
        <f ca="1">'IMP PRJ Adj Net Salaries'!AR11*IMP_Salary_Expense_Multiplier</f>
        <v>24.911999999999995</v>
      </c>
      <c r="AS11" s="264">
        <f ca="1">'IMP PRJ Adj Net Salaries'!AS11*IMP_Salary_Expense_Multiplier</f>
        <v>24.911999999999995</v>
      </c>
      <c r="AT11" s="263">
        <f ca="1">'IMP PRJ Adj Net Salaries'!AT11*IMP_Salary_Expense_Multiplier</f>
        <v>24.911999999999995</v>
      </c>
      <c r="AU11" s="264">
        <f ca="1">'IMP PRJ Adj Net Salaries'!AU11*IMP_Salary_Expense_Multiplier</f>
        <v>24.911999999999995</v>
      </c>
      <c r="AV11" s="264">
        <f ca="1">'IMP PRJ Adj Net Salaries'!AV11*IMP_Salary_Expense_Multiplier</f>
        <v>24.911999999999995</v>
      </c>
      <c r="AW11" s="263">
        <f ca="1">'IMP PRJ Adj Net Salaries'!AW11*IMP_Salary_Expense_Multiplier</f>
        <v>20.76</v>
      </c>
      <c r="AX11" s="264">
        <f ca="1">'IMP PRJ Adj Net Salaries'!AX11*IMP_Salary_Expense_Multiplier</f>
        <v>26.987999999999996</v>
      </c>
      <c r="AY11" s="265">
        <f ca="1">'IMP PRJ Adj Net Salaries'!AY11*IMP_Salary_Expense_Multiplier</f>
        <v>26.987999999999996</v>
      </c>
      <c r="AZ11" s="266">
        <f ca="1">'IMP PRJ Adj Net Salaries'!AZ11*IMP_Salary_Expense_Multiplier</f>
        <v>32.448</v>
      </c>
      <c r="BA11" s="264">
        <f ca="1">'IMP PRJ Adj Net Salaries'!BA11*IMP_Salary_Expense_Multiplier</f>
        <v>36.691200000000002</v>
      </c>
      <c r="BB11" s="264">
        <f ca="1">'IMP PRJ Adj Net Salaries'!BB11*IMP_Salary_Expense_Multiplier</f>
        <v>36.691200000000002</v>
      </c>
      <c r="BC11" s="263">
        <f ca="1">'IMP PRJ Adj Net Salaries'!BC11*IMP_Salary_Expense_Multiplier</f>
        <v>36.691200000000002</v>
      </c>
      <c r="BD11" s="264">
        <f ca="1">'IMP PRJ Adj Net Salaries'!BD11*IMP_Salary_Expense_Multiplier</f>
        <v>74.131200000000007</v>
      </c>
      <c r="BE11" s="264">
        <f ca="1">'IMP PRJ Adj Net Salaries'!BE11*IMP_Salary_Expense_Multiplier</f>
        <v>74.131200000000007</v>
      </c>
      <c r="BF11" s="263">
        <f ca="1">'IMP PRJ Adj Net Salaries'!BF11*IMP_Salary_Expense_Multiplier</f>
        <v>74.131200000000007</v>
      </c>
      <c r="BG11" s="264">
        <f ca="1">'IMP PRJ Adj Net Salaries'!BG11*IMP_Salary_Expense_Multiplier</f>
        <v>74.131200000000007</v>
      </c>
      <c r="BH11" s="264">
        <f ca="1">'IMP PRJ Adj Net Salaries'!BH11*IMP_Salary_Expense_Multiplier</f>
        <v>74.131200000000007</v>
      </c>
      <c r="BI11" s="263">
        <f ca="1">'IMP PRJ Adj Net Salaries'!BI11*IMP_Salary_Expense_Multiplier</f>
        <v>74.131200000000007</v>
      </c>
      <c r="BJ11" s="264">
        <f ca="1">'IMP PRJ Adj Net Salaries'!BJ11*IMP_Salary_Expense_Multiplier</f>
        <v>74.131200000000007</v>
      </c>
      <c r="BK11" s="265">
        <f ca="1">'IMP PRJ Adj Net Salaries'!BK11*IMP_Salary_Expense_Multiplier</f>
        <v>74.131200000000007</v>
      </c>
      <c r="BL11" s="266">
        <f ca="1">'IMP PRJ Adj Net Salaries'!BL11*IMP_Salary_Expense_Multiplier</f>
        <v>83.1</v>
      </c>
      <c r="BM11" s="264">
        <f ca="1">'IMP PRJ Adj Net Salaries'!BM11*IMP_Salary_Expense_Multiplier</f>
        <v>83.1</v>
      </c>
      <c r="BN11" s="264">
        <f ca="1">'IMP PRJ Adj Net Salaries'!BN11*IMP_Salary_Expense_Multiplier</f>
        <v>83.1</v>
      </c>
      <c r="BO11" s="263">
        <f ca="1">'IMP PRJ Adj Net Salaries'!BO11*IMP_Salary_Expense_Multiplier</f>
        <v>83.1</v>
      </c>
      <c r="BP11" s="264">
        <f ca="1">'IMP PRJ Adj Net Salaries'!BP11*IMP_Salary_Expense_Multiplier</f>
        <v>134.1</v>
      </c>
      <c r="BQ11" s="264">
        <f ca="1">'IMP PRJ Adj Net Salaries'!BQ11*IMP_Salary_Expense_Multiplier</f>
        <v>134.1</v>
      </c>
      <c r="BR11" s="263">
        <f ca="1">'IMP PRJ Adj Net Salaries'!BR11*IMP_Salary_Expense_Multiplier</f>
        <v>129</v>
      </c>
      <c r="BS11" s="264">
        <f ca="1">'IMP PRJ Adj Net Salaries'!BS11*IMP_Salary_Expense_Multiplier</f>
        <v>129</v>
      </c>
      <c r="BT11" s="264">
        <f ca="1">'IMP PRJ Adj Net Salaries'!BT11*IMP_Salary_Expense_Multiplier</f>
        <v>129</v>
      </c>
      <c r="BU11" s="263">
        <f ca="1">'IMP PRJ Adj Net Salaries'!BU11*IMP_Salary_Expense_Multiplier</f>
        <v>129</v>
      </c>
      <c r="BV11" s="264">
        <f ca="1">'IMP PRJ Adj Net Salaries'!BV11*IMP_Salary_Expense_Multiplier</f>
        <v>144.29999999999998</v>
      </c>
      <c r="BW11" s="265">
        <f ca="1">'IMP PRJ Adj Net Salaries'!BW11*IMP_Salary_Expense_Multiplier</f>
        <v>144.29999999999998</v>
      </c>
      <c r="BX11" s="266">
        <f ca="1">'IMP PRJ Adj Net Salaries'!BX11*IMP_Salary_Expense_Multiplier</f>
        <v>173.16</v>
      </c>
      <c r="BY11" s="264">
        <f ca="1">'IMP PRJ Adj Net Salaries'!BY11*IMP_Salary_Expense_Multiplier</f>
        <v>173.16</v>
      </c>
      <c r="BZ11" s="264">
        <f ca="1">'IMP PRJ Adj Net Salaries'!BZ11*IMP_Salary_Expense_Multiplier</f>
        <v>173.16</v>
      </c>
      <c r="CA11" s="263">
        <f ca="1">'IMP PRJ Adj Net Salaries'!CA11*IMP_Salary_Expense_Multiplier</f>
        <v>151.56</v>
      </c>
      <c r="CB11" s="264">
        <f ca="1">'IMP PRJ Adj Net Salaries'!CB11*IMP_Salary_Expense_Multiplier</f>
        <v>151.56</v>
      </c>
      <c r="CC11" s="264">
        <f ca="1">'IMP PRJ Adj Net Salaries'!CC11*IMP_Salary_Expense_Multiplier</f>
        <v>151.56</v>
      </c>
      <c r="CD11" s="263">
        <f ca="1">'IMP PRJ Adj Net Salaries'!CD11*IMP_Salary_Expense_Multiplier</f>
        <v>140.75999999999996</v>
      </c>
      <c r="CE11" s="264">
        <f ca="1">'IMP PRJ Adj Net Salaries'!CE11*IMP_Salary_Expense_Multiplier</f>
        <v>152.27999999999997</v>
      </c>
      <c r="CF11" s="264">
        <f ca="1">'IMP PRJ Adj Net Salaries'!CF11*IMP_Salary_Expense_Multiplier</f>
        <v>152.27999999999997</v>
      </c>
      <c r="CG11" s="263">
        <f ca="1">'IMP PRJ Adj Net Salaries'!CG11*IMP_Salary_Expense_Multiplier</f>
        <v>152.27999999999997</v>
      </c>
      <c r="CH11" s="264">
        <f ca="1">'IMP PRJ Adj Net Salaries'!CH11*IMP_Salary_Expense_Multiplier</f>
        <v>152.27999999999997</v>
      </c>
      <c r="CI11" s="265">
        <f ca="1">'IMP PRJ Adj Net Salaries'!CI11*IMP_Salary_Expense_Multiplier</f>
        <v>152.27999999999997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Adj Net Salaries'!AB12*IMP_Salary_Expense_Multiplier</f>
        <v>0</v>
      </c>
      <c r="AC12" s="264">
        <f ca="1">'IMP PRJ Adj Net Salaries'!AC12*IMP_Salary_Expense_Multiplier</f>
        <v>0</v>
      </c>
      <c r="AD12" s="264">
        <f ca="1">'IMP PRJ Adj Net Salaries'!AD12*IMP_Salary_Expense_Multiplier</f>
        <v>2.5920000000000001</v>
      </c>
      <c r="AE12" s="263">
        <f ca="1">'IMP PRJ Adj Net Salaries'!AE12*IMP_Salary_Expense_Multiplier</f>
        <v>5.1840000000000002</v>
      </c>
      <c r="AF12" s="264">
        <f ca="1">'IMP PRJ Adj Net Salaries'!AF12*IMP_Salary_Expense_Multiplier</f>
        <v>5.1840000000000002</v>
      </c>
      <c r="AG12" s="264">
        <f ca="1">'IMP PRJ Adj Net Salaries'!AG12*IMP_Salary_Expense_Multiplier</f>
        <v>5.1840000000000002</v>
      </c>
      <c r="AH12" s="263">
        <f ca="1">'IMP PRJ Adj Net Salaries'!AH12*IMP_Salary_Expense_Multiplier</f>
        <v>5.1840000000000002</v>
      </c>
      <c r="AI12" s="264">
        <f ca="1">'IMP PRJ Adj Net Salaries'!AI12*IMP_Salary_Expense_Multiplier</f>
        <v>5.1840000000000002</v>
      </c>
      <c r="AJ12" s="264">
        <f ca="1">'IMP PRJ Adj Net Salaries'!AJ12*IMP_Salary_Expense_Multiplier</f>
        <v>5.1840000000000002</v>
      </c>
      <c r="AK12" s="263">
        <f ca="1">'IMP PRJ Adj Net Salaries'!AK12*IMP_Salary_Expense_Multiplier</f>
        <v>5.1840000000000002</v>
      </c>
      <c r="AL12" s="264">
        <f ca="1">'IMP PRJ Adj Net Salaries'!AL12*IMP_Salary_Expense_Multiplier</f>
        <v>5.1840000000000002</v>
      </c>
      <c r="AM12" s="265">
        <f ca="1">'IMP PRJ Adj Net Salaries'!AM12*IMP_Salary_Expense_Multiplier</f>
        <v>5.1840000000000002</v>
      </c>
      <c r="AN12" s="266">
        <f ca="1">'IMP PRJ Adj Net Salaries'!AN12*IMP_Salary_Expense_Multiplier</f>
        <v>6.2279999999999989</v>
      </c>
      <c r="AO12" s="264">
        <f ca="1">'IMP PRJ Adj Net Salaries'!AO12*IMP_Salary_Expense_Multiplier</f>
        <v>6.2279999999999989</v>
      </c>
      <c r="AP12" s="264">
        <f ca="1">'IMP PRJ Adj Net Salaries'!AP12*IMP_Salary_Expense_Multiplier</f>
        <v>18.684000000000001</v>
      </c>
      <c r="AQ12" s="263">
        <f ca="1">'IMP PRJ Adj Net Salaries'!AQ12*IMP_Salary_Expense_Multiplier</f>
        <v>31.139999999999997</v>
      </c>
      <c r="AR12" s="264">
        <f ca="1">'IMP PRJ Adj Net Salaries'!AR12*IMP_Salary_Expense_Multiplier</f>
        <v>31.139999999999997</v>
      </c>
      <c r="AS12" s="264">
        <f ca="1">'IMP PRJ Adj Net Salaries'!AS12*IMP_Salary_Expense_Multiplier</f>
        <v>34.253999999999998</v>
      </c>
      <c r="AT12" s="263">
        <f ca="1">'IMP PRJ Adj Net Salaries'!AT12*IMP_Salary_Expense_Multiplier</f>
        <v>37.368000000000002</v>
      </c>
      <c r="AU12" s="264">
        <f ca="1">'IMP PRJ Adj Net Salaries'!AU12*IMP_Salary_Expense_Multiplier</f>
        <v>37.368000000000002</v>
      </c>
      <c r="AV12" s="264">
        <f ca="1">'IMP PRJ Adj Net Salaries'!AV12*IMP_Salary_Expense_Multiplier</f>
        <v>37.368000000000002</v>
      </c>
      <c r="AW12" s="263">
        <f ca="1">'IMP PRJ Adj Net Salaries'!AW12*IMP_Salary_Expense_Multiplier</f>
        <v>31.139999999999997</v>
      </c>
      <c r="AX12" s="264">
        <f ca="1">'IMP PRJ Adj Net Salaries'!AX12*IMP_Salary_Expense_Multiplier</f>
        <v>31.139999999999997</v>
      </c>
      <c r="AY12" s="265">
        <f ca="1">'IMP PRJ Adj Net Salaries'!AY12*IMP_Salary_Expense_Multiplier</f>
        <v>35.811</v>
      </c>
      <c r="AZ12" s="266">
        <f ca="1">'IMP PRJ Adj Net Salaries'!AZ12*IMP_Salary_Expense_Multiplier</f>
        <v>48.672000000000004</v>
      </c>
      <c r="BA12" s="264">
        <f ca="1">'IMP PRJ Adj Net Salaries'!BA12*IMP_Salary_Expense_Multiplier</f>
        <v>48.672000000000004</v>
      </c>
      <c r="BB12" s="264">
        <f ca="1">'IMP PRJ Adj Net Salaries'!BB12*IMP_Salary_Expense_Multiplier</f>
        <v>51.854399999999991</v>
      </c>
      <c r="BC12" s="263">
        <f ca="1">'IMP PRJ Adj Net Salaries'!BC12*IMP_Salary_Expense_Multiplier</f>
        <v>55.036799999999992</v>
      </c>
      <c r="BD12" s="264">
        <f ca="1">'IMP PRJ Adj Net Salaries'!BD12*IMP_Salary_Expense_Multiplier</f>
        <v>55.036799999999992</v>
      </c>
      <c r="BE12" s="264">
        <f ca="1">'IMP PRJ Adj Net Salaries'!BE12*IMP_Salary_Expense_Multiplier</f>
        <v>83.116799999999998</v>
      </c>
      <c r="BF12" s="263">
        <f ca="1">'IMP PRJ Adj Net Salaries'!BF12*IMP_Salary_Expense_Multiplier</f>
        <v>111.1968</v>
      </c>
      <c r="BG12" s="264">
        <f ca="1">'IMP PRJ Adj Net Salaries'!BG12*IMP_Salary_Expense_Multiplier</f>
        <v>111.1968</v>
      </c>
      <c r="BH12" s="264">
        <f ca="1">'IMP PRJ Adj Net Salaries'!BH12*IMP_Salary_Expense_Multiplier</f>
        <v>111.1968</v>
      </c>
      <c r="BI12" s="263">
        <f ca="1">'IMP PRJ Adj Net Salaries'!BI12*IMP_Salary_Expense_Multiplier</f>
        <v>111.1968</v>
      </c>
      <c r="BJ12" s="264">
        <f ca="1">'IMP PRJ Adj Net Salaries'!BJ12*IMP_Salary_Expense_Multiplier</f>
        <v>111.1968</v>
      </c>
      <c r="BK12" s="265">
        <f ca="1">'IMP PRJ Adj Net Salaries'!BK12*IMP_Salary_Expense_Multiplier</f>
        <v>111.1968</v>
      </c>
      <c r="BL12" s="266">
        <f ca="1">'IMP PRJ Adj Net Salaries'!BL12*IMP_Salary_Expense_Multiplier</f>
        <v>124.64999999999999</v>
      </c>
      <c r="BM12" s="264">
        <f ca="1">'IMP PRJ Adj Net Salaries'!BM12*IMP_Salary_Expense_Multiplier</f>
        <v>124.64999999999999</v>
      </c>
      <c r="BN12" s="264">
        <f ca="1">'IMP PRJ Adj Net Salaries'!BN12*IMP_Salary_Expense_Multiplier</f>
        <v>124.64999999999999</v>
      </c>
      <c r="BO12" s="263">
        <f ca="1">'IMP PRJ Adj Net Salaries'!BO12*IMP_Salary_Expense_Multiplier</f>
        <v>124.65</v>
      </c>
      <c r="BP12" s="264">
        <f ca="1">'IMP PRJ Adj Net Salaries'!BP12*IMP_Salary_Expense_Multiplier</f>
        <v>124.65</v>
      </c>
      <c r="BQ12" s="264">
        <f ca="1">'IMP PRJ Adj Net Salaries'!BQ12*IMP_Salary_Expense_Multiplier</f>
        <v>162.9</v>
      </c>
      <c r="BR12" s="263">
        <f ca="1">'IMP PRJ Adj Net Salaries'!BR12*IMP_Salary_Expense_Multiplier</f>
        <v>193.5</v>
      </c>
      <c r="BS12" s="264">
        <f ca="1">'IMP PRJ Adj Net Salaries'!BS12*IMP_Salary_Expense_Multiplier</f>
        <v>193.5</v>
      </c>
      <c r="BT12" s="264">
        <f ca="1">'IMP PRJ Adj Net Salaries'!BT12*IMP_Salary_Expense_Multiplier</f>
        <v>193.5</v>
      </c>
      <c r="BU12" s="263">
        <f ca="1">'IMP PRJ Adj Net Salaries'!BU12*IMP_Salary_Expense_Multiplier</f>
        <v>193.5</v>
      </c>
      <c r="BV12" s="264">
        <f ca="1">'IMP PRJ Adj Net Salaries'!BV12*IMP_Salary_Expense_Multiplier</f>
        <v>193.5</v>
      </c>
      <c r="BW12" s="265">
        <f ca="1">'IMP PRJ Adj Net Salaries'!BW12*IMP_Salary_Expense_Multiplier</f>
        <v>204.97499999999997</v>
      </c>
      <c r="BX12" s="266">
        <f ca="1">'IMP PRJ Adj Net Salaries'!BX12*IMP_Salary_Expense_Multiplier</f>
        <v>259.74</v>
      </c>
      <c r="BY12" s="264">
        <f ca="1">'IMP PRJ Adj Net Salaries'!BY12*IMP_Salary_Expense_Multiplier</f>
        <v>259.74</v>
      </c>
      <c r="BZ12" s="264">
        <f ca="1">'IMP PRJ Adj Net Salaries'!BZ12*IMP_Salary_Expense_Multiplier</f>
        <v>259.74</v>
      </c>
      <c r="CA12" s="263">
        <f ca="1">'IMP PRJ Adj Net Salaries'!CA12*IMP_Salary_Expense_Multiplier</f>
        <v>227.34</v>
      </c>
      <c r="CB12" s="264">
        <f ca="1">'IMP PRJ Adj Net Salaries'!CB12*IMP_Salary_Expense_Multiplier</f>
        <v>227.34</v>
      </c>
      <c r="CC12" s="264">
        <f ca="1">'IMP PRJ Adj Net Salaries'!CC12*IMP_Salary_Expense_Multiplier</f>
        <v>227.34</v>
      </c>
      <c r="CD12" s="263">
        <f ca="1">'IMP PRJ Adj Net Salaries'!CD12*IMP_Salary_Expense_Multiplier</f>
        <v>211.14</v>
      </c>
      <c r="CE12" s="264">
        <f ca="1">'IMP PRJ Adj Net Salaries'!CE12*IMP_Salary_Expense_Multiplier</f>
        <v>211.14</v>
      </c>
      <c r="CF12" s="264">
        <f ca="1">'IMP PRJ Adj Net Salaries'!CF12*IMP_Salary_Expense_Multiplier</f>
        <v>219.77999999999997</v>
      </c>
      <c r="CG12" s="263">
        <f ca="1">'IMP PRJ Adj Net Salaries'!CG12*IMP_Salary_Expense_Multiplier</f>
        <v>228.42</v>
      </c>
      <c r="CH12" s="264">
        <f ca="1">'IMP PRJ Adj Net Salaries'!CH12*IMP_Salary_Expense_Multiplier</f>
        <v>228.42</v>
      </c>
      <c r="CI12" s="265">
        <f ca="1">'IMP PRJ Adj Net Salaries'!CI12*IMP_Salary_Expense_Multiplier</f>
        <v>228.42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Adj Net Salaries'!AB13*IMP_Salary_Expense_Multiplier</f>
        <v>6.9119999999999999</v>
      </c>
      <c r="AC13" s="264">
        <f ca="1">'IMP PRJ Adj Net Salaries'!AC13*IMP_Salary_Expense_Multiplier</f>
        <v>6.9119999999999999</v>
      </c>
      <c r="AD13" s="264">
        <f ca="1">'IMP PRJ Adj Net Salaries'!AD13*IMP_Salary_Expense_Multiplier</f>
        <v>0.69119999999999993</v>
      </c>
      <c r="AE13" s="263">
        <f ca="1">'IMP PRJ Adj Net Salaries'!AE13*IMP_Salary_Expense_Multiplier</f>
        <v>0.69119999999999993</v>
      </c>
      <c r="AF13" s="264">
        <f ca="1">'IMP PRJ Adj Net Salaries'!AF13*IMP_Salary_Expense_Multiplier</f>
        <v>0</v>
      </c>
      <c r="AG13" s="264">
        <f ca="1">'IMP PRJ Adj Net Salaries'!AG13*IMP_Salary_Expense_Multiplier</f>
        <v>1.3823999999999999</v>
      </c>
      <c r="AH13" s="263">
        <f ca="1">'IMP PRJ Adj Net Salaries'!AH13*IMP_Salary_Expense_Multiplier</f>
        <v>0.69119999999999993</v>
      </c>
      <c r="AI13" s="264">
        <f ca="1">'IMP PRJ Adj Net Salaries'!AI13*IMP_Salary_Expense_Multiplier</f>
        <v>0</v>
      </c>
      <c r="AJ13" s="264">
        <f ca="1">'IMP PRJ Adj Net Salaries'!AJ13*IMP_Salary_Expense_Multiplier</f>
        <v>1.3823999999999999</v>
      </c>
      <c r="AK13" s="263">
        <f ca="1">'IMP PRJ Adj Net Salaries'!AK13*IMP_Salary_Expense_Multiplier</f>
        <v>0.69119999999999993</v>
      </c>
      <c r="AL13" s="264">
        <f ca="1">'IMP PRJ Adj Net Salaries'!AL13*IMP_Salary_Expense_Multiplier</f>
        <v>0</v>
      </c>
      <c r="AM13" s="265">
        <f ca="1">'IMP PRJ Adj Net Salaries'!AM13*IMP_Salary_Expense_Multiplier</f>
        <v>1.3823999999999999</v>
      </c>
      <c r="AN13" s="266">
        <f ca="1">'IMP PRJ Adj Net Salaries'!AN13*IMP_Salary_Expense_Multiplier</f>
        <v>34.046399999999991</v>
      </c>
      <c r="AO13" s="264">
        <f ca="1">'IMP PRJ Adj Net Salaries'!AO13*IMP_Salary_Expense_Multiplier</f>
        <v>33.216000000000001</v>
      </c>
      <c r="AP13" s="264">
        <f ca="1">'IMP PRJ Adj Net Salaries'!AP13*IMP_Salary_Expense_Multiplier</f>
        <v>4.9824000000000002</v>
      </c>
      <c r="AQ13" s="263">
        <f ca="1">'IMP PRJ Adj Net Salaries'!AQ13*IMP_Salary_Expense_Multiplier</f>
        <v>12.455999999999998</v>
      </c>
      <c r="AR13" s="264">
        <f ca="1">'IMP PRJ Adj Net Salaries'!AR13*IMP_Salary_Expense_Multiplier</f>
        <v>8.3040000000000003</v>
      </c>
      <c r="AS13" s="264">
        <f ca="1">'IMP PRJ Adj Net Salaries'!AS13*IMP_Salary_Expense_Multiplier</f>
        <v>9.1343999999999994</v>
      </c>
      <c r="AT13" s="263">
        <f ca="1">'IMP PRJ Adj Net Salaries'!AT13*IMP_Salary_Expense_Multiplier</f>
        <v>4.9824000000000002</v>
      </c>
      <c r="AU13" s="264">
        <f ca="1">'IMP PRJ Adj Net Salaries'!AU13*IMP_Salary_Expense_Multiplier</f>
        <v>0</v>
      </c>
      <c r="AV13" s="264">
        <f ca="1">'IMP PRJ Adj Net Salaries'!AV13*IMP_Salary_Expense_Multiplier</f>
        <v>9.9648000000000003</v>
      </c>
      <c r="AW13" s="263">
        <f ca="1">'IMP PRJ Adj Net Salaries'!AW13*IMP_Salary_Expense_Multiplier</f>
        <v>16.608000000000001</v>
      </c>
      <c r="AX13" s="264">
        <f ca="1">'IMP PRJ Adj Net Salaries'!AX13*IMP_Salary_Expense_Multiplier</f>
        <v>12.455999999999998</v>
      </c>
      <c r="AY13" s="265">
        <f ca="1">'IMP PRJ Adj Net Salaries'!AY13*IMP_Salary_Expense_Multiplier</f>
        <v>9.5495999999999981</v>
      </c>
      <c r="AZ13" s="266">
        <f ca="1">'IMP PRJ Adj Net Salaries'!AZ13*IMP_Salary_Expense_Multiplier</f>
        <v>14.975999999999999</v>
      </c>
      <c r="BA13" s="264">
        <f ca="1">'IMP PRJ Adj Net Salaries'!BA13*IMP_Salary_Expense_Multiplier</f>
        <v>8.4863999999999997</v>
      </c>
      <c r="BB13" s="264">
        <f ca="1">'IMP PRJ Adj Net Salaries'!BB13*IMP_Salary_Expense_Multiplier</f>
        <v>13.82784</v>
      </c>
      <c r="BC13" s="263">
        <f ca="1">'IMP PRJ Adj Net Salaries'!BC13*IMP_Salary_Expense_Multiplier</f>
        <v>82.218239999999994</v>
      </c>
      <c r="BD13" s="264">
        <f ca="1">'IMP PRJ Adj Net Salaries'!BD13*IMP_Salary_Expense_Multiplier</f>
        <v>74.88000000000001</v>
      </c>
      <c r="BE13" s="264">
        <f ca="1">'IMP PRJ Adj Net Salaries'!BE13*IMP_Salary_Expense_Multiplier</f>
        <v>22.164479999999998</v>
      </c>
      <c r="BF13" s="263">
        <f ca="1">'IMP PRJ Adj Net Salaries'!BF13*IMP_Salary_Expense_Multiplier</f>
        <v>14.826240000000002</v>
      </c>
      <c r="BG13" s="264">
        <f ca="1">'IMP PRJ Adj Net Salaries'!BG13*IMP_Salary_Expense_Multiplier</f>
        <v>0</v>
      </c>
      <c r="BH13" s="264">
        <f ca="1">'IMP PRJ Adj Net Salaries'!BH13*IMP_Salary_Expense_Multiplier</f>
        <v>29.652480000000004</v>
      </c>
      <c r="BI13" s="263">
        <f ca="1">'IMP PRJ Adj Net Salaries'!BI13*IMP_Salary_Expense_Multiplier</f>
        <v>14.826240000000002</v>
      </c>
      <c r="BJ13" s="264">
        <f ca="1">'IMP PRJ Adj Net Salaries'!BJ13*IMP_Salary_Expense_Multiplier</f>
        <v>0</v>
      </c>
      <c r="BK13" s="265">
        <f ca="1">'IMP PRJ Adj Net Salaries'!BK13*IMP_Salary_Expense_Multiplier</f>
        <v>29.652480000000004</v>
      </c>
      <c r="BL13" s="266">
        <f ca="1">'IMP PRJ Adj Net Salaries'!BL13*IMP_Salary_Expense_Multiplier</f>
        <v>16.619999999999997</v>
      </c>
      <c r="BM13" s="264">
        <f ca="1">'IMP PRJ Adj Net Salaries'!BM13*IMP_Salary_Expense_Multiplier</f>
        <v>0</v>
      </c>
      <c r="BN13" s="264">
        <f ca="1">'IMP PRJ Adj Net Salaries'!BN13*IMP_Salary_Expense_Multiplier</f>
        <v>33.239999999999995</v>
      </c>
      <c r="BO13" s="263">
        <f ca="1">'IMP PRJ Adj Net Salaries'!BO13*IMP_Salary_Expense_Multiplier</f>
        <v>118.61999999999999</v>
      </c>
      <c r="BP13" s="264">
        <f ca="1">'IMP PRJ Adj Net Salaries'!BP13*IMP_Salary_Expense_Multiplier</f>
        <v>102</v>
      </c>
      <c r="BQ13" s="264">
        <f ca="1">'IMP PRJ Adj Net Salaries'!BQ13*IMP_Salary_Expense_Multiplier</f>
        <v>43.440000000000005</v>
      </c>
      <c r="BR13" s="263">
        <f ca="1">'IMP PRJ Adj Net Salaries'!BR13*IMP_Salary_Expense_Multiplier</f>
        <v>25.8</v>
      </c>
      <c r="BS13" s="264">
        <f ca="1">'IMP PRJ Adj Net Salaries'!BS13*IMP_Salary_Expense_Multiplier</f>
        <v>0</v>
      </c>
      <c r="BT13" s="264">
        <f ca="1">'IMP PRJ Adj Net Salaries'!BT13*IMP_Salary_Expense_Multiplier</f>
        <v>51.6</v>
      </c>
      <c r="BU13" s="263">
        <f ca="1">'IMP PRJ Adj Net Salaries'!BU13*IMP_Salary_Expense_Multiplier</f>
        <v>56.399999999999991</v>
      </c>
      <c r="BV13" s="264">
        <f ca="1">'IMP PRJ Adj Net Salaries'!BV13*IMP_Salary_Expense_Multiplier</f>
        <v>30.599999999999998</v>
      </c>
      <c r="BW13" s="265">
        <f ca="1">'IMP PRJ Adj Net Salaries'!BW13*IMP_Salary_Expense_Multiplier</f>
        <v>54.66</v>
      </c>
      <c r="BX13" s="266">
        <f ca="1">'IMP PRJ Adj Net Salaries'!BX13*IMP_Salary_Expense_Multiplier</f>
        <v>34.632000000000005</v>
      </c>
      <c r="BY13" s="264">
        <f ca="1">'IMP PRJ Adj Net Salaries'!BY13*IMP_Salary_Expense_Multiplier</f>
        <v>0</v>
      </c>
      <c r="BZ13" s="264">
        <f ca="1">'IMP PRJ Adj Net Salaries'!BZ13*IMP_Salary_Expense_Multiplier</f>
        <v>69.26400000000001</v>
      </c>
      <c r="CA13" s="263">
        <f ca="1">'IMP PRJ Adj Net Salaries'!CA13*IMP_Salary_Expense_Multiplier</f>
        <v>30.311999999999998</v>
      </c>
      <c r="CB13" s="264">
        <f ca="1">'IMP PRJ Adj Net Salaries'!CB13*IMP_Salary_Expense_Multiplier</f>
        <v>0</v>
      </c>
      <c r="CC13" s="264">
        <f ca="1">'IMP PRJ Adj Net Salaries'!CC13*IMP_Salary_Expense_Multiplier</f>
        <v>60.623999999999995</v>
      </c>
      <c r="CD13" s="263">
        <f ca="1">'IMP PRJ Adj Net Salaries'!CD13*IMP_Salary_Expense_Multiplier</f>
        <v>51.191999999999993</v>
      </c>
      <c r="CE13" s="264">
        <f ca="1">'IMP PRJ Adj Net Salaries'!CE13*IMP_Salary_Expense_Multiplier</f>
        <v>23.040000000000003</v>
      </c>
      <c r="CF13" s="264">
        <f ca="1">'IMP PRJ Adj Net Salaries'!CF13*IMP_Salary_Expense_Multiplier</f>
        <v>58.607999999999983</v>
      </c>
      <c r="CG13" s="263">
        <f ca="1">'IMP PRJ Adj Net Salaries'!CG13*IMP_Salary_Expense_Multiplier</f>
        <v>30.455999999999992</v>
      </c>
      <c r="CH13" s="264">
        <f ca="1">'IMP PRJ Adj Net Salaries'!CH13*IMP_Salary_Expense_Multiplier</f>
        <v>0</v>
      </c>
      <c r="CI13" s="265">
        <f ca="1">'IMP PRJ Adj Net Salaries'!CI13*IMP_Salary_Expense_Multiplier</f>
        <v>60.911999999999985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Adj Net Salaries'!AB14*IMP_Salary_Expense_Multiplier</f>
        <v>5.1840000000000002</v>
      </c>
      <c r="AC14" s="264">
        <f ca="1">'IMP PRJ Adj Net Salaries'!AC14*IMP_Salary_Expense_Multiplier</f>
        <v>5.1840000000000002</v>
      </c>
      <c r="AD14" s="264">
        <f ca="1">'IMP PRJ Adj Net Salaries'!AD14*IMP_Salary_Expense_Multiplier</f>
        <v>2.5920000000000001</v>
      </c>
      <c r="AE14" s="263">
        <f ca="1">'IMP PRJ Adj Net Salaries'!AE14*IMP_Salary_Expense_Multiplier</f>
        <v>2.5920000000000001</v>
      </c>
      <c r="AF14" s="264">
        <f ca="1">'IMP PRJ Adj Net Salaries'!AF14*IMP_Salary_Expense_Multiplier</f>
        <v>0.51840000000000008</v>
      </c>
      <c r="AG14" s="264">
        <f ca="1">'IMP PRJ Adj Net Salaries'!AG14*IMP_Salary_Expense_Multiplier</f>
        <v>3.8879999999999995</v>
      </c>
      <c r="AH14" s="263">
        <f ca="1">'IMP PRJ Adj Net Salaries'!AH14*IMP_Salary_Expense_Multiplier</f>
        <v>2.5920000000000001</v>
      </c>
      <c r="AI14" s="264">
        <f ca="1">'IMP PRJ Adj Net Salaries'!AI14*IMP_Salary_Expense_Multiplier</f>
        <v>0.51840000000000008</v>
      </c>
      <c r="AJ14" s="264">
        <f ca="1">'IMP PRJ Adj Net Salaries'!AJ14*IMP_Salary_Expense_Multiplier</f>
        <v>3.8879999999999995</v>
      </c>
      <c r="AK14" s="263">
        <f ca="1">'IMP PRJ Adj Net Salaries'!AK14*IMP_Salary_Expense_Multiplier</f>
        <v>2.5920000000000001</v>
      </c>
      <c r="AL14" s="264">
        <f ca="1">'IMP PRJ Adj Net Salaries'!AL14*IMP_Salary_Expense_Multiplier</f>
        <v>0.51840000000000008</v>
      </c>
      <c r="AM14" s="265">
        <f ca="1">'IMP PRJ Adj Net Salaries'!AM14*IMP_Salary_Expense_Multiplier</f>
        <v>3.8879999999999995</v>
      </c>
      <c r="AN14" s="266">
        <f ca="1">'IMP PRJ Adj Net Salaries'!AN14*IMP_Salary_Expense_Multiplier</f>
        <v>28.026</v>
      </c>
      <c r="AO14" s="264">
        <f ca="1">'IMP PRJ Adj Net Salaries'!AO14*IMP_Salary_Expense_Multiplier</f>
        <v>25.534799999999994</v>
      </c>
      <c r="AP14" s="264">
        <f ca="1">'IMP PRJ Adj Net Salaries'!AP14*IMP_Salary_Expense_Multiplier</f>
        <v>17.126999999999999</v>
      </c>
      <c r="AQ14" s="263">
        <f ca="1">'IMP PRJ Adj Net Salaries'!AQ14*IMP_Salary_Expense_Multiplier</f>
        <v>21.797999999999998</v>
      </c>
      <c r="AR14" s="264">
        <f ca="1">'IMP PRJ Adj Net Salaries'!AR14*IMP_Salary_Expense_Multiplier</f>
        <v>9.3420000000000005</v>
      </c>
      <c r="AS14" s="264">
        <f ca="1">'IMP PRJ Adj Net Salaries'!AS14*IMP_Salary_Expense_Multiplier</f>
        <v>26.469000000000001</v>
      </c>
      <c r="AT14" s="263">
        <f ca="1">'IMP PRJ Adj Net Salaries'!AT14*IMP_Salary_Expense_Multiplier</f>
        <v>18.684000000000001</v>
      </c>
      <c r="AU14" s="264">
        <f ca="1">'IMP PRJ Adj Net Salaries'!AU14*IMP_Salary_Expense_Multiplier</f>
        <v>3.7368000000000001</v>
      </c>
      <c r="AV14" s="264">
        <f ca="1">'IMP PRJ Adj Net Salaries'!AV14*IMP_Salary_Expense_Multiplier</f>
        <v>28.026</v>
      </c>
      <c r="AW14" s="263">
        <f ca="1">'IMP PRJ Adj Net Salaries'!AW14*IMP_Salary_Expense_Multiplier</f>
        <v>24.911999999999995</v>
      </c>
      <c r="AX14" s="264">
        <f ca="1">'IMP PRJ Adj Net Salaries'!AX14*IMP_Salary_Expense_Multiplier</f>
        <v>12.455999999999998</v>
      </c>
      <c r="AY14" s="265">
        <f ca="1">'IMP PRJ Adj Net Salaries'!AY14*IMP_Salary_Expense_Multiplier</f>
        <v>28.026</v>
      </c>
      <c r="AZ14" s="266">
        <f ca="1">'IMP PRJ Adj Net Salaries'!AZ14*IMP_Salary_Expense_Multiplier</f>
        <v>30.700799999999997</v>
      </c>
      <c r="BA14" s="264">
        <f ca="1">'IMP PRJ Adj Net Salaries'!BA14*IMP_Salary_Expense_Multiplier</f>
        <v>11.231999999999999</v>
      </c>
      <c r="BB14" s="264">
        <f ca="1">'IMP PRJ Adj Net Salaries'!BB14*IMP_Salary_Expense_Multiplier</f>
        <v>39.686399999999992</v>
      </c>
      <c r="BC14" s="263">
        <f ca="1">'IMP PRJ Adj Net Salaries'!BC14*IMP_Salary_Expense_Multiplier</f>
        <v>83.678400000000011</v>
      </c>
      <c r="BD14" s="264">
        <f ca="1">'IMP PRJ Adj Net Salaries'!BD14*IMP_Salary_Expense_Multiplier</f>
        <v>61.663679999999992</v>
      </c>
      <c r="BE14" s="264">
        <f ca="1">'IMP PRJ Adj Net Salaries'!BE14*IMP_Salary_Expense_Multiplier</f>
        <v>69.357599999999991</v>
      </c>
      <c r="BF14" s="263">
        <f ca="1">'IMP PRJ Adj Net Salaries'!BF14*IMP_Salary_Expense_Multiplier</f>
        <v>55.598399999999998</v>
      </c>
      <c r="BG14" s="264">
        <f ca="1">'IMP PRJ Adj Net Salaries'!BG14*IMP_Salary_Expense_Multiplier</f>
        <v>11.119680000000001</v>
      </c>
      <c r="BH14" s="264">
        <f ca="1">'IMP PRJ Adj Net Salaries'!BH14*IMP_Salary_Expense_Multiplier</f>
        <v>83.397599999999983</v>
      </c>
      <c r="BI14" s="263">
        <f ca="1">'IMP PRJ Adj Net Salaries'!BI14*IMP_Salary_Expense_Multiplier</f>
        <v>55.598399999999998</v>
      </c>
      <c r="BJ14" s="264">
        <f ca="1">'IMP PRJ Adj Net Salaries'!BJ14*IMP_Salary_Expense_Multiplier</f>
        <v>11.119680000000001</v>
      </c>
      <c r="BK14" s="265">
        <f ca="1">'IMP PRJ Adj Net Salaries'!BK14*IMP_Salary_Expense_Multiplier</f>
        <v>83.397599999999983</v>
      </c>
      <c r="BL14" s="266">
        <f ca="1">'IMP PRJ Adj Net Salaries'!BL14*IMP_Salary_Expense_Multiplier</f>
        <v>62.324999999999996</v>
      </c>
      <c r="BM14" s="264">
        <f ca="1">'IMP PRJ Adj Net Salaries'!BM14*IMP_Salary_Expense_Multiplier</f>
        <v>12.465000000000002</v>
      </c>
      <c r="BN14" s="264">
        <f ca="1">'IMP PRJ Adj Net Salaries'!BN14*IMP_Salary_Expense_Multiplier</f>
        <v>93.487499999999997</v>
      </c>
      <c r="BO14" s="263">
        <f ca="1">'IMP PRJ Adj Net Salaries'!BO14*IMP_Salary_Expense_Multiplier</f>
        <v>138.82500000000002</v>
      </c>
      <c r="BP14" s="264">
        <f ca="1">'IMP PRJ Adj Net Salaries'!BP14*IMP_Salary_Expense_Multiplier</f>
        <v>88.965000000000003</v>
      </c>
      <c r="BQ14" s="264">
        <f ca="1">'IMP PRJ Adj Net Salaries'!BQ14*IMP_Salary_Expense_Multiplier</f>
        <v>131.73749999999998</v>
      </c>
      <c r="BR14" s="263">
        <f ca="1">'IMP PRJ Adj Net Salaries'!BR14*IMP_Salary_Expense_Multiplier</f>
        <v>96.75</v>
      </c>
      <c r="BS14" s="264">
        <f ca="1">'IMP PRJ Adj Net Salaries'!BS14*IMP_Salary_Expense_Multiplier</f>
        <v>19.349999999999998</v>
      </c>
      <c r="BT14" s="264">
        <f ca="1">'IMP PRJ Adj Net Salaries'!BT14*IMP_Salary_Expense_Multiplier</f>
        <v>145.125</v>
      </c>
      <c r="BU14" s="263">
        <f ca="1">'IMP PRJ Adj Net Salaries'!BU14*IMP_Salary_Expense_Multiplier</f>
        <v>119.70000000000002</v>
      </c>
      <c r="BV14" s="264">
        <f ca="1">'IMP PRJ Adj Net Salaries'!BV14*IMP_Salary_Expense_Multiplier</f>
        <v>42.29999999999999</v>
      </c>
      <c r="BW14" s="265">
        <f ca="1">'IMP PRJ Adj Net Salaries'!BW14*IMP_Salary_Expense_Multiplier</f>
        <v>156.6</v>
      </c>
      <c r="BX14" s="266">
        <f ca="1">'IMP PRJ Adj Net Salaries'!BX14*IMP_Salary_Expense_Multiplier</f>
        <v>129.87</v>
      </c>
      <c r="BY14" s="264">
        <f ca="1">'IMP PRJ Adj Net Salaries'!BY14*IMP_Salary_Expense_Multiplier</f>
        <v>25.974000000000004</v>
      </c>
      <c r="BZ14" s="264">
        <f ca="1">'IMP PRJ Adj Net Salaries'!BZ14*IMP_Salary_Expense_Multiplier</f>
        <v>194.80500000000001</v>
      </c>
      <c r="CA14" s="263">
        <f ca="1">'IMP PRJ Adj Net Salaries'!CA14*IMP_Salary_Expense_Multiplier</f>
        <v>113.67</v>
      </c>
      <c r="CB14" s="264">
        <f ca="1">'IMP PRJ Adj Net Salaries'!CB14*IMP_Salary_Expense_Multiplier</f>
        <v>22.733999999999998</v>
      </c>
      <c r="CC14" s="264">
        <f ca="1">'IMP PRJ Adj Net Salaries'!CC14*IMP_Salary_Expense_Multiplier</f>
        <v>170.505</v>
      </c>
      <c r="CD14" s="263">
        <f ca="1">'IMP PRJ Adj Net Salaries'!CD14*IMP_Salary_Expense_Multiplier</f>
        <v>122.84999999999997</v>
      </c>
      <c r="CE14" s="264">
        <f ca="1">'IMP PRJ Adj Net Salaries'!CE14*IMP_Salary_Expense_Multiplier</f>
        <v>38.393999999999998</v>
      </c>
      <c r="CF14" s="264">
        <f ca="1">'IMP PRJ Adj Net Salaries'!CF14*IMP_Salary_Expense_Multiplier</f>
        <v>166.99499999999998</v>
      </c>
      <c r="CG14" s="263">
        <f ca="1">'IMP PRJ Adj Net Salaries'!CG14*IMP_Salary_Expense_Multiplier</f>
        <v>114.21</v>
      </c>
      <c r="CH14" s="264">
        <f ca="1">'IMP PRJ Adj Net Salaries'!CH14*IMP_Salary_Expense_Multiplier</f>
        <v>22.841999999999995</v>
      </c>
      <c r="CI14" s="265">
        <f ca="1">'IMP PRJ Adj Net Salaries'!CI14*IMP_Salary_Expense_Multiplier</f>
        <v>171.31499999999997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Adj Net Salaries'!AB15*IMP_Salary_Expense_Multiplier</f>
        <v>0</v>
      </c>
      <c r="AC15" s="264">
        <f ca="1">'IMP PRJ Adj Net Salaries'!AC15*IMP_Salary_Expense_Multiplier</f>
        <v>3.456</v>
      </c>
      <c r="AD15" s="264">
        <f ca="1">'IMP PRJ Adj Net Salaries'!AD15*IMP_Salary_Expense_Multiplier</f>
        <v>3.456</v>
      </c>
      <c r="AE15" s="263">
        <f ca="1">'IMP PRJ Adj Net Salaries'!AE15*IMP_Salary_Expense_Multiplier</f>
        <v>3.456</v>
      </c>
      <c r="AF15" s="264">
        <f ca="1">'IMP PRJ Adj Net Salaries'!AF15*IMP_Salary_Expense_Multiplier</f>
        <v>3.456</v>
      </c>
      <c r="AG15" s="264">
        <f ca="1">'IMP PRJ Adj Net Salaries'!AG15*IMP_Salary_Expense_Multiplier</f>
        <v>3.456</v>
      </c>
      <c r="AH15" s="263">
        <f ca="1">'IMP PRJ Adj Net Salaries'!AH15*IMP_Salary_Expense_Multiplier</f>
        <v>3.456</v>
      </c>
      <c r="AI15" s="264">
        <f ca="1">'IMP PRJ Adj Net Salaries'!AI15*IMP_Salary_Expense_Multiplier</f>
        <v>3.456</v>
      </c>
      <c r="AJ15" s="264">
        <f ca="1">'IMP PRJ Adj Net Salaries'!AJ15*IMP_Salary_Expense_Multiplier</f>
        <v>3.456</v>
      </c>
      <c r="AK15" s="263">
        <f ca="1">'IMP PRJ Adj Net Salaries'!AK15*IMP_Salary_Expense_Multiplier</f>
        <v>3.456</v>
      </c>
      <c r="AL15" s="264">
        <f ca="1">'IMP PRJ Adj Net Salaries'!AL15*IMP_Salary_Expense_Multiplier</f>
        <v>3.456</v>
      </c>
      <c r="AM15" s="265">
        <f ca="1">'IMP PRJ Adj Net Salaries'!AM15*IMP_Salary_Expense_Multiplier</f>
        <v>3.456</v>
      </c>
      <c r="AN15" s="266">
        <f ca="1">'IMP PRJ Adj Net Salaries'!AN15*IMP_Salary_Expense_Multiplier</f>
        <v>4.1520000000000001</v>
      </c>
      <c r="AO15" s="264">
        <f ca="1">'IMP PRJ Adj Net Salaries'!AO15*IMP_Salary_Expense_Multiplier</f>
        <v>20.76</v>
      </c>
      <c r="AP15" s="264">
        <f ca="1">'IMP PRJ Adj Net Salaries'!AP15*IMP_Salary_Expense_Multiplier</f>
        <v>20.76</v>
      </c>
      <c r="AQ15" s="263">
        <f ca="1">'IMP PRJ Adj Net Salaries'!AQ15*IMP_Salary_Expense_Multiplier</f>
        <v>20.76</v>
      </c>
      <c r="AR15" s="264">
        <f ca="1">'IMP PRJ Adj Net Salaries'!AR15*IMP_Salary_Expense_Multiplier</f>
        <v>24.911999999999995</v>
      </c>
      <c r="AS15" s="264">
        <f ca="1">'IMP PRJ Adj Net Salaries'!AS15*IMP_Salary_Expense_Multiplier</f>
        <v>24.911999999999995</v>
      </c>
      <c r="AT15" s="263">
        <f ca="1">'IMP PRJ Adj Net Salaries'!AT15*IMP_Salary_Expense_Multiplier</f>
        <v>24.911999999999995</v>
      </c>
      <c r="AU15" s="264">
        <f ca="1">'IMP PRJ Adj Net Salaries'!AU15*IMP_Salary_Expense_Multiplier</f>
        <v>24.911999999999995</v>
      </c>
      <c r="AV15" s="264">
        <f ca="1">'IMP PRJ Adj Net Salaries'!AV15*IMP_Salary_Expense_Multiplier</f>
        <v>24.911999999999995</v>
      </c>
      <c r="AW15" s="263">
        <f ca="1">'IMP PRJ Adj Net Salaries'!AW15*IMP_Salary_Expense_Multiplier</f>
        <v>20.76</v>
      </c>
      <c r="AX15" s="264">
        <f ca="1">'IMP PRJ Adj Net Salaries'!AX15*IMP_Salary_Expense_Multiplier</f>
        <v>26.987999999999996</v>
      </c>
      <c r="AY15" s="265">
        <f ca="1">'IMP PRJ Adj Net Salaries'!AY15*IMP_Salary_Expense_Multiplier</f>
        <v>26.987999999999996</v>
      </c>
      <c r="AZ15" s="266">
        <f ca="1">'IMP PRJ Adj Net Salaries'!AZ15*IMP_Salary_Expense_Multiplier</f>
        <v>32.448</v>
      </c>
      <c r="BA15" s="264">
        <f ca="1">'IMP PRJ Adj Net Salaries'!BA15*IMP_Salary_Expense_Multiplier</f>
        <v>36.691200000000002</v>
      </c>
      <c r="BB15" s="264">
        <f ca="1">'IMP PRJ Adj Net Salaries'!BB15*IMP_Salary_Expense_Multiplier</f>
        <v>36.691200000000002</v>
      </c>
      <c r="BC15" s="263">
        <f ca="1">'IMP PRJ Adj Net Salaries'!BC15*IMP_Salary_Expense_Multiplier</f>
        <v>36.691200000000002</v>
      </c>
      <c r="BD15" s="264">
        <f ca="1">'IMP PRJ Adj Net Salaries'!BD15*IMP_Salary_Expense_Multiplier</f>
        <v>74.131200000000007</v>
      </c>
      <c r="BE15" s="264">
        <f ca="1">'IMP PRJ Adj Net Salaries'!BE15*IMP_Salary_Expense_Multiplier</f>
        <v>74.131200000000007</v>
      </c>
      <c r="BF15" s="263">
        <f ca="1">'IMP PRJ Adj Net Salaries'!BF15*IMP_Salary_Expense_Multiplier</f>
        <v>74.131200000000007</v>
      </c>
      <c r="BG15" s="264">
        <f ca="1">'IMP PRJ Adj Net Salaries'!BG15*IMP_Salary_Expense_Multiplier</f>
        <v>74.131200000000007</v>
      </c>
      <c r="BH15" s="264">
        <f ca="1">'IMP PRJ Adj Net Salaries'!BH15*IMP_Salary_Expense_Multiplier</f>
        <v>74.131200000000007</v>
      </c>
      <c r="BI15" s="263">
        <f ca="1">'IMP PRJ Adj Net Salaries'!BI15*IMP_Salary_Expense_Multiplier</f>
        <v>74.131200000000007</v>
      </c>
      <c r="BJ15" s="264">
        <f ca="1">'IMP PRJ Adj Net Salaries'!BJ15*IMP_Salary_Expense_Multiplier</f>
        <v>74.131200000000007</v>
      </c>
      <c r="BK15" s="265">
        <f ca="1">'IMP PRJ Adj Net Salaries'!BK15*IMP_Salary_Expense_Multiplier</f>
        <v>74.131200000000007</v>
      </c>
      <c r="BL15" s="266">
        <f ca="1">'IMP PRJ Adj Net Salaries'!BL15*IMP_Salary_Expense_Multiplier</f>
        <v>83.1</v>
      </c>
      <c r="BM15" s="264">
        <f ca="1">'IMP PRJ Adj Net Salaries'!BM15*IMP_Salary_Expense_Multiplier</f>
        <v>83.1</v>
      </c>
      <c r="BN15" s="264">
        <f ca="1">'IMP PRJ Adj Net Salaries'!BN15*IMP_Salary_Expense_Multiplier</f>
        <v>83.1</v>
      </c>
      <c r="BO15" s="263">
        <f ca="1">'IMP PRJ Adj Net Salaries'!BO15*IMP_Salary_Expense_Multiplier</f>
        <v>83.1</v>
      </c>
      <c r="BP15" s="264">
        <f ca="1">'IMP PRJ Adj Net Salaries'!BP15*IMP_Salary_Expense_Multiplier</f>
        <v>134.1</v>
      </c>
      <c r="BQ15" s="264">
        <f ca="1">'IMP PRJ Adj Net Salaries'!BQ15*IMP_Salary_Expense_Multiplier</f>
        <v>134.1</v>
      </c>
      <c r="BR15" s="263">
        <f ca="1">'IMP PRJ Adj Net Salaries'!BR15*IMP_Salary_Expense_Multiplier</f>
        <v>129</v>
      </c>
      <c r="BS15" s="264">
        <f ca="1">'IMP PRJ Adj Net Salaries'!BS15*IMP_Salary_Expense_Multiplier</f>
        <v>129</v>
      </c>
      <c r="BT15" s="264">
        <f ca="1">'IMP PRJ Adj Net Salaries'!BT15*IMP_Salary_Expense_Multiplier</f>
        <v>129</v>
      </c>
      <c r="BU15" s="263">
        <f ca="1">'IMP PRJ Adj Net Salaries'!BU15*IMP_Salary_Expense_Multiplier</f>
        <v>129</v>
      </c>
      <c r="BV15" s="264">
        <f ca="1">'IMP PRJ Adj Net Salaries'!BV15*IMP_Salary_Expense_Multiplier</f>
        <v>144.29999999999998</v>
      </c>
      <c r="BW15" s="265">
        <f ca="1">'IMP PRJ Adj Net Salaries'!BW15*IMP_Salary_Expense_Multiplier</f>
        <v>144.29999999999998</v>
      </c>
      <c r="BX15" s="266">
        <f ca="1">'IMP PRJ Adj Net Salaries'!BX15*IMP_Salary_Expense_Multiplier</f>
        <v>173.16</v>
      </c>
      <c r="BY15" s="264">
        <f ca="1">'IMP PRJ Adj Net Salaries'!BY15*IMP_Salary_Expense_Multiplier</f>
        <v>173.16</v>
      </c>
      <c r="BZ15" s="264">
        <f ca="1">'IMP PRJ Adj Net Salaries'!BZ15*IMP_Salary_Expense_Multiplier</f>
        <v>173.16</v>
      </c>
      <c r="CA15" s="263">
        <f ca="1">'IMP PRJ Adj Net Salaries'!CA15*IMP_Salary_Expense_Multiplier</f>
        <v>151.56</v>
      </c>
      <c r="CB15" s="264">
        <f ca="1">'IMP PRJ Adj Net Salaries'!CB15*IMP_Salary_Expense_Multiplier</f>
        <v>151.56</v>
      </c>
      <c r="CC15" s="264">
        <f ca="1">'IMP PRJ Adj Net Salaries'!CC15*IMP_Salary_Expense_Multiplier</f>
        <v>151.56</v>
      </c>
      <c r="CD15" s="263">
        <f ca="1">'IMP PRJ Adj Net Salaries'!CD15*IMP_Salary_Expense_Multiplier</f>
        <v>140.75999999999996</v>
      </c>
      <c r="CE15" s="264">
        <f ca="1">'IMP PRJ Adj Net Salaries'!CE15*IMP_Salary_Expense_Multiplier</f>
        <v>152.27999999999997</v>
      </c>
      <c r="CF15" s="264">
        <f ca="1">'IMP PRJ Adj Net Salaries'!CF15*IMP_Salary_Expense_Multiplier</f>
        <v>152.27999999999997</v>
      </c>
      <c r="CG15" s="263">
        <f ca="1">'IMP PRJ Adj Net Salaries'!CG15*IMP_Salary_Expense_Multiplier</f>
        <v>152.27999999999997</v>
      </c>
      <c r="CH15" s="264">
        <f ca="1">'IMP PRJ Adj Net Salaries'!CH15*IMP_Salary_Expense_Multiplier</f>
        <v>152.27999999999997</v>
      </c>
      <c r="CI15" s="265">
        <f ca="1">'IMP PRJ Adj Net Salaries'!CI15*IMP_Salary_Expense_Multiplier</f>
        <v>152.27999999999997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Adj Net Salaries'!AB16*IMP_Salary_Expense_Multiplier</f>
        <v>0</v>
      </c>
      <c r="AC16" s="264">
        <f ca="1">'IMP PRJ Adj Net Salaries'!AC16*IMP_Salary_Expense_Multiplier</f>
        <v>0</v>
      </c>
      <c r="AD16" s="264">
        <f ca="1">'IMP PRJ Adj Net Salaries'!AD16*IMP_Salary_Expense_Multiplier</f>
        <v>2.5920000000000001</v>
      </c>
      <c r="AE16" s="263">
        <f ca="1">'IMP PRJ Adj Net Salaries'!AE16*IMP_Salary_Expense_Multiplier</f>
        <v>5.1840000000000002</v>
      </c>
      <c r="AF16" s="264">
        <f ca="1">'IMP PRJ Adj Net Salaries'!AF16*IMP_Salary_Expense_Multiplier</f>
        <v>5.1840000000000002</v>
      </c>
      <c r="AG16" s="264">
        <f ca="1">'IMP PRJ Adj Net Salaries'!AG16*IMP_Salary_Expense_Multiplier</f>
        <v>5.1840000000000002</v>
      </c>
      <c r="AH16" s="263">
        <f ca="1">'IMP PRJ Adj Net Salaries'!AH16*IMP_Salary_Expense_Multiplier</f>
        <v>5.1840000000000002</v>
      </c>
      <c r="AI16" s="264">
        <f ca="1">'IMP PRJ Adj Net Salaries'!AI16*IMP_Salary_Expense_Multiplier</f>
        <v>5.1840000000000002</v>
      </c>
      <c r="AJ16" s="264">
        <f ca="1">'IMP PRJ Adj Net Salaries'!AJ16*IMP_Salary_Expense_Multiplier</f>
        <v>5.1840000000000002</v>
      </c>
      <c r="AK16" s="263">
        <f ca="1">'IMP PRJ Adj Net Salaries'!AK16*IMP_Salary_Expense_Multiplier</f>
        <v>5.1840000000000002</v>
      </c>
      <c r="AL16" s="264">
        <f ca="1">'IMP PRJ Adj Net Salaries'!AL16*IMP_Salary_Expense_Multiplier</f>
        <v>5.1840000000000002</v>
      </c>
      <c r="AM16" s="265">
        <f ca="1">'IMP PRJ Adj Net Salaries'!AM16*IMP_Salary_Expense_Multiplier</f>
        <v>5.1840000000000002</v>
      </c>
      <c r="AN16" s="266">
        <f ca="1">'IMP PRJ Adj Net Salaries'!AN16*IMP_Salary_Expense_Multiplier</f>
        <v>6.2279999999999989</v>
      </c>
      <c r="AO16" s="264">
        <f ca="1">'IMP PRJ Adj Net Salaries'!AO16*IMP_Salary_Expense_Multiplier</f>
        <v>6.2279999999999989</v>
      </c>
      <c r="AP16" s="264">
        <f ca="1">'IMP PRJ Adj Net Salaries'!AP16*IMP_Salary_Expense_Multiplier</f>
        <v>18.684000000000001</v>
      </c>
      <c r="AQ16" s="263">
        <f ca="1">'IMP PRJ Adj Net Salaries'!AQ16*IMP_Salary_Expense_Multiplier</f>
        <v>31.139999999999997</v>
      </c>
      <c r="AR16" s="264">
        <f ca="1">'IMP PRJ Adj Net Salaries'!AR16*IMP_Salary_Expense_Multiplier</f>
        <v>31.139999999999997</v>
      </c>
      <c r="AS16" s="264">
        <f ca="1">'IMP PRJ Adj Net Salaries'!AS16*IMP_Salary_Expense_Multiplier</f>
        <v>34.253999999999998</v>
      </c>
      <c r="AT16" s="263">
        <f ca="1">'IMP PRJ Adj Net Salaries'!AT16*IMP_Salary_Expense_Multiplier</f>
        <v>37.368000000000002</v>
      </c>
      <c r="AU16" s="264">
        <f ca="1">'IMP PRJ Adj Net Salaries'!AU16*IMP_Salary_Expense_Multiplier</f>
        <v>37.368000000000002</v>
      </c>
      <c r="AV16" s="264">
        <f ca="1">'IMP PRJ Adj Net Salaries'!AV16*IMP_Salary_Expense_Multiplier</f>
        <v>37.368000000000002</v>
      </c>
      <c r="AW16" s="263">
        <f ca="1">'IMP PRJ Adj Net Salaries'!AW16*IMP_Salary_Expense_Multiplier</f>
        <v>31.139999999999997</v>
      </c>
      <c r="AX16" s="264">
        <f ca="1">'IMP PRJ Adj Net Salaries'!AX16*IMP_Salary_Expense_Multiplier</f>
        <v>31.139999999999997</v>
      </c>
      <c r="AY16" s="265">
        <f ca="1">'IMP PRJ Adj Net Salaries'!AY16*IMP_Salary_Expense_Multiplier</f>
        <v>35.811</v>
      </c>
      <c r="AZ16" s="266">
        <f ca="1">'IMP PRJ Adj Net Salaries'!AZ16*IMP_Salary_Expense_Multiplier</f>
        <v>48.672000000000004</v>
      </c>
      <c r="BA16" s="264">
        <f ca="1">'IMP PRJ Adj Net Salaries'!BA16*IMP_Salary_Expense_Multiplier</f>
        <v>48.672000000000004</v>
      </c>
      <c r="BB16" s="264">
        <f ca="1">'IMP PRJ Adj Net Salaries'!BB16*IMP_Salary_Expense_Multiplier</f>
        <v>51.854399999999991</v>
      </c>
      <c r="BC16" s="263">
        <f ca="1">'IMP PRJ Adj Net Salaries'!BC16*IMP_Salary_Expense_Multiplier</f>
        <v>55.036799999999992</v>
      </c>
      <c r="BD16" s="264">
        <f ca="1">'IMP PRJ Adj Net Salaries'!BD16*IMP_Salary_Expense_Multiplier</f>
        <v>55.036799999999992</v>
      </c>
      <c r="BE16" s="264">
        <f ca="1">'IMP PRJ Adj Net Salaries'!BE16*IMP_Salary_Expense_Multiplier</f>
        <v>83.116799999999998</v>
      </c>
      <c r="BF16" s="263">
        <f ca="1">'IMP PRJ Adj Net Salaries'!BF16*IMP_Salary_Expense_Multiplier</f>
        <v>111.1968</v>
      </c>
      <c r="BG16" s="264">
        <f ca="1">'IMP PRJ Adj Net Salaries'!BG16*IMP_Salary_Expense_Multiplier</f>
        <v>111.1968</v>
      </c>
      <c r="BH16" s="264">
        <f ca="1">'IMP PRJ Adj Net Salaries'!BH16*IMP_Salary_Expense_Multiplier</f>
        <v>111.1968</v>
      </c>
      <c r="BI16" s="263">
        <f ca="1">'IMP PRJ Adj Net Salaries'!BI16*IMP_Salary_Expense_Multiplier</f>
        <v>111.1968</v>
      </c>
      <c r="BJ16" s="264">
        <f ca="1">'IMP PRJ Adj Net Salaries'!BJ16*IMP_Salary_Expense_Multiplier</f>
        <v>111.1968</v>
      </c>
      <c r="BK16" s="265">
        <f ca="1">'IMP PRJ Adj Net Salaries'!BK16*IMP_Salary_Expense_Multiplier</f>
        <v>111.1968</v>
      </c>
      <c r="BL16" s="266">
        <f ca="1">'IMP PRJ Adj Net Salaries'!BL16*IMP_Salary_Expense_Multiplier</f>
        <v>124.64999999999999</v>
      </c>
      <c r="BM16" s="264">
        <f ca="1">'IMP PRJ Adj Net Salaries'!BM16*IMP_Salary_Expense_Multiplier</f>
        <v>124.64999999999999</v>
      </c>
      <c r="BN16" s="264">
        <f ca="1">'IMP PRJ Adj Net Salaries'!BN16*IMP_Salary_Expense_Multiplier</f>
        <v>124.64999999999999</v>
      </c>
      <c r="BO16" s="263">
        <f ca="1">'IMP PRJ Adj Net Salaries'!BO16*IMP_Salary_Expense_Multiplier</f>
        <v>124.65</v>
      </c>
      <c r="BP16" s="264">
        <f ca="1">'IMP PRJ Adj Net Salaries'!BP16*IMP_Salary_Expense_Multiplier</f>
        <v>124.65</v>
      </c>
      <c r="BQ16" s="264">
        <f ca="1">'IMP PRJ Adj Net Salaries'!BQ16*IMP_Salary_Expense_Multiplier</f>
        <v>162.9</v>
      </c>
      <c r="BR16" s="263">
        <f ca="1">'IMP PRJ Adj Net Salaries'!BR16*IMP_Salary_Expense_Multiplier</f>
        <v>193.5</v>
      </c>
      <c r="BS16" s="264">
        <f ca="1">'IMP PRJ Adj Net Salaries'!BS16*IMP_Salary_Expense_Multiplier</f>
        <v>193.5</v>
      </c>
      <c r="BT16" s="264">
        <f ca="1">'IMP PRJ Adj Net Salaries'!BT16*IMP_Salary_Expense_Multiplier</f>
        <v>193.5</v>
      </c>
      <c r="BU16" s="263">
        <f ca="1">'IMP PRJ Adj Net Salaries'!BU16*IMP_Salary_Expense_Multiplier</f>
        <v>193.5</v>
      </c>
      <c r="BV16" s="264">
        <f ca="1">'IMP PRJ Adj Net Salaries'!BV16*IMP_Salary_Expense_Multiplier</f>
        <v>193.5</v>
      </c>
      <c r="BW16" s="265">
        <f ca="1">'IMP PRJ Adj Net Salaries'!BW16*IMP_Salary_Expense_Multiplier</f>
        <v>204.97499999999997</v>
      </c>
      <c r="BX16" s="266">
        <f ca="1">'IMP PRJ Adj Net Salaries'!BX16*IMP_Salary_Expense_Multiplier</f>
        <v>259.74</v>
      </c>
      <c r="BY16" s="264">
        <f ca="1">'IMP PRJ Adj Net Salaries'!BY16*IMP_Salary_Expense_Multiplier</f>
        <v>259.74</v>
      </c>
      <c r="BZ16" s="264">
        <f ca="1">'IMP PRJ Adj Net Salaries'!BZ16*IMP_Salary_Expense_Multiplier</f>
        <v>259.74</v>
      </c>
      <c r="CA16" s="263">
        <f ca="1">'IMP PRJ Adj Net Salaries'!CA16*IMP_Salary_Expense_Multiplier</f>
        <v>227.34</v>
      </c>
      <c r="CB16" s="264">
        <f ca="1">'IMP PRJ Adj Net Salaries'!CB16*IMP_Salary_Expense_Multiplier</f>
        <v>227.34</v>
      </c>
      <c r="CC16" s="264">
        <f ca="1">'IMP PRJ Adj Net Salaries'!CC16*IMP_Salary_Expense_Multiplier</f>
        <v>227.34</v>
      </c>
      <c r="CD16" s="263">
        <f ca="1">'IMP PRJ Adj Net Salaries'!CD16*IMP_Salary_Expense_Multiplier</f>
        <v>211.14</v>
      </c>
      <c r="CE16" s="264">
        <f ca="1">'IMP PRJ Adj Net Salaries'!CE16*IMP_Salary_Expense_Multiplier</f>
        <v>211.14</v>
      </c>
      <c r="CF16" s="264">
        <f ca="1">'IMP PRJ Adj Net Salaries'!CF16*IMP_Salary_Expense_Multiplier</f>
        <v>219.77999999999997</v>
      </c>
      <c r="CG16" s="263">
        <f ca="1">'IMP PRJ Adj Net Salaries'!CG16*IMP_Salary_Expense_Multiplier</f>
        <v>228.42</v>
      </c>
      <c r="CH16" s="264">
        <f ca="1">'IMP PRJ Adj Net Salaries'!CH16*IMP_Salary_Expense_Multiplier</f>
        <v>228.42</v>
      </c>
      <c r="CI16" s="265">
        <f ca="1">'IMP PRJ Adj Net Salaries'!CI16*IMP_Salary_Expense_Multiplier</f>
        <v>228.42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Adj Net Salaries'!AB17*IMP_Salary_Expense_Multiplier</f>
        <v>6.9119999999999999</v>
      </c>
      <c r="AC17" s="264">
        <f ca="1">'IMP PRJ Adj Net Salaries'!AC17*IMP_Salary_Expense_Multiplier</f>
        <v>6.9119999999999999</v>
      </c>
      <c r="AD17" s="264">
        <f ca="1">'IMP PRJ Adj Net Salaries'!AD17*IMP_Salary_Expense_Multiplier</f>
        <v>0.69119999999999993</v>
      </c>
      <c r="AE17" s="263">
        <f ca="1">'IMP PRJ Adj Net Salaries'!AE17*IMP_Salary_Expense_Multiplier</f>
        <v>0.69119999999999993</v>
      </c>
      <c r="AF17" s="264">
        <f ca="1">'IMP PRJ Adj Net Salaries'!AF17*IMP_Salary_Expense_Multiplier</f>
        <v>0</v>
      </c>
      <c r="AG17" s="264">
        <f ca="1">'IMP PRJ Adj Net Salaries'!AG17*IMP_Salary_Expense_Multiplier</f>
        <v>1.3823999999999999</v>
      </c>
      <c r="AH17" s="263">
        <f ca="1">'IMP PRJ Adj Net Salaries'!AH17*IMP_Salary_Expense_Multiplier</f>
        <v>0.69119999999999993</v>
      </c>
      <c r="AI17" s="264">
        <f ca="1">'IMP PRJ Adj Net Salaries'!AI17*IMP_Salary_Expense_Multiplier</f>
        <v>0</v>
      </c>
      <c r="AJ17" s="264">
        <f ca="1">'IMP PRJ Adj Net Salaries'!AJ17*IMP_Salary_Expense_Multiplier</f>
        <v>1.3823999999999999</v>
      </c>
      <c r="AK17" s="263">
        <f ca="1">'IMP PRJ Adj Net Salaries'!AK17*IMP_Salary_Expense_Multiplier</f>
        <v>0.69119999999999993</v>
      </c>
      <c r="AL17" s="264">
        <f ca="1">'IMP PRJ Adj Net Salaries'!AL17*IMP_Salary_Expense_Multiplier</f>
        <v>0</v>
      </c>
      <c r="AM17" s="265">
        <f ca="1">'IMP PRJ Adj Net Salaries'!AM17*IMP_Salary_Expense_Multiplier</f>
        <v>1.3823999999999999</v>
      </c>
      <c r="AN17" s="266">
        <f ca="1">'IMP PRJ Adj Net Salaries'!AN17*IMP_Salary_Expense_Multiplier</f>
        <v>34.046399999999991</v>
      </c>
      <c r="AO17" s="264">
        <f ca="1">'IMP PRJ Adj Net Salaries'!AO17*IMP_Salary_Expense_Multiplier</f>
        <v>33.216000000000001</v>
      </c>
      <c r="AP17" s="264">
        <f ca="1">'IMP PRJ Adj Net Salaries'!AP17*IMP_Salary_Expense_Multiplier</f>
        <v>4.9824000000000002</v>
      </c>
      <c r="AQ17" s="263">
        <f ca="1">'IMP PRJ Adj Net Salaries'!AQ17*IMP_Salary_Expense_Multiplier</f>
        <v>12.455999999999998</v>
      </c>
      <c r="AR17" s="264">
        <f ca="1">'IMP PRJ Adj Net Salaries'!AR17*IMP_Salary_Expense_Multiplier</f>
        <v>8.3040000000000003</v>
      </c>
      <c r="AS17" s="264">
        <f ca="1">'IMP PRJ Adj Net Salaries'!AS17*IMP_Salary_Expense_Multiplier</f>
        <v>9.1343999999999994</v>
      </c>
      <c r="AT17" s="263">
        <f ca="1">'IMP PRJ Adj Net Salaries'!AT17*IMP_Salary_Expense_Multiplier</f>
        <v>4.9824000000000002</v>
      </c>
      <c r="AU17" s="264">
        <f ca="1">'IMP PRJ Adj Net Salaries'!AU17*IMP_Salary_Expense_Multiplier</f>
        <v>0</v>
      </c>
      <c r="AV17" s="264">
        <f ca="1">'IMP PRJ Adj Net Salaries'!AV17*IMP_Salary_Expense_Multiplier</f>
        <v>9.9648000000000003</v>
      </c>
      <c r="AW17" s="263">
        <f ca="1">'IMP PRJ Adj Net Salaries'!AW17*IMP_Salary_Expense_Multiplier</f>
        <v>16.608000000000001</v>
      </c>
      <c r="AX17" s="264">
        <f ca="1">'IMP PRJ Adj Net Salaries'!AX17*IMP_Salary_Expense_Multiplier</f>
        <v>12.455999999999998</v>
      </c>
      <c r="AY17" s="265">
        <f ca="1">'IMP PRJ Adj Net Salaries'!AY17*IMP_Salary_Expense_Multiplier</f>
        <v>9.5495999999999981</v>
      </c>
      <c r="AZ17" s="266">
        <f ca="1">'IMP PRJ Adj Net Salaries'!AZ17*IMP_Salary_Expense_Multiplier</f>
        <v>14.975999999999999</v>
      </c>
      <c r="BA17" s="264">
        <f ca="1">'IMP PRJ Adj Net Salaries'!BA17*IMP_Salary_Expense_Multiplier</f>
        <v>8.4863999999999997</v>
      </c>
      <c r="BB17" s="264">
        <f ca="1">'IMP PRJ Adj Net Salaries'!BB17*IMP_Salary_Expense_Multiplier</f>
        <v>13.82784</v>
      </c>
      <c r="BC17" s="263">
        <f ca="1">'IMP PRJ Adj Net Salaries'!BC17*IMP_Salary_Expense_Multiplier</f>
        <v>82.218239999999994</v>
      </c>
      <c r="BD17" s="264">
        <f ca="1">'IMP PRJ Adj Net Salaries'!BD17*IMP_Salary_Expense_Multiplier</f>
        <v>74.88000000000001</v>
      </c>
      <c r="BE17" s="264">
        <f ca="1">'IMP PRJ Adj Net Salaries'!BE17*IMP_Salary_Expense_Multiplier</f>
        <v>22.164479999999998</v>
      </c>
      <c r="BF17" s="263">
        <f ca="1">'IMP PRJ Adj Net Salaries'!BF17*IMP_Salary_Expense_Multiplier</f>
        <v>14.826240000000002</v>
      </c>
      <c r="BG17" s="264">
        <f ca="1">'IMP PRJ Adj Net Salaries'!BG17*IMP_Salary_Expense_Multiplier</f>
        <v>0</v>
      </c>
      <c r="BH17" s="264">
        <f ca="1">'IMP PRJ Adj Net Salaries'!BH17*IMP_Salary_Expense_Multiplier</f>
        <v>29.652480000000004</v>
      </c>
      <c r="BI17" s="263">
        <f ca="1">'IMP PRJ Adj Net Salaries'!BI17*IMP_Salary_Expense_Multiplier</f>
        <v>14.826240000000002</v>
      </c>
      <c r="BJ17" s="264">
        <f ca="1">'IMP PRJ Adj Net Salaries'!BJ17*IMP_Salary_Expense_Multiplier</f>
        <v>0</v>
      </c>
      <c r="BK17" s="265">
        <f ca="1">'IMP PRJ Adj Net Salaries'!BK17*IMP_Salary_Expense_Multiplier</f>
        <v>29.652480000000004</v>
      </c>
      <c r="BL17" s="266">
        <f ca="1">'IMP PRJ Adj Net Salaries'!BL17*IMP_Salary_Expense_Multiplier</f>
        <v>16.619999999999997</v>
      </c>
      <c r="BM17" s="264">
        <f ca="1">'IMP PRJ Adj Net Salaries'!BM17*IMP_Salary_Expense_Multiplier</f>
        <v>0</v>
      </c>
      <c r="BN17" s="264">
        <f ca="1">'IMP PRJ Adj Net Salaries'!BN17*IMP_Salary_Expense_Multiplier</f>
        <v>33.239999999999995</v>
      </c>
      <c r="BO17" s="263">
        <f ca="1">'IMP PRJ Adj Net Salaries'!BO17*IMP_Salary_Expense_Multiplier</f>
        <v>118.61999999999999</v>
      </c>
      <c r="BP17" s="264">
        <f ca="1">'IMP PRJ Adj Net Salaries'!BP17*IMP_Salary_Expense_Multiplier</f>
        <v>102</v>
      </c>
      <c r="BQ17" s="264">
        <f ca="1">'IMP PRJ Adj Net Salaries'!BQ17*IMP_Salary_Expense_Multiplier</f>
        <v>43.440000000000005</v>
      </c>
      <c r="BR17" s="263">
        <f ca="1">'IMP PRJ Adj Net Salaries'!BR17*IMP_Salary_Expense_Multiplier</f>
        <v>25.8</v>
      </c>
      <c r="BS17" s="264">
        <f ca="1">'IMP PRJ Adj Net Salaries'!BS17*IMP_Salary_Expense_Multiplier</f>
        <v>0</v>
      </c>
      <c r="BT17" s="264">
        <f ca="1">'IMP PRJ Adj Net Salaries'!BT17*IMP_Salary_Expense_Multiplier</f>
        <v>51.6</v>
      </c>
      <c r="BU17" s="263">
        <f ca="1">'IMP PRJ Adj Net Salaries'!BU17*IMP_Salary_Expense_Multiplier</f>
        <v>56.399999999999991</v>
      </c>
      <c r="BV17" s="264">
        <f ca="1">'IMP PRJ Adj Net Salaries'!BV17*IMP_Salary_Expense_Multiplier</f>
        <v>30.599999999999998</v>
      </c>
      <c r="BW17" s="265">
        <f ca="1">'IMP PRJ Adj Net Salaries'!BW17*IMP_Salary_Expense_Multiplier</f>
        <v>54.66</v>
      </c>
      <c r="BX17" s="266">
        <f ca="1">'IMP PRJ Adj Net Salaries'!BX17*IMP_Salary_Expense_Multiplier</f>
        <v>34.632000000000005</v>
      </c>
      <c r="BY17" s="264">
        <f ca="1">'IMP PRJ Adj Net Salaries'!BY17*IMP_Salary_Expense_Multiplier</f>
        <v>0</v>
      </c>
      <c r="BZ17" s="264">
        <f ca="1">'IMP PRJ Adj Net Salaries'!BZ17*IMP_Salary_Expense_Multiplier</f>
        <v>69.26400000000001</v>
      </c>
      <c r="CA17" s="263">
        <f ca="1">'IMP PRJ Adj Net Salaries'!CA17*IMP_Salary_Expense_Multiplier</f>
        <v>30.311999999999998</v>
      </c>
      <c r="CB17" s="264">
        <f ca="1">'IMP PRJ Adj Net Salaries'!CB17*IMP_Salary_Expense_Multiplier</f>
        <v>0</v>
      </c>
      <c r="CC17" s="264">
        <f ca="1">'IMP PRJ Adj Net Salaries'!CC17*IMP_Salary_Expense_Multiplier</f>
        <v>60.623999999999995</v>
      </c>
      <c r="CD17" s="263">
        <f ca="1">'IMP PRJ Adj Net Salaries'!CD17*IMP_Salary_Expense_Multiplier</f>
        <v>51.191999999999993</v>
      </c>
      <c r="CE17" s="264">
        <f ca="1">'IMP PRJ Adj Net Salaries'!CE17*IMP_Salary_Expense_Multiplier</f>
        <v>23.040000000000003</v>
      </c>
      <c r="CF17" s="264">
        <f ca="1">'IMP PRJ Adj Net Salaries'!CF17*IMP_Salary_Expense_Multiplier</f>
        <v>58.607999999999983</v>
      </c>
      <c r="CG17" s="263">
        <f ca="1">'IMP PRJ Adj Net Salaries'!CG17*IMP_Salary_Expense_Multiplier</f>
        <v>30.455999999999992</v>
      </c>
      <c r="CH17" s="264">
        <f ca="1">'IMP PRJ Adj Net Salaries'!CH17*IMP_Salary_Expense_Multiplier</f>
        <v>0</v>
      </c>
      <c r="CI17" s="265">
        <f ca="1">'IMP PRJ Adj Net Salaries'!CI17*IMP_Salary_Expense_Multiplier</f>
        <v>60.911999999999985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Adj Net Salaries'!AB18*IMP_Salary_Expense_Multiplier</f>
        <v>5.1840000000000002</v>
      </c>
      <c r="AC18" s="264">
        <f ca="1">'IMP PRJ Adj Net Salaries'!AC18*IMP_Salary_Expense_Multiplier</f>
        <v>5.1840000000000002</v>
      </c>
      <c r="AD18" s="264">
        <f ca="1">'IMP PRJ Adj Net Salaries'!AD18*IMP_Salary_Expense_Multiplier</f>
        <v>2.5920000000000001</v>
      </c>
      <c r="AE18" s="263">
        <f ca="1">'IMP PRJ Adj Net Salaries'!AE18*IMP_Salary_Expense_Multiplier</f>
        <v>2.5920000000000001</v>
      </c>
      <c r="AF18" s="264">
        <f ca="1">'IMP PRJ Adj Net Salaries'!AF18*IMP_Salary_Expense_Multiplier</f>
        <v>0.51840000000000008</v>
      </c>
      <c r="AG18" s="264">
        <f ca="1">'IMP PRJ Adj Net Salaries'!AG18*IMP_Salary_Expense_Multiplier</f>
        <v>3.8879999999999995</v>
      </c>
      <c r="AH18" s="263">
        <f ca="1">'IMP PRJ Adj Net Salaries'!AH18*IMP_Salary_Expense_Multiplier</f>
        <v>2.5920000000000001</v>
      </c>
      <c r="AI18" s="264">
        <f ca="1">'IMP PRJ Adj Net Salaries'!AI18*IMP_Salary_Expense_Multiplier</f>
        <v>0.51840000000000008</v>
      </c>
      <c r="AJ18" s="264">
        <f ca="1">'IMP PRJ Adj Net Salaries'!AJ18*IMP_Salary_Expense_Multiplier</f>
        <v>3.8879999999999995</v>
      </c>
      <c r="AK18" s="263">
        <f ca="1">'IMP PRJ Adj Net Salaries'!AK18*IMP_Salary_Expense_Multiplier</f>
        <v>2.5920000000000001</v>
      </c>
      <c r="AL18" s="264">
        <f ca="1">'IMP PRJ Adj Net Salaries'!AL18*IMP_Salary_Expense_Multiplier</f>
        <v>0.51840000000000008</v>
      </c>
      <c r="AM18" s="265">
        <f ca="1">'IMP PRJ Adj Net Salaries'!AM18*IMP_Salary_Expense_Multiplier</f>
        <v>3.8879999999999995</v>
      </c>
      <c r="AN18" s="266">
        <f ca="1">'IMP PRJ Adj Net Salaries'!AN18*IMP_Salary_Expense_Multiplier</f>
        <v>28.026</v>
      </c>
      <c r="AO18" s="264">
        <f ca="1">'IMP PRJ Adj Net Salaries'!AO18*IMP_Salary_Expense_Multiplier</f>
        <v>25.534799999999994</v>
      </c>
      <c r="AP18" s="264">
        <f ca="1">'IMP PRJ Adj Net Salaries'!AP18*IMP_Salary_Expense_Multiplier</f>
        <v>17.126999999999999</v>
      </c>
      <c r="AQ18" s="263">
        <f ca="1">'IMP PRJ Adj Net Salaries'!AQ18*IMP_Salary_Expense_Multiplier</f>
        <v>21.797999999999998</v>
      </c>
      <c r="AR18" s="264">
        <f ca="1">'IMP PRJ Adj Net Salaries'!AR18*IMP_Salary_Expense_Multiplier</f>
        <v>9.3420000000000005</v>
      </c>
      <c r="AS18" s="264">
        <f ca="1">'IMP PRJ Adj Net Salaries'!AS18*IMP_Salary_Expense_Multiplier</f>
        <v>26.469000000000001</v>
      </c>
      <c r="AT18" s="263">
        <f ca="1">'IMP PRJ Adj Net Salaries'!AT18*IMP_Salary_Expense_Multiplier</f>
        <v>18.684000000000001</v>
      </c>
      <c r="AU18" s="264">
        <f ca="1">'IMP PRJ Adj Net Salaries'!AU18*IMP_Salary_Expense_Multiplier</f>
        <v>3.7368000000000001</v>
      </c>
      <c r="AV18" s="264">
        <f ca="1">'IMP PRJ Adj Net Salaries'!AV18*IMP_Salary_Expense_Multiplier</f>
        <v>28.026</v>
      </c>
      <c r="AW18" s="263">
        <f ca="1">'IMP PRJ Adj Net Salaries'!AW18*IMP_Salary_Expense_Multiplier</f>
        <v>24.911999999999995</v>
      </c>
      <c r="AX18" s="264">
        <f ca="1">'IMP PRJ Adj Net Salaries'!AX18*IMP_Salary_Expense_Multiplier</f>
        <v>12.455999999999998</v>
      </c>
      <c r="AY18" s="265">
        <f ca="1">'IMP PRJ Adj Net Salaries'!AY18*IMP_Salary_Expense_Multiplier</f>
        <v>28.026</v>
      </c>
      <c r="AZ18" s="266">
        <f ca="1">'IMP PRJ Adj Net Salaries'!AZ18*IMP_Salary_Expense_Multiplier</f>
        <v>30.700799999999997</v>
      </c>
      <c r="BA18" s="264">
        <f ca="1">'IMP PRJ Adj Net Salaries'!BA18*IMP_Salary_Expense_Multiplier</f>
        <v>11.231999999999999</v>
      </c>
      <c r="BB18" s="264">
        <f ca="1">'IMP PRJ Adj Net Salaries'!BB18*IMP_Salary_Expense_Multiplier</f>
        <v>39.686399999999992</v>
      </c>
      <c r="BC18" s="263">
        <f ca="1">'IMP PRJ Adj Net Salaries'!BC18*IMP_Salary_Expense_Multiplier</f>
        <v>83.678400000000011</v>
      </c>
      <c r="BD18" s="264">
        <f ca="1">'IMP PRJ Adj Net Salaries'!BD18*IMP_Salary_Expense_Multiplier</f>
        <v>61.663679999999992</v>
      </c>
      <c r="BE18" s="264">
        <f ca="1">'IMP PRJ Adj Net Salaries'!BE18*IMP_Salary_Expense_Multiplier</f>
        <v>69.357599999999991</v>
      </c>
      <c r="BF18" s="263">
        <f ca="1">'IMP PRJ Adj Net Salaries'!BF18*IMP_Salary_Expense_Multiplier</f>
        <v>55.598399999999998</v>
      </c>
      <c r="BG18" s="264">
        <f ca="1">'IMP PRJ Adj Net Salaries'!BG18*IMP_Salary_Expense_Multiplier</f>
        <v>11.119680000000001</v>
      </c>
      <c r="BH18" s="264">
        <f ca="1">'IMP PRJ Adj Net Salaries'!BH18*IMP_Salary_Expense_Multiplier</f>
        <v>83.397599999999983</v>
      </c>
      <c r="BI18" s="263">
        <f ca="1">'IMP PRJ Adj Net Salaries'!BI18*IMP_Salary_Expense_Multiplier</f>
        <v>55.598399999999998</v>
      </c>
      <c r="BJ18" s="264">
        <f ca="1">'IMP PRJ Adj Net Salaries'!BJ18*IMP_Salary_Expense_Multiplier</f>
        <v>11.119680000000001</v>
      </c>
      <c r="BK18" s="265">
        <f ca="1">'IMP PRJ Adj Net Salaries'!BK18*IMP_Salary_Expense_Multiplier</f>
        <v>83.397599999999983</v>
      </c>
      <c r="BL18" s="266">
        <f ca="1">'IMP PRJ Adj Net Salaries'!BL18*IMP_Salary_Expense_Multiplier</f>
        <v>62.324999999999996</v>
      </c>
      <c r="BM18" s="264">
        <f ca="1">'IMP PRJ Adj Net Salaries'!BM18*IMP_Salary_Expense_Multiplier</f>
        <v>12.465000000000002</v>
      </c>
      <c r="BN18" s="264">
        <f ca="1">'IMP PRJ Adj Net Salaries'!BN18*IMP_Salary_Expense_Multiplier</f>
        <v>93.487499999999997</v>
      </c>
      <c r="BO18" s="263">
        <f ca="1">'IMP PRJ Adj Net Salaries'!BO18*IMP_Salary_Expense_Multiplier</f>
        <v>138.82500000000002</v>
      </c>
      <c r="BP18" s="264">
        <f ca="1">'IMP PRJ Adj Net Salaries'!BP18*IMP_Salary_Expense_Multiplier</f>
        <v>88.965000000000003</v>
      </c>
      <c r="BQ18" s="264">
        <f ca="1">'IMP PRJ Adj Net Salaries'!BQ18*IMP_Salary_Expense_Multiplier</f>
        <v>131.73749999999998</v>
      </c>
      <c r="BR18" s="263">
        <f ca="1">'IMP PRJ Adj Net Salaries'!BR18*IMP_Salary_Expense_Multiplier</f>
        <v>96.75</v>
      </c>
      <c r="BS18" s="264">
        <f ca="1">'IMP PRJ Adj Net Salaries'!BS18*IMP_Salary_Expense_Multiplier</f>
        <v>19.349999999999998</v>
      </c>
      <c r="BT18" s="264">
        <f ca="1">'IMP PRJ Adj Net Salaries'!BT18*IMP_Salary_Expense_Multiplier</f>
        <v>145.125</v>
      </c>
      <c r="BU18" s="263">
        <f ca="1">'IMP PRJ Adj Net Salaries'!BU18*IMP_Salary_Expense_Multiplier</f>
        <v>119.70000000000002</v>
      </c>
      <c r="BV18" s="264">
        <f ca="1">'IMP PRJ Adj Net Salaries'!BV18*IMP_Salary_Expense_Multiplier</f>
        <v>42.29999999999999</v>
      </c>
      <c r="BW18" s="265">
        <f ca="1">'IMP PRJ Adj Net Salaries'!BW18*IMP_Salary_Expense_Multiplier</f>
        <v>156.6</v>
      </c>
      <c r="BX18" s="266">
        <f ca="1">'IMP PRJ Adj Net Salaries'!BX18*IMP_Salary_Expense_Multiplier</f>
        <v>129.87</v>
      </c>
      <c r="BY18" s="264">
        <f ca="1">'IMP PRJ Adj Net Salaries'!BY18*IMP_Salary_Expense_Multiplier</f>
        <v>25.974000000000004</v>
      </c>
      <c r="BZ18" s="264">
        <f ca="1">'IMP PRJ Adj Net Salaries'!BZ18*IMP_Salary_Expense_Multiplier</f>
        <v>194.80500000000001</v>
      </c>
      <c r="CA18" s="263">
        <f ca="1">'IMP PRJ Adj Net Salaries'!CA18*IMP_Salary_Expense_Multiplier</f>
        <v>113.67</v>
      </c>
      <c r="CB18" s="264">
        <f ca="1">'IMP PRJ Adj Net Salaries'!CB18*IMP_Salary_Expense_Multiplier</f>
        <v>22.733999999999998</v>
      </c>
      <c r="CC18" s="264">
        <f ca="1">'IMP PRJ Adj Net Salaries'!CC18*IMP_Salary_Expense_Multiplier</f>
        <v>170.505</v>
      </c>
      <c r="CD18" s="263">
        <f ca="1">'IMP PRJ Adj Net Salaries'!CD18*IMP_Salary_Expense_Multiplier</f>
        <v>122.84999999999997</v>
      </c>
      <c r="CE18" s="264">
        <f ca="1">'IMP PRJ Adj Net Salaries'!CE18*IMP_Salary_Expense_Multiplier</f>
        <v>38.393999999999998</v>
      </c>
      <c r="CF18" s="264">
        <f ca="1">'IMP PRJ Adj Net Salaries'!CF18*IMP_Salary_Expense_Multiplier</f>
        <v>166.99499999999998</v>
      </c>
      <c r="CG18" s="263">
        <f ca="1">'IMP PRJ Adj Net Salaries'!CG18*IMP_Salary_Expense_Multiplier</f>
        <v>114.21</v>
      </c>
      <c r="CH18" s="264">
        <f ca="1">'IMP PRJ Adj Net Salaries'!CH18*IMP_Salary_Expense_Multiplier</f>
        <v>22.841999999999995</v>
      </c>
      <c r="CI18" s="265">
        <f ca="1">'IMP PRJ Adj Net Salaries'!CI18*IMP_Salary_Expense_Multiplier</f>
        <v>171.31499999999997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Adj Net Salaries'!AB19*IMP_Salary_Expense_Multiplier</f>
        <v>0</v>
      </c>
      <c r="AC19" s="264">
        <f ca="1">'IMP PRJ Adj Net Salaries'!AC19*IMP_Salary_Expense_Multiplier</f>
        <v>3.456</v>
      </c>
      <c r="AD19" s="264">
        <f ca="1">'IMP PRJ Adj Net Salaries'!AD19*IMP_Salary_Expense_Multiplier</f>
        <v>3.456</v>
      </c>
      <c r="AE19" s="263">
        <f ca="1">'IMP PRJ Adj Net Salaries'!AE19*IMP_Salary_Expense_Multiplier</f>
        <v>3.456</v>
      </c>
      <c r="AF19" s="264">
        <f ca="1">'IMP PRJ Adj Net Salaries'!AF19*IMP_Salary_Expense_Multiplier</f>
        <v>3.456</v>
      </c>
      <c r="AG19" s="264">
        <f ca="1">'IMP PRJ Adj Net Salaries'!AG19*IMP_Salary_Expense_Multiplier</f>
        <v>3.456</v>
      </c>
      <c r="AH19" s="263">
        <f ca="1">'IMP PRJ Adj Net Salaries'!AH19*IMP_Salary_Expense_Multiplier</f>
        <v>3.456</v>
      </c>
      <c r="AI19" s="264">
        <f ca="1">'IMP PRJ Adj Net Salaries'!AI19*IMP_Salary_Expense_Multiplier</f>
        <v>3.456</v>
      </c>
      <c r="AJ19" s="264">
        <f ca="1">'IMP PRJ Adj Net Salaries'!AJ19*IMP_Salary_Expense_Multiplier</f>
        <v>3.456</v>
      </c>
      <c r="AK19" s="263">
        <f ca="1">'IMP PRJ Adj Net Salaries'!AK19*IMP_Salary_Expense_Multiplier</f>
        <v>3.456</v>
      </c>
      <c r="AL19" s="264">
        <f ca="1">'IMP PRJ Adj Net Salaries'!AL19*IMP_Salary_Expense_Multiplier</f>
        <v>3.456</v>
      </c>
      <c r="AM19" s="265">
        <f ca="1">'IMP PRJ Adj Net Salaries'!AM19*IMP_Salary_Expense_Multiplier</f>
        <v>3.456</v>
      </c>
      <c r="AN19" s="266">
        <f ca="1">'IMP PRJ Adj Net Salaries'!AN19*IMP_Salary_Expense_Multiplier</f>
        <v>4.1520000000000001</v>
      </c>
      <c r="AO19" s="264">
        <f ca="1">'IMP PRJ Adj Net Salaries'!AO19*IMP_Salary_Expense_Multiplier</f>
        <v>20.76</v>
      </c>
      <c r="AP19" s="264">
        <f ca="1">'IMP PRJ Adj Net Salaries'!AP19*IMP_Salary_Expense_Multiplier</f>
        <v>20.76</v>
      </c>
      <c r="AQ19" s="263">
        <f ca="1">'IMP PRJ Adj Net Salaries'!AQ19*IMP_Salary_Expense_Multiplier</f>
        <v>20.76</v>
      </c>
      <c r="AR19" s="264">
        <f ca="1">'IMP PRJ Adj Net Salaries'!AR19*IMP_Salary_Expense_Multiplier</f>
        <v>24.911999999999995</v>
      </c>
      <c r="AS19" s="264">
        <f ca="1">'IMP PRJ Adj Net Salaries'!AS19*IMP_Salary_Expense_Multiplier</f>
        <v>24.911999999999995</v>
      </c>
      <c r="AT19" s="263">
        <f ca="1">'IMP PRJ Adj Net Salaries'!AT19*IMP_Salary_Expense_Multiplier</f>
        <v>24.911999999999995</v>
      </c>
      <c r="AU19" s="264">
        <f ca="1">'IMP PRJ Adj Net Salaries'!AU19*IMP_Salary_Expense_Multiplier</f>
        <v>24.911999999999995</v>
      </c>
      <c r="AV19" s="264">
        <f ca="1">'IMP PRJ Adj Net Salaries'!AV19*IMP_Salary_Expense_Multiplier</f>
        <v>24.911999999999995</v>
      </c>
      <c r="AW19" s="263">
        <f ca="1">'IMP PRJ Adj Net Salaries'!AW19*IMP_Salary_Expense_Multiplier</f>
        <v>20.76</v>
      </c>
      <c r="AX19" s="264">
        <f ca="1">'IMP PRJ Adj Net Salaries'!AX19*IMP_Salary_Expense_Multiplier</f>
        <v>26.987999999999996</v>
      </c>
      <c r="AY19" s="265">
        <f ca="1">'IMP PRJ Adj Net Salaries'!AY19*IMP_Salary_Expense_Multiplier</f>
        <v>26.987999999999996</v>
      </c>
      <c r="AZ19" s="266">
        <f ca="1">'IMP PRJ Adj Net Salaries'!AZ19*IMP_Salary_Expense_Multiplier</f>
        <v>32.448</v>
      </c>
      <c r="BA19" s="264">
        <f ca="1">'IMP PRJ Adj Net Salaries'!BA19*IMP_Salary_Expense_Multiplier</f>
        <v>36.691200000000002</v>
      </c>
      <c r="BB19" s="264">
        <f ca="1">'IMP PRJ Adj Net Salaries'!BB19*IMP_Salary_Expense_Multiplier</f>
        <v>36.691200000000002</v>
      </c>
      <c r="BC19" s="263">
        <f ca="1">'IMP PRJ Adj Net Salaries'!BC19*IMP_Salary_Expense_Multiplier</f>
        <v>36.691200000000002</v>
      </c>
      <c r="BD19" s="264">
        <f ca="1">'IMP PRJ Adj Net Salaries'!BD19*IMP_Salary_Expense_Multiplier</f>
        <v>74.131200000000007</v>
      </c>
      <c r="BE19" s="264">
        <f ca="1">'IMP PRJ Adj Net Salaries'!BE19*IMP_Salary_Expense_Multiplier</f>
        <v>74.131200000000007</v>
      </c>
      <c r="BF19" s="263">
        <f ca="1">'IMP PRJ Adj Net Salaries'!BF19*IMP_Salary_Expense_Multiplier</f>
        <v>74.131200000000007</v>
      </c>
      <c r="BG19" s="264">
        <f ca="1">'IMP PRJ Adj Net Salaries'!BG19*IMP_Salary_Expense_Multiplier</f>
        <v>74.131200000000007</v>
      </c>
      <c r="BH19" s="264">
        <f ca="1">'IMP PRJ Adj Net Salaries'!BH19*IMP_Salary_Expense_Multiplier</f>
        <v>74.131200000000007</v>
      </c>
      <c r="BI19" s="263">
        <f ca="1">'IMP PRJ Adj Net Salaries'!BI19*IMP_Salary_Expense_Multiplier</f>
        <v>74.131200000000007</v>
      </c>
      <c r="BJ19" s="264">
        <f ca="1">'IMP PRJ Adj Net Salaries'!BJ19*IMP_Salary_Expense_Multiplier</f>
        <v>74.131200000000007</v>
      </c>
      <c r="BK19" s="265">
        <f ca="1">'IMP PRJ Adj Net Salaries'!BK19*IMP_Salary_Expense_Multiplier</f>
        <v>74.131200000000007</v>
      </c>
      <c r="BL19" s="266">
        <f ca="1">'IMP PRJ Adj Net Salaries'!BL19*IMP_Salary_Expense_Multiplier</f>
        <v>83.1</v>
      </c>
      <c r="BM19" s="264">
        <f ca="1">'IMP PRJ Adj Net Salaries'!BM19*IMP_Salary_Expense_Multiplier</f>
        <v>83.1</v>
      </c>
      <c r="BN19" s="264">
        <f ca="1">'IMP PRJ Adj Net Salaries'!BN19*IMP_Salary_Expense_Multiplier</f>
        <v>83.1</v>
      </c>
      <c r="BO19" s="263">
        <f ca="1">'IMP PRJ Adj Net Salaries'!BO19*IMP_Salary_Expense_Multiplier</f>
        <v>83.1</v>
      </c>
      <c r="BP19" s="264">
        <f ca="1">'IMP PRJ Adj Net Salaries'!BP19*IMP_Salary_Expense_Multiplier</f>
        <v>134.1</v>
      </c>
      <c r="BQ19" s="264">
        <f ca="1">'IMP PRJ Adj Net Salaries'!BQ19*IMP_Salary_Expense_Multiplier</f>
        <v>134.1</v>
      </c>
      <c r="BR19" s="263">
        <f ca="1">'IMP PRJ Adj Net Salaries'!BR19*IMP_Salary_Expense_Multiplier</f>
        <v>129</v>
      </c>
      <c r="BS19" s="264">
        <f ca="1">'IMP PRJ Adj Net Salaries'!BS19*IMP_Salary_Expense_Multiplier</f>
        <v>129</v>
      </c>
      <c r="BT19" s="264">
        <f ca="1">'IMP PRJ Adj Net Salaries'!BT19*IMP_Salary_Expense_Multiplier</f>
        <v>129</v>
      </c>
      <c r="BU19" s="263">
        <f ca="1">'IMP PRJ Adj Net Salaries'!BU19*IMP_Salary_Expense_Multiplier</f>
        <v>129</v>
      </c>
      <c r="BV19" s="264">
        <f ca="1">'IMP PRJ Adj Net Salaries'!BV19*IMP_Salary_Expense_Multiplier</f>
        <v>144.29999999999998</v>
      </c>
      <c r="BW19" s="265">
        <f ca="1">'IMP PRJ Adj Net Salaries'!BW19*IMP_Salary_Expense_Multiplier</f>
        <v>144.29999999999998</v>
      </c>
      <c r="BX19" s="266">
        <f ca="1">'IMP PRJ Adj Net Salaries'!BX19*IMP_Salary_Expense_Multiplier</f>
        <v>173.16</v>
      </c>
      <c r="BY19" s="264">
        <f ca="1">'IMP PRJ Adj Net Salaries'!BY19*IMP_Salary_Expense_Multiplier</f>
        <v>173.16</v>
      </c>
      <c r="BZ19" s="264">
        <f ca="1">'IMP PRJ Adj Net Salaries'!BZ19*IMP_Salary_Expense_Multiplier</f>
        <v>173.16</v>
      </c>
      <c r="CA19" s="263">
        <f ca="1">'IMP PRJ Adj Net Salaries'!CA19*IMP_Salary_Expense_Multiplier</f>
        <v>151.56</v>
      </c>
      <c r="CB19" s="264">
        <f ca="1">'IMP PRJ Adj Net Salaries'!CB19*IMP_Salary_Expense_Multiplier</f>
        <v>151.56</v>
      </c>
      <c r="CC19" s="264">
        <f ca="1">'IMP PRJ Adj Net Salaries'!CC19*IMP_Salary_Expense_Multiplier</f>
        <v>151.56</v>
      </c>
      <c r="CD19" s="263">
        <f ca="1">'IMP PRJ Adj Net Salaries'!CD19*IMP_Salary_Expense_Multiplier</f>
        <v>140.75999999999996</v>
      </c>
      <c r="CE19" s="264">
        <f ca="1">'IMP PRJ Adj Net Salaries'!CE19*IMP_Salary_Expense_Multiplier</f>
        <v>152.27999999999997</v>
      </c>
      <c r="CF19" s="264">
        <f ca="1">'IMP PRJ Adj Net Salaries'!CF19*IMP_Salary_Expense_Multiplier</f>
        <v>152.27999999999997</v>
      </c>
      <c r="CG19" s="263">
        <f ca="1">'IMP PRJ Adj Net Salaries'!CG19*IMP_Salary_Expense_Multiplier</f>
        <v>152.27999999999997</v>
      </c>
      <c r="CH19" s="264">
        <f ca="1">'IMP PRJ Adj Net Salaries'!CH19*IMP_Salary_Expense_Multiplier</f>
        <v>152.27999999999997</v>
      </c>
      <c r="CI19" s="265">
        <f ca="1">'IMP PRJ Adj Net Salaries'!CI19*IMP_Salary_Expense_Multiplier</f>
        <v>152.27999999999997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Adj Net Salaries'!AB20*IMP_Salary_Expense_Multiplier</f>
        <v>0</v>
      </c>
      <c r="AC20" s="264">
        <f ca="1">'IMP PRJ Adj Net Salaries'!AC20*IMP_Salary_Expense_Multiplier</f>
        <v>0</v>
      </c>
      <c r="AD20" s="264">
        <f ca="1">'IMP PRJ Adj Net Salaries'!AD20*IMP_Salary_Expense_Multiplier</f>
        <v>2.5920000000000001</v>
      </c>
      <c r="AE20" s="263">
        <f ca="1">'IMP PRJ Adj Net Salaries'!AE20*IMP_Salary_Expense_Multiplier</f>
        <v>5.1840000000000002</v>
      </c>
      <c r="AF20" s="264">
        <f ca="1">'IMP PRJ Adj Net Salaries'!AF20*IMP_Salary_Expense_Multiplier</f>
        <v>5.1840000000000002</v>
      </c>
      <c r="AG20" s="264">
        <f ca="1">'IMP PRJ Adj Net Salaries'!AG20*IMP_Salary_Expense_Multiplier</f>
        <v>5.1840000000000002</v>
      </c>
      <c r="AH20" s="263">
        <f ca="1">'IMP PRJ Adj Net Salaries'!AH20*IMP_Salary_Expense_Multiplier</f>
        <v>5.1840000000000002</v>
      </c>
      <c r="AI20" s="264">
        <f ca="1">'IMP PRJ Adj Net Salaries'!AI20*IMP_Salary_Expense_Multiplier</f>
        <v>5.1840000000000002</v>
      </c>
      <c r="AJ20" s="264">
        <f ca="1">'IMP PRJ Adj Net Salaries'!AJ20*IMP_Salary_Expense_Multiplier</f>
        <v>5.1840000000000002</v>
      </c>
      <c r="AK20" s="263">
        <f ca="1">'IMP PRJ Adj Net Salaries'!AK20*IMP_Salary_Expense_Multiplier</f>
        <v>5.1840000000000002</v>
      </c>
      <c r="AL20" s="264">
        <f ca="1">'IMP PRJ Adj Net Salaries'!AL20*IMP_Salary_Expense_Multiplier</f>
        <v>5.1840000000000002</v>
      </c>
      <c r="AM20" s="265">
        <f ca="1">'IMP PRJ Adj Net Salaries'!AM20*IMP_Salary_Expense_Multiplier</f>
        <v>5.1840000000000002</v>
      </c>
      <c r="AN20" s="266">
        <f ca="1">'IMP PRJ Adj Net Salaries'!AN20*IMP_Salary_Expense_Multiplier</f>
        <v>6.2279999999999989</v>
      </c>
      <c r="AO20" s="264">
        <f ca="1">'IMP PRJ Adj Net Salaries'!AO20*IMP_Salary_Expense_Multiplier</f>
        <v>6.2279999999999989</v>
      </c>
      <c r="AP20" s="264">
        <f ca="1">'IMP PRJ Adj Net Salaries'!AP20*IMP_Salary_Expense_Multiplier</f>
        <v>18.684000000000001</v>
      </c>
      <c r="AQ20" s="263">
        <f ca="1">'IMP PRJ Adj Net Salaries'!AQ20*IMP_Salary_Expense_Multiplier</f>
        <v>31.139999999999997</v>
      </c>
      <c r="AR20" s="264">
        <f ca="1">'IMP PRJ Adj Net Salaries'!AR20*IMP_Salary_Expense_Multiplier</f>
        <v>31.139999999999997</v>
      </c>
      <c r="AS20" s="264">
        <f ca="1">'IMP PRJ Adj Net Salaries'!AS20*IMP_Salary_Expense_Multiplier</f>
        <v>34.253999999999998</v>
      </c>
      <c r="AT20" s="263">
        <f ca="1">'IMP PRJ Adj Net Salaries'!AT20*IMP_Salary_Expense_Multiplier</f>
        <v>37.368000000000002</v>
      </c>
      <c r="AU20" s="264">
        <f ca="1">'IMP PRJ Adj Net Salaries'!AU20*IMP_Salary_Expense_Multiplier</f>
        <v>37.368000000000002</v>
      </c>
      <c r="AV20" s="264">
        <f ca="1">'IMP PRJ Adj Net Salaries'!AV20*IMP_Salary_Expense_Multiplier</f>
        <v>37.368000000000002</v>
      </c>
      <c r="AW20" s="263">
        <f ca="1">'IMP PRJ Adj Net Salaries'!AW20*IMP_Salary_Expense_Multiplier</f>
        <v>31.139999999999997</v>
      </c>
      <c r="AX20" s="264">
        <f ca="1">'IMP PRJ Adj Net Salaries'!AX20*IMP_Salary_Expense_Multiplier</f>
        <v>31.139999999999997</v>
      </c>
      <c r="AY20" s="265">
        <f ca="1">'IMP PRJ Adj Net Salaries'!AY20*IMP_Salary_Expense_Multiplier</f>
        <v>35.811</v>
      </c>
      <c r="AZ20" s="266">
        <f ca="1">'IMP PRJ Adj Net Salaries'!AZ20*IMP_Salary_Expense_Multiplier</f>
        <v>48.672000000000004</v>
      </c>
      <c r="BA20" s="264">
        <f ca="1">'IMP PRJ Adj Net Salaries'!BA20*IMP_Salary_Expense_Multiplier</f>
        <v>48.672000000000004</v>
      </c>
      <c r="BB20" s="264">
        <f ca="1">'IMP PRJ Adj Net Salaries'!BB20*IMP_Salary_Expense_Multiplier</f>
        <v>51.854399999999991</v>
      </c>
      <c r="BC20" s="263">
        <f ca="1">'IMP PRJ Adj Net Salaries'!BC20*IMP_Salary_Expense_Multiplier</f>
        <v>55.036799999999992</v>
      </c>
      <c r="BD20" s="264">
        <f ca="1">'IMP PRJ Adj Net Salaries'!BD20*IMP_Salary_Expense_Multiplier</f>
        <v>55.036799999999992</v>
      </c>
      <c r="BE20" s="264">
        <f ca="1">'IMP PRJ Adj Net Salaries'!BE20*IMP_Salary_Expense_Multiplier</f>
        <v>83.116799999999998</v>
      </c>
      <c r="BF20" s="263">
        <f ca="1">'IMP PRJ Adj Net Salaries'!BF20*IMP_Salary_Expense_Multiplier</f>
        <v>111.1968</v>
      </c>
      <c r="BG20" s="264">
        <f ca="1">'IMP PRJ Adj Net Salaries'!BG20*IMP_Salary_Expense_Multiplier</f>
        <v>111.1968</v>
      </c>
      <c r="BH20" s="264">
        <f ca="1">'IMP PRJ Adj Net Salaries'!BH20*IMP_Salary_Expense_Multiplier</f>
        <v>111.1968</v>
      </c>
      <c r="BI20" s="263">
        <f ca="1">'IMP PRJ Adj Net Salaries'!BI20*IMP_Salary_Expense_Multiplier</f>
        <v>111.1968</v>
      </c>
      <c r="BJ20" s="264">
        <f ca="1">'IMP PRJ Adj Net Salaries'!BJ20*IMP_Salary_Expense_Multiplier</f>
        <v>111.1968</v>
      </c>
      <c r="BK20" s="265">
        <f ca="1">'IMP PRJ Adj Net Salaries'!BK20*IMP_Salary_Expense_Multiplier</f>
        <v>111.1968</v>
      </c>
      <c r="BL20" s="266">
        <f ca="1">'IMP PRJ Adj Net Salaries'!BL20*IMP_Salary_Expense_Multiplier</f>
        <v>124.64999999999999</v>
      </c>
      <c r="BM20" s="264">
        <f ca="1">'IMP PRJ Adj Net Salaries'!BM20*IMP_Salary_Expense_Multiplier</f>
        <v>124.64999999999999</v>
      </c>
      <c r="BN20" s="264">
        <f ca="1">'IMP PRJ Adj Net Salaries'!BN20*IMP_Salary_Expense_Multiplier</f>
        <v>124.64999999999999</v>
      </c>
      <c r="BO20" s="263">
        <f ca="1">'IMP PRJ Adj Net Salaries'!BO20*IMP_Salary_Expense_Multiplier</f>
        <v>124.65</v>
      </c>
      <c r="BP20" s="264">
        <f ca="1">'IMP PRJ Adj Net Salaries'!BP20*IMP_Salary_Expense_Multiplier</f>
        <v>124.65</v>
      </c>
      <c r="BQ20" s="264">
        <f ca="1">'IMP PRJ Adj Net Salaries'!BQ20*IMP_Salary_Expense_Multiplier</f>
        <v>162.9</v>
      </c>
      <c r="BR20" s="263">
        <f ca="1">'IMP PRJ Adj Net Salaries'!BR20*IMP_Salary_Expense_Multiplier</f>
        <v>193.5</v>
      </c>
      <c r="BS20" s="264">
        <f ca="1">'IMP PRJ Adj Net Salaries'!BS20*IMP_Salary_Expense_Multiplier</f>
        <v>193.5</v>
      </c>
      <c r="BT20" s="264">
        <f ca="1">'IMP PRJ Adj Net Salaries'!BT20*IMP_Salary_Expense_Multiplier</f>
        <v>193.5</v>
      </c>
      <c r="BU20" s="263">
        <f ca="1">'IMP PRJ Adj Net Salaries'!BU20*IMP_Salary_Expense_Multiplier</f>
        <v>193.5</v>
      </c>
      <c r="BV20" s="264">
        <f ca="1">'IMP PRJ Adj Net Salaries'!BV20*IMP_Salary_Expense_Multiplier</f>
        <v>193.5</v>
      </c>
      <c r="BW20" s="265">
        <f ca="1">'IMP PRJ Adj Net Salaries'!BW20*IMP_Salary_Expense_Multiplier</f>
        <v>204.97499999999997</v>
      </c>
      <c r="BX20" s="266">
        <f ca="1">'IMP PRJ Adj Net Salaries'!BX20*IMP_Salary_Expense_Multiplier</f>
        <v>259.74</v>
      </c>
      <c r="BY20" s="264">
        <f ca="1">'IMP PRJ Adj Net Salaries'!BY20*IMP_Salary_Expense_Multiplier</f>
        <v>259.74</v>
      </c>
      <c r="BZ20" s="264">
        <f ca="1">'IMP PRJ Adj Net Salaries'!BZ20*IMP_Salary_Expense_Multiplier</f>
        <v>259.74</v>
      </c>
      <c r="CA20" s="263">
        <f ca="1">'IMP PRJ Adj Net Salaries'!CA20*IMP_Salary_Expense_Multiplier</f>
        <v>227.34</v>
      </c>
      <c r="CB20" s="264">
        <f ca="1">'IMP PRJ Adj Net Salaries'!CB20*IMP_Salary_Expense_Multiplier</f>
        <v>227.34</v>
      </c>
      <c r="CC20" s="264">
        <f ca="1">'IMP PRJ Adj Net Salaries'!CC20*IMP_Salary_Expense_Multiplier</f>
        <v>227.34</v>
      </c>
      <c r="CD20" s="263">
        <f ca="1">'IMP PRJ Adj Net Salaries'!CD20*IMP_Salary_Expense_Multiplier</f>
        <v>211.14</v>
      </c>
      <c r="CE20" s="264">
        <f ca="1">'IMP PRJ Adj Net Salaries'!CE20*IMP_Salary_Expense_Multiplier</f>
        <v>211.14</v>
      </c>
      <c r="CF20" s="264">
        <f ca="1">'IMP PRJ Adj Net Salaries'!CF20*IMP_Salary_Expense_Multiplier</f>
        <v>219.77999999999997</v>
      </c>
      <c r="CG20" s="263">
        <f ca="1">'IMP PRJ Adj Net Salaries'!CG20*IMP_Salary_Expense_Multiplier</f>
        <v>228.42</v>
      </c>
      <c r="CH20" s="264">
        <f ca="1">'IMP PRJ Adj Net Salaries'!CH20*IMP_Salary_Expense_Multiplier</f>
        <v>228.42</v>
      </c>
      <c r="CI20" s="265">
        <f ca="1">'IMP PRJ Adj Net Salaries'!CI20*IMP_Salary_Expense_Multiplier</f>
        <v>228.42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Adj Net Salaries'!AB21*IMP_Salary_Expense_Multiplier</f>
        <v>8.6399999999999988</v>
      </c>
      <c r="AC21" s="264">
        <f ca="1">'IMP PRJ Adj Net Salaries'!AC21*IMP_Salary_Expense_Multiplier</f>
        <v>8.6399999999999988</v>
      </c>
      <c r="AD21" s="264">
        <f ca="1">'IMP PRJ Adj Net Salaries'!AD21*IMP_Salary_Expense_Multiplier</f>
        <v>8.6399999999999988</v>
      </c>
      <c r="AE21" s="263">
        <f ca="1">'IMP PRJ Adj Net Salaries'!AE21*IMP_Salary_Expense_Multiplier</f>
        <v>8.6399999999999988</v>
      </c>
      <c r="AF21" s="264">
        <f ca="1">'IMP PRJ Adj Net Salaries'!AF21*IMP_Salary_Expense_Multiplier</f>
        <v>8.6399999999999988</v>
      </c>
      <c r="AG21" s="264">
        <f ca="1">'IMP PRJ Adj Net Salaries'!AG21*IMP_Salary_Expense_Multiplier</f>
        <v>8.6399999999999988</v>
      </c>
      <c r="AH21" s="263">
        <f ca="1">'IMP PRJ Adj Net Salaries'!AH21*IMP_Salary_Expense_Multiplier</f>
        <v>8.6399999999999988</v>
      </c>
      <c r="AI21" s="264">
        <f ca="1">'IMP PRJ Adj Net Salaries'!AI21*IMP_Salary_Expense_Multiplier</f>
        <v>8.6399999999999988</v>
      </c>
      <c r="AJ21" s="264">
        <f ca="1">'IMP PRJ Adj Net Salaries'!AJ21*IMP_Salary_Expense_Multiplier</f>
        <v>8.6399999999999988</v>
      </c>
      <c r="AK21" s="263">
        <f ca="1">'IMP PRJ Adj Net Salaries'!AK21*IMP_Salary_Expense_Multiplier</f>
        <v>8.6399999999999988</v>
      </c>
      <c r="AL21" s="264">
        <f ca="1">'IMP PRJ Adj Net Salaries'!AL21*IMP_Salary_Expense_Multiplier</f>
        <v>8.6399999999999988</v>
      </c>
      <c r="AM21" s="265">
        <f ca="1">'IMP PRJ Adj Net Salaries'!AM21*IMP_Salary_Expense_Multiplier</f>
        <v>8.6399999999999988</v>
      </c>
      <c r="AN21" s="266">
        <f ca="1">'IMP PRJ Adj Net Salaries'!AN21*IMP_Salary_Expense_Multiplier</f>
        <v>51.9</v>
      </c>
      <c r="AO21" s="264">
        <f ca="1">'IMP PRJ Adj Net Salaries'!AO21*IMP_Salary_Expense_Multiplier</f>
        <v>51.9</v>
      </c>
      <c r="AP21" s="264">
        <f ca="1">'IMP PRJ Adj Net Salaries'!AP21*IMP_Salary_Expense_Multiplier</f>
        <v>51.9</v>
      </c>
      <c r="AQ21" s="263">
        <f ca="1">'IMP PRJ Adj Net Salaries'!AQ21*IMP_Salary_Expense_Multiplier</f>
        <v>62.279999999999994</v>
      </c>
      <c r="AR21" s="264">
        <f ca="1">'IMP PRJ Adj Net Salaries'!AR21*IMP_Salary_Expense_Multiplier</f>
        <v>62.279999999999994</v>
      </c>
      <c r="AS21" s="264">
        <f ca="1">'IMP PRJ Adj Net Salaries'!AS21*IMP_Salary_Expense_Multiplier</f>
        <v>62.279999999999994</v>
      </c>
      <c r="AT21" s="263">
        <f ca="1">'IMP PRJ Adj Net Salaries'!AT21*IMP_Salary_Expense_Multiplier</f>
        <v>62.279999999999994</v>
      </c>
      <c r="AU21" s="264">
        <f ca="1">'IMP PRJ Adj Net Salaries'!AU21*IMP_Salary_Expense_Multiplier</f>
        <v>62.279999999999994</v>
      </c>
      <c r="AV21" s="264">
        <f ca="1">'IMP PRJ Adj Net Salaries'!AV21*IMP_Salary_Expense_Multiplier</f>
        <v>62.279999999999994</v>
      </c>
      <c r="AW21" s="263">
        <f ca="1">'IMP PRJ Adj Net Salaries'!AW21*IMP_Salary_Expense_Multiplier</f>
        <v>67.47</v>
      </c>
      <c r="AX21" s="264">
        <f ca="1">'IMP PRJ Adj Net Salaries'!AX21*IMP_Salary_Expense_Multiplier</f>
        <v>67.47</v>
      </c>
      <c r="AY21" s="265">
        <f ca="1">'IMP PRJ Adj Net Salaries'!AY21*IMP_Salary_Expense_Multiplier</f>
        <v>67.47</v>
      </c>
      <c r="AZ21" s="266">
        <f ca="1">'IMP PRJ Adj Net Salaries'!AZ21*IMP_Salary_Expense_Multiplier</f>
        <v>91.727999999999994</v>
      </c>
      <c r="BA21" s="264">
        <f ca="1">'IMP PRJ Adj Net Salaries'!BA21*IMP_Salary_Expense_Multiplier</f>
        <v>91.727999999999994</v>
      </c>
      <c r="BB21" s="264">
        <f ca="1">'IMP PRJ Adj Net Salaries'!BB21*IMP_Salary_Expense_Multiplier</f>
        <v>91.727999999999994</v>
      </c>
      <c r="BC21" s="263">
        <f ca="1">'IMP PRJ Adj Net Salaries'!BC21*IMP_Salary_Expense_Multiplier</f>
        <v>185.328</v>
      </c>
      <c r="BD21" s="264">
        <f ca="1">'IMP PRJ Adj Net Salaries'!BD21*IMP_Salary_Expense_Multiplier</f>
        <v>185.328</v>
      </c>
      <c r="BE21" s="264">
        <f ca="1">'IMP PRJ Adj Net Salaries'!BE21*IMP_Salary_Expense_Multiplier</f>
        <v>185.328</v>
      </c>
      <c r="BF21" s="263">
        <f ca="1">'IMP PRJ Adj Net Salaries'!BF21*IMP_Salary_Expense_Multiplier</f>
        <v>185.328</v>
      </c>
      <c r="BG21" s="264">
        <f ca="1">'IMP PRJ Adj Net Salaries'!BG21*IMP_Salary_Expense_Multiplier</f>
        <v>185.328</v>
      </c>
      <c r="BH21" s="264">
        <f ca="1">'IMP PRJ Adj Net Salaries'!BH21*IMP_Salary_Expense_Multiplier</f>
        <v>185.328</v>
      </c>
      <c r="BI21" s="263">
        <f ca="1">'IMP PRJ Adj Net Salaries'!BI21*IMP_Salary_Expense_Multiplier</f>
        <v>185.328</v>
      </c>
      <c r="BJ21" s="264">
        <f ca="1">'IMP PRJ Adj Net Salaries'!BJ21*IMP_Salary_Expense_Multiplier</f>
        <v>185.328</v>
      </c>
      <c r="BK21" s="265">
        <f ca="1">'IMP PRJ Adj Net Salaries'!BK21*IMP_Salary_Expense_Multiplier</f>
        <v>185.328</v>
      </c>
      <c r="BL21" s="266">
        <f ca="1">'IMP PRJ Adj Net Salaries'!BL21*IMP_Salary_Expense_Multiplier</f>
        <v>207.75</v>
      </c>
      <c r="BM21" s="264">
        <f ca="1">'IMP PRJ Adj Net Salaries'!BM21*IMP_Salary_Expense_Multiplier</f>
        <v>207.75</v>
      </c>
      <c r="BN21" s="264">
        <f ca="1">'IMP PRJ Adj Net Salaries'!BN21*IMP_Salary_Expense_Multiplier</f>
        <v>207.75</v>
      </c>
      <c r="BO21" s="263">
        <f ca="1">'IMP PRJ Adj Net Salaries'!BO21*IMP_Salary_Expense_Multiplier</f>
        <v>335.25</v>
      </c>
      <c r="BP21" s="264">
        <f ca="1">'IMP PRJ Adj Net Salaries'!BP21*IMP_Salary_Expense_Multiplier</f>
        <v>335.25</v>
      </c>
      <c r="BQ21" s="264">
        <f ca="1">'IMP PRJ Adj Net Salaries'!BQ21*IMP_Salary_Expense_Multiplier</f>
        <v>335.25</v>
      </c>
      <c r="BR21" s="263">
        <f ca="1">'IMP PRJ Adj Net Salaries'!BR21*IMP_Salary_Expense_Multiplier</f>
        <v>322.5</v>
      </c>
      <c r="BS21" s="264">
        <f ca="1">'IMP PRJ Adj Net Salaries'!BS21*IMP_Salary_Expense_Multiplier</f>
        <v>322.5</v>
      </c>
      <c r="BT21" s="264">
        <f ca="1">'IMP PRJ Adj Net Salaries'!BT21*IMP_Salary_Expense_Multiplier</f>
        <v>322.5</v>
      </c>
      <c r="BU21" s="263">
        <f ca="1">'IMP PRJ Adj Net Salaries'!BU21*IMP_Salary_Expense_Multiplier</f>
        <v>360.75</v>
      </c>
      <c r="BV21" s="264">
        <f ca="1">'IMP PRJ Adj Net Salaries'!BV21*IMP_Salary_Expense_Multiplier</f>
        <v>360.75</v>
      </c>
      <c r="BW21" s="265">
        <f ca="1">'IMP PRJ Adj Net Salaries'!BW21*IMP_Salary_Expense_Multiplier</f>
        <v>360.75</v>
      </c>
      <c r="BX21" s="266">
        <f ca="1">'IMP PRJ Adj Net Salaries'!BX21*IMP_Salary_Expense_Multiplier</f>
        <v>432.9</v>
      </c>
      <c r="BY21" s="264">
        <f ca="1">'IMP PRJ Adj Net Salaries'!BY21*IMP_Salary_Expense_Multiplier</f>
        <v>432.9</v>
      </c>
      <c r="BZ21" s="264">
        <f ca="1">'IMP PRJ Adj Net Salaries'!BZ21*IMP_Salary_Expense_Multiplier</f>
        <v>432.9</v>
      </c>
      <c r="CA21" s="263">
        <f ca="1">'IMP PRJ Adj Net Salaries'!CA21*IMP_Salary_Expense_Multiplier</f>
        <v>378.9</v>
      </c>
      <c r="CB21" s="264">
        <f ca="1">'IMP PRJ Adj Net Salaries'!CB21*IMP_Salary_Expense_Multiplier</f>
        <v>378.9</v>
      </c>
      <c r="CC21" s="264">
        <f ca="1">'IMP PRJ Adj Net Salaries'!CC21*IMP_Salary_Expense_Multiplier</f>
        <v>378.9</v>
      </c>
      <c r="CD21" s="263">
        <f ca="1">'IMP PRJ Adj Net Salaries'!CD21*IMP_Salary_Expense_Multiplier</f>
        <v>380.7</v>
      </c>
      <c r="CE21" s="264">
        <f ca="1">'IMP PRJ Adj Net Salaries'!CE21*IMP_Salary_Expense_Multiplier</f>
        <v>380.7</v>
      </c>
      <c r="CF21" s="264">
        <f ca="1">'IMP PRJ Adj Net Salaries'!CF21*IMP_Salary_Expense_Multiplier</f>
        <v>380.7</v>
      </c>
      <c r="CG21" s="263">
        <f ca="1">'IMP PRJ Adj Net Salaries'!CG21*IMP_Salary_Expense_Multiplier</f>
        <v>380.7</v>
      </c>
      <c r="CH21" s="264">
        <f ca="1">'IMP PRJ Adj Net Salaries'!CH21*IMP_Salary_Expense_Multiplier</f>
        <v>380.7</v>
      </c>
      <c r="CI21" s="265">
        <f ca="1">'IMP PRJ Adj Net Salaries'!CI21*IMP_Salary_Expense_Multiplier</f>
        <v>380.7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Adj Net Salaries'!AB22*IMP_Salary_Expense_Multiplier</f>
        <v>0.86399999999999999</v>
      </c>
      <c r="AC22" s="264">
        <f ca="1">'IMP PRJ Adj Net Salaries'!AC22*IMP_Salary_Expense_Multiplier</f>
        <v>0.86399999999999999</v>
      </c>
      <c r="AD22" s="264">
        <f ca="1">'IMP PRJ Adj Net Salaries'!AD22*IMP_Salary_Expense_Multiplier</f>
        <v>0.86399999999999999</v>
      </c>
      <c r="AE22" s="263">
        <f ca="1">'IMP PRJ Adj Net Salaries'!AE22*IMP_Salary_Expense_Multiplier</f>
        <v>0.86399999999999999</v>
      </c>
      <c r="AF22" s="264">
        <f ca="1">'IMP PRJ Adj Net Salaries'!AF22*IMP_Salary_Expense_Multiplier</f>
        <v>0.86399999999999999</v>
      </c>
      <c r="AG22" s="264">
        <f ca="1">'IMP PRJ Adj Net Salaries'!AG22*IMP_Salary_Expense_Multiplier</f>
        <v>0.86399999999999999</v>
      </c>
      <c r="AH22" s="263">
        <f ca="1">'IMP PRJ Adj Net Salaries'!AH22*IMP_Salary_Expense_Multiplier</f>
        <v>0.86399999999999999</v>
      </c>
      <c r="AI22" s="264">
        <f ca="1">'IMP PRJ Adj Net Salaries'!AI22*IMP_Salary_Expense_Multiplier</f>
        <v>0.86399999999999999</v>
      </c>
      <c r="AJ22" s="264">
        <f ca="1">'IMP PRJ Adj Net Salaries'!AJ22*IMP_Salary_Expense_Multiplier</f>
        <v>0.86399999999999999</v>
      </c>
      <c r="AK22" s="263">
        <f ca="1">'IMP PRJ Adj Net Salaries'!AK22*IMP_Salary_Expense_Multiplier</f>
        <v>0.86399999999999999</v>
      </c>
      <c r="AL22" s="264">
        <f ca="1">'IMP PRJ Adj Net Salaries'!AL22*IMP_Salary_Expense_Multiplier</f>
        <v>0.86399999999999999</v>
      </c>
      <c r="AM22" s="265">
        <f ca="1">'IMP PRJ Adj Net Salaries'!AM22*IMP_Salary_Expense_Multiplier</f>
        <v>0.86399999999999999</v>
      </c>
      <c r="AN22" s="266">
        <f ca="1">'IMP PRJ Adj Net Salaries'!AN22*IMP_Salary_Expense_Multiplier</f>
        <v>5.19</v>
      </c>
      <c r="AO22" s="264">
        <f ca="1">'IMP PRJ Adj Net Salaries'!AO22*IMP_Salary_Expense_Multiplier</f>
        <v>5.19</v>
      </c>
      <c r="AP22" s="264">
        <f ca="1">'IMP PRJ Adj Net Salaries'!AP22*IMP_Salary_Expense_Multiplier</f>
        <v>5.19</v>
      </c>
      <c r="AQ22" s="263">
        <f ca="1">'IMP PRJ Adj Net Salaries'!AQ22*IMP_Salary_Expense_Multiplier</f>
        <v>6.2279999999999989</v>
      </c>
      <c r="AR22" s="264">
        <f ca="1">'IMP PRJ Adj Net Salaries'!AR22*IMP_Salary_Expense_Multiplier</f>
        <v>6.2279999999999989</v>
      </c>
      <c r="AS22" s="264">
        <f ca="1">'IMP PRJ Adj Net Salaries'!AS22*IMP_Salary_Expense_Multiplier</f>
        <v>6.2279999999999989</v>
      </c>
      <c r="AT22" s="263">
        <f ca="1">'IMP PRJ Adj Net Salaries'!AT22*IMP_Salary_Expense_Multiplier</f>
        <v>6.2280000000000006</v>
      </c>
      <c r="AU22" s="264">
        <f ca="1">'IMP PRJ Adj Net Salaries'!AU22*IMP_Salary_Expense_Multiplier</f>
        <v>6.2280000000000006</v>
      </c>
      <c r="AV22" s="264">
        <f ca="1">'IMP PRJ Adj Net Salaries'!AV22*IMP_Salary_Expense_Multiplier</f>
        <v>6.2280000000000006</v>
      </c>
      <c r="AW22" s="263">
        <f ca="1">'IMP PRJ Adj Net Salaries'!AW22*IMP_Salary_Expense_Multiplier</f>
        <v>6.746999999999999</v>
      </c>
      <c r="AX22" s="264">
        <f ca="1">'IMP PRJ Adj Net Salaries'!AX22*IMP_Salary_Expense_Multiplier</f>
        <v>6.746999999999999</v>
      </c>
      <c r="AY22" s="265">
        <f ca="1">'IMP PRJ Adj Net Salaries'!AY22*IMP_Salary_Expense_Multiplier</f>
        <v>6.746999999999999</v>
      </c>
      <c r="AZ22" s="266">
        <f ca="1">'IMP PRJ Adj Net Salaries'!AZ22*IMP_Salary_Expense_Multiplier</f>
        <v>9.1728000000000005</v>
      </c>
      <c r="BA22" s="264">
        <f ca="1">'IMP PRJ Adj Net Salaries'!BA22*IMP_Salary_Expense_Multiplier</f>
        <v>9.1728000000000005</v>
      </c>
      <c r="BB22" s="264">
        <f ca="1">'IMP PRJ Adj Net Salaries'!BB22*IMP_Salary_Expense_Multiplier</f>
        <v>9.1728000000000005</v>
      </c>
      <c r="BC22" s="263">
        <f ca="1">'IMP PRJ Adj Net Salaries'!BC22*IMP_Salary_Expense_Multiplier</f>
        <v>18.532799999999998</v>
      </c>
      <c r="BD22" s="264">
        <f ca="1">'IMP PRJ Adj Net Salaries'!BD22*IMP_Salary_Expense_Multiplier</f>
        <v>18.532799999999998</v>
      </c>
      <c r="BE22" s="264">
        <f ca="1">'IMP PRJ Adj Net Salaries'!BE22*IMP_Salary_Expense_Multiplier</f>
        <v>18.532799999999998</v>
      </c>
      <c r="BF22" s="263">
        <f ca="1">'IMP PRJ Adj Net Salaries'!BF22*IMP_Salary_Expense_Multiplier</f>
        <v>18.532800000000002</v>
      </c>
      <c r="BG22" s="264">
        <f ca="1">'IMP PRJ Adj Net Salaries'!BG22*IMP_Salary_Expense_Multiplier</f>
        <v>18.532800000000002</v>
      </c>
      <c r="BH22" s="264">
        <f ca="1">'IMP PRJ Adj Net Salaries'!BH22*IMP_Salary_Expense_Multiplier</f>
        <v>18.532800000000002</v>
      </c>
      <c r="BI22" s="263">
        <f ca="1">'IMP PRJ Adj Net Salaries'!BI22*IMP_Salary_Expense_Multiplier</f>
        <v>18.532800000000002</v>
      </c>
      <c r="BJ22" s="264">
        <f ca="1">'IMP PRJ Adj Net Salaries'!BJ22*IMP_Salary_Expense_Multiplier</f>
        <v>18.532800000000002</v>
      </c>
      <c r="BK22" s="265">
        <f ca="1">'IMP PRJ Adj Net Salaries'!BK22*IMP_Salary_Expense_Multiplier</f>
        <v>18.532800000000002</v>
      </c>
      <c r="BL22" s="266">
        <f ca="1">'IMP PRJ Adj Net Salaries'!BL22*IMP_Salary_Expense_Multiplier</f>
        <v>20.774999999999999</v>
      </c>
      <c r="BM22" s="264">
        <f ca="1">'IMP PRJ Adj Net Salaries'!BM22*IMP_Salary_Expense_Multiplier</f>
        <v>20.774999999999999</v>
      </c>
      <c r="BN22" s="264">
        <f ca="1">'IMP PRJ Adj Net Salaries'!BN22*IMP_Salary_Expense_Multiplier</f>
        <v>20.774999999999999</v>
      </c>
      <c r="BO22" s="263">
        <f ca="1">'IMP PRJ Adj Net Salaries'!BO22*IMP_Salary_Expense_Multiplier</f>
        <v>33.524999999999999</v>
      </c>
      <c r="BP22" s="264">
        <f ca="1">'IMP PRJ Adj Net Salaries'!BP22*IMP_Salary_Expense_Multiplier</f>
        <v>33.524999999999999</v>
      </c>
      <c r="BQ22" s="264">
        <f ca="1">'IMP PRJ Adj Net Salaries'!BQ22*IMP_Salary_Expense_Multiplier</f>
        <v>33.524999999999999</v>
      </c>
      <c r="BR22" s="263">
        <f ca="1">'IMP PRJ Adj Net Salaries'!BR22*IMP_Salary_Expense_Multiplier</f>
        <v>32.25</v>
      </c>
      <c r="BS22" s="264">
        <f ca="1">'IMP PRJ Adj Net Salaries'!BS22*IMP_Salary_Expense_Multiplier</f>
        <v>32.25</v>
      </c>
      <c r="BT22" s="264">
        <f ca="1">'IMP PRJ Adj Net Salaries'!BT22*IMP_Salary_Expense_Multiplier</f>
        <v>32.25</v>
      </c>
      <c r="BU22" s="263">
        <f ca="1">'IMP PRJ Adj Net Salaries'!BU22*IMP_Salary_Expense_Multiplier</f>
        <v>36.074999999999996</v>
      </c>
      <c r="BV22" s="264">
        <f ca="1">'IMP PRJ Adj Net Salaries'!BV22*IMP_Salary_Expense_Multiplier</f>
        <v>36.074999999999996</v>
      </c>
      <c r="BW22" s="265">
        <f ca="1">'IMP PRJ Adj Net Salaries'!BW22*IMP_Salary_Expense_Multiplier</f>
        <v>36.074999999999996</v>
      </c>
      <c r="BX22" s="266">
        <f ca="1">'IMP PRJ Adj Net Salaries'!BX22*IMP_Salary_Expense_Multiplier</f>
        <v>43.29</v>
      </c>
      <c r="BY22" s="264">
        <f ca="1">'IMP PRJ Adj Net Salaries'!BY22*IMP_Salary_Expense_Multiplier</f>
        <v>43.29</v>
      </c>
      <c r="BZ22" s="264">
        <f ca="1">'IMP PRJ Adj Net Salaries'!BZ22*IMP_Salary_Expense_Multiplier</f>
        <v>43.29</v>
      </c>
      <c r="CA22" s="263">
        <f ca="1">'IMP PRJ Adj Net Salaries'!CA22*IMP_Salary_Expense_Multiplier</f>
        <v>37.89</v>
      </c>
      <c r="CB22" s="264">
        <f ca="1">'IMP PRJ Adj Net Salaries'!CB22*IMP_Salary_Expense_Multiplier</f>
        <v>37.89</v>
      </c>
      <c r="CC22" s="264">
        <f ca="1">'IMP PRJ Adj Net Salaries'!CC22*IMP_Salary_Expense_Multiplier</f>
        <v>37.89</v>
      </c>
      <c r="CD22" s="263">
        <f ca="1">'IMP PRJ Adj Net Salaries'!CD22*IMP_Salary_Expense_Multiplier</f>
        <v>38.069999999999993</v>
      </c>
      <c r="CE22" s="264">
        <f ca="1">'IMP PRJ Adj Net Salaries'!CE22*IMP_Salary_Expense_Multiplier</f>
        <v>38.069999999999993</v>
      </c>
      <c r="CF22" s="264">
        <f ca="1">'IMP PRJ Adj Net Salaries'!CF22*IMP_Salary_Expense_Multiplier</f>
        <v>38.069999999999993</v>
      </c>
      <c r="CG22" s="263">
        <f ca="1">'IMP PRJ Adj Net Salaries'!CG22*IMP_Salary_Expense_Multiplier</f>
        <v>38.069999999999993</v>
      </c>
      <c r="CH22" s="264">
        <f ca="1">'IMP PRJ Adj Net Salaries'!CH22*IMP_Salary_Expense_Multiplier</f>
        <v>38.069999999999993</v>
      </c>
      <c r="CI22" s="265">
        <f ca="1">'IMP PRJ Adj Net Salaries'!CI22*IMP_Salary_Expense_Multiplier</f>
        <v>38.069999999999993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Adj Net Salaries'!AB23*IMP_Salary_Expense_Multiplier</f>
        <v>1.3823999999999999</v>
      </c>
      <c r="AC23" s="264">
        <f ca="1">'IMP PRJ Adj Net Salaries'!AC23*IMP_Salary_Expense_Multiplier</f>
        <v>1.3823999999999999</v>
      </c>
      <c r="AD23" s="264">
        <f ca="1">'IMP PRJ Adj Net Salaries'!AD23*IMP_Salary_Expense_Multiplier</f>
        <v>1.3823999999999999</v>
      </c>
      <c r="AE23" s="263">
        <f ca="1">'IMP PRJ Adj Net Salaries'!AE23*IMP_Salary_Expense_Multiplier</f>
        <v>1.3823999999999999</v>
      </c>
      <c r="AF23" s="264">
        <f ca="1">'IMP PRJ Adj Net Salaries'!AF23*IMP_Salary_Expense_Multiplier</f>
        <v>1.3823999999999999</v>
      </c>
      <c r="AG23" s="264">
        <f ca="1">'IMP PRJ Adj Net Salaries'!AG23*IMP_Salary_Expense_Multiplier</f>
        <v>1.3823999999999999</v>
      </c>
      <c r="AH23" s="263">
        <f ca="1">'IMP PRJ Adj Net Salaries'!AH23*IMP_Salary_Expense_Multiplier</f>
        <v>1.3823999999999999</v>
      </c>
      <c r="AI23" s="264">
        <f ca="1">'IMP PRJ Adj Net Salaries'!AI23*IMP_Salary_Expense_Multiplier</f>
        <v>1.3823999999999999</v>
      </c>
      <c r="AJ23" s="264">
        <f ca="1">'IMP PRJ Adj Net Salaries'!AJ23*IMP_Salary_Expense_Multiplier</f>
        <v>1.3823999999999999</v>
      </c>
      <c r="AK23" s="263">
        <f ca="1">'IMP PRJ Adj Net Salaries'!AK23*IMP_Salary_Expense_Multiplier</f>
        <v>1.3823999999999999</v>
      </c>
      <c r="AL23" s="264">
        <f ca="1">'IMP PRJ Adj Net Salaries'!AL23*IMP_Salary_Expense_Multiplier</f>
        <v>1.3823999999999999</v>
      </c>
      <c r="AM23" s="265">
        <f ca="1">'IMP PRJ Adj Net Salaries'!AM23*IMP_Salary_Expense_Multiplier</f>
        <v>1.3823999999999999</v>
      </c>
      <c r="AN23" s="266">
        <f ca="1">'IMP PRJ Adj Net Salaries'!AN23*IMP_Salary_Expense_Multiplier</f>
        <v>8.3040000000000003</v>
      </c>
      <c r="AO23" s="264">
        <f ca="1">'IMP PRJ Adj Net Salaries'!AO23*IMP_Salary_Expense_Multiplier</f>
        <v>8.3040000000000003</v>
      </c>
      <c r="AP23" s="264">
        <f ca="1">'IMP PRJ Adj Net Salaries'!AP23*IMP_Salary_Expense_Multiplier</f>
        <v>8.3040000000000003</v>
      </c>
      <c r="AQ23" s="263">
        <f ca="1">'IMP PRJ Adj Net Salaries'!AQ23*IMP_Salary_Expense_Multiplier</f>
        <v>9.9648000000000003</v>
      </c>
      <c r="AR23" s="264">
        <f ca="1">'IMP PRJ Adj Net Salaries'!AR23*IMP_Salary_Expense_Multiplier</f>
        <v>9.9648000000000003</v>
      </c>
      <c r="AS23" s="264">
        <f ca="1">'IMP PRJ Adj Net Salaries'!AS23*IMP_Salary_Expense_Multiplier</f>
        <v>9.9648000000000003</v>
      </c>
      <c r="AT23" s="263">
        <f ca="1">'IMP PRJ Adj Net Salaries'!AT23*IMP_Salary_Expense_Multiplier</f>
        <v>9.9648000000000003</v>
      </c>
      <c r="AU23" s="264">
        <f ca="1">'IMP PRJ Adj Net Salaries'!AU23*IMP_Salary_Expense_Multiplier</f>
        <v>9.9648000000000003</v>
      </c>
      <c r="AV23" s="264">
        <f ca="1">'IMP PRJ Adj Net Salaries'!AV23*IMP_Salary_Expense_Multiplier</f>
        <v>9.9648000000000003</v>
      </c>
      <c r="AW23" s="263">
        <f ca="1">'IMP PRJ Adj Net Salaries'!AW23*IMP_Salary_Expense_Multiplier</f>
        <v>10.795199999999999</v>
      </c>
      <c r="AX23" s="264">
        <f ca="1">'IMP PRJ Adj Net Salaries'!AX23*IMP_Salary_Expense_Multiplier</f>
        <v>10.795199999999999</v>
      </c>
      <c r="AY23" s="265">
        <f ca="1">'IMP PRJ Adj Net Salaries'!AY23*IMP_Salary_Expense_Multiplier</f>
        <v>10.795199999999999</v>
      </c>
      <c r="AZ23" s="266">
        <f ca="1">'IMP PRJ Adj Net Salaries'!AZ23*IMP_Salary_Expense_Multiplier</f>
        <v>14.676479999999998</v>
      </c>
      <c r="BA23" s="264">
        <f ca="1">'IMP PRJ Adj Net Salaries'!BA23*IMP_Salary_Expense_Multiplier</f>
        <v>14.676479999999998</v>
      </c>
      <c r="BB23" s="264">
        <f ca="1">'IMP PRJ Adj Net Salaries'!BB23*IMP_Salary_Expense_Multiplier</f>
        <v>14.676479999999998</v>
      </c>
      <c r="BC23" s="263">
        <f ca="1">'IMP PRJ Adj Net Salaries'!BC23*IMP_Salary_Expense_Multiplier</f>
        <v>29.652479999999997</v>
      </c>
      <c r="BD23" s="264">
        <f ca="1">'IMP PRJ Adj Net Salaries'!BD23*IMP_Salary_Expense_Multiplier</f>
        <v>29.652479999999997</v>
      </c>
      <c r="BE23" s="264">
        <f ca="1">'IMP PRJ Adj Net Salaries'!BE23*IMP_Salary_Expense_Multiplier</f>
        <v>29.652479999999997</v>
      </c>
      <c r="BF23" s="263">
        <f ca="1">'IMP PRJ Adj Net Salaries'!BF23*IMP_Salary_Expense_Multiplier</f>
        <v>29.652480000000004</v>
      </c>
      <c r="BG23" s="264">
        <f ca="1">'IMP PRJ Adj Net Salaries'!BG23*IMP_Salary_Expense_Multiplier</f>
        <v>29.652480000000004</v>
      </c>
      <c r="BH23" s="264">
        <f ca="1">'IMP PRJ Adj Net Salaries'!BH23*IMP_Salary_Expense_Multiplier</f>
        <v>29.652480000000004</v>
      </c>
      <c r="BI23" s="263">
        <f ca="1">'IMP PRJ Adj Net Salaries'!BI23*IMP_Salary_Expense_Multiplier</f>
        <v>29.652480000000004</v>
      </c>
      <c r="BJ23" s="264">
        <f ca="1">'IMP PRJ Adj Net Salaries'!BJ23*IMP_Salary_Expense_Multiplier</f>
        <v>29.652480000000004</v>
      </c>
      <c r="BK23" s="265">
        <f ca="1">'IMP PRJ Adj Net Salaries'!BK23*IMP_Salary_Expense_Multiplier</f>
        <v>29.652480000000004</v>
      </c>
      <c r="BL23" s="266">
        <f ca="1">'IMP PRJ Adj Net Salaries'!BL23*IMP_Salary_Expense_Multiplier</f>
        <v>33.239999999999995</v>
      </c>
      <c r="BM23" s="264">
        <f ca="1">'IMP PRJ Adj Net Salaries'!BM23*IMP_Salary_Expense_Multiplier</f>
        <v>33.239999999999995</v>
      </c>
      <c r="BN23" s="264">
        <f ca="1">'IMP PRJ Adj Net Salaries'!BN23*IMP_Salary_Expense_Multiplier</f>
        <v>33.239999999999995</v>
      </c>
      <c r="BO23" s="263">
        <f ca="1">'IMP PRJ Adj Net Salaries'!BO23*IMP_Salary_Expense_Multiplier</f>
        <v>53.64</v>
      </c>
      <c r="BP23" s="264">
        <f ca="1">'IMP PRJ Adj Net Salaries'!BP23*IMP_Salary_Expense_Multiplier</f>
        <v>53.64</v>
      </c>
      <c r="BQ23" s="264">
        <f ca="1">'IMP PRJ Adj Net Salaries'!BQ23*IMP_Salary_Expense_Multiplier</f>
        <v>53.64</v>
      </c>
      <c r="BR23" s="263">
        <f ca="1">'IMP PRJ Adj Net Salaries'!BR23*IMP_Salary_Expense_Multiplier</f>
        <v>51.6</v>
      </c>
      <c r="BS23" s="264">
        <f ca="1">'IMP PRJ Adj Net Salaries'!BS23*IMP_Salary_Expense_Multiplier</f>
        <v>51.6</v>
      </c>
      <c r="BT23" s="264">
        <f ca="1">'IMP PRJ Adj Net Salaries'!BT23*IMP_Salary_Expense_Multiplier</f>
        <v>51.6</v>
      </c>
      <c r="BU23" s="263">
        <f ca="1">'IMP PRJ Adj Net Salaries'!BU23*IMP_Salary_Expense_Multiplier</f>
        <v>57.719999999999992</v>
      </c>
      <c r="BV23" s="264">
        <f ca="1">'IMP PRJ Adj Net Salaries'!BV23*IMP_Salary_Expense_Multiplier</f>
        <v>57.719999999999992</v>
      </c>
      <c r="BW23" s="265">
        <f ca="1">'IMP PRJ Adj Net Salaries'!BW23*IMP_Salary_Expense_Multiplier</f>
        <v>57.719999999999992</v>
      </c>
      <c r="BX23" s="266">
        <f ca="1">'IMP PRJ Adj Net Salaries'!BX23*IMP_Salary_Expense_Multiplier</f>
        <v>69.26400000000001</v>
      </c>
      <c r="BY23" s="264">
        <f ca="1">'IMP PRJ Adj Net Salaries'!BY23*IMP_Salary_Expense_Multiplier</f>
        <v>69.26400000000001</v>
      </c>
      <c r="BZ23" s="264">
        <f ca="1">'IMP PRJ Adj Net Salaries'!BZ23*IMP_Salary_Expense_Multiplier</f>
        <v>69.26400000000001</v>
      </c>
      <c r="CA23" s="263">
        <f ca="1">'IMP PRJ Adj Net Salaries'!CA23*IMP_Salary_Expense_Multiplier</f>
        <v>60.623999999999995</v>
      </c>
      <c r="CB23" s="264">
        <f ca="1">'IMP PRJ Adj Net Salaries'!CB23*IMP_Salary_Expense_Multiplier</f>
        <v>60.623999999999995</v>
      </c>
      <c r="CC23" s="264">
        <f ca="1">'IMP PRJ Adj Net Salaries'!CC23*IMP_Salary_Expense_Multiplier</f>
        <v>60.623999999999995</v>
      </c>
      <c r="CD23" s="263">
        <f ca="1">'IMP PRJ Adj Net Salaries'!CD23*IMP_Salary_Expense_Multiplier</f>
        <v>60.911999999999985</v>
      </c>
      <c r="CE23" s="264">
        <f ca="1">'IMP PRJ Adj Net Salaries'!CE23*IMP_Salary_Expense_Multiplier</f>
        <v>60.911999999999985</v>
      </c>
      <c r="CF23" s="264">
        <f ca="1">'IMP PRJ Adj Net Salaries'!CF23*IMP_Salary_Expense_Multiplier</f>
        <v>60.911999999999985</v>
      </c>
      <c r="CG23" s="263">
        <f ca="1">'IMP PRJ Adj Net Salaries'!CG23*IMP_Salary_Expense_Multiplier</f>
        <v>60.911999999999985</v>
      </c>
      <c r="CH23" s="264">
        <f ca="1">'IMP PRJ Adj Net Salaries'!CH23*IMP_Salary_Expense_Multiplier</f>
        <v>60.911999999999985</v>
      </c>
      <c r="CI23" s="265">
        <f ca="1">'IMP PRJ Adj Net Salaries'!CI23*IMP_Salary_Expense_Multiplier</f>
        <v>60.911999999999985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Adj Net Salaries'!AB24*IMP_Salary_Expense_Multiplier</f>
        <v>2.1599999999999997</v>
      </c>
      <c r="AC24" s="264">
        <f ca="1">'IMP PRJ Adj Net Salaries'!AC24*IMP_Salary_Expense_Multiplier</f>
        <v>2.1599999999999997</v>
      </c>
      <c r="AD24" s="264">
        <f ca="1">'IMP PRJ Adj Net Salaries'!AD24*IMP_Salary_Expense_Multiplier</f>
        <v>2.1599999999999997</v>
      </c>
      <c r="AE24" s="263">
        <f ca="1">'IMP PRJ Adj Net Salaries'!AE24*IMP_Salary_Expense_Multiplier</f>
        <v>2.1599999999999997</v>
      </c>
      <c r="AF24" s="264">
        <f ca="1">'IMP PRJ Adj Net Salaries'!AF24*IMP_Salary_Expense_Multiplier</f>
        <v>2.1599999999999997</v>
      </c>
      <c r="AG24" s="264">
        <f ca="1">'IMP PRJ Adj Net Salaries'!AG24*IMP_Salary_Expense_Multiplier</f>
        <v>2.1599999999999997</v>
      </c>
      <c r="AH24" s="263">
        <f ca="1">'IMP PRJ Adj Net Salaries'!AH24*IMP_Salary_Expense_Multiplier</f>
        <v>2.1599999999999997</v>
      </c>
      <c r="AI24" s="264">
        <f ca="1">'IMP PRJ Adj Net Salaries'!AI24*IMP_Salary_Expense_Multiplier</f>
        <v>2.1599999999999997</v>
      </c>
      <c r="AJ24" s="264">
        <f ca="1">'IMP PRJ Adj Net Salaries'!AJ24*IMP_Salary_Expense_Multiplier</f>
        <v>2.1599999999999997</v>
      </c>
      <c r="AK24" s="263">
        <f ca="1">'IMP PRJ Adj Net Salaries'!AK24*IMP_Salary_Expense_Multiplier</f>
        <v>2.1599999999999997</v>
      </c>
      <c r="AL24" s="264">
        <f ca="1">'IMP PRJ Adj Net Salaries'!AL24*IMP_Salary_Expense_Multiplier</f>
        <v>2.1599999999999997</v>
      </c>
      <c r="AM24" s="265">
        <f ca="1">'IMP PRJ Adj Net Salaries'!AM24*IMP_Salary_Expense_Multiplier</f>
        <v>2.1599999999999997</v>
      </c>
      <c r="AN24" s="266">
        <f ca="1">'IMP PRJ Adj Net Salaries'!AN24*IMP_Salary_Expense_Multiplier</f>
        <v>12.975</v>
      </c>
      <c r="AO24" s="264">
        <f ca="1">'IMP PRJ Adj Net Salaries'!AO24*IMP_Salary_Expense_Multiplier</f>
        <v>12.975</v>
      </c>
      <c r="AP24" s="264">
        <f ca="1">'IMP PRJ Adj Net Salaries'!AP24*IMP_Salary_Expense_Multiplier</f>
        <v>12.975</v>
      </c>
      <c r="AQ24" s="263">
        <f ca="1">'IMP PRJ Adj Net Salaries'!AQ24*IMP_Salary_Expense_Multiplier</f>
        <v>15.569999999999999</v>
      </c>
      <c r="AR24" s="264">
        <f ca="1">'IMP PRJ Adj Net Salaries'!AR24*IMP_Salary_Expense_Multiplier</f>
        <v>15.569999999999999</v>
      </c>
      <c r="AS24" s="264">
        <f ca="1">'IMP PRJ Adj Net Salaries'!AS24*IMP_Salary_Expense_Multiplier</f>
        <v>15.569999999999999</v>
      </c>
      <c r="AT24" s="263">
        <f ca="1">'IMP PRJ Adj Net Salaries'!AT24*IMP_Salary_Expense_Multiplier</f>
        <v>15.569999999999999</v>
      </c>
      <c r="AU24" s="264">
        <f ca="1">'IMP PRJ Adj Net Salaries'!AU24*IMP_Salary_Expense_Multiplier</f>
        <v>15.569999999999999</v>
      </c>
      <c r="AV24" s="264">
        <f ca="1">'IMP PRJ Adj Net Salaries'!AV24*IMP_Salary_Expense_Multiplier</f>
        <v>15.569999999999999</v>
      </c>
      <c r="AW24" s="263">
        <f ca="1">'IMP PRJ Adj Net Salaries'!AW24*IMP_Salary_Expense_Multiplier</f>
        <v>16.8675</v>
      </c>
      <c r="AX24" s="264">
        <f ca="1">'IMP PRJ Adj Net Salaries'!AX24*IMP_Salary_Expense_Multiplier</f>
        <v>16.8675</v>
      </c>
      <c r="AY24" s="265">
        <f ca="1">'IMP PRJ Adj Net Salaries'!AY24*IMP_Salary_Expense_Multiplier</f>
        <v>16.8675</v>
      </c>
      <c r="AZ24" s="266">
        <f ca="1">'IMP PRJ Adj Net Salaries'!AZ24*IMP_Salary_Expense_Multiplier</f>
        <v>22.931999999999999</v>
      </c>
      <c r="BA24" s="264">
        <f ca="1">'IMP PRJ Adj Net Salaries'!BA24*IMP_Salary_Expense_Multiplier</f>
        <v>22.931999999999999</v>
      </c>
      <c r="BB24" s="264">
        <f ca="1">'IMP PRJ Adj Net Salaries'!BB24*IMP_Salary_Expense_Multiplier</f>
        <v>22.931999999999999</v>
      </c>
      <c r="BC24" s="263">
        <f ca="1">'IMP PRJ Adj Net Salaries'!BC24*IMP_Salary_Expense_Multiplier</f>
        <v>46.332000000000001</v>
      </c>
      <c r="BD24" s="264">
        <f ca="1">'IMP PRJ Adj Net Salaries'!BD24*IMP_Salary_Expense_Multiplier</f>
        <v>46.332000000000001</v>
      </c>
      <c r="BE24" s="264">
        <f ca="1">'IMP PRJ Adj Net Salaries'!BE24*IMP_Salary_Expense_Multiplier</f>
        <v>46.332000000000001</v>
      </c>
      <c r="BF24" s="263">
        <f ca="1">'IMP PRJ Adj Net Salaries'!BF24*IMP_Salary_Expense_Multiplier</f>
        <v>46.332000000000001</v>
      </c>
      <c r="BG24" s="264">
        <f ca="1">'IMP PRJ Adj Net Salaries'!BG24*IMP_Salary_Expense_Multiplier</f>
        <v>46.332000000000001</v>
      </c>
      <c r="BH24" s="264">
        <f ca="1">'IMP PRJ Adj Net Salaries'!BH24*IMP_Salary_Expense_Multiplier</f>
        <v>46.332000000000001</v>
      </c>
      <c r="BI24" s="263">
        <f ca="1">'IMP PRJ Adj Net Salaries'!BI24*IMP_Salary_Expense_Multiplier</f>
        <v>46.332000000000001</v>
      </c>
      <c r="BJ24" s="264">
        <f ca="1">'IMP PRJ Adj Net Salaries'!BJ24*IMP_Salary_Expense_Multiplier</f>
        <v>46.332000000000001</v>
      </c>
      <c r="BK24" s="265">
        <f ca="1">'IMP PRJ Adj Net Salaries'!BK24*IMP_Salary_Expense_Multiplier</f>
        <v>46.332000000000001</v>
      </c>
      <c r="BL24" s="266">
        <f ca="1">'IMP PRJ Adj Net Salaries'!BL24*IMP_Salary_Expense_Multiplier</f>
        <v>51.9375</v>
      </c>
      <c r="BM24" s="264">
        <f ca="1">'IMP PRJ Adj Net Salaries'!BM24*IMP_Salary_Expense_Multiplier</f>
        <v>51.9375</v>
      </c>
      <c r="BN24" s="264">
        <f ca="1">'IMP PRJ Adj Net Salaries'!BN24*IMP_Salary_Expense_Multiplier</f>
        <v>51.9375</v>
      </c>
      <c r="BO24" s="263">
        <f ca="1">'IMP PRJ Adj Net Salaries'!BO24*IMP_Salary_Expense_Multiplier</f>
        <v>83.8125</v>
      </c>
      <c r="BP24" s="264">
        <f ca="1">'IMP PRJ Adj Net Salaries'!BP24*IMP_Salary_Expense_Multiplier</f>
        <v>83.8125</v>
      </c>
      <c r="BQ24" s="264">
        <f ca="1">'IMP PRJ Adj Net Salaries'!BQ24*IMP_Salary_Expense_Multiplier</f>
        <v>83.8125</v>
      </c>
      <c r="BR24" s="263">
        <f ca="1">'IMP PRJ Adj Net Salaries'!BR24*IMP_Salary_Expense_Multiplier</f>
        <v>80.625</v>
      </c>
      <c r="BS24" s="264">
        <f ca="1">'IMP PRJ Adj Net Salaries'!BS24*IMP_Salary_Expense_Multiplier</f>
        <v>80.625</v>
      </c>
      <c r="BT24" s="264">
        <f ca="1">'IMP PRJ Adj Net Salaries'!BT24*IMP_Salary_Expense_Multiplier</f>
        <v>80.625</v>
      </c>
      <c r="BU24" s="263">
        <f ca="1">'IMP PRJ Adj Net Salaries'!BU24*IMP_Salary_Expense_Multiplier</f>
        <v>90.1875</v>
      </c>
      <c r="BV24" s="264">
        <f ca="1">'IMP PRJ Adj Net Salaries'!BV24*IMP_Salary_Expense_Multiplier</f>
        <v>90.1875</v>
      </c>
      <c r="BW24" s="265">
        <f ca="1">'IMP PRJ Adj Net Salaries'!BW24*IMP_Salary_Expense_Multiplier</f>
        <v>90.1875</v>
      </c>
      <c r="BX24" s="266">
        <f ca="1">'IMP PRJ Adj Net Salaries'!BX24*IMP_Salary_Expense_Multiplier</f>
        <v>108.22499999999999</v>
      </c>
      <c r="BY24" s="264">
        <f ca="1">'IMP PRJ Adj Net Salaries'!BY24*IMP_Salary_Expense_Multiplier</f>
        <v>108.22499999999999</v>
      </c>
      <c r="BZ24" s="264">
        <f ca="1">'IMP PRJ Adj Net Salaries'!BZ24*IMP_Salary_Expense_Multiplier</f>
        <v>108.22499999999999</v>
      </c>
      <c r="CA24" s="263">
        <f ca="1">'IMP PRJ Adj Net Salaries'!CA24*IMP_Salary_Expense_Multiplier</f>
        <v>94.724999999999994</v>
      </c>
      <c r="CB24" s="264">
        <f ca="1">'IMP PRJ Adj Net Salaries'!CB24*IMP_Salary_Expense_Multiplier</f>
        <v>94.724999999999994</v>
      </c>
      <c r="CC24" s="264">
        <f ca="1">'IMP PRJ Adj Net Salaries'!CC24*IMP_Salary_Expense_Multiplier</f>
        <v>94.724999999999994</v>
      </c>
      <c r="CD24" s="263">
        <f ca="1">'IMP PRJ Adj Net Salaries'!CD24*IMP_Salary_Expense_Multiplier</f>
        <v>95.174999999999997</v>
      </c>
      <c r="CE24" s="264">
        <f ca="1">'IMP PRJ Adj Net Salaries'!CE24*IMP_Salary_Expense_Multiplier</f>
        <v>95.174999999999997</v>
      </c>
      <c r="CF24" s="264">
        <f ca="1">'IMP PRJ Adj Net Salaries'!CF24*IMP_Salary_Expense_Multiplier</f>
        <v>95.174999999999997</v>
      </c>
      <c r="CG24" s="263">
        <f ca="1">'IMP PRJ Adj Net Salaries'!CG24*IMP_Salary_Expense_Multiplier</f>
        <v>95.174999999999997</v>
      </c>
      <c r="CH24" s="264">
        <f ca="1">'IMP PRJ Adj Net Salaries'!CH24*IMP_Salary_Expense_Multiplier</f>
        <v>95.174999999999997</v>
      </c>
      <c r="CI24" s="265">
        <f ca="1">'IMP PRJ Adj Net Salaries'!CI24*IMP_Salary_Expense_Multiplier</f>
        <v>95.174999999999997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Adj Net Salaries'!AB25*IMP_Salary_Expense_Multiplier</f>
        <v>0</v>
      </c>
      <c r="AC25" s="264">
        <f ca="1">'IMP PRJ Adj Net Salaries'!AC25*IMP_Salary_Expense_Multiplier</f>
        <v>0</v>
      </c>
      <c r="AD25" s="264">
        <f ca="1">'IMP PRJ Adj Net Salaries'!AD25*IMP_Salary_Expense_Multiplier</f>
        <v>0</v>
      </c>
      <c r="AE25" s="263">
        <f ca="1">'IMP PRJ Adj Net Salaries'!AE25*IMP_Salary_Expense_Multiplier</f>
        <v>0</v>
      </c>
      <c r="AF25" s="264">
        <f ca="1">'IMP PRJ Adj Net Salaries'!AF25*IMP_Salary_Expense_Multiplier</f>
        <v>0</v>
      </c>
      <c r="AG25" s="264">
        <f ca="1">'IMP PRJ Adj Net Salaries'!AG25*IMP_Salary_Expense_Multiplier</f>
        <v>0</v>
      </c>
      <c r="AH25" s="263">
        <f ca="1">'IMP PRJ Adj Net Salaries'!AH25*IMP_Salary_Expense_Multiplier</f>
        <v>0</v>
      </c>
      <c r="AI25" s="264">
        <f ca="1">'IMP PRJ Adj Net Salaries'!AI25*IMP_Salary_Expense_Multiplier</f>
        <v>0</v>
      </c>
      <c r="AJ25" s="264">
        <f ca="1">'IMP PRJ Adj Net Salaries'!AJ25*IMP_Salary_Expense_Multiplier</f>
        <v>0</v>
      </c>
      <c r="AK25" s="263">
        <f ca="1">'IMP PRJ Adj Net Salaries'!AK25*IMP_Salary_Expense_Multiplier</f>
        <v>0</v>
      </c>
      <c r="AL25" s="264">
        <f ca="1">'IMP PRJ Adj Net Salaries'!AL25*IMP_Salary_Expense_Multiplier</f>
        <v>0</v>
      </c>
      <c r="AM25" s="265">
        <f ca="1">'IMP PRJ Adj Net Salaries'!AM25*IMP_Salary_Expense_Multiplier</f>
        <v>0</v>
      </c>
      <c r="AN25" s="266">
        <f ca="1">'IMP PRJ Adj Net Salaries'!AN25*IMP_Salary_Expense_Multiplier</f>
        <v>0</v>
      </c>
      <c r="AO25" s="264">
        <f ca="1">'IMP PRJ Adj Net Salaries'!AO25*IMP_Salary_Expense_Multiplier</f>
        <v>0</v>
      </c>
      <c r="AP25" s="264">
        <f ca="1">'IMP PRJ Adj Net Salaries'!AP25*IMP_Salary_Expense_Multiplier</f>
        <v>0</v>
      </c>
      <c r="AQ25" s="263">
        <f ca="1">'IMP PRJ Adj Net Salaries'!AQ25*IMP_Salary_Expense_Multiplier</f>
        <v>0</v>
      </c>
      <c r="AR25" s="264">
        <f ca="1">'IMP PRJ Adj Net Salaries'!AR25*IMP_Salary_Expense_Multiplier</f>
        <v>0</v>
      </c>
      <c r="AS25" s="264">
        <f ca="1">'IMP PRJ Adj Net Salaries'!AS25*IMP_Salary_Expense_Multiplier</f>
        <v>0</v>
      </c>
      <c r="AT25" s="263">
        <f ca="1">'IMP PRJ Adj Net Salaries'!AT25*IMP_Salary_Expense_Multiplier</f>
        <v>0</v>
      </c>
      <c r="AU25" s="264">
        <f ca="1">'IMP PRJ Adj Net Salaries'!AU25*IMP_Salary_Expense_Multiplier</f>
        <v>0</v>
      </c>
      <c r="AV25" s="264">
        <f ca="1">'IMP PRJ Adj Net Salaries'!AV25*IMP_Salary_Expense_Multiplier</f>
        <v>0</v>
      </c>
      <c r="AW25" s="263">
        <f ca="1">'IMP PRJ Adj Net Salaries'!AW25*IMP_Salary_Expense_Multiplier</f>
        <v>0</v>
      </c>
      <c r="AX25" s="264">
        <f ca="1">'IMP PRJ Adj Net Salaries'!AX25*IMP_Salary_Expense_Multiplier</f>
        <v>0</v>
      </c>
      <c r="AY25" s="265">
        <f ca="1">'IMP PRJ Adj Net Salaries'!AY25*IMP_Salary_Expense_Multiplier</f>
        <v>0</v>
      </c>
      <c r="AZ25" s="266">
        <f ca="1">'IMP PRJ Adj Net Salaries'!AZ25*IMP_Salary_Expense_Multiplier</f>
        <v>0</v>
      </c>
      <c r="BA25" s="264">
        <f ca="1">'IMP PRJ Adj Net Salaries'!BA25*IMP_Salary_Expense_Multiplier</f>
        <v>0</v>
      </c>
      <c r="BB25" s="264">
        <f ca="1">'IMP PRJ Adj Net Salaries'!BB25*IMP_Salary_Expense_Multiplier</f>
        <v>0</v>
      </c>
      <c r="BC25" s="263">
        <f ca="1">'IMP PRJ Adj Net Salaries'!BC25*IMP_Salary_Expense_Multiplier</f>
        <v>0</v>
      </c>
      <c r="BD25" s="264">
        <f ca="1">'IMP PRJ Adj Net Salaries'!BD25*IMP_Salary_Expense_Multiplier</f>
        <v>0</v>
      </c>
      <c r="BE25" s="264">
        <f ca="1">'IMP PRJ Adj Net Salaries'!BE25*IMP_Salary_Expense_Multiplier</f>
        <v>0</v>
      </c>
      <c r="BF25" s="263">
        <f ca="1">'IMP PRJ Adj Net Salaries'!BF25*IMP_Salary_Expense_Multiplier</f>
        <v>0</v>
      </c>
      <c r="BG25" s="264">
        <f ca="1">'IMP PRJ Adj Net Salaries'!BG25*IMP_Salary_Expense_Multiplier</f>
        <v>0</v>
      </c>
      <c r="BH25" s="264">
        <f ca="1">'IMP PRJ Adj Net Salaries'!BH25*IMP_Salary_Expense_Multiplier</f>
        <v>0</v>
      </c>
      <c r="BI25" s="263">
        <f ca="1">'IMP PRJ Adj Net Salaries'!BI25*IMP_Salary_Expense_Multiplier</f>
        <v>0</v>
      </c>
      <c r="BJ25" s="264">
        <f ca="1">'IMP PRJ Adj Net Salaries'!BJ25*IMP_Salary_Expense_Multiplier</f>
        <v>0</v>
      </c>
      <c r="BK25" s="265">
        <f ca="1">'IMP PRJ Adj Net Salaries'!BK25*IMP_Salary_Expense_Multiplier</f>
        <v>0</v>
      </c>
      <c r="BL25" s="264">
        <f ca="1">'IMP PRJ Adj Net Salaries'!BL25*IMP_Salary_Expense_Multiplier</f>
        <v>0</v>
      </c>
      <c r="BM25" s="264">
        <f ca="1">'IMP PRJ Adj Net Salaries'!BM25*IMP_Salary_Expense_Multiplier</f>
        <v>0</v>
      </c>
      <c r="BN25" s="345">
        <f ca="1">'IMP PRJ Adj Net Salaries'!BN25*IMP_Salary_Expense_Multiplier</f>
        <v>0</v>
      </c>
      <c r="BO25" s="264">
        <f ca="1">'IMP PRJ Adj Net Salaries'!BO25*IMP_Salary_Expense_Multiplier</f>
        <v>0</v>
      </c>
      <c r="BP25" s="264">
        <f ca="1">'IMP PRJ Adj Net Salaries'!BP25*IMP_Salary_Expense_Multiplier</f>
        <v>0</v>
      </c>
      <c r="BQ25" s="264">
        <f ca="1">'IMP PRJ Adj Net Salaries'!BQ25*IMP_Salary_Expense_Multiplier</f>
        <v>0</v>
      </c>
      <c r="BR25" s="263">
        <f ca="1">'IMP PRJ Adj Net Salaries'!BR25*IMP_Salary_Expense_Multiplier</f>
        <v>0</v>
      </c>
      <c r="BS25" s="264">
        <f ca="1">'IMP PRJ Adj Net Salaries'!BS25*IMP_Salary_Expense_Multiplier</f>
        <v>0</v>
      </c>
      <c r="BT25" s="345">
        <f ca="1">'IMP PRJ Adj Net Salaries'!BT25*IMP_Salary_Expense_Multiplier</f>
        <v>0</v>
      </c>
      <c r="BU25" s="264">
        <f ca="1">'IMP PRJ Adj Net Salaries'!BU25*IMP_Salary_Expense_Multiplier</f>
        <v>0</v>
      </c>
      <c r="BV25" s="264">
        <f ca="1">'IMP PRJ Adj Net Salaries'!BV25*IMP_Salary_Expense_Multiplier</f>
        <v>0</v>
      </c>
      <c r="BW25" s="265">
        <f ca="1">'IMP PRJ Adj Net Salaries'!BW25*IMP_Salary_Expense_Multiplier</f>
        <v>0</v>
      </c>
      <c r="BX25" s="266">
        <f ca="1">'IMP PRJ Adj Net Salaries'!BX25*IMP_Salary_Expense_Multiplier</f>
        <v>0</v>
      </c>
      <c r="BY25" s="264">
        <f ca="1">'IMP PRJ Adj Net Salaries'!BY25*IMP_Salary_Expense_Multiplier</f>
        <v>0</v>
      </c>
      <c r="BZ25" s="264">
        <f ca="1">'IMP PRJ Adj Net Salaries'!BZ25*IMP_Salary_Expense_Multiplier</f>
        <v>0</v>
      </c>
      <c r="CA25" s="263">
        <f ca="1">'IMP PRJ Adj Net Salaries'!CA25*IMP_Salary_Expense_Multiplier</f>
        <v>0</v>
      </c>
      <c r="CB25" s="264">
        <f ca="1">'IMP PRJ Adj Net Salaries'!CB25*IMP_Salary_Expense_Multiplier</f>
        <v>0</v>
      </c>
      <c r="CC25" s="264">
        <f ca="1">'IMP PRJ Adj Net Salaries'!CC25*IMP_Salary_Expense_Multiplier</f>
        <v>0</v>
      </c>
      <c r="CD25" s="263">
        <f ca="1">'IMP PRJ Adj Net Salaries'!CD25*IMP_Salary_Expense_Multiplier</f>
        <v>0</v>
      </c>
      <c r="CE25" s="264">
        <f ca="1">'IMP PRJ Adj Net Salaries'!CE25*IMP_Salary_Expense_Multiplier</f>
        <v>0</v>
      </c>
      <c r="CF25" s="264">
        <f ca="1">'IMP PRJ Adj Net Salaries'!CF25*IMP_Salary_Expense_Multiplier</f>
        <v>0</v>
      </c>
      <c r="CG25" s="263">
        <f ca="1">'IMP PRJ Adj Net Salaries'!CG25*IMP_Salary_Expense_Multiplier</f>
        <v>0</v>
      </c>
      <c r="CH25" s="264">
        <f ca="1">'IMP PRJ Adj Net Salaries'!CH25*IMP_Salary_Expense_Multiplier</f>
        <v>0</v>
      </c>
      <c r="CI25" s="265">
        <f ca="1">'IMP PRJ Adj Net Salaries'!CI25*IMP_Salary_Expense_Multiplier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Adj Net Salaries'!AB26*IMP_Salary_Expense_Multiplier</f>
        <v>0</v>
      </c>
      <c r="AC26" s="264">
        <f ca="1">'IMP PRJ Adj Net Salaries'!AC26*IMP_Salary_Expense_Multiplier</f>
        <v>0</v>
      </c>
      <c r="AD26" s="264">
        <f ca="1">'IMP PRJ Adj Net Salaries'!AD26*IMP_Salary_Expense_Multiplier</f>
        <v>0</v>
      </c>
      <c r="AE26" s="263">
        <f ca="1">'IMP PRJ Adj Net Salaries'!AE26*IMP_Salary_Expense_Multiplier</f>
        <v>0</v>
      </c>
      <c r="AF26" s="264">
        <f ca="1">'IMP PRJ Adj Net Salaries'!AF26*IMP_Salary_Expense_Multiplier</f>
        <v>0</v>
      </c>
      <c r="AG26" s="264">
        <f ca="1">'IMP PRJ Adj Net Salaries'!AG26*IMP_Salary_Expense_Multiplier</f>
        <v>0</v>
      </c>
      <c r="AH26" s="263">
        <f ca="1">'IMP PRJ Adj Net Salaries'!AH26*IMP_Salary_Expense_Multiplier</f>
        <v>0</v>
      </c>
      <c r="AI26" s="264">
        <f ca="1">'IMP PRJ Adj Net Salaries'!AI26*IMP_Salary_Expense_Multiplier</f>
        <v>0</v>
      </c>
      <c r="AJ26" s="264">
        <f ca="1">'IMP PRJ Adj Net Salaries'!AJ26*IMP_Salary_Expense_Multiplier</f>
        <v>0</v>
      </c>
      <c r="AK26" s="263">
        <f ca="1">'IMP PRJ Adj Net Salaries'!AK26*IMP_Salary_Expense_Multiplier</f>
        <v>0</v>
      </c>
      <c r="AL26" s="264">
        <f ca="1">'IMP PRJ Adj Net Salaries'!AL26*IMP_Salary_Expense_Multiplier</f>
        <v>0</v>
      </c>
      <c r="AM26" s="265">
        <f ca="1">'IMP PRJ Adj Net Salaries'!AM26*IMP_Salary_Expense_Multiplier</f>
        <v>0</v>
      </c>
      <c r="AN26" s="266">
        <f ca="1">'IMP PRJ Adj Net Salaries'!AN26*IMP_Salary_Expense_Multiplier</f>
        <v>0</v>
      </c>
      <c r="AO26" s="264">
        <f ca="1">'IMP PRJ Adj Net Salaries'!AO26*IMP_Salary_Expense_Multiplier</f>
        <v>0</v>
      </c>
      <c r="AP26" s="264">
        <f ca="1">'IMP PRJ Adj Net Salaries'!AP26*IMP_Salary_Expense_Multiplier</f>
        <v>0</v>
      </c>
      <c r="AQ26" s="263">
        <f ca="1">'IMP PRJ Adj Net Salaries'!AQ26*IMP_Salary_Expense_Multiplier</f>
        <v>0</v>
      </c>
      <c r="AR26" s="264">
        <f ca="1">'IMP PRJ Adj Net Salaries'!AR26*IMP_Salary_Expense_Multiplier</f>
        <v>0</v>
      </c>
      <c r="AS26" s="264">
        <f ca="1">'IMP PRJ Adj Net Salaries'!AS26*IMP_Salary_Expense_Multiplier</f>
        <v>0</v>
      </c>
      <c r="AT26" s="263">
        <f ca="1">'IMP PRJ Adj Net Salaries'!AT26*IMP_Salary_Expense_Multiplier</f>
        <v>0</v>
      </c>
      <c r="AU26" s="264">
        <f ca="1">'IMP PRJ Adj Net Salaries'!AU26*IMP_Salary_Expense_Multiplier</f>
        <v>0</v>
      </c>
      <c r="AV26" s="264">
        <f ca="1">'IMP PRJ Adj Net Salaries'!AV26*IMP_Salary_Expense_Multiplier</f>
        <v>0</v>
      </c>
      <c r="AW26" s="263">
        <f ca="1">'IMP PRJ Adj Net Salaries'!AW26*IMP_Salary_Expense_Multiplier</f>
        <v>0</v>
      </c>
      <c r="AX26" s="264">
        <f ca="1">'IMP PRJ Adj Net Salaries'!AX26*IMP_Salary_Expense_Multiplier</f>
        <v>0</v>
      </c>
      <c r="AY26" s="265">
        <f ca="1">'IMP PRJ Adj Net Salaries'!AY26*IMP_Salary_Expense_Multiplier</f>
        <v>0</v>
      </c>
      <c r="AZ26" s="266">
        <f ca="1">'IMP PRJ Adj Net Salaries'!AZ26*IMP_Salary_Expense_Multiplier</f>
        <v>0</v>
      </c>
      <c r="BA26" s="264">
        <f ca="1">'IMP PRJ Adj Net Salaries'!BA26*IMP_Salary_Expense_Multiplier</f>
        <v>0</v>
      </c>
      <c r="BB26" s="264">
        <f ca="1">'IMP PRJ Adj Net Salaries'!BB26*IMP_Salary_Expense_Multiplier</f>
        <v>0</v>
      </c>
      <c r="BC26" s="263">
        <f ca="1">'IMP PRJ Adj Net Salaries'!BC26*IMP_Salary_Expense_Multiplier</f>
        <v>0</v>
      </c>
      <c r="BD26" s="264">
        <f ca="1">'IMP PRJ Adj Net Salaries'!BD26*IMP_Salary_Expense_Multiplier</f>
        <v>0</v>
      </c>
      <c r="BE26" s="264">
        <f ca="1">'IMP PRJ Adj Net Salaries'!BE26*IMP_Salary_Expense_Multiplier</f>
        <v>0</v>
      </c>
      <c r="BF26" s="263">
        <f ca="1">'IMP PRJ Adj Net Salaries'!BF26*IMP_Salary_Expense_Multiplier</f>
        <v>0</v>
      </c>
      <c r="BG26" s="264">
        <f ca="1">'IMP PRJ Adj Net Salaries'!BG26*IMP_Salary_Expense_Multiplier</f>
        <v>0</v>
      </c>
      <c r="BH26" s="264">
        <f ca="1">'IMP PRJ Adj Net Salaries'!BH26*IMP_Salary_Expense_Multiplier</f>
        <v>0</v>
      </c>
      <c r="BI26" s="263">
        <f ca="1">'IMP PRJ Adj Net Salaries'!BI26*IMP_Salary_Expense_Multiplier</f>
        <v>0</v>
      </c>
      <c r="BJ26" s="264">
        <f ca="1">'IMP PRJ Adj Net Salaries'!BJ26*IMP_Salary_Expense_Multiplier</f>
        <v>0</v>
      </c>
      <c r="BK26" s="265">
        <f ca="1">'IMP PRJ Adj Net Salaries'!BK26*IMP_Salary_Expense_Multiplier</f>
        <v>0</v>
      </c>
      <c r="BL26" s="264">
        <f ca="1">'IMP PRJ Adj Net Salaries'!BL26*IMP_Salary_Expense_Multiplier</f>
        <v>0</v>
      </c>
      <c r="BM26" s="264">
        <f ca="1">'IMP PRJ Adj Net Salaries'!BM26*IMP_Salary_Expense_Multiplier</f>
        <v>0</v>
      </c>
      <c r="BN26" s="345">
        <f ca="1">'IMP PRJ Adj Net Salaries'!BN26*IMP_Salary_Expense_Multiplier</f>
        <v>0</v>
      </c>
      <c r="BO26" s="264">
        <f ca="1">'IMP PRJ Adj Net Salaries'!BO26*IMP_Salary_Expense_Multiplier</f>
        <v>0</v>
      </c>
      <c r="BP26" s="264">
        <f ca="1">'IMP PRJ Adj Net Salaries'!BP26*IMP_Salary_Expense_Multiplier</f>
        <v>0</v>
      </c>
      <c r="BQ26" s="264">
        <f ca="1">'IMP PRJ Adj Net Salaries'!BQ26*IMP_Salary_Expense_Multiplier</f>
        <v>0</v>
      </c>
      <c r="BR26" s="263">
        <f ca="1">'IMP PRJ Adj Net Salaries'!BR26*IMP_Salary_Expense_Multiplier</f>
        <v>0</v>
      </c>
      <c r="BS26" s="264">
        <f ca="1">'IMP PRJ Adj Net Salaries'!BS26*IMP_Salary_Expense_Multiplier</f>
        <v>0</v>
      </c>
      <c r="BT26" s="345">
        <f ca="1">'IMP PRJ Adj Net Salaries'!BT26*IMP_Salary_Expense_Multiplier</f>
        <v>0</v>
      </c>
      <c r="BU26" s="264">
        <f ca="1">'IMP PRJ Adj Net Salaries'!BU26*IMP_Salary_Expense_Multiplier</f>
        <v>0</v>
      </c>
      <c r="BV26" s="264">
        <f ca="1">'IMP PRJ Adj Net Salaries'!BV26*IMP_Salary_Expense_Multiplier</f>
        <v>0</v>
      </c>
      <c r="BW26" s="265">
        <f ca="1">'IMP PRJ Adj Net Salaries'!BW26*IMP_Salary_Expense_Multiplier</f>
        <v>0</v>
      </c>
      <c r="BX26" s="266">
        <f ca="1">'IMP PRJ Adj Net Salaries'!BX26*IMP_Salary_Expense_Multiplier</f>
        <v>0</v>
      </c>
      <c r="BY26" s="264">
        <f ca="1">'IMP PRJ Adj Net Salaries'!BY26*IMP_Salary_Expense_Multiplier</f>
        <v>0</v>
      </c>
      <c r="BZ26" s="264">
        <f ca="1">'IMP PRJ Adj Net Salaries'!BZ26*IMP_Salary_Expense_Multiplier</f>
        <v>0</v>
      </c>
      <c r="CA26" s="263">
        <f ca="1">'IMP PRJ Adj Net Salaries'!CA26*IMP_Salary_Expense_Multiplier</f>
        <v>0</v>
      </c>
      <c r="CB26" s="264">
        <f ca="1">'IMP PRJ Adj Net Salaries'!CB26*IMP_Salary_Expense_Multiplier</f>
        <v>0</v>
      </c>
      <c r="CC26" s="264">
        <f ca="1">'IMP PRJ Adj Net Salaries'!CC26*IMP_Salary_Expense_Multiplier</f>
        <v>0</v>
      </c>
      <c r="CD26" s="263">
        <f ca="1">'IMP PRJ Adj Net Salaries'!CD26*IMP_Salary_Expense_Multiplier</f>
        <v>0</v>
      </c>
      <c r="CE26" s="264">
        <f ca="1">'IMP PRJ Adj Net Salaries'!CE26*IMP_Salary_Expense_Multiplier</f>
        <v>0</v>
      </c>
      <c r="CF26" s="264">
        <f ca="1">'IMP PRJ Adj Net Salaries'!CF26*IMP_Salary_Expense_Multiplier</f>
        <v>0</v>
      </c>
      <c r="CG26" s="263">
        <f ca="1">'IMP PRJ Adj Net Salaries'!CG26*IMP_Salary_Expense_Multiplier</f>
        <v>0</v>
      </c>
      <c r="CH26" s="264">
        <f ca="1">'IMP PRJ Adj Net Salaries'!CH26*IMP_Salary_Expense_Multiplier</f>
        <v>0</v>
      </c>
      <c r="CI26" s="265">
        <f ca="1">'IMP PRJ Adj Net Salaries'!CI26*IMP_Salary_Expense_Multiplier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Adj Net Salaries'!AB27*IMP_Salary_Expense_Multiplier</f>
        <v>0</v>
      </c>
      <c r="AC27" s="264">
        <f ca="1">'IMP PRJ Adj Net Salaries'!AC27*IMP_Salary_Expense_Multiplier</f>
        <v>0</v>
      </c>
      <c r="AD27" s="264">
        <f ca="1">'IMP PRJ Adj Net Salaries'!AD27*IMP_Salary_Expense_Multiplier</f>
        <v>0</v>
      </c>
      <c r="AE27" s="263">
        <f ca="1">'IMP PRJ Adj Net Salaries'!AE27*IMP_Salary_Expense_Multiplier</f>
        <v>0</v>
      </c>
      <c r="AF27" s="264">
        <f ca="1">'IMP PRJ Adj Net Salaries'!AF27*IMP_Salary_Expense_Multiplier</f>
        <v>0</v>
      </c>
      <c r="AG27" s="264">
        <f ca="1">'IMP PRJ Adj Net Salaries'!AG27*IMP_Salary_Expense_Multiplier</f>
        <v>0</v>
      </c>
      <c r="AH27" s="263">
        <f ca="1">'IMP PRJ Adj Net Salaries'!AH27*IMP_Salary_Expense_Multiplier</f>
        <v>0</v>
      </c>
      <c r="AI27" s="264">
        <f ca="1">'IMP PRJ Adj Net Salaries'!AI27*IMP_Salary_Expense_Multiplier</f>
        <v>0</v>
      </c>
      <c r="AJ27" s="264">
        <f ca="1">'IMP PRJ Adj Net Salaries'!AJ27*IMP_Salary_Expense_Multiplier</f>
        <v>0</v>
      </c>
      <c r="AK27" s="263">
        <f ca="1">'IMP PRJ Adj Net Salaries'!AK27*IMP_Salary_Expense_Multiplier</f>
        <v>0</v>
      </c>
      <c r="AL27" s="264">
        <f ca="1">'IMP PRJ Adj Net Salaries'!AL27*IMP_Salary_Expense_Multiplier</f>
        <v>0</v>
      </c>
      <c r="AM27" s="265">
        <f ca="1">'IMP PRJ Adj Net Salaries'!AM27*IMP_Salary_Expense_Multiplier</f>
        <v>0</v>
      </c>
      <c r="AN27" s="266">
        <f ca="1">'IMP PRJ Adj Net Salaries'!AN27*IMP_Salary_Expense_Multiplier</f>
        <v>0</v>
      </c>
      <c r="AO27" s="264">
        <f ca="1">'IMP PRJ Adj Net Salaries'!AO27*IMP_Salary_Expense_Multiplier</f>
        <v>0</v>
      </c>
      <c r="AP27" s="264">
        <f ca="1">'IMP PRJ Adj Net Salaries'!AP27*IMP_Salary_Expense_Multiplier</f>
        <v>0</v>
      </c>
      <c r="AQ27" s="263">
        <f ca="1">'IMP PRJ Adj Net Salaries'!AQ27*IMP_Salary_Expense_Multiplier</f>
        <v>0</v>
      </c>
      <c r="AR27" s="264">
        <f ca="1">'IMP PRJ Adj Net Salaries'!AR27*IMP_Salary_Expense_Multiplier</f>
        <v>0</v>
      </c>
      <c r="AS27" s="264">
        <f ca="1">'IMP PRJ Adj Net Salaries'!AS27*IMP_Salary_Expense_Multiplier</f>
        <v>0</v>
      </c>
      <c r="AT27" s="263">
        <f ca="1">'IMP PRJ Adj Net Salaries'!AT27*IMP_Salary_Expense_Multiplier</f>
        <v>0</v>
      </c>
      <c r="AU27" s="264">
        <f ca="1">'IMP PRJ Adj Net Salaries'!AU27*IMP_Salary_Expense_Multiplier</f>
        <v>0</v>
      </c>
      <c r="AV27" s="264">
        <f ca="1">'IMP PRJ Adj Net Salaries'!AV27*IMP_Salary_Expense_Multiplier</f>
        <v>0</v>
      </c>
      <c r="AW27" s="263">
        <f ca="1">'IMP PRJ Adj Net Salaries'!AW27*IMP_Salary_Expense_Multiplier</f>
        <v>0</v>
      </c>
      <c r="AX27" s="264">
        <f ca="1">'IMP PRJ Adj Net Salaries'!AX27*IMP_Salary_Expense_Multiplier</f>
        <v>0</v>
      </c>
      <c r="AY27" s="265">
        <f ca="1">'IMP PRJ Adj Net Salaries'!AY27*IMP_Salary_Expense_Multiplier</f>
        <v>0</v>
      </c>
      <c r="AZ27" s="266">
        <f ca="1">'IMP PRJ Adj Net Salaries'!AZ27*IMP_Salary_Expense_Multiplier</f>
        <v>0</v>
      </c>
      <c r="BA27" s="264">
        <f ca="1">'IMP PRJ Adj Net Salaries'!BA27*IMP_Salary_Expense_Multiplier</f>
        <v>0</v>
      </c>
      <c r="BB27" s="264">
        <f ca="1">'IMP PRJ Adj Net Salaries'!BB27*IMP_Salary_Expense_Multiplier</f>
        <v>0</v>
      </c>
      <c r="BC27" s="263">
        <f ca="1">'IMP PRJ Adj Net Salaries'!BC27*IMP_Salary_Expense_Multiplier</f>
        <v>0</v>
      </c>
      <c r="BD27" s="264">
        <f ca="1">'IMP PRJ Adj Net Salaries'!BD27*IMP_Salary_Expense_Multiplier</f>
        <v>0</v>
      </c>
      <c r="BE27" s="264">
        <f ca="1">'IMP PRJ Adj Net Salaries'!BE27*IMP_Salary_Expense_Multiplier</f>
        <v>0</v>
      </c>
      <c r="BF27" s="263">
        <f ca="1">'IMP PRJ Adj Net Salaries'!BF27*IMP_Salary_Expense_Multiplier</f>
        <v>0</v>
      </c>
      <c r="BG27" s="264">
        <f ca="1">'IMP PRJ Adj Net Salaries'!BG27*IMP_Salary_Expense_Multiplier</f>
        <v>0</v>
      </c>
      <c r="BH27" s="264">
        <f ca="1">'IMP PRJ Adj Net Salaries'!BH27*IMP_Salary_Expense_Multiplier</f>
        <v>0</v>
      </c>
      <c r="BI27" s="263">
        <f ca="1">'IMP PRJ Adj Net Salaries'!BI27*IMP_Salary_Expense_Multiplier</f>
        <v>0</v>
      </c>
      <c r="BJ27" s="264">
        <f ca="1">'IMP PRJ Adj Net Salaries'!BJ27*IMP_Salary_Expense_Multiplier</f>
        <v>0</v>
      </c>
      <c r="BK27" s="265">
        <f ca="1">'IMP PRJ Adj Net Salaries'!BK27*IMP_Salary_Expense_Multiplier</f>
        <v>0</v>
      </c>
      <c r="BL27" s="264">
        <f ca="1">'IMP PRJ Adj Net Salaries'!BL27*IMP_Salary_Expense_Multiplier</f>
        <v>0</v>
      </c>
      <c r="BM27" s="264">
        <f ca="1">'IMP PRJ Adj Net Salaries'!BM27*IMP_Salary_Expense_Multiplier</f>
        <v>0</v>
      </c>
      <c r="BN27" s="345">
        <f ca="1">'IMP PRJ Adj Net Salaries'!BN27*IMP_Salary_Expense_Multiplier</f>
        <v>0</v>
      </c>
      <c r="BO27" s="264">
        <f ca="1">'IMP PRJ Adj Net Salaries'!BO27*IMP_Salary_Expense_Multiplier</f>
        <v>0</v>
      </c>
      <c r="BP27" s="264">
        <f ca="1">'IMP PRJ Adj Net Salaries'!BP27*IMP_Salary_Expense_Multiplier</f>
        <v>0</v>
      </c>
      <c r="BQ27" s="264">
        <f ca="1">'IMP PRJ Adj Net Salaries'!BQ27*IMP_Salary_Expense_Multiplier</f>
        <v>0</v>
      </c>
      <c r="BR27" s="263">
        <f ca="1">'IMP PRJ Adj Net Salaries'!BR27*IMP_Salary_Expense_Multiplier</f>
        <v>0</v>
      </c>
      <c r="BS27" s="264">
        <f ca="1">'IMP PRJ Adj Net Salaries'!BS27*IMP_Salary_Expense_Multiplier</f>
        <v>0</v>
      </c>
      <c r="BT27" s="345">
        <f ca="1">'IMP PRJ Adj Net Salaries'!BT27*IMP_Salary_Expense_Multiplier</f>
        <v>0</v>
      </c>
      <c r="BU27" s="264">
        <f ca="1">'IMP PRJ Adj Net Salaries'!BU27*IMP_Salary_Expense_Multiplier</f>
        <v>0</v>
      </c>
      <c r="BV27" s="264">
        <f ca="1">'IMP PRJ Adj Net Salaries'!BV27*IMP_Salary_Expense_Multiplier</f>
        <v>0</v>
      </c>
      <c r="BW27" s="265">
        <f ca="1">'IMP PRJ Adj Net Salaries'!BW27*IMP_Salary_Expense_Multiplier</f>
        <v>0</v>
      </c>
      <c r="BX27" s="266">
        <f ca="1">'IMP PRJ Adj Net Salaries'!BX27*IMP_Salary_Expense_Multiplier</f>
        <v>0</v>
      </c>
      <c r="BY27" s="264">
        <f ca="1">'IMP PRJ Adj Net Salaries'!BY27*IMP_Salary_Expense_Multiplier</f>
        <v>0</v>
      </c>
      <c r="BZ27" s="264">
        <f ca="1">'IMP PRJ Adj Net Salaries'!BZ27*IMP_Salary_Expense_Multiplier</f>
        <v>0</v>
      </c>
      <c r="CA27" s="263">
        <f ca="1">'IMP PRJ Adj Net Salaries'!CA27*IMP_Salary_Expense_Multiplier</f>
        <v>0</v>
      </c>
      <c r="CB27" s="264">
        <f ca="1">'IMP PRJ Adj Net Salaries'!CB27*IMP_Salary_Expense_Multiplier</f>
        <v>0</v>
      </c>
      <c r="CC27" s="264">
        <f ca="1">'IMP PRJ Adj Net Salaries'!CC27*IMP_Salary_Expense_Multiplier</f>
        <v>0</v>
      </c>
      <c r="CD27" s="263">
        <f ca="1">'IMP PRJ Adj Net Salaries'!CD27*IMP_Salary_Expense_Multiplier</f>
        <v>0</v>
      </c>
      <c r="CE27" s="264">
        <f ca="1">'IMP PRJ Adj Net Salaries'!CE27*IMP_Salary_Expense_Multiplier</f>
        <v>0</v>
      </c>
      <c r="CF27" s="264">
        <f ca="1">'IMP PRJ Adj Net Salaries'!CF27*IMP_Salary_Expense_Multiplier</f>
        <v>0</v>
      </c>
      <c r="CG27" s="263">
        <f ca="1">'IMP PRJ Adj Net Salaries'!CG27*IMP_Salary_Expense_Multiplier</f>
        <v>0</v>
      </c>
      <c r="CH27" s="264">
        <f ca="1">'IMP PRJ Adj Net Salaries'!CH27*IMP_Salary_Expense_Multiplier</f>
        <v>0</v>
      </c>
      <c r="CI27" s="265">
        <f ca="1">'IMP PRJ Adj Net Salaries'!CI27*IMP_Salary_Expense_Multiplier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Adj Net Salaries'!AB28*IMP_Salary_Expense_Multiplier</f>
        <v>0</v>
      </c>
      <c r="AC28" s="264">
        <f ca="1">'IMP PRJ Adj Net Salaries'!AC28*IMP_Salary_Expense_Multiplier</f>
        <v>0</v>
      </c>
      <c r="AD28" s="264">
        <f ca="1">'IMP PRJ Adj Net Salaries'!AD28*IMP_Salary_Expense_Multiplier</f>
        <v>0</v>
      </c>
      <c r="AE28" s="263">
        <f ca="1">'IMP PRJ Adj Net Salaries'!AE28*IMP_Salary_Expense_Multiplier</f>
        <v>0</v>
      </c>
      <c r="AF28" s="264">
        <f ca="1">'IMP PRJ Adj Net Salaries'!AF28*IMP_Salary_Expense_Multiplier</f>
        <v>0</v>
      </c>
      <c r="AG28" s="264">
        <f ca="1">'IMP PRJ Adj Net Salaries'!AG28*IMP_Salary_Expense_Multiplier</f>
        <v>0</v>
      </c>
      <c r="AH28" s="263">
        <f ca="1">'IMP PRJ Adj Net Salaries'!AH28*IMP_Salary_Expense_Multiplier</f>
        <v>0</v>
      </c>
      <c r="AI28" s="264">
        <f ca="1">'IMP PRJ Adj Net Salaries'!AI28*IMP_Salary_Expense_Multiplier</f>
        <v>0</v>
      </c>
      <c r="AJ28" s="264">
        <f ca="1">'IMP PRJ Adj Net Salaries'!AJ28*IMP_Salary_Expense_Multiplier</f>
        <v>0</v>
      </c>
      <c r="AK28" s="263">
        <f ca="1">'IMP PRJ Adj Net Salaries'!AK28*IMP_Salary_Expense_Multiplier</f>
        <v>0</v>
      </c>
      <c r="AL28" s="264">
        <f ca="1">'IMP PRJ Adj Net Salaries'!AL28*IMP_Salary_Expense_Multiplier</f>
        <v>0</v>
      </c>
      <c r="AM28" s="265">
        <f ca="1">'IMP PRJ Adj Net Salaries'!AM28*IMP_Salary_Expense_Multiplier</f>
        <v>0</v>
      </c>
      <c r="AN28" s="266">
        <f ca="1">'IMP PRJ Adj Net Salaries'!AN28*IMP_Salary_Expense_Multiplier</f>
        <v>0</v>
      </c>
      <c r="AO28" s="264">
        <f ca="1">'IMP PRJ Adj Net Salaries'!AO28*IMP_Salary_Expense_Multiplier</f>
        <v>0</v>
      </c>
      <c r="AP28" s="264">
        <f ca="1">'IMP PRJ Adj Net Salaries'!AP28*IMP_Salary_Expense_Multiplier</f>
        <v>0</v>
      </c>
      <c r="AQ28" s="263">
        <f ca="1">'IMP PRJ Adj Net Salaries'!AQ28*IMP_Salary_Expense_Multiplier</f>
        <v>0</v>
      </c>
      <c r="AR28" s="264">
        <f ca="1">'IMP PRJ Adj Net Salaries'!AR28*IMP_Salary_Expense_Multiplier</f>
        <v>0</v>
      </c>
      <c r="AS28" s="264">
        <f ca="1">'IMP PRJ Adj Net Salaries'!AS28*IMP_Salary_Expense_Multiplier</f>
        <v>0</v>
      </c>
      <c r="AT28" s="263">
        <f ca="1">'IMP PRJ Adj Net Salaries'!AT28*IMP_Salary_Expense_Multiplier</f>
        <v>0</v>
      </c>
      <c r="AU28" s="264">
        <f ca="1">'IMP PRJ Adj Net Salaries'!AU28*IMP_Salary_Expense_Multiplier</f>
        <v>0</v>
      </c>
      <c r="AV28" s="264">
        <f ca="1">'IMP PRJ Adj Net Salaries'!AV28*IMP_Salary_Expense_Multiplier</f>
        <v>0</v>
      </c>
      <c r="AW28" s="263">
        <f ca="1">'IMP PRJ Adj Net Salaries'!AW28*IMP_Salary_Expense_Multiplier</f>
        <v>0</v>
      </c>
      <c r="AX28" s="264">
        <f ca="1">'IMP PRJ Adj Net Salaries'!AX28*IMP_Salary_Expense_Multiplier</f>
        <v>0</v>
      </c>
      <c r="AY28" s="265">
        <f ca="1">'IMP PRJ Adj Net Salaries'!AY28*IMP_Salary_Expense_Multiplier</f>
        <v>0</v>
      </c>
      <c r="AZ28" s="266">
        <f ca="1">'IMP PRJ Adj Net Salaries'!AZ28*IMP_Salary_Expense_Multiplier</f>
        <v>0</v>
      </c>
      <c r="BA28" s="264">
        <f ca="1">'IMP PRJ Adj Net Salaries'!BA28*IMP_Salary_Expense_Multiplier</f>
        <v>0</v>
      </c>
      <c r="BB28" s="264">
        <f ca="1">'IMP PRJ Adj Net Salaries'!BB28*IMP_Salary_Expense_Multiplier</f>
        <v>0</v>
      </c>
      <c r="BC28" s="263">
        <f ca="1">'IMP PRJ Adj Net Salaries'!BC28*IMP_Salary_Expense_Multiplier</f>
        <v>0</v>
      </c>
      <c r="BD28" s="264">
        <f ca="1">'IMP PRJ Adj Net Salaries'!BD28*IMP_Salary_Expense_Multiplier</f>
        <v>0</v>
      </c>
      <c r="BE28" s="264">
        <f ca="1">'IMP PRJ Adj Net Salaries'!BE28*IMP_Salary_Expense_Multiplier</f>
        <v>0</v>
      </c>
      <c r="BF28" s="263">
        <f ca="1">'IMP PRJ Adj Net Salaries'!BF28*IMP_Salary_Expense_Multiplier</f>
        <v>0</v>
      </c>
      <c r="BG28" s="264">
        <f ca="1">'IMP PRJ Adj Net Salaries'!BG28*IMP_Salary_Expense_Multiplier</f>
        <v>0</v>
      </c>
      <c r="BH28" s="264">
        <f ca="1">'IMP PRJ Adj Net Salaries'!BH28*IMP_Salary_Expense_Multiplier</f>
        <v>0</v>
      </c>
      <c r="BI28" s="263">
        <f ca="1">'IMP PRJ Adj Net Salaries'!BI28*IMP_Salary_Expense_Multiplier</f>
        <v>0</v>
      </c>
      <c r="BJ28" s="264">
        <f ca="1">'IMP PRJ Adj Net Salaries'!BJ28*IMP_Salary_Expense_Multiplier</f>
        <v>0</v>
      </c>
      <c r="BK28" s="265">
        <f ca="1">'IMP PRJ Adj Net Salaries'!BK28*IMP_Salary_Expense_Multiplier</f>
        <v>0</v>
      </c>
      <c r="BL28" s="264">
        <f ca="1">'IMP PRJ Adj Net Salaries'!BL28*IMP_Salary_Expense_Multiplier</f>
        <v>0</v>
      </c>
      <c r="BM28" s="264">
        <f ca="1">'IMP PRJ Adj Net Salaries'!BM28*IMP_Salary_Expense_Multiplier</f>
        <v>0</v>
      </c>
      <c r="BN28" s="346">
        <f ca="1">'IMP PRJ Adj Net Salaries'!BN28*IMP_Salary_Expense_Multiplier</f>
        <v>0</v>
      </c>
      <c r="BO28" s="264">
        <f ca="1">'IMP PRJ Adj Net Salaries'!BO28*IMP_Salary_Expense_Multiplier</f>
        <v>0</v>
      </c>
      <c r="BP28" s="264">
        <f ca="1">'IMP PRJ Adj Net Salaries'!BP28*IMP_Salary_Expense_Multiplier</f>
        <v>0</v>
      </c>
      <c r="BQ28" s="264">
        <f ca="1">'IMP PRJ Adj Net Salaries'!BQ28*IMP_Salary_Expense_Multiplier</f>
        <v>0</v>
      </c>
      <c r="BR28" s="352">
        <f ca="1">'IMP PRJ Adj Net Salaries'!BR28*IMP_Salary_Expense_Multiplier</f>
        <v>0</v>
      </c>
      <c r="BS28" s="264">
        <f ca="1">'IMP PRJ Adj Net Salaries'!BS28*IMP_Salary_Expense_Multiplier</f>
        <v>0</v>
      </c>
      <c r="BT28" s="346">
        <f ca="1">'IMP PRJ Adj Net Salaries'!BT28*IMP_Salary_Expense_Multiplier</f>
        <v>0</v>
      </c>
      <c r="BU28" s="264">
        <f ca="1">'IMP PRJ Adj Net Salaries'!BU28*IMP_Salary_Expense_Multiplier</f>
        <v>0</v>
      </c>
      <c r="BV28" s="264">
        <f ca="1">'IMP PRJ Adj Net Salaries'!BV28*IMP_Salary_Expense_Multiplier</f>
        <v>0</v>
      </c>
      <c r="BW28" s="265">
        <f ca="1">'IMP PRJ Adj Net Salaries'!BW28*IMP_Salary_Expense_Multiplier</f>
        <v>0</v>
      </c>
      <c r="BX28" s="266">
        <f ca="1">'IMP PRJ Adj Net Salaries'!BX28*IMP_Salary_Expense_Multiplier</f>
        <v>0</v>
      </c>
      <c r="BY28" s="264">
        <f ca="1">'IMP PRJ Adj Net Salaries'!BY28*IMP_Salary_Expense_Multiplier</f>
        <v>0</v>
      </c>
      <c r="BZ28" s="264">
        <f ca="1">'IMP PRJ Adj Net Salaries'!BZ28*IMP_Salary_Expense_Multiplier</f>
        <v>0</v>
      </c>
      <c r="CA28" s="263">
        <f ca="1">'IMP PRJ Adj Net Salaries'!CA28*IMP_Salary_Expense_Multiplier</f>
        <v>0</v>
      </c>
      <c r="CB28" s="264">
        <f ca="1">'IMP PRJ Adj Net Salaries'!CB28*IMP_Salary_Expense_Multiplier</f>
        <v>0</v>
      </c>
      <c r="CC28" s="264">
        <f ca="1">'IMP PRJ Adj Net Salaries'!CC28*IMP_Salary_Expense_Multiplier</f>
        <v>0</v>
      </c>
      <c r="CD28" s="263">
        <f ca="1">'IMP PRJ Adj Net Salaries'!CD28*IMP_Salary_Expense_Multiplier</f>
        <v>0</v>
      </c>
      <c r="CE28" s="264">
        <f ca="1">'IMP PRJ Adj Net Salaries'!CE28*IMP_Salary_Expense_Multiplier</f>
        <v>0</v>
      </c>
      <c r="CF28" s="264">
        <f ca="1">'IMP PRJ Adj Net Salaries'!CF28*IMP_Salary_Expense_Multiplier</f>
        <v>0</v>
      </c>
      <c r="CG28" s="263">
        <f ca="1">'IMP PRJ Adj Net Salaries'!CG28*IMP_Salary_Expense_Multiplier</f>
        <v>0</v>
      </c>
      <c r="CH28" s="264">
        <f ca="1">'IMP PRJ Adj Net Salaries'!CH28*IMP_Salary_Expense_Multiplier</f>
        <v>0</v>
      </c>
      <c r="CI28" s="265">
        <f ca="1">'IMP PRJ Adj Net Salaries'!CI28*IMP_Salary_Expense_Multiplier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64.02239999999999</v>
      </c>
      <c r="AC30" s="264">
        <f t="shared" ref="AC30:CI30" ca="1" si="1">SUM(AC4:AC28)</f>
        <v>81.734400000000008</v>
      </c>
      <c r="AD30" s="264">
        <f t="shared" ca="1" si="1"/>
        <v>51.667199999999987</v>
      </c>
      <c r="AE30" s="263">
        <f t="shared" ca="1" si="1"/>
        <v>60.73919999999999</v>
      </c>
      <c r="AF30" s="264">
        <f t="shared" ca="1" si="1"/>
        <v>49.679999999999993</v>
      </c>
      <c r="AG30" s="264">
        <f t="shared" ca="1" si="1"/>
        <v>71.28</v>
      </c>
      <c r="AH30" s="263">
        <f t="shared" ca="1" si="1"/>
        <v>60.73919999999999</v>
      </c>
      <c r="AI30" s="264">
        <f t="shared" ca="1" si="1"/>
        <v>49.679999999999993</v>
      </c>
      <c r="AJ30" s="264">
        <f t="shared" ca="1" si="1"/>
        <v>71.28</v>
      </c>
      <c r="AK30" s="263">
        <f t="shared" ca="1" si="1"/>
        <v>60.73919999999999</v>
      </c>
      <c r="AL30" s="264">
        <f t="shared" ca="1" si="1"/>
        <v>49.679999999999993</v>
      </c>
      <c r="AM30" s="265">
        <f t="shared" ca="1" si="1"/>
        <v>71.28</v>
      </c>
      <c r="AN30" s="266">
        <f t="shared" ca="1" si="1"/>
        <v>380.63459999999998</v>
      </c>
      <c r="AO30" s="264">
        <f t="shared" ca="1" si="1"/>
        <v>452.46420000000001</v>
      </c>
      <c r="AP30" s="264">
        <f t="shared" ca="1" si="1"/>
        <v>333.9246</v>
      </c>
      <c r="AQ30" s="263">
        <f t="shared" ca="1" si="1"/>
        <v>441.77279999999996</v>
      </c>
      <c r="AR30" s="264">
        <f t="shared" ca="1" si="1"/>
        <v>396.6198</v>
      </c>
      <c r="AS30" s="264">
        <f t="shared" ca="1" si="1"/>
        <v>490.24740000000003</v>
      </c>
      <c r="AT30" s="263">
        <f t="shared" ca="1" si="1"/>
        <v>437.82839999999999</v>
      </c>
      <c r="AU30" s="264">
        <f t="shared" ca="1" si="1"/>
        <v>358.10999999999996</v>
      </c>
      <c r="AV30" s="264">
        <f t="shared" ca="1" si="1"/>
        <v>513.81000000000006</v>
      </c>
      <c r="AW30" s="263">
        <f t="shared" ca="1" si="1"/>
        <v>480.23069999999996</v>
      </c>
      <c r="AX30" s="264">
        <f t="shared" ca="1" si="1"/>
        <v>445.71720000000005</v>
      </c>
      <c r="AY30" s="265">
        <f t="shared" ca="1" si="1"/>
        <v>521.28359999999998</v>
      </c>
      <c r="AZ30" s="266">
        <f t="shared" ca="1" si="1"/>
        <v>648.87888000000009</v>
      </c>
      <c r="BA30" s="264">
        <f t="shared" ca="1" si="1"/>
        <v>566.79168000000004</v>
      </c>
      <c r="BB30" s="264">
        <f t="shared" ca="1" si="1"/>
        <v>732.67583999999988</v>
      </c>
      <c r="BC30" s="263">
        <f t="shared" ca="1" si="1"/>
        <v>1338.4238399999999</v>
      </c>
      <c r="BD30" s="264">
        <f t="shared" ca="1" si="1"/>
        <v>1412.8920000000001</v>
      </c>
      <c r="BE30" s="264">
        <f t="shared" ca="1" si="1"/>
        <v>1316.4840000000002</v>
      </c>
      <c r="BF30" s="263">
        <f t="shared" ca="1" si="1"/>
        <v>1302.8558399999999</v>
      </c>
      <c r="BG30" s="264">
        <f t="shared" ca="1" si="1"/>
        <v>1065.636</v>
      </c>
      <c r="BH30" s="264">
        <f t="shared" ca="1" si="1"/>
        <v>1528.9559999999999</v>
      </c>
      <c r="BI30" s="263">
        <f t="shared" ca="1" si="1"/>
        <v>1302.8558399999999</v>
      </c>
      <c r="BJ30" s="264">
        <f t="shared" ca="1" si="1"/>
        <v>1065.636</v>
      </c>
      <c r="BK30" s="265">
        <f t="shared" ca="1" si="1"/>
        <v>1528.9559999999999</v>
      </c>
      <c r="BL30" s="264">
        <f t="shared" ca="1" si="1"/>
        <v>1460.4825000000003</v>
      </c>
      <c r="BM30" s="264">
        <f t="shared" ca="1" si="1"/>
        <v>1194.5625</v>
      </c>
      <c r="BN30" s="345">
        <f t="shared" ca="1" si="1"/>
        <v>1713.9375</v>
      </c>
      <c r="BO30" s="264">
        <f t="shared" ca="1" si="1"/>
        <v>2405.2574999999997</v>
      </c>
      <c r="BP30" s="264">
        <f t="shared" ca="1" si="1"/>
        <v>2400.7124999999996</v>
      </c>
      <c r="BQ30" s="345">
        <f t="shared" ca="1" si="1"/>
        <v>2476.3874999999998</v>
      </c>
      <c r="BR30" s="264">
        <f t="shared" ca="1" si="1"/>
        <v>2267.1749999999997</v>
      </c>
      <c r="BS30" s="264">
        <f t="shared" ca="1" si="1"/>
        <v>1854.375</v>
      </c>
      <c r="BT30" s="345">
        <f t="shared" ca="1" si="1"/>
        <v>2660.6249999999995</v>
      </c>
      <c r="BU30" s="264">
        <f t="shared" ca="1" si="1"/>
        <v>2550.6074999999996</v>
      </c>
      <c r="BV30" s="264">
        <f t="shared" ca="1" si="1"/>
        <v>2216.2199999999993</v>
      </c>
      <c r="BW30" s="265">
        <f t="shared" ca="1" si="1"/>
        <v>2889.3599999999992</v>
      </c>
      <c r="BX30" s="266">
        <f t="shared" ca="1" si="1"/>
        <v>3043.2870000000003</v>
      </c>
      <c r="BY30" s="264">
        <f t="shared" ca="1" si="1"/>
        <v>2489.1750000000002</v>
      </c>
      <c r="BZ30" s="264">
        <f t="shared" ca="1" si="1"/>
        <v>3571.4250000000002</v>
      </c>
      <c r="CA30" s="263">
        <f t="shared" ca="1" si="1"/>
        <v>2663.6669999999995</v>
      </c>
      <c r="CB30" s="264">
        <f t="shared" ca="1" si="1"/>
        <v>2178.6749999999997</v>
      </c>
      <c r="CC30" s="264">
        <f t="shared" ca="1" si="1"/>
        <v>3125.9249999999997</v>
      </c>
      <c r="CD30" s="263">
        <f t="shared" ca="1" si="1"/>
        <v>2687.2649999999999</v>
      </c>
      <c r="CE30" s="264">
        <f t="shared" ca="1" si="1"/>
        <v>2295.8729999999996</v>
      </c>
      <c r="CF30" s="264">
        <f t="shared" ca="1" si="1"/>
        <v>3075.3989999999994</v>
      </c>
      <c r="CG30" s="263">
        <f t="shared" ca="1" si="1"/>
        <v>2676.3209999999999</v>
      </c>
      <c r="CH30" s="264">
        <f t="shared" ca="1" si="1"/>
        <v>2189.0250000000001</v>
      </c>
      <c r="CI30" s="265">
        <f t="shared" ca="1" si="1"/>
        <v>3140.7749999999996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197.42399999999998</v>
      </c>
      <c r="AE32" s="263"/>
      <c r="AF32" s="264"/>
      <c r="AG32" s="264">
        <f ca="1">SUM(AE30:AG30)</f>
        <v>181.69919999999999</v>
      </c>
      <c r="AH32" s="263"/>
      <c r="AI32" s="264"/>
      <c r="AJ32" s="264">
        <f ca="1">SUM(AH30:AJ30)</f>
        <v>181.69919999999999</v>
      </c>
      <c r="AK32" s="263"/>
      <c r="AL32" s="264"/>
      <c r="AM32" s="265">
        <f ca="1">SUM(AK30:AM30)</f>
        <v>181.69919999999999</v>
      </c>
      <c r="AN32" s="266"/>
      <c r="AO32" s="264"/>
      <c r="AP32" s="264">
        <f ca="1">SUM(AN30:AP30)</f>
        <v>1167.0234</v>
      </c>
      <c r="AQ32" s="263"/>
      <c r="AR32" s="264"/>
      <c r="AS32" s="264">
        <f ca="1">SUM(AQ30:AS30)</f>
        <v>1328.6399999999999</v>
      </c>
      <c r="AT32" s="263"/>
      <c r="AU32" s="264"/>
      <c r="AV32" s="264">
        <f ca="1">SUM(AT30:AV30)</f>
        <v>1309.7483999999999</v>
      </c>
      <c r="AW32" s="263"/>
      <c r="AX32" s="264"/>
      <c r="AY32" s="265">
        <f ca="1">SUM(AW30:AY30)</f>
        <v>1447.2314999999999</v>
      </c>
      <c r="AZ32" s="266"/>
      <c r="BA32" s="264"/>
      <c r="BB32" s="264">
        <f ca="1">SUM(AZ30:BB30)</f>
        <v>1948.3463999999999</v>
      </c>
      <c r="BC32" s="263"/>
      <c r="BD32" s="264"/>
      <c r="BE32" s="264">
        <f ca="1">SUM(BC30:BE30)</f>
        <v>4067.7998400000006</v>
      </c>
      <c r="BF32" s="263"/>
      <c r="BG32" s="264"/>
      <c r="BH32" s="264">
        <f ca="1">SUM(BF30:BH30)</f>
        <v>3897.4478399999998</v>
      </c>
      <c r="BI32" s="263"/>
      <c r="BJ32" s="264"/>
      <c r="BK32" s="265">
        <f ca="1">SUM(BI30:BK30)</f>
        <v>3897.4478399999998</v>
      </c>
      <c r="BL32" s="264"/>
      <c r="BM32" s="264"/>
      <c r="BN32" s="345">
        <f ca="1">SUM(BL30:BN30)</f>
        <v>4368.9825000000001</v>
      </c>
      <c r="BO32" s="264"/>
      <c r="BP32" s="264"/>
      <c r="BQ32" s="345">
        <f ca="1">SUM(BO30:BQ30)</f>
        <v>7282.3574999999992</v>
      </c>
      <c r="BR32" s="264"/>
      <c r="BS32" s="264"/>
      <c r="BT32" s="345">
        <f ca="1">SUM(BR30:BT30)</f>
        <v>6782.1749999999993</v>
      </c>
      <c r="BU32" s="264"/>
      <c r="BV32" s="264"/>
      <c r="BW32" s="265">
        <f ca="1">SUM(BU30:BW30)</f>
        <v>7656.1874999999982</v>
      </c>
      <c r="BX32" s="266"/>
      <c r="BY32" s="264"/>
      <c r="BZ32" s="264">
        <f ca="1">SUM(BX30:BZ30)</f>
        <v>9103.8870000000006</v>
      </c>
      <c r="CA32" s="263"/>
      <c r="CB32" s="264"/>
      <c r="CC32" s="264">
        <f ca="1">SUM(CA30:CC30)</f>
        <v>7968.266999999998</v>
      </c>
      <c r="CD32" s="263"/>
      <c r="CE32" s="264"/>
      <c r="CF32" s="264">
        <f ca="1">SUM(CD30:CF30)</f>
        <v>8058.5369999999984</v>
      </c>
      <c r="CG32" s="263"/>
      <c r="CH32" s="264"/>
      <c r="CI32" s="265">
        <f ca="1">SUM(CG30:CI30)</f>
        <v>8006.1209999999992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742.52159999999992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5252.6432999999997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13811.041920000001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26089.702499999999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33136.811999999998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23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5" activePane="bottomRight" state="frozen"/>
      <selection pane="topRight" activeCell="D1" sqref="D1"/>
      <selection pane="bottomLeft" activeCell="A3" sqref="A3"/>
      <selection pane="bottomRight" activeCell="AB5" sqref="AB5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('IMP Total Adj Net Salaries'!AB4-'IMP PRJ Adj Net Salaries'!AB4)*IMP_Salary_Expense_Multiplier</f>
        <v>10.367999999999999</v>
      </c>
      <c r="AC4" s="261">
        <f ca="1">('IMP Total Adj Net Salaries'!AC4-'IMP PRJ Adj Net Salaries'!AC4)*IMP_Salary_Expense_Multiplier</f>
        <v>6.4799999999999995</v>
      </c>
      <c r="AD4" s="261">
        <f ca="1">('IMP Total Adj Net Salaries'!AD4-'IMP PRJ Adj Net Salaries'!AD4)*IMP_Salary_Expense_Multiplier</f>
        <v>11.663999999999998</v>
      </c>
      <c r="AE4" s="260">
        <f ca="1">('IMP Total Adj Net Salaries'!AE4-'IMP PRJ Adj Net Salaries'!AE4)*IMP_Salary_Expense_Multiplier</f>
        <v>12.959999999999999</v>
      </c>
      <c r="AF4" s="261">
        <f ca="1">('IMP Total Adj Net Salaries'!AF4-'IMP PRJ Adj Net Salaries'!AF4)*IMP_Salary_Expense_Multiplier</f>
        <v>12.959999999999999</v>
      </c>
      <c r="AG4" s="261">
        <f ca="1">('IMP Total Adj Net Salaries'!AG4-'IMP PRJ Adj Net Salaries'!AG4)*IMP_Salary_Expense_Multiplier</f>
        <v>10.367999999999999</v>
      </c>
      <c r="AH4" s="260">
        <f ca="1">('IMP Total Adj Net Salaries'!AH4-'IMP PRJ Adj Net Salaries'!AH4)*IMP_Salary_Expense_Multiplier</f>
        <v>12.959999999999999</v>
      </c>
      <c r="AI4" s="261">
        <f ca="1">('IMP Total Adj Net Salaries'!AI4-'IMP PRJ Adj Net Salaries'!AI4)*IMP_Salary_Expense_Multiplier</f>
        <v>12.959999999999999</v>
      </c>
      <c r="AJ4" s="261">
        <f ca="1">('IMP Total Adj Net Salaries'!AJ4-'IMP PRJ Adj Net Salaries'!AJ4)*IMP_Salary_Expense_Multiplier</f>
        <v>10.367999999999999</v>
      </c>
      <c r="AK4" s="260">
        <f ca="1">('IMP Total Adj Net Salaries'!AK4-'IMP PRJ Adj Net Salaries'!AK4)*IMP_Salary_Expense_Multiplier</f>
        <v>12.959999999999999</v>
      </c>
      <c r="AL4" s="261">
        <f ca="1">('IMP Total Adj Net Salaries'!AL4-'IMP PRJ Adj Net Salaries'!AL4)*IMP_Salary_Expense_Multiplier</f>
        <v>12.959999999999999</v>
      </c>
      <c r="AM4" s="262">
        <f ca="1">('IMP Total Adj Net Salaries'!AM4-'IMP PRJ Adj Net Salaries'!AM4)*IMP_Salary_Expense_Multiplier</f>
        <v>10.367999999999999</v>
      </c>
      <c r="AN4" s="261">
        <f ca="1">('IMP Total Adj Net Salaries'!AN4-'IMP PRJ Adj Net Salaries'!AN4)*IMP_Salary_Expense_Multiplier</f>
        <v>3.1140000000000008</v>
      </c>
      <c r="AO4" s="261">
        <f ca="1">('IMP Total Adj Net Salaries'!AO4-'IMP PRJ Adj Net Salaries'!AO4)*IMP_Salary_Expense_Multiplier</f>
        <v>0</v>
      </c>
      <c r="AP4" s="261">
        <f ca="1">('IMP Total Adj Net Salaries'!AP4-'IMP PRJ Adj Net Salaries'!AP4)*IMP_Salary_Expense_Multiplier</f>
        <v>21.797999999999998</v>
      </c>
      <c r="AQ4" s="260">
        <f ca="1">('IMP Total Adj Net Salaries'!AQ4-'IMP PRJ Adj Net Salaries'!AQ4)*IMP_Salary_Expense_Multiplier</f>
        <v>28.026</v>
      </c>
      <c r="AR4" s="261">
        <f ca="1">('IMP Total Adj Net Salaries'!AR4-'IMP PRJ Adj Net Salaries'!AR4)*IMP_Salary_Expense_Multiplier</f>
        <v>23.354999999999997</v>
      </c>
      <c r="AS4" s="261">
        <f ca="1">('IMP Total Adj Net Salaries'!AS4-'IMP PRJ Adj Net Salaries'!AS4)*IMP_Salary_Expense_Multiplier</f>
        <v>14.013</v>
      </c>
      <c r="AT4" s="260">
        <f ca="1">('IMP Total Adj Net Salaries'!AT4-'IMP PRJ Adj Net Salaries'!AT4)*IMP_Salary_Expense_Multiplier</f>
        <v>31.139999999999997</v>
      </c>
      <c r="AU4" s="261">
        <f ca="1">('IMP Total Adj Net Salaries'!AU4-'IMP PRJ Adj Net Salaries'!AU4)*IMP_Salary_Expense_Multiplier</f>
        <v>31.139999999999997</v>
      </c>
      <c r="AV4" s="261">
        <f ca="1">('IMP Total Adj Net Salaries'!AV4-'IMP PRJ Adj Net Salaries'!AV4)*IMP_Salary_Expense_Multiplier</f>
        <v>12.455999999999996</v>
      </c>
      <c r="AW4" s="260">
        <f ca="1">('IMP Total Adj Net Salaries'!AW4-'IMP PRJ Adj Net Salaries'!AW4)*IMP_Salary_Expense_Multiplier</f>
        <v>26.468999999999998</v>
      </c>
      <c r="AX4" s="261">
        <f ca="1">('IMP Total Adj Net Salaries'!AX4-'IMP PRJ Adj Net Salaries'!AX4)*IMP_Salary_Expense_Multiplier</f>
        <v>19.462499999999999</v>
      </c>
      <c r="AY4" s="262">
        <f ca="1">('IMP Total Adj Net Salaries'!AY4-'IMP PRJ Adj Net Salaries'!AY4)*IMP_Salary_Expense_Multiplier</f>
        <v>13.234499999999999</v>
      </c>
      <c r="AZ4" s="261">
        <f ca="1">('IMP Total Adj Net Salaries'!AZ4-'IMP PRJ Adj Net Salaries'!AZ4)*IMP_Salary_Expense_Multiplier</f>
        <v>34.257600000000004</v>
      </c>
      <c r="BA4" s="261">
        <f ca="1">('IMP Total Adj Net Salaries'!BA4-'IMP PRJ Adj Net Salaries'!BA4)*IMP_Salary_Expense_Multiplier</f>
        <v>29.484000000000002</v>
      </c>
      <c r="BB4" s="261">
        <f ca="1">('IMP Total Adj Net Salaries'!BB4-'IMP PRJ Adj Net Salaries'!BB4)*IMP_Salary_Expense_Multiplier</f>
        <v>11.512800000000006</v>
      </c>
      <c r="BC4" s="260">
        <f ca="1">('IMP Total Adj Net Salaries'!BC4-'IMP PRJ Adj Net Salaries'!BC4)*IMP_Salary_Expense_Multiplier</f>
        <v>9.3600000000000012</v>
      </c>
      <c r="BD4" s="261">
        <f ca="1">('IMP Total Adj Net Salaries'!BD4-'IMP PRJ Adj Net Salaries'!BD4)*IMP_Salary_Expense_Multiplier</f>
        <v>4.6800000000000068</v>
      </c>
      <c r="BE4" s="261">
        <f ca="1">('IMP Total Adj Net Salaries'!BE4-'IMP PRJ Adj Net Salaries'!BE4)*IMP_Salary_Expense_Multiplier</f>
        <v>33.321600000000011</v>
      </c>
      <c r="BF4" s="260">
        <f ca="1">('IMP Total Adj Net Salaries'!BF4-'IMP PRJ Adj Net Salaries'!BF4)*IMP_Salary_Expense_Multiplier</f>
        <v>74.88000000000001</v>
      </c>
      <c r="BG4" s="261">
        <f ca="1">('IMP Total Adj Net Salaries'!BG4-'IMP PRJ Adj Net Salaries'!BG4)*IMP_Salary_Expense_Multiplier</f>
        <v>74.88000000000001</v>
      </c>
      <c r="BH4" s="261">
        <f ca="1">('IMP Total Adj Net Salaries'!BH4-'IMP PRJ Adj Net Salaries'!BH4)*IMP_Salary_Expense_Multiplier</f>
        <v>19.281599999999997</v>
      </c>
      <c r="BI4" s="260">
        <f ca="1">('IMP Total Adj Net Salaries'!BI4-'IMP PRJ Adj Net Salaries'!BI4)*IMP_Salary_Expense_Multiplier</f>
        <v>74.88000000000001</v>
      </c>
      <c r="BJ4" s="261">
        <f ca="1">('IMP Total Adj Net Salaries'!BJ4-'IMP PRJ Adj Net Salaries'!BJ4)*IMP_Salary_Expense_Multiplier</f>
        <v>74.88000000000001</v>
      </c>
      <c r="BK4" s="262">
        <f ca="1">('IMP Total Adj Net Salaries'!BK4-'IMP PRJ Adj Net Salaries'!BK4)*IMP_Salary_Expense_Multiplier</f>
        <v>19.281599999999997</v>
      </c>
      <c r="BL4" s="261">
        <f ca="1">('IMP Total Adj Net Salaries'!BL4-'IMP PRJ Adj Net Salaries'!BL4)*IMP_Salary_Expense_Multiplier</f>
        <v>90</v>
      </c>
      <c r="BM4" s="261">
        <f ca="1">('IMP Total Adj Net Salaries'!BM4-'IMP PRJ Adj Net Salaries'!BM4)*IMP_Salary_Expense_Multiplier</f>
        <v>90</v>
      </c>
      <c r="BN4" s="261">
        <f ca="1">('IMP Total Adj Net Salaries'!BN4-'IMP PRJ Adj Net Salaries'!BN4)*IMP_Salary_Expense_Multiplier</f>
        <v>27.675000000000001</v>
      </c>
      <c r="BO4" s="260">
        <f ca="1">('IMP Total Adj Net Salaries'!BO4-'IMP PRJ Adj Net Salaries'!BO4)*IMP_Salary_Expense_Multiplier</f>
        <v>51.75</v>
      </c>
      <c r="BP4" s="261">
        <f ca="1">('IMP Total Adj Net Salaries'!BP4-'IMP PRJ Adj Net Salaries'!BP4)*IMP_Salary_Expense_Multiplier</f>
        <v>16.875</v>
      </c>
      <c r="BQ4" s="261">
        <f ca="1">('IMP Total Adj Net Salaries'!BQ4-'IMP PRJ Adj Net Salaries'!BQ4)*IMP_Salary_Expense_Multiplier</f>
        <v>31.049999999999983</v>
      </c>
      <c r="BR4" s="260">
        <f ca="1">('IMP Total Adj Net Salaries'!BR4-'IMP PRJ Adj Net Salaries'!BR4)*IMP_Salary_Expense_Multiplier</f>
        <v>112.5</v>
      </c>
      <c r="BS4" s="261">
        <f ca="1">('IMP Total Adj Net Salaries'!BS4-'IMP PRJ Adj Net Salaries'!BS4)*IMP_Salary_Expense_Multiplier</f>
        <v>112.5</v>
      </c>
      <c r="BT4" s="261">
        <f ca="1">('IMP Total Adj Net Salaries'!BT4-'IMP PRJ Adj Net Salaries'!BT4)*IMP_Salary_Expense_Multiplier</f>
        <v>15.75</v>
      </c>
      <c r="BU4" s="260">
        <f ca="1">('IMP Total Adj Net Salaries'!BU4-'IMP PRJ Adj Net Salaries'!BU4)*IMP_Salary_Expense_Multiplier</f>
        <v>101.02499999999999</v>
      </c>
      <c r="BV4" s="261">
        <f ca="1">('IMP Total Adj Net Salaries'!BV4-'IMP PRJ Adj Net Salaries'!BV4)*IMP_Salary_Expense_Multiplier</f>
        <v>83.8125</v>
      </c>
      <c r="BW4" s="262">
        <f ca="1">('IMP Total Adj Net Salaries'!BW4-'IMP PRJ Adj Net Salaries'!BW4)*IMP_Salary_Expense_Multiplier</f>
        <v>10.012500000000017</v>
      </c>
      <c r="BX4" s="261">
        <f ca="1">('IMP Total Adj Net Salaries'!BX4-'IMP PRJ Adj Net Salaries'!BX4)*IMP_Salary_Expense_Multiplier</f>
        <v>135</v>
      </c>
      <c r="BY4" s="261">
        <f ca="1">('IMP Total Adj Net Salaries'!BY4-'IMP PRJ Adj Net Salaries'!BY4)*IMP_Salary_Expense_Multiplier</f>
        <v>135</v>
      </c>
      <c r="BZ4" s="261">
        <f ca="1">('IMP Total Adj Net Salaries'!BZ4-'IMP PRJ Adj Net Salaries'!BZ4)*IMP_Salary_Expense_Multiplier</f>
        <v>5.1299999999999892</v>
      </c>
      <c r="CA4" s="260">
        <f ca="1">('IMP Total Adj Net Salaries'!CA4-'IMP PRJ Adj Net Salaries'!CA4)*IMP_Salary_Expense_Multiplier</f>
        <v>135</v>
      </c>
      <c r="CB4" s="261">
        <f ca="1">('IMP Total Adj Net Salaries'!CB4-'IMP PRJ Adj Net Salaries'!CB4)*IMP_Salary_Expense_Multiplier</f>
        <v>135</v>
      </c>
      <c r="CC4" s="261">
        <f ca="1">('IMP Total Adj Net Salaries'!CC4-'IMP PRJ Adj Net Salaries'!CC4)*IMP_Salary_Expense_Multiplier</f>
        <v>21.330000000000005</v>
      </c>
      <c r="CD4" s="260">
        <f ca="1">('IMP Total Adj Net Salaries'!CD4-'IMP PRJ Adj Net Salaries'!CD4)*IMP_Salary_Expense_Multiplier</f>
        <v>126.35999999999999</v>
      </c>
      <c r="CE4" s="261">
        <f ca="1">('IMP Total Adj Net Salaries'!CE4-'IMP PRJ Adj Net Salaries'!CE4)*IMP_Salary_Expense_Multiplier</f>
        <v>113.39999999999999</v>
      </c>
      <c r="CF4" s="261">
        <f ca="1">('IMP Total Adj Net Salaries'!CF4-'IMP PRJ Adj Net Salaries'!CF4)*IMP_Salary_Expense_Multiplier</f>
        <v>25.110000000000014</v>
      </c>
      <c r="CG4" s="260">
        <f ca="1">('IMP Total Adj Net Salaries'!CG4-'IMP PRJ Adj Net Salaries'!CG4)*IMP_Salary_Expense_Multiplier</f>
        <v>135</v>
      </c>
      <c r="CH4" s="261">
        <f ca="1">('IMP Total Adj Net Salaries'!CH4-'IMP PRJ Adj Net Salaries'!CH4)*IMP_Salary_Expense_Multiplier</f>
        <v>135</v>
      </c>
      <c r="CI4" s="262">
        <f ca="1">('IMP Total Adj Net Salaries'!CI4-'IMP PRJ Adj Net Salaries'!CI4)*IMP_Salary_Expense_Multiplier</f>
        <v>20.790000000000003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('IMP Total Adj Net Salaries'!AB5-'IMP PRJ Adj Net Salaries'!AB5)*IMP_Salary_Expense_Multiplier</f>
        <v>0</v>
      </c>
      <c r="AC5" s="264">
        <f ca="1">('IMP Total Adj Net Salaries'!AC5-'IMP PRJ Adj Net Salaries'!AC5)*IMP_Salary_Expense_Multiplier</f>
        <v>0</v>
      </c>
      <c r="AD5" s="264">
        <f ca="1">('IMP Total Adj Net Salaries'!AD5-'IMP PRJ Adj Net Salaries'!AD5)*IMP_Salary_Expense_Multiplier</f>
        <v>6.2207999999999997</v>
      </c>
      <c r="AE5" s="263">
        <f ca="1">('IMP Total Adj Net Salaries'!AE5-'IMP PRJ Adj Net Salaries'!AE5)*IMP_Salary_Expense_Multiplier</f>
        <v>6.2207999999999997</v>
      </c>
      <c r="AF5" s="264">
        <f ca="1">('IMP Total Adj Net Salaries'!AF5-'IMP PRJ Adj Net Salaries'!AF5)*IMP_Salary_Expense_Multiplier</f>
        <v>6.9119999999999999</v>
      </c>
      <c r="AG5" s="264">
        <f ca="1">('IMP Total Adj Net Salaries'!AG5-'IMP PRJ Adj Net Salaries'!AG5)*IMP_Salary_Expense_Multiplier</f>
        <v>5.5295999999999994</v>
      </c>
      <c r="AH5" s="263">
        <f ca="1">('IMP Total Adj Net Salaries'!AH5-'IMP PRJ Adj Net Salaries'!AH5)*IMP_Salary_Expense_Multiplier</f>
        <v>6.2207999999999997</v>
      </c>
      <c r="AI5" s="264">
        <f ca="1">('IMP Total Adj Net Salaries'!AI5-'IMP PRJ Adj Net Salaries'!AI5)*IMP_Salary_Expense_Multiplier</f>
        <v>6.9119999999999999</v>
      </c>
      <c r="AJ5" s="264">
        <f ca="1">('IMP Total Adj Net Salaries'!AJ5-'IMP PRJ Adj Net Salaries'!AJ5)*IMP_Salary_Expense_Multiplier</f>
        <v>5.5295999999999994</v>
      </c>
      <c r="AK5" s="263">
        <f ca="1">('IMP Total Adj Net Salaries'!AK5-'IMP PRJ Adj Net Salaries'!AK5)*IMP_Salary_Expense_Multiplier</f>
        <v>6.2207999999999997</v>
      </c>
      <c r="AL5" s="264">
        <f ca="1">('IMP Total Adj Net Salaries'!AL5-'IMP PRJ Adj Net Salaries'!AL5)*IMP_Salary_Expense_Multiplier</f>
        <v>6.9119999999999999</v>
      </c>
      <c r="AM5" s="265">
        <f ca="1">('IMP Total Adj Net Salaries'!AM5-'IMP PRJ Adj Net Salaries'!AM5)*IMP_Salary_Expense_Multiplier</f>
        <v>5.5295999999999994</v>
      </c>
      <c r="AN5" s="266">
        <f ca="1">('IMP Total Adj Net Salaries'!AN5-'IMP PRJ Adj Net Salaries'!AN5)*IMP_Salary_Expense_Multiplier</f>
        <v>7.4736000000000056</v>
      </c>
      <c r="AO5" s="264">
        <f ca="1">('IMP Total Adj Net Salaries'!AO5-'IMP PRJ Adj Net Salaries'!AO5)*IMP_Salary_Expense_Multiplier</f>
        <v>8.304000000000002</v>
      </c>
      <c r="AP5" s="264">
        <f ca="1">('IMP Total Adj Net Salaries'!AP5-'IMP PRJ Adj Net Salaries'!AP5)*IMP_Salary_Expense_Multiplier</f>
        <v>36.537599999999998</v>
      </c>
      <c r="AQ5" s="263">
        <f ca="1">('IMP Total Adj Net Salaries'!AQ5-'IMP PRJ Adj Net Salaries'!AQ5)*IMP_Salary_Expense_Multiplier</f>
        <v>29.064</v>
      </c>
      <c r="AR5" s="264">
        <f ca="1">('IMP Total Adj Net Salaries'!AR5-'IMP PRJ Adj Net Salaries'!AR5)*IMP_Salary_Expense_Multiplier</f>
        <v>33.216000000000001</v>
      </c>
      <c r="AS5" s="264">
        <f ca="1">('IMP Total Adj Net Salaries'!AS5-'IMP PRJ Adj Net Salaries'!AS5)*IMP_Salary_Expense_Multiplier</f>
        <v>32.385599999999997</v>
      </c>
      <c r="AT5" s="263">
        <f ca="1">('IMP Total Adj Net Salaries'!AT5-'IMP PRJ Adj Net Salaries'!AT5)*IMP_Salary_Expense_Multiplier</f>
        <v>36.537599999999998</v>
      </c>
      <c r="AU5" s="264">
        <f ca="1">('IMP Total Adj Net Salaries'!AU5-'IMP PRJ Adj Net Salaries'!AU5)*IMP_Salary_Expense_Multiplier</f>
        <v>41.52</v>
      </c>
      <c r="AV5" s="264">
        <f ca="1">('IMP Total Adj Net Salaries'!AV5-'IMP PRJ Adj Net Salaries'!AV5)*IMP_Salary_Expense_Multiplier</f>
        <v>31.555199999999999</v>
      </c>
      <c r="AW5" s="263">
        <f ca="1">('IMP Total Adj Net Salaries'!AW5-'IMP PRJ Adj Net Salaries'!AW5)*IMP_Salary_Expense_Multiplier</f>
        <v>24.912000000000003</v>
      </c>
      <c r="AX5" s="264">
        <f ca="1">('IMP Total Adj Net Salaries'!AX5-'IMP PRJ Adj Net Salaries'!AX5)*IMP_Salary_Expense_Multiplier</f>
        <v>29.064</v>
      </c>
      <c r="AY5" s="265">
        <f ca="1">('IMP Total Adj Net Salaries'!AY5-'IMP PRJ Adj Net Salaries'!AY5)*IMP_Salary_Expense_Multiplier</f>
        <v>31.970400000000001</v>
      </c>
      <c r="AZ5" s="266">
        <f ca="1">('IMP Total Adj Net Salaries'!AZ5-'IMP PRJ Adj Net Salaries'!AZ5)*IMP_Salary_Expense_Multiplier</f>
        <v>34.944000000000003</v>
      </c>
      <c r="BA5" s="264">
        <f ca="1">('IMP Total Adj Net Salaries'!BA5-'IMP PRJ Adj Net Salaries'!BA5)*IMP_Salary_Expense_Multiplier</f>
        <v>41.433599999999998</v>
      </c>
      <c r="BB5" s="264">
        <f ca="1">('IMP Total Adj Net Salaries'!BB5-'IMP PRJ Adj Net Salaries'!BB5)*IMP_Salary_Expense_Multiplier</f>
        <v>36.09216</v>
      </c>
      <c r="BC5" s="263">
        <f ca="1">('IMP Total Adj Net Salaries'!BC5-'IMP PRJ Adj Net Salaries'!BC5)*IMP_Salary_Expense_Multiplier</f>
        <v>7.6377600000000028</v>
      </c>
      <c r="BD5" s="264">
        <f ca="1">('IMP Total Adj Net Salaries'!BD5-'IMP PRJ Adj Net Salaries'!BD5)*IMP_Salary_Expense_Multiplier</f>
        <v>14.975999999999987</v>
      </c>
      <c r="BE5" s="264">
        <f ca="1">('IMP Total Adj Net Salaries'!BE5-'IMP PRJ Adj Net Salaries'!BE5)*IMP_Salary_Expense_Multiplier</f>
        <v>67.691519999999997</v>
      </c>
      <c r="BF5" s="263">
        <f ca="1">('IMP Total Adj Net Salaries'!BF5-'IMP PRJ Adj Net Salaries'!BF5)*IMP_Salary_Expense_Multiplier</f>
        <v>75.029759999999982</v>
      </c>
      <c r="BG5" s="264">
        <f ca="1">('IMP Total Adj Net Salaries'!BG5-'IMP PRJ Adj Net Salaries'!BG5)*IMP_Salary_Expense_Multiplier</f>
        <v>89.855999999999995</v>
      </c>
      <c r="BH5" s="264">
        <f ca="1">('IMP Total Adj Net Salaries'!BH5-'IMP PRJ Adj Net Salaries'!BH5)*IMP_Salary_Expense_Multiplier</f>
        <v>60.203519999999983</v>
      </c>
      <c r="BI5" s="263">
        <f ca="1">('IMP Total Adj Net Salaries'!BI5-'IMP PRJ Adj Net Salaries'!BI5)*IMP_Salary_Expense_Multiplier</f>
        <v>75.029759999999982</v>
      </c>
      <c r="BJ5" s="264">
        <f ca="1">('IMP Total Adj Net Salaries'!BJ5-'IMP PRJ Adj Net Salaries'!BJ5)*IMP_Salary_Expense_Multiplier</f>
        <v>89.855999999999995</v>
      </c>
      <c r="BK5" s="265">
        <f ca="1">('IMP Total Adj Net Salaries'!BK5-'IMP PRJ Adj Net Salaries'!BK5)*IMP_Salary_Expense_Multiplier</f>
        <v>60.203519999999983</v>
      </c>
      <c r="BL5" s="266">
        <f ca="1">('IMP Total Adj Net Salaries'!BL5-'IMP PRJ Adj Net Salaries'!BL5)*IMP_Salary_Expense_Multiplier</f>
        <v>91.38000000000001</v>
      </c>
      <c r="BM5" s="264">
        <f ca="1">('IMP Total Adj Net Salaries'!BM5-'IMP PRJ Adj Net Salaries'!BM5)*IMP_Salary_Expense_Multiplier</f>
        <v>108</v>
      </c>
      <c r="BN5" s="264">
        <f ca="1">('IMP Total Adj Net Salaries'!BN5-'IMP PRJ Adj Net Salaries'!BN5)*IMP_Salary_Expense_Multiplier</f>
        <v>74.759999999999991</v>
      </c>
      <c r="BO5" s="263">
        <f ca="1">('IMP Total Adj Net Salaries'!BO5-'IMP PRJ Adj Net Salaries'!BO5)*IMP_Salary_Expense_Multiplier</f>
        <v>1.3800000000000068</v>
      </c>
      <c r="BP5" s="264">
        <f ca="1">('IMP Total Adj Net Salaries'!BP5-'IMP PRJ Adj Net Salaries'!BP5)*IMP_Salary_Expense_Multiplier</f>
        <v>18</v>
      </c>
      <c r="BQ5" s="264">
        <f ca="1">('IMP Total Adj Net Salaries'!BQ5-'IMP PRJ Adj Net Salaries'!BQ5)*IMP_Salary_Expense_Multiplier</f>
        <v>76.559999999999988</v>
      </c>
      <c r="BR5" s="263">
        <f ca="1">('IMP Total Adj Net Salaries'!BR5-'IMP PRJ Adj Net Salaries'!BR5)*IMP_Salary_Expense_Multiplier</f>
        <v>94.2</v>
      </c>
      <c r="BS5" s="264">
        <f ca="1">('IMP Total Adj Net Salaries'!BS5-'IMP PRJ Adj Net Salaries'!BS5)*IMP_Salary_Expense_Multiplier</f>
        <v>120</v>
      </c>
      <c r="BT5" s="264">
        <f ca="1">('IMP Total Adj Net Salaries'!BT5-'IMP PRJ Adj Net Salaries'!BT5)*IMP_Salary_Expense_Multiplier</f>
        <v>68.399999999999991</v>
      </c>
      <c r="BU5" s="263">
        <f ca="1">('IMP Total Adj Net Salaries'!BU5-'IMP PRJ Adj Net Salaries'!BU5)*IMP_Salary_Expense_Multiplier</f>
        <v>63.600000000000009</v>
      </c>
      <c r="BV5" s="264">
        <f ca="1">('IMP Total Adj Net Salaries'!BV5-'IMP PRJ Adj Net Salaries'!BV5)*IMP_Salary_Expense_Multiplier</f>
        <v>89.399999999999991</v>
      </c>
      <c r="BW5" s="265">
        <f ca="1">('IMP Total Adj Net Salaries'!BW5-'IMP PRJ Adj Net Salaries'!BW5)*IMP_Salary_Expense_Multiplier</f>
        <v>65.34</v>
      </c>
      <c r="BX5" s="266">
        <f ca="1">('IMP Total Adj Net Salaries'!BX5-'IMP PRJ Adj Net Salaries'!BX5)*IMP_Salary_Expense_Multiplier</f>
        <v>109.36799999999999</v>
      </c>
      <c r="BY5" s="264">
        <f ca="1">('IMP Total Adj Net Salaries'!BY5-'IMP PRJ Adj Net Salaries'!BY5)*IMP_Salary_Expense_Multiplier</f>
        <v>144</v>
      </c>
      <c r="BZ5" s="264">
        <f ca="1">('IMP Total Adj Net Salaries'!BZ5-'IMP PRJ Adj Net Salaries'!BZ5)*IMP_Salary_Expense_Multiplier</f>
        <v>74.73599999999999</v>
      </c>
      <c r="CA5" s="263">
        <f ca="1">('IMP Total Adj Net Salaries'!CA5-'IMP PRJ Adj Net Salaries'!CA5)*IMP_Salary_Expense_Multiplier</f>
        <v>113.688</v>
      </c>
      <c r="CB5" s="264">
        <f ca="1">('IMP Total Adj Net Salaries'!CB5-'IMP PRJ Adj Net Salaries'!CB5)*IMP_Salary_Expense_Multiplier</f>
        <v>144</v>
      </c>
      <c r="CC5" s="264">
        <f ca="1">('IMP Total Adj Net Salaries'!CC5-'IMP PRJ Adj Net Salaries'!CC5)*IMP_Salary_Expense_Multiplier</f>
        <v>83.376000000000005</v>
      </c>
      <c r="CD5" s="263">
        <f ca="1">('IMP Total Adj Net Salaries'!CD5-'IMP PRJ Adj Net Salaries'!CD5)*IMP_Salary_Expense_Multiplier</f>
        <v>92.808000000000007</v>
      </c>
      <c r="CE5" s="264">
        <f ca="1">('IMP Total Adj Net Salaries'!CE5-'IMP PRJ Adj Net Salaries'!CE5)*IMP_Salary_Expense_Multiplier</f>
        <v>120.96</v>
      </c>
      <c r="CF5" s="264">
        <f ca="1">('IMP Total Adj Net Salaries'!CF5-'IMP PRJ Adj Net Salaries'!CF5)*IMP_Salary_Expense_Multiplier</f>
        <v>85.39200000000001</v>
      </c>
      <c r="CG5" s="263">
        <f ca="1">('IMP Total Adj Net Salaries'!CG5-'IMP PRJ Adj Net Salaries'!CG5)*IMP_Salary_Expense_Multiplier</f>
        <v>113.544</v>
      </c>
      <c r="CH5" s="264">
        <f ca="1">('IMP Total Adj Net Salaries'!CH5-'IMP PRJ Adj Net Salaries'!CH5)*IMP_Salary_Expense_Multiplier</f>
        <v>144</v>
      </c>
      <c r="CI5" s="265">
        <f ca="1">('IMP Total Adj Net Salaries'!CI5-'IMP PRJ Adj Net Salaries'!CI5)*IMP_Salary_Expense_Multiplier</f>
        <v>83.088000000000008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('IMP Total Adj Net Salaries'!AB6-'IMP PRJ Adj Net Salaries'!AB6)*IMP_Salary_Expense_Multiplier</f>
        <v>0</v>
      </c>
      <c r="AC6" s="264">
        <f ca="1">('IMP Total Adj Net Salaries'!AC6-'IMP PRJ Adj Net Salaries'!AC6)*IMP_Salary_Expense_Multiplier</f>
        <v>0</v>
      </c>
      <c r="AD6" s="264">
        <f ca="1">('IMP Total Adj Net Salaries'!AD6-'IMP PRJ Adj Net Salaries'!AD6)*IMP_Salary_Expense_Multiplier</f>
        <v>2.5920000000000001</v>
      </c>
      <c r="AE6" s="263">
        <f ca="1">('IMP Total Adj Net Salaries'!AE6-'IMP PRJ Adj Net Salaries'!AE6)*IMP_Salary_Expense_Multiplier</f>
        <v>2.5920000000000001</v>
      </c>
      <c r="AF6" s="264">
        <f ca="1">('IMP Total Adj Net Salaries'!AF6-'IMP PRJ Adj Net Salaries'!AF6)*IMP_Salary_Expense_Multiplier</f>
        <v>4.6656000000000004</v>
      </c>
      <c r="AG6" s="264">
        <f ca="1">('IMP Total Adj Net Salaries'!AG6-'IMP PRJ Adj Net Salaries'!AG6)*IMP_Salary_Expense_Multiplier</f>
        <v>1.2960000000000005</v>
      </c>
      <c r="AH6" s="263">
        <f ca="1">('IMP Total Adj Net Salaries'!AH6-'IMP PRJ Adj Net Salaries'!AH6)*IMP_Salary_Expense_Multiplier</f>
        <v>2.5920000000000001</v>
      </c>
      <c r="AI6" s="264">
        <f ca="1">('IMP Total Adj Net Salaries'!AI6-'IMP PRJ Adj Net Salaries'!AI6)*IMP_Salary_Expense_Multiplier</f>
        <v>4.6656000000000004</v>
      </c>
      <c r="AJ6" s="264">
        <f ca="1">('IMP Total Adj Net Salaries'!AJ6-'IMP PRJ Adj Net Salaries'!AJ6)*IMP_Salary_Expense_Multiplier</f>
        <v>1.2960000000000005</v>
      </c>
      <c r="AK6" s="263">
        <f ca="1">('IMP Total Adj Net Salaries'!AK6-'IMP PRJ Adj Net Salaries'!AK6)*IMP_Salary_Expense_Multiplier</f>
        <v>2.5920000000000001</v>
      </c>
      <c r="AL6" s="264">
        <f ca="1">('IMP Total Adj Net Salaries'!AL6-'IMP PRJ Adj Net Salaries'!AL6)*IMP_Salary_Expense_Multiplier</f>
        <v>4.6656000000000004</v>
      </c>
      <c r="AM6" s="265">
        <f ca="1">('IMP Total Adj Net Salaries'!AM6-'IMP PRJ Adj Net Salaries'!AM6)*IMP_Salary_Expense_Multiplier</f>
        <v>1.2960000000000005</v>
      </c>
      <c r="AN6" s="266">
        <f ca="1">('IMP Total Adj Net Salaries'!AN6-'IMP PRJ Adj Net Salaries'!AN6)*IMP_Salary_Expense_Multiplier</f>
        <v>3.1139999999999985</v>
      </c>
      <c r="AO6" s="264">
        <f ca="1">('IMP Total Adj Net Salaries'!AO6-'IMP PRJ Adj Net Salaries'!AO6)*IMP_Salary_Expense_Multiplier</f>
        <v>5.6052000000000035</v>
      </c>
      <c r="AP6" s="264">
        <f ca="1">('IMP Total Adj Net Salaries'!AP6-'IMP PRJ Adj Net Salaries'!AP6)*IMP_Salary_Expense_Multiplier</f>
        <v>14.013</v>
      </c>
      <c r="AQ6" s="263">
        <f ca="1">('IMP Total Adj Net Salaries'!AQ6-'IMP PRJ Adj Net Salaries'!AQ6)*IMP_Salary_Expense_Multiplier</f>
        <v>9.3420000000000005</v>
      </c>
      <c r="AR6" s="264">
        <f ca="1">('IMP Total Adj Net Salaries'!AR6-'IMP PRJ Adj Net Salaries'!AR6)*IMP_Salary_Expense_Multiplier</f>
        <v>21.797999999999998</v>
      </c>
      <c r="AS6" s="264">
        <f ca="1">('IMP Total Adj Net Salaries'!AS6-'IMP PRJ Adj Net Salaries'!AS6)*IMP_Salary_Expense_Multiplier</f>
        <v>4.6709999999999976</v>
      </c>
      <c r="AT6" s="263">
        <f ca="1">('IMP Total Adj Net Salaries'!AT6-'IMP PRJ Adj Net Salaries'!AT6)*IMP_Salary_Expense_Multiplier</f>
        <v>12.455999999999998</v>
      </c>
      <c r="AU6" s="264">
        <f ca="1">('IMP Total Adj Net Salaries'!AU6-'IMP PRJ Adj Net Salaries'!AU6)*IMP_Salary_Expense_Multiplier</f>
        <v>27.403199999999998</v>
      </c>
      <c r="AV6" s="264">
        <f ca="1">('IMP Total Adj Net Salaries'!AV6-'IMP PRJ Adj Net Salaries'!AV6)*IMP_Salary_Expense_Multiplier</f>
        <v>3.1139999999999985</v>
      </c>
      <c r="AW6" s="263">
        <f ca="1">('IMP Total Adj Net Salaries'!AW6-'IMP PRJ Adj Net Salaries'!AW6)*IMP_Salary_Expense_Multiplier</f>
        <v>6.2280000000000015</v>
      </c>
      <c r="AX6" s="264">
        <f ca="1">('IMP Total Adj Net Salaries'!AX6-'IMP PRJ Adj Net Salaries'!AX6)*IMP_Salary_Expense_Multiplier</f>
        <v>18.684000000000001</v>
      </c>
      <c r="AY6" s="265">
        <f ca="1">('IMP Total Adj Net Salaries'!AY6-'IMP PRJ Adj Net Salaries'!AY6)*IMP_Salary_Expense_Multiplier</f>
        <v>3.1139999999999985</v>
      </c>
      <c r="AZ6" s="266">
        <f ca="1">('IMP Total Adj Net Salaries'!AZ6-'IMP PRJ Adj Net Salaries'!AZ6)*IMP_Salary_Expense_Multiplier</f>
        <v>6.7392000000000039</v>
      </c>
      <c r="BA6" s="264">
        <f ca="1">('IMP Total Adj Net Salaries'!BA6-'IMP PRJ Adj Net Salaries'!BA6)*IMP_Salary_Expense_Multiplier</f>
        <v>26.208000000000002</v>
      </c>
      <c r="BB6" s="264">
        <f ca="1">('IMP Total Adj Net Salaries'!BB6-'IMP PRJ Adj Net Salaries'!BB6)*IMP_Salary_Expense_Multiplier</f>
        <v>5.2416000000000027</v>
      </c>
      <c r="BC6" s="263">
        <f ca="1">('IMP Total Adj Net Salaries'!BC6-'IMP PRJ Adj Net Salaries'!BC6)*IMP_Salary_Expense_Multiplier</f>
        <v>6.1775999999999778</v>
      </c>
      <c r="BD6" s="264">
        <f ca="1">('IMP Total Adj Net Salaries'!BD6-'IMP PRJ Adj Net Salaries'!BD6)*IMP_Salary_Expense_Multiplier</f>
        <v>28.192319999999999</v>
      </c>
      <c r="BE6" s="264">
        <f ca="1">('IMP Total Adj Net Salaries'!BE6-'IMP PRJ Adj Net Salaries'!BE6)*IMP_Salary_Expense_Multiplier</f>
        <v>20.4984</v>
      </c>
      <c r="BF6" s="263">
        <f ca="1">('IMP Total Adj Net Salaries'!BF6-'IMP PRJ Adj Net Salaries'!BF6)*IMP_Salary_Expense_Multiplier</f>
        <v>34.257599999999989</v>
      </c>
      <c r="BG6" s="264">
        <f ca="1">('IMP Total Adj Net Salaries'!BG6-'IMP PRJ Adj Net Salaries'!BG6)*IMP_Salary_Expense_Multiplier</f>
        <v>78.736319999999992</v>
      </c>
      <c r="BH6" s="264">
        <f ca="1">('IMP Total Adj Net Salaries'!BH6-'IMP PRJ Adj Net Salaries'!BH6)*IMP_Salary_Expense_Multiplier</f>
        <v>6.4584000000000055</v>
      </c>
      <c r="BI6" s="263">
        <f ca="1">('IMP Total Adj Net Salaries'!BI6-'IMP PRJ Adj Net Salaries'!BI6)*IMP_Salary_Expense_Multiplier</f>
        <v>34.257599999999989</v>
      </c>
      <c r="BJ6" s="264">
        <f ca="1">('IMP Total Adj Net Salaries'!BJ6-'IMP PRJ Adj Net Salaries'!BJ6)*IMP_Salary_Expense_Multiplier</f>
        <v>78.736319999999992</v>
      </c>
      <c r="BK6" s="265">
        <f ca="1">('IMP Total Adj Net Salaries'!BK6-'IMP PRJ Adj Net Salaries'!BK6)*IMP_Salary_Expense_Multiplier</f>
        <v>6.4584000000000055</v>
      </c>
      <c r="BL6" s="266">
        <f ca="1">('IMP Total Adj Net Salaries'!BL6-'IMP PRJ Adj Net Salaries'!BL6)*IMP_Salary_Expense_Multiplier</f>
        <v>45.674999999999997</v>
      </c>
      <c r="BM6" s="264">
        <f ca="1">('IMP Total Adj Net Salaries'!BM6-'IMP PRJ Adj Net Salaries'!BM6)*IMP_Salary_Expense_Multiplier</f>
        <v>95.534999999999997</v>
      </c>
      <c r="BN6" s="264">
        <f ca="1">('IMP Total Adj Net Salaries'!BN6-'IMP PRJ Adj Net Salaries'!BN6)*IMP_Salary_Expense_Multiplier</f>
        <v>14.512499999999999</v>
      </c>
      <c r="BO6" s="263">
        <f ca="1">('IMP Total Adj Net Salaries'!BO6-'IMP PRJ Adj Net Salaries'!BO6)*IMP_Salary_Expense_Multiplier</f>
        <v>5.1749999999999829</v>
      </c>
      <c r="BP6" s="264">
        <f ca="1">('IMP Total Adj Net Salaries'!BP6-'IMP PRJ Adj Net Salaries'!BP6)*IMP_Salary_Expense_Multiplier</f>
        <v>55.034999999999997</v>
      </c>
      <c r="BQ6" s="264">
        <f ca="1">('IMP Total Adj Net Salaries'!BQ6-'IMP PRJ Adj Net Salaries'!BQ6)*IMP_Salary_Expense_Multiplier</f>
        <v>12.262499999999999</v>
      </c>
      <c r="BR6" s="263">
        <f ca="1">('IMP Total Adj Net Salaries'!BR6-'IMP PRJ Adj Net Salaries'!BR6)*IMP_Salary_Expense_Multiplier</f>
        <v>47.25</v>
      </c>
      <c r="BS6" s="264">
        <f ca="1">('IMP Total Adj Net Salaries'!BS6-'IMP PRJ Adj Net Salaries'!BS6)*IMP_Salary_Expense_Multiplier</f>
        <v>124.64999999999999</v>
      </c>
      <c r="BT6" s="264">
        <f ca="1">('IMP Total Adj Net Salaries'!BT6-'IMP PRJ Adj Net Salaries'!BT6)*IMP_Salary_Expense_Multiplier</f>
        <v>7.875</v>
      </c>
      <c r="BU6" s="263">
        <f ca="1">('IMP Total Adj Net Salaries'!BU6-'IMP PRJ Adj Net Salaries'!BU6)*IMP_Salary_Expense_Multiplier</f>
        <v>33.299999999999983</v>
      </c>
      <c r="BV6" s="264">
        <f ca="1">('IMP Total Adj Net Salaries'!BV6-'IMP PRJ Adj Net Salaries'!BV6)*IMP_Salary_Expense_Multiplier</f>
        <v>110.7</v>
      </c>
      <c r="BW6" s="265">
        <f ca="1">('IMP Total Adj Net Salaries'!BW6-'IMP PRJ Adj Net Salaries'!BW6)*IMP_Salary_Expense_Multiplier</f>
        <v>5.3999999999999995</v>
      </c>
      <c r="BX6" s="266">
        <f ca="1">('IMP Total Adj Net Salaries'!BX6-'IMP PRJ Adj Net Salaries'!BX6)*IMP_Salary_Expense_Multiplier</f>
        <v>64.529999999999987</v>
      </c>
      <c r="BY6" s="264">
        <f ca="1">('IMP Total Adj Net Salaries'!BY6-'IMP PRJ Adj Net Salaries'!BY6)*IMP_Salary_Expense_Multiplier</f>
        <v>168.42599999999999</v>
      </c>
      <c r="BZ6" s="264">
        <f ca="1">('IMP Total Adj Net Salaries'!BZ6-'IMP PRJ Adj Net Salaries'!BZ6)*IMP_Salary_Expense_Multiplier</f>
        <v>10.394999999999992</v>
      </c>
      <c r="CA6" s="263">
        <f ca="1">('IMP Total Adj Net Salaries'!CA6-'IMP PRJ Adj Net Salaries'!CA6)*IMP_Salary_Expense_Multiplier</f>
        <v>91.529999999999987</v>
      </c>
      <c r="CB6" s="264">
        <f ca="1">('IMP Total Adj Net Salaries'!CB6-'IMP PRJ Adj Net Salaries'!CB6)*IMP_Salary_Expense_Multiplier</f>
        <v>182.46600000000001</v>
      </c>
      <c r="CC6" s="264">
        <f ca="1">('IMP Total Adj Net Salaries'!CC6-'IMP PRJ Adj Net Salaries'!CC6)*IMP_Salary_Expense_Multiplier</f>
        <v>34.694999999999993</v>
      </c>
      <c r="CD6" s="263">
        <f ca="1">('IMP Total Adj Net Salaries'!CD6-'IMP PRJ Adj Net Salaries'!CD6)*IMP_Salary_Expense_Multiplier</f>
        <v>82.350000000000037</v>
      </c>
      <c r="CE6" s="264">
        <f ca="1">('IMP Total Adj Net Salaries'!CE6-'IMP PRJ Adj Net Salaries'!CE6)*IMP_Salary_Expense_Multiplier</f>
        <v>166.80599999999998</v>
      </c>
      <c r="CF6" s="264">
        <f ca="1">('IMP Total Adj Net Salaries'!CF6-'IMP PRJ Adj Net Salaries'!CF6)*IMP_Salary_Expense_Multiplier</f>
        <v>38.205000000000005</v>
      </c>
      <c r="CG6" s="263">
        <f ca="1">('IMP Total Adj Net Salaries'!CG6-'IMP PRJ Adj Net Salaries'!CG6)*IMP_Salary_Expense_Multiplier</f>
        <v>90.99</v>
      </c>
      <c r="CH6" s="264">
        <f ca="1">('IMP Total Adj Net Salaries'!CH6-'IMP PRJ Adj Net Salaries'!CH6)*IMP_Salary_Expense_Multiplier</f>
        <v>182.358</v>
      </c>
      <c r="CI6" s="265">
        <f ca="1">('IMP Total Adj Net Salaries'!CI6-'IMP PRJ Adj Net Salaries'!CI6)*IMP_Salary_Expense_Multiplier</f>
        <v>33.885000000000012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('IMP Total Adj Net Salaries'!AB7-'IMP PRJ Adj Net Salaries'!AB7)*IMP_Salary_Expense_Multiplier</f>
        <v>0</v>
      </c>
      <c r="AC7" s="264">
        <f ca="1">('IMP Total Adj Net Salaries'!AC7-'IMP PRJ Adj Net Salaries'!AC7)*IMP_Salary_Expense_Multiplier</f>
        <v>0</v>
      </c>
      <c r="AD7" s="264">
        <f ca="1">('IMP Total Adj Net Salaries'!AD7-'IMP PRJ Adj Net Salaries'!AD7)*IMP_Salary_Expense_Multiplier</f>
        <v>0</v>
      </c>
      <c r="AE7" s="263">
        <f ca="1">('IMP Total Adj Net Salaries'!AE7-'IMP PRJ Adj Net Salaries'!AE7)*IMP_Salary_Expense_Multiplier</f>
        <v>0</v>
      </c>
      <c r="AF7" s="264">
        <f ca="1">('IMP Total Adj Net Salaries'!AF7-'IMP PRJ Adj Net Salaries'!AF7)*IMP_Salary_Expense_Multiplier</f>
        <v>0</v>
      </c>
      <c r="AG7" s="264">
        <f ca="1">('IMP Total Adj Net Salaries'!AG7-'IMP PRJ Adj Net Salaries'!AG7)*IMP_Salary_Expense_Multiplier</f>
        <v>0</v>
      </c>
      <c r="AH7" s="263">
        <f ca="1">('IMP Total Adj Net Salaries'!AH7-'IMP PRJ Adj Net Salaries'!AH7)*IMP_Salary_Expense_Multiplier</f>
        <v>0</v>
      </c>
      <c r="AI7" s="264">
        <f ca="1">('IMP Total Adj Net Salaries'!AI7-'IMP PRJ Adj Net Salaries'!AI7)*IMP_Salary_Expense_Multiplier</f>
        <v>0</v>
      </c>
      <c r="AJ7" s="264">
        <f ca="1">('IMP Total Adj Net Salaries'!AJ7-'IMP PRJ Adj Net Salaries'!AJ7)*IMP_Salary_Expense_Multiplier</f>
        <v>0</v>
      </c>
      <c r="AK7" s="263">
        <f ca="1">('IMP Total Adj Net Salaries'!AK7-'IMP PRJ Adj Net Salaries'!AK7)*IMP_Salary_Expense_Multiplier</f>
        <v>0</v>
      </c>
      <c r="AL7" s="264">
        <f ca="1">('IMP Total Adj Net Salaries'!AL7-'IMP PRJ Adj Net Salaries'!AL7)*IMP_Salary_Expense_Multiplier</f>
        <v>0</v>
      </c>
      <c r="AM7" s="265">
        <f ca="1">('IMP Total Adj Net Salaries'!AM7-'IMP PRJ Adj Net Salaries'!AM7)*IMP_Salary_Expense_Multiplier</f>
        <v>0</v>
      </c>
      <c r="AN7" s="266">
        <f ca="1">('IMP Total Adj Net Salaries'!AN7-'IMP PRJ Adj Net Salaries'!AN7)*IMP_Salary_Expense_Multiplier</f>
        <v>0</v>
      </c>
      <c r="AO7" s="264">
        <f ca="1">('IMP Total Adj Net Salaries'!AO7-'IMP PRJ Adj Net Salaries'!AO7)*IMP_Salary_Expense_Multiplier</f>
        <v>0</v>
      </c>
      <c r="AP7" s="264">
        <f ca="1">('IMP Total Adj Net Salaries'!AP7-'IMP PRJ Adj Net Salaries'!AP7)*IMP_Salary_Expense_Multiplier</f>
        <v>0</v>
      </c>
      <c r="AQ7" s="263">
        <f ca="1">('IMP Total Adj Net Salaries'!AQ7-'IMP PRJ Adj Net Salaries'!AQ7)*IMP_Salary_Expense_Multiplier</f>
        <v>0</v>
      </c>
      <c r="AR7" s="264">
        <f ca="1">('IMP Total Adj Net Salaries'!AR7-'IMP PRJ Adj Net Salaries'!AR7)*IMP_Salary_Expense_Multiplier</f>
        <v>0</v>
      </c>
      <c r="AS7" s="264">
        <f ca="1">('IMP Total Adj Net Salaries'!AS7-'IMP PRJ Adj Net Salaries'!AS7)*IMP_Salary_Expense_Multiplier</f>
        <v>0</v>
      </c>
      <c r="AT7" s="263">
        <f ca="1">('IMP Total Adj Net Salaries'!AT7-'IMP PRJ Adj Net Salaries'!AT7)*IMP_Salary_Expense_Multiplier</f>
        <v>0</v>
      </c>
      <c r="AU7" s="264">
        <f ca="1">('IMP Total Adj Net Salaries'!AU7-'IMP PRJ Adj Net Salaries'!AU7)*IMP_Salary_Expense_Multiplier</f>
        <v>0</v>
      </c>
      <c r="AV7" s="264">
        <f ca="1">('IMP Total Adj Net Salaries'!AV7-'IMP PRJ Adj Net Salaries'!AV7)*IMP_Salary_Expense_Multiplier</f>
        <v>0</v>
      </c>
      <c r="AW7" s="263">
        <f ca="1">('IMP Total Adj Net Salaries'!AW7-'IMP PRJ Adj Net Salaries'!AW7)*IMP_Salary_Expense_Multiplier</f>
        <v>4.1519999999999966</v>
      </c>
      <c r="AX7" s="264">
        <f ca="1">('IMP Total Adj Net Salaries'!AX7-'IMP PRJ Adj Net Salaries'!AX7)*IMP_Salary_Expense_Multiplier</f>
        <v>2.0760000000000005</v>
      </c>
      <c r="AY7" s="265">
        <f ca="1">('IMP Total Adj Net Salaries'!AY7-'IMP PRJ Adj Net Salaries'!AY7)*IMP_Salary_Expense_Multiplier</f>
        <v>2.0760000000000005</v>
      </c>
      <c r="AZ7" s="266">
        <f ca="1">('IMP Total Adj Net Salaries'!AZ7-'IMP PRJ Adj Net Salaries'!AZ7)*IMP_Salary_Expense_Multiplier</f>
        <v>2.4960000000000022</v>
      </c>
      <c r="BA7" s="264">
        <f ca="1">('IMP Total Adj Net Salaries'!BA7-'IMP PRJ Adj Net Salaries'!BA7)*IMP_Salary_Expense_Multiplier</f>
        <v>3.2448000000000006</v>
      </c>
      <c r="BB7" s="264">
        <f ca="1">('IMP Total Adj Net Salaries'!BB7-'IMP PRJ Adj Net Salaries'!BB7)*IMP_Salary_Expense_Multiplier</f>
        <v>3.2448000000000006</v>
      </c>
      <c r="BC7" s="263">
        <f ca="1">('IMP Total Adj Net Salaries'!BC7-'IMP PRJ Adj Net Salaries'!BC7)*IMP_Salary_Expense_Multiplier</f>
        <v>3.2448000000000006</v>
      </c>
      <c r="BD7" s="264">
        <f ca="1">('IMP Total Adj Net Salaries'!BD7-'IMP PRJ Adj Net Salaries'!BD7)*IMP_Salary_Expense_Multiplier</f>
        <v>0.7488000000000028</v>
      </c>
      <c r="BE7" s="264">
        <f ca="1">('IMP Total Adj Net Salaries'!BE7-'IMP PRJ Adj Net Salaries'!BE7)*IMP_Salary_Expense_Multiplier</f>
        <v>0.7488000000000028</v>
      </c>
      <c r="BF7" s="263">
        <f ca="1">('IMP Total Adj Net Salaries'!BF7-'IMP PRJ Adj Net Salaries'!BF7)*IMP_Salary_Expense_Multiplier</f>
        <v>0.7488000000000028</v>
      </c>
      <c r="BG7" s="264">
        <f ca="1">('IMP Total Adj Net Salaries'!BG7-'IMP PRJ Adj Net Salaries'!BG7)*IMP_Salary_Expense_Multiplier</f>
        <v>0.7488000000000028</v>
      </c>
      <c r="BH7" s="264">
        <f ca="1">('IMP Total Adj Net Salaries'!BH7-'IMP PRJ Adj Net Salaries'!BH7)*IMP_Salary_Expense_Multiplier</f>
        <v>0.7488000000000028</v>
      </c>
      <c r="BI7" s="263">
        <f ca="1">('IMP Total Adj Net Salaries'!BI7-'IMP PRJ Adj Net Salaries'!BI7)*IMP_Salary_Expense_Multiplier</f>
        <v>0.7488000000000028</v>
      </c>
      <c r="BJ7" s="264">
        <f ca="1">('IMP Total Adj Net Salaries'!BJ7-'IMP PRJ Adj Net Salaries'!BJ7)*IMP_Salary_Expense_Multiplier</f>
        <v>0.7488000000000028</v>
      </c>
      <c r="BK7" s="265">
        <f ca="1">('IMP Total Adj Net Salaries'!BK7-'IMP PRJ Adj Net Salaries'!BK7)*IMP_Salary_Expense_Multiplier</f>
        <v>0.7488000000000028</v>
      </c>
      <c r="BL7" s="266">
        <f ca="1">('IMP Total Adj Net Salaries'!BL7-'IMP PRJ Adj Net Salaries'!BL7)*IMP_Salary_Expense_Multiplier</f>
        <v>6.8999999999999995</v>
      </c>
      <c r="BM7" s="264">
        <f ca="1">('IMP Total Adj Net Salaries'!BM7-'IMP PRJ Adj Net Salaries'!BM7)*IMP_Salary_Expense_Multiplier</f>
        <v>6.8999999999999995</v>
      </c>
      <c r="BN7" s="264">
        <f ca="1">('IMP Total Adj Net Salaries'!BN7-'IMP PRJ Adj Net Salaries'!BN7)*IMP_Salary_Expense_Multiplier</f>
        <v>6.8999999999999995</v>
      </c>
      <c r="BO7" s="263">
        <f ca="1">('IMP Total Adj Net Salaries'!BO7-'IMP PRJ Adj Net Salaries'!BO7)*IMP_Salary_Expense_Multiplier</f>
        <v>6.8999999999999995</v>
      </c>
      <c r="BP7" s="264">
        <f ca="1">('IMP Total Adj Net Salaries'!BP7-'IMP PRJ Adj Net Salaries'!BP7)*IMP_Salary_Expense_Multiplier</f>
        <v>3.9</v>
      </c>
      <c r="BQ7" s="264">
        <f ca="1">('IMP Total Adj Net Salaries'!BQ7-'IMP PRJ Adj Net Salaries'!BQ7)*IMP_Salary_Expense_Multiplier</f>
        <v>3.9</v>
      </c>
      <c r="BR7" s="263">
        <f ca="1">('IMP Total Adj Net Salaries'!BR7-'IMP PRJ Adj Net Salaries'!BR7)*IMP_Salary_Expense_Multiplier</f>
        <v>9</v>
      </c>
      <c r="BS7" s="264">
        <f ca="1">('IMP Total Adj Net Salaries'!BS7-'IMP PRJ Adj Net Salaries'!BS7)*IMP_Salary_Expense_Multiplier</f>
        <v>9</v>
      </c>
      <c r="BT7" s="264">
        <f ca="1">('IMP Total Adj Net Salaries'!BT7-'IMP PRJ Adj Net Salaries'!BT7)*IMP_Salary_Expense_Multiplier</f>
        <v>9</v>
      </c>
      <c r="BU7" s="263">
        <f ca="1">('IMP Total Adj Net Salaries'!BU7-'IMP PRJ Adj Net Salaries'!BU7)*IMP_Salary_Expense_Multiplier</f>
        <v>9</v>
      </c>
      <c r="BV7" s="264">
        <f ca="1">('IMP Total Adj Net Salaries'!BV7-'IMP PRJ Adj Net Salaries'!BV7)*IMP_Salary_Expense_Multiplier</f>
        <v>5.7</v>
      </c>
      <c r="BW7" s="265">
        <f ca="1">('IMP Total Adj Net Salaries'!BW7-'IMP PRJ Adj Net Salaries'!BW7)*IMP_Salary_Expense_Multiplier</f>
        <v>5.7</v>
      </c>
      <c r="BX7" s="266">
        <f ca="1">('IMP Total Adj Net Salaries'!BX7-'IMP PRJ Adj Net Salaries'!BX7)*IMP_Salary_Expense_Multiplier</f>
        <v>6.8399999999999865</v>
      </c>
      <c r="BY7" s="264">
        <f ca="1">('IMP Total Adj Net Salaries'!BY7-'IMP PRJ Adj Net Salaries'!BY7)*IMP_Salary_Expense_Multiplier</f>
        <v>6.8399999999999865</v>
      </c>
      <c r="BZ7" s="264">
        <f ca="1">('IMP Total Adj Net Salaries'!BZ7-'IMP PRJ Adj Net Salaries'!BZ7)*IMP_Salary_Expense_Multiplier</f>
        <v>6.8399999999999865</v>
      </c>
      <c r="CA7" s="263">
        <f ca="1">('IMP Total Adj Net Salaries'!CA7-'IMP PRJ Adj Net Salaries'!CA7)*IMP_Salary_Expense_Multiplier</f>
        <v>28.439999999999987</v>
      </c>
      <c r="CB7" s="264">
        <f ca="1">('IMP Total Adj Net Salaries'!CB7-'IMP PRJ Adj Net Salaries'!CB7)*IMP_Salary_Expense_Multiplier</f>
        <v>28.439999999999987</v>
      </c>
      <c r="CC7" s="264">
        <f ca="1">('IMP Total Adj Net Salaries'!CC7-'IMP PRJ Adj Net Salaries'!CC7)*IMP_Salary_Expense_Multiplier</f>
        <v>28.439999999999987</v>
      </c>
      <c r="CD7" s="263">
        <f ca="1">('IMP Total Adj Net Salaries'!CD7-'IMP PRJ Adj Net Salaries'!CD7)*IMP_Salary_Expense_Multiplier</f>
        <v>39.240000000000016</v>
      </c>
      <c r="CE7" s="264">
        <f ca="1">('IMP Total Adj Net Salaries'!CE7-'IMP PRJ Adj Net Salaries'!CE7)*IMP_Salary_Expense_Multiplier</f>
        <v>27.72000000000001</v>
      </c>
      <c r="CF7" s="264">
        <f ca="1">('IMP Total Adj Net Salaries'!CF7-'IMP PRJ Adj Net Salaries'!CF7)*IMP_Salary_Expense_Multiplier</f>
        <v>27.72000000000001</v>
      </c>
      <c r="CG7" s="263">
        <f ca="1">('IMP Total Adj Net Salaries'!CG7-'IMP PRJ Adj Net Salaries'!CG7)*IMP_Salary_Expense_Multiplier</f>
        <v>27.72000000000001</v>
      </c>
      <c r="CH7" s="264">
        <f ca="1">('IMP Total Adj Net Salaries'!CH7-'IMP PRJ Adj Net Salaries'!CH7)*IMP_Salary_Expense_Multiplier</f>
        <v>27.72000000000001</v>
      </c>
      <c r="CI7" s="265">
        <f ca="1">('IMP Total Adj Net Salaries'!CI7-'IMP PRJ Adj Net Salaries'!CI7)*IMP_Salary_Expense_Multiplier</f>
        <v>27.72000000000001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('IMP Total Adj Net Salaries'!AB8-'IMP PRJ Adj Net Salaries'!AB8)*IMP_Salary_Expense_Multiplier</f>
        <v>0</v>
      </c>
      <c r="AC8" s="264">
        <f ca="1">('IMP Total Adj Net Salaries'!AC8-'IMP PRJ Adj Net Salaries'!AC8)*IMP_Salary_Expense_Multiplier</f>
        <v>0</v>
      </c>
      <c r="AD8" s="264">
        <f ca="1">('IMP Total Adj Net Salaries'!AD8-'IMP PRJ Adj Net Salaries'!AD8)*IMP_Salary_Expense_Multiplier</f>
        <v>0</v>
      </c>
      <c r="AE8" s="263">
        <f ca="1">('IMP Total Adj Net Salaries'!AE8-'IMP PRJ Adj Net Salaries'!AE8)*IMP_Salary_Expense_Multiplier</f>
        <v>0</v>
      </c>
      <c r="AF8" s="264">
        <f ca="1">('IMP Total Adj Net Salaries'!AF8-'IMP PRJ Adj Net Salaries'!AF8)*IMP_Salary_Expense_Multiplier</f>
        <v>0</v>
      </c>
      <c r="AG8" s="264">
        <f ca="1">('IMP Total Adj Net Salaries'!AG8-'IMP PRJ Adj Net Salaries'!AG8)*IMP_Salary_Expense_Multiplier</f>
        <v>0</v>
      </c>
      <c r="AH8" s="263">
        <f ca="1">('IMP Total Adj Net Salaries'!AH8-'IMP PRJ Adj Net Salaries'!AH8)*IMP_Salary_Expense_Multiplier</f>
        <v>0</v>
      </c>
      <c r="AI8" s="264">
        <f ca="1">('IMP Total Adj Net Salaries'!AI8-'IMP PRJ Adj Net Salaries'!AI8)*IMP_Salary_Expense_Multiplier</f>
        <v>0</v>
      </c>
      <c r="AJ8" s="264">
        <f ca="1">('IMP Total Adj Net Salaries'!AJ8-'IMP PRJ Adj Net Salaries'!AJ8)*IMP_Salary_Expense_Multiplier</f>
        <v>0</v>
      </c>
      <c r="AK8" s="263">
        <f ca="1">('IMP Total Adj Net Salaries'!AK8-'IMP PRJ Adj Net Salaries'!AK8)*IMP_Salary_Expense_Multiplier</f>
        <v>0</v>
      </c>
      <c r="AL8" s="264">
        <f ca="1">('IMP Total Adj Net Salaries'!AL8-'IMP PRJ Adj Net Salaries'!AL8)*IMP_Salary_Expense_Multiplier</f>
        <v>0</v>
      </c>
      <c r="AM8" s="265">
        <f ca="1">('IMP Total Adj Net Salaries'!AM8-'IMP PRJ Adj Net Salaries'!AM8)*IMP_Salary_Expense_Multiplier</f>
        <v>0</v>
      </c>
      <c r="AN8" s="266">
        <f ca="1">('IMP Total Adj Net Salaries'!AN8-'IMP PRJ Adj Net Salaries'!AN8)*IMP_Salary_Expense_Multiplier</f>
        <v>0</v>
      </c>
      <c r="AO8" s="264">
        <f ca="1">('IMP Total Adj Net Salaries'!AO8-'IMP PRJ Adj Net Salaries'!AO8)*IMP_Salary_Expense_Multiplier</f>
        <v>0</v>
      </c>
      <c r="AP8" s="264">
        <f ca="1">('IMP Total Adj Net Salaries'!AP8-'IMP PRJ Adj Net Salaries'!AP8)*IMP_Salary_Expense_Multiplier</f>
        <v>0</v>
      </c>
      <c r="AQ8" s="263">
        <f ca="1">('IMP Total Adj Net Salaries'!AQ8-'IMP PRJ Adj Net Salaries'!AQ8)*IMP_Salary_Expense_Multiplier</f>
        <v>0</v>
      </c>
      <c r="AR8" s="264">
        <f ca="1">('IMP Total Adj Net Salaries'!AR8-'IMP PRJ Adj Net Salaries'!AR8)*IMP_Salary_Expense_Multiplier</f>
        <v>0</v>
      </c>
      <c r="AS8" s="264">
        <f ca="1">('IMP Total Adj Net Salaries'!AS8-'IMP PRJ Adj Net Salaries'!AS8)*IMP_Salary_Expense_Multiplier</f>
        <v>0</v>
      </c>
      <c r="AT8" s="263">
        <f ca="1">('IMP Total Adj Net Salaries'!AT8-'IMP PRJ Adj Net Salaries'!AT8)*IMP_Salary_Expense_Multiplier</f>
        <v>0</v>
      </c>
      <c r="AU8" s="264">
        <f ca="1">('IMP Total Adj Net Salaries'!AU8-'IMP PRJ Adj Net Salaries'!AU8)*IMP_Salary_Expense_Multiplier</f>
        <v>0</v>
      </c>
      <c r="AV8" s="264">
        <f ca="1">('IMP Total Adj Net Salaries'!AV8-'IMP PRJ Adj Net Salaries'!AV8)*IMP_Salary_Expense_Multiplier</f>
        <v>0</v>
      </c>
      <c r="AW8" s="263">
        <f ca="1">('IMP Total Adj Net Salaries'!AW8-'IMP PRJ Adj Net Salaries'!AW8)*IMP_Salary_Expense_Multiplier</f>
        <v>6.2280000000000015</v>
      </c>
      <c r="AX8" s="264">
        <f ca="1">('IMP Total Adj Net Salaries'!AX8-'IMP PRJ Adj Net Salaries'!AX8)*IMP_Salary_Expense_Multiplier</f>
        <v>6.2280000000000015</v>
      </c>
      <c r="AY8" s="265">
        <f ca="1">('IMP Total Adj Net Salaries'!AY8-'IMP PRJ Adj Net Salaries'!AY8)*IMP_Salary_Expense_Multiplier</f>
        <v>1.5569999999999993</v>
      </c>
      <c r="AZ8" s="266">
        <f ca="1">('IMP Total Adj Net Salaries'!AZ8-'IMP PRJ Adj Net Salaries'!AZ8)*IMP_Salary_Expense_Multiplier</f>
        <v>0</v>
      </c>
      <c r="BA8" s="264">
        <f ca="1">('IMP Total Adj Net Salaries'!BA8-'IMP PRJ Adj Net Salaries'!BA8)*IMP_Salary_Expense_Multiplier</f>
        <v>0</v>
      </c>
      <c r="BB8" s="264">
        <f ca="1">('IMP Total Adj Net Salaries'!BB8-'IMP PRJ Adj Net Salaries'!BB8)*IMP_Salary_Expense_Multiplier</f>
        <v>0.56160000000000421</v>
      </c>
      <c r="BC8" s="263">
        <f ca="1">('IMP Total Adj Net Salaries'!BC8-'IMP PRJ Adj Net Salaries'!BC8)*IMP_Salary_Expense_Multiplier</f>
        <v>1.1232000000000084</v>
      </c>
      <c r="BD8" s="264">
        <f ca="1">('IMP Total Adj Net Salaries'!BD8-'IMP PRJ Adj Net Salaries'!BD8)*IMP_Salary_Expense_Multiplier</f>
        <v>1.1232000000000084</v>
      </c>
      <c r="BE8" s="264">
        <f ca="1">('IMP Total Adj Net Salaries'!BE8-'IMP PRJ Adj Net Salaries'!BE8)*IMP_Salary_Expense_Multiplier</f>
        <v>2.9952000000000112</v>
      </c>
      <c r="BF8" s="263">
        <f ca="1">('IMP Total Adj Net Salaries'!BF8-'IMP PRJ Adj Net Salaries'!BF8)*IMP_Salary_Expense_Multiplier</f>
        <v>1.1232000000000084</v>
      </c>
      <c r="BG8" s="264">
        <f ca="1">('IMP Total Adj Net Salaries'!BG8-'IMP PRJ Adj Net Salaries'!BG8)*IMP_Salary_Expense_Multiplier</f>
        <v>1.1232000000000084</v>
      </c>
      <c r="BH8" s="264">
        <f ca="1">('IMP Total Adj Net Salaries'!BH8-'IMP PRJ Adj Net Salaries'!BH8)*IMP_Salary_Expense_Multiplier</f>
        <v>1.1232000000000084</v>
      </c>
      <c r="BI8" s="263">
        <f ca="1">('IMP Total Adj Net Salaries'!BI8-'IMP PRJ Adj Net Salaries'!BI8)*IMP_Salary_Expense_Multiplier</f>
        <v>1.1232000000000084</v>
      </c>
      <c r="BJ8" s="264">
        <f ca="1">('IMP Total Adj Net Salaries'!BJ8-'IMP PRJ Adj Net Salaries'!BJ8)*IMP_Salary_Expense_Multiplier</f>
        <v>1.1232000000000084</v>
      </c>
      <c r="BK8" s="265">
        <f ca="1">('IMP Total Adj Net Salaries'!BK8-'IMP PRJ Adj Net Salaries'!BK8)*IMP_Salary_Expense_Multiplier</f>
        <v>1.1232000000000084</v>
      </c>
      <c r="BL8" s="266">
        <f ca="1">('IMP Total Adj Net Salaries'!BL8-'IMP PRJ Adj Net Salaries'!BL8)*IMP_Salary_Expense_Multiplier</f>
        <v>10.35</v>
      </c>
      <c r="BM8" s="264">
        <f ca="1">('IMP Total Adj Net Salaries'!BM8-'IMP PRJ Adj Net Salaries'!BM8)*IMP_Salary_Expense_Multiplier</f>
        <v>10.35</v>
      </c>
      <c r="BN8" s="264">
        <f ca="1">('IMP Total Adj Net Salaries'!BN8-'IMP PRJ Adj Net Salaries'!BN8)*IMP_Salary_Expense_Multiplier</f>
        <v>10.35</v>
      </c>
      <c r="BO8" s="263">
        <f ca="1">('IMP Total Adj Net Salaries'!BO8-'IMP PRJ Adj Net Salaries'!BO8)*IMP_Salary_Expense_Multiplier</f>
        <v>10.349999999999982</v>
      </c>
      <c r="BP8" s="264">
        <f ca="1">('IMP Total Adj Net Salaries'!BP8-'IMP PRJ Adj Net Salaries'!BP8)*IMP_Salary_Expense_Multiplier</f>
        <v>10.349999999999982</v>
      </c>
      <c r="BQ8" s="264">
        <f ca="1">('IMP Total Adj Net Salaries'!BQ8-'IMP PRJ Adj Net Salaries'!BQ8)*IMP_Salary_Expense_Multiplier</f>
        <v>3.5999999999999996</v>
      </c>
      <c r="BR8" s="263">
        <f ca="1">('IMP Total Adj Net Salaries'!BR8-'IMP PRJ Adj Net Salaries'!BR8)*IMP_Salary_Expense_Multiplier</f>
        <v>0</v>
      </c>
      <c r="BS8" s="264">
        <f ca="1">('IMP Total Adj Net Salaries'!BS8-'IMP PRJ Adj Net Salaries'!BS8)*IMP_Salary_Expense_Multiplier</f>
        <v>0</v>
      </c>
      <c r="BT8" s="264">
        <f ca="1">('IMP Total Adj Net Salaries'!BT8-'IMP PRJ Adj Net Salaries'!BT8)*IMP_Salary_Expense_Multiplier</f>
        <v>0</v>
      </c>
      <c r="BU8" s="263">
        <f ca="1">('IMP Total Adj Net Salaries'!BU8-'IMP PRJ Adj Net Salaries'!BU8)*IMP_Salary_Expense_Multiplier</f>
        <v>0</v>
      </c>
      <c r="BV8" s="264">
        <f ca="1">('IMP Total Adj Net Salaries'!BV8-'IMP PRJ Adj Net Salaries'!BV8)*IMP_Salary_Expense_Multiplier</f>
        <v>0</v>
      </c>
      <c r="BW8" s="265">
        <f ca="1">('IMP Total Adj Net Salaries'!BW8-'IMP PRJ Adj Net Salaries'!BW8)*IMP_Salary_Expense_Multiplier</f>
        <v>2.0250000000000341</v>
      </c>
      <c r="BX8" s="266">
        <f ca="1">('IMP Total Adj Net Salaries'!BX8-'IMP PRJ Adj Net Salaries'!BX8)*IMP_Salary_Expense_Multiplier</f>
        <v>4.859999999999979</v>
      </c>
      <c r="BY8" s="264">
        <f ca="1">('IMP Total Adj Net Salaries'!BY8-'IMP PRJ Adj Net Salaries'!BY8)*IMP_Salary_Expense_Multiplier</f>
        <v>4.859999999999979</v>
      </c>
      <c r="BZ8" s="264">
        <f ca="1">('IMP Total Adj Net Salaries'!BZ8-'IMP PRJ Adj Net Salaries'!BZ8)*IMP_Salary_Expense_Multiplier</f>
        <v>4.859999999999979</v>
      </c>
      <c r="CA8" s="263">
        <f ca="1">('IMP Total Adj Net Salaries'!CA8-'IMP PRJ Adj Net Salaries'!CA8)*IMP_Salary_Expense_Multiplier</f>
        <v>37.259999999999977</v>
      </c>
      <c r="CB8" s="264">
        <f ca="1">('IMP Total Adj Net Salaries'!CB8-'IMP PRJ Adj Net Salaries'!CB8)*IMP_Salary_Expense_Multiplier</f>
        <v>37.259999999999977</v>
      </c>
      <c r="CC8" s="264">
        <f ca="1">('IMP Total Adj Net Salaries'!CC8-'IMP PRJ Adj Net Salaries'!CC8)*IMP_Salary_Expense_Multiplier</f>
        <v>37.259999999999977</v>
      </c>
      <c r="CD8" s="263">
        <f ca="1">('IMP Total Adj Net Salaries'!CD8-'IMP PRJ Adj Net Salaries'!CD8)*IMP_Salary_Expense_Multiplier</f>
        <v>53.460000000000015</v>
      </c>
      <c r="CE8" s="264">
        <f ca="1">('IMP Total Adj Net Salaries'!CE8-'IMP PRJ Adj Net Salaries'!CE8)*IMP_Salary_Expense_Multiplier</f>
        <v>53.460000000000015</v>
      </c>
      <c r="CF8" s="264">
        <f ca="1">('IMP Total Adj Net Salaries'!CF8-'IMP PRJ Adj Net Salaries'!CF8)*IMP_Salary_Expense_Multiplier</f>
        <v>44.820000000000029</v>
      </c>
      <c r="CG8" s="263">
        <f ca="1">('IMP Total Adj Net Salaries'!CG8-'IMP PRJ Adj Net Salaries'!CG8)*IMP_Salary_Expense_Multiplier</f>
        <v>36.180000000000007</v>
      </c>
      <c r="CH8" s="264">
        <f ca="1">('IMP Total Adj Net Salaries'!CH8-'IMP PRJ Adj Net Salaries'!CH8)*IMP_Salary_Expense_Multiplier</f>
        <v>36.180000000000007</v>
      </c>
      <c r="CI8" s="265">
        <f ca="1">('IMP Total Adj Net Salaries'!CI8-'IMP PRJ Adj Net Salaries'!CI8)*IMP_Salary_Expense_Multiplier</f>
        <v>36.180000000000007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('IMP Total Adj Net Salaries'!AB9-'IMP PRJ Adj Net Salaries'!AB9)*IMP_Salary_Expense_Multiplier</f>
        <v>0</v>
      </c>
      <c r="AC9" s="264">
        <f ca="1">('IMP Total Adj Net Salaries'!AC9-'IMP PRJ Adj Net Salaries'!AC9)*IMP_Salary_Expense_Multiplier</f>
        <v>0</v>
      </c>
      <c r="AD9" s="264">
        <f ca="1">('IMP Total Adj Net Salaries'!AD9-'IMP PRJ Adj Net Salaries'!AD9)*IMP_Salary_Expense_Multiplier</f>
        <v>6.2207999999999997</v>
      </c>
      <c r="AE9" s="263">
        <f ca="1">('IMP Total Adj Net Salaries'!AE9-'IMP PRJ Adj Net Salaries'!AE9)*IMP_Salary_Expense_Multiplier</f>
        <v>6.2207999999999997</v>
      </c>
      <c r="AF9" s="264">
        <f ca="1">('IMP Total Adj Net Salaries'!AF9-'IMP PRJ Adj Net Salaries'!AF9)*IMP_Salary_Expense_Multiplier</f>
        <v>6.9119999999999999</v>
      </c>
      <c r="AG9" s="264">
        <f ca="1">('IMP Total Adj Net Salaries'!AG9-'IMP PRJ Adj Net Salaries'!AG9)*IMP_Salary_Expense_Multiplier</f>
        <v>5.5295999999999994</v>
      </c>
      <c r="AH9" s="263">
        <f ca="1">('IMP Total Adj Net Salaries'!AH9-'IMP PRJ Adj Net Salaries'!AH9)*IMP_Salary_Expense_Multiplier</f>
        <v>6.2207999999999997</v>
      </c>
      <c r="AI9" s="264">
        <f ca="1">('IMP Total Adj Net Salaries'!AI9-'IMP PRJ Adj Net Salaries'!AI9)*IMP_Salary_Expense_Multiplier</f>
        <v>6.9119999999999999</v>
      </c>
      <c r="AJ9" s="264">
        <f ca="1">('IMP Total Adj Net Salaries'!AJ9-'IMP PRJ Adj Net Salaries'!AJ9)*IMP_Salary_Expense_Multiplier</f>
        <v>5.5295999999999994</v>
      </c>
      <c r="AK9" s="263">
        <f ca="1">('IMP Total Adj Net Salaries'!AK9-'IMP PRJ Adj Net Salaries'!AK9)*IMP_Salary_Expense_Multiplier</f>
        <v>6.2207999999999997</v>
      </c>
      <c r="AL9" s="264">
        <f ca="1">('IMP Total Adj Net Salaries'!AL9-'IMP PRJ Adj Net Salaries'!AL9)*IMP_Salary_Expense_Multiplier</f>
        <v>6.9119999999999999</v>
      </c>
      <c r="AM9" s="265">
        <f ca="1">('IMP Total Adj Net Salaries'!AM9-'IMP PRJ Adj Net Salaries'!AM9)*IMP_Salary_Expense_Multiplier</f>
        <v>5.5295999999999994</v>
      </c>
      <c r="AN9" s="266">
        <f ca="1">('IMP Total Adj Net Salaries'!AN9-'IMP PRJ Adj Net Salaries'!AN9)*IMP_Salary_Expense_Multiplier</f>
        <v>7.4736000000000056</v>
      </c>
      <c r="AO9" s="264">
        <f ca="1">('IMP Total Adj Net Salaries'!AO9-'IMP PRJ Adj Net Salaries'!AO9)*IMP_Salary_Expense_Multiplier</f>
        <v>8.304000000000002</v>
      </c>
      <c r="AP9" s="264">
        <f ca="1">('IMP Total Adj Net Salaries'!AP9-'IMP PRJ Adj Net Salaries'!AP9)*IMP_Salary_Expense_Multiplier</f>
        <v>36.537599999999998</v>
      </c>
      <c r="AQ9" s="263">
        <f ca="1">('IMP Total Adj Net Salaries'!AQ9-'IMP PRJ Adj Net Salaries'!AQ9)*IMP_Salary_Expense_Multiplier</f>
        <v>29.064</v>
      </c>
      <c r="AR9" s="264">
        <f ca="1">('IMP Total Adj Net Salaries'!AR9-'IMP PRJ Adj Net Salaries'!AR9)*IMP_Salary_Expense_Multiplier</f>
        <v>33.216000000000001</v>
      </c>
      <c r="AS9" s="264">
        <f ca="1">('IMP Total Adj Net Salaries'!AS9-'IMP PRJ Adj Net Salaries'!AS9)*IMP_Salary_Expense_Multiplier</f>
        <v>32.385599999999997</v>
      </c>
      <c r="AT9" s="263">
        <f ca="1">('IMP Total Adj Net Salaries'!AT9-'IMP PRJ Adj Net Salaries'!AT9)*IMP_Salary_Expense_Multiplier</f>
        <v>36.537599999999998</v>
      </c>
      <c r="AU9" s="264">
        <f ca="1">('IMP Total Adj Net Salaries'!AU9-'IMP PRJ Adj Net Salaries'!AU9)*IMP_Salary_Expense_Multiplier</f>
        <v>41.52</v>
      </c>
      <c r="AV9" s="264">
        <f ca="1">('IMP Total Adj Net Salaries'!AV9-'IMP PRJ Adj Net Salaries'!AV9)*IMP_Salary_Expense_Multiplier</f>
        <v>31.555199999999999</v>
      </c>
      <c r="AW9" s="263">
        <f ca="1">('IMP Total Adj Net Salaries'!AW9-'IMP PRJ Adj Net Salaries'!AW9)*IMP_Salary_Expense_Multiplier</f>
        <v>24.912000000000003</v>
      </c>
      <c r="AX9" s="264">
        <f ca="1">('IMP Total Adj Net Salaries'!AX9-'IMP PRJ Adj Net Salaries'!AX9)*IMP_Salary_Expense_Multiplier</f>
        <v>29.064</v>
      </c>
      <c r="AY9" s="265">
        <f ca="1">('IMP Total Adj Net Salaries'!AY9-'IMP PRJ Adj Net Salaries'!AY9)*IMP_Salary_Expense_Multiplier</f>
        <v>31.970400000000001</v>
      </c>
      <c r="AZ9" s="266">
        <f ca="1">('IMP Total Adj Net Salaries'!AZ9-'IMP PRJ Adj Net Salaries'!AZ9)*IMP_Salary_Expense_Multiplier</f>
        <v>34.944000000000003</v>
      </c>
      <c r="BA9" s="264">
        <f ca="1">('IMP Total Adj Net Salaries'!BA9-'IMP PRJ Adj Net Salaries'!BA9)*IMP_Salary_Expense_Multiplier</f>
        <v>41.433599999999998</v>
      </c>
      <c r="BB9" s="264">
        <f ca="1">('IMP Total Adj Net Salaries'!BB9-'IMP PRJ Adj Net Salaries'!BB9)*IMP_Salary_Expense_Multiplier</f>
        <v>36.09216</v>
      </c>
      <c r="BC9" s="263">
        <f ca="1">('IMP Total Adj Net Salaries'!BC9-'IMP PRJ Adj Net Salaries'!BC9)*IMP_Salary_Expense_Multiplier</f>
        <v>7.6377600000000028</v>
      </c>
      <c r="BD9" s="264">
        <f ca="1">('IMP Total Adj Net Salaries'!BD9-'IMP PRJ Adj Net Salaries'!BD9)*IMP_Salary_Expense_Multiplier</f>
        <v>14.975999999999987</v>
      </c>
      <c r="BE9" s="264">
        <f ca="1">('IMP Total Adj Net Salaries'!BE9-'IMP PRJ Adj Net Salaries'!BE9)*IMP_Salary_Expense_Multiplier</f>
        <v>67.691519999999997</v>
      </c>
      <c r="BF9" s="263">
        <f ca="1">('IMP Total Adj Net Salaries'!BF9-'IMP PRJ Adj Net Salaries'!BF9)*IMP_Salary_Expense_Multiplier</f>
        <v>75.029759999999982</v>
      </c>
      <c r="BG9" s="264">
        <f ca="1">('IMP Total Adj Net Salaries'!BG9-'IMP PRJ Adj Net Salaries'!BG9)*IMP_Salary_Expense_Multiplier</f>
        <v>89.855999999999995</v>
      </c>
      <c r="BH9" s="264">
        <f ca="1">('IMP Total Adj Net Salaries'!BH9-'IMP PRJ Adj Net Salaries'!BH9)*IMP_Salary_Expense_Multiplier</f>
        <v>60.203519999999983</v>
      </c>
      <c r="BI9" s="263">
        <f ca="1">('IMP Total Adj Net Salaries'!BI9-'IMP PRJ Adj Net Salaries'!BI9)*IMP_Salary_Expense_Multiplier</f>
        <v>75.029759999999982</v>
      </c>
      <c r="BJ9" s="264">
        <f ca="1">('IMP Total Adj Net Salaries'!BJ9-'IMP PRJ Adj Net Salaries'!BJ9)*IMP_Salary_Expense_Multiplier</f>
        <v>89.855999999999995</v>
      </c>
      <c r="BK9" s="265">
        <f ca="1">('IMP Total Adj Net Salaries'!BK9-'IMP PRJ Adj Net Salaries'!BK9)*IMP_Salary_Expense_Multiplier</f>
        <v>60.203519999999983</v>
      </c>
      <c r="BL9" s="266">
        <f ca="1">('IMP Total Adj Net Salaries'!BL9-'IMP PRJ Adj Net Salaries'!BL9)*IMP_Salary_Expense_Multiplier</f>
        <v>91.38000000000001</v>
      </c>
      <c r="BM9" s="264">
        <f ca="1">('IMP Total Adj Net Salaries'!BM9-'IMP PRJ Adj Net Salaries'!BM9)*IMP_Salary_Expense_Multiplier</f>
        <v>108</v>
      </c>
      <c r="BN9" s="264">
        <f ca="1">('IMP Total Adj Net Salaries'!BN9-'IMP PRJ Adj Net Salaries'!BN9)*IMP_Salary_Expense_Multiplier</f>
        <v>74.759999999999991</v>
      </c>
      <c r="BO9" s="263">
        <f ca="1">('IMP Total Adj Net Salaries'!BO9-'IMP PRJ Adj Net Salaries'!BO9)*IMP_Salary_Expense_Multiplier</f>
        <v>1.3800000000000068</v>
      </c>
      <c r="BP9" s="264">
        <f ca="1">('IMP Total Adj Net Salaries'!BP9-'IMP PRJ Adj Net Salaries'!BP9)*IMP_Salary_Expense_Multiplier</f>
        <v>18</v>
      </c>
      <c r="BQ9" s="264">
        <f ca="1">('IMP Total Adj Net Salaries'!BQ9-'IMP PRJ Adj Net Salaries'!BQ9)*IMP_Salary_Expense_Multiplier</f>
        <v>76.559999999999988</v>
      </c>
      <c r="BR9" s="263">
        <f ca="1">('IMP Total Adj Net Salaries'!BR9-'IMP PRJ Adj Net Salaries'!BR9)*IMP_Salary_Expense_Multiplier</f>
        <v>94.2</v>
      </c>
      <c r="BS9" s="264">
        <f ca="1">('IMP Total Adj Net Salaries'!BS9-'IMP PRJ Adj Net Salaries'!BS9)*IMP_Salary_Expense_Multiplier</f>
        <v>120</v>
      </c>
      <c r="BT9" s="264">
        <f ca="1">('IMP Total Adj Net Salaries'!BT9-'IMP PRJ Adj Net Salaries'!BT9)*IMP_Salary_Expense_Multiplier</f>
        <v>68.399999999999991</v>
      </c>
      <c r="BU9" s="263">
        <f ca="1">('IMP Total Adj Net Salaries'!BU9-'IMP PRJ Adj Net Salaries'!BU9)*IMP_Salary_Expense_Multiplier</f>
        <v>63.600000000000009</v>
      </c>
      <c r="BV9" s="264">
        <f ca="1">('IMP Total Adj Net Salaries'!BV9-'IMP PRJ Adj Net Salaries'!BV9)*IMP_Salary_Expense_Multiplier</f>
        <v>89.399999999999991</v>
      </c>
      <c r="BW9" s="265">
        <f ca="1">('IMP Total Adj Net Salaries'!BW9-'IMP PRJ Adj Net Salaries'!BW9)*IMP_Salary_Expense_Multiplier</f>
        <v>65.34</v>
      </c>
      <c r="BX9" s="266">
        <f ca="1">('IMP Total Adj Net Salaries'!BX9-'IMP PRJ Adj Net Salaries'!BX9)*IMP_Salary_Expense_Multiplier</f>
        <v>109.36799999999999</v>
      </c>
      <c r="BY9" s="264">
        <f ca="1">('IMP Total Adj Net Salaries'!BY9-'IMP PRJ Adj Net Salaries'!BY9)*IMP_Salary_Expense_Multiplier</f>
        <v>144</v>
      </c>
      <c r="BZ9" s="264">
        <f ca="1">('IMP Total Adj Net Salaries'!BZ9-'IMP PRJ Adj Net Salaries'!BZ9)*IMP_Salary_Expense_Multiplier</f>
        <v>74.73599999999999</v>
      </c>
      <c r="CA9" s="263">
        <f ca="1">('IMP Total Adj Net Salaries'!CA9-'IMP PRJ Adj Net Salaries'!CA9)*IMP_Salary_Expense_Multiplier</f>
        <v>113.688</v>
      </c>
      <c r="CB9" s="264">
        <f ca="1">('IMP Total Adj Net Salaries'!CB9-'IMP PRJ Adj Net Salaries'!CB9)*IMP_Salary_Expense_Multiplier</f>
        <v>144</v>
      </c>
      <c r="CC9" s="264">
        <f ca="1">('IMP Total Adj Net Salaries'!CC9-'IMP PRJ Adj Net Salaries'!CC9)*IMP_Salary_Expense_Multiplier</f>
        <v>83.376000000000005</v>
      </c>
      <c r="CD9" s="263">
        <f ca="1">('IMP Total Adj Net Salaries'!CD9-'IMP PRJ Adj Net Salaries'!CD9)*IMP_Salary_Expense_Multiplier</f>
        <v>92.808000000000007</v>
      </c>
      <c r="CE9" s="264">
        <f ca="1">('IMP Total Adj Net Salaries'!CE9-'IMP PRJ Adj Net Salaries'!CE9)*IMP_Salary_Expense_Multiplier</f>
        <v>120.96</v>
      </c>
      <c r="CF9" s="264">
        <f ca="1">('IMP Total Adj Net Salaries'!CF9-'IMP PRJ Adj Net Salaries'!CF9)*IMP_Salary_Expense_Multiplier</f>
        <v>85.39200000000001</v>
      </c>
      <c r="CG9" s="263">
        <f ca="1">('IMP Total Adj Net Salaries'!CG9-'IMP PRJ Adj Net Salaries'!CG9)*IMP_Salary_Expense_Multiplier</f>
        <v>113.544</v>
      </c>
      <c r="CH9" s="264">
        <f ca="1">('IMP Total Adj Net Salaries'!CH9-'IMP PRJ Adj Net Salaries'!CH9)*IMP_Salary_Expense_Multiplier</f>
        <v>144</v>
      </c>
      <c r="CI9" s="265">
        <f ca="1">('IMP Total Adj Net Salaries'!CI9-'IMP PRJ Adj Net Salaries'!CI9)*IMP_Salary_Expense_Multiplier</f>
        <v>83.088000000000008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('IMP Total Adj Net Salaries'!AB10-'IMP PRJ Adj Net Salaries'!AB10)*IMP_Salary_Expense_Multiplier</f>
        <v>0</v>
      </c>
      <c r="AC10" s="264">
        <f ca="1">('IMP Total Adj Net Salaries'!AC10-'IMP PRJ Adj Net Salaries'!AC10)*IMP_Salary_Expense_Multiplier</f>
        <v>0</v>
      </c>
      <c r="AD10" s="264">
        <f ca="1">('IMP Total Adj Net Salaries'!AD10-'IMP PRJ Adj Net Salaries'!AD10)*IMP_Salary_Expense_Multiplier</f>
        <v>2.5920000000000001</v>
      </c>
      <c r="AE10" s="263">
        <f ca="1">('IMP Total Adj Net Salaries'!AE10-'IMP PRJ Adj Net Salaries'!AE10)*IMP_Salary_Expense_Multiplier</f>
        <v>2.5920000000000001</v>
      </c>
      <c r="AF10" s="264">
        <f ca="1">('IMP Total Adj Net Salaries'!AF10-'IMP PRJ Adj Net Salaries'!AF10)*IMP_Salary_Expense_Multiplier</f>
        <v>4.6656000000000004</v>
      </c>
      <c r="AG10" s="264">
        <f ca="1">('IMP Total Adj Net Salaries'!AG10-'IMP PRJ Adj Net Salaries'!AG10)*IMP_Salary_Expense_Multiplier</f>
        <v>1.2960000000000005</v>
      </c>
      <c r="AH10" s="263">
        <f ca="1">('IMP Total Adj Net Salaries'!AH10-'IMP PRJ Adj Net Salaries'!AH10)*IMP_Salary_Expense_Multiplier</f>
        <v>2.5920000000000001</v>
      </c>
      <c r="AI10" s="264">
        <f ca="1">('IMP Total Adj Net Salaries'!AI10-'IMP PRJ Adj Net Salaries'!AI10)*IMP_Salary_Expense_Multiplier</f>
        <v>4.6656000000000004</v>
      </c>
      <c r="AJ10" s="264">
        <f ca="1">('IMP Total Adj Net Salaries'!AJ10-'IMP PRJ Adj Net Salaries'!AJ10)*IMP_Salary_Expense_Multiplier</f>
        <v>1.2960000000000005</v>
      </c>
      <c r="AK10" s="263">
        <f ca="1">('IMP Total Adj Net Salaries'!AK10-'IMP PRJ Adj Net Salaries'!AK10)*IMP_Salary_Expense_Multiplier</f>
        <v>2.5920000000000001</v>
      </c>
      <c r="AL10" s="264">
        <f ca="1">('IMP Total Adj Net Salaries'!AL10-'IMP PRJ Adj Net Salaries'!AL10)*IMP_Salary_Expense_Multiplier</f>
        <v>4.6656000000000004</v>
      </c>
      <c r="AM10" s="265">
        <f ca="1">('IMP Total Adj Net Salaries'!AM10-'IMP PRJ Adj Net Salaries'!AM10)*IMP_Salary_Expense_Multiplier</f>
        <v>1.2960000000000005</v>
      </c>
      <c r="AN10" s="266">
        <f ca="1">('IMP Total Adj Net Salaries'!AN10-'IMP PRJ Adj Net Salaries'!AN10)*IMP_Salary_Expense_Multiplier</f>
        <v>3.1139999999999985</v>
      </c>
      <c r="AO10" s="264">
        <f ca="1">('IMP Total Adj Net Salaries'!AO10-'IMP PRJ Adj Net Salaries'!AO10)*IMP_Salary_Expense_Multiplier</f>
        <v>5.6052000000000035</v>
      </c>
      <c r="AP10" s="264">
        <f ca="1">('IMP Total Adj Net Salaries'!AP10-'IMP PRJ Adj Net Salaries'!AP10)*IMP_Salary_Expense_Multiplier</f>
        <v>14.013</v>
      </c>
      <c r="AQ10" s="263">
        <f ca="1">('IMP Total Adj Net Salaries'!AQ10-'IMP PRJ Adj Net Salaries'!AQ10)*IMP_Salary_Expense_Multiplier</f>
        <v>9.3420000000000005</v>
      </c>
      <c r="AR10" s="264">
        <f ca="1">('IMP Total Adj Net Salaries'!AR10-'IMP PRJ Adj Net Salaries'!AR10)*IMP_Salary_Expense_Multiplier</f>
        <v>21.797999999999998</v>
      </c>
      <c r="AS10" s="264">
        <f ca="1">('IMP Total Adj Net Salaries'!AS10-'IMP PRJ Adj Net Salaries'!AS10)*IMP_Salary_Expense_Multiplier</f>
        <v>4.6709999999999976</v>
      </c>
      <c r="AT10" s="263">
        <f ca="1">('IMP Total Adj Net Salaries'!AT10-'IMP PRJ Adj Net Salaries'!AT10)*IMP_Salary_Expense_Multiplier</f>
        <v>12.455999999999998</v>
      </c>
      <c r="AU10" s="264">
        <f ca="1">('IMP Total Adj Net Salaries'!AU10-'IMP PRJ Adj Net Salaries'!AU10)*IMP_Salary_Expense_Multiplier</f>
        <v>27.403199999999998</v>
      </c>
      <c r="AV10" s="264">
        <f ca="1">('IMP Total Adj Net Salaries'!AV10-'IMP PRJ Adj Net Salaries'!AV10)*IMP_Salary_Expense_Multiplier</f>
        <v>3.1139999999999985</v>
      </c>
      <c r="AW10" s="263">
        <f ca="1">('IMP Total Adj Net Salaries'!AW10-'IMP PRJ Adj Net Salaries'!AW10)*IMP_Salary_Expense_Multiplier</f>
        <v>6.2280000000000015</v>
      </c>
      <c r="AX10" s="264">
        <f ca="1">('IMP Total Adj Net Salaries'!AX10-'IMP PRJ Adj Net Salaries'!AX10)*IMP_Salary_Expense_Multiplier</f>
        <v>18.684000000000001</v>
      </c>
      <c r="AY10" s="265">
        <f ca="1">('IMP Total Adj Net Salaries'!AY10-'IMP PRJ Adj Net Salaries'!AY10)*IMP_Salary_Expense_Multiplier</f>
        <v>3.1139999999999985</v>
      </c>
      <c r="AZ10" s="266">
        <f ca="1">('IMP Total Adj Net Salaries'!AZ10-'IMP PRJ Adj Net Salaries'!AZ10)*IMP_Salary_Expense_Multiplier</f>
        <v>6.7392000000000039</v>
      </c>
      <c r="BA10" s="264">
        <f ca="1">('IMP Total Adj Net Salaries'!BA10-'IMP PRJ Adj Net Salaries'!BA10)*IMP_Salary_Expense_Multiplier</f>
        <v>26.208000000000002</v>
      </c>
      <c r="BB10" s="264">
        <f ca="1">('IMP Total Adj Net Salaries'!BB10-'IMP PRJ Adj Net Salaries'!BB10)*IMP_Salary_Expense_Multiplier</f>
        <v>5.2416000000000027</v>
      </c>
      <c r="BC10" s="263">
        <f ca="1">('IMP Total Adj Net Salaries'!BC10-'IMP PRJ Adj Net Salaries'!BC10)*IMP_Salary_Expense_Multiplier</f>
        <v>6.1775999999999778</v>
      </c>
      <c r="BD10" s="264">
        <f ca="1">('IMP Total Adj Net Salaries'!BD10-'IMP PRJ Adj Net Salaries'!BD10)*IMP_Salary_Expense_Multiplier</f>
        <v>28.192319999999999</v>
      </c>
      <c r="BE10" s="264">
        <f ca="1">('IMP Total Adj Net Salaries'!BE10-'IMP PRJ Adj Net Salaries'!BE10)*IMP_Salary_Expense_Multiplier</f>
        <v>20.4984</v>
      </c>
      <c r="BF10" s="263">
        <f ca="1">('IMP Total Adj Net Salaries'!BF10-'IMP PRJ Adj Net Salaries'!BF10)*IMP_Salary_Expense_Multiplier</f>
        <v>34.257599999999989</v>
      </c>
      <c r="BG10" s="264">
        <f ca="1">('IMP Total Adj Net Salaries'!BG10-'IMP PRJ Adj Net Salaries'!BG10)*IMP_Salary_Expense_Multiplier</f>
        <v>78.736319999999992</v>
      </c>
      <c r="BH10" s="264">
        <f ca="1">('IMP Total Adj Net Salaries'!BH10-'IMP PRJ Adj Net Salaries'!BH10)*IMP_Salary_Expense_Multiplier</f>
        <v>6.4584000000000055</v>
      </c>
      <c r="BI10" s="263">
        <f ca="1">('IMP Total Adj Net Salaries'!BI10-'IMP PRJ Adj Net Salaries'!BI10)*IMP_Salary_Expense_Multiplier</f>
        <v>34.257599999999989</v>
      </c>
      <c r="BJ10" s="264">
        <f ca="1">('IMP Total Adj Net Salaries'!BJ10-'IMP PRJ Adj Net Salaries'!BJ10)*IMP_Salary_Expense_Multiplier</f>
        <v>78.736319999999992</v>
      </c>
      <c r="BK10" s="265">
        <f ca="1">('IMP Total Adj Net Salaries'!BK10-'IMP PRJ Adj Net Salaries'!BK10)*IMP_Salary_Expense_Multiplier</f>
        <v>6.4584000000000055</v>
      </c>
      <c r="BL10" s="266">
        <f ca="1">('IMP Total Adj Net Salaries'!BL10-'IMP PRJ Adj Net Salaries'!BL10)*IMP_Salary_Expense_Multiplier</f>
        <v>45.674999999999997</v>
      </c>
      <c r="BM10" s="264">
        <f ca="1">('IMP Total Adj Net Salaries'!BM10-'IMP PRJ Adj Net Salaries'!BM10)*IMP_Salary_Expense_Multiplier</f>
        <v>95.534999999999997</v>
      </c>
      <c r="BN10" s="264">
        <f ca="1">('IMP Total Adj Net Salaries'!BN10-'IMP PRJ Adj Net Salaries'!BN10)*IMP_Salary_Expense_Multiplier</f>
        <v>14.512499999999999</v>
      </c>
      <c r="BO10" s="263">
        <f ca="1">('IMP Total Adj Net Salaries'!BO10-'IMP PRJ Adj Net Salaries'!BO10)*IMP_Salary_Expense_Multiplier</f>
        <v>5.1749999999999829</v>
      </c>
      <c r="BP10" s="264">
        <f ca="1">('IMP Total Adj Net Salaries'!BP10-'IMP PRJ Adj Net Salaries'!BP10)*IMP_Salary_Expense_Multiplier</f>
        <v>55.034999999999997</v>
      </c>
      <c r="BQ10" s="264">
        <f ca="1">('IMP Total Adj Net Salaries'!BQ10-'IMP PRJ Adj Net Salaries'!BQ10)*IMP_Salary_Expense_Multiplier</f>
        <v>12.262499999999999</v>
      </c>
      <c r="BR10" s="263">
        <f ca="1">('IMP Total Adj Net Salaries'!BR10-'IMP PRJ Adj Net Salaries'!BR10)*IMP_Salary_Expense_Multiplier</f>
        <v>47.25</v>
      </c>
      <c r="BS10" s="264">
        <f ca="1">('IMP Total Adj Net Salaries'!BS10-'IMP PRJ Adj Net Salaries'!BS10)*IMP_Salary_Expense_Multiplier</f>
        <v>124.64999999999999</v>
      </c>
      <c r="BT10" s="264">
        <f ca="1">('IMP Total Adj Net Salaries'!BT10-'IMP PRJ Adj Net Salaries'!BT10)*IMP_Salary_Expense_Multiplier</f>
        <v>7.875</v>
      </c>
      <c r="BU10" s="263">
        <f ca="1">('IMP Total Adj Net Salaries'!BU10-'IMP PRJ Adj Net Salaries'!BU10)*IMP_Salary_Expense_Multiplier</f>
        <v>33.299999999999983</v>
      </c>
      <c r="BV10" s="264">
        <f ca="1">('IMP Total Adj Net Salaries'!BV10-'IMP PRJ Adj Net Salaries'!BV10)*IMP_Salary_Expense_Multiplier</f>
        <v>110.7</v>
      </c>
      <c r="BW10" s="265">
        <f ca="1">('IMP Total Adj Net Salaries'!BW10-'IMP PRJ Adj Net Salaries'!BW10)*IMP_Salary_Expense_Multiplier</f>
        <v>5.3999999999999995</v>
      </c>
      <c r="BX10" s="266">
        <f ca="1">('IMP Total Adj Net Salaries'!BX10-'IMP PRJ Adj Net Salaries'!BX10)*IMP_Salary_Expense_Multiplier</f>
        <v>64.529999999999987</v>
      </c>
      <c r="BY10" s="264">
        <f ca="1">('IMP Total Adj Net Salaries'!BY10-'IMP PRJ Adj Net Salaries'!BY10)*IMP_Salary_Expense_Multiplier</f>
        <v>168.42599999999999</v>
      </c>
      <c r="BZ10" s="264">
        <f ca="1">('IMP Total Adj Net Salaries'!BZ10-'IMP PRJ Adj Net Salaries'!BZ10)*IMP_Salary_Expense_Multiplier</f>
        <v>10.394999999999992</v>
      </c>
      <c r="CA10" s="263">
        <f ca="1">('IMP Total Adj Net Salaries'!CA10-'IMP PRJ Adj Net Salaries'!CA10)*IMP_Salary_Expense_Multiplier</f>
        <v>91.529999999999987</v>
      </c>
      <c r="CB10" s="264">
        <f ca="1">('IMP Total Adj Net Salaries'!CB10-'IMP PRJ Adj Net Salaries'!CB10)*IMP_Salary_Expense_Multiplier</f>
        <v>182.46600000000001</v>
      </c>
      <c r="CC10" s="264">
        <f ca="1">('IMP Total Adj Net Salaries'!CC10-'IMP PRJ Adj Net Salaries'!CC10)*IMP_Salary_Expense_Multiplier</f>
        <v>34.694999999999993</v>
      </c>
      <c r="CD10" s="263">
        <f ca="1">('IMP Total Adj Net Salaries'!CD10-'IMP PRJ Adj Net Salaries'!CD10)*IMP_Salary_Expense_Multiplier</f>
        <v>82.350000000000037</v>
      </c>
      <c r="CE10" s="264">
        <f ca="1">('IMP Total Adj Net Salaries'!CE10-'IMP PRJ Adj Net Salaries'!CE10)*IMP_Salary_Expense_Multiplier</f>
        <v>166.80599999999998</v>
      </c>
      <c r="CF10" s="264">
        <f ca="1">('IMP Total Adj Net Salaries'!CF10-'IMP PRJ Adj Net Salaries'!CF10)*IMP_Salary_Expense_Multiplier</f>
        <v>38.205000000000005</v>
      </c>
      <c r="CG10" s="263">
        <f ca="1">('IMP Total Adj Net Salaries'!CG10-'IMP PRJ Adj Net Salaries'!CG10)*IMP_Salary_Expense_Multiplier</f>
        <v>90.99</v>
      </c>
      <c r="CH10" s="264">
        <f ca="1">('IMP Total Adj Net Salaries'!CH10-'IMP PRJ Adj Net Salaries'!CH10)*IMP_Salary_Expense_Multiplier</f>
        <v>182.358</v>
      </c>
      <c r="CI10" s="265">
        <f ca="1">('IMP Total Adj Net Salaries'!CI10-'IMP PRJ Adj Net Salaries'!CI10)*IMP_Salary_Expense_Multiplier</f>
        <v>33.885000000000012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('IMP Total Adj Net Salaries'!AB11-'IMP PRJ Adj Net Salaries'!AB11)*IMP_Salary_Expense_Multiplier</f>
        <v>0</v>
      </c>
      <c r="AC11" s="264">
        <f ca="1">('IMP Total Adj Net Salaries'!AC11-'IMP PRJ Adj Net Salaries'!AC11)*IMP_Salary_Expense_Multiplier</f>
        <v>0</v>
      </c>
      <c r="AD11" s="264">
        <f ca="1">('IMP Total Adj Net Salaries'!AD11-'IMP PRJ Adj Net Salaries'!AD11)*IMP_Salary_Expense_Multiplier</f>
        <v>0</v>
      </c>
      <c r="AE11" s="263">
        <f ca="1">('IMP Total Adj Net Salaries'!AE11-'IMP PRJ Adj Net Salaries'!AE11)*IMP_Salary_Expense_Multiplier</f>
        <v>0</v>
      </c>
      <c r="AF11" s="264">
        <f ca="1">('IMP Total Adj Net Salaries'!AF11-'IMP PRJ Adj Net Salaries'!AF11)*IMP_Salary_Expense_Multiplier</f>
        <v>0</v>
      </c>
      <c r="AG11" s="264">
        <f ca="1">('IMP Total Adj Net Salaries'!AG11-'IMP PRJ Adj Net Salaries'!AG11)*IMP_Salary_Expense_Multiplier</f>
        <v>0</v>
      </c>
      <c r="AH11" s="263">
        <f ca="1">('IMP Total Adj Net Salaries'!AH11-'IMP PRJ Adj Net Salaries'!AH11)*IMP_Salary_Expense_Multiplier</f>
        <v>0</v>
      </c>
      <c r="AI11" s="264">
        <f ca="1">('IMP Total Adj Net Salaries'!AI11-'IMP PRJ Adj Net Salaries'!AI11)*IMP_Salary_Expense_Multiplier</f>
        <v>0</v>
      </c>
      <c r="AJ11" s="264">
        <f ca="1">('IMP Total Adj Net Salaries'!AJ11-'IMP PRJ Adj Net Salaries'!AJ11)*IMP_Salary_Expense_Multiplier</f>
        <v>0</v>
      </c>
      <c r="AK11" s="263">
        <f ca="1">('IMP Total Adj Net Salaries'!AK11-'IMP PRJ Adj Net Salaries'!AK11)*IMP_Salary_Expense_Multiplier</f>
        <v>0</v>
      </c>
      <c r="AL11" s="264">
        <f ca="1">('IMP Total Adj Net Salaries'!AL11-'IMP PRJ Adj Net Salaries'!AL11)*IMP_Salary_Expense_Multiplier</f>
        <v>0</v>
      </c>
      <c r="AM11" s="265">
        <f ca="1">('IMP Total Adj Net Salaries'!AM11-'IMP PRJ Adj Net Salaries'!AM11)*IMP_Salary_Expense_Multiplier</f>
        <v>0</v>
      </c>
      <c r="AN11" s="266">
        <f ca="1">('IMP Total Adj Net Salaries'!AN11-'IMP PRJ Adj Net Salaries'!AN11)*IMP_Salary_Expense_Multiplier</f>
        <v>0</v>
      </c>
      <c r="AO11" s="264">
        <f ca="1">('IMP Total Adj Net Salaries'!AO11-'IMP PRJ Adj Net Salaries'!AO11)*IMP_Salary_Expense_Multiplier</f>
        <v>0</v>
      </c>
      <c r="AP11" s="264">
        <f ca="1">('IMP Total Adj Net Salaries'!AP11-'IMP PRJ Adj Net Salaries'!AP11)*IMP_Salary_Expense_Multiplier</f>
        <v>0</v>
      </c>
      <c r="AQ11" s="263">
        <f ca="1">('IMP Total Adj Net Salaries'!AQ11-'IMP PRJ Adj Net Salaries'!AQ11)*IMP_Salary_Expense_Multiplier</f>
        <v>0</v>
      </c>
      <c r="AR11" s="264">
        <f ca="1">('IMP Total Adj Net Salaries'!AR11-'IMP PRJ Adj Net Salaries'!AR11)*IMP_Salary_Expense_Multiplier</f>
        <v>0</v>
      </c>
      <c r="AS11" s="264">
        <f ca="1">('IMP Total Adj Net Salaries'!AS11-'IMP PRJ Adj Net Salaries'!AS11)*IMP_Salary_Expense_Multiplier</f>
        <v>0</v>
      </c>
      <c r="AT11" s="263">
        <f ca="1">('IMP Total Adj Net Salaries'!AT11-'IMP PRJ Adj Net Salaries'!AT11)*IMP_Salary_Expense_Multiplier</f>
        <v>0</v>
      </c>
      <c r="AU11" s="264">
        <f ca="1">('IMP Total Adj Net Salaries'!AU11-'IMP PRJ Adj Net Salaries'!AU11)*IMP_Salary_Expense_Multiplier</f>
        <v>0</v>
      </c>
      <c r="AV11" s="264">
        <f ca="1">('IMP Total Adj Net Salaries'!AV11-'IMP PRJ Adj Net Salaries'!AV11)*IMP_Salary_Expense_Multiplier</f>
        <v>0</v>
      </c>
      <c r="AW11" s="263">
        <f ca="1">('IMP Total Adj Net Salaries'!AW11-'IMP PRJ Adj Net Salaries'!AW11)*IMP_Salary_Expense_Multiplier</f>
        <v>4.1519999999999966</v>
      </c>
      <c r="AX11" s="264">
        <f ca="1">('IMP Total Adj Net Salaries'!AX11-'IMP PRJ Adj Net Salaries'!AX11)*IMP_Salary_Expense_Multiplier</f>
        <v>2.0760000000000005</v>
      </c>
      <c r="AY11" s="265">
        <f ca="1">('IMP Total Adj Net Salaries'!AY11-'IMP PRJ Adj Net Salaries'!AY11)*IMP_Salary_Expense_Multiplier</f>
        <v>2.0760000000000005</v>
      </c>
      <c r="AZ11" s="266">
        <f ca="1">('IMP Total Adj Net Salaries'!AZ11-'IMP PRJ Adj Net Salaries'!AZ11)*IMP_Salary_Expense_Multiplier</f>
        <v>2.4960000000000022</v>
      </c>
      <c r="BA11" s="264">
        <f ca="1">('IMP Total Adj Net Salaries'!BA11-'IMP PRJ Adj Net Salaries'!BA11)*IMP_Salary_Expense_Multiplier</f>
        <v>3.2448000000000006</v>
      </c>
      <c r="BB11" s="264">
        <f ca="1">('IMP Total Adj Net Salaries'!BB11-'IMP PRJ Adj Net Salaries'!BB11)*IMP_Salary_Expense_Multiplier</f>
        <v>3.2448000000000006</v>
      </c>
      <c r="BC11" s="263">
        <f ca="1">('IMP Total Adj Net Salaries'!BC11-'IMP PRJ Adj Net Salaries'!BC11)*IMP_Salary_Expense_Multiplier</f>
        <v>3.2448000000000006</v>
      </c>
      <c r="BD11" s="264">
        <f ca="1">('IMP Total Adj Net Salaries'!BD11-'IMP PRJ Adj Net Salaries'!BD11)*IMP_Salary_Expense_Multiplier</f>
        <v>0.7488000000000028</v>
      </c>
      <c r="BE11" s="264">
        <f ca="1">('IMP Total Adj Net Salaries'!BE11-'IMP PRJ Adj Net Salaries'!BE11)*IMP_Salary_Expense_Multiplier</f>
        <v>0.7488000000000028</v>
      </c>
      <c r="BF11" s="263">
        <f ca="1">('IMP Total Adj Net Salaries'!BF11-'IMP PRJ Adj Net Salaries'!BF11)*IMP_Salary_Expense_Multiplier</f>
        <v>0.7488000000000028</v>
      </c>
      <c r="BG11" s="264">
        <f ca="1">('IMP Total Adj Net Salaries'!BG11-'IMP PRJ Adj Net Salaries'!BG11)*IMP_Salary_Expense_Multiplier</f>
        <v>0.7488000000000028</v>
      </c>
      <c r="BH11" s="264">
        <f ca="1">('IMP Total Adj Net Salaries'!BH11-'IMP PRJ Adj Net Salaries'!BH11)*IMP_Salary_Expense_Multiplier</f>
        <v>0.7488000000000028</v>
      </c>
      <c r="BI11" s="263">
        <f ca="1">('IMP Total Adj Net Salaries'!BI11-'IMP PRJ Adj Net Salaries'!BI11)*IMP_Salary_Expense_Multiplier</f>
        <v>0.7488000000000028</v>
      </c>
      <c r="BJ11" s="264">
        <f ca="1">('IMP Total Adj Net Salaries'!BJ11-'IMP PRJ Adj Net Salaries'!BJ11)*IMP_Salary_Expense_Multiplier</f>
        <v>0.7488000000000028</v>
      </c>
      <c r="BK11" s="265">
        <f ca="1">('IMP Total Adj Net Salaries'!BK11-'IMP PRJ Adj Net Salaries'!BK11)*IMP_Salary_Expense_Multiplier</f>
        <v>0.7488000000000028</v>
      </c>
      <c r="BL11" s="266">
        <f ca="1">('IMP Total Adj Net Salaries'!BL11-'IMP PRJ Adj Net Salaries'!BL11)*IMP_Salary_Expense_Multiplier</f>
        <v>6.8999999999999995</v>
      </c>
      <c r="BM11" s="264">
        <f ca="1">('IMP Total Adj Net Salaries'!BM11-'IMP PRJ Adj Net Salaries'!BM11)*IMP_Salary_Expense_Multiplier</f>
        <v>6.8999999999999995</v>
      </c>
      <c r="BN11" s="264">
        <f ca="1">('IMP Total Adj Net Salaries'!BN11-'IMP PRJ Adj Net Salaries'!BN11)*IMP_Salary_Expense_Multiplier</f>
        <v>6.8999999999999995</v>
      </c>
      <c r="BO11" s="263">
        <f ca="1">('IMP Total Adj Net Salaries'!BO11-'IMP PRJ Adj Net Salaries'!BO11)*IMP_Salary_Expense_Multiplier</f>
        <v>6.8999999999999995</v>
      </c>
      <c r="BP11" s="264">
        <f ca="1">('IMP Total Adj Net Salaries'!BP11-'IMP PRJ Adj Net Salaries'!BP11)*IMP_Salary_Expense_Multiplier</f>
        <v>3.9</v>
      </c>
      <c r="BQ11" s="264">
        <f ca="1">('IMP Total Adj Net Salaries'!BQ11-'IMP PRJ Adj Net Salaries'!BQ11)*IMP_Salary_Expense_Multiplier</f>
        <v>3.9</v>
      </c>
      <c r="BR11" s="263">
        <f ca="1">('IMP Total Adj Net Salaries'!BR11-'IMP PRJ Adj Net Salaries'!BR11)*IMP_Salary_Expense_Multiplier</f>
        <v>9</v>
      </c>
      <c r="BS11" s="264">
        <f ca="1">('IMP Total Adj Net Salaries'!BS11-'IMP PRJ Adj Net Salaries'!BS11)*IMP_Salary_Expense_Multiplier</f>
        <v>9</v>
      </c>
      <c r="BT11" s="264">
        <f ca="1">('IMP Total Adj Net Salaries'!BT11-'IMP PRJ Adj Net Salaries'!BT11)*IMP_Salary_Expense_Multiplier</f>
        <v>9</v>
      </c>
      <c r="BU11" s="263">
        <f ca="1">('IMP Total Adj Net Salaries'!BU11-'IMP PRJ Adj Net Salaries'!BU11)*IMP_Salary_Expense_Multiplier</f>
        <v>9</v>
      </c>
      <c r="BV11" s="264">
        <f ca="1">('IMP Total Adj Net Salaries'!BV11-'IMP PRJ Adj Net Salaries'!BV11)*IMP_Salary_Expense_Multiplier</f>
        <v>5.7</v>
      </c>
      <c r="BW11" s="265">
        <f ca="1">('IMP Total Adj Net Salaries'!BW11-'IMP PRJ Adj Net Salaries'!BW11)*IMP_Salary_Expense_Multiplier</f>
        <v>5.7</v>
      </c>
      <c r="BX11" s="266">
        <f ca="1">('IMP Total Adj Net Salaries'!BX11-'IMP PRJ Adj Net Salaries'!BX11)*IMP_Salary_Expense_Multiplier</f>
        <v>6.8399999999999865</v>
      </c>
      <c r="BY11" s="264">
        <f ca="1">('IMP Total Adj Net Salaries'!BY11-'IMP PRJ Adj Net Salaries'!BY11)*IMP_Salary_Expense_Multiplier</f>
        <v>6.8399999999999865</v>
      </c>
      <c r="BZ11" s="264">
        <f ca="1">('IMP Total Adj Net Salaries'!BZ11-'IMP PRJ Adj Net Salaries'!BZ11)*IMP_Salary_Expense_Multiplier</f>
        <v>6.8399999999999865</v>
      </c>
      <c r="CA11" s="263">
        <f ca="1">('IMP Total Adj Net Salaries'!CA11-'IMP PRJ Adj Net Salaries'!CA11)*IMP_Salary_Expense_Multiplier</f>
        <v>28.439999999999987</v>
      </c>
      <c r="CB11" s="264">
        <f ca="1">('IMP Total Adj Net Salaries'!CB11-'IMP PRJ Adj Net Salaries'!CB11)*IMP_Salary_Expense_Multiplier</f>
        <v>28.439999999999987</v>
      </c>
      <c r="CC11" s="264">
        <f ca="1">('IMP Total Adj Net Salaries'!CC11-'IMP PRJ Adj Net Salaries'!CC11)*IMP_Salary_Expense_Multiplier</f>
        <v>28.439999999999987</v>
      </c>
      <c r="CD11" s="263">
        <f ca="1">('IMP Total Adj Net Salaries'!CD11-'IMP PRJ Adj Net Salaries'!CD11)*IMP_Salary_Expense_Multiplier</f>
        <v>39.240000000000016</v>
      </c>
      <c r="CE11" s="264">
        <f ca="1">('IMP Total Adj Net Salaries'!CE11-'IMP PRJ Adj Net Salaries'!CE11)*IMP_Salary_Expense_Multiplier</f>
        <v>27.72000000000001</v>
      </c>
      <c r="CF11" s="264">
        <f ca="1">('IMP Total Adj Net Salaries'!CF11-'IMP PRJ Adj Net Salaries'!CF11)*IMP_Salary_Expense_Multiplier</f>
        <v>27.72000000000001</v>
      </c>
      <c r="CG11" s="263">
        <f ca="1">('IMP Total Adj Net Salaries'!CG11-'IMP PRJ Adj Net Salaries'!CG11)*IMP_Salary_Expense_Multiplier</f>
        <v>27.72000000000001</v>
      </c>
      <c r="CH11" s="264">
        <f ca="1">('IMP Total Adj Net Salaries'!CH11-'IMP PRJ Adj Net Salaries'!CH11)*IMP_Salary_Expense_Multiplier</f>
        <v>27.72000000000001</v>
      </c>
      <c r="CI11" s="265">
        <f ca="1">('IMP Total Adj Net Salaries'!CI11-'IMP PRJ Adj Net Salaries'!CI11)*IMP_Salary_Expense_Multiplier</f>
        <v>27.72000000000001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('IMP Total Adj Net Salaries'!AB12-'IMP PRJ Adj Net Salaries'!AB12)*IMP_Salary_Expense_Multiplier</f>
        <v>0</v>
      </c>
      <c r="AC12" s="264">
        <f ca="1">('IMP Total Adj Net Salaries'!AC12-'IMP PRJ Adj Net Salaries'!AC12)*IMP_Salary_Expense_Multiplier</f>
        <v>0</v>
      </c>
      <c r="AD12" s="264">
        <f ca="1">('IMP Total Adj Net Salaries'!AD12-'IMP PRJ Adj Net Salaries'!AD12)*IMP_Salary_Expense_Multiplier</f>
        <v>0</v>
      </c>
      <c r="AE12" s="263">
        <f ca="1">('IMP Total Adj Net Salaries'!AE12-'IMP PRJ Adj Net Salaries'!AE12)*IMP_Salary_Expense_Multiplier</f>
        <v>0</v>
      </c>
      <c r="AF12" s="264">
        <f ca="1">('IMP Total Adj Net Salaries'!AF12-'IMP PRJ Adj Net Salaries'!AF12)*IMP_Salary_Expense_Multiplier</f>
        <v>0</v>
      </c>
      <c r="AG12" s="264">
        <f ca="1">('IMP Total Adj Net Salaries'!AG12-'IMP PRJ Adj Net Salaries'!AG12)*IMP_Salary_Expense_Multiplier</f>
        <v>0</v>
      </c>
      <c r="AH12" s="263">
        <f ca="1">('IMP Total Adj Net Salaries'!AH12-'IMP PRJ Adj Net Salaries'!AH12)*IMP_Salary_Expense_Multiplier</f>
        <v>0</v>
      </c>
      <c r="AI12" s="264">
        <f ca="1">('IMP Total Adj Net Salaries'!AI12-'IMP PRJ Adj Net Salaries'!AI12)*IMP_Salary_Expense_Multiplier</f>
        <v>0</v>
      </c>
      <c r="AJ12" s="264">
        <f ca="1">('IMP Total Adj Net Salaries'!AJ12-'IMP PRJ Adj Net Salaries'!AJ12)*IMP_Salary_Expense_Multiplier</f>
        <v>0</v>
      </c>
      <c r="AK12" s="263">
        <f ca="1">('IMP Total Adj Net Salaries'!AK12-'IMP PRJ Adj Net Salaries'!AK12)*IMP_Salary_Expense_Multiplier</f>
        <v>0</v>
      </c>
      <c r="AL12" s="264">
        <f ca="1">('IMP Total Adj Net Salaries'!AL12-'IMP PRJ Adj Net Salaries'!AL12)*IMP_Salary_Expense_Multiplier</f>
        <v>0</v>
      </c>
      <c r="AM12" s="265">
        <f ca="1">('IMP Total Adj Net Salaries'!AM12-'IMP PRJ Adj Net Salaries'!AM12)*IMP_Salary_Expense_Multiplier</f>
        <v>0</v>
      </c>
      <c r="AN12" s="266">
        <f ca="1">('IMP Total Adj Net Salaries'!AN12-'IMP PRJ Adj Net Salaries'!AN12)*IMP_Salary_Expense_Multiplier</f>
        <v>0</v>
      </c>
      <c r="AO12" s="264">
        <f ca="1">('IMP Total Adj Net Salaries'!AO12-'IMP PRJ Adj Net Salaries'!AO12)*IMP_Salary_Expense_Multiplier</f>
        <v>0</v>
      </c>
      <c r="AP12" s="264">
        <f ca="1">('IMP Total Adj Net Salaries'!AP12-'IMP PRJ Adj Net Salaries'!AP12)*IMP_Salary_Expense_Multiplier</f>
        <v>0</v>
      </c>
      <c r="AQ12" s="263">
        <f ca="1">('IMP Total Adj Net Salaries'!AQ12-'IMP PRJ Adj Net Salaries'!AQ12)*IMP_Salary_Expense_Multiplier</f>
        <v>0</v>
      </c>
      <c r="AR12" s="264">
        <f ca="1">('IMP Total Adj Net Salaries'!AR12-'IMP PRJ Adj Net Salaries'!AR12)*IMP_Salary_Expense_Multiplier</f>
        <v>0</v>
      </c>
      <c r="AS12" s="264">
        <f ca="1">('IMP Total Adj Net Salaries'!AS12-'IMP PRJ Adj Net Salaries'!AS12)*IMP_Salary_Expense_Multiplier</f>
        <v>0</v>
      </c>
      <c r="AT12" s="263">
        <f ca="1">('IMP Total Adj Net Salaries'!AT12-'IMP PRJ Adj Net Salaries'!AT12)*IMP_Salary_Expense_Multiplier</f>
        <v>0</v>
      </c>
      <c r="AU12" s="264">
        <f ca="1">('IMP Total Adj Net Salaries'!AU12-'IMP PRJ Adj Net Salaries'!AU12)*IMP_Salary_Expense_Multiplier</f>
        <v>0</v>
      </c>
      <c r="AV12" s="264">
        <f ca="1">('IMP Total Adj Net Salaries'!AV12-'IMP PRJ Adj Net Salaries'!AV12)*IMP_Salary_Expense_Multiplier</f>
        <v>0</v>
      </c>
      <c r="AW12" s="263">
        <f ca="1">('IMP Total Adj Net Salaries'!AW12-'IMP PRJ Adj Net Salaries'!AW12)*IMP_Salary_Expense_Multiplier</f>
        <v>6.2280000000000015</v>
      </c>
      <c r="AX12" s="264">
        <f ca="1">('IMP Total Adj Net Salaries'!AX12-'IMP PRJ Adj Net Salaries'!AX12)*IMP_Salary_Expense_Multiplier</f>
        <v>6.2280000000000015</v>
      </c>
      <c r="AY12" s="265">
        <f ca="1">('IMP Total Adj Net Salaries'!AY12-'IMP PRJ Adj Net Salaries'!AY12)*IMP_Salary_Expense_Multiplier</f>
        <v>1.5569999999999993</v>
      </c>
      <c r="AZ12" s="266">
        <f ca="1">('IMP Total Adj Net Salaries'!AZ12-'IMP PRJ Adj Net Salaries'!AZ12)*IMP_Salary_Expense_Multiplier</f>
        <v>0</v>
      </c>
      <c r="BA12" s="264">
        <f ca="1">('IMP Total Adj Net Salaries'!BA12-'IMP PRJ Adj Net Salaries'!BA12)*IMP_Salary_Expense_Multiplier</f>
        <v>0</v>
      </c>
      <c r="BB12" s="264">
        <f ca="1">('IMP Total Adj Net Salaries'!BB12-'IMP PRJ Adj Net Salaries'!BB12)*IMP_Salary_Expense_Multiplier</f>
        <v>0.56160000000000421</v>
      </c>
      <c r="BC12" s="263">
        <f ca="1">('IMP Total Adj Net Salaries'!BC12-'IMP PRJ Adj Net Salaries'!BC12)*IMP_Salary_Expense_Multiplier</f>
        <v>1.1232000000000084</v>
      </c>
      <c r="BD12" s="264">
        <f ca="1">('IMP Total Adj Net Salaries'!BD12-'IMP PRJ Adj Net Salaries'!BD12)*IMP_Salary_Expense_Multiplier</f>
        <v>1.1232000000000084</v>
      </c>
      <c r="BE12" s="264">
        <f ca="1">('IMP Total Adj Net Salaries'!BE12-'IMP PRJ Adj Net Salaries'!BE12)*IMP_Salary_Expense_Multiplier</f>
        <v>2.9952000000000112</v>
      </c>
      <c r="BF12" s="263">
        <f ca="1">('IMP Total Adj Net Salaries'!BF12-'IMP PRJ Adj Net Salaries'!BF12)*IMP_Salary_Expense_Multiplier</f>
        <v>1.1232000000000084</v>
      </c>
      <c r="BG12" s="264">
        <f ca="1">('IMP Total Adj Net Salaries'!BG12-'IMP PRJ Adj Net Salaries'!BG12)*IMP_Salary_Expense_Multiplier</f>
        <v>1.1232000000000084</v>
      </c>
      <c r="BH12" s="264">
        <f ca="1">('IMP Total Adj Net Salaries'!BH12-'IMP PRJ Adj Net Salaries'!BH12)*IMP_Salary_Expense_Multiplier</f>
        <v>1.1232000000000084</v>
      </c>
      <c r="BI12" s="263">
        <f ca="1">('IMP Total Adj Net Salaries'!BI12-'IMP PRJ Adj Net Salaries'!BI12)*IMP_Salary_Expense_Multiplier</f>
        <v>1.1232000000000084</v>
      </c>
      <c r="BJ12" s="264">
        <f ca="1">('IMP Total Adj Net Salaries'!BJ12-'IMP PRJ Adj Net Salaries'!BJ12)*IMP_Salary_Expense_Multiplier</f>
        <v>1.1232000000000084</v>
      </c>
      <c r="BK12" s="265">
        <f ca="1">('IMP Total Adj Net Salaries'!BK12-'IMP PRJ Adj Net Salaries'!BK12)*IMP_Salary_Expense_Multiplier</f>
        <v>1.1232000000000084</v>
      </c>
      <c r="BL12" s="266">
        <f ca="1">('IMP Total Adj Net Salaries'!BL12-'IMP PRJ Adj Net Salaries'!BL12)*IMP_Salary_Expense_Multiplier</f>
        <v>10.35</v>
      </c>
      <c r="BM12" s="264">
        <f ca="1">('IMP Total Adj Net Salaries'!BM12-'IMP PRJ Adj Net Salaries'!BM12)*IMP_Salary_Expense_Multiplier</f>
        <v>10.35</v>
      </c>
      <c r="BN12" s="264">
        <f ca="1">('IMP Total Adj Net Salaries'!BN12-'IMP PRJ Adj Net Salaries'!BN12)*IMP_Salary_Expense_Multiplier</f>
        <v>10.35</v>
      </c>
      <c r="BO12" s="263">
        <f ca="1">('IMP Total Adj Net Salaries'!BO12-'IMP PRJ Adj Net Salaries'!BO12)*IMP_Salary_Expense_Multiplier</f>
        <v>10.349999999999982</v>
      </c>
      <c r="BP12" s="264">
        <f ca="1">('IMP Total Adj Net Salaries'!BP12-'IMP PRJ Adj Net Salaries'!BP12)*IMP_Salary_Expense_Multiplier</f>
        <v>10.349999999999982</v>
      </c>
      <c r="BQ12" s="264">
        <f ca="1">('IMP Total Adj Net Salaries'!BQ12-'IMP PRJ Adj Net Salaries'!BQ12)*IMP_Salary_Expense_Multiplier</f>
        <v>3.5999999999999996</v>
      </c>
      <c r="BR12" s="263">
        <f ca="1">('IMP Total Adj Net Salaries'!BR12-'IMP PRJ Adj Net Salaries'!BR12)*IMP_Salary_Expense_Multiplier</f>
        <v>0</v>
      </c>
      <c r="BS12" s="264">
        <f ca="1">('IMP Total Adj Net Salaries'!BS12-'IMP PRJ Adj Net Salaries'!BS12)*IMP_Salary_Expense_Multiplier</f>
        <v>0</v>
      </c>
      <c r="BT12" s="264">
        <f ca="1">('IMP Total Adj Net Salaries'!BT12-'IMP PRJ Adj Net Salaries'!BT12)*IMP_Salary_Expense_Multiplier</f>
        <v>0</v>
      </c>
      <c r="BU12" s="263">
        <f ca="1">('IMP Total Adj Net Salaries'!BU12-'IMP PRJ Adj Net Salaries'!BU12)*IMP_Salary_Expense_Multiplier</f>
        <v>0</v>
      </c>
      <c r="BV12" s="264">
        <f ca="1">('IMP Total Adj Net Salaries'!BV12-'IMP PRJ Adj Net Salaries'!BV12)*IMP_Salary_Expense_Multiplier</f>
        <v>0</v>
      </c>
      <c r="BW12" s="265">
        <f ca="1">('IMP Total Adj Net Salaries'!BW12-'IMP PRJ Adj Net Salaries'!BW12)*IMP_Salary_Expense_Multiplier</f>
        <v>2.0250000000000341</v>
      </c>
      <c r="BX12" s="266">
        <f ca="1">('IMP Total Adj Net Salaries'!BX12-'IMP PRJ Adj Net Salaries'!BX12)*IMP_Salary_Expense_Multiplier</f>
        <v>4.859999999999979</v>
      </c>
      <c r="BY12" s="264">
        <f ca="1">('IMP Total Adj Net Salaries'!BY12-'IMP PRJ Adj Net Salaries'!BY12)*IMP_Salary_Expense_Multiplier</f>
        <v>4.859999999999979</v>
      </c>
      <c r="BZ12" s="264">
        <f ca="1">('IMP Total Adj Net Salaries'!BZ12-'IMP PRJ Adj Net Salaries'!BZ12)*IMP_Salary_Expense_Multiplier</f>
        <v>4.859999999999979</v>
      </c>
      <c r="CA12" s="263">
        <f ca="1">('IMP Total Adj Net Salaries'!CA12-'IMP PRJ Adj Net Salaries'!CA12)*IMP_Salary_Expense_Multiplier</f>
        <v>37.259999999999977</v>
      </c>
      <c r="CB12" s="264">
        <f ca="1">('IMP Total Adj Net Salaries'!CB12-'IMP PRJ Adj Net Salaries'!CB12)*IMP_Salary_Expense_Multiplier</f>
        <v>37.259999999999977</v>
      </c>
      <c r="CC12" s="264">
        <f ca="1">('IMP Total Adj Net Salaries'!CC12-'IMP PRJ Adj Net Salaries'!CC12)*IMP_Salary_Expense_Multiplier</f>
        <v>37.259999999999977</v>
      </c>
      <c r="CD12" s="263">
        <f ca="1">('IMP Total Adj Net Salaries'!CD12-'IMP PRJ Adj Net Salaries'!CD12)*IMP_Salary_Expense_Multiplier</f>
        <v>53.460000000000015</v>
      </c>
      <c r="CE12" s="264">
        <f ca="1">('IMP Total Adj Net Salaries'!CE12-'IMP PRJ Adj Net Salaries'!CE12)*IMP_Salary_Expense_Multiplier</f>
        <v>53.460000000000015</v>
      </c>
      <c r="CF12" s="264">
        <f ca="1">('IMP Total Adj Net Salaries'!CF12-'IMP PRJ Adj Net Salaries'!CF12)*IMP_Salary_Expense_Multiplier</f>
        <v>44.820000000000029</v>
      </c>
      <c r="CG12" s="263">
        <f ca="1">('IMP Total Adj Net Salaries'!CG12-'IMP PRJ Adj Net Salaries'!CG12)*IMP_Salary_Expense_Multiplier</f>
        <v>36.180000000000007</v>
      </c>
      <c r="CH12" s="264">
        <f ca="1">('IMP Total Adj Net Salaries'!CH12-'IMP PRJ Adj Net Salaries'!CH12)*IMP_Salary_Expense_Multiplier</f>
        <v>36.180000000000007</v>
      </c>
      <c r="CI12" s="265">
        <f ca="1">('IMP Total Adj Net Salaries'!CI12-'IMP PRJ Adj Net Salaries'!CI12)*IMP_Salary_Expense_Multiplier</f>
        <v>36.180000000000007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('IMP Total Adj Net Salaries'!AB13-'IMP PRJ Adj Net Salaries'!AB13)*IMP_Salary_Expense_Multiplier</f>
        <v>0</v>
      </c>
      <c r="AC13" s="264">
        <f ca="1">('IMP Total Adj Net Salaries'!AC13-'IMP PRJ Adj Net Salaries'!AC13)*IMP_Salary_Expense_Multiplier</f>
        <v>0</v>
      </c>
      <c r="AD13" s="264">
        <f ca="1">('IMP Total Adj Net Salaries'!AD13-'IMP PRJ Adj Net Salaries'!AD13)*IMP_Salary_Expense_Multiplier</f>
        <v>6.2207999999999997</v>
      </c>
      <c r="AE13" s="263">
        <f ca="1">('IMP Total Adj Net Salaries'!AE13-'IMP PRJ Adj Net Salaries'!AE13)*IMP_Salary_Expense_Multiplier</f>
        <v>6.2207999999999997</v>
      </c>
      <c r="AF13" s="264">
        <f ca="1">('IMP Total Adj Net Salaries'!AF13-'IMP PRJ Adj Net Salaries'!AF13)*IMP_Salary_Expense_Multiplier</f>
        <v>6.9119999999999999</v>
      </c>
      <c r="AG13" s="264">
        <f ca="1">('IMP Total Adj Net Salaries'!AG13-'IMP PRJ Adj Net Salaries'!AG13)*IMP_Salary_Expense_Multiplier</f>
        <v>5.5295999999999994</v>
      </c>
      <c r="AH13" s="263">
        <f ca="1">('IMP Total Adj Net Salaries'!AH13-'IMP PRJ Adj Net Salaries'!AH13)*IMP_Salary_Expense_Multiplier</f>
        <v>6.2207999999999997</v>
      </c>
      <c r="AI13" s="264">
        <f ca="1">('IMP Total Adj Net Salaries'!AI13-'IMP PRJ Adj Net Salaries'!AI13)*IMP_Salary_Expense_Multiplier</f>
        <v>6.9119999999999999</v>
      </c>
      <c r="AJ13" s="264">
        <f ca="1">('IMP Total Adj Net Salaries'!AJ13-'IMP PRJ Adj Net Salaries'!AJ13)*IMP_Salary_Expense_Multiplier</f>
        <v>5.5295999999999994</v>
      </c>
      <c r="AK13" s="263">
        <f ca="1">('IMP Total Adj Net Salaries'!AK13-'IMP PRJ Adj Net Salaries'!AK13)*IMP_Salary_Expense_Multiplier</f>
        <v>6.2207999999999997</v>
      </c>
      <c r="AL13" s="264">
        <f ca="1">('IMP Total Adj Net Salaries'!AL13-'IMP PRJ Adj Net Salaries'!AL13)*IMP_Salary_Expense_Multiplier</f>
        <v>6.9119999999999999</v>
      </c>
      <c r="AM13" s="265">
        <f ca="1">('IMP Total Adj Net Salaries'!AM13-'IMP PRJ Adj Net Salaries'!AM13)*IMP_Salary_Expense_Multiplier</f>
        <v>5.5295999999999994</v>
      </c>
      <c r="AN13" s="266">
        <f ca="1">('IMP Total Adj Net Salaries'!AN13-'IMP PRJ Adj Net Salaries'!AN13)*IMP_Salary_Expense_Multiplier</f>
        <v>7.4736000000000056</v>
      </c>
      <c r="AO13" s="264">
        <f ca="1">('IMP Total Adj Net Salaries'!AO13-'IMP PRJ Adj Net Salaries'!AO13)*IMP_Salary_Expense_Multiplier</f>
        <v>8.304000000000002</v>
      </c>
      <c r="AP13" s="264">
        <f ca="1">('IMP Total Adj Net Salaries'!AP13-'IMP PRJ Adj Net Salaries'!AP13)*IMP_Salary_Expense_Multiplier</f>
        <v>36.537599999999998</v>
      </c>
      <c r="AQ13" s="263">
        <f ca="1">('IMP Total Adj Net Salaries'!AQ13-'IMP PRJ Adj Net Salaries'!AQ13)*IMP_Salary_Expense_Multiplier</f>
        <v>29.064</v>
      </c>
      <c r="AR13" s="264">
        <f ca="1">('IMP Total Adj Net Salaries'!AR13-'IMP PRJ Adj Net Salaries'!AR13)*IMP_Salary_Expense_Multiplier</f>
        <v>33.216000000000001</v>
      </c>
      <c r="AS13" s="264">
        <f ca="1">('IMP Total Adj Net Salaries'!AS13-'IMP PRJ Adj Net Salaries'!AS13)*IMP_Salary_Expense_Multiplier</f>
        <v>32.385599999999997</v>
      </c>
      <c r="AT13" s="263">
        <f ca="1">('IMP Total Adj Net Salaries'!AT13-'IMP PRJ Adj Net Salaries'!AT13)*IMP_Salary_Expense_Multiplier</f>
        <v>36.537599999999998</v>
      </c>
      <c r="AU13" s="264">
        <f ca="1">('IMP Total Adj Net Salaries'!AU13-'IMP PRJ Adj Net Salaries'!AU13)*IMP_Salary_Expense_Multiplier</f>
        <v>41.52</v>
      </c>
      <c r="AV13" s="264">
        <f ca="1">('IMP Total Adj Net Salaries'!AV13-'IMP PRJ Adj Net Salaries'!AV13)*IMP_Salary_Expense_Multiplier</f>
        <v>31.555199999999999</v>
      </c>
      <c r="AW13" s="263">
        <f ca="1">('IMP Total Adj Net Salaries'!AW13-'IMP PRJ Adj Net Salaries'!AW13)*IMP_Salary_Expense_Multiplier</f>
        <v>24.912000000000003</v>
      </c>
      <c r="AX13" s="264">
        <f ca="1">('IMP Total Adj Net Salaries'!AX13-'IMP PRJ Adj Net Salaries'!AX13)*IMP_Salary_Expense_Multiplier</f>
        <v>29.064</v>
      </c>
      <c r="AY13" s="265">
        <f ca="1">('IMP Total Adj Net Salaries'!AY13-'IMP PRJ Adj Net Salaries'!AY13)*IMP_Salary_Expense_Multiplier</f>
        <v>31.970400000000001</v>
      </c>
      <c r="AZ13" s="266">
        <f ca="1">('IMP Total Adj Net Salaries'!AZ13-'IMP PRJ Adj Net Salaries'!AZ13)*IMP_Salary_Expense_Multiplier</f>
        <v>34.944000000000003</v>
      </c>
      <c r="BA13" s="264">
        <f ca="1">('IMP Total Adj Net Salaries'!BA13-'IMP PRJ Adj Net Salaries'!BA13)*IMP_Salary_Expense_Multiplier</f>
        <v>41.433599999999998</v>
      </c>
      <c r="BB13" s="264">
        <f ca="1">('IMP Total Adj Net Salaries'!BB13-'IMP PRJ Adj Net Salaries'!BB13)*IMP_Salary_Expense_Multiplier</f>
        <v>36.09216</v>
      </c>
      <c r="BC13" s="263">
        <f ca="1">('IMP Total Adj Net Salaries'!BC13-'IMP PRJ Adj Net Salaries'!BC13)*IMP_Salary_Expense_Multiplier</f>
        <v>7.6377600000000028</v>
      </c>
      <c r="BD13" s="264">
        <f ca="1">('IMP Total Adj Net Salaries'!BD13-'IMP PRJ Adj Net Salaries'!BD13)*IMP_Salary_Expense_Multiplier</f>
        <v>14.975999999999987</v>
      </c>
      <c r="BE13" s="264">
        <f ca="1">('IMP Total Adj Net Salaries'!BE13-'IMP PRJ Adj Net Salaries'!BE13)*IMP_Salary_Expense_Multiplier</f>
        <v>67.691519999999997</v>
      </c>
      <c r="BF13" s="263">
        <f ca="1">('IMP Total Adj Net Salaries'!BF13-'IMP PRJ Adj Net Salaries'!BF13)*IMP_Salary_Expense_Multiplier</f>
        <v>75.029759999999982</v>
      </c>
      <c r="BG13" s="264">
        <f ca="1">('IMP Total Adj Net Salaries'!BG13-'IMP PRJ Adj Net Salaries'!BG13)*IMP_Salary_Expense_Multiplier</f>
        <v>89.855999999999995</v>
      </c>
      <c r="BH13" s="264">
        <f ca="1">('IMP Total Adj Net Salaries'!BH13-'IMP PRJ Adj Net Salaries'!BH13)*IMP_Salary_Expense_Multiplier</f>
        <v>60.203519999999983</v>
      </c>
      <c r="BI13" s="263">
        <f ca="1">('IMP Total Adj Net Salaries'!BI13-'IMP PRJ Adj Net Salaries'!BI13)*IMP_Salary_Expense_Multiplier</f>
        <v>75.029759999999982</v>
      </c>
      <c r="BJ13" s="264">
        <f ca="1">('IMP Total Adj Net Salaries'!BJ13-'IMP PRJ Adj Net Salaries'!BJ13)*IMP_Salary_Expense_Multiplier</f>
        <v>89.855999999999995</v>
      </c>
      <c r="BK13" s="265">
        <f ca="1">('IMP Total Adj Net Salaries'!BK13-'IMP PRJ Adj Net Salaries'!BK13)*IMP_Salary_Expense_Multiplier</f>
        <v>60.203519999999983</v>
      </c>
      <c r="BL13" s="266">
        <f ca="1">('IMP Total Adj Net Salaries'!BL13-'IMP PRJ Adj Net Salaries'!BL13)*IMP_Salary_Expense_Multiplier</f>
        <v>91.38000000000001</v>
      </c>
      <c r="BM13" s="264">
        <f ca="1">('IMP Total Adj Net Salaries'!BM13-'IMP PRJ Adj Net Salaries'!BM13)*IMP_Salary_Expense_Multiplier</f>
        <v>108</v>
      </c>
      <c r="BN13" s="264">
        <f ca="1">('IMP Total Adj Net Salaries'!BN13-'IMP PRJ Adj Net Salaries'!BN13)*IMP_Salary_Expense_Multiplier</f>
        <v>74.759999999999991</v>
      </c>
      <c r="BO13" s="263">
        <f ca="1">('IMP Total Adj Net Salaries'!BO13-'IMP PRJ Adj Net Salaries'!BO13)*IMP_Salary_Expense_Multiplier</f>
        <v>1.3800000000000068</v>
      </c>
      <c r="BP13" s="264">
        <f ca="1">('IMP Total Adj Net Salaries'!BP13-'IMP PRJ Adj Net Salaries'!BP13)*IMP_Salary_Expense_Multiplier</f>
        <v>18</v>
      </c>
      <c r="BQ13" s="264">
        <f ca="1">('IMP Total Adj Net Salaries'!BQ13-'IMP PRJ Adj Net Salaries'!BQ13)*IMP_Salary_Expense_Multiplier</f>
        <v>76.559999999999988</v>
      </c>
      <c r="BR13" s="263">
        <f ca="1">('IMP Total Adj Net Salaries'!BR13-'IMP PRJ Adj Net Salaries'!BR13)*IMP_Salary_Expense_Multiplier</f>
        <v>94.2</v>
      </c>
      <c r="BS13" s="264">
        <f ca="1">('IMP Total Adj Net Salaries'!BS13-'IMP PRJ Adj Net Salaries'!BS13)*IMP_Salary_Expense_Multiplier</f>
        <v>120</v>
      </c>
      <c r="BT13" s="264">
        <f ca="1">('IMP Total Adj Net Salaries'!BT13-'IMP PRJ Adj Net Salaries'!BT13)*IMP_Salary_Expense_Multiplier</f>
        <v>68.399999999999991</v>
      </c>
      <c r="BU13" s="263">
        <f ca="1">('IMP Total Adj Net Salaries'!BU13-'IMP PRJ Adj Net Salaries'!BU13)*IMP_Salary_Expense_Multiplier</f>
        <v>63.600000000000009</v>
      </c>
      <c r="BV13" s="264">
        <f ca="1">('IMP Total Adj Net Salaries'!BV13-'IMP PRJ Adj Net Salaries'!BV13)*IMP_Salary_Expense_Multiplier</f>
        <v>89.399999999999991</v>
      </c>
      <c r="BW13" s="265">
        <f ca="1">('IMP Total Adj Net Salaries'!BW13-'IMP PRJ Adj Net Salaries'!BW13)*IMP_Salary_Expense_Multiplier</f>
        <v>65.34</v>
      </c>
      <c r="BX13" s="266">
        <f ca="1">('IMP Total Adj Net Salaries'!BX13-'IMP PRJ Adj Net Salaries'!BX13)*IMP_Salary_Expense_Multiplier</f>
        <v>109.36799999999999</v>
      </c>
      <c r="BY13" s="264">
        <f ca="1">('IMP Total Adj Net Salaries'!BY13-'IMP PRJ Adj Net Salaries'!BY13)*IMP_Salary_Expense_Multiplier</f>
        <v>144</v>
      </c>
      <c r="BZ13" s="264">
        <f ca="1">('IMP Total Adj Net Salaries'!BZ13-'IMP PRJ Adj Net Salaries'!BZ13)*IMP_Salary_Expense_Multiplier</f>
        <v>74.73599999999999</v>
      </c>
      <c r="CA13" s="263">
        <f ca="1">('IMP Total Adj Net Salaries'!CA13-'IMP PRJ Adj Net Salaries'!CA13)*IMP_Salary_Expense_Multiplier</f>
        <v>113.688</v>
      </c>
      <c r="CB13" s="264">
        <f ca="1">('IMP Total Adj Net Salaries'!CB13-'IMP PRJ Adj Net Salaries'!CB13)*IMP_Salary_Expense_Multiplier</f>
        <v>144</v>
      </c>
      <c r="CC13" s="264">
        <f ca="1">('IMP Total Adj Net Salaries'!CC13-'IMP PRJ Adj Net Salaries'!CC13)*IMP_Salary_Expense_Multiplier</f>
        <v>83.376000000000005</v>
      </c>
      <c r="CD13" s="263">
        <f ca="1">('IMP Total Adj Net Salaries'!CD13-'IMP PRJ Adj Net Salaries'!CD13)*IMP_Salary_Expense_Multiplier</f>
        <v>92.808000000000007</v>
      </c>
      <c r="CE13" s="264">
        <f ca="1">('IMP Total Adj Net Salaries'!CE13-'IMP PRJ Adj Net Salaries'!CE13)*IMP_Salary_Expense_Multiplier</f>
        <v>120.96</v>
      </c>
      <c r="CF13" s="264">
        <f ca="1">('IMP Total Adj Net Salaries'!CF13-'IMP PRJ Adj Net Salaries'!CF13)*IMP_Salary_Expense_Multiplier</f>
        <v>85.39200000000001</v>
      </c>
      <c r="CG13" s="263">
        <f ca="1">('IMP Total Adj Net Salaries'!CG13-'IMP PRJ Adj Net Salaries'!CG13)*IMP_Salary_Expense_Multiplier</f>
        <v>113.544</v>
      </c>
      <c r="CH13" s="264">
        <f ca="1">('IMP Total Adj Net Salaries'!CH13-'IMP PRJ Adj Net Salaries'!CH13)*IMP_Salary_Expense_Multiplier</f>
        <v>144</v>
      </c>
      <c r="CI13" s="265">
        <f ca="1">('IMP Total Adj Net Salaries'!CI13-'IMP PRJ Adj Net Salaries'!CI13)*IMP_Salary_Expense_Multiplier</f>
        <v>83.088000000000008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('IMP Total Adj Net Salaries'!AB14-'IMP PRJ Adj Net Salaries'!AB14)*IMP_Salary_Expense_Multiplier</f>
        <v>0</v>
      </c>
      <c r="AC14" s="264">
        <f ca="1">('IMP Total Adj Net Salaries'!AC14-'IMP PRJ Adj Net Salaries'!AC14)*IMP_Salary_Expense_Multiplier</f>
        <v>0</v>
      </c>
      <c r="AD14" s="264">
        <f ca="1">('IMP Total Adj Net Salaries'!AD14-'IMP PRJ Adj Net Salaries'!AD14)*IMP_Salary_Expense_Multiplier</f>
        <v>2.5920000000000001</v>
      </c>
      <c r="AE14" s="263">
        <f ca="1">('IMP Total Adj Net Salaries'!AE14-'IMP PRJ Adj Net Salaries'!AE14)*IMP_Salary_Expense_Multiplier</f>
        <v>2.5920000000000001</v>
      </c>
      <c r="AF14" s="264">
        <f ca="1">('IMP Total Adj Net Salaries'!AF14-'IMP PRJ Adj Net Salaries'!AF14)*IMP_Salary_Expense_Multiplier</f>
        <v>4.6656000000000004</v>
      </c>
      <c r="AG14" s="264">
        <f ca="1">('IMP Total Adj Net Salaries'!AG14-'IMP PRJ Adj Net Salaries'!AG14)*IMP_Salary_Expense_Multiplier</f>
        <v>1.2960000000000005</v>
      </c>
      <c r="AH14" s="263">
        <f ca="1">('IMP Total Adj Net Salaries'!AH14-'IMP PRJ Adj Net Salaries'!AH14)*IMP_Salary_Expense_Multiplier</f>
        <v>2.5920000000000001</v>
      </c>
      <c r="AI14" s="264">
        <f ca="1">('IMP Total Adj Net Salaries'!AI14-'IMP PRJ Adj Net Salaries'!AI14)*IMP_Salary_Expense_Multiplier</f>
        <v>4.6656000000000004</v>
      </c>
      <c r="AJ14" s="264">
        <f ca="1">('IMP Total Adj Net Salaries'!AJ14-'IMP PRJ Adj Net Salaries'!AJ14)*IMP_Salary_Expense_Multiplier</f>
        <v>1.2960000000000005</v>
      </c>
      <c r="AK14" s="263">
        <f ca="1">('IMP Total Adj Net Salaries'!AK14-'IMP PRJ Adj Net Salaries'!AK14)*IMP_Salary_Expense_Multiplier</f>
        <v>2.5920000000000001</v>
      </c>
      <c r="AL14" s="264">
        <f ca="1">('IMP Total Adj Net Salaries'!AL14-'IMP PRJ Adj Net Salaries'!AL14)*IMP_Salary_Expense_Multiplier</f>
        <v>4.6656000000000004</v>
      </c>
      <c r="AM14" s="265">
        <f ca="1">('IMP Total Adj Net Salaries'!AM14-'IMP PRJ Adj Net Salaries'!AM14)*IMP_Salary_Expense_Multiplier</f>
        <v>1.2960000000000005</v>
      </c>
      <c r="AN14" s="266">
        <f ca="1">('IMP Total Adj Net Salaries'!AN14-'IMP PRJ Adj Net Salaries'!AN14)*IMP_Salary_Expense_Multiplier</f>
        <v>3.1139999999999985</v>
      </c>
      <c r="AO14" s="264">
        <f ca="1">('IMP Total Adj Net Salaries'!AO14-'IMP PRJ Adj Net Salaries'!AO14)*IMP_Salary_Expense_Multiplier</f>
        <v>5.6052000000000035</v>
      </c>
      <c r="AP14" s="264">
        <f ca="1">('IMP Total Adj Net Salaries'!AP14-'IMP PRJ Adj Net Salaries'!AP14)*IMP_Salary_Expense_Multiplier</f>
        <v>14.013</v>
      </c>
      <c r="AQ14" s="263">
        <f ca="1">('IMP Total Adj Net Salaries'!AQ14-'IMP PRJ Adj Net Salaries'!AQ14)*IMP_Salary_Expense_Multiplier</f>
        <v>9.3420000000000005</v>
      </c>
      <c r="AR14" s="264">
        <f ca="1">('IMP Total Adj Net Salaries'!AR14-'IMP PRJ Adj Net Salaries'!AR14)*IMP_Salary_Expense_Multiplier</f>
        <v>21.797999999999998</v>
      </c>
      <c r="AS14" s="264">
        <f ca="1">('IMP Total Adj Net Salaries'!AS14-'IMP PRJ Adj Net Salaries'!AS14)*IMP_Salary_Expense_Multiplier</f>
        <v>4.6709999999999976</v>
      </c>
      <c r="AT14" s="263">
        <f ca="1">('IMP Total Adj Net Salaries'!AT14-'IMP PRJ Adj Net Salaries'!AT14)*IMP_Salary_Expense_Multiplier</f>
        <v>12.455999999999998</v>
      </c>
      <c r="AU14" s="264">
        <f ca="1">('IMP Total Adj Net Salaries'!AU14-'IMP PRJ Adj Net Salaries'!AU14)*IMP_Salary_Expense_Multiplier</f>
        <v>27.403199999999998</v>
      </c>
      <c r="AV14" s="264">
        <f ca="1">('IMP Total Adj Net Salaries'!AV14-'IMP PRJ Adj Net Salaries'!AV14)*IMP_Salary_Expense_Multiplier</f>
        <v>3.1139999999999985</v>
      </c>
      <c r="AW14" s="263">
        <f ca="1">('IMP Total Adj Net Salaries'!AW14-'IMP PRJ Adj Net Salaries'!AW14)*IMP_Salary_Expense_Multiplier</f>
        <v>6.2280000000000015</v>
      </c>
      <c r="AX14" s="264">
        <f ca="1">('IMP Total Adj Net Salaries'!AX14-'IMP PRJ Adj Net Salaries'!AX14)*IMP_Salary_Expense_Multiplier</f>
        <v>18.684000000000001</v>
      </c>
      <c r="AY14" s="265">
        <f ca="1">('IMP Total Adj Net Salaries'!AY14-'IMP PRJ Adj Net Salaries'!AY14)*IMP_Salary_Expense_Multiplier</f>
        <v>3.1139999999999985</v>
      </c>
      <c r="AZ14" s="266">
        <f ca="1">('IMP Total Adj Net Salaries'!AZ14-'IMP PRJ Adj Net Salaries'!AZ14)*IMP_Salary_Expense_Multiplier</f>
        <v>6.7392000000000039</v>
      </c>
      <c r="BA14" s="264">
        <f ca="1">('IMP Total Adj Net Salaries'!BA14-'IMP PRJ Adj Net Salaries'!BA14)*IMP_Salary_Expense_Multiplier</f>
        <v>26.208000000000002</v>
      </c>
      <c r="BB14" s="264">
        <f ca="1">('IMP Total Adj Net Salaries'!BB14-'IMP PRJ Adj Net Salaries'!BB14)*IMP_Salary_Expense_Multiplier</f>
        <v>5.2416000000000027</v>
      </c>
      <c r="BC14" s="263">
        <f ca="1">('IMP Total Adj Net Salaries'!BC14-'IMP PRJ Adj Net Salaries'!BC14)*IMP_Salary_Expense_Multiplier</f>
        <v>6.1775999999999778</v>
      </c>
      <c r="BD14" s="264">
        <f ca="1">('IMP Total Adj Net Salaries'!BD14-'IMP PRJ Adj Net Salaries'!BD14)*IMP_Salary_Expense_Multiplier</f>
        <v>28.192319999999999</v>
      </c>
      <c r="BE14" s="264">
        <f ca="1">('IMP Total Adj Net Salaries'!BE14-'IMP PRJ Adj Net Salaries'!BE14)*IMP_Salary_Expense_Multiplier</f>
        <v>20.4984</v>
      </c>
      <c r="BF14" s="263">
        <f ca="1">('IMP Total Adj Net Salaries'!BF14-'IMP PRJ Adj Net Salaries'!BF14)*IMP_Salary_Expense_Multiplier</f>
        <v>34.257599999999989</v>
      </c>
      <c r="BG14" s="264">
        <f ca="1">('IMP Total Adj Net Salaries'!BG14-'IMP PRJ Adj Net Salaries'!BG14)*IMP_Salary_Expense_Multiplier</f>
        <v>78.736319999999992</v>
      </c>
      <c r="BH14" s="264">
        <f ca="1">('IMP Total Adj Net Salaries'!BH14-'IMP PRJ Adj Net Salaries'!BH14)*IMP_Salary_Expense_Multiplier</f>
        <v>6.4584000000000055</v>
      </c>
      <c r="BI14" s="263">
        <f ca="1">('IMP Total Adj Net Salaries'!BI14-'IMP PRJ Adj Net Salaries'!BI14)*IMP_Salary_Expense_Multiplier</f>
        <v>34.257599999999989</v>
      </c>
      <c r="BJ14" s="264">
        <f ca="1">('IMP Total Adj Net Salaries'!BJ14-'IMP PRJ Adj Net Salaries'!BJ14)*IMP_Salary_Expense_Multiplier</f>
        <v>78.736319999999992</v>
      </c>
      <c r="BK14" s="265">
        <f ca="1">('IMP Total Adj Net Salaries'!BK14-'IMP PRJ Adj Net Salaries'!BK14)*IMP_Salary_Expense_Multiplier</f>
        <v>6.4584000000000055</v>
      </c>
      <c r="BL14" s="266">
        <f ca="1">('IMP Total Adj Net Salaries'!BL14-'IMP PRJ Adj Net Salaries'!BL14)*IMP_Salary_Expense_Multiplier</f>
        <v>45.674999999999997</v>
      </c>
      <c r="BM14" s="264">
        <f ca="1">('IMP Total Adj Net Salaries'!BM14-'IMP PRJ Adj Net Salaries'!BM14)*IMP_Salary_Expense_Multiplier</f>
        <v>95.534999999999997</v>
      </c>
      <c r="BN14" s="264">
        <f ca="1">('IMP Total Adj Net Salaries'!BN14-'IMP PRJ Adj Net Salaries'!BN14)*IMP_Salary_Expense_Multiplier</f>
        <v>14.512499999999999</v>
      </c>
      <c r="BO14" s="263">
        <f ca="1">('IMP Total Adj Net Salaries'!BO14-'IMP PRJ Adj Net Salaries'!BO14)*IMP_Salary_Expense_Multiplier</f>
        <v>5.1749999999999829</v>
      </c>
      <c r="BP14" s="264">
        <f ca="1">('IMP Total Adj Net Salaries'!BP14-'IMP PRJ Adj Net Salaries'!BP14)*IMP_Salary_Expense_Multiplier</f>
        <v>55.034999999999997</v>
      </c>
      <c r="BQ14" s="264">
        <f ca="1">('IMP Total Adj Net Salaries'!BQ14-'IMP PRJ Adj Net Salaries'!BQ14)*IMP_Salary_Expense_Multiplier</f>
        <v>12.262499999999999</v>
      </c>
      <c r="BR14" s="263">
        <f ca="1">('IMP Total Adj Net Salaries'!BR14-'IMP PRJ Adj Net Salaries'!BR14)*IMP_Salary_Expense_Multiplier</f>
        <v>47.25</v>
      </c>
      <c r="BS14" s="264">
        <f ca="1">('IMP Total Adj Net Salaries'!BS14-'IMP PRJ Adj Net Salaries'!BS14)*IMP_Salary_Expense_Multiplier</f>
        <v>124.64999999999999</v>
      </c>
      <c r="BT14" s="264">
        <f ca="1">('IMP Total Adj Net Salaries'!BT14-'IMP PRJ Adj Net Salaries'!BT14)*IMP_Salary_Expense_Multiplier</f>
        <v>7.875</v>
      </c>
      <c r="BU14" s="263">
        <f ca="1">('IMP Total Adj Net Salaries'!BU14-'IMP PRJ Adj Net Salaries'!BU14)*IMP_Salary_Expense_Multiplier</f>
        <v>33.299999999999983</v>
      </c>
      <c r="BV14" s="264">
        <f ca="1">('IMP Total Adj Net Salaries'!BV14-'IMP PRJ Adj Net Salaries'!BV14)*IMP_Salary_Expense_Multiplier</f>
        <v>110.7</v>
      </c>
      <c r="BW14" s="265">
        <f ca="1">('IMP Total Adj Net Salaries'!BW14-'IMP PRJ Adj Net Salaries'!BW14)*IMP_Salary_Expense_Multiplier</f>
        <v>5.3999999999999995</v>
      </c>
      <c r="BX14" s="266">
        <f ca="1">('IMP Total Adj Net Salaries'!BX14-'IMP PRJ Adj Net Salaries'!BX14)*IMP_Salary_Expense_Multiplier</f>
        <v>64.529999999999987</v>
      </c>
      <c r="BY14" s="264">
        <f ca="1">('IMP Total Adj Net Salaries'!BY14-'IMP PRJ Adj Net Salaries'!BY14)*IMP_Salary_Expense_Multiplier</f>
        <v>168.42599999999999</v>
      </c>
      <c r="BZ14" s="264">
        <f ca="1">('IMP Total Adj Net Salaries'!BZ14-'IMP PRJ Adj Net Salaries'!BZ14)*IMP_Salary_Expense_Multiplier</f>
        <v>10.394999999999992</v>
      </c>
      <c r="CA14" s="263">
        <f ca="1">('IMP Total Adj Net Salaries'!CA14-'IMP PRJ Adj Net Salaries'!CA14)*IMP_Salary_Expense_Multiplier</f>
        <v>91.529999999999987</v>
      </c>
      <c r="CB14" s="264">
        <f ca="1">('IMP Total Adj Net Salaries'!CB14-'IMP PRJ Adj Net Salaries'!CB14)*IMP_Salary_Expense_Multiplier</f>
        <v>182.46600000000001</v>
      </c>
      <c r="CC14" s="264">
        <f ca="1">('IMP Total Adj Net Salaries'!CC14-'IMP PRJ Adj Net Salaries'!CC14)*IMP_Salary_Expense_Multiplier</f>
        <v>34.694999999999993</v>
      </c>
      <c r="CD14" s="263">
        <f ca="1">('IMP Total Adj Net Salaries'!CD14-'IMP PRJ Adj Net Salaries'!CD14)*IMP_Salary_Expense_Multiplier</f>
        <v>82.350000000000037</v>
      </c>
      <c r="CE14" s="264">
        <f ca="1">('IMP Total Adj Net Salaries'!CE14-'IMP PRJ Adj Net Salaries'!CE14)*IMP_Salary_Expense_Multiplier</f>
        <v>166.80599999999998</v>
      </c>
      <c r="CF14" s="264">
        <f ca="1">('IMP Total Adj Net Salaries'!CF14-'IMP PRJ Adj Net Salaries'!CF14)*IMP_Salary_Expense_Multiplier</f>
        <v>38.205000000000005</v>
      </c>
      <c r="CG14" s="263">
        <f ca="1">('IMP Total Adj Net Salaries'!CG14-'IMP PRJ Adj Net Salaries'!CG14)*IMP_Salary_Expense_Multiplier</f>
        <v>90.99</v>
      </c>
      <c r="CH14" s="264">
        <f ca="1">('IMP Total Adj Net Salaries'!CH14-'IMP PRJ Adj Net Salaries'!CH14)*IMP_Salary_Expense_Multiplier</f>
        <v>182.358</v>
      </c>
      <c r="CI14" s="265">
        <f ca="1">('IMP Total Adj Net Salaries'!CI14-'IMP PRJ Adj Net Salaries'!CI14)*IMP_Salary_Expense_Multiplier</f>
        <v>33.885000000000012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('IMP Total Adj Net Salaries'!AB15-'IMP PRJ Adj Net Salaries'!AB15)*IMP_Salary_Expense_Multiplier</f>
        <v>0</v>
      </c>
      <c r="AC15" s="264">
        <f ca="1">('IMP Total Adj Net Salaries'!AC15-'IMP PRJ Adj Net Salaries'!AC15)*IMP_Salary_Expense_Multiplier</f>
        <v>0</v>
      </c>
      <c r="AD15" s="264">
        <f ca="1">('IMP Total Adj Net Salaries'!AD15-'IMP PRJ Adj Net Salaries'!AD15)*IMP_Salary_Expense_Multiplier</f>
        <v>0</v>
      </c>
      <c r="AE15" s="263">
        <f ca="1">('IMP Total Adj Net Salaries'!AE15-'IMP PRJ Adj Net Salaries'!AE15)*IMP_Salary_Expense_Multiplier</f>
        <v>0</v>
      </c>
      <c r="AF15" s="264">
        <f ca="1">('IMP Total Adj Net Salaries'!AF15-'IMP PRJ Adj Net Salaries'!AF15)*IMP_Salary_Expense_Multiplier</f>
        <v>0</v>
      </c>
      <c r="AG15" s="264">
        <f ca="1">('IMP Total Adj Net Salaries'!AG15-'IMP PRJ Adj Net Salaries'!AG15)*IMP_Salary_Expense_Multiplier</f>
        <v>0</v>
      </c>
      <c r="AH15" s="263">
        <f ca="1">('IMP Total Adj Net Salaries'!AH15-'IMP PRJ Adj Net Salaries'!AH15)*IMP_Salary_Expense_Multiplier</f>
        <v>0</v>
      </c>
      <c r="AI15" s="264">
        <f ca="1">('IMP Total Adj Net Salaries'!AI15-'IMP PRJ Adj Net Salaries'!AI15)*IMP_Salary_Expense_Multiplier</f>
        <v>0</v>
      </c>
      <c r="AJ15" s="264">
        <f ca="1">('IMP Total Adj Net Salaries'!AJ15-'IMP PRJ Adj Net Salaries'!AJ15)*IMP_Salary_Expense_Multiplier</f>
        <v>0</v>
      </c>
      <c r="AK15" s="263">
        <f ca="1">('IMP Total Adj Net Salaries'!AK15-'IMP PRJ Adj Net Salaries'!AK15)*IMP_Salary_Expense_Multiplier</f>
        <v>0</v>
      </c>
      <c r="AL15" s="264">
        <f ca="1">('IMP Total Adj Net Salaries'!AL15-'IMP PRJ Adj Net Salaries'!AL15)*IMP_Salary_Expense_Multiplier</f>
        <v>0</v>
      </c>
      <c r="AM15" s="265">
        <f ca="1">('IMP Total Adj Net Salaries'!AM15-'IMP PRJ Adj Net Salaries'!AM15)*IMP_Salary_Expense_Multiplier</f>
        <v>0</v>
      </c>
      <c r="AN15" s="266">
        <f ca="1">('IMP Total Adj Net Salaries'!AN15-'IMP PRJ Adj Net Salaries'!AN15)*IMP_Salary_Expense_Multiplier</f>
        <v>0</v>
      </c>
      <c r="AO15" s="264">
        <f ca="1">('IMP Total Adj Net Salaries'!AO15-'IMP PRJ Adj Net Salaries'!AO15)*IMP_Salary_Expense_Multiplier</f>
        <v>0</v>
      </c>
      <c r="AP15" s="264">
        <f ca="1">('IMP Total Adj Net Salaries'!AP15-'IMP PRJ Adj Net Salaries'!AP15)*IMP_Salary_Expense_Multiplier</f>
        <v>0</v>
      </c>
      <c r="AQ15" s="263">
        <f ca="1">('IMP Total Adj Net Salaries'!AQ15-'IMP PRJ Adj Net Salaries'!AQ15)*IMP_Salary_Expense_Multiplier</f>
        <v>0</v>
      </c>
      <c r="AR15" s="264">
        <f ca="1">('IMP Total Adj Net Salaries'!AR15-'IMP PRJ Adj Net Salaries'!AR15)*IMP_Salary_Expense_Multiplier</f>
        <v>0</v>
      </c>
      <c r="AS15" s="264">
        <f ca="1">('IMP Total Adj Net Salaries'!AS15-'IMP PRJ Adj Net Salaries'!AS15)*IMP_Salary_Expense_Multiplier</f>
        <v>0</v>
      </c>
      <c r="AT15" s="263">
        <f ca="1">('IMP Total Adj Net Salaries'!AT15-'IMP PRJ Adj Net Salaries'!AT15)*IMP_Salary_Expense_Multiplier</f>
        <v>0</v>
      </c>
      <c r="AU15" s="264">
        <f ca="1">('IMP Total Adj Net Salaries'!AU15-'IMP PRJ Adj Net Salaries'!AU15)*IMP_Salary_Expense_Multiplier</f>
        <v>0</v>
      </c>
      <c r="AV15" s="264">
        <f ca="1">('IMP Total Adj Net Salaries'!AV15-'IMP PRJ Adj Net Salaries'!AV15)*IMP_Salary_Expense_Multiplier</f>
        <v>0</v>
      </c>
      <c r="AW15" s="263">
        <f ca="1">('IMP Total Adj Net Salaries'!AW15-'IMP PRJ Adj Net Salaries'!AW15)*IMP_Salary_Expense_Multiplier</f>
        <v>4.1519999999999966</v>
      </c>
      <c r="AX15" s="264">
        <f ca="1">('IMP Total Adj Net Salaries'!AX15-'IMP PRJ Adj Net Salaries'!AX15)*IMP_Salary_Expense_Multiplier</f>
        <v>2.0760000000000005</v>
      </c>
      <c r="AY15" s="265">
        <f ca="1">('IMP Total Adj Net Salaries'!AY15-'IMP PRJ Adj Net Salaries'!AY15)*IMP_Salary_Expense_Multiplier</f>
        <v>2.0760000000000005</v>
      </c>
      <c r="AZ15" s="266">
        <f ca="1">('IMP Total Adj Net Salaries'!AZ15-'IMP PRJ Adj Net Salaries'!AZ15)*IMP_Salary_Expense_Multiplier</f>
        <v>2.4960000000000022</v>
      </c>
      <c r="BA15" s="264">
        <f ca="1">('IMP Total Adj Net Salaries'!BA15-'IMP PRJ Adj Net Salaries'!BA15)*IMP_Salary_Expense_Multiplier</f>
        <v>3.2448000000000006</v>
      </c>
      <c r="BB15" s="264">
        <f ca="1">('IMP Total Adj Net Salaries'!BB15-'IMP PRJ Adj Net Salaries'!BB15)*IMP_Salary_Expense_Multiplier</f>
        <v>3.2448000000000006</v>
      </c>
      <c r="BC15" s="263">
        <f ca="1">('IMP Total Adj Net Salaries'!BC15-'IMP PRJ Adj Net Salaries'!BC15)*IMP_Salary_Expense_Multiplier</f>
        <v>3.2448000000000006</v>
      </c>
      <c r="BD15" s="264">
        <f ca="1">('IMP Total Adj Net Salaries'!BD15-'IMP PRJ Adj Net Salaries'!BD15)*IMP_Salary_Expense_Multiplier</f>
        <v>0.7488000000000028</v>
      </c>
      <c r="BE15" s="264">
        <f ca="1">('IMP Total Adj Net Salaries'!BE15-'IMP PRJ Adj Net Salaries'!BE15)*IMP_Salary_Expense_Multiplier</f>
        <v>0.7488000000000028</v>
      </c>
      <c r="BF15" s="263">
        <f ca="1">('IMP Total Adj Net Salaries'!BF15-'IMP PRJ Adj Net Salaries'!BF15)*IMP_Salary_Expense_Multiplier</f>
        <v>0.7488000000000028</v>
      </c>
      <c r="BG15" s="264">
        <f ca="1">('IMP Total Adj Net Salaries'!BG15-'IMP PRJ Adj Net Salaries'!BG15)*IMP_Salary_Expense_Multiplier</f>
        <v>0.7488000000000028</v>
      </c>
      <c r="BH15" s="264">
        <f ca="1">('IMP Total Adj Net Salaries'!BH15-'IMP PRJ Adj Net Salaries'!BH15)*IMP_Salary_Expense_Multiplier</f>
        <v>0.7488000000000028</v>
      </c>
      <c r="BI15" s="263">
        <f ca="1">('IMP Total Adj Net Salaries'!BI15-'IMP PRJ Adj Net Salaries'!BI15)*IMP_Salary_Expense_Multiplier</f>
        <v>0.7488000000000028</v>
      </c>
      <c r="BJ15" s="264">
        <f ca="1">('IMP Total Adj Net Salaries'!BJ15-'IMP PRJ Adj Net Salaries'!BJ15)*IMP_Salary_Expense_Multiplier</f>
        <v>0.7488000000000028</v>
      </c>
      <c r="BK15" s="265">
        <f ca="1">('IMP Total Adj Net Salaries'!BK15-'IMP PRJ Adj Net Salaries'!BK15)*IMP_Salary_Expense_Multiplier</f>
        <v>0.7488000000000028</v>
      </c>
      <c r="BL15" s="266">
        <f ca="1">('IMP Total Adj Net Salaries'!BL15-'IMP PRJ Adj Net Salaries'!BL15)*IMP_Salary_Expense_Multiplier</f>
        <v>6.8999999999999995</v>
      </c>
      <c r="BM15" s="264">
        <f ca="1">('IMP Total Adj Net Salaries'!BM15-'IMP PRJ Adj Net Salaries'!BM15)*IMP_Salary_Expense_Multiplier</f>
        <v>6.8999999999999995</v>
      </c>
      <c r="BN15" s="264">
        <f ca="1">('IMP Total Adj Net Salaries'!BN15-'IMP PRJ Adj Net Salaries'!BN15)*IMP_Salary_Expense_Multiplier</f>
        <v>6.8999999999999995</v>
      </c>
      <c r="BO15" s="263">
        <f ca="1">('IMP Total Adj Net Salaries'!BO15-'IMP PRJ Adj Net Salaries'!BO15)*IMP_Salary_Expense_Multiplier</f>
        <v>6.8999999999999995</v>
      </c>
      <c r="BP15" s="264">
        <f ca="1">('IMP Total Adj Net Salaries'!BP15-'IMP PRJ Adj Net Salaries'!BP15)*IMP_Salary_Expense_Multiplier</f>
        <v>3.9</v>
      </c>
      <c r="BQ15" s="264">
        <f ca="1">('IMP Total Adj Net Salaries'!BQ15-'IMP PRJ Adj Net Salaries'!BQ15)*IMP_Salary_Expense_Multiplier</f>
        <v>3.9</v>
      </c>
      <c r="BR15" s="263">
        <f ca="1">('IMP Total Adj Net Salaries'!BR15-'IMP PRJ Adj Net Salaries'!BR15)*IMP_Salary_Expense_Multiplier</f>
        <v>9</v>
      </c>
      <c r="BS15" s="264">
        <f ca="1">('IMP Total Adj Net Salaries'!BS15-'IMP PRJ Adj Net Salaries'!BS15)*IMP_Salary_Expense_Multiplier</f>
        <v>9</v>
      </c>
      <c r="BT15" s="264">
        <f ca="1">('IMP Total Adj Net Salaries'!BT15-'IMP PRJ Adj Net Salaries'!BT15)*IMP_Salary_Expense_Multiplier</f>
        <v>9</v>
      </c>
      <c r="BU15" s="263">
        <f ca="1">('IMP Total Adj Net Salaries'!BU15-'IMP PRJ Adj Net Salaries'!BU15)*IMP_Salary_Expense_Multiplier</f>
        <v>9</v>
      </c>
      <c r="BV15" s="264">
        <f ca="1">('IMP Total Adj Net Salaries'!BV15-'IMP PRJ Adj Net Salaries'!BV15)*IMP_Salary_Expense_Multiplier</f>
        <v>5.7</v>
      </c>
      <c r="BW15" s="265">
        <f ca="1">('IMP Total Adj Net Salaries'!BW15-'IMP PRJ Adj Net Salaries'!BW15)*IMP_Salary_Expense_Multiplier</f>
        <v>5.7</v>
      </c>
      <c r="BX15" s="266">
        <f ca="1">('IMP Total Adj Net Salaries'!BX15-'IMP PRJ Adj Net Salaries'!BX15)*IMP_Salary_Expense_Multiplier</f>
        <v>6.8399999999999865</v>
      </c>
      <c r="BY15" s="264">
        <f ca="1">('IMP Total Adj Net Salaries'!BY15-'IMP PRJ Adj Net Salaries'!BY15)*IMP_Salary_Expense_Multiplier</f>
        <v>6.8399999999999865</v>
      </c>
      <c r="BZ15" s="264">
        <f ca="1">('IMP Total Adj Net Salaries'!BZ15-'IMP PRJ Adj Net Salaries'!BZ15)*IMP_Salary_Expense_Multiplier</f>
        <v>6.8399999999999865</v>
      </c>
      <c r="CA15" s="263">
        <f ca="1">('IMP Total Adj Net Salaries'!CA15-'IMP PRJ Adj Net Salaries'!CA15)*IMP_Salary_Expense_Multiplier</f>
        <v>28.439999999999987</v>
      </c>
      <c r="CB15" s="264">
        <f ca="1">('IMP Total Adj Net Salaries'!CB15-'IMP PRJ Adj Net Salaries'!CB15)*IMP_Salary_Expense_Multiplier</f>
        <v>28.439999999999987</v>
      </c>
      <c r="CC15" s="264">
        <f ca="1">('IMP Total Adj Net Salaries'!CC15-'IMP PRJ Adj Net Salaries'!CC15)*IMP_Salary_Expense_Multiplier</f>
        <v>28.439999999999987</v>
      </c>
      <c r="CD15" s="263">
        <f ca="1">('IMP Total Adj Net Salaries'!CD15-'IMP PRJ Adj Net Salaries'!CD15)*IMP_Salary_Expense_Multiplier</f>
        <v>39.240000000000016</v>
      </c>
      <c r="CE15" s="264">
        <f ca="1">('IMP Total Adj Net Salaries'!CE15-'IMP PRJ Adj Net Salaries'!CE15)*IMP_Salary_Expense_Multiplier</f>
        <v>27.72000000000001</v>
      </c>
      <c r="CF15" s="264">
        <f ca="1">('IMP Total Adj Net Salaries'!CF15-'IMP PRJ Adj Net Salaries'!CF15)*IMP_Salary_Expense_Multiplier</f>
        <v>27.72000000000001</v>
      </c>
      <c r="CG15" s="263">
        <f ca="1">('IMP Total Adj Net Salaries'!CG15-'IMP PRJ Adj Net Salaries'!CG15)*IMP_Salary_Expense_Multiplier</f>
        <v>27.72000000000001</v>
      </c>
      <c r="CH15" s="264">
        <f ca="1">('IMP Total Adj Net Salaries'!CH15-'IMP PRJ Adj Net Salaries'!CH15)*IMP_Salary_Expense_Multiplier</f>
        <v>27.72000000000001</v>
      </c>
      <c r="CI15" s="265">
        <f ca="1">('IMP Total Adj Net Salaries'!CI15-'IMP PRJ Adj Net Salaries'!CI15)*IMP_Salary_Expense_Multiplier</f>
        <v>27.72000000000001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('IMP Total Adj Net Salaries'!AB16-'IMP PRJ Adj Net Salaries'!AB16)*IMP_Salary_Expense_Multiplier</f>
        <v>0</v>
      </c>
      <c r="AC16" s="264">
        <f ca="1">('IMP Total Adj Net Salaries'!AC16-'IMP PRJ Adj Net Salaries'!AC16)*IMP_Salary_Expense_Multiplier</f>
        <v>0</v>
      </c>
      <c r="AD16" s="264">
        <f ca="1">('IMP Total Adj Net Salaries'!AD16-'IMP PRJ Adj Net Salaries'!AD16)*IMP_Salary_Expense_Multiplier</f>
        <v>0</v>
      </c>
      <c r="AE16" s="263">
        <f ca="1">('IMP Total Adj Net Salaries'!AE16-'IMP PRJ Adj Net Salaries'!AE16)*IMP_Salary_Expense_Multiplier</f>
        <v>0</v>
      </c>
      <c r="AF16" s="264">
        <f ca="1">('IMP Total Adj Net Salaries'!AF16-'IMP PRJ Adj Net Salaries'!AF16)*IMP_Salary_Expense_Multiplier</f>
        <v>0</v>
      </c>
      <c r="AG16" s="264">
        <f ca="1">('IMP Total Adj Net Salaries'!AG16-'IMP PRJ Adj Net Salaries'!AG16)*IMP_Salary_Expense_Multiplier</f>
        <v>0</v>
      </c>
      <c r="AH16" s="263">
        <f ca="1">('IMP Total Adj Net Salaries'!AH16-'IMP PRJ Adj Net Salaries'!AH16)*IMP_Salary_Expense_Multiplier</f>
        <v>0</v>
      </c>
      <c r="AI16" s="264">
        <f ca="1">('IMP Total Adj Net Salaries'!AI16-'IMP PRJ Adj Net Salaries'!AI16)*IMP_Salary_Expense_Multiplier</f>
        <v>0</v>
      </c>
      <c r="AJ16" s="264">
        <f ca="1">('IMP Total Adj Net Salaries'!AJ16-'IMP PRJ Adj Net Salaries'!AJ16)*IMP_Salary_Expense_Multiplier</f>
        <v>0</v>
      </c>
      <c r="AK16" s="263">
        <f ca="1">('IMP Total Adj Net Salaries'!AK16-'IMP PRJ Adj Net Salaries'!AK16)*IMP_Salary_Expense_Multiplier</f>
        <v>0</v>
      </c>
      <c r="AL16" s="264">
        <f ca="1">('IMP Total Adj Net Salaries'!AL16-'IMP PRJ Adj Net Salaries'!AL16)*IMP_Salary_Expense_Multiplier</f>
        <v>0</v>
      </c>
      <c r="AM16" s="265">
        <f ca="1">('IMP Total Adj Net Salaries'!AM16-'IMP PRJ Adj Net Salaries'!AM16)*IMP_Salary_Expense_Multiplier</f>
        <v>0</v>
      </c>
      <c r="AN16" s="266">
        <f ca="1">('IMP Total Adj Net Salaries'!AN16-'IMP PRJ Adj Net Salaries'!AN16)*IMP_Salary_Expense_Multiplier</f>
        <v>0</v>
      </c>
      <c r="AO16" s="264">
        <f ca="1">('IMP Total Adj Net Salaries'!AO16-'IMP PRJ Adj Net Salaries'!AO16)*IMP_Salary_Expense_Multiplier</f>
        <v>0</v>
      </c>
      <c r="AP16" s="264">
        <f ca="1">('IMP Total Adj Net Salaries'!AP16-'IMP PRJ Adj Net Salaries'!AP16)*IMP_Salary_Expense_Multiplier</f>
        <v>0</v>
      </c>
      <c r="AQ16" s="263">
        <f ca="1">('IMP Total Adj Net Salaries'!AQ16-'IMP PRJ Adj Net Salaries'!AQ16)*IMP_Salary_Expense_Multiplier</f>
        <v>0</v>
      </c>
      <c r="AR16" s="264">
        <f ca="1">('IMP Total Adj Net Salaries'!AR16-'IMP PRJ Adj Net Salaries'!AR16)*IMP_Salary_Expense_Multiplier</f>
        <v>0</v>
      </c>
      <c r="AS16" s="264">
        <f ca="1">('IMP Total Adj Net Salaries'!AS16-'IMP PRJ Adj Net Salaries'!AS16)*IMP_Salary_Expense_Multiplier</f>
        <v>0</v>
      </c>
      <c r="AT16" s="263">
        <f ca="1">('IMP Total Adj Net Salaries'!AT16-'IMP PRJ Adj Net Salaries'!AT16)*IMP_Salary_Expense_Multiplier</f>
        <v>0</v>
      </c>
      <c r="AU16" s="264">
        <f ca="1">('IMP Total Adj Net Salaries'!AU16-'IMP PRJ Adj Net Salaries'!AU16)*IMP_Salary_Expense_Multiplier</f>
        <v>0</v>
      </c>
      <c r="AV16" s="264">
        <f ca="1">('IMP Total Adj Net Salaries'!AV16-'IMP PRJ Adj Net Salaries'!AV16)*IMP_Salary_Expense_Multiplier</f>
        <v>0</v>
      </c>
      <c r="AW16" s="263">
        <f ca="1">('IMP Total Adj Net Salaries'!AW16-'IMP PRJ Adj Net Salaries'!AW16)*IMP_Salary_Expense_Multiplier</f>
        <v>6.2280000000000015</v>
      </c>
      <c r="AX16" s="264">
        <f ca="1">('IMP Total Adj Net Salaries'!AX16-'IMP PRJ Adj Net Salaries'!AX16)*IMP_Salary_Expense_Multiplier</f>
        <v>6.2280000000000015</v>
      </c>
      <c r="AY16" s="265">
        <f ca="1">('IMP Total Adj Net Salaries'!AY16-'IMP PRJ Adj Net Salaries'!AY16)*IMP_Salary_Expense_Multiplier</f>
        <v>1.5569999999999993</v>
      </c>
      <c r="AZ16" s="266">
        <f ca="1">('IMP Total Adj Net Salaries'!AZ16-'IMP PRJ Adj Net Salaries'!AZ16)*IMP_Salary_Expense_Multiplier</f>
        <v>0</v>
      </c>
      <c r="BA16" s="264">
        <f ca="1">('IMP Total Adj Net Salaries'!BA16-'IMP PRJ Adj Net Salaries'!BA16)*IMP_Salary_Expense_Multiplier</f>
        <v>0</v>
      </c>
      <c r="BB16" s="264">
        <f ca="1">('IMP Total Adj Net Salaries'!BB16-'IMP PRJ Adj Net Salaries'!BB16)*IMP_Salary_Expense_Multiplier</f>
        <v>0.56160000000000421</v>
      </c>
      <c r="BC16" s="263">
        <f ca="1">('IMP Total Adj Net Salaries'!BC16-'IMP PRJ Adj Net Salaries'!BC16)*IMP_Salary_Expense_Multiplier</f>
        <v>1.1232000000000084</v>
      </c>
      <c r="BD16" s="264">
        <f ca="1">('IMP Total Adj Net Salaries'!BD16-'IMP PRJ Adj Net Salaries'!BD16)*IMP_Salary_Expense_Multiplier</f>
        <v>1.1232000000000084</v>
      </c>
      <c r="BE16" s="264">
        <f ca="1">('IMP Total Adj Net Salaries'!BE16-'IMP PRJ Adj Net Salaries'!BE16)*IMP_Salary_Expense_Multiplier</f>
        <v>2.9952000000000112</v>
      </c>
      <c r="BF16" s="263">
        <f ca="1">('IMP Total Adj Net Salaries'!BF16-'IMP PRJ Adj Net Salaries'!BF16)*IMP_Salary_Expense_Multiplier</f>
        <v>1.1232000000000084</v>
      </c>
      <c r="BG16" s="264">
        <f ca="1">('IMP Total Adj Net Salaries'!BG16-'IMP PRJ Adj Net Salaries'!BG16)*IMP_Salary_Expense_Multiplier</f>
        <v>1.1232000000000084</v>
      </c>
      <c r="BH16" s="264">
        <f ca="1">('IMP Total Adj Net Salaries'!BH16-'IMP PRJ Adj Net Salaries'!BH16)*IMP_Salary_Expense_Multiplier</f>
        <v>1.1232000000000084</v>
      </c>
      <c r="BI16" s="263">
        <f ca="1">('IMP Total Adj Net Salaries'!BI16-'IMP PRJ Adj Net Salaries'!BI16)*IMP_Salary_Expense_Multiplier</f>
        <v>1.1232000000000084</v>
      </c>
      <c r="BJ16" s="264">
        <f ca="1">('IMP Total Adj Net Salaries'!BJ16-'IMP PRJ Adj Net Salaries'!BJ16)*IMP_Salary_Expense_Multiplier</f>
        <v>1.1232000000000084</v>
      </c>
      <c r="BK16" s="265">
        <f ca="1">('IMP Total Adj Net Salaries'!BK16-'IMP PRJ Adj Net Salaries'!BK16)*IMP_Salary_Expense_Multiplier</f>
        <v>1.1232000000000084</v>
      </c>
      <c r="BL16" s="266">
        <f ca="1">('IMP Total Adj Net Salaries'!BL16-'IMP PRJ Adj Net Salaries'!BL16)*IMP_Salary_Expense_Multiplier</f>
        <v>10.35</v>
      </c>
      <c r="BM16" s="264">
        <f ca="1">('IMP Total Adj Net Salaries'!BM16-'IMP PRJ Adj Net Salaries'!BM16)*IMP_Salary_Expense_Multiplier</f>
        <v>10.35</v>
      </c>
      <c r="BN16" s="264">
        <f ca="1">('IMP Total Adj Net Salaries'!BN16-'IMP PRJ Adj Net Salaries'!BN16)*IMP_Salary_Expense_Multiplier</f>
        <v>10.35</v>
      </c>
      <c r="BO16" s="263">
        <f ca="1">('IMP Total Adj Net Salaries'!BO16-'IMP PRJ Adj Net Salaries'!BO16)*IMP_Salary_Expense_Multiplier</f>
        <v>10.349999999999982</v>
      </c>
      <c r="BP16" s="264">
        <f ca="1">('IMP Total Adj Net Salaries'!BP16-'IMP PRJ Adj Net Salaries'!BP16)*IMP_Salary_Expense_Multiplier</f>
        <v>10.349999999999982</v>
      </c>
      <c r="BQ16" s="264">
        <f ca="1">('IMP Total Adj Net Salaries'!BQ16-'IMP PRJ Adj Net Salaries'!BQ16)*IMP_Salary_Expense_Multiplier</f>
        <v>3.5999999999999996</v>
      </c>
      <c r="BR16" s="263">
        <f ca="1">('IMP Total Adj Net Salaries'!BR16-'IMP PRJ Adj Net Salaries'!BR16)*IMP_Salary_Expense_Multiplier</f>
        <v>0</v>
      </c>
      <c r="BS16" s="264">
        <f ca="1">('IMP Total Adj Net Salaries'!BS16-'IMP PRJ Adj Net Salaries'!BS16)*IMP_Salary_Expense_Multiplier</f>
        <v>0</v>
      </c>
      <c r="BT16" s="264">
        <f ca="1">('IMP Total Adj Net Salaries'!BT16-'IMP PRJ Adj Net Salaries'!BT16)*IMP_Salary_Expense_Multiplier</f>
        <v>0</v>
      </c>
      <c r="BU16" s="263">
        <f ca="1">('IMP Total Adj Net Salaries'!BU16-'IMP PRJ Adj Net Salaries'!BU16)*IMP_Salary_Expense_Multiplier</f>
        <v>0</v>
      </c>
      <c r="BV16" s="264">
        <f ca="1">('IMP Total Adj Net Salaries'!BV16-'IMP PRJ Adj Net Salaries'!BV16)*IMP_Salary_Expense_Multiplier</f>
        <v>0</v>
      </c>
      <c r="BW16" s="265">
        <f ca="1">('IMP Total Adj Net Salaries'!BW16-'IMP PRJ Adj Net Salaries'!BW16)*IMP_Salary_Expense_Multiplier</f>
        <v>2.0250000000000341</v>
      </c>
      <c r="BX16" s="266">
        <f ca="1">('IMP Total Adj Net Salaries'!BX16-'IMP PRJ Adj Net Salaries'!BX16)*IMP_Salary_Expense_Multiplier</f>
        <v>4.859999999999979</v>
      </c>
      <c r="BY16" s="264">
        <f ca="1">('IMP Total Adj Net Salaries'!BY16-'IMP PRJ Adj Net Salaries'!BY16)*IMP_Salary_Expense_Multiplier</f>
        <v>4.859999999999979</v>
      </c>
      <c r="BZ16" s="264">
        <f ca="1">('IMP Total Adj Net Salaries'!BZ16-'IMP PRJ Adj Net Salaries'!BZ16)*IMP_Salary_Expense_Multiplier</f>
        <v>4.859999999999979</v>
      </c>
      <c r="CA16" s="263">
        <f ca="1">('IMP Total Adj Net Salaries'!CA16-'IMP PRJ Adj Net Salaries'!CA16)*IMP_Salary_Expense_Multiplier</f>
        <v>37.259999999999977</v>
      </c>
      <c r="CB16" s="264">
        <f ca="1">('IMP Total Adj Net Salaries'!CB16-'IMP PRJ Adj Net Salaries'!CB16)*IMP_Salary_Expense_Multiplier</f>
        <v>37.259999999999977</v>
      </c>
      <c r="CC16" s="264">
        <f ca="1">('IMP Total Adj Net Salaries'!CC16-'IMP PRJ Adj Net Salaries'!CC16)*IMP_Salary_Expense_Multiplier</f>
        <v>37.259999999999977</v>
      </c>
      <c r="CD16" s="263">
        <f ca="1">('IMP Total Adj Net Salaries'!CD16-'IMP PRJ Adj Net Salaries'!CD16)*IMP_Salary_Expense_Multiplier</f>
        <v>53.460000000000015</v>
      </c>
      <c r="CE16" s="264">
        <f ca="1">('IMP Total Adj Net Salaries'!CE16-'IMP PRJ Adj Net Salaries'!CE16)*IMP_Salary_Expense_Multiplier</f>
        <v>53.460000000000015</v>
      </c>
      <c r="CF16" s="264">
        <f ca="1">('IMP Total Adj Net Salaries'!CF16-'IMP PRJ Adj Net Salaries'!CF16)*IMP_Salary_Expense_Multiplier</f>
        <v>44.820000000000029</v>
      </c>
      <c r="CG16" s="263">
        <f ca="1">('IMP Total Adj Net Salaries'!CG16-'IMP PRJ Adj Net Salaries'!CG16)*IMP_Salary_Expense_Multiplier</f>
        <v>36.180000000000007</v>
      </c>
      <c r="CH16" s="264">
        <f ca="1">('IMP Total Adj Net Salaries'!CH16-'IMP PRJ Adj Net Salaries'!CH16)*IMP_Salary_Expense_Multiplier</f>
        <v>36.180000000000007</v>
      </c>
      <c r="CI16" s="265">
        <f ca="1">('IMP Total Adj Net Salaries'!CI16-'IMP PRJ Adj Net Salaries'!CI16)*IMP_Salary_Expense_Multiplier</f>
        <v>36.180000000000007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('IMP Total Adj Net Salaries'!AB17-'IMP PRJ Adj Net Salaries'!AB17)*IMP_Salary_Expense_Multiplier</f>
        <v>0</v>
      </c>
      <c r="AC17" s="264">
        <f ca="1">('IMP Total Adj Net Salaries'!AC17-'IMP PRJ Adj Net Salaries'!AC17)*IMP_Salary_Expense_Multiplier</f>
        <v>0</v>
      </c>
      <c r="AD17" s="264">
        <f ca="1">('IMP Total Adj Net Salaries'!AD17-'IMP PRJ Adj Net Salaries'!AD17)*IMP_Salary_Expense_Multiplier</f>
        <v>6.2207999999999997</v>
      </c>
      <c r="AE17" s="263">
        <f ca="1">('IMP Total Adj Net Salaries'!AE17-'IMP PRJ Adj Net Salaries'!AE17)*IMP_Salary_Expense_Multiplier</f>
        <v>6.2207999999999997</v>
      </c>
      <c r="AF17" s="264">
        <f ca="1">('IMP Total Adj Net Salaries'!AF17-'IMP PRJ Adj Net Salaries'!AF17)*IMP_Salary_Expense_Multiplier</f>
        <v>6.9119999999999999</v>
      </c>
      <c r="AG17" s="264">
        <f ca="1">('IMP Total Adj Net Salaries'!AG17-'IMP PRJ Adj Net Salaries'!AG17)*IMP_Salary_Expense_Multiplier</f>
        <v>5.5295999999999994</v>
      </c>
      <c r="AH17" s="263">
        <f ca="1">('IMP Total Adj Net Salaries'!AH17-'IMP PRJ Adj Net Salaries'!AH17)*IMP_Salary_Expense_Multiplier</f>
        <v>6.2207999999999997</v>
      </c>
      <c r="AI17" s="264">
        <f ca="1">('IMP Total Adj Net Salaries'!AI17-'IMP PRJ Adj Net Salaries'!AI17)*IMP_Salary_Expense_Multiplier</f>
        <v>6.9119999999999999</v>
      </c>
      <c r="AJ17" s="264">
        <f ca="1">('IMP Total Adj Net Salaries'!AJ17-'IMP PRJ Adj Net Salaries'!AJ17)*IMP_Salary_Expense_Multiplier</f>
        <v>5.5295999999999994</v>
      </c>
      <c r="AK17" s="263">
        <f ca="1">('IMP Total Adj Net Salaries'!AK17-'IMP PRJ Adj Net Salaries'!AK17)*IMP_Salary_Expense_Multiplier</f>
        <v>6.2207999999999997</v>
      </c>
      <c r="AL17" s="264">
        <f ca="1">('IMP Total Adj Net Salaries'!AL17-'IMP PRJ Adj Net Salaries'!AL17)*IMP_Salary_Expense_Multiplier</f>
        <v>6.9119999999999999</v>
      </c>
      <c r="AM17" s="265">
        <f ca="1">('IMP Total Adj Net Salaries'!AM17-'IMP PRJ Adj Net Salaries'!AM17)*IMP_Salary_Expense_Multiplier</f>
        <v>5.5295999999999994</v>
      </c>
      <c r="AN17" s="266">
        <f ca="1">('IMP Total Adj Net Salaries'!AN17-'IMP PRJ Adj Net Salaries'!AN17)*IMP_Salary_Expense_Multiplier</f>
        <v>7.4736000000000056</v>
      </c>
      <c r="AO17" s="264">
        <f ca="1">('IMP Total Adj Net Salaries'!AO17-'IMP PRJ Adj Net Salaries'!AO17)*IMP_Salary_Expense_Multiplier</f>
        <v>8.304000000000002</v>
      </c>
      <c r="AP17" s="264">
        <f ca="1">('IMP Total Adj Net Salaries'!AP17-'IMP PRJ Adj Net Salaries'!AP17)*IMP_Salary_Expense_Multiplier</f>
        <v>36.537599999999998</v>
      </c>
      <c r="AQ17" s="263">
        <f ca="1">('IMP Total Adj Net Salaries'!AQ17-'IMP PRJ Adj Net Salaries'!AQ17)*IMP_Salary_Expense_Multiplier</f>
        <v>29.064</v>
      </c>
      <c r="AR17" s="264">
        <f ca="1">('IMP Total Adj Net Salaries'!AR17-'IMP PRJ Adj Net Salaries'!AR17)*IMP_Salary_Expense_Multiplier</f>
        <v>33.216000000000001</v>
      </c>
      <c r="AS17" s="264">
        <f ca="1">('IMP Total Adj Net Salaries'!AS17-'IMP PRJ Adj Net Salaries'!AS17)*IMP_Salary_Expense_Multiplier</f>
        <v>32.385599999999997</v>
      </c>
      <c r="AT17" s="263">
        <f ca="1">('IMP Total Adj Net Salaries'!AT17-'IMP PRJ Adj Net Salaries'!AT17)*IMP_Salary_Expense_Multiplier</f>
        <v>36.537599999999998</v>
      </c>
      <c r="AU17" s="264">
        <f ca="1">('IMP Total Adj Net Salaries'!AU17-'IMP PRJ Adj Net Salaries'!AU17)*IMP_Salary_Expense_Multiplier</f>
        <v>41.52</v>
      </c>
      <c r="AV17" s="264">
        <f ca="1">('IMP Total Adj Net Salaries'!AV17-'IMP PRJ Adj Net Salaries'!AV17)*IMP_Salary_Expense_Multiplier</f>
        <v>31.555199999999999</v>
      </c>
      <c r="AW17" s="263">
        <f ca="1">('IMP Total Adj Net Salaries'!AW17-'IMP PRJ Adj Net Salaries'!AW17)*IMP_Salary_Expense_Multiplier</f>
        <v>24.912000000000003</v>
      </c>
      <c r="AX17" s="264">
        <f ca="1">('IMP Total Adj Net Salaries'!AX17-'IMP PRJ Adj Net Salaries'!AX17)*IMP_Salary_Expense_Multiplier</f>
        <v>29.064</v>
      </c>
      <c r="AY17" s="265">
        <f ca="1">('IMP Total Adj Net Salaries'!AY17-'IMP PRJ Adj Net Salaries'!AY17)*IMP_Salary_Expense_Multiplier</f>
        <v>31.970400000000001</v>
      </c>
      <c r="AZ17" s="266">
        <f ca="1">('IMP Total Adj Net Salaries'!AZ17-'IMP PRJ Adj Net Salaries'!AZ17)*IMP_Salary_Expense_Multiplier</f>
        <v>34.944000000000003</v>
      </c>
      <c r="BA17" s="264">
        <f ca="1">('IMP Total Adj Net Salaries'!BA17-'IMP PRJ Adj Net Salaries'!BA17)*IMP_Salary_Expense_Multiplier</f>
        <v>41.433599999999998</v>
      </c>
      <c r="BB17" s="264">
        <f ca="1">('IMP Total Adj Net Salaries'!BB17-'IMP PRJ Adj Net Salaries'!BB17)*IMP_Salary_Expense_Multiplier</f>
        <v>36.09216</v>
      </c>
      <c r="BC17" s="263">
        <f ca="1">('IMP Total Adj Net Salaries'!BC17-'IMP PRJ Adj Net Salaries'!BC17)*IMP_Salary_Expense_Multiplier</f>
        <v>7.6377600000000028</v>
      </c>
      <c r="BD17" s="264">
        <f ca="1">('IMP Total Adj Net Salaries'!BD17-'IMP PRJ Adj Net Salaries'!BD17)*IMP_Salary_Expense_Multiplier</f>
        <v>14.975999999999987</v>
      </c>
      <c r="BE17" s="264">
        <f ca="1">('IMP Total Adj Net Salaries'!BE17-'IMP PRJ Adj Net Salaries'!BE17)*IMP_Salary_Expense_Multiplier</f>
        <v>67.691519999999997</v>
      </c>
      <c r="BF17" s="263">
        <f ca="1">('IMP Total Adj Net Salaries'!BF17-'IMP PRJ Adj Net Salaries'!BF17)*IMP_Salary_Expense_Multiplier</f>
        <v>75.029759999999982</v>
      </c>
      <c r="BG17" s="264">
        <f ca="1">('IMP Total Adj Net Salaries'!BG17-'IMP PRJ Adj Net Salaries'!BG17)*IMP_Salary_Expense_Multiplier</f>
        <v>89.855999999999995</v>
      </c>
      <c r="BH17" s="264">
        <f ca="1">('IMP Total Adj Net Salaries'!BH17-'IMP PRJ Adj Net Salaries'!BH17)*IMP_Salary_Expense_Multiplier</f>
        <v>60.203519999999983</v>
      </c>
      <c r="BI17" s="263">
        <f ca="1">('IMP Total Adj Net Salaries'!BI17-'IMP PRJ Adj Net Salaries'!BI17)*IMP_Salary_Expense_Multiplier</f>
        <v>75.029759999999982</v>
      </c>
      <c r="BJ17" s="264">
        <f ca="1">('IMP Total Adj Net Salaries'!BJ17-'IMP PRJ Adj Net Salaries'!BJ17)*IMP_Salary_Expense_Multiplier</f>
        <v>89.855999999999995</v>
      </c>
      <c r="BK17" s="265">
        <f ca="1">('IMP Total Adj Net Salaries'!BK17-'IMP PRJ Adj Net Salaries'!BK17)*IMP_Salary_Expense_Multiplier</f>
        <v>60.203519999999983</v>
      </c>
      <c r="BL17" s="266">
        <f ca="1">('IMP Total Adj Net Salaries'!BL17-'IMP PRJ Adj Net Salaries'!BL17)*IMP_Salary_Expense_Multiplier</f>
        <v>91.38000000000001</v>
      </c>
      <c r="BM17" s="264">
        <f ca="1">('IMP Total Adj Net Salaries'!BM17-'IMP PRJ Adj Net Salaries'!BM17)*IMP_Salary_Expense_Multiplier</f>
        <v>108</v>
      </c>
      <c r="BN17" s="264">
        <f ca="1">('IMP Total Adj Net Salaries'!BN17-'IMP PRJ Adj Net Salaries'!BN17)*IMP_Salary_Expense_Multiplier</f>
        <v>74.759999999999991</v>
      </c>
      <c r="BO17" s="263">
        <f ca="1">('IMP Total Adj Net Salaries'!BO17-'IMP PRJ Adj Net Salaries'!BO17)*IMP_Salary_Expense_Multiplier</f>
        <v>1.3800000000000068</v>
      </c>
      <c r="BP17" s="264">
        <f ca="1">('IMP Total Adj Net Salaries'!BP17-'IMP PRJ Adj Net Salaries'!BP17)*IMP_Salary_Expense_Multiplier</f>
        <v>18</v>
      </c>
      <c r="BQ17" s="264">
        <f ca="1">('IMP Total Adj Net Salaries'!BQ17-'IMP PRJ Adj Net Salaries'!BQ17)*IMP_Salary_Expense_Multiplier</f>
        <v>76.559999999999988</v>
      </c>
      <c r="BR17" s="263">
        <f ca="1">('IMP Total Adj Net Salaries'!BR17-'IMP PRJ Adj Net Salaries'!BR17)*IMP_Salary_Expense_Multiplier</f>
        <v>94.2</v>
      </c>
      <c r="BS17" s="264">
        <f ca="1">('IMP Total Adj Net Salaries'!BS17-'IMP PRJ Adj Net Salaries'!BS17)*IMP_Salary_Expense_Multiplier</f>
        <v>120</v>
      </c>
      <c r="BT17" s="264">
        <f ca="1">('IMP Total Adj Net Salaries'!BT17-'IMP PRJ Adj Net Salaries'!BT17)*IMP_Salary_Expense_Multiplier</f>
        <v>68.399999999999991</v>
      </c>
      <c r="BU17" s="263">
        <f ca="1">('IMP Total Adj Net Salaries'!BU17-'IMP PRJ Adj Net Salaries'!BU17)*IMP_Salary_Expense_Multiplier</f>
        <v>63.600000000000009</v>
      </c>
      <c r="BV17" s="264">
        <f ca="1">('IMP Total Adj Net Salaries'!BV17-'IMP PRJ Adj Net Salaries'!BV17)*IMP_Salary_Expense_Multiplier</f>
        <v>89.399999999999991</v>
      </c>
      <c r="BW17" s="265">
        <f ca="1">('IMP Total Adj Net Salaries'!BW17-'IMP PRJ Adj Net Salaries'!BW17)*IMP_Salary_Expense_Multiplier</f>
        <v>65.34</v>
      </c>
      <c r="BX17" s="266">
        <f ca="1">('IMP Total Adj Net Salaries'!BX17-'IMP PRJ Adj Net Salaries'!BX17)*IMP_Salary_Expense_Multiplier</f>
        <v>109.36799999999999</v>
      </c>
      <c r="BY17" s="264">
        <f ca="1">('IMP Total Adj Net Salaries'!BY17-'IMP PRJ Adj Net Salaries'!BY17)*IMP_Salary_Expense_Multiplier</f>
        <v>144</v>
      </c>
      <c r="BZ17" s="264">
        <f ca="1">('IMP Total Adj Net Salaries'!BZ17-'IMP PRJ Adj Net Salaries'!BZ17)*IMP_Salary_Expense_Multiplier</f>
        <v>74.73599999999999</v>
      </c>
      <c r="CA17" s="263">
        <f ca="1">('IMP Total Adj Net Salaries'!CA17-'IMP PRJ Adj Net Salaries'!CA17)*IMP_Salary_Expense_Multiplier</f>
        <v>113.688</v>
      </c>
      <c r="CB17" s="264">
        <f ca="1">('IMP Total Adj Net Salaries'!CB17-'IMP PRJ Adj Net Salaries'!CB17)*IMP_Salary_Expense_Multiplier</f>
        <v>144</v>
      </c>
      <c r="CC17" s="264">
        <f ca="1">('IMP Total Adj Net Salaries'!CC17-'IMP PRJ Adj Net Salaries'!CC17)*IMP_Salary_Expense_Multiplier</f>
        <v>83.376000000000005</v>
      </c>
      <c r="CD17" s="263">
        <f ca="1">('IMP Total Adj Net Salaries'!CD17-'IMP PRJ Adj Net Salaries'!CD17)*IMP_Salary_Expense_Multiplier</f>
        <v>92.808000000000007</v>
      </c>
      <c r="CE17" s="264">
        <f ca="1">('IMP Total Adj Net Salaries'!CE17-'IMP PRJ Adj Net Salaries'!CE17)*IMP_Salary_Expense_Multiplier</f>
        <v>120.96</v>
      </c>
      <c r="CF17" s="264">
        <f ca="1">('IMP Total Adj Net Salaries'!CF17-'IMP PRJ Adj Net Salaries'!CF17)*IMP_Salary_Expense_Multiplier</f>
        <v>85.39200000000001</v>
      </c>
      <c r="CG17" s="263">
        <f ca="1">('IMP Total Adj Net Salaries'!CG17-'IMP PRJ Adj Net Salaries'!CG17)*IMP_Salary_Expense_Multiplier</f>
        <v>113.544</v>
      </c>
      <c r="CH17" s="264">
        <f ca="1">('IMP Total Adj Net Salaries'!CH17-'IMP PRJ Adj Net Salaries'!CH17)*IMP_Salary_Expense_Multiplier</f>
        <v>144</v>
      </c>
      <c r="CI17" s="265">
        <f ca="1">('IMP Total Adj Net Salaries'!CI17-'IMP PRJ Adj Net Salaries'!CI17)*IMP_Salary_Expense_Multiplier</f>
        <v>83.088000000000008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('IMP Total Adj Net Salaries'!AB18-'IMP PRJ Adj Net Salaries'!AB18)*IMP_Salary_Expense_Multiplier</f>
        <v>0</v>
      </c>
      <c r="AC18" s="264">
        <f ca="1">('IMP Total Adj Net Salaries'!AC18-'IMP PRJ Adj Net Salaries'!AC18)*IMP_Salary_Expense_Multiplier</f>
        <v>0</v>
      </c>
      <c r="AD18" s="264">
        <f ca="1">('IMP Total Adj Net Salaries'!AD18-'IMP PRJ Adj Net Salaries'!AD18)*IMP_Salary_Expense_Multiplier</f>
        <v>2.5920000000000001</v>
      </c>
      <c r="AE18" s="263">
        <f ca="1">('IMP Total Adj Net Salaries'!AE18-'IMP PRJ Adj Net Salaries'!AE18)*IMP_Salary_Expense_Multiplier</f>
        <v>2.5920000000000001</v>
      </c>
      <c r="AF18" s="264">
        <f ca="1">('IMP Total Adj Net Salaries'!AF18-'IMP PRJ Adj Net Salaries'!AF18)*IMP_Salary_Expense_Multiplier</f>
        <v>4.6656000000000004</v>
      </c>
      <c r="AG18" s="264">
        <f ca="1">('IMP Total Adj Net Salaries'!AG18-'IMP PRJ Adj Net Salaries'!AG18)*IMP_Salary_Expense_Multiplier</f>
        <v>1.2960000000000005</v>
      </c>
      <c r="AH18" s="263">
        <f ca="1">('IMP Total Adj Net Salaries'!AH18-'IMP PRJ Adj Net Salaries'!AH18)*IMP_Salary_Expense_Multiplier</f>
        <v>2.5920000000000001</v>
      </c>
      <c r="AI18" s="264">
        <f ca="1">('IMP Total Adj Net Salaries'!AI18-'IMP PRJ Adj Net Salaries'!AI18)*IMP_Salary_Expense_Multiplier</f>
        <v>4.6656000000000004</v>
      </c>
      <c r="AJ18" s="264">
        <f ca="1">('IMP Total Adj Net Salaries'!AJ18-'IMP PRJ Adj Net Salaries'!AJ18)*IMP_Salary_Expense_Multiplier</f>
        <v>1.2960000000000005</v>
      </c>
      <c r="AK18" s="263">
        <f ca="1">('IMP Total Adj Net Salaries'!AK18-'IMP PRJ Adj Net Salaries'!AK18)*IMP_Salary_Expense_Multiplier</f>
        <v>2.5920000000000001</v>
      </c>
      <c r="AL18" s="264">
        <f ca="1">('IMP Total Adj Net Salaries'!AL18-'IMP PRJ Adj Net Salaries'!AL18)*IMP_Salary_Expense_Multiplier</f>
        <v>4.6656000000000004</v>
      </c>
      <c r="AM18" s="265">
        <f ca="1">('IMP Total Adj Net Salaries'!AM18-'IMP PRJ Adj Net Salaries'!AM18)*IMP_Salary_Expense_Multiplier</f>
        <v>1.2960000000000005</v>
      </c>
      <c r="AN18" s="266">
        <f ca="1">('IMP Total Adj Net Salaries'!AN18-'IMP PRJ Adj Net Salaries'!AN18)*IMP_Salary_Expense_Multiplier</f>
        <v>3.1139999999999985</v>
      </c>
      <c r="AO18" s="264">
        <f ca="1">('IMP Total Adj Net Salaries'!AO18-'IMP PRJ Adj Net Salaries'!AO18)*IMP_Salary_Expense_Multiplier</f>
        <v>5.6052000000000035</v>
      </c>
      <c r="AP18" s="264">
        <f ca="1">('IMP Total Adj Net Salaries'!AP18-'IMP PRJ Adj Net Salaries'!AP18)*IMP_Salary_Expense_Multiplier</f>
        <v>14.013</v>
      </c>
      <c r="AQ18" s="263">
        <f ca="1">('IMP Total Adj Net Salaries'!AQ18-'IMP PRJ Adj Net Salaries'!AQ18)*IMP_Salary_Expense_Multiplier</f>
        <v>9.3420000000000005</v>
      </c>
      <c r="AR18" s="264">
        <f ca="1">('IMP Total Adj Net Salaries'!AR18-'IMP PRJ Adj Net Salaries'!AR18)*IMP_Salary_Expense_Multiplier</f>
        <v>21.797999999999998</v>
      </c>
      <c r="AS18" s="264">
        <f ca="1">('IMP Total Adj Net Salaries'!AS18-'IMP PRJ Adj Net Salaries'!AS18)*IMP_Salary_Expense_Multiplier</f>
        <v>4.6709999999999976</v>
      </c>
      <c r="AT18" s="263">
        <f ca="1">('IMP Total Adj Net Salaries'!AT18-'IMP PRJ Adj Net Salaries'!AT18)*IMP_Salary_Expense_Multiplier</f>
        <v>12.455999999999998</v>
      </c>
      <c r="AU18" s="264">
        <f ca="1">('IMP Total Adj Net Salaries'!AU18-'IMP PRJ Adj Net Salaries'!AU18)*IMP_Salary_Expense_Multiplier</f>
        <v>27.403199999999998</v>
      </c>
      <c r="AV18" s="264">
        <f ca="1">('IMP Total Adj Net Salaries'!AV18-'IMP PRJ Adj Net Salaries'!AV18)*IMP_Salary_Expense_Multiplier</f>
        <v>3.1139999999999985</v>
      </c>
      <c r="AW18" s="263">
        <f ca="1">('IMP Total Adj Net Salaries'!AW18-'IMP PRJ Adj Net Salaries'!AW18)*IMP_Salary_Expense_Multiplier</f>
        <v>6.2280000000000015</v>
      </c>
      <c r="AX18" s="264">
        <f ca="1">('IMP Total Adj Net Salaries'!AX18-'IMP PRJ Adj Net Salaries'!AX18)*IMP_Salary_Expense_Multiplier</f>
        <v>18.684000000000001</v>
      </c>
      <c r="AY18" s="265">
        <f ca="1">('IMP Total Adj Net Salaries'!AY18-'IMP PRJ Adj Net Salaries'!AY18)*IMP_Salary_Expense_Multiplier</f>
        <v>3.1139999999999985</v>
      </c>
      <c r="AZ18" s="266">
        <f ca="1">('IMP Total Adj Net Salaries'!AZ18-'IMP PRJ Adj Net Salaries'!AZ18)*IMP_Salary_Expense_Multiplier</f>
        <v>6.7392000000000039</v>
      </c>
      <c r="BA18" s="264">
        <f ca="1">('IMP Total Adj Net Salaries'!BA18-'IMP PRJ Adj Net Salaries'!BA18)*IMP_Salary_Expense_Multiplier</f>
        <v>26.208000000000002</v>
      </c>
      <c r="BB18" s="264">
        <f ca="1">('IMP Total Adj Net Salaries'!BB18-'IMP PRJ Adj Net Salaries'!BB18)*IMP_Salary_Expense_Multiplier</f>
        <v>5.2416000000000027</v>
      </c>
      <c r="BC18" s="263">
        <f ca="1">('IMP Total Adj Net Salaries'!BC18-'IMP PRJ Adj Net Salaries'!BC18)*IMP_Salary_Expense_Multiplier</f>
        <v>6.1775999999999778</v>
      </c>
      <c r="BD18" s="264">
        <f ca="1">('IMP Total Adj Net Salaries'!BD18-'IMP PRJ Adj Net Salaries'!BD18)*IMP_Salary_Expense_Multiplier</f>
        <v>28.192319999999999</v>
      </c>
      <c r="BE18" s="264">
        <f ca="1">('IMP Total Adj Net Salaries'!BE18-'IMP PRJ Adj Net Salaries'!BE18)*IMP_Salary_Expense_Multiplier</f>
        <v>20.4984</v>
      </c>
      <c r="BF18" s="263">
        <f ca="1">('IMP Total Adj Net Salaries'!BF18-'IMP PRJ Adj Net Salaries'!BF18)*IMP_Salary_Expense_Multiplier</f>
        <v>34.257599999999989</v>
      </c>
      <c r="BG18" s="264">
        <f ca="1">('IMP Total Adj Net Salaries'!BG18-'IMP PRJ Adj Net Salaries'!BG18)*IMP_Salary_Expense_Multiplier</f>
        <v>78.736319999999992</v>
      </c>
      <c r="BH18" s="264">
        <f ca="1">('IMP Total Adj Net Salaries'!BH18-'IMP PRJ Adj Net Salaries'!BH18)*IMP_Salary_Expense_Multiplier</f>
        <v>6.4584000000000055</v>
      </c>
      <c r="BI18" s="263">
        <f ca="1">('IMP Total Adj Net Salaries'!BI18-'IMP PRJ Adj Net Salaries'!BI18)*IMP_Salary_Expense_Multiplier</f>
        <v>34.257599999999989</v>
      </c>
      <c r="BJ18" s="264">
        <f ca="1">('IMP Total Adj Net Salaries'!BJ18-'IMP PRJ Adj Net Salaries'!BJ18)*IMP_Salary_Expense_Multiplier</f>
        <v>78.736319999999992</v>
      </c>
      <c r="BK18" s="265">
        <f ca="1">('IMP Total Adj Net Salaries'!BK18-'IMP PRJ Adj Net Salaries'!BK18)*IMP_Salary_Expense_Multiplier</f>
        <v>6.4584000000000055</v>
      </c>
      <c r="BL18" s="266">
        <f ca="1">('IMP Total Adj Net Salaries'!BL18-'IMP PRJ Adj Net Salaries'!BL18)*IMP_Salary_Expense_Multiplier</f>
        <v>45.674999999999997</v>
      </c>
      <c r="BM18" s="264">
        <f ca="1">('IMP Total Adj Net Salaries'!BM18-'IMP PRJ Adj Net Salaries'!BM18)*IMP_Salary_Expense_Multiplier</f>
        <v>95.534999999999997</v>
      </c>
      <c r="BN18" s="264">
        <f ca="1">('IMP Total Adj Net Salaries'!BN18-'IMP PRJ Adj Net Salaries'!BN18)*IMP_Salary_Expense_Multiplier</f>
        <v>14.512499999999999</v>
      </c>
      <c r="BO18" s="263">
        <f ca="1">('IMP Total Adj Net Salaries'!BO18-'IMP PRJ Adj Net Salaries'!BO18)*IMP_Salary_Expense_Multiplier</f>
        <v>5.1749999999999829</v>
      </c>
      <c r="BP18" s="264">
        <f ca="1">('IMP Total Adj Net Salaries'!BP18-'IMP PRJ Adj Net Salaries'!BP18)*IMP_Salary_Expense_Multiplier</f>
        <v>55.034999999999997</v>
      </c>
      <c r="BQ18" s="264">
        <f ca="1">('IMP Total Adj Net Salaries'!BQ18-'IMP PRJ Adj Net Salaries'!BQ18)*IMP_Salary_Expense_Multiplier</f>
        <v>12.262499999999999</v>
      </c>
      <c r="BR18" s="263">
        <f ca="1">('IMP Total Adj Net Salaries'!BR18-'IMP PRJ Adj Net Salaries'!BR18)*IMP_Salary_Expense_Multiplier</f>
        <v>47.25</v>
      </c>
      <c r="BS18" s="264">
        <f ca="1">('IMP Total Adj Net Salaries'!BS18-'IMP PRJ Adj Net Salaries'!BS18)*IMP_Salary_Expense_Multiplier</f>
        <v>124.64999999999999</v>
      </c>
      <c r="BT18" s="264">
        <f ca="1">('IMP Total Adj Net Salaries'!BT18-'IMP PRJ Adj Net Salaries'!BT18)*IMP_Salary_Expense_Multiplier</f>
        <v>7.875</v>
      </c>
      <c r="BU18" s="263">
        <f ca="1">('IMP Total Adj Net Salaries'!BU18-'IMP PRJ Adj Net Salaries'!BU18)*IMP_Salary_Expense_Multiplier</f>
        <v>33.299999999999983</v>
      </c>
      <c r="BV18" s="264">
        <f ca="1">('IMP Total Adj Net Salaries'!BV18-'IMP PRJ Adj Net Salaries'!BV18)*IMP_Salary_Expense_Multiplier</f>
        <v>110.7</v>
      </c>
      <c r="BW18" s="265">
        <f ca="1">('IMP Total Adj Net Salaries'!BW18-'IMP PRJ Adj Net Salaries'!BW18)*IMP_Salary_Expense_Multiplier</f>
        <v>5.3999999999999995</v>
      </c>
      <c r="BX18" s="266">
        <f ca="1">('IMP Total Adj Net Salaries'!BX18-'IMP PRJ Adj Net Salaries'!BX18)*IMP_Salary_Expense_Multiplier</f>
        <v>64.529999999999987</v>
      </c>
      <c r="BY18" s="264">
        <f ca="1">('IMP Total Adj Net Salaries'!BY18-'IMP PRJ Adj Net Salaries'!BY18)*IMP_Salary_Expense_Multiplier</f>
        <v>168.42599999999999</v>
      </c>
      <c r="BZ18" s="264">
        <f ca="1">('IMP Total Adj Net Salaries'!BZ18-'IMP PRJ Adj Net Salaries'!BZ18)*IMP_Salary_Expense_Multiplier</f>
        <v>10.394999999999992</v>
      </c>
      <c r="CA18" s="263">
        <f ca="1">('IMP Total Adj Net Salaries'!CA18-'IMP PRJ Adj Net Salaries'!CA18)*IMP_Salary_Expense_Multiplier</f>
        <v>91.529999999999987</v>
      </c>
      <c r="CB18" s="264">
        <f ca="1">('IMP Total Adj Net Salaries'!CB18-'IMP PRJ Adj Net Salaries'!CB18)*IMP_Salary_Expense_Multiplier</f>
        <v>182.46600000000001</v>
      </c>
      <c r="CC18" s="264">
        <f ca="1">('IMP Total Adj Net Salaries'!CC18-'IMP PRJ Adj Net Salaries'!CC18)*IMP_Salary_Expense_Multiplier</f>
        <v>34.694999999999993</v>
      </c>
      <c r="CD18" s="263">
        <f ca="1">('IMP Total Adj Net Salaries'!CD18-'IMP PRJ Adj Net Salaries'!CD18)*IMP_Salary_Expense_Multiplier</f>
        <v>82.350000000000037</v>
      </c>
      <c r="CE18" s="264">
        <f ca="1">('IMP Total Adj Net Salaries'!CE18-'IMP PRJ Adj Net Salaries'!CE18)*IMP_Salary_Expense_Multiplier</f>
        <v>166.80599999999998</v>
      </c>
      <c r="CF18" s="264">
        <f ca="1">('IMP Total Adj Net Salaries'!CF18-'IMP PRJ Adj Net Salaries'!CF18)*IMP_Salary_Expense_Multiplier</f>
        <v>38.205000000000005</v>
      </c>
      <c r="CG18" s="263">
        <f ca="1">('IMP Total Adj Net Salaries'!CG18-'IMP PRJ Adj Net Salaries'!CG18)*IMP_Salary_Expense_Multiplier</f>
        <v>90.99</v>
      </c>
      <c r="CH18" s="264">
        <f ca="1">('IMP Total Adj Net Salaries'!CH18-'IMP PRJ Adj Net Salaries'!CH18)*IMP_Salary_Expense_Multiplier</f>
        <v>182.358</v>
      </c>
      <c r="CI18" s="265">
        <f ca="1">('IMP Total Adj Net Salaries'!CI18-'IMP PRJ Adj Net Salaries'!CI18)*IMP_Salary_Expense_Multiplier</f>
        <v>33.885000000000012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('IMP Total Adj Net Salaries'!AB19-'IMP PRJ Adj Net Salaries'!AB19)*IMP_Salary_Expense_Multiplier</f>
        <v>0</v>
      </c>
      <c r="AC19" s="264">
        <f ca="1">('IMP Total Adj Net Salaries'!AC19-'IMP PRJ Adj Net Salaries'!AC19)*IMP_Salary_Expense_Multiplier</f>
        <v>0</v>
      </c>
      <c r="AD19" s="264">
        <f ca="1">('IMP Total Adj Net Salaries'!AD19-'IMP PRJ Adj Net Salaries'!AD19)*IMP_Salary_Expense_Multiplier</f>
        <v>0</v>
      </c>
      <c r="AE19" s="263">
        <f ca="1">('IMP Total Adj Net Salaries'!AE19-'IMP PRJ Adj Net Salaries'!AE19)*IMP_Salary_Expense_Multiplier</f>
        <v>0</v>
      </c>
      <c r="AF19" s="264">
        <f ca="1">('IMP Total Adj Net Salaries'!AF19-'IMP PRJ Adj Net Salaries'!AF19)*IMP_Salary_Expense_Multiplier</f>
        <v>0</v>
      </c>
      <c r="AG19" s="264">
        <f ca="1">('IMP Total Adj Net Salaries'!AG19-'IMP PRJ Adj Net Salaries'!AG19)*IMP_Salary_Expense_Multiplier</f>
        <v>0</v>
      </c>
      <c r="AH19" s="263">
        <f ca="1">('IMP Total Adj Net Salaries'!AH19-'IMP PRJ Adj Net Salaries'!AH19)*IMP_Salary_Expense_Multiplier</f>
        <v>0</v>
      </c>
      <c r="AI19" s="264">
        <f ca="1">('IMP Total Adj Net Salaries'!AI19-'IMP PRJ Adj Net Salaries'!AI19)*IMP_Salary_Expense_Multiplier</f>
        <v>0</v>
      </c>
      <c r="AJ19" s="264">
        <f ca="1">('IMP Total Adj Net Salaries'!AJ19-'IMP PRJ Adj Net Salaries'!AJ19)*IMP_Salary_Expense_Multiplier</f>
        <v>0</v>
      </c>
      <c r="AK19" s="263">
        <f ca="1">('IMP Total Adj Net Salaries'!AK19-'IMP PRJ Adj Net Salaries'!AK19)*IMP_Salary_Expense_Multiplier</f>
        <v>0</v>
      </c>
      <c r="AL19" s="264">
        <f ca="1">('IMP Total Adj Net Salaries'!AL19-'IMP PRJ Adj Net Salaries'!AL19)*IMP_Salary_Expense_Multiplier</f>
        <v>0</v>
      </c>
      <c r="AM19" s="265">
        <f ca="1">('IMP Total Adj Net Salaries'!AM19-'IMP PRJ Adj Net Salaries'!AM19)*IMP_Salary_Expense_Multiplier</f>
        <v>0</v>
      </c>
      <c r="AN19" s="266">
        <f ca="1">('IMP Total Adj Net Salaries'!AN19-'IMP PRJ Adj Net Salaries'!AN19)*IMP_Salary_Expense_Multiplier</f>
        <v>0</v>
      </c>
      <c r="AO19" s="264">
        <f ca="1">('IMP Total Adj Net Salaries'!AO19-'IMP PRJ Adj Net Salaries'!AO19)*IMP_Salary_Expense_Multiplier</f>
        <v>0</v>
      </c>
      <c r="AP19" s="264">
        <f ca="1">('IMP Total Adj Net Salaries'!AP19-'IMP PRJ Adj Net Salaries'!AP19)*IMP_Salary_Expense_Multiplier</f>
        <v>0</v>
      </c>
      <c r="AQ19" s="263">
        <f ca="1">('IMP Total Adj Net Salaries'!AQ19-'IMP PRJ Adj Net Salaries'!AQ19)*IMP_Salary_Expense_Multiplier</f>
        <v>0</v>
      </c>
      <c r="AR19" s="264">
        <f ca="1">('IMP Total Adj Net Salaries'!AR19-'IMP PRJ Adj Net Salaries'!AR19)*IMP_Salary_Expense_Multiplier</f>
        <v>0</v>
      </c>
      <c r="AS19" s="264">
        <f ca="1">('IMP Total Adj Net Salaries'!AS19-'IMP PRJ Adj Net Salaries'!AS19)*IMP_Salary_Expense_Multiplier</f>
        <v>0</v>
      </c>
      <c r="AT19" s="263">
        <f ca="1">('IMP Total Adj Net Salaries'!AT19-'IMP PRJ Adj Net Salaries'!AT19)*IMP_Salary_Expense_Multiplier</f>
        <v>0</v>
      </c>
      <c r="AU19" s="264">
        <f ca="1">('IMP Total Adj Net Salaries'!AU19-'IMP PRJ Adj Net Salaries'!AU19)*IMP_Salary_Expense_Multiplier</f>
        <v>0</v>
      </c>
      <c r="AV19" s="264">
        <f ca="1">('IMP Total Adj Net Salaries'!AV19-'IMP PRJ Adj Net Salaries'!AV19)*IMP_Salary_Expense_Multiplier</f>
        <v>0</v>
      </c>
      <c r="AW19" s="263">
        <f ca="1">('IMP Total Adj Net Salaries'!AW19-'IMP PRJ Adj Net Salaries'!AW19)*IMP_Salary_Expense_Multiplier</f>
        <v>4.1519999999999966</v>
      </c>
      <c r="AX19" s="264">
        <f ca="1">('IMP Total Adj Net Salaries'!AX19-'IMP PRJ Adj Net Salaries'!AX19)*IMP_Salary_Expense_Multiplier</f>
        <v>2.0760000000000005</v>
      </c>
      <c r="AY19" s="265">
        <f ca="1">('IMP Total Adj Net Salaries'!AY19-'IMP PRJ Adj Net Salaries'!AY19)*IMP_Salary_Expense_Multiplier</f>
        <v>2.0760000000000005</v>
      </c>
      <c r="AZ19" s="266">
        <f ca="1">('IMP Total Adj Net Salaries'!AZ19-'IMP PRJ Adj Net Salaries'!AZ19)*IMP_Salary_Expense_Multiplier</f>
        <v>2.4960000000000022</v>
      </c>
      <c r="BA19" s="264">
        <f ca="1">('IMP Total Adj Net Salaries'!BA19-'IMP PRJ Adj Net Salaries'!BA19)*IMP_Salary_Expense_Multiplier</f>
        <v>3.2448000000000006</v>
      </c>
      <c r="BB19" s="264">
        <f ca="1">('IMP Total Adj Net Salaries'!BB19-'IMP PRJ Adj Net Salaries'!BB19)*IMP_Salary_Expense_Multiplier</f>
        <v>3.2448000000000006</v>
      </c>
      <c r="BC19" s="263">
        <f ca="1">('IMP Total Adj Net Salaries'!BC19-'IMP PRJ Adj Net Salaries'!BC19)*IMP_Salary_Expense_Multiplier</f>
        <v>3.2448000000000006</v>
      </c>
      <c r="BD19" s="264">
        <f ca="1">('IMP Total Adj Net Salaries'!BD19-'IMP PRJ Adj Net Salaries'!BD19)*IMP_Salary_Expense_Multiplier</f>
        <v>0.7488000000000028</v>
      </c>
      <c r="BE19" s="264">
        <f ca="1">('IMP Total Adj Net Salaries'!BE19-'IMP PRJ Adj Net Salaries'!BE19)*IMP_Salary_Expense_Multiplier</f>
        <v>0.7488000000000028</v>
      </c>
      <c r="BF19" s="263">
        <f ca="1">('IMP Total Adj Net Salaries'!BF19-'IMP PRJ Adj Net Salaries'!BF19)*IMP_Salary_Expense_Multiplier</f>
        <v>0.7488000000000028</v>
      </c>
      <c r="BG19" s="264">
        <f ca="1">('IMP Total Adj Net Salaries'!BG19-'IMP PRJ Adj Net Salaries'!BG19)*IMP_Salary_Expense_Multiplier</f>
        <v>0.7488000000000028</v>
      </c>
      <c r="BH19" s="264">
        <f ca="1">('IMP Total Adj Net Salaries'!BH19-'IMP PRJ Adj Net Salaries'!BH19)*IMP_Salary_Expense_Multiplier</f>
        <v>0.7488000000000028</v>
      </c>
      <c r="BI19" s="263">
        <f ca="1">('IMP Total Adj Net Salaries'!BI19-'IMP PRJ Adj Net Salaries'!BI19)*IMP_Salary_Expense_Multiplier</f>
        <v>0.7488000000000028</v>
      </c>
      <c r="BJ19" s="264">
        <f ca="1">('IMP Total Adj Net Salaries'!BJ19-'IMP PRJ Adj Net Salaries'!BJ19)*IMP_Salary_Expense_Multiplier</f>
        <v>0.7488000000000028</v>
      </c>
      <c r="BK19" s="265">
        <f ca="1">('IMP Total Adj Net Salaries'!BK19-'IMP PRJ Adj Net Salaries'!BK19)*IMP_Salary_Expense_Multiplier</f>
        <v>0.7488000000000028</v>
      </c>
      <c r="BL19" s="266">
        <f ca="1">('IMP Total Adj Net Salaries'!BL19-'IMP PRJ Adj Net Salaries'!BL19)*IMP_Salary_Expense_Multiplier</f>
        <v>6.8999999999999995</v>
      </c>
      <c r="BM19" s="264">
        <f ca="1">('IMP Total Adj Net Salaries'!BM19-'IMP PRJ Adj Net Salaries'!BM19)*IMP_Salary_Expense_Multiplier</f>
        <v>6.8999999999999995</v>
      </c>
      <c r="BN19" s="264">
        <f ca="1">('IMP Total Adj Net Salaries'!BN19-'IMP PRJ Adj Net Salaries'!BN19)*IMP_Salary_Expense_Multiplier</f>
        <v>6.8999999999999995</v>
      </c>
      <c r="BO19" s="263">
        <f ca="1">('IMP Total Adj Net Salaries'!BO19-'IMP PRJ Adj Net Salaries'!BO19)*IMP_Salary_Expense_Multiplier</f>
        <v>6.8999999999999995</v>
      </c>
      <c r="BP19" s="264">
        <f ca="1">('IMP Total Adj Net Salaries'!BP19-'IMP PRJ Adj Net Salaries'!BP19)*IMP_Salary_Expense_Multiplier</f>
        <v>3.9</v>
      </c>
      <c r="BQ19" s="264">
        <f ca="1">('IMP Total Adj Net Salaries'!BQ19-'IMP PRJ Adj Net Salaries'!BQ19)*IMP_Salary_Expense_Multiplier</f>
        <v>3.9</v>
      </c>
      <c r="BR19" s="263">
        <f ca="1">('IMP Total Adj Net Salaries'!BR19-'IMP PRJ Adj Net Salaries'!BR19)*IMP_Salary_Expense_Multiplier</f>
        <v>9</v>
      </c>
      <c r="BS19" s="264">
        <f ca="1">('IMP Total Adj Net Salaries'!BS19-'IMP PRJ Adj Net Salaries'!BS19)*IMP_Salary_Expense_Multiplier</f>
        <v>9</v>
      </c>
      <c r="BT19" s="264">
        <f ca="1">('IMP Total Adj Net Salaries'!BT19-'IMP PRJ Adj Net Salaries'!BT19)*IMP_Salary_Expense_Multiplier</f>
        <v>9</v>
      </c>
      <c r="BU19" s="263">
        <f ca="1">('IMP Total Adj Net Salaries'!BU19-'IMP PRJ Adj Net Salaries'!BU19)*IMP_Salary_Expense_Multiplier</f>
        <v>9</v>
      </c>
      <c r="BV19" s="264">
        <f ca="1">('IMP Total Adj Net Salaries'!BV19-'IMP PRJ Adj Net Salaries'!BV19)*IMP_Salary_Expense_Multiplier</f>
        <v>5.7</v>
      </c>
      <c r="BW19" s="265">
        <f ca="1">('IMP Total Adj Net Salaries'!BW19-'IMP PRJ Adj Net Salaries'!BW19)*IMP_Salary_Expense_Multiplier</f>
        <v>5.7</v>
      </c>
      <c r="BX19" s="266">
        <f ca="1">('IMP Total Adj Net Salaries'!BX19-'IMP PRJ Adj Net Salaries'!BX19)*IMP_Salary_Expense_Multiplier</f>
        <v>6.8399999999999865</v>
      </c>
      <c r="BY19" s="264">
        <f ca="1">('IMP Total Adj Net Salaries'!BY19-'IMP PRJ Adj Net Salaries'!BY19)*IMP_Salary_Expense_Multiplier</f>
        <v>6.8399999999999865</v>
      </c>
      <c r="BZ19" s="264">
        <f ca="1">('IMP Total Adj Net Salaries'!BZ19-'IMP PRJ Adj Net Salaries'!BZ19)*IMP_Salary_Expense_Multiplier</f>
        <v>6.8399999999999865</v>
      </c>
      <c r="CA19" s="263">
        <f ca="1">('IMP Total Adj Net Salaries'!CA19-'IMP PRJ Adj Net Salaries'!CA19)*IMP_Salary_Expense_Multiplier</f>
        <v>28.439999999999987</v>
      </c>
      <c r="CB19" s="264">
        <f ca="1">('IMP Total Adj Net Salaries'!CB19-'IMP PRJ Adj Net Salaries'!CB19)*IMP_Salary_Expense_Multiplier</f>
        <v>28.439999999999987</v>
      </c>
      <c r="CC19" s="264">
        <f ca="1">('IMP Total Adj Net Salaries'!CC19-'IMP PRJ Adj Net Salaries'!CC19)*IMP_Salary_Expense_Multiplier</f>
        <v>28.439999999999987</v>
      </c>
      <c r="CD19" s="263">
        <f ca="1">('IMP Total Adj Net Salaries'!CD19-'IMP PRJ Adj Net Salaries'!CD19)*IMP_Salary_Expense_Multiplier</f>
        <v>39.240000000000016</v>
      </c>
      <c r="CE19" s="264">
        <f ca="1">('IMP Total Adj Net Salaries'!CE19-'IMP PRJ Adj Net Salaries'!CE19)*IMP_Salary_Expense_Multiplier</f>
        <v>27.72000000000001</v>
      </c>
      <c r="CF19" s="264">
        <f ca="1">('IMP Total Adj Net Salaries'!CF19-'IMP PRJ Adj Net Salaries'!CF19)*IMP_Salary_Expense_Multiplier</f>
        <v>27.72000000000001</v>
      </c>
      <c r="CG19" s="263">
        <f ca="1">('IMP Total Adj Net Salaries'!CG19-'IMP PRJ Adj Net Salaries'!CG19)*IMP_Salary_Expense_Multiplier</f>
        <v>27.72000000000001</v>
      </c>
      <c r="CH19" s="264">
        <f ca="1">('IMP Total Adj Net Salaries'!CH19-'IMP PRJ Adj Net Salaries'!CH19)*IMP_Salary_Expense_Multiplier</f>
        <v>27.72000000000001</v>
      </c>
      <c r="CI19" s="265">
        <f ca="1">('IMP Total Adj Net Salaries'!CI19-'IMP PRJ Adj Net Salaries'!CI19)*IMP_Salary_Expense_Multiplier</f>
        <v>27.72000000000001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('IMP Total Adj Net Salaries'!AB20-'IMP PRJ Adj Net Salaries'!AB20)*IMP_Salary_Expense_Multiplier</f>
        <v>0</v>
      </c>
      <c r="AC20" s="264">
        <f ca="1">('IMP Total Adj Net Salaries'!AC20-'IMP PRJ Adj Net Salaries'!AC20)*IMP_Salary_Expense_Multiplier</f>
        <v>0</v>
      </c>
      <c r="AD20" s="264">
        <f ca="1">('IMP Total Adj Net Salaries'!AD20-'IMP PRJ Adj Net Salaries'!AD20)*IMP_Salary_Expense_Multiplier</f>
        <v>0</v>
      </c>
      <c r="AE20" s="263">
        <f ca="1">('IMP Total Adj Net Salaries'!AE20-'IMP PRJ Adj Net Salaries'!AE20)*IMP_Salary_Expense_Multiplier</f>
        <v>0</v>
      </c>
      <c r="AF20" s="264">
        <f ca="1">('IMP Total Adj Net Salaries'!AF20-'IMP PRJ Adj Net Salaries'!AF20)*IMP_Salary_Expense_Multiplier</f>
        <v>0</v>
      </c>
      <c r="AG20" s="264">
        <f ca="1">('IMP Total Adj Net Salaries'!AG20-'IMP PRJ Adj Net Salaries'!AG20)*IMP_Salary_Expense_Multiplier</f>
        <v>0</v>
      </c>
      <c r="AH20" s="263">
        <f ca="1">('IMP Total Adj Net Salaries'!AH20-'IMP PRJ Adj Net Salaries'!AH20)*IMP_Salary_Expense_Multiplier</f>
        <v>0</v>
      </c>
      <c r="AI20" s="264">
        <f ca="1">('IMP Total Adj Net Salaries'!AI20-'IMP PRJ Adj Net Salaries'!AI20)*IMP_Salary_Expense_Multiplier</f>
        <v>0</v>
      </c>
      <c r="AJ20" s="264">
        <f ca="1">('IMP Total Adj Net Salaries'!AJ20-'IMP PRJ Adj Net Salaries'!AJ20)*IMP_Salary_Expense_Multiplier</f>
        <v>0</v>
      </c>
      <c r="AK20" s="263">
        <f ca="1">('IMP Total Adj Net Salaries'!AK20-'IMP PRJ Adj Net Salaries'!AK20)*IMP_Salary_Expense_Multiplier</f>
        <v>0</v>
      </c>
      <c r="AL20" s="264">
        <f ca="1">('IMP Total Adj Net Salaries'!AL20-'IMP PRJ Adj Net Salaries'!AL20)*IMP_Salary_Expense_Multiplier</f>
        <v>0</v>
      </c>
      <c r="AM20" s="265">
        <f ca="1">('IMP Total Adj Net Salaries'!AM20-'IMP PRJ Adj Net Salaries'!AM20)*IMP_Salary_Expense_Multiplier</f>
        <v>0</v>
      </c>
      <c r="AN20" s="266">
        <f ca="1">('IMP Total Adj Net Salaries'!AN20-'IMP PRJ Adj Net Salaries'!AN20)*IMP_Salary_Expense_Multiplier</f>
        <v>0</v>
      </c>
      <c r="AO20" s="264">
        <f ca="1">('IMP Total Adj Net Salaries'!AO20-'IMP PRJ Adj Net Salaries'!AO20)*IMP_Salary_Expense_Multiplier</f>
        <v>0</v>
      </c>
      <c r="AP20" s="264">
        <f ca="1">('IMP Total Adj Net Salaries'!AP20-'IMP PRJ Adj Net Salaries'!AP20)*IMP_Salary_Expense_Multiplier</f>
        <v>0</v>
      </c>
      <c r="AQ20" s="263">
        <f ca="1">('IMP Total Adj Net Salaries'!AQ20-'IMP PRJ Adj Net Salaries'!AQ20)*IMP_Salary_Expense_Multiplier</f>
        <v>0</v>
      </c>
      <c r="AR20" s="264">
        <f ca="1">('IMP Total Adj Net Salaries'!AR20-'IMP PRJ Adj Net Salaries'!AR20)*IMP_Salary_Expense_Multiplier</f>
        <v>0</v>
      </c>
      <c r="AS20" s="264">
        <f ca="1">('IMP Total Adj Net Salaries'!AS20-'IMP PRJ Adj Net Salaries'!AS20)*IMP_Salary_Expense_Multiplier</f>
        <v>0</v>
      </c>
      <c r="AT20" s="263">
        <f ca="1">('IMP Total Adj Net Salaries'!AT20-'IMP PRJ Adj Net Salaries'!AT20)*IMP_Salary_Expense_Multiplier</f>
        <v>0</v>
      </c>
      <c r="AU20" s="264">
        <f ca="1">('IMP Total Adj Net Salaries'!AU20-'IMP PRJ Adj Net Salaries'!AU20)*IMP_Salary_Expense_Multiplier</f>
        <v>0</v>
      </c>
      <c r="AV20" s="264">
        <f ca="1">('IMP Total Adj Net Salaries'!AV20-'IMP PRJ Adj Net Salaries'!AV20)*IMP_Salary_Expense_Multiplier</f>
        <v>0</v>
      </c>
      <c r="AW20" s="263">
        <f ca="1">('IMP Total Adj Net Salaries'!AW20-'IMP PRJ Adj Net Salaries'!AW20)*IMP_Salary_Expense_Multiplier</f>
        <v>6.2280000000000015</v>
      </c>
      <c r="AX20" s="264">
        <f ca="1">('IMP Total Adj Net Salaries'!AX20-'IMP PRJ Adj Net Salaries'!AX20)*IMP_Salary_Expense_Multiplier</f>
        <v>6.2280000000000015</v>
      </c>
      <c r="AY20" s="265">
        <f ca="1">('IMP Total Adj Net Salaries'!AY20-'IMP PRJ Adj Net Salaries'!AY20)*IMP_Salary_Expense_Multiplier</f>
        <v>1.5569999999999993</v>
      </c>
      <c r="AZ20" s="266">
        <f ca="1">('IMP Total Adj Net Salaries'!AZ20-'IMP PRJ Adj Net Salaries'!AZ20)*IMP_Salary_Expense_Multiplier</f>
        <v>0</v>
      </c>
      <c r="BA20" s="264">
        <f ca="1">('IMP Total Adj Net Salaries'!BA20-'IMP PRJ Adj Net Salaries'!BA20)*IMP_Salary_Expense_Multiplier</f>
        <v>0</v>
      </c>
      <c r="BB20" s="264">
        <f ca="1">('IMP Total Adj Net Salaries'!BB20-'IMP PRJ Adj Net Salaries'!BB20)*IMP_Salary_Expense_Multiplier</f>
        <v>0.56160000000000421</v>
      </c>
      <c r="BC20" s="263">
        <f ca="1">('IMP Total Adj Net Salaries'!BC20-'IMP PRJ Adj Net Salaries'!BC20)*IMP_Salary_Expense_Multiplier</f>
        <v>1.1232000000000084</v>
      </c>
      <c r="BD20" s="264">
        <f ca="1">('IMP Total Adj Net Salaries'!BD20-'IMP PRJ Adj Net Salaries'!BD20)*IMP_Salary_Expense_Multiplier</f>
        <v>1.1232000000000084</v>
      </c>
      <c r="BE20" s="264">
        <f ca="1">('IMP Total Adj Net Salaries'!BE20-'IMP PRJ Adj Net Salaries'!BE20)*IMP_Salary_Expense_Multiplier</f>
        <v>2.9952000000000112</v>
      </c>
      <c r="BF20" s="263">
        <f ca="1">('IMP Total Adj Net Salaries'!BF20-'IMP PRJ Adj Net Salaries'!BF20)*IMP_Salary_Expense_Multiplier</f>
        <v>1.1232000000000084</v>
      </c>
      <c r="BG20" s="264">
        <f ca="1">('IMP Total Adj Net Salaries'!BG20-'IMP PRJ Adj Net Salaries'!BG20)*IMP_Salary_Expense_Multiplier</f>
        <v>1.1232000000000084</v>
      </c>
      <c r="BH20" s="264">
        <f ca="1">('IMP Total Adj Net Salaries'!BH20-'IMP PRJ Adj Net Salaries'!BH20)*IMP_Salary_Expense_Multiplier</f>
        <v>1.1232000000000084</v>
      </c>
      <c r="BI20" s="263">
        <f ca="1">('IMP Total Adj Net Salaries'!BI20-'IMP PRJ Adj Net Salaries'!BI20)*IMP_Salary_Expense_Multiplier</f>
        <v>1.1232000000000084</v>
      </c>
      <c r="BJ20" s="264">
        <f ca="1">('IMP Total Adj Net Salaries'!BJ20-'IMP PRJ Adj Net Salaries'!BJ20)*IMP_Salary_Expense_Multiplier</f>
        <v>1.1232000000000084</v>
      </c>
      <c r="BK20" s="265">
        <f ca="1">('IMP Total Adj Net Salaries'!BK20-'IMP PRJ Adj Net Salaries'!BK20)*IMP_Salary_Expense_Multiplier</f>
        <v>1.1232000000000084</v>
      </c>
      <c r="BL20" s="266">
        <f ca="1">('IMP Total Adj Net Salaries'!BL20-'IMP PRJ Adj Net Salaries'!BL20)*IMP_Salary_Expense_Multiplier</f>
        <v>10.35</v>
      </c>
      <c r="BM20" s="264">
        <f ca="1">('IMP Total Adj Net Salaries'!BM20-'IMP PRJ Adj Net Salaries'!BM20)*IMP_Salary_Expense_Multiplier</f>
        <v>10.35</v>
      </c>
      <c r="BN20" s="264">
        <f ca="1">('IMP Total Adj Net Salaries'!BN20-'IMP PRJ Adj Net Salaries'!BN20)*IMP_Salary_Expense_Multiplier</f>
        <v>10.35</v>
      </c>
      <c r="BO20" s="263">
        <f ca="1">('IMP Total Adj Net Salaries'!BO20-'IMP PRJ Adj Net Salaries'!BO20)*IMP_Salary_Expense_Multiplier</f>
        <v>10.349999999999982</v>
      </c>
      <c r="BP20" s="264">
        <f ca="1">('IMP Total Adj Net Salaries'!BP20-'IMP PRJ Adj Net Salaries'!BP20)*IMP_Salary_Expense_Multiplier</f>
        <v>10.349999999999982</v>
      </c>
      <c r="BQ20" s="264">
        <f ca="1">('IMP Total Adj Net Salaries'!BQ20-'IMP PRJ Adj Net Salaries'!BQ20)*IMP_Salary_Expense_Multiplier</f>
        <v>3.5999999999999996</v>
      </c>
      <c r="BR20" s="263">
        <f ca="1">('IMP Total Adj Net Salaries'!BR20-'IMP PRJ Adj Net Salaries'!BR20)*IMP_Salary_Expense_Multiplier</f>
        <v>0</v>
      </c>
      <c r="BS20" s="264">
        <f ca="1">('IMP Total Adj Net Salaries'!BS20-'IMP PRJ Adj Net Salaries'!BS20)*IMP_Salary_Expense_Multiplier</f>
        <v>0</v>
      </c>
      <c r="BT20" s="264">
        <f ca="1">('IMP Total Adj Net Salaries'!BT20-'IMP PRJ Adj Net Salaries'!BT20)*IMP_Salary_Expense_Multiplier</f>
        <v>0</v>
      </c>
      <c r="BU20" s="263">
        <f ca="1">('IMP Total Adj Net Salaries'!BU20-'IMP PRJ Adj Net Salaries'!BU20)*IMP_Salary_Expense_Multiplier</f>
        <v>0</v>
      </c>
      <c r="BV20" s="264">
        <f ca="1">('IMP Total Adj Net Salaries'!BV20-'IMP PRJ Adj Net Salaries'!BV20)*IMP_Salary_Expense_Multiplier</f>
        <v>0</v>
      </c>
      <c r="BW20" s="265">
        <f ca="1">('IMP Total Adj Net Salaries'!BW20-'IMP PRJ Adj Net Salaries'!BW20)*IMP_Salary_Expense_Multiplier</f>
        <v>2.0250000000000341</v>
      </c>
      <c r="BX20" s="266">
        <f ca="1">('IMP Total Adj Net Salaries'!BX20-'IMP PRJ Adj Net Salaries'!BX20)*IMP_Salary_Expense_Multiplier</f>
        <v>4.859999999999979</v>
      </c>
      <c r="BY20" s="264">
        <f ca="1">('IMP Total Adj Net Salaries'!BY20-'IMP PRJ Adj Net Salaries'!BY20)*IMP_Salary_Expense_Multiplier</f>
        <v>4.859999999999979</v>
      </c>
      <c r="BZ20" s="264">
        <f ca="1">('IMP Total Adj Net Salaries'!BZ20-'IMP PRJ Adj Net Salaries'!BZ20)*IMP_Salary_Expense_Multiplier</f>
        <v>4.859999999999979</v>
      </c>
      <c r="CA20" s="263">
        <f ca="1">('IMP Total Adj Net Salaries'!CA20-'IMP PRJ Adj Net Salaries'!CA20)*IMP_Salary_Expense_Multiplier</f>
        <v>37.259999999999977</v>
      </c>
      <c r="CB20" s="264">
        <f ca="1">('IMP Total Adj Net Salaries'!CB20-'IMP PRJ Adj Net Salaries'!CB20)*IMP_Salary_Expense_Multiplier</f>
        <v>37.259999999999977</v>
      </c>
      <c r="CC20" s="264">
        <f ca="1">('IMP Total Adj Net Salaries'!CC20-'IMP PRJ Adj Net Salaries'!CC20)*IMP_Salary_Expense_Multiplier</f>
        <v>37.259999999999977</v>
      </c>
      <c r="CD20" s="263">
        <f ca="1">('IMP Total Adj Net Salaries'!CD20-'IMP PRJ Adj Net Salaries'!CD20)*IMP_Salary_Expense_Multiplier</f>
        <v>53.460000000000015</v>
      </c>
      <c r="CE20" s="264">
        <f ca="1">('IMP Total Adj Net Salaries'!CE20-'IMP PRJ Adj Net Salaries'!CE20)*IMP_Salary_Expense_Multiplier</f>
        <v>53.460000000000015</v>
      </c>
      <c r="CF20" s="264">
        <f ca="1">('IMP Total Adj Net Salaries'!CF20-'IMP PRJ Adj Net Salaries'!CF20)*IMP_Salary_Expense_Multiplier</f>
        <v>44.820000000000029</v>
      </c>
      <c r="CG20" s="263">
        <f ca="1">('IMP Total Adj Net Salaries'!CG20-'IMP PRJ Adj Net Salaries'!CG20)*IMP_Salary_Expense_Multiplier</f>
        <v>36.180000000000007</v>
      </c>
      <c r="CH20" s="264">
        <f ca="1">('IMP Total Adj Net Salaries'!CH20-'IMP PRJ Adj Net Salaries'!CH20)*IMP_Salary_Expense_Multiplier</f>
        <v>36.180000000000007</v>
      </c>
      <c r="CI20" s="265">
        <f ca="1">('IMP Total Adj Net Salaries'!CI20-'IMP PRJ Adj Net Salaries'!CI20)*IMP_Salary_Expense_Multiplier</f>
        <v>36.180000000000007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('IMP Total Adj Net Salaries'!AB21-'IMP PRJ Adj Net Salaries'!AB21)*IMP_Salary_Expense_Multiplier</f>
        <v>0</v>
      </c>
      <c r="AC21" s="264">
        <f ca="1">('IMP Total Adj Net Salaries'!AC21-'IMP PRJ Adj Net Salaries'!AC21)*IMP_Salary_Expense_Multiplier</f>
        <v>0</v>
      </c>
      <c r="AD21" s="264">
        <f ca="1">('IMP Total Adj Net Salaries'!AD21-'IMP PRJ Adj Net Salaries'!AD21)*IMP_Salary_Expense_Multiplier</f>
        <v>0</v>
      </c>
      <c r="AE21" s="263">
        <f ca="1">('IMP Total Adj Net Salaries'!AE21-'IMP PRJ Adj Net Salaries'!AE21)*IMP_Salary_Expense_Multiplier</f>
        <v>0</v>
      </c>
      <c r="AF21" s="264">
        <f ca="1">('IMP Total Adj Net Salaries'!AF21-'IMP PRJ Adj Net Salaries'!AF21)*IMP_Salary_Expense_Multiplier</f>
        <v>0</v>
      </c>
      <c r="AG21" s="264">
        <f ca="1">('IMP Total Adj Net Salaries'!AG21-'IMP PRJ Adj Net Salaries'!AG21)*IMP_Salary_Expense_Multiplier</f>
        <v>0</v>
      </c>
      <c r="AH21" s="263">
        <f ca="1">('IMP Total Adj Net Salaries'!AH21-'IMP PRJ Adj Net Salaries'!AH21)*IMP_Salary_Expense_Multiplier</f>
        <v>0</v>
      </c>
      <c r="AI21" s="264">
        <f ca="1">('IMP Total Adj Net Salaries'!AI21-'IMP PRJ Adj Net Salaries'!AI21)*IMP_Salary_Expense_Multiplier</f>
        <v>0</v>
      </c>
      <c r="AJ21" s="264">
        <f ca="1">('IMP Total Adj Net Salaries'!AJ21-'IMP PRJ Adj Net Salaries'!AJ21)*IMP_Salary_Expense_Multiplier</f>
        <v>0</v>
      </c>
      <c r="AK21" s="263">
        <f ca="1">('IMP Total Adj Net Salaries'!AK21-'IMP PRJ Adj Net Salaries'!AK21)*IMP_Salary_Expense_Multiplier</f>
        <v>0</v>
      </c>
      <c r="AL21" s="264">
        <f ca="1">('IMP Total Adj Net Salaries'!AL21-'IMP PRJ Adj Net Salaries'!AL21)*IMP_Salary_Expense_Multiplier</f>
        <v>0</v>
      </c>
      <c r="AM21" s="265">
        <f ca="1">('IMP Total Adj Net Salaries'!AM21-'IMP PRJ Adj Net Salaries'!AM21)*IMP_Salary_Expense_Multiplier</f>
        <v>0</v>
      </c>
      <c r="AN21" s="266">
        <f ca="1">('IMP Total Adj Net Salaries'!AN21-'IMP PRJ Adj Net Salaries'!AN21)*IMP_Salary_Expense_Multiplier</f>
        <v>0</v>
      </c>
      <c r="AO21" s="264">
        <f ca="1">('IMP Total Adj Net Salaries'!AO21-'IMP PRJ Adj Net Salaries'!AO21)*IMP_Salary_Expense_Multiplier</f>
        <v>0</v>
      </c>
      <c r="AP21" s="264">
        <f ca="1">('IMP Total Adj Net Salaries'!AP21-'IMP PRJ Adj Net Salaries'!AP21)*IMP_Salary_Expense_Multiplier</f>
        <v>0</v>
      </c>
      <c r="AQ21" s="263">
        <f ca="1">('IMP Total Adj Net Salaries'!AQ21-'IMP PRJ Adj Net Salaries'!AQ21)*IMP_Salary_Expense_Multiplier</f>
        <v>0</v>
      </c>
      <c r="AR21" s="264">
        <f ca="1">('IMP Total Adj Net Salaries'!AR21-'IMP PRJ Adj Net Salaries'!AR21)*IMP_Salary_Expense_Multiplier</f>
        <v>0</v>
      </c>
      <c r="AS21" s="264">
        <f ca="1">('IMP Total Adj Net Salaries'!AS21-'IMP PRJ Adj Net Salaries'!AS21)*IMP_Salary_Expense_Multiplier</f>
        <v>0</v>
      </c>
      <c r="AT21" s="263">
        <f ca="1">('IMP Total Adj Net Salaries'!AT21-'IMP PRJ Adj Net Salaries'!AT21)*IMP_Salary_Expense_Multiplier</f>
        <v>0</v>
      </c>
      <c r="AU21" s="264">
        <f ca="1">('IMP Total Adj Net Salaries'!AU21-'IMP PRJ Adj Net Salaries'!AU21)*IMP_Salary_Expense_Multiplier</f>
        <v>0</v>
      </c>
      <c r="AV21" s="264">
        <f ca="1">('IMP Total Adj Net Salaries'!AV21-'IMP PRJ Adj Net Salaries'!AV21)*IMP_Salary_Expense_Multiplier</f>
        <v>0</v>
      </c>
      <c r="AW21" s="263">
        <f ca="1">('IMP Total Adj Net Salaries'!AW21-'IMP PRJ Adj Net Salaries'!AW21)*IMP_Salary_Expense_Multiplier</f>
        <v>5.1899999999999951</v>
      </c>
      <c r="AX21" s="264">
        <f ca="1">('IMP Total Adj Net Salaries'!AX21-'IMP PRJ Adj Net Salaries'!AX21)*IMP_Salary_Expense_Multiplier</f>
        <v>5.1899999999999951</v>
      </c>
      <c r="AY21" s="265">
        <f ca="1">('IMP Total Adj Net Salaries'!AY21-'IMP PRJ Adj Net Salaries'!AY21)*IMP_Salary_Expense_Multiplier</f>
        <v>5.1899999999999951</v>
      </c>
      <c r="AZ21" s="266">
        <f ca="1">('IMP Total Adj Net Salaries'!AZ21-'IMP PRJ Adj Net Salaries'!AZ21)*IMP_Salary_Expense_Multiplier</f>
        <v>8.1120000000000054</v>
      </c>
      <c r="BA21" s="264">
        <f ca="1">('IMP Total Adj Net Salaries'!BA21-'IMP PRJ Adj Net Salaries'!BA21)*IMP_Salary_Expense_Multiplier</f>
        <v>8.1120000000000054</v>
      </c>
      <c r="BB21" s="264">
        <f ca="1">('IMP Total Adj Net Salaries'!BB21-'IMP PRJ Adj Net Salaries'!BB21)*IMP_Salary_Expense_Multiplier</f>
        <v>8.1120000000000054</v>
      </c>
      <c r="BC21" s="263">
        <f ca="1">('IMP Total Adj Net Salaries'!BC21-'IMP PRJ Adj Net Salaries'!BC21)*IMP_Salary_Expense_Multiplier</f>
        <v>1.8720000000000026</v>
      </c>
      <c r="BD21" s="264">
        <f ca="1">('IMP Total Adj Net Salaries'!BD21-'IMP PRJ Adj Net Salaries'!BD21)*IMP_Salary_Expense_Multiplier</f>
        <v>1.8720000000000026</v>
      </c>
      <c r="BE21" s="264">
        <f ca="1">('IMP Total Adj Net Salaries'!BE21-'IMP PRJ Adj Net Salaries'!BE21)*IMP_Salary_Expense_Multiplier</f>
        <v>1.8720000000000026</v>
      </c>
      <c r="BF21" s="263">
        <f ca="1">('IMP Total Adj Net Salaries'!BF21-'IMP PRJ Adj Net Salaries'!BF21)*IMP_Salary_Expense_Multiplier</f>
        <v>1.8720000000000026</v>
      </c>
      <c r="BG21" s="264">
        <f ca="1">('IMP Total Adj Net Salaries'!BG21-'IMP PRJ Adj Net Salaries'!BG21)*IMP_Salary_Expense_Multiplier</f>
        <v>1.8720000000000026</v>
      </c>
      <c r="BH21" s="264">
        <f ca="1">('IMP Total Adj Net Salaries'!BH21-'IMP PRJ Adj Net Salaries'!BH21)*IMP_Salary_Expense_Multiplier</f>
        <v>1.8720000000000026</v>
      </c>
      <c r="BI21" s="263">
        <f ca="1">('IMP Total Adj Net Salaries'!BI21-'IMP PRJ Adj Net Salaries'!BI21)*IMP_Salary_Expense_Multiplier</f>
        <v>1.8720000000000026</v>
      </c>
      <c r="BJ21" s="264">
        <f ca="1">('IMP Total Adj Net Salaries'!BJ21-'IMP PRJ Adj Net Salaries'!BJ21)*IMP_Salary_Expense_Multiplier</f>
        <v>1.8720000000000026</v>
      </c>
      <c r="BK21" s="265">
        <f ca="1">('IMP Total Adj Net Salaries'!BK21-'IMP PRJ Adj Net Salaries'!BK21)*IMP_Salary_Expense_Multiplier</f>
        <v>1.8720000000000026</v>
      </c>
      <c r="BL21" s="266">
        <f ca="1">('IMP Total Adj Net Salaries'!BL21-'IMP PRJ Adj Net Salaries'!BL21)*IMP_Salary_Expense_Multiplier</f>
        <v>17.25</v>
      </c>
      <c r="BM21" s="264">
        <f ca="1">('IMP Total Adj Net Salaries'!BM21-'IMP PRJ Adj Net Salaries'!BM21)*IMP_Salary_Expense_Multiplier</f>
        <v>17.25</v>
      </c>
      <c r="BN21" s="264">
        <f ca="1">('IMP Total Adj Net Salaries'!BN21-'IMP PRJ Adj Net Salaries'!BN21)*IMP_Salary_Expense_Multiplier</f>
        <v>17.25</v>
      </c>
      <c r="BO21" s="263">
        <f ca="1">('IMP Total Adj Net Salaries'!BO21-'IMP PRJ Adj Net Salaries'!BO21)*IMP_Salary_Expense_Multiplier</f>
        <v>9.75</v>
      </c>
      <c r="BP21" s="264">
        <f ca="1">('IMP Total Adj Net Salaries'!BP21-'IMP PRJ Adj Net Salaries'!BP21)*IMP_Salary_Expense_Multiplier</f>
        <v>9.75</v>
      </c>
      <c r="BQ21" s="264">
        <f ca="1">('IMP Total Adj Net Salaries'!BQ21-'IMP PRJ Adj Net Salaries'!BQ21)*IMP_Salary_Expense_Multiplier</f>
        <v>9.75</v>
      </c>
      <c r="BR21" s="263">
        <f ca="1">('IMP Total Adj Net Salaries'!BR21-'IMP PRJ Adj Net Salaries'!BR21)*IMP_Salary_Expense_Multiplier</f>
        <v>22.5</v>
      </c>
      <c r="BS21" s="264">
        <f ca="1">('IMP Total Adj Net Salaries'!BS21-'IMP PRJ Adj Net Salaries'!BS21)*IMP_Salary_Expense_Multiplier</f>
        <v>22.5</v>
      </c>
      <c r="BT21" s="264">
        <f ca="1">('IMP Total Adj Net Salaries'!BT21-'IMP PRJ Adj Net Salaries'!BT21)*IMP_Salary_Expense_Multiplier</f>
        <v>22.5</v>
      </c>
      <c r="BU21" s="263">
        <f ca="1">('IMP Total Adj Net Salaries'!BU21-'IMP PRJ Adj Net Salaries'!BU21)*IMP_Salary_Expense_Multiplier</f>
        <v>14.25</v>
      </c>
      <c r="BV21" s="264">
        <f ca="1">('IMP Total Adj Net Salaries'!BV21-'IMP PRJ Adj Net Salaries'!BV21)*IMP_Salary_Expense_Multiplier</f>
        <v>14.25</v>
      </c>
      <c r="BW21" s="265">
        <f ca="1">('IMP Total Adj Net Salaries'!BW21-'IMP PRJ Adj Net Salaries'!BW21)*IMP_Salary_Expense_Multiplier</f>
        <v>14.25</v>
      </c>
      <c r="BX21" s="266">
        <f ca="1">('IMP Total Adj Net Salaries'!BX21-'IMP PRJ Adj Net Salaries'!BX21)*IMP_Salary_Expense_Multiplier</f>
        <v>17.099999999999998</v>
      </c>
      <c r="BY21" s="264">
        <f ca="1">('IMP Total Adj Net Salaries'!BY21-'IMP PRJ Adj Net Salaries'!BY21)*IMP_Salary_Expense_Multiplier</f>
        <v>17.099999999999998</v>
      </c>
      <c r="BZ21" s="264">
        <f ca="1">('IMP Total Adj Net Salaries'!BZ21-'IMP PRJ Adj Net Salaries'!BZ21)*IMP_Salary_Expense_Multiplier</f>
        <v>17.099999999999998</v>
      </c>
      <c r="CA21" s="263">
        <f ca="1">('IMP Total Adj Net Salaries'!CA21-'IMP PRJ Adj Net Salaries'!CA21)*IMP_Salary_Expense_Multiplier</f>
        <v>71.099999999999994</v>
      </c>
      <c r="CB21" s="264">
        <f ca="1">('IMP Total Adj Net Salaries'!CB21-'IMP PRJ Adj Net Salaries'!CB21)*IMP_Salary_Expense_Multiplier</f>
        <v>71.099999999999994</v>
      </c>
      <c r="CC21" s="264">
        <f ca="1">('IMP Total Adj Net Salaries'!CC21-'IMP PRJ Adj Net Salaries'!CC21)*IMP_Salary_Expense_Multiplier</f>
        <v>71.099999999999994</v>
      </c>
      <c r="CD21" s="263">
        <f ca="1">('IMP Total Adj Net Salaries'!CD21-'IMP PRJ Adj Net Salaries'!CD21)*IMP_Salary_Expense_Multiplier</f>
        <v>69.3</v>
      </c>
      <c r="CE21" s="264">
        <f ca="1">('IMP Total Adj Net Salaries'!CE21-'IMP PRJ Adj Net Salaries'!CE21)*IMP_Salary_Expense_Multiplier</f>
        <v>69.3</v>
      </c>
      <c r="CF21" s="264">
        <f ca="1">('IMP Total Adj Net Salaries'!CF21-'IMP PRJ Adj Net Salaries'!CF21)*IMP_Salary_Expense_Multiplier</f>
        <v>69.3</v>
      </c>
      <c r="CG21" s="263">
        <f ca="1">('IMP Total Adj Net Salaries'!CG21-'IMP PRJ Adj Net Salaries'!CG21)*IMP_Salary_Expense_Multiplier</f>
        <v>69.3</v>
      </c>
      <c r="CH21" s="264">
        <f ca="1">('IMP Total Adj Net Salaries'!CH21-'IMP PRJ Adj Net Salaries'!CH21)*IMP_Salary_Expense_Multiplier</f>
        <v>69.3</v>
      </c>
      <c r="CI21" s="265">
        <f ca="1">('IMP Total Adj Net Salaries'!CI21-'IMP PRJ Adj Net Salaries'!CI21)*IMP_Salary_Expense_Multiplier</f>
        <v>69.3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('IMP Total Adj Net Salaries'!AB22-'IMP PRJ Adj Net Salaries'!AB22)*IMP_Salary_Expense_Multiplier</f>
        <v>3.456</v>
      </c>
      <c r="AC22" s="264">
        <f ca="1">('IMP Total Adj Net Salaries'!AC22-'IMP PRJ Adj Net Salaries'!AC22)*IMP_Salary_Expense_Multiplier</f>
        <v>3.456</v>
      </c>
      <c r="AD22" s="264">
        <f ca="1">('IMP Total Adj Net Salaries'!AD22-'IMP PRJ Adj Net Salaries'!AD22)*IMP_Salary_Expense_Multiplier</f>
        <v>3.456</v>
      </c>
      <c r="AE22" s="263">
        <f ca="1">('IMP Total Adj Net Salaries'!AE22-'IMP PRJ Adj Net Salaries'!AE22)*IMP_Salary_Expense_Multiplier</f>
        <v>3.456</v>
      </c>
      <c r="AF22" s="264">
        <f ca="1">('IMP Total Adj Net Salaries'!AF22-'IMP PRJ Adj Net Salaries'!AF22)*IMP_Salary_Expense_Multiplier</f>
        <v>3.456</v>
      </c>
      <c r="AG22" s="264">
        <f ca="1">('IMP Total Adj Net Salaries'!AG22-'IMP PRJ Adj Net Salaries'!AG22)*IMP_Salary_Expense_Multiplier</f>
        <v>3.456</v>
      </c>
      <c r="AH22" s="263">
        <f ca="1">('IMP Total Adj Net Salaries'!AH22-'IMP PRJ Adj Net Salaries'!AH22)*IMP_Salary_Expense_Multiplier</f>
        <v>3.456</v>
      </c>
      <c r="AI22" s="264">
        <f ca="1">('IMP Total Adj Net Salaries'!AI22-'IMP PRJ Adj Net Salaries'!AI22)*IMP_Salary_Expense_Multiplier</f>
        <v>3.456</v>
      </c>
      <c r="AJ22" s="264">
        <f ca="1">('IMP Total Adj Net Salaries'!AJ22-'IMP PRJ Adj Net Salaries'!AJ22)*IMP_Salary_Expense_Multiplier</f>
        <v>3.456</v>
      </c>
      <c r="AK22" s="263">
        <f ca="1">('IMP Total Adj Net Salaries'!AK22-'IMP PRJ Adj Net Salaries'!AK22)*IMP_Salary_Expense_Multiplier</f>
        <v>3.456</v>
      </c>
      <c r="AL22" s="264">
        <f ca="1">('IMP Total Adj Net Salaries'!AL22-'IMP PRJ Adj Net Salaries'!AL22)*IMP_Salary_Expense_Multiplier</f>
        <v>3.456</v>
      </c>
      <c r="AM22" s="265">
        <f ca="1">('IMP Total Adj Net Salaries'!AM22-'IMP PRJ Adj Net Salaries'!AM22)*IMP_Salary_Expense_Multiplier</f>
        <v>3.456</v>
      </c>
      <c r="AN22" s="266">
        <f ca="1">('IMP Total Adj Net Salaries'!AN22-'IMP PRJ Adj Net Salaries'!AN22)*IMP_Salary_Expense_Multiplier</f>
        <v>0</v>
      </c>
      <c r="AO22" s="264">
        <f ca="1">('IMP Total Adj Net Salaries'!AO22-'IMP PRJ Adj Net Salaries'!AO22)*IMP_Salary_Expense_Multiplier</f>
        <v>0</v>
      </c>
      <c r="AP22" s="264">
        <f ca="1">('IMP Total Adj Net Salaries'!AP22-'IMP PRJ Adj Net Salaries'!AP22)*IMP_Salary_Expense_Multiplier</f>
        <v>0</v>
      </c>
      <c r="AQ22" s="263">
        <f ca="1">('IMP Total Adj Net Salaries'!AQ22-'IMP PRJ Adj Net Salaries'!AQ22)*IMP_Salary_Expense_Multiplier</f>
        <v>4.152000000000001</v>
      </c>
      <c r="AR22" s="264">
        <f ca="1">('IMP Total Adj Net Salaries'!AR22-'IMP PRJ Adj Net Salaries'!AR22)*IMP_Salary_Expense_Multiplier</f>
        <v>4.152000000000001</v>
      </c>
      <c r="AS22" s="264">
        <f ca="1">('IMP Total Adj Net Salaries'!AS22-'IMP PRJ Adj Net Salaries'!AS22)*IMP_Salary_Expense_Multiplier</f>
        <v>4.152000000000001</v>
      </c>
      <c r="AT22" s="263">
        <f ca="1">('IMP Total Adj Net Salaries'!AT22-'IMP PRJ Adj Net Salaries'!AT22)*IMP_Salary_Expense_Multiplier</f>
        <v>4.1520000000000001</v>
      </c>
      <c r="AU22" s="264">
        <f ca="1">('IMP Total Adj Net Salaries'!AU22-'IMP PRJ Adj Net Salaries'!AU22)*IMP_Salary_Expense_Multiplier</f>
        <v>4.1520000000000001</v>
      </c>
      <c r="AV22" s="264">
        <f ca="1">('IMP Total Adj Net Salaries'!AV22-'IMP PRJ Adj Net Salaries'!AV22)*IMP_Salary_Expense_Multiplier</f>
        <v>4.1520000000000001</v>
      </c>
      <c r="AW22" s="263">
        <f ca="1">('IMP Total Adj Net Salaries'!AW22-'IMP PRJ Adj Net Salaries'!AW22)*IMP_Salary_Expense_Multiplier</f>
        <v>3.6330000000000009</v>
      </c>
      <c r="AX22" s="264">
        <f ca="1">('IMP Total Adj Net Salaries'!AX22-'IMP PRJ Adj Net Salaries'!AX22)*IMP_Salary_Expense_Multiplier</f>
        <v>3.6330000000000009</v>
      </c>
      <c r="AY22" s="265">
        <f ca="1">('IMP Total Adj Net Salaries'!AY22-'IMP PRJ Adj Net Salaries'!AY22)*IMP_Salary_Expense_Multiplier</f>
        <v>3.6330000000000009</v>
      </c>
      <c r="AZ22" s="266">
        <f ca="1">('IMP Total Adj Net Salaries'!AZ22-'IMP PRJ Adj Net Salaries'!AZ22)*IMP_Salary_Expense_Multiplier</f>
        <v>3.3072000000000004</v>
      </c>
      <c r="BA22" s="264">
        <f ca="1">('IMP Total Adj Net Salaries'!BA22-'IMP PRJ Adj Net Salaries'!BA22)*IMP_Salary_Expense_Multiplier</f>
        <v>3.3072000000000004</v>
      </c>
      <c r="BB22" s="264">
        <f ca="1">('IMP Total Adj Net Salaries'!BB22-'IMP PRJ Adj Net Salaries'!BB22)*IMP_Salary_Expense_Multiplier</f>
        <v>3.3072000000000004</v>
      </c>
      <c r="BC22" s="263">
        <f ca="1">('IMP Total Adj Net Salaries'!BC22-'IMP PRJ Adj Net Salaries'!BC22)*IMP_Salary_Expense_Multiplier</f>
        <v>0.18720000000000284</v>
      </c>
      <c r="BD22" s="264">
        <f ca="1">('IMP Total Adj Net Salaries'!BD22-'IMP PRJ Adj Net Salaries'!BD22)*IMP_Salary_Expense_Multiplier</f>
        <v>0.18720000000000284</v>
      </c>
      <c r="BE22" s="264">
        <f ca="1">('IMP Total Adj Net Salaries'!BE22-'IMP PRJ Adj Net Salaries'!BE22)*IMP_Salary_Expense_Multiplier</f>
        <v>0.18720000000000284</v>
      </c>
      <c r="BF22" s="263">
        <f ca="1">('IMP Total Adj Net Salaries'!BF22-'IMP PRJ Adj Net Salaries'!BF22)*IMP_Salary_Expense_Multiplier</f>
        <v>0.18719999999999856</v>
      </c>
      <c r="BG22" s="264">
        <f ca="1">('IMP Total Adj Net Salaries'!BG22-'IMP PRJ Adj Net Salaries'!BG22)*IMP_Salary_Expense_Multiplier</f>
        <v>0.18719999999999856</v>
      </c>
      <c r="BH22" s="264">
        <f ca="1">('IMP Total Adj Net Salaries'!BH22-'IMP PRJ Adj Net Salaries'!BH22)*IMP_Salary_Expense_Multiplier</f>
        <v>0.18719999999999856</v>
      </c>
      <c r="BI22" s="263">
        <f ca="1">('IMP Total Adj Net Salaries'!BI22-'IMP PRJ Adj Net Salaries'!BI22)*IMP_Salary_Expense_Multiplier</f>
        <v>0.18719999999999856</v>
      </c>
      <c r="BJ22" s="264">
        <f ca="1">('IMP Total Adj Net Salaries'!BJ22-'IMP PRJ Adj Net Salaries'!BJ22)*IMP_Salary_Expense_Multiplier</f>
        <v>0.18719999999999856</v>
      </c>
      <c r="BK22" s="265">
        <f ca="1">('IMP Total Adj Net Salaries'!BK22-'IMP PRJ Adj Net Salaries'!BK22)*IMP_Salary_Expense_Multiplier</f>
        <v>0.18719999999999856</v>
      </c>
      <c r="BL22" s="266">
        <f ca="1">('IMP Total Adj Net Salaries'!BL22-'IMP PRJ Adj Net Salaries'!BL22)*IMP_Salary_Expense_Multiplier</f>
        <v>1.7249999999999999</v>
      </c>
      <c r="BM22" s="264">
        <f ca="1">('IMP Total Adj Net Salaries'!BM22-'IMP PRJ Adj Net Salaries'!BM22)*IMP_Salary_Expense_Multiplier</f>
        <v>1.7249999999999999</v>
      </c>
      <c r="BN22" s="264">
        <f ca="1">('IMP Total Adj Net Salaries'!BN22-'IMP PRJ Adj Net Salaries'!BN22)*IMP_Salary_Expense_Multiplier</f>
        <v>1.7249999999999999</v>
      </c>
      <c r="BO22" s="263">
        <f ca="1">('IMP Total Adj Net Salaries'!BO22-'IMP PRJ Adj Net Salaries'!BO22)*IMP_Salary_Expense_Multiplier</f>
        <v>3.9749999999999996</v>
      </c>
      <c r="BP22" s="264">
        <f ca="1">('IMP Total Adj Net Salaries'!BP22-'IMP PRJ Adj Net Salaries'!BP22)*IMP_Salary_Expense_Multiplier</f>
        <v>3.9749999999999996</v>
      </c>
      <c r="BQ22" s="264">
        <f ca="1">('IMP Total Adj Net Salaries'!BQ22-'IMP PRJ Adj Net Salaries'!BQ22)*IMP_Salary_Expense_Multiplier</f>
        <v>3.9749999999999996</v>
      </c>
      <c r="BR22" s="263">
        <f ca="1">('IMP Total Adj Net Salaries'!BR22-'IMP PRJ Adj Net Salaries'!BR22)*IMP_Salary_Expense_Multiplier</f>
        <v>5.25</v>
      </c>
      <c r="BS22" s="264">
        <f ca="1">('IMP Total Adj Net Salaries'!BS22-'IMP PRJ Adj Net Salaries'!BS22)*IMP_Salary_Expense_Multiplier</f>
        <v>5.25</v>
      </c>
      <c r="BT22" s="264">
        <f ca="1">('IMP Total Adj Net Salaries'!BT22-'IMP PRJ Adj Net Salaries'!BT22)*IMP_Salary_Expense_Multiplier</f>
        <v>5.25</v>
      </c>
      <c r="BU22" s="263">
        <f ca="1">('IMP Total Adj Net Salaries'!BU22-'IMP PRJ Adj Net Salaries'!BU22)*IMP_Salary_Expense_Multiplier</f>
        <v>1.4250000000000043</v>
      </c>
      <c r="BV22" s="264">
        <f ca="1">('IMP Total Adj Net Salaries'!BV22-'IMP PRJ Adj Net Salaries'!BV22)*IMP_Salary_Expense_Multiplier</f>
        <v>1.4250000000000043</v>
      </c>
      <c r="BW22" s="265">
        <f ca="1">('IMP Total Adj Net Salaries'!BW22-'IMP PRJ Adj Net Salaries'!BW22)*IMP_Salary_Expense_Multiplier</f>
        <v>1.4250000000000043</v>
      </c>
      <c r="BX22" s="266">
        <f ca="1">('IMP Total Adj Net Salaries'!BX22-'IMP PRJ Adj Net Salaries'!BX22)*IMP_Salary_Expense_Multiplier</f>
        <v>1.7099999999999966</v>
      </c>
      <c r="BY22" s="264">
        <f ca="1">('IMP Total Adj Net Salaries'!BY22-'IMP PRJ Adj Net Salaries'!BY22)*IMP_Salary_Expense_Multiplier</f>
        <v>1.7099999999999966</v>
      </c>
      <c r="BZ22" s="264">
        <f ca="1">('IMP Total Adj Net Salaries'!BZ22-'IMP PRJ Adj Net Salaries'!BZ22)*IMP_Salary_Expense_Multiplier</f>
        <v>1.7099999999999966</v>
      </c>
      <c r="CA22" s="263">
        <f ca="1">('IMP Total Adj Net Salaries'!CA22-'IMP PRJ Adj Net Salaries'!CA22)*IMP_Salary_Expense_Multiplier</f>
        <v>7.1099999999999968</v>
      </c>
      <c r="CB22" s="264">
        <f ca="1">('IMP Total Adj Net Salaries'!CB22-'IMP PRJ Adj Net Salaries'!CB22)*IMP_Salary_Expense_Multiplier</f>
        <v>7.1099999999999968</v>
      </c>
      <c r="CC22" s="264">
        <f ca="1">('IMP Total Adj Net Salaries'!CC22-'IMP PRJ Adj Net Salaries'!CC22)*IMP_Salary_Expense_Multiplier</f>
        <v>7.1099999999999968</v>
      </c>
      <c r="CD22" s="263">
        <f ca="1">('IMP Total Adj Net Salaries'!CD22-'IMP PRJ Adj Net Salaries'!CD22)*IMP_Salary_Expense_Multiplier</f>
        <v>6.9300000000000024</v>
      </c>
      <c r="CE22" s="264">
        <f ca="1">('IMP Total Adj Net Salaries'!CE22-'IMP PRJ Adj Net Salaries'!CE22)*IMP_Salary_Expense_Multiplier</f>
        <v>6.9300000000000024</v>
      </c>
      <c r="CF22" s="264">
        <f ca="1">('IMP Total Adj Net Salaries'!CF22-'IMP PRJ Adj Net Salaries'!CF22)*IMP_Salary_Expense_Multiplier</f>
        <v>6.9300000000000024</v>
      </c>
      <c r="CG22" s="263">
        <f ca="1">('IMP Total Adj Net Salaries'!CG22-'IMP PRJ Adj Net Salaries'!CG22)*IMP_Salary_Expense_Multiplier</f>
        <v>6.9300000000000024</v>
      </c>
      <c r="CH22" s="264">
        <f ca="1">('IMP Total Adj Net Salaries'!CH22-'IMP PRJ Adj Net Salaries'!CH22)*IMP_Salary_Expense_Multiplier</f>
        <v>6.9300000000000024</v>
      </c>
      <c r="CI22" s="265">
        <f ca="1">('IMP Total Adj Net Salaries'!CI22-'IMP PRJ Adj Net Salaries'!CI22)*IMP_Salary_Expense_Multiplier</f>
        <v>6.9300000000000024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('IMP Total Adj Net Salaries'!AB23-'IMP PRJ Adj Net Salaries'!AB23)*IMP_Salary_Expense_Multiplier</f>
        <v>5.5295999999999994</v>
      </c>
      <c r="AC23" s="264">
        <f ca="1">('IMP Total Adj Net Salaries'!AC23-'IMP PRJ Adj Net Salaries'!AC23)*IMP_Salary_Expense_Multiplier</f>
        <v>5.5295999999999994</v>
      </c>
      <c r="AD23" s="264">
        <f ca="1">('IMP Total Adj Net Salaries'!AD23-'IMP PRJ Adj Net Salaries'!AD23)*IMP_Salary_Expense_Multiplier</f>
        <v>5.5295999999999994</v>
      </c>
      <c r="AE23" s="263">
        <f ca="1">('IMP Total Adj Net Salaries'!AE23-'IMP PRJ Adj Net Salaries'!AE23)*IMP_Salary_Expense_Multiplier</f>
        <v>5.5295999999999994</v>
      </c>
      <c r="AF23" s="264">
        <f ca="1">('IMP Total Adj Net Salaries'!AF23-'IMP PRJ Adj Net Salaries'!AF23)*IMP_Salary_Expense_Multiplier</f>
        <v>5.5295999999999994</v>
      </c>
      <c r="AG23" s="264">
        <f ca="1">('IMP Total Adj Net Salaries'!AG23-'IMP PRJ Adj Net Salaries'!AG23)*IMP_Salary_Expense_Multiplier</f>
        <v>5.5295999999999994</v>
      </c>
      <c r="AH23" s="263">
        <f ca="1">('IMP Total Adj Net Salaries'!AH23-'IMP PRJ Adj Net Salaries'!AH23)*IMP_Salary_Expense_Multiplier</f>
        <v>5.5295999999999994</v>
      </c>
      <c r="AI23" s="264">
        <f ca="1">('IMP Total Adj Net Salaries'!AI23-'IMP PRJ Adj Net Salaries'!AI23)*IMP_Salary_Expense_Multiplier</f>
        <v>5.5295999999999994</v>
      </c>
      <c r="AJ23" s="264">
        <f ca="1">('IMP Total Adj Net Salaries'!AJ23-'IMP PRJ Adj Net Salaries'!AJ23)*IMP_Salary_Expense_Multiplier</f>
        <v>5.5295999999999994</v>
      </c>
      <c r="AK23" s="263">
        <f ca="1">('IMP Total Adj Net Salaries'!AK23-'IMP PRJ Adj Net Salaries'!AK23)*IMP_Salary_Expense_Multiplier</f>
        <v>5.5295999999999994</v>
      </c>
      <c r="AL23" s="264">
        <f ca="1">('IMP Total Adj Net Salaries'!AL23-'IMP PRJ Adj Net Salaries'!AL23)*IMP_Salary_Expense_Multiplier</f>
        <v>5.5295999999999994</v>
      </c>
      <c r="AM23" s="265">
        <f ca="1">('IMP Total Adj Net Salaries'!AM23-'IMP PRJ Adj Net Salaries'!AM23)*IMP_Salary_Expense_Multiplier</f>
        <v>5.5295999999999994</v>
      </c>
      <c r="AN23" s="266">
        <f ca="1">('IMP Total Adj Net Salaries'!AN23-'IMP PRJ Adj Net Salaries'!AN23)*IMP_Salary_Expense_Multiplier</f>
        <v>0</v>
      </c>
      <c r="AO23" s="264">
        <f ca="1">('IMP Total Adj Net Salaries'!AO23-'IMP PRJ Adj Net Salaries'!AO23)*IMP_Salary_Expense_Multiplier</f>
        <v>0</v>
      </c>
      <c r="AP23" s="264">
        <f ca="1">('IMP Total Adj Net Salaries'!AP23-'IMP PRJ Adj Net Salaries'!AP23)*IMP_Salary_Expense_Multiplier</f>
        <v>0</v>
      </c>
      <c r="AQ23" s="263">
        <f ca="1">('IMP Total Adj Net Salaries'!AQ23-'IMP PRJ Adj Net Salaries'!AQ23)*IMP_Salary_Expense_Multiplier</f>
        <v>6.6431999999999993</v>
      </c>
      <c r="AR23" s="264">
        <f ca="1">('IMP Total Adj Net Salaries'!AR23-'IMP PRJ Adj Net Salaries'!AR23)*IMP_Salary_Expense_Multiplier</f>
        <v>6.6431999999999993</v>
      </c>
      <c r="AS23" s="264">
        <f ca="1">('IMP Total Adj Net Salaries'!AS23-'IMP PRJ Adj Net Salaries'!AS23)*IMP_Salary_Expense_Multiplier</f>
        <v>6.6431999999999993</v>
      </c>
      <c r="AT23" s="263">
        <f ca="1">('IMP Total Adj Net Salaries'!AT23-'IMP PRJ Adj Net Salaries'!AT23)*IMP_Salary_Expense_Multiplier</f>
        <v>6.6431999999999993</v>
      </c>
      <c r="AU23" s="264">
        <f ca="1">('IMP Total Adj Net Salaries'!AU23-'IMP PRJ Adj Net Salaries'!AU23)*IMP_Salary_Expense_Multiplier</f>
        <v>6.6431999999999993</v>
      </c>
      <c r="AV23" s="264">
        <f ca="1">('IMP Total Adj Net Salaries'!AV23-'IMP PRJ Adj Net Salaries'!AV23)*IMP_Salary_Expense_Multiplier</f>
        <v>6.6431999999999993</v>
      </c>
      <c r="AW23" s="263">
        <f ca="1">('IMP Total Adj Net Salaries'!AW23-'IMP PRJ Adj Net Salaries'!AW23)*IMP_Salary_Expense_Multiplier</f>
        <v>5.8127999999999993</v>
      </c>
      <c r="AX23" s="264">
        <f ca="1">('IMP Total Adj Net Salaries'!AX23-'IMP PRJ Adj Net Salaries'!AX23)*IMP_Salary_Expense_Multiplier</f>
        <v>5.8127999999999993</v>
      </c>
      <c r="AY23" s="265">
        <f ca="1">('IMP Total Adj Net Salaries'!AY23-'IMP PRJ Adj Net Salaries'!AY23)*IMP_Salary_Expense_Multiplier</f>
        <v>5.8127999999999993</v>
      </c>
      <c r="AZ23" s="266">
        <f ca="1">('IMP Total Adj Net Salaries'!AZ23-'IMP PRJ Adj Net Salaries'!AZ23)*IMP_Salary_Expense_Multiplier</f>
        <v>5.2915200000000011</v>
      </c>
      <c r="BA23" s="264">
        <f ca="1">('IMP Total Adj Net Salaries'!BA23-'IMP PRJ Adj Net Salaries'!BA23)*IMP_Salary_Expense_Multiplier</f>
        <v>5.2915200000000011</v>
      </c>
      <c r="BB23" s="264">
        <f ca="1">('IMP Total Adj Net Salaries'!BB23-'IMP PRJ Adj Net Salaries'!BB23)*IMP_Salary_Expense_Multiplier</f>
        <v>5.2915200000000011</v>
      </c>
      <c r="BC23" s="263">
        <f ca="1">('IMP Total Adj Net Salaries'!BC23-'IMP PRJ Adj Net Salaries'!BC23)*IMP_Salary_Expense_Multiplier</f>
        <v>0.29952000000000112</v>
      </c>
      <c r="BD23" s="264">
        <f ca="1">('IMP Total Adj Net Salaries'!BD23-'IMP PRJ Adj Net Salaries'!BD23)*IMP_Salary_Expense_Multiplier</f>
        <v>0.29952000000000112</v>
      </c>
      <c r="BE23" s="264">
        <f ca="1">('IMP Total Adj Net Salaries'!BE23-'IMP PRJ Adj Net Salaries'!BE23)*IMP_Salary_Expense_Multiplier</f>
        <v>0.29952000000000112</v>
      </c>
      <c r="BF23" s="263">
        <f ca="1">('IMP Total Adj Net Salaries'!BF23-'IMP PRJ Adj Net Salaries'!BF23)*IMP_Salary_Expense_Multiplier</f>
        <v>0.29951999999999684</v>
      </c>
      <c r="BG23" s="264">
        <f ca="1">('IMP Total Adj Net Salaries'!BG23-'IMP PRJ Adj Net Salaries'!BG23)*IMP_Salary_Expense_Multiplier</f>
        <v>0.29951999999999684</v>
      </c>
      <c r="BH23" s="264">
        <f ca="1">('IMP Total Adj Net Salaries'!BH23-'IMP PRJ Adj Net Salaries'!BH23)*IMP_Salary_Expense_Multiplier</f>
        <v>0.29951999999999684</v>
      </c>
      <c r="BI23" s="263">
        <f ca="1">('IMP Total Adj Net Salaries'!BI23-'IMP PRJ Adj Net Salaries'!BI23)*IMP_Salary_Expense_Multiplier</f>
        <v>0.29951999999999684</v>
      </c>
      <c r="BJ23" s="264">
        <f ca="1">('IMP Total Adj Net Salaries'!BJ23-'IMP PRJ Adj Net Salaries'!BJ23)*IMP_Salary_Expense_Multiplier</f>
        <v>0.29951999999999684</v>
      </c>
      <c r="BK23" s="265">
        <f ca="1">('IMP Total Adj Net Salaries'!BK23-'IMP PRJ Adj Net Salaries'!BK23)*IMP_Salary_Expense_Multiplier</f>
        <v>0.29951999999999684</v>
      </c>
      <c r="BL23" s="266">
        <f ca="1">('IMP Total Adj Net Salaries'!BL23-'IMP PRJ Adj Net Salaries'!BL23)*IMP_Salary_Expense_Multiplier</f>
        <v>2.7600000000000007</v>
      </c>
      <c r="BM23" s="264">
        <f ca="1">('IMP Total Adj Net Salaries'!BM23-'IMP PRJ Adj Net Salaries'!BM23)*IMP_Salary_Expense_Multiplier</f>
        <v>2.7600000000000007</v>
      </c>
      <c r="BN23" s="264">
        <f ca="1">('IMP Total Adj Net Salaries'!BN23-'IMP PRJ Adj Net Salaries'!BN23)*IMP_Salary_Expense_Multiplier</f>
        <v>2.7600000000000007</v>
      </c>
      <c r="BO23" s="263">
        <f ca="1">('IMP Total Adj Net Salaries'!BO23-'IMP PRJ Adj Net Salaries'!BO23)*IMP_Salary_Expense_Multiplier</f>
        <v>6.3599999999999968</v>
      </c>
      <c r="BP23" s="264">
        <f ca="1">('IMP Total Adj Net Salaries'!BP23-'IMP PRJ Adj Net Salaries'!BP23)*IMP_Salary_Expense_Multiplier</f>
        <v>6.3599999999999968</v>
      </c>
      <c r="BQ23" s="264">
        <f ca="1">('IMP Total Adj Net Salaries'!BQ23-'IMP PRJ Adj Net Salaries'!BQ23)*IMP_Salary_Expense_Multiplier</f>
        <v>6.3599999999999968</v>
      </c>
      <c r="BR23" s="263">
        <f ca="1">('IMP Total Adj Net Salaries'!BR23-'IMP PRJ Adj Net Salaries'!BR23)*IMP_Salary_Expense_Multiplier</f>
        <v>8.4</v>
      </c>
      <c r="BS23" s="264">
        <f ca="1">('IMP Total Adj Net Salaries'!BS23-'IMP PRJ Adj Net Salaries'!BS23)*IMP_Salary_Expense_Multiplier</f>
        <v>8.4</v>
      </c>
      <c r="BT23" s="264">
        <f ca="1">('IMP Total Adj Net Salaries'!BT23-'IMP PRJ Adj Net Salaries'!BT23)*IMP_Salary_Expense_Multiplier</f>
        <v>8.4</v>
      </c>
      <c r="BU23" s="263">
        <f ca="1">('IMP Total Adj Net Salaries'!BU23-'IMP PRJ Adj Net Salaries'!BU23)*IMP_Salary_Expense_Multiplier</f>
        <v>2.2800000000000069</v>
      </c>
      <c r="BV23" s="264">
        <f ca="1">('IMP Total Adj Net Salaries'!BV23-'IMP PRJ Adj Net Salaries'!BV23)*IMP_Salary_Expense_Multiplier</f>
        <v>2.2800000000000069</v>
      </c>
      <c r="BW23" s="265">
        <f ca="1">('IMP Total Adj Net Salaries'!BW23-'IMP PRJ Adj Net Salaries'!BW23)*IMP_Salary_Expense_Multiplier</f>
        <v>2.2800000000000069</v>
      </c>
      <c r="BX23" s="266">
        <f ca="1">('IMP Total Adj Net Salaries'!BX23-'IMP PRJ Adj Net Salaries'!BX23)*IMP_Salary_Expense_Multiplier</f>
        <v>2.7359999999999927</v>
      </c>
      <c r="BY23" s="264">
        <f ca="1">('IMP Total Adj Net Salaries'!BY23-'IMP PRJ Adj Net Salaries'!BY23)*IMP_Salary_Expense_Multiplier</f>
        <v>2.7359999999999927</v>
      </c>
      <c r="BZ23" s="264">
        <f ca="1">('IMP Total Adj Net Salaries'!BZ23-'IMP PRJ Adj Net Salaries'!BZ23)*IMP_Salary_Expense_Multiplier</f>
        <v>2.7359999999999927</v>
      </c>
      <c r="CA23" s="263">
        <f ca="1">('IMP Total Adj Net Salaries'!CA23-'IMP PRJ Adj Net Salaries'!CA23)*IMP_Salary_Expense_Multiplier</f>
        <v>11.376000000000005</v>
      </c>
      <c r="CB23" s="264">
        <f ca="1">('IMP Total Adj Net Salaries'!CB23-'IMP PRJ Adj Net Salaries'!CB23)*IMP_Salary_Expense_Multiplier</f>
        <v>11.376000000000005</v>
      </c>
      <c r="CC23" s="264">
        <f ca="1">('IMP Total Adj Net Salaries'!CC23-'IMP PRJ Adj Net Salaries'!CC23)*IMP_Salary_Expense_Multiplier</f>
        <v>11.376000000000005</v>
      </c>
      <c r="CD23" s="263">
        <f ca="1">('IMP Total Adj Net Salaries'!CD23-'IMP PRJ Adj Net Salaries'!CD23)*IMP_Salary_Expense_Multiplier</f>
        <v>11.08800000000001</v>
      </c>
      <c r="CE23" s="264">
        <f ca="1">('IMP Total Adj Net Salaries'!CE23-'IMP PRJ Adj Net Salaries'!CE23)*IMP_Salary_Expense_Multiplier</f>
        <v>11.08800000000001</v>
      </c>
      <c r="CF23" s="264">
        <f ca="1">('IMP Total Adj Net Salaries'!CF23-'IMP PRJ Adj Net Salaries'!CF23)*IMP_Salary_Expense_Multiplier</f>
        <v>11.08800000000001</v>
      </c>
      <c r="CG23" s="263">
        <f ca="1">('IMP Total Adj Net Salaries'!CG23-'IMP PRJ Adj Net Salaries'!CG23)*IMP_Salary_Expense_Multiplier</f>
        <v>11.08800000000001</v>
      </c>
      <c r="CH23" s="264">
        <f ca="1">('IMP Total Adj Net Salaries'!CH23-'IMP PRJ Adj Net Salaries'!CH23)*IMP_Salary_Expense_Multiplier</f>
        <v>11.08800000000001</v>
      </c>
      <c r="CI23" s="265">
        <f ca="1">('IMP Total Adj Net Salaries'!CI23-'IMP PRJ Adj Net Salaries'!CI23)*IMP_Salary_Expense_Multiplier</f>
        <v>11.08800000000001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('IMP Total Adj Net Salaries'!AB24-'IMP PRJ Adj Net Salaries'!AB24)*IMP_Salary_Expense_Multiplier</f>
        <v>2.1599999999999997</v>
      </c>
      <c r="AC24" s="264">
        <f ca="1">('IMP Total Adj Net Salaries'!AC24-'IMP PRJ Adj Net Salaries'!AC24)*IMP_Salary_Expense_Multiplier</f>
        <v>2.1599999999999997</v>
      </c>
      <c r="AD24" s="264">
        <f ca="1">('IMP Total Adj Net Salaries'!AD24-'IMP PRJ Adj Net Salaries'!AD24)*IMP_Salary_Expense_Multiplier</f>
        <v>2.1599999999999997</v>
      </c>
      <c r="AE24" s="263">
        <f ca="1">('IMP Total Adj Net Salaries'!AE24-'IMP PRJ Adj Net Salaries'!AE24)*IMP_Salary_Expense_Multiplier</f>
        <v>2.1599999999999997</v>
      </c>
      <c r="AF24" s="264">
        <f ca="1">('IMP Total Adj Net Salaries'!AF24-'IMP PRJ Adj Net Salaries'!AF24)*IMP_Salary_Expense_Multiplier</f>
        <v>2.1599999999999997</v>
      </c>
      <c r="AG24" s="264">
        <f ca="1">('IMP Total Adj Net Salaries'!AG24-'IMP PRJ Adj Net Salaries'!AG24)*IMP_Salary_Expense_Multiplier</f>
        <v>2.1599999999999997</v>
      </c>
      <c r="AH24" s="263">
        <f ca="1">('IMP Total Adj Net Salaries'!AH24-'IMP PRJ Adj Net Salaries'!AH24)*IMP_Salary_Expense_Multiplier</f>
        <v>2.1599999999999997</v>
      </c>
      <c r="AI24" s="264">
        <f ca="1">('IMP Total Adj Net Salaries'!AI24-'IMP PRJ Adj Net Salaries'!AI24)*IMP_Salary_Expense_Multiplier</f>
        <v>2.1599999999999997</v>
      </c>
      <c r="AJ24" s="264">
        <f ca="1">('IMP Total Adj Net Salaries'!AJ24-'IMP PRJ Adj Net Salaries'!AJ24)*IMP_Salary_Expense_Multiplier</f>
        <v>2.1599999999999997</v>
      </c>
      <c r="AK24" s="263">
        <f ca="1">('IMP Total Adj Net Salaries'!AK24-'IMP PRJ Adj Net Salaries'!AK24)*IMP_Salary_Expense_Multiplier</f>
        <v>2.1599999999999997</v>
      </c>
      <c r="AL24" s="264">
        <f ca="1">('IMP Total Adj Net Salaries'!AL24-'IMP PRJ Adj Net Salaries'!AL24)*IMP_Salary_Expense_Multiplier</f>
        <v>2.1599999999999997</v>
      </c>
      <c r="AM24" s="265">
        <f ca="1">('IMP Total Adj Net Salaries'!AM24-'IMP PRJ Adj Net Salaries'!AM24)*IMP_Salary_Expense_Multiplier</f>
        <v>2.1599999999999997</v>
      </c>
      <c r="AN24" s="266">
        <f ca="1">('IMP Total Adj Net Salaries'!AN24-'IMP PRJ Adj Net Salaries'!AN24)*IMP_Salary_Expense_Multiplier</f>
        <v>2.5949999999999993</v>
      </c>
      <c r="AO24" s="264">
        <f ca="1">('IMP Total Adj Net Salaries'!AO24-'IMP PRJ Adj Net Salaries'!AO24)*IMP_Salary_Expense_Multiplier</f>
        <v>2.5949999999999993</v>
      </c>
      <c r="AP24" s="264">
        <f ca="1">('IMP Total Adj Net Salaries'!AP24-'IMP PRJ Adj Net Salaries'!AP24)*IMP_Salary_Expense_Multiplier</f>
        <v>2.5949999999999993</v>
      </c>
      <c r="AQ24" s="263">
        <f ca="1">('IMP Total Adj Net Salaries'!AQ24-'IMP PRJ Adj Net Salaries'!AQ24)*IMP_Salary_Expense_Multiplier</f>
        <v>0</v>
      </c>
      <c r="AR24" s="264">
        <f ca="1">('IMP Total Adj Net Salaries'!AR24-'IMP PRJ Adj Net Salaries'!AR24)*IMP_Salary_Expense_Multiplier</f>
        <v>0</v>
      </c>
      <c r="AS24" s="264">
        <f ca="1">('IMP Total Adj Net Salaries'!AS24-'IMP PRJ Adj Net Salaries'!AS24)*IMP_Salary_Expense_Multiplier</f>
        <v>0</v>
      </c>
      <c r="AT24" s="263">
        <f ca="1">('IMP Total Adj Net Salaries'!AT24-'IMP PRJ Adj Net Salaries'!AT24)*IMP_Salary_Expense_Multiplier</f>
        <v>0</v>
      </c>
      <c r="AU24" s="264">
        <f ca="1">('IMP Total Adj Net Salaries'!AU24-'IMP PRJ Adj Net Salaries'!AU24)*IMP_Salary_Expense_Multiplier</f>
        <v>0</v>
      </c>
      <c r="AV24" s="264">
        <f ca="1">('IMP Total Adj Net Salaries'!AV24-'IMP PRJ Adj Net Salaries'!AV24)*IMP_Salary_Expense_Multiplier</f>
        <v>0</v>
      </c>
      <c r="AW24" s="263">
        <f ca="1">('IMP Total Adj Net Salaries'!AW24-'IMP PRJ Adj Net Salaries'!AW24)*IMP_Salary_Expense_Multiplier</f>
        <v>3.8925000000000001</v>
      </c>
      <c r="AX24" s="264">
        <f ca="1">('IMP Total Adj Net Salaries'!AX24-'IMP PRJ Adj Net Salaries'!AX24)*IMP_Salary_Expense_Multiplier</f>
        <v>3.8925000000000001</v>
      </c>
      <c r="AY24" s="265">
        <f ca="1">('IMP Total Adj Net Salaries'!AY24-'IMP PRJ Adj Net Salaries'!AY24)*IMP_Salary_Expense_Multiplier</f>
        <v>3.8925000000000001</v>
      </c>
      <c r="AZ24" s="266">
        <f ca="1">('IMP Total Adj Net Salaries'!AZ24-'IMP PRJ Adj Net Salaries'!AZ24)*IMP_Salary_Expense_Multiplier</f>
        <v>2.0280000000000014</v>
      </c>
      <c r="BA24" s="264">
        <f ca="1">('IMP Total Adj Net Salaries'!BA24-'IMP PRJ Adj Net Salaries'!BA24)*IMP_Salary_Expense_Multiplier</f>
        <v>2.0280000000000014</v>
      </c>
      <c r="BB24" s="264">
        <f ca="1">('IMP Total Adj Net Salaries'!BB24-'IMP PRJ Adj Net Salaries'!BB24)*IMP_Salary_Expense_Multiplier</f>
        <v>2.0280000000000014</v>
      </c>
      <c r="BC24" s="263">
        <f ca="1">('IMP Total Adj Net Salaries'!BC24-'IMP PRJ Adj Net Salaries'!BC24)*IMP_Salary_Expense_Multiplier</f>
        <v>3.5880000000000023</v>
      </c>
      <c r="BD24" s="264">
        <f ca="1">('IMP Total Adj Net Salaries'!BD24-'IMP PRJ Adj Net Salaries'!BD24)*IMP_Salary_Expense_Multiplier</f>
        <v>3.5880000000000023</v>
      </c>
      <c r="BE24" s="264">
        <f ca="1">('IMP Total Adj Net Salaries'!BE24-'IMP PRJ Adj Net Salaries'!BE24)*IMP_Salary_Expense_Multiplier</f>
        <v>3.5880000000000023</v>
      </c>
      <c r="BF24" s="263">
        <f ca="1">('IMP Total Adj Net Salaries'!BF24-'IMP PRJ Adj Net Salaries'!BF24)*IMP_Salary_Expense_Multiplier</f>
        <v>3.5880000000000023</v>
      </c>
      <c r="BG24" s="264">
        <f ca="1">('IMP Total Adj Net Salaries'!BG24-'IMP PRJ Adj Net Salaries'!BG24)*IMP_Salary_Expense_Multiplier</f>
        <v>3.5880000000000023</v>
      </c>
      <c r="BH24" s="264">
        <f ca="1">('IMP Total Adj Net Salaries'!BH24-'IMP PRJ Adj Net Salaries'!BH24)*IMP_Salary_Expense_Multiplier</f>
        <v>3.5880000000000023</v>
      </c>
      <c r="BI24" s="263">
        <f ca="1">('IMP Total Adj Net Salaries'!BI24-'IMP PRJ Adj Net Salaries'!BI24)*IMP_Salary_Expense_Multiplier</f>
        <v>3.5880000000000023</v>
      </c>
      <c r="BJ24" s="264">
        <f ca="1">('IMP Total Adj Net Salaries'!BJ24-'IMP PRJ Adj Net Salaries'!BJ24)*IMP_Salary_Expense_Multiplier</f>
        <v>3.5880000000000023</v>
      </c>
      <c r="BK24" s="265">
        <f ca="1">('IMP Total Adj Net Salaries'!BK24-'IMP PRJ Adj Net Salaries'!BK24)*IMP_Salary_Expense_Multiplier</f>
        <v>3.5880000000000023</v>
      </c>
      <c r="BL24" s="266">
        <f ca="1">('IMP Total Adj Net Salaries'!BL24-'IMP PRJ Adj Net Salaries'!BL24)*IMP_Salary_Expense_Multiplier</f>
        <v>8.0625</v>
      </c>
      <c r="BM24" s="264">
        <f ca="1">('IMP Total Adj Net Salaries'!BM24-'IMP PRJ Adj Net Salaries'!BM24)*IMP_Salary_Expense_Multiplier</f>
        <v>8.0625</v>
      </c>
      <c r="BN24" s="264">
        <f ca="1">('IMP Total Adj Net Salaries'!BN24-'IMP PRJ Adj Net Salaries'!BN24)*IMP_Salary_Expense_Multiplier</f>
        <v>8.0625</v>
      </c>
      <c r="BO24" s="263">
        <f ca="1">('IMP Total Adj Net Salaries'!BO24-'IMP PRJ Adj Net Salaries'!BO24)*IMP_Salary_Expense_Multiplier</f>
        <v>6.1875</v>
      </c>
      <c r="BP24" s="264">
        <f ca="1">('IMP Total Adj Net Salaries'!BP24-'IMP PRJ Adj Net Salaries'!BP24)*IMP_Salary_Expense_Multiplier</f>
        <v>6.1875</v>
      </c>
      <c r="BQ24" s="264">
        <f ca="1">('IMP Total Adj Net Salaries'!BQ24-'IMP PRJ Adj Net Salaries'!BQ24)*IMP_Salary_Expense_Multiplier</f>
        <v>6.1875</v>
      </c>
      <c r="BR24" s="263">
        <f ca="1">('IMP Total Adj Net Salaries'!BR24-'IMP PRJ Adj Net Salaries'!BR24)*IMP_Salary_Expense_Multiplier</f>
        <v>9.375</v>
      </c>
      <c r="BS24" s="264">
        <f ca="1">('IMP Total Adj Net Salaries'!BS24-'IMP PRJ Adj Net Salaries'!BS24)*IMP_Salary_Expense_Multiplier</f>
        <v>9.375</v>
      </c>
      <c r="BT24" s="264">
        <f ca="1">('IMP Total Adj Net Salaries'!BT24-'IMP PRJ Adj Net Salaries'!BT24)*IMP_Salary_Expense_Multiplier</f>
        <v>9.375</v>
      </c>
      <c r="BU24" s="263">
        <f ca="1">('IMP Total Adj Net Salaries'!BU24-'IMP PRJ Adj Net Salaries'!BU24)*IMP_Salary_Expense_Multiplier</f>
        <v>7.3125</v>
      </c>
      <c r="BV24" s="264">
        <f ca="1">('IMP Total Adj Net Salaries'!BV24-'IMP PRJ Adj Net Salaries'!BV24)*IMP_Salary_Expense_Multiplier</f>
        <v>7.3125</v>
      </c>
      <c r="BW24" s="265">
        <f ca="1">('IMP Total Adj Net Salaries'!BW24-'IMP PRJ Adj Net Salaries'!BW24)*IMP_Salary_Expense_Multiplier</f>
        <v>7.3125</v>
      </c>
      <c r="BX24" s="266">
        <f ca="1">('IMP Total Adj Net Salaries'!BX24-'IMP PRJ Adj Net Salaries'!BX24)*IMP_Salary_Expense_Multiplier</f>
        <v>8.7750000000000004</v>
      </c>
      <c r="BY24" s="264">
        <f ca="1">('IMP Total Adj Net Salaries'!BY24-'IMP PRJ Adj Net Salaries'!BY24)*IMP_Salary_Expense_Multiplier</f>
        <v>8.7750000000000004</v>
      </c>
      <c r="BZ24" s="264">
        <f ca="1">('IMP Total Adj Net Salaries'!BZ24-'IMP PRJ Adj Net Salaries'!BZ24)*IMP_Salary_Expense_Multiplier</f>
        <v>8.7750000000000004</v>
      </c>
      <c r="CA24" s="263">
        <f ca="1">('IMP Total Adj Net Salaries'!CA24-'IMP PRJ Adj Net Salaries'!CA24)*IMP_Salary_Expense_Multiplier</f>
        <v>22.274999999999999</v>
      </c>
      <c r="CB24" s="264">
        <f ca="1">('IMP Total Adj Net Salaries'!CB24-'IMP PRJ Adj Net Salaries'!CB24)*IMP_Salary_Expense_Multiplier</f>
        <v>22.274999999999999</v>
      </c>
      <c r="CC24" s="264">
        <f ca="1">('IMP Total Adj Net Salaries'!CC24-'IMP PRJ Adj Net Salaries'!CC24)*IMP_Salary_Expense_Multiplier</f>
        <v>22.274999999999999</v>
      </c>
      <c r="CD24" s="263">
        <f ca="1">('IMP Total Adj Net Salaries'!CD24-'IMP PRJ Adj Net Salaries'!CD24)*IMP_Salary_Expense_Multiplier</f>
        <v>21.824999999999999</v>
      </c>
      <c r="CE24" s="264">
        <f ca="1">('IMP Total Adj Net Salaries'!CE24-'IMP PRJ Adj Net Salaries'!CE24)*IMP_Salary_Expense_Multiplier</f>
        <v>21.824999999999999</v>
      </c>
      <c r="CF24" s="264">
        <f ca="1">('IMP Total Adj Net Salaries'!CF24-'IMP PRJ Adj Net Salaries'!CF24)*IMP_Salary_Expense_Multiplier</f>
        <v>21.824999999999999</v>
      </c>
      <c r="CG24" s="263">
        <f ca="1">('IMP Total Adj Net Salaries'!CG24-'IMP PRJ Adj Net Salaries'!CG24)*IMP_Salary_Expense_Multiplier</f>
        <v>21.824999999999999</v>
      </c>
      <c r="CH24" s="264">
        <f ca="1">('IMP Total Adj Net Salaries'!CH24-'IMP PRJ Adj Net Salaries'!CH24)*IMP_Salary_Expense_Multiplier</f>
        <v>21.824999999999999</v>
      </c>
      <c r="CI24" s="265">
        <f ca="1">('IMP Total Adj Net Salaries'!CI24-'IMP PRJ Adj Net Salaries'!CI24)*IMP_Salary_Expense_Multiplier</f>
        <v>21.824999999999999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('IMP Total Adj Net Salaries'!AB25-'IMP PRJ Adj Net Salaries'!AB25)*IMP_Salary_Expense_Multiplier</f>
        <v>0</v>
      </c>
      <c r="AC25" s="264">
        <f ca="1">('IMP Total Adj Net Salaries'!AC25-'IMP PRJ Adj Net Salaries'!AC25)*IMP_Salary_Expense_Multiplier</f>
        <v>0</v>
      </c>
      <c r="AD25" s="264">
        <f ca="1">('IMP Total Adj Net Salaries'!AD25-'IMP PRJ Adj Net Salaries'!AD25)*IMP_Salary_Expense_Multiplier</f>
        <v>0</v>
      </c>
      <c r="AE25" s="263">
        <f ca="1">('IMP Total Adj Net Salaries'!AE25-'IMP PRJ Adj Net Salaries'!AE25)*IMP_Salary_Expense_Multiplier</f>
        <v>0</v>
      </c>
      <c r="AF25" s="264">
        <f ca="1">('IMP Total Adj Net Salaries'!AF25-'IMP PRJ Adj Net Salaries'!AF25)*IMP_Salary_Expense_Multiplier</f>
        <v>0</v>
      </c>
      <c r="AG25" s="264">
        <f ca="1">('IMP Total Adj Net Salaries'!AG25-'IMP PRJ Adj Net Salaries'!AG25)*IMP_Salary_Expense_Multiplier</f>
        <v>0</v>
      </c>
      <c r="AH25" s="263">
        <f ca="1">('IMP Total Adj Net Salaries'!AH25-'IMP PRJ Adj Net Salaries'!AH25)*IMP_Salary_Expense_Multiplier</f>
        <v>0</v>
      </c>
      <c r="AI25" s="264">
        <f ca="1">('IMP Total Adj Net Salaries'!AI25-'IMP PRJ Adj Net Salaries'!AI25)*IMP_Salary_Expense_Multiplier</f>
        <v>0</v>
      </c>
      <c r="AJ25" s="264">
        <f ca="1">('IMP Total Adj Net Salaries'!AJ25-'IMP PRJ Adj Net Salaries'!AJ25)*IMP_Salary_Expense_Multiplier</f>
        <v>0</v>
      </c>
      <c r="AK25" s="263">
        <f ca="1">('IMP Total Adj Net Salaries'!AK25-'IMP PRJ Adj Net Salaries'!AK25)*IMP_Salary_Expense_Multiplier</f>
        <v>0</v>
      </c>
      <c r="AL25" s="264">
        <f ca="1">('IMP Total Adj Net Salaries'!AL25-'IMP PRJ Adj Net Salaries'!AL25)*IMP_Salary_Expense_Multiplier</f>
        <v>0</v>
      </c>
      <c r="AM25" s="265">
        <f ca="1">('IMP Total Adj Net Salaries'!AM25-'IMP PRJ Adj Net Salaries'!AM25)*IMP_Salary_Expense_Multiplier</f>
        <v>0</v>
      </c>
      <c r="AN25" s="266">
        <f ca="1">('IMP Total Adj Net Salaries'!AN25-'IMP PRJ Adj Net Salaries'!AN25)*IMP_Salary_Expense_Multiplier</f>
        <v>0</v>
      </c>
      <c r="AO25" s="264">
        <f ca="1">('IMP Total Adj Net Salaries'!AO25-'IMP PRJ Adj Net Salaries'!AO25)*IMP_Salary_Expense_Multiplier</f>
        <v>0</v>
      </c>
      <c r="AP25" s="264">
        <f ca="1">('IMP Total Adj Net Salaries'!AP25-'IMP PRJ Adj Net Salaries'!AP25)*IMP_Salary_Expense_Multiplier</f>
        <v>0</v>
      </c>
      <c r="AQ25" s="263">
        <f ca="1">('IMP Total Adj Net Salaries'!AQ25-'IMP PRJ Adj Net Salaries'!AQ25)*IMP_Salary_Expense_Multiplier</f>
        <v>0</v>
      </c>
      <c r="AR25" s="264">
        <f ca="1">('IMP Total Adj Net Salaries'!AR25-'IMP PRJ Adj Net Salaries'!AR25)*IMP_Salary_Expense_Multiplier</f>
        <v>0</v>
      </c>
      <c r="AS25" s="264">
        <f ca="1">('IMP Total Adj Net Salaries'!AS25-'IMP PRJ Adj Net Salaries'!AS25)*IMP_Salary_Expense_Multiplier</f>
        <v>0</v>
      </c>
      <c r="AT25" s="263">
        <f ca="1">('IMP Total Adj Net Salaries'!AT25-'IMP PRJ Adj Net Salaries'!AT25)*IMP_Salary_Expense_Multiplier</f>
        <v>0</v>
      </c>
      <c r="AU25" s="264">
        <f ca="1">('IMP Total Adj Net Salaries'!AU25-'IMP PRJ Adj Net Salaries'!AU25)*IMP_Salary_Expense_Multiplier</f>
        <v>0</v>
      </c>
      <c r="AV25" s="264">
        <f ca="1">('IMP Total Adj Net Salaries'!AV25-'IMP PRJ Adj Net Salaries'!AV25)*IMP_Salary_Expense_Multiplier</f>
        <v>0</v>
      </c>
      <c r="AW25" s="263">
        <f ca="1">('IMP Total Adj Net Salaries'!AW25-'IMP PRJ Adj Net Salaries'!AW25)*IMP_Salary_Expense_Multiplier</f>
        <v>0</v>
      </c>
      <c r="AX25" s="264">
        <f ca="1">('IMP Total Adj Net Salaries'!AX25-'IMP PRJ Adj Net Salaries'!AX25)*IMP_Salary_Expense_Multiplier</f>
        <v>0</v>
      </c>
      <c r="AY25" s="265">
        <f ca="1">('IMP Total Adj Net Salaries'!AY25-'IMP PRJ Adj Net Salaries'!AY25)*IMP_Salary_Expense_Multiplier</f>
        <v>0</v>
      </c>
      <c r="AZ25" s="266">
        <f ca="1">('IMP Total Adj Net Salaries'!AZ25-'IMP PRJ Adj Net Salaries'!AZ25)*IMP_Salary_Expense_Multiplier</f>
        <v>0</v>
      </c>
      <c r="BA25" s="264">
        <f ca="1">('IMP Total Adj Net Salaries'!BA25-'IMP PRJ Adj Net Salaries'!BA25)*IMP_Salary_Expense_Multiplier</f>
        <v>0</v>
      </c>
      <c r="BB25" s="264">
        <f ca="1">('IMP Total Adj Net Salaries'!BB25-'IMP PRJ Adj Net Salaries'!BB25)*IMP_Salary_Expense_Multiplier</f>
        <v>0</v>
      </c>
      <c r="BC25" s="263">
        <f ca="1">('IMP Total Adj Net Salaries'!BC25-'IMP PRJ Adj Net Salaries'!BC25)*IMP_Salary_Expense_Multiplier</f>
        <v>0</v>
      </c>
      <c r="BD25" s="264">
        <f ca="1">('IMP Total Adj Net Salaries'!BD25-'IMP PRJ Adj Net Salaries'!BD25)*IMP_Salary_Expense_Multiplier</f>
        <v>0</v>
      </c>
      <c r="BE25" s="264">
        <f ca="1">('IMP Total Adj Net Salaries'!BE25-'IMP PRJ Adj Net Salaries'!BE25)*IMP_Salary_Expense_Multiplier</f>
        <v>0</v>
      </c>
      <c r="BF25" s="263">
        <f ca="1">('IMP Total Adj Net Salaries'!BF25-'IMP PRJ Adj Net Salaries'!BF25)*IMP_Salary_Expense_Multiplier</f>
        <v>0</v>
      </c>
      <c r="BG25" s="264">
        <f ca="1">('IMP Total Adj Net Salaries'!BG25-'IMP PRJ Adj Net Salaries'!BG25)*IMP_Salary_Expense_Multiplier</f>
        <v>0</v>
      </c>
      <c r="BH25" s="264">
        <f ca="1">('IMP Total Adj Net Salaries'!BH25-'IMP PRJ Adj Net Salaries'!BH25)*IMP_Salary_Expense_Multiplier</f>
        <v>0</v>
      </c>
      <c r="BI25" s="263">
        <f ca="1">('IMP Total Adj Net Salaries'!BI25-'IMP PRJ Adj Net Salaries'!BI25)*IMP_Salary_Expense_Multiplier</f>
        <v>0</v>
      </c>
      <c r="BJ25" s="264">
        <f ca="1">('IMP Total Adj Net Salaries'!BJ25-'IMP PRJ Adj Net Salaries'!BJ25)*IMP_Salary_Expense_Multiplier</f>
        <v>0</v>
      </c>
      <c r="BK25" s="265">
        <f ca="1">('IMP Total Adj Net Salaries'!BK25-'IMP PRJ Adj Net Salaries'!BK25)*IMP_Salary_Expense_Multiplier</f>
        <v>0</v>
      </c>
      <c r="BL25" s="264">
        <f ca="1">('IMP Total Adj Net Salaries'!BL25-'IMP PRJ Adj Net Salaries'!BL25)*IMP_Salary_Expense_Multiplier</f>
        <v>0</v>
      </c>
      <c r="BM25" s="264">
        <f ca="1">('IMP Total Adj Net Salaries'!BM25-'IMP PRJ Adj Net Salaries'!BM25)*IMP_Salary_Expense_Multiplier</f>
        <v>0</v>
      </c>
      <c r="BN25" s="345">
        <f ca="1">('IMP Total Adj Net Salaries'!BN25-'IMP PRJ Adj Net Salaries'!BN25)*IMP_Salary_Expense_Multiplier</f>
        <v>0</v>
      </c>
      <c r="BO25" s="264">
        <f ca="1">('IMP Total Adj Net Salaries'!BO25-'IMP PRJ Adj Net Salaries'!BO25)*IMP_Salary_Expense_Multiplier</f>
        <v>0</v>
      </c>
      <c r="BP25" s="264">
        <f ca="1">('IMP Total Adj Net Salaries'!BP25-'IMP PRJ Adj Net Salaries'!BP25)*IMP_Salary_Expense_Multiplier</f>
        <v>0</v>
      </c>
      <c r="BQ25" s="264">
        <f ca="1">('IMP Total Adj Net Salaries'!BQ25-'IMP PRJ Adj Net Salaries'!BQ25)*IMP_Salary_Expense_Multiplier</f>
        <v>0</v>
      </c>
      <c r="BR25" s="263">
        <f ca="1">('IMP Total Adj Net Salaries'!BR25-'IMP PRJ Adj Net Salaries'!BR25)*IMP_Salary_Expense_Multiplier</f>
        <v>0</v>
      </c>
      <c r="BS25" s="264">
        <f ca="1">('IMP Total Adj Net Salaries'!BS25-'IMP PRJ Adj Net Salaries'!BS25)*IMP_Salary_Expense_Multiplier</f>
        <v>0</v>
      </c>
      <c r="BT25" s="345">
        <f ca="1">('IMP Total Adj Net Salaries'!BT25-'IMP PRJ Adj Net Salaries'!BT25)*IMP_Salary_Expense_Multiplier</f>
        <v>0</v>
      </c>
      <c r="BU25" s="264">
        <f ca="1">('IMP Total Adj Net Salaries'!BU25-'IMP PRJ Adj Net Salaries'!BU25)*IMP_Salary_Expense_Multiplier</f>
        <v>0</v>
      </c>
      <c r="BV25" s="264">
        <f ca="1">('IMP Total Adj Net Salaries'!BV25-'IMP PRJ Adj Net Salaries'!BV25)*IMP_Salary_Expense_Multiplier</f>
        <v>0</v>
      </c>
      <c r="BW25" s="265">
        <f ca="1">('IMP Total Adj Net Salaries'!BW25-'IMP PRJ Adj Net Salaries'!BW25)*IMP_Salary_Expense_Multiplier</f>
        <v>0</v>
      </c>
      <c r="BX25" s="266">
        <f ca="1">('IMP Total Adj Net Salaries'!BX25-'IMP PRJ Adj Net Salaries'!BX25)*IMP_Salary_Expense_Multiplier</f>
        <v>0</v>
      </c>
      <c r="BY25" s="264">
        <f ca="1">('IMP Total Adj Net Salaries'!BY25-'IMP PRJ Adj Net Salaries'!BY25)*IMP_Salary_Expense_Multiplier</f>
        <v>0</v>
      </c>
      <c r="BZ25" s="264">
        <f ca="1">('IMP Total Adj Net Salaries'!BZ25-'IMP PRJ Adj Net Salaries'!BZ25)*IMP_Salary_Expense_Multiplier</f>
        <v>0</v>
      </c>
      <c r="CA25" s="263">
        <f ca="1">('IMP Total Adj Net Salaries'!CA25-'IMP PRJ Adj Net Salaries'!CA25)*IMP_Salary_Expense_Multiplier</f>
        <v>0</v>
      </c>
      <c r="CB25" s="264">
        <f ca="1">('IMP Total Adj Net Salaries'!CB25-'IMP PRJ Adj Net Salaries'!CB25)*IMP_Salary_Expense_Multiplier</f>
        <v>0</v>
      </c>
      <c r="CC25" s="264">
        <f ca="1">('IMP Total Adj Net Salaries'!CC25-'IMP PRJ Adj Net Salaries'!CC25)*IMP_Salary_Expense_Multiplier</f>
        <v>0</v>
      </c>
      <c r="CD25" s="263">
        <f ca="1">('IMP Total Adj Net Salaries'!CD25-'IMP PRJ Adj Net Salaries'!CD25)*IMP_Salary_Expense_Multiplier</f>
        <v>0</v>
      </c>
      <c r="CE25" s="264">
        <f ca="1">('IMP Total Adj Net Salaries'!CE25-'IMP PRJ Adj Net Salaries'!CE25)*IMP_Salary_Expense_Multiplier</f>
        <v>0</v>
      </c>
      <c r="CF25" s="264">
        <f ca="1">('IMP Total Adj Net Salaries'!CF25-'IMP PRJ Adj Net Salaries'!CF25)*IMP_Salary_Expense_Multiplier</f>
        <v>0</v>
      </c>
      <c r="CG25" s="263">
        <f ca="1">('IMP Total Adj Net Salaries'!CG25-'IMP PRJ Adj Net Salaries'!CG25)*IMP_Salary_Expense_Multiplier</f>
        <v>0</v>
      </c>
      <c r="CH25" s="264">
        <f ca="1">('IMP Total Adj Net Salaries'!CH25-'IMP PRJ Adj Net Salaries'!CH25)*IMP_Salary_Expense_Multiplier</f>
        <v>0</v>
      </c>
      <c r="CI25" s="265">
        <f ca="1">('IMP Total Adj Net Salaries'!CI25-'IMP PRJ Adj Net Salaries'!CI25)*IMP_Salary_Expense_Multiplier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('IMP Total Adj Net Salaries'!AB26-'IMP PRJ Adj Net Salaries'!AB26)*IMP_Salary_Expense_Multiplier</f>
        <v>0</v>
      </c>
      <c r="AC26" s="264">
        <f ca="1">('IMP Total Adj Net Salaries'!AC26-'IMP PRJ Adj Net Salaries'!AC26)*IMP_Salary_Expense_Multiplier</f>
        <v>0</v>
      </c>
      <c r="AD26" s="264">
        <f ca="1">('IMP Total Adj Net Salaries'!AD26-'IMP PRJ Adj Net Salaries'!AD26)*IMP_Salary_Expense_Multiplier</f>
        <v>0</v>
      </c>
      <c r="AE26" s="263">
        <f ca="1">('IMP Total Adj Net Salaries'!AE26-'IMP PRJ Adj Net Salaries'!AE26)*IMP_Salary_Expense_Multiplier</f>
        <v>0</v>
      </c>
      <c r="AF26" s="264">
        <f ca="1">('IMP Total Adj Net Salaries'!AF26-'IMP PRJ Adj Net Salaries'!AF26)*IMP_Salary_Expense_Multiplier</f>
        <v>0</v>
      </c>
      <c r="AG26" s="264">
        <f ca="1">('IMP Total Adj Net Salaries'!AG26-'IMP PRJ Adj Net Salaries'!AG26)*IMP_Salary_Expense_Multiplier</f>
        <v>0</v>
      </c>
      <c r="AH26" s="263">
        <f ca="1">('IMP Total Adj Net Salaries'!AH26-'IMP PRJ Adj Net Salaries'!AH26)*IMP_Salary_Expense_Multiplier</f>
        <v>0</v>
      </c>
      <c r="AI26" s="264">
        <f ca="1">('IMP Total Adj Net Salaries'!AI26-'IMP PRJ Adj Net Salaries'!AI26)*IMP_Salary_Expense_Multiplier</f>
        <v>0</v>
      </c>
      <c r="AJ26" s="264">
        <f ca="1">('IMP Total Adj Net Salaries'!AJ26-'IMP PRJ Adj Net Salaries'!AJ26)*IMP_Salary_Expense_Multiplier</f>
        <v>0</v>
      </c>
      <c r="AK26" s="263">
        <f ca="1">('IMP Total Adj Net Salaries'!AK26-'IMP PRJ Adj Net Salaries'!AK26)*IMP_Salary_Expense_Multiplier</f>
        <v>0</v>
      </c>
      <c r="AL26" s="264">
        <f ca="1">('IMP Total Adj Net Salaries'!AL26-'IMP PRJ Adj Net Salaries'!AL26)*IMP_Salary_Expense_Multiplier</f>
        <v>0</v>
      </c>
      <c r="AM26" s="265">
        <f ca="1">('IMP Total Adj Net Salaries'!AM26-'IMP PRJ Adj Net Salaries'!AM26)*IMP_Salary_Expense_Multiplier</f>
        <v>0</v>
      </c>
      <c r="AN26" s="266">
        <f ca="1">('IMP Total Adj Net Salaries'!AN26-'IMP PRJ Adj Net Salaries'!AN26)*IMP_Salary_Expense_Multiplier</f>
        <v>0</v>
      </c>
      <c r="AO26" s="264">
        <f ca="1">('IMP Total Adj Net Salaries'!AO26-'IMP PRJ Adj Net Salaries'!AO26)*IMP_Salary_Expense_Multiplier</f>
        <v>0</v>
      </c>
      <c r="AP26" s="264">
        <f ca="1">('IMP Total Adj Net Salaries'!AP26-'IMP PRJ Adj Net Salaries'!AP26)*IMP_Salary_Expense_Multiplier</f>
        <v>0</v>
      </c>
      <c r="AQ26" s="263">
        <f ca="1">('IMP Total Adj Net Salaries'!AQ26-'IMP PRJ Adj Net Salaries'!AQ26)*IMP_Salary_Expense_Multiplier</f>
        <v>0</v>
      </c>
      <c r="AR26" s="264">
        <f ca="1">('IMP Total Adj Net Salaries'!AR26-'IMP PRJ Adj Net Salaries'!AR26)*IMP_Salary_Expense_Multiplier</f>
        <v>0</v>
      </c>
      <c r="AS26" s="264">
        <f ca="1">('IMP Total Adj Net Salaries'!AS26-'IMP PRJ Adj Net Salaries'!AS26)*IMP_Salary_Expense_Multiplier</f>
        <v>0</v>
      </c>
      <c r="AT26" s="263">
        <f ca="1">('IMP Total Adj Net Salaries'!AT26-'IMP PRJ Adj Net Salaries'!AT26)*IMP_Salary_Expense_Multiplier</f>
        <v>0</v>
      </c>
      <c r="AU26" s="264">
        <f ca="1">('IMP Total Adj Net Salaries'!AU26-'IMP PRJ Adj Net Salaries'!AU26)*IMP_Salary_Expense_Multiplier</f>
        <v>0</v>
      </c>
      <c r="AV26" s="264">
        <f ca="1">('IMP Total Adj Net Salaries'!AV26-'IMP PRJ Adj Net Salaries'!AV26)*IMP_Salary_Expense_Multiplier</f>
        <v>0</v>
      </c>
      <c r="AW26" s="263">
        <f ca="1">('IMP Total Adj Net Salaries'!AW26-'IMP PRJ Adj Net Salaries'!AW26)*IMP_Salary_Expense_Multiplier</f>
        <v>0</v>
      </c>
      <c r="AX26" s="264">
        <f ca="1">('IMP Total Adj Net Salaries'!AX26-'IMP PRJ Adj Net Salaries'!AX26)*IMP_Salary_Expense_Multiplier</f>
        <v>0</v>
      </c>
      <c r="AY26" s="265">
        <f ca="1">('IMP Total Adj Net Salaries'!AY26-'IMP PRJ Adj Net Salaries'!AY26)*IMP_Salary_Expense_Multiplier</f>
        <v>0</v>
      </c>
      <c r="AZ26" s="266">
        <f ca="1">('IMP Total Adj Net Salaries'!AZ26-'IMP PRJ Adj Net Salaries'!AZ26)*IMP_Salary_Expense_Multiplier</f>
        <v>0</v>
      </c>
      <c r="BA26" s="264">
        <f ca="1">('IMP Total Adj Net Salaries'!BA26-'IMP PRJ Adj Net Salaries'!BA26)*IMP_Salary_Expense_Multiplier</f>
        <v>0</v>
      </c>
      <c r="BB26" s="264">
        <f ca="1">('IMP Total Adj Net Salaries'!BB26-'IMP PRJ Adj Net Salaries'!BB26)*IMP_Salary_Expense_Multiplier</f>
        <v>0</v>
      </c>
      <c r="BC26" s="263">
        <f ca="1">('IMP Total Adj Net Salaries'!BC26-'IMP PRJ Adj Net Salaries'!BC26)*IMP_Salary_Expense_Multiplier</f>
        <v>0</v>
      </c>
      <c r="BD26" s="264">
        <f ca="1">('IMP Total Adj Net Salaries'!BD26-'IMP PRJ Adj Net Salaries'!BD26)*IMP_Salary_Expense_Multiplier</f>
        <v>0</v>
      </c>
      <c r="BE26" s="264">
        <f ca="1">('IMP Total Adj Net Salaries'!BE26-'IMP PRJ Adj Net Salaries'!BE26)*IMP_Salary_Expense_Multiplier</f>
        <v>0</v>
      </c>
      <c r="BF26" s="263">
        <f ca="1">('IMP Total Adj Net Salaries'!BF26-'IMP PRJ Adj Net Salaries'!BF26)*IMP_Salary_Expense_Multiplier</f>
        <v>0</v>
      </c>
      <c r="BG26" s="264">
        <f ca="1">('IMP Total Adj Net Salaries'!BG26-'IMP PRJ Adj Net Salaries'!BG26)*IMP_Salary_Expense_Multiplier</f>
        <v>0</v>
      </c>
      <c r="BH26" s="264">
        <f ca="1">('IMP Total Adj Net Salaries'!BH26-'IMP PRJ Adj Net Salaries'!BH26)*IMP_Salary_Expense_Multiplier</f>
        <v>0</v>
      </c>
      <c r="BI26" s="263">
        <f ca="1">('IMP Total Adj Net Salaries'!BI26-'IMP PRJ Adj Net Salaries'!BI26)*IMP_Salary_Expense_Multiplier</f>
        <v>0</v>
      </c>
      <c r="BJ26" s="264">
        <f ca="1">('IMP Total Adj Net Salaries'!BJ26-'IMP PRJ Adj Net Salaries'!BJ26)*IMP_Salary_Expense_Multiplier</f>
        <v>0</v>
      </c>
      <c r="BK26" s="265">
        <f ca="1">('IMP Total Adj Net Salaries'!BK26-'IMP PRJ Adj Net Salaries'!BK26)*IMP_Salary_Expense_Multiplier</f>
        <v>0</v>
      </c>
      <c r="BL26" s="264">
        <f ca="1">('IMP Total Adj Net Salaries'!BL26-'IMP PRJ Adj Net Salaries'!BL26)*IMP_Salary_Expense_Multiplier</f>
        <v>0</v>
      </c>
      <c r="BM26" s="264">
        <f ca="1">('IMP Total Adj Net Salaries'!BM26-'IMP PRJ Adj Net Salaries'!BM26)*IMP_Salary_Expense_Multiplier</f>
        <v>0</v>
      </c>
      <c r="BN26" s="345">
        <f ca="1">('IMP Total Adj Net Salaries'!BN26-'IMP PRJ Adj Net Salaries'!BN26)*IMP_Salary_Expense_Multiplier</f>
        <v>0</v>
      </c>
      <c r="BO26" s="264">
        <f ca="1">('IMP Total Adj Net Salaries'!BO26-'IMP PRJ Adj Net Salaries'!BO26)*IMP_Salary_Expense_Multiplier</f>
        <v>0</v>
      </c>
      <c r="BP26" s="264">
        <f ca="1">('IMP Total Adj Net Salaries'!BP26-'IMP PRJ Adj Net Salaries'!BP26)*IMP_Salary_Expense_Multiplier</f>
        <v>0</v>
      </c>
      <c r="BQ26" s="264">
        <f ca="1">('IMP Total Adj Net Salaries'!BQ26-'IMP PRJ Adj Net Salaries'!BQ26)*IMP_Salary_Expense_Multiplier</f>
        <v>0</v>
      </c>
      <c r="BR26" s="263">
        <f ca="1">('IMP Total Adj Net Salaries'!BR26-'IMP PRJ Adj Net Salaries'!BR26)*IMP_Salary_Expense_Multiplier</f>
        <v>0</v>
      </c>
      <c r="BS26" s="264">
        <f ca="1">('IMP Total Adj Net Salaries'!BS26-'IMP PRJ Adj Net Salaries'!BS26)*IMP_Salary_Expense_Multiplier</f>
        <v>0</v>
      </c>
      <c r="BT26" s="345">
        <f ca="1">('IMP Total Adj Net Salaries'!BT26-'IMP PRJ Adj Net Salaries'!BT26)*IMP_Salary_Expense_Multiplier</f>
        <v>0</v>
      </c>
      <c r="BU26" s="264">
        <f ca="1">('IMP Total Adj Net Salaries'!BU26-'IMP PRJ Adj Net Salaries'!BU26)*IMP_Salary_Expense_Multiplier</f>
        <v>0</v>
      </c>
      <c r="BV26" s="264">
        <f ca="1">('IMP Total Adj Net Salaries'!BV26-'IMP PRJ Adj Net Salaries'!BV26)*IMP_Salary_Expense_Multiplier</f>
        <v>0</v>
      </c>
      <c r="BW26" s="265">
        <f ca="1">('IMP Total Adj Net Salaries'!BW26-'IMP PRJ Adj Net Salaries'!BW26)*IMP_Salary_Expense_Multiplier</f>
        <v>0</v>
      </c>
      <c r="BX26" s="266">
        <f ca="1">('IMP Total Adj Net Salaries'!BX26-'IMP PRJ Adj Net Salaries'!BX26)*IMP_Salary_Expense_Multiplier</f>
        <v>0</v>
      </c>
      <c r="BY26" s="264">
        <f ca="1">('IMP Total Adj Net Salaries'!BY26-'IMP PRJ Adj Net Salaries'!BY26)*IMP_Salary_Expense_Multiplier</f>
        <v>0</v>
      </c>
      <c r="BZ26" s="264">
        <f ca="1">('IMP Total Adj Net Salaries'!BZ26-'IMP PRJ Adj Net Salaries'!BZ26)*IMP_Salary_Expense_Multiplier</f>
        <v>0</v>
      </c>
      <c r="CA26" s="263">
        <f ca="1">('IMP Total Adj Net Salaries'!CA26-'IMP PRJ Adj Net Salaries'!CA26)*IMP_Salary_Expense_Multiplier</f>
        <v>0</v>
      </c>
      <c r="CB26" s="264">
        <f ca="1">('IMP Total Adj Net Salaries'!CB26-'IMP PRJ Adj Net Salaries'!CB26)*IMP_Salary_Expense_Multiplier</f>
        <v>0</v>
      </c>
      <c r="CC26" s="264">
        <f ca="1">('IMP Total Adj Net Salaries'!CC26-'IMP PRJ Adj Net Salaries'!CC26)*IMP_Salary_Expense_Multiplier</f>
        <v>0</v>
      </c>
      <c r="CD26" s="263">
        <f ca="1">('IMP Total Adj Net Salaries'!CD26-'IMP PRJ Adj Net Salaries'!CD26)*IMP_Salary_Expense_Multiplier</f>
        <v>0</v>
      </c>
      <c r="CE26" s="264">
        <f ca="1">('IMP Total Adj Net Salaries'!CE26-'IMP PRJ Adj Net Salaries'!CE26)*IMP_Salary_Expense_Multiplier</f>
        <v>0</v>
      </c>
      <c r="CF26" s="264">
        <f ca="1">('IMP Total Adj Net Salaries'!CF26-'IMP PRJ Adj Net Salaries'!CF26)*IMP_Salary_Expense_Multiplier</f>
        <v>0</v>
      </c>
      <c r="CG26" s="263">
        <f ca="1">('IMP Total Adj Net Salaries'!CG26-'IMP PRJ Adj Net Salaries'!CG26)*IMP_Salary_Expense_Multiplier</f>
        <v>0</v>
      </c>
      <c r="CH26" s="264">
        <f ca="1">('IMP Total Adj Net Salaries'!CH26-'IMP PRJ Adj Net Salaries'!CH26)*IMP_Salary_Expense_Multiplier</f>
        <v>0</v>
      </c>
      <c r="CI26" s="265">
        <f ca="1">('IMP Total Adj Net Salaries'!CI26-'IMP PRJ Adj Net Salaries'!CI26)*IMP_Salary_Expense_Multiplier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('IMP Total Adj Net Salaries'!AB27-'IMP PRJ Adj Net Salaries'!AB27)*IMP_Salary_Expense_Multiplier</f>
        <v>0</v>
      </c>
      <c r="AC27" s="264">
        <f ca="1">('IMP Total Adj Net Salaries'!AC27-'IMP PRJ Adj Net Salaries'!AC27)*IMP_Salary_Expense_Multiplier</f>
        <v>0</v>
      </c>
      <c r="AD27" s="264">
        <f ca="1">('IMP Total Adj Net Salaries'!AD27-'IMP PRJ Adj Net Salaries'!AD27)*IMP_Salary_Expense_Multiplier</f>
        <v>0</v>
      </c>
      <c r="AE27" s="263">
        <f ca="1">('IMP Total Adj Net Salaries'!AE27-'IMP PRJ Adj Net Salaries'!AE27)*IMP_Salary_Expense_Multiplier</f>
        <v>0</v>
      </c>
      <c r="AF27" s="264">
        <f ca="1">('IMP Total Adj Net Salaries'!AF27-'IMP PRJ Adj Net Salaries'!AF27)*IMP_Salary_Expense_Multiplier</f>
        <v>0</v>
      </c>
      <c r="AG27" s="264">
        <f ca="1">('IMP Total Adj Net Salaries'!AG27-'IMP PRJ Adj Net Salaries'!AG27)*IMP_Salary_Expense_Multiplier</f>
        <v>0</v>
      </c>
      <c r="AH27" s="263">
        <f ca="1">('IMP Total Adj Net Salaries'!AH27-'IMP PRJ Adj Net Salaries'!AH27)*IMP_Salary_Expense_Multiplier</f>
        <v>0</v>
      </c>
      <c r="AI27" s="264">
        <f ca="1">('IMP Total Adj Net Salaries'!AI27-'IMP PRJ Adj Net Salaries'!AI27)*IMP_Salary_Expense_Multiplier</f>
        <v>0</v>
      </c>
      <c r="AJ27" s="264">
        <f ca="1">('IMP Total Adj Net Salaries'!AJ27-'IMP PRJ Adj Net Salaries'!AJ27)*IMP_Salary_Expense_Multiplier</f>
        <v>0</v>
      </c>
      <c r="AK27" s="263">
        <f ca="1">('IMP Total Adj Net Salaries'!AK27-'IMP PRJ Adj Net Salaries'!AK27)*IMP_Salary_Expense_Multiplier</f>
        <v>0</v>
      </c>
      <c r="AL27" s="264">
        <f ca="1">('IMP Total Adj Net Salaries'!AL27-'IMP PRJ Adj Net Salaries'!AL27)*IMP_Salary_Expense_Multiplier</f>
        <v>0</v>
      </c>
      <c r="AM27" s="265">
        <f ca="1">('IMP Total Adj Net Salaries'!AM27-'IMP PRJ Adj Net Salaries'!AM27)*IMP_Salary_Expense_Multiplier</f>
        <v>0</v>
      </c>
      <c r="AN27" s="266">
        <f ca="1">('IMP Total Adj Net Salaries'!AN27-'IMP PRJ Adj Net Salaries'!AN27)*IMP_Salary_Expense_Multiplier</f>
        <v>0</v>
      </c>
      <c r="AO27" s="264">
        <f ca="1">('IMP Total Adj Net Salaries'!AO27-'IMP PRJ Adj Net Salaries'!AO27)*IMP_Salary_Expense_Multiplier</f>
        <v>0</v>
      </c>
      <c r="AP27" s="264">
        <f ca="1">('IMP Total Adj Net Salaries'!AP27-'IMP PRJ Adj Net Salaries'!AP27)*IMP_Salary_Expense_Multiplier</f>
        <v>0</v>
      </c>
      <c r="AQ27" s="263">
        <f ca="1">('IMP Total Adj Net Salaries'!AQ27-'IMP PRJ Adj Net Salaries'!AQ27)*IMP_Salary_Expense_Multiplier</f>
        <v>0</v>
      </c>
      <c r="AR27" s="264">
        <f ca="1">('IMP Total Adj Net Salaries'!AR27-'IMP PRJ Adj Net Salaries'!AR27)*IMP_Salary_Expense_Multiplier</f>
        <v>0</v>
      </c>
      <c r="AS27" s="264">
        <f ca="1">('IMP Total Adj Net Salaries'!AS27-'IMP PRJ Adj Net Salaries'!AS27)*IMP_Salary_Expense_Multiplier</f>
        <v>0</v>
      </c>
      <c r="AT27" s="263">
        <f ca="1">('IMP Total Adj Net Salaries'!AT27-'IMP PRJ Adj Net Salaries'!AT27)*IMP_Salary_Expense_Multiplier</f>
        <v>0</v>
      </c>
      <c r="AU27" s="264">
        <f ca="1">('IMP Total Adj Net Salaries'!AU27-'IMP PRJ Adj Net Salaries'!AU27)*IMP_Salary_Expense_Multiplier</f>
        <v>0</v>
      </c>
      <c r="AV27" s="264">
        <f ca="1">('IMP Total Adj Net Salaries'!AV27-'IMP PRJ Adj Net Salaries'!AV27)*IMP_Salary_Expense_Multiplier</f>
        <v>0</v>
      </c>
      <c r="AW27" s="263">
        <f ca="1">('IMP Total Adj Net Salaries'!AW27-'IMP PRJ Adj Net Salaries'!AW27)*IMP_Salary_Expense_Multiplier</f>
        <v>0</v>
      </c>
      <c r="AX27" s="264">
        <f ca="1">('IMP Total Adj Net Salaries'!AX27-'IMP PRJ Adj Net Salaries'!AX27)*IMP_Salary_Expense_Multiplier</f>
        <v>0</v>
      </c>
      <c r="AY27" s="265">
        <f ca="1">('IMP Total Adj Net Salaries'!AY27-'IMP PRJ Adj Net Salaries'!AY27)*IMP_Salary_Expense_Multiplier</f>
        <v>0</v>
      </c>
      <c r="AZ27" s="266">
        <f ca="1">('IMP Total Adj Net Salaries'!AZ27-'IMP PRJ Adj Net Salaries'!AZ27)*IMP_Salary_Expense_Multiplier</f>
        <v>0</v>
      </c>
      <c r="BA27" s="264">
        <f ca="1">('IMP Total Adj Net Salaries'!BA27-'IMP PRJ Adj Net Salaries'!BA27)*IMP_Salary_Expense_Multiplier</f>
        <v>0</v>
      </c>
      <c r="BB27" s="264">
        <f ca="1">('IMP Total Adj Net Salaries'!BB27-'IMP PRJ Adj Net Salaries'!BB27)*IMP_Salary_Expense_Multiplier</f>
        <v>0</v>
      </c>
      <c r="BC27" s="263">
        <f ca="1">('IMP Total Adj Net Salaries'!BC27-'IMP PRJ Adj Net Salaries'!BC27)*IMP_Salary_Expense_Multiplier</f>
        <v>0</v>
      </c>
      <c r="BD27" s="264">
        <f ca="1">('IMP Total Adj Net Salaries'!BD27-'IMP PRJ Adj Net Salaries'!BD27)*IMP_Salary_Expense_Multiplier</f>
        <v>0</v>
      </c>
      <c r="BE27" s="264">
        <f ca="1">('IMP Total Adj Net Salaries'!BE27-'IMP PRJ Adj Net Salaries'!BE27)*IMP_Salary_Expense_Multiplier</f>
        <v>0</v>
      </c>
      <c r="BF27" s="263">
        <f ca="1">('IMP Total Adj Net Salaries'!BF27-'IMP PRJ Adj Net Salaries'!BF27)*IMP_Salary_Expense_Multiplier</f>
        <v>0</v>
      </c>
      <c r="BG27" s="264">
        <f ca="1">('IMP Total Adj Net Salaries'!BG27-'IMP PRJ Adj Net Salaries'!BG27)*IMP_Salary_Expense_Multiplier</f>
        <v>0</v>
      </c>
      <c r="BH27" s="264">
        <f ca="1">('IMP Total Adj Net Salaries'!BH27-'IMP PRJ Adj Net Salaries'!BH27)*IMP_Salary_Expense_Multiplier</f>
        <v>0</v>
      </c>
      <c r="BI27" s="263">
        <f ca="1">('IMP Total Adj Net Salaries'!BI27-'IMP PRJ Adj Net Salaries'!BI27)*IMP_Salary_Expense_Multiplier</f>
        <v>0</v>
      </c>
      <c r="BJ27" s="264">
        <f ca="1">('IMP Total Adj Net Salaries'!BJ27-'IMP PRJ Adj Net Salaries'!BJ27)*IMP_Salary_Expense_Multiplier</f>
        <v>0</v>
      </c>
      <c r="BK27" s="265">
        <f ca="1">('IMP Total Adj Net Salaries'!BK27-'IMP PRJ Adj Net Salaries'!BK27)*IMP_Salary_Expense_Multiplier</f>
        <v>0</v>
      </c>
      <c r="BL27" s="264">
        <f ca="1">('IMP Total Adj Net Salaries'!BL27-'IMP PRJ Adj Net Salaries'!BL27)*IMP_Salary_Expense_Multiplier</f>
        <v>0</v>
      </c>
      <c r="BM27" s="264">
        <f ca="1">('IMP Total Adj Net Salaries'!BM27-'IMP PRJ Adj Net Salaries'!BM27)*IMP_Salary_Expense_Multiplier</f>
        <v>0</v>
      </c>
      <c r="BN27" s="345">
        <f ca="1">('IMP Total Adj Net Salaries'!BN27-'IMP PRJ Adj Net Salaries'!BN27)*IMP_Salary_Expense_Multiplier</f>
        <v>0</v>
      </c>
      <c r="BO27" s="264">
        <f ca="1">('IMP Total Adj Net Salaries'!BO27-'IMP PRJ Adj Net Salaries'!BO27)*IMP_Salary_Expense_Multiplier</f>
        <v>0</v>
      </c>
      <c r="BP27" s="264">
        <f ca="1">('IMP Total Adj Net Salaries'!BP27-'IMP PRJ Adj Net Salaries'!BP27)*IMP_Salary_Expense_Multiplier</f>
        <v>0</v>
      </c>
      <c r="BQ27" s="264">
        <f ca="1">('IMP Total Adj Net Salaries'!BQ27-'IMP PRJ Adj Net Salaries'!BQ27)*IMP_Salary_Expense_Multiplier</f>
        <v>0</v>
      </c>
      <c r="BR27" s="263">
        <f ca="1">('IMP Total Adj Net Salaries'!BR27-'IMP PRJ Adj Net Salaries'!BR27)*IMP_Salary_Expense_Multiplier</f>
        <v>0</v>
      </c>
      <c r="BS27" s="264">
        <f ca="1">('IMP Total Adj Net Salaries'!BS27-'IMP PRJ Adj Net Salaries'!BS27)*IMP_Salary_Expense_Multiplier</f>
        <v>0</v>
      </c>
      <c r="BT27" s="345">
        <f ca="1">('IMP Total Adj Net Salaries'!BT27-'IMP PRJ Adj Net Salaries'!BT27)*IMP_Salary_Expense_Multiplier</f>
        <v>0</v>
      </c>
      <c r="BU27" s="264">
        <f ca="1">('IMP Total Adj Net Salaries'!BU27-'IMP PRJ Adj Net Salaries'!BU27)*IMP_Salary_Expense_Multiplier</f>
        <v>0</v>
      </c>
      <c r="BV27" s="264">
        <f ca="1">('IMP Total Adj Net Salaries'!BV27-'IMP PRJ Adj Net Salaries'!BV27)*IMP_Salary_Expense_Multiplier</f>
        <v>0</v>
      </c>
      <c r="BW27" s="265">
        <f ca="1">('IMP Total Adj Net Salaries'!BW27-'IMP PRJ Adj Net Salaries'!BW27)*IMP_Salary_Expense_Multiplier</f>
        <v>0</v>
      </c>
      <c r="BX27" s="266">
        <f ca="1">('IMP Total Adj Net Salaries'!BX27-'IMP PRJ Adj Net Salaries'!BX27)*IMP_Salary_Expense_Multiplier</f>
        <v>0</v>
      </c>
      <c r="BY27" s="264">
        <f ca="1">('IMP Total Adj Net Salaries'!BY27-'IMP PRJ Adj Net Salaries'!BY27)*IMP_Salary_Expense_Multiplier</f>
        <v>0</v>
      </c>
      <c r="BZ27" s="264">
        <f ca="1">('IMP Total Adj Net Salaries'!BZ27-'IMP PRJ Adj Net Salaries'!BZ27)*IMP_Salary_Expense_Multiplier</f>
        <v>0</v>
      </c>
      <c r="CA27" s="263">
        <f ca="1">('IMP Total Adj Net Salaries'!CA27-'IMP PRJ Adj Net Salaries'!CA27)*IMP_Salary_Expense_Multiplier</f>
        <v>0</v>
      </c>
      <c r="CB27" s="264">
        <f ca="1">('IMP Total Adj Net Salaries'!CB27-'IMP PRJ Adj Net Salaries'!CB27)*IMP_Salary_Expense_Multiplier</f>
        <v>0</v>
      </c>
      <c r="CC27" s="264">
        <f ca="1">('IMP Total Adj Net Salaries'!CC27-'IMP PRJ Adj Net Salaries'!CC27)*IMP_Salary_Expense_Multiplier</f>
        <v>0</v>
      </c>
      <c r="CD27" s="263">
        <f ca="1">('IMP Total Adj Net Salaries'!CD27-'IMP PRJ Adj Net Salaries'!CD27)*IMP_Salary_Expense_Multiplier</f>
        <v>0</v>
      </c>
      <c r="CE27" s="264">
        <f ca="1">('IMP Total Adj Net Salaries'!CE27-'IMP PRJ Adj Net Salaries'!CE27)*IMP_Salary_Expense_Multiplier</f>
        <v>0</v>
      </c>
      <c r="CF27" s="264">
        <f ca="1">('IMP Total Adj Net Salaries'!CF27-'IMP PRJ Adj Net Salaries'!CF27)*IMP_Salary_Expense_Multiplier</f>
        <v>0</v>
      </c>
      <c r="CG27" s="263">
        <f ca="1">('IMP Total Adj Net Salaries'!CG27-'IMP PRJ Adj Net Salaries'!CG27)*IMP_Salary_Expense_Multiplier</f>
        <v>0</v>
      </c>
      <c r="CH27" s="264">
        <f ca="1">('IMP Total Adj Net Salaries'!CH27-'IMP PRJ Adj Net Salaries'!CH27)*IMP_Salary_Expense_Multiplier</f>
        <v>0</v>
      </c>
      <c r="CI27" s="265">
        <f ca="1">('IMP Total Adj Net Salaries'!CI27-'IMP PRJ Adj Net Salaries'!CI27)*IMP_Salary_Expense_Multiplier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('IMP Total Adj Net Salaries'!AB28-'IMP PRJ Adj Net Salaries'!AB28)*IMP_Salary_Expense_Multiplier</f>
        <v>0</v>
      </c>
      <c r="AC28" s="264">
        <f ca="1">('IMP Total Adj Net Salaries'!AC28-'IMP PRJ Adj Net Salaries'!AC28)*IMP_Salary_Expense_Multiplier</f>
        <v>0</v>
      </c>
      <c r="AD28" s="264">
        <f ca="1">('IMP Total Adj Net Salaries'!AD28-'IMP PRJ Adj Net Salaries'!AD28)*IMP_Salary_Expense_Multiplier</f>
        <v>0</v>
      </c>
      <c r="AE28" s="263">
        <f ca="1">('IMP Total Adj Net Salaries'!AE28-'IMP PRJ Adj Net Salaries'!AE28)*IMP_Salary_Expense_Multiplier</f>
        <v>0</v>
      </c>
      <c r="AF28" s="264">
        <f ca="1">('IMP Total Adj Net Salaries'!AF28-'IMP PRJ Adj Net Salaries'!AF28)*IMP_Salary_Expense_Multiplier</f>
        <v>0</v>
      </c>
      <c r="AG28" s="264">
        <f ca="1">('IMP Total Adj Net Salaries'!AG28-'IMP PRJ Adj Net Salaries'!AG28)*IMP_Salary_Expense_Multiplier</f>
        <v>0</v>
      </c>
      <c r="AH28" s="263">
        <f ca="1">('IMP Total Adj Net Salaries'!AH28-'IMP PRJ Adj Net Salaries'!AH28)*IMP_Salary_Expense_Multiplier</f>
        <v>0</v>
      </c>
      <c r="AI28" s="264">
        <f ca="1">('IMP Total Adj Net Salaries'!AI28-'IMP PRJ Adj Net Salaries'!AI28)*IMP_Salary_Expense_Multiplier</f>
        <v>0</v>
      </c>
      <c r="AJ28" s="264">
        <f ca="1">('IMP Total Adj Net Salaries'!AJ28-'IMP PRJ Adj Net Salaries'!AJ28)*IMP_Salary_Expense_Multiplier</f>
        <v>0</v>
      </c>
      <c r="AK28" s="263">
        <f ca="1">('IMP Total Adj Net Salaries'!AK28-'IMP PRJ Adj Net Salaries'!AK28)*IMP_Salary_Expense_Multiplier</f>
        <v>0</v>
      </c>
      <c r="AL28" s="264">
        <f ca="1">('IMP Total Adj Net Salaries'!AL28-'IMP PRJ Adj Net Salaries'!AL28)*IMP_Salary_Expense_Multiplier</f>
        <v>0</v>
      </c>
      <c r="AM28" s="265">
        <f ca="1">('IMP Total Adj Net Salaries'!AM28-'IMP PRJ Adj Net Salaries'!AM28)*IMP_Salary_Expense_Multiplier</f>
        <v>0</v>
      </c>
      <c r="AN28" s="266">
        <f ca="1">('IMP Total Adj Net Salaries'!AN28-'IMP PRJ Adj Net Salaries'!AN28)*IMP_Salary_Expense_Multiplier</f>
        <v>0</v>
      </c>
      <c r="AO28" s="264">
        <f ca="1">('IMP Total Adj Net Salaries'!AO28-'IMP PRJ Adj Net Salaries'!AO28)*IMP_Salary_Expense_Multiplier</f>
        <v>0</v>
      </c>
      <c r="AP28" s="264">
        <f ca="1">('IMP Total Adj Net Salaries'!AP28-'IMP PRJ Adj Net Salaries'!AP28)*IMP_Salary_Expense_Multiplier</f>
        <v>0</v>
      </c>
      <c r="AQ28" s="263">
        <f ca="1">('IMP Total Adj Net Salaries'!AQ28-'IMP PRJ Adj Net Salaries'!AQ28)*IMP_Salary_Expense_Multiplier</f>
        <v>0</v>
      </c>
      <c r="AR28" s="264">
        <f ca="1">('IMP Total Adj Net Salaries'!AR28-'IMP PRJ Adj Net Salaries'!AR28)*IMP_Salary_Expense_Multiplier</f>
        <v>0</v>
      </c>
      <c r="AS28" s="264">
        <f ca="1">('IMP Total Adj Net Salaries'!AS28-'IMP PRJ Adj Net Salaries'!AS28)*IMP_Salary_Expense_Multiplier</f>
        <v>0</v>
      </c>
      <c r="AT28" s="263">
        <f ca="1">('IMP Total Adj Net Salaries'!AT28-'IMP PRJ Adj Net Salaries'!AT28)*IMP_Salary_Expense_Multiplier</f>
        <v>0</v>
      </c>
      <c r="AU28" s="264">
        <f ca="1">('IMP Total Adj Net Salaries'!AU28-'IMP PRJ Adj Net Salaries'!AU28)*IMP_Salary_Expense_Multiplier</f>
        <v>0</v>
      </c>
      <c r="AV28" s="264">
        <f ca="1">('IMP Total Adj Net Salaries'!AV28-'IMP PRJ Adj Net Salaries'!AV28)*IMP_Salary_Expense_Multiplier</f>
        <v>0</v>
      </c>
      <c r="AW28" s="263">
        <f ca="1">('IMP Total Adj Net Salaries'!AW28-'IMP PRJ Adj Net Salaries'!AW28)*IMP_Salary_Expense_Multiplier</f>
        <v>0</v>
      </c>
      <c r="AX28" s="264">
        <f ca="1">('IMP Total Adj Net Salaries'!AX28-'IMP PRJ Adj Net Salaries'!AX28)*IMP_Salary_Expense_Multiplier</f>
        <v>0</v>
      </c>
      <c r="AY28" s="265">
        <f ca="1">('IMP Total Adj Net Salaries'!AY28-'IMP PRJ Adj Net Salaries'!AY28)*IMP_Salary_Expense_Multiplier</f>
        <v>0</v>
      </c>
      <c r="AZ28" s="266">
        <f ca="1">('IMP Total Adj Net Salaries'!AZ28-'IMP PRJ Adj Net Salaries'!AZ28)*IMP_Salary_Expense_Multiplier</f>
        <v>0</v>
      </c>
      <c r="BA28" s="264">
        <f ca="1">('IMP Total Adj Net Salaries'!BA28-'IMP PRJ Adj Net Salaries'!BA28)*IMP_Salary_Expense_Multiplier</f>
        <v>0</v>
      </c>
      <c r="BB28" s="264">
        <f ca="1">('IMP Total Adj Net Salaries'!BB28-'IMP PRJ Adj Net Salaries'!BB28)*IMP_Salary_Expense_Multiplier</f>
        <v>0</v>
      </c>
      <c r="BC28" s="263">
        <f ca="1">('IMP Total Adj Net Salaries'!BC28-'IMP PRJ Adj Net Salaries'!BC28)*IMP_Salary_Expense_Multiplier</f>
        <v>0</v>
      </c>
      <c r="BD28" s="264">
        <f ca="1">('IMP Total Adj Net Salaries'!BD28-'IMP PRJ Adj Net Salaries'!BD28)*IMP_Salary_Expense_Multiplier</f>
        <v>0</v>
      </c>
      <c r="BE28" s="264">
        <f ca="1">('IMP Total Adj Net Salaries'!BE28-'IMP PRJ Adj Net Salaries'!BE28)*IMP_Salary_Expense_Multiplier</f>
        <v>0</v>
      </c>
      <c r="BF28" s="263">
        <f ca="1">('IMP Total Adj Net Salaries'!BF28-'IMP PRJ Adj Net Salaries'!BF28)*IMP_Salary_Expense_Multiplier</f>
        <v>0</v>
      </c>
      <c r="BG28" s="264">
        <f ca="1">('IMP Total Adj Net Salaries'!BG28-'IMP PRJ Adj Net Salaries'!BG28)*IMP_Salary_Expense_Multiplier</f>
        <v>0</v>
      </c>
      <c r="BH28" s="264">
        <f ca="1">('IMP Total Adj Net Salaries'!BH28-'IMP PRJ Adj Net Salaries'!BH28)*IMP_Salary_Expense_Multiplier</f>
        <v>0</v>
      </c>
      <c r="BI28" s="263">
        <f ca="1">('IMP Total Adj Net Salaries'!BI28-'IMP PRJ Adj Net Salaries'!BI28)*IMP_Salary_Expense_Multiplier</f>
        <v>0</v>
      </c>
      <c r="BJ28" s="264">
        <f ca="1">('IMP Total Adj Net Salaries'!BJ28-'IMP PRJ Adj Net Salaries'!BJ28)*IMP_Salary_Expense_Multiplier</f>
        <v>0</v>
      </c>
      <c r="BK28" s="265">
        <f ca="1">('IMP Total Adj Net Salaries'!BK28-'IMP PRJ Adj Net Salaries'!BK28)*IMP_Salary_Expense_Multiplier</f>
        <v>0</v>
      </c>
      <c r="BL28" s="264">
        <f ca="1">('IMP Total Adj Net Salaries'!BL28-'IMP PRJ Adj Net Salaries'!BL28)*IMP_Salary_Expense_Multiplier</f>
        <v>0</v>
      </c>
      <c r="BM28" s="264">
        <f ca="1">('IMP Total Adj Net Salaries'!BM28-'IMP PRJ Adj Net Salaries'!BM28)*IMP_Salary_Expense_Multiplier</f>
        <v>0</v>
      </c>
      <c r="BN28" s="346">
        <f ca="1">('IMP Total Adj Net Salaries'!BN28-'IMP PRJ Adj Net Salaries'!BN28)*IMP_Salary_Expense_Multiplier</f>
        <v>0</v>
      </c>
      <c r="BO28" s="264">
        <f ca="1">('IMP Total Adj Net Salaries'!BO28-'IMP PRJ Adj Net Salaries'!BO28)*IMP_Salary_Expense_Multiplier</f>
        <v>0</v>
      </c>
      <c r="BP28" s="264">
        <f ca="1">('IMP Total Adj Net Salaries'!BP28-'IMP PRJ Adj Net Salaries'!BP28)*IMP_Salary_Expense_Multiplier</f>
        <v>0</v>
      </c>
      <c r="BQ28" s="264">
        <f ca="1">('IMP Total Adj Net Salaries'!BQ28-'IMP PRJ Adj Net Salaries'!BQ28)*IMP_Salary_Expense_Multiplier</f>
        <v>0</v>
      </c>
      <c r="BR28" s="352">
        <f ca="1">('IMP Total Adj Net Salaries'!BR28-'IMP PRJ Adj Net Salaries'!BR28)*IMP_Salary_Expense_Multiplier</f>
        <v>0</v>
      </c>
      <c r="BS28" s="264">
        <f ca="1">('IMP Total Adj Net Salaries'!BS28-'IMP PRJ Adj Net Salaries'!BS28)*IMP_Salary_Expense_Multiplier</f>
        <v>0</v>
      </c>
      <c r="BT28" s="346">
        <f ca="1">('IMP Total Adj Net Salaries'!BT28-'IMP PRJ Adj Net Salaries'!BT28)*IMP_Salary_Expense_Multiplier</f>
        <v>0</v>
      </c>
      <c r="BU28" s="264">
        <f ca="1">('IMP Total Adj Net Salaries'!BU28-'IMP PRJ Adj Net Salaries'!BU28)*IMP_Salary_Expense_Multiplier</f>
        <v>0</v>
      </c>
      <c r="BV28" s="264">
        <f ca="1">('IMP Total Adj Net Salaries'!BV28-'IMP PRJ Adj Net Salaries'!BV28)*IMP_Salary_Expense_Multiplier</f>
        <v>0</v>
      </c>
      <c r="BW28" s="265">
        <f ca="1">('IMP Total Adj Net Salaries'!BW28-'IMP PRJ Adj Net Salaries'!BW28)*IMP_Salary_Expense_Multiplier</f>
        <v>0</v>
      </c>
      <c r="BX28" s="266">
        <f ca="1">('IMP Total Adj Net Salaries'!BX28-'IMP PRJ Adj Net Salaries'!BX28)*IMP_Salary_Expense_Multiplier</f>
        <v>0</v>
      </c>
      <c r="BY28" s="264">
        <f ca="1">('IMP Total Adj Net Salaries'!BY28-'IMP PRJ Adj Net Salaries'!BY28)*IMP_Salary_Expense_Multiplier</f>
        <v>0</v>
      </c>
      <c r="BZ28" s="264">
        <f ca="1">('IMP Total Adj Net Salaries'!BZ28-'IMP PRJ Adj Net Salaries'!BZ28)*IMP_Salary_Expense_Multiplier</f>
        <v>0</v>
      </c>
      <c r="CA28" s="263">
        <f ca="1">('IMP Total Adj Net Salaries'!CA28-'IMP PRJ Adj Net Salaries'!CA28)*IMP_Salary_Expense_Multiplier</f>
        <v>0</v>
      </c>
      <c r="CB28" s="264">
        <f ca="1">('IMP Total Adj Net Salaries'!CB28-'IMP PRJ Adj Net Salaries'!CB28)*IMP_Salary_Expense_Multiplier</f>
        <v>0</v>
      </c>
      <c r="CC28" s="264">
        <f ca="1">('IMP Total Adj Net Salaries'!CC28-'IMP PRJ Adj Net Salaries'!CC28)*IMP_Salary_Expense_Multiplier</f>
        <v>0</v>
      </c>
      <c r="CD28" s="263">
        <f ca="1">('IMP Total Adj Net Salaries'!CD28-'IMP PRJ Adj Net Salaries'!CD28)*IMP_Salary_Expense_Multiplier</f>
        <v>0</v>
      </c>
      <c r="CE28" s="264">
        <f ca="1">('IMP Total Adj Net Salaries'!CE28-'IMP PRJ Adj Net Salaries'!CE28)*IMP_Salary_Expense_Multiplier</f>
        <v>0</v>
      </c>
      <c r="CF28" s="264">
        <f ca="1">('IMP Total Adj Net Salaries'!CF28-'IMP PRJ Adj Net Salaries'!CF28)*IMP_Salary_Expense_Multiplier</f>
        <v>0</v>
      </c>
      <c r="CG28" s="263">
        <f ca="1">('IMP Total Adj Net Salaries'!CG28-'IMP PRJ Adj Net Salaries'!CG28)*IMP_Salary_Expense_Multiplier</f>
        <v>0</v>
      </c>
      <c r="CH28" s="264">
        <f ca="1">('IMP Total Adj Net Salaries'!CH28-'IMP PRJ Adj Net Salaries'!CH28)*IMP_Salary_Expense_Multiplier</f>
        <v>0</v>
      </c>
      <c r="CI28" s="265">
        <f ca="1">('IMP Total Adj Net Salaries'!CI28-'IMP PRJ Adj Net Salaries'!CI28)*IMP_Salary_Expense_Multiplier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21.513599999999997</v>
      </c>
      <c r="AC30" s="264">
        <f t="shared" ref="AC30:CI30" ca="1" si="1">SUM(AC4:AC28)</f>
        <v>17.625599999999999</v>
      </c>
      <c r="AD30" s="264">
        <f t="shared" ca="1" si="1"/>
        <v>58.060799999999993</v>
      </c>
      <c r="AE30" s="263">
        <f t="shared" ca="1" si="1"/>
        <v>59.356799999999993</v>
      </c>
      <c r="AF30" s="264">
        <f t="shared" ca="1" si="1"/>
        <v>70.415999999999997</v>
      </c>
      <c r="AG30" s="264">
        <f t="shared" ca="1" si="1"/>
        <v>48.815999999999995</v>
      </c>
      <c r="AH30" s="263">
        <f t="shared" ca="1" si="1"/>
        <v>59.356799999999993</v>
      </c>
      <c r="AI30" s="264">
        <f t="shared" ca="1" si="1"/>
        <v>70.415999999999997</v>
      </c>
      <c r="AJ30" s="264">
        <f t="shared" ca="1" si="1"/>
        <v>48.815999999999995</v>
      </c>
      <c r="AK30" s="263">
        <f t="shared" ca="1" si="1"/>
        <v>59.356799999999993</v>
      </c>
      <c r="AL30" s="264">
        <f t="shared" ca="1" si="1"/>
        <v>70.415999999999997</v>
      </c>
      <c r="AM30" s="265">
        <f t="shared" ca="1" si="1"/>
        <v>48.815999999999995</v>
      </c>
      <c r="AN30" s="266">
        <f t="shared" ca="1" si="1"/>
        <v>48.059400000000011</v>
      </c>
      <c r="AO30" s="264">
        <f t="shared" ca="1" si="1"/>
        <v>58.231800000000021</v>
      </c>
      <c r="AP30" s="264">
        <f t="shared" ca="1" si="1"/>
        <v>226.59540000000001</v>
      </c>
      <c r="AQ30" s="263">
        <f t="shared" ca="1" si="1"/>
        <v>192.44520000000003</v>
      </c>
      <c r="AR30" s="264">
        <f t="shared" ca="1" si="1"/>
        <v>254.20620000000005</v>
      </c>
      <c r="AS30" s="264">
        <f t="shared" ca="1" si="1"/>
        <v>173.03459999999998</v>
      </c>
      <c r="AT30" s="263">
        <f t="shared" ca="1" si="1"/>
        <v>237.90959999999995</v>
      </c>
      <c r="AU30" s="264">
        <f t="shared" ca="1" si="1"/>
        <v>317.62799999999999</v>
      </c>
      <c r="AV30" s="264">
        <f t="shared" ca="1" si="1"/>
        <v>161.928</v>
      </c>
      <c r="AW30" s="263">
        <f t="shared" ca="1" si="1"/>
        <v>211.07730000000006</v>
      </c>
      <c r="AX30" s="264">
        <f t="shared" ca="1" si="1"/>
        <v>262.19879999999995</v>
      </c>
      <c r="AY30" s="265">
        <f t="shared" ca="1" si="1"/>
        <v>186.63240000000002</v>
      </c>
      <c r="AZ30" s="266">
        <f t="shared" ca="1" si="1"/>
        <v>229.71312000000009</v>
      </c>
      <c r="BA30" s="264">
        <f t="shared" ca="1" si="1"/>
        <v>331.76832000000002</v>
      </c>
      <c r="BB30" s="264">
        <f t="shared" ca="1" si="1"/>
        <v>210.81216000000001</v>
      </c>
      <c r="BC30" s="263">
        <f t="shared" ca="1" si="1"/>
        <v>88.040159999999972</v>
      </c>
      <c r="BD30" s="264">
        <f t="shared" ca="1" si="1"/>
        <v>190.78799999999998</v>
      </c>
      <c r="BE30" s="264">
        <f t="shared" ca="1" si="1"/>
        <v>407.00400000000019</v>
      </c>
      <c r="BF30" s="263">
        <f t="shared" ca="1" si="1"/>
        <v>525.46415999999988</v>
      </c>
      <c r="BG30" s="264">
        <f t="shared" ca="1" si="1"/>
        <v>762.68399999999974</v>
      </c>
      <c r="BH30" s="264">
        <f t="shared" ca="1" si="1"/>
        <v>299.36399999999998</v>
      </c>
      <c r="BI30" s="263">
        <f t="shared" ca="1" si="1"/>
        <v>525.46415999999988</v>
      </c>
      <c r="BJ30" s="264">
        <f t="shared" ca="1" si="1"/>
        <v>762.68399999999974</v>
      </c>
      <c r="BK30" s="265">
        <f t="shared" ca="1" si="1"/>
        <v>299.36399999999998</v>
      </c>
      <c r="BL30" s="264">
        <f t="shared" ca="1" si="1"/>
        <v>737.01749999999993</v>
      </c>
      <c r="BM30" s="264">
        <f t="shared" ca="1" si="1"/>
        <v>1002.9374999999999</v>
      </c>
      <c r="BN30" s="345">
        <f t="shared" ca="1" si="1"/>
        <v>483.56249999999994</v>
      </c>
      <c r="BO30" s="264">
        <f t="shared" ca="1" si="1"/>
        <v>173.24249999999989</v>
      </c>
      <c r="BP30" s="264">
        <f t="shared" ca="1" si="1"/>
        <v>392.28749999999997</v>
      </c>
      <c r="BQ30" s="345">
        <f t="shared" ca="1" si="1"/>
        <v>442.61249999999995</v>
      </c>
      <c r="BR30" s="264">
        <f t="shared" ca="1" si="1"/>
        <v>759.82499999999993</v>
      </c>
      <c r="BS30" s="264">
        <f t="shared" ca="1" si="1"/>
        <v>1172.625</v>
      </c>
      <c r="BT30" s="345">
        <f t="shared" ca="1" si="1"/>
        <v>402.37499999999994</v>
      </c>
      <c r="BU30" s="264">
        <f t="shared" ca="1" si="1"/>
        <v>549.89249999999981</v>
      </c>
      <c r="BV30" s="264">
        <f t="shared" ca="1" si="1"/>
        <v>932.28</v>
      </c>
      <c r="BW30" s="265">
        <f t="shared" ca="1" si="1"/>
        <v>349.14000000000016</v>
      </c>
      <c r="BX30" s="266">
        <f t="shared" ca="1" si="1"/>
        <v>907.71299999999985</v>
      </c>
      <c r="BY30" s="264">
        <f t="shared" ca="1" si="1"/>
        <v>1461.8249999999996</v>
      </c>
      <c r="BZ30" s="264">
        <f t="shared" ca="1" si="1"/>
        <v>422.77499999999969</v>
      </c>
      <c r="CA30" s="263">
        <f t="shared" ca="1" si="1"/>
        <v>1330.5329999999997</v>
      </c>
      <c r="CB30" s="264">
        <f t="shared" ca="1" si="1"/>
        <v>1815.5249999999999</v>
      </c>
      <c r="CC30" s="264">
        <f t="shared" ca="1" si="1"/>
        <v>868.27499999999986</v>
      </c>
      <c r="CD30" s="263">
        <f t="shared" ca="1" si="1"/>
        <v>1306.9350000000004</v>
      </c>
      <c r="CE30" s="264">
        <f t="shared" ca="1" si="1"/>
        <v>1698.3270000000005</v>
      </c>
      <c r="CF30" s="264">
        <f t="shared" ca="1" si="1"/>
        <v>918.80100000000027</v>
      </c>
      <c r="CG30" s="263">
        <f t="shared" ca="1" si="1"/>
        <v>1317.8790000000004</v>
      </c>
      <c r="CH30" s="264">
        <f t="shared" ca="1" si="1"/>
        <v>1805.1750000000002</v>
      </c>
      <c r="CI30" s="265">
        <f t="shared" ca="1" si="1"/>
        <v>853.42500000000007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97.199999999999989</v>
      </c>
      <c r="AE32" s="263"/>
      <c r="AF32" s="264"/>
      <c r="AG32" s="264">
        <f ca="1">SUM(AE30:AG30)</f>
        <v>178.58879999999999</v>
      </c>
      <c r="AH32" s="263"/>
      <c r="AI32" s="264"/>
      <c r="AJ32" s="264">
        <f ca="1">SUM(AH30:AJ30)</f>
        <v>178.58879999999999</v>
      </c>
      <c r="AK32" s="263"/>
      <c r="AL32" s="264"/>
      <c r="AM32" s="265">
        <f ca="1">SUM(AK30:AM30)</f>
        <v>178.58879999999999</v>
      </c>
      <c r="AN32" s="266"/>
      <c r="AO32" s="264"/>
      <c r="AP32" s="264">
        <f ca="1">SUM(AN30:AP30)</f>
        <v>332.88660000000004</v>
      </c>
      <c r="AQ32" s="263"/>
      <c r="AR32" s="264"/>
      <c r="AS32" s="264">
        <f ca="1">SUM(AQ30:AS30)</f>
        <v>619.68600000000004</v>
      </c>
      <c r="AT32" s="263"/>
      <c r="AU32" s="264"/>
      <c r="AV32" s="264">
        <f ca="1">SUM(AT30:AV30)</f>
        <v>717.46559999999988</v>
      </c>
      <c r="AW32" s="263"/>
      <c r="AX32" s="264"/>
      <c r="AY32" s="265">
        <f ca="1">SUM(AW30:AY30)</f>
        <v>659.9085</v>
      </c>
      <c r="AZ32" s="266"/>
      <c r="BA32" s="264"/>
      <c r="BB32" s="264">
        <f ca="1">SUM(AZ30:BB30)</f>
        <v>772.2936000000002</v>
      </c>
      <c r="BC32" s="263"/>
      <c r="BD32" s="264"/>
      <c r="BE32" s="264">
        <f ca="1">SUM(BC30:BE30)</f>
        <v>685.83216000000016</v>
      </c>
      <c r="BF32" s="263"/>
      <c r="BG32" s="264"/>
      <c r="BH32" s="264">
        <f ca="1">SUM(BF30:BH30)</f>
        <v>1587.5121599999998</v>
      </c>
      <c r="BI32" s="263"/>
      <c r="BJ32" s="264"/>
      <c r="BK32" s="265">
        <f ca="1">SUM(BI30:BK30)</f>
        <v>1587.5121599999998</v>
      </c>
      <c r="BL32" s="264"/>
      <c r="BM32" s="264"/>
      <c r="BN32" s="345">
        <f ca="1">SUM(BL30:BN30)</f>
        <v>2223.5174999999999</v>
      </c>
      <c r="BO32" s="264"/>
      <c r="BP32" s="264"/>
      <c r="BQ32" s="345">
        <f ca="1">SUM(BO30:BQ30)</f>
        <v>1008.1424999999998</v>
      </c>
      <c r="BR32" s="264"/>
      <c r="BS32" s="264"/>
      <c r="BT32" s="345">
        <f ca="1">SUM(BR30:BT30)</f>
        <v>2334.8249999999998</v>
      </c>
      <c r="BU32" s="264"/>
      <c r="BV32" s="264"/>
      <c r="BW32" s="265">
        <f ca="1">SUM(BU30:BW30)</f>
        <v>1831.3124999999998</v>
      </c>
      <c r="BX32" s="266"/>
      <c r="BY32" s="264"/>
      <c r="BZ32" s="264">
        <f ca="1">SUM(BX30:BZ30)</f>
        <v>2792.3129999999992</v>
      </c>
      <c r="CA32" s="263"/>
      <c r="CB32" s="264"/>
      <c r="CC32" s="264">
        <f ca="1">SUM(CA30:CC30)</f>
        <v>4014.3329999999996</v>
      </c>
      <c r="CD32" s="263"/>
      <c r="CE32" s="264"/>
      <c r="CF32" s="264">
        <f ca="1">SUM(CD30:CF30)</f>
        <v>3924.063000000001</v>
      </c>
      <c r="CG32" s="263"/>
      <c r="CH32" s="264"/>
      <c r="CI32" s="265">
        <f ca="1">SUM(CG30:CI30)</f>
        <v>3976.4790000000007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632.96640000000002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2329.9467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4633.1500799999994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7397.7974999999997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14707.187999999998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22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="90" zoomScaleNormal="9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Total Costs'!AB4-'IMP PRJ Costs'!AB4</f>
        <v>31.103999999999996</v>
      </c>
      <c r="AC4" s="261">
        <f ca="1">'IMP Total Costs'!AC4-'IMP PRJ Costs'!AC4</f>
        <v>19.439999999999998</v>
      </c>
      <c r="AD4" s="261">
        <f ca="1">'IMP Total Costs'!AD4-'IMP PRJ Costs'!AD4</f>
        <v>34.991999999999997</v>
      </c>
      <c r="AE4" s="260">
        <f ca="1">'IMP Total Costs'!AE4-'IMP PRJ Costs'!AE4</f>
        <v>38.879999999999995</v>
      </c>
      <c r="AF4" s="261">
        <f ca="1">'IMP Total Costs'!AF4-'IMP PRJ Costs'!AF4</f>
        <v>38.879999999999995</v>
      </c>
      <c r="AG4" s="261">
        <f ca="1">'IMP Total Costs'!AG4-'IMP PRJ Costs'!AG4</f>
        <v>31.103999999999996</v>
      </c>
      <c r="AH4" s="260">
        <f ca="1">'IMP Total Costs'!AH4-'IMP PRJ Costs'!AH4</f>
        <v>38.879999999999995</v>
      </c>
      <c r="AI4" s="261">
        <f ca="1">'IMP Total Costs'!AI4-'IMP PRJ Costs'!AI4</f>
        <v>38.879999999999995</v>
      </c>
      <c r="AJ4" s="261">
        <f ca="1">'IMP Total Costs'!AJ4-'IMP PRJ Costs'!AJ4</f>
        <v>31.103999999999996</v>
      </c>
      <c r="AK4" s="260">
        <f ca="1">'IMP Total Costs'!AK4-'IMP PRJ Costs'!AK4</f>
        <v>38.879999999999995</v>
      </c>
      <c r="AL4" s="261">
        <f ca="1">'IMP Total Costs'!AL4-'IMP PRJ Costs'!AL4</f>
        <v>38.879999999999995</v>
      </c>
      <c r="AM4" s="262">
        <f ca="1">'IMP Total Costs'!AM4-'IMP PRJ Costs'!AM4</f>
        <v>31.103999999999996</v>
      </c>
      <c r="AN4" s="261">
        <f ca="1">'IMP Total Costs'!AN4-'IMP PRJ Costs'!AN4</f>
        <v>9.3420000000000059</v>
      </c>
      <c r="AO4" s="261">
        <f ca="1">'IMP Total Costs'!AO4-'IMP PRJ Costs'!AO4</f>
        <v>0</v>
      </c>
      <c r="AP4" s="261">
        <f ca="1">'IMP Total Costs'!AP4-'IMP PRJ Costs'!AP4</f>
        <v>65.394000000000005</v>
      </c>
      <c r="AQ4" s="260">
        <f ca="1">'IMP Total Costs'!AQ4-'IMP PRJ Costs'!AQ4</f>
        <v>84.078000000000003</v>
      </c>
      <c r="AR4" s="261">
        <f ca="1">'IMP Total Costs'!AR4-'IMP PRJ Costs'!AR4</f>
        <v>70.064999999999998</v>
      </c>
      <c r="AS4" s="261">
        <f ca="1">'IMP Total Costs'!AS4-'IMP PRJ Costs'!AS4</f>
        <v>42.039000000000001</v>
      </c>
      <c r="AT4" s="260">
        <f ca="1">'IMP Total Costs'!AT4-'IMP PRJ Costs'!AT4</f>
        <v>93.42</v>
      </c>
      <c r="AU4" s="261">
        <f ca="1">'IMP Total Costs'!AU4-'IMP PRJ Costs'!AU4</f>
        <v>93.42</v>
      </c>
      <c r="AV4" s="261">
        <f ca="1">'IMP Total Costs'!AV4-'IMP PRJ Costs'!AV4</f>
        <v>37.367999999999995</v>
      </c>
      <c r="AW4" s="260">
        <f ca="1">'IMP Total Costs'!AW4-'IMP PRJ Costs'!AW4</f>
        <v>79.406999999999996</v>
      </c>
      <c r="AX4" s="261">
        <f ca="1">'IMP Total Costs'!AX4-'IMP PRJ Costs'!AX4</f>
        <v>58.387500000000003</v>
      </c>
      <c r="AY4" s="262">
        <f ca="1">'IMP Total Costs'!AY4-'IMP PRJ Costs'!AY4</f>
        <v>39.703499999999998</v>
      </c>
      <c r="AZ4" s="261">
        <f ca="1">'IMP Total Costs'!AZ4-'IMP PRJ Costs'!AZ4</f>
        <v>102.7728</v>
      </c>
      <c r="BA4" s="261">
        <f ca="1">'IMP Total Costs'!BA4-'IMP PRJ Costs'!BA4</f>
        <v>88.452000000000012</v>
      </c>
      <c r="BB4" s="261">
        <f ca="1">'IMP Total Costs'!BB4-'IMP PRJ Costs'!BB4</f>
        <v>34.53840000000001</v>
      </c>
      <c r="BC4" s="260">
        <f ca="1">'IMP Total Costs'!BC4-'IMP PRJ Costs'!BC4</f>
        <v>28.08</v>
      </c>
      <c r="BD4" s="261">
        <f ca="1">'IMP Total Costs'!BD4-'IMP PRJ Costs'!BD4</f>
        <v>14.04000000000002</v>
      </c>
      <c r="BE4" s="261">
        <f ca="1">'IMP Total Costs'!BE4-'IMP PRJ Costs'!BE4</f>
        <v>99.964800000000025</v>
      </c>
      <c r="BF4" s="260">
        <f ca="1">'IMP Total Costs'!BF4-'IMP PRJ Costs'!BF4</f>
        <v>224.64000000000001</v>
      </c>
      <c r="BG4" s="261">
        <f ca="1">'IMP Total Costs'!BG4-'IMP PRJ Costs'!BG4</f>
        <v>224.64000000000001</v>
      </c>
      <c r="BH4" s="261">
        <f ca="1">'IMP Total Costs'!BH4-'IMP PRJ Costs'!BH4</f>
        <v>57.844799999999992</v>
      </c>
      <c r="BI4" s="260">
        <f ca="1">'IMP Total Costs'!BI4-'IMP PRJ Costs'!BI4</f>
        <v>224.64000000000001</v>
      </c>
      <c r="BJ4" s="261">
        <f ca="1">'IMP Total Costs'!BJ4-'IMP PRJ Costs'!BJ4</f>
        <v>224.64000000000001</v>
      </c>
      <c r="BK4" s="262">
        <f ca="1">'IMP Total Costs'!BK4-'IMP PRJ Costs'!BK4</f>
        <v>57.844799999999992</v>
      </c>
      <c r="BL4" s="261">
        <f ca="1">'IMP Total Costs'!BL4-'IMP PRJ Costs'!BL4</f>
        <v>270</v>
      </c>
      <c r="BM4" s="261">
        <f ca="1">'IMP Total Costs'!BM4-'IMP PRJ Costs'!BM4</f>
        <v>270</v>
      </c>
      <c r="BN4" s="261">
        <f ca="1">'IMP Total Costs'!BN4-'IMP PRJ Costs'!BN4</f>
        <v>83.025000000000006</v>
      </c>
      <c r="BO4" s="260">
        <f ca="1">'IMP Total Costs'!BO4-'IMP PRJ Costs'!BO4</f>
        <v>155.25</v>
      </c>
      <c r="BP4" s="261">
        <f ca="1">'IMP Total Costs'!BP4-'IMP PRJ Costs'!BP4</f>
        <v>50.625</v>
      </c>
      <c r="BQ4" s="261">
        <f ca="1">'IMP Total Costs'!BQ4-'IMP PRJ Costs'!BQ4</f>
        <v>93.149999999999949</v>
      </c>
      <c r="BR4" s="260">
        <f ca="1">'IMP Total Costs'!BR4-'IMP PRJ Costs'!BR4</f>
        <v>337.5</v>
      </c>
      <c r="BS4" s="261">
        <f ca="1">'IMP Total Costs'!BS4-'IMP PRJ Costs'!BS4</f>
        <v>337.5</v>
      </c>
      <c r="BT4" s="261">
        <f ca="1">'IMP Total Costs'!BT4-'IMP PRJ Costs'!BT4</f>
        <v>47.25</v>
      </c>
      <c r="BU4" s="260">
        <f ca="1">'IMP Total Costs'!BU4-'IMP PRJ Costs'!BU4</f>
        <v>303.07499999999999</v>
      </c>
      <c r="BV4" s="261">
        <f ca="1">'IMP Total Costs'!BV4-'IMP PRJ Costs'!BV4</f>
        <v>251.4375</v>
      </c>
      <c r="BW4" s="262">
        <f ca="1">'IMP Total Costs'!BW4-'IMP PRJ Costs'!BW4</f>
        <v>30.037500000000023</v>
      </c>
      <c r="BX4" s="261">
        <f ca="1">'IMP Total Costs'!BX4-'IMP PRJ Costs'!BX4</f>
        <v>405</v>
      </c>
      <c r="BY4" s="261">
        <f ca="1">'IMP Total Costs'!BY4-'IMP PRJ Costs'!BY4</f>
        <v>405</v>
      </c>
      <c r="BZ4" s="261">
        <f ca="1">'IMP Total Costs'!BZ4-'IMP PRJ Costs'!BZ4</f>
        <v>15.389999999999986</v>
      </c>
      <c r="CA4" s="260">
        <f ca="1">'IMP Total Costs'!CA4-'IMP PRJ Costs'!CA4</f>
        <v>405</v>
      </c>
      <c r="CB4" s="261">
        <f ca="1">'IMP Total Costs'!CB4-'IMP PRJ Costs'!CB4</f>
        <v>405</v>
      </c>
      <c r="CC4" s="261">
        <f ca="1">'IMP Total Costs'!CC4-'IMP PRJ Costs'!CC4</f>
        <v>63.990000000000009</v>
      </c>
      <c r="CD4" s="260">
        <f ca="1">'IMP Total Costs'!CD4-'IMP PRJ Costs'!CD4</f>
        <v>379.08</v>
      </c>
      <c r="CE4" s="261">
        <f ca="1">'IMP Total Costs'!CE4-'IMP PRJ Costs'!CE4</f>
        <v>340.2</v>
      </c>
      <c r="CF4" s="261">
        <f ca="1">'IMP Total Costs'!CF4-'IMP PRJ Costs'!CF4</f>
        <v>75.330000000000041</v>
      </c>
      <c r="CG4" s="260">
        <f ca="1">'IMP Total Costs'!CG4-'IMP PRJ Costs'!CG4</f>
        <v>405</v>
      </c>
      <c r="CH4" s="261">
        <f ca="1">'IMP Total Costs'!CH4-'IMP PRJ Costs'!CH4</f>
        <v>405</v>
      </c>
      <c r="CI4" s="262">
        <f ca="1">'IMP Total Costs'!CI4-'IMP PRJ Costs'!CI4</f>
        <v>62.370000000000005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Total Costs'!AB5-'IMP PRJ Costs'!AB5</f>
        <v>0</v>
      </c>
      <c r="AC5" s="264">
        <f ca="1">'IMP Total Costs'!AC5-'IMP PRJ Costs'!AC5</f>
        <v>0</v>
      </c>
      <c r="AD5" s="264">
        <f ca="1">'IMP Total Costs'!AD5-'IMP PRJ Costs'!AD5</f>
        <v>18.662400000000002</v>
      </c>
      <c r="AE5" s="263">
        <f ca="1">'IMP Total Costs'!AE5-'IMP PRJ Costs'!AE5</f>
        <v>18.662400000000002</v>
      </c>
      <c r="AF5" s="264">
        <f ca="1">'IMP Total Costs'!AF5-'IMP PRJ Costs'!AF5</f>
        <v>20.736000000000001</v>
      </c>
      <c r="AG5" s="264">
        <f ca="1">'IMP Total Costs'!AG5-'IMP PRJ Costs'!AG5</f>
        <v>16.588799999999999</v>
      </c>
      <c r="AH5" s="263">
        <f ca="1">'IMP Total Costs'!AH5-'IMP PRJ Costs'!AH5</f>
        <v>18.662400000000002</v>
      </c>
      <c r="AI5" s="264">
        <f ca="1">'IMP Total Costs'!AI5-'IMP PRJ Costs'!AI5</f>
        <v>20.736000000000001</v>
      </c>
      <c r="AJ5" s="264">
        <f ca="1">'IMP Total Costs'!AJ5-'IMP PRJ Costs'!AJ5</f>
        <v>16.588799999999999</v>
      </c>
      <c r="AK5" s="263">
        <f ca="1">'IMP Total Costs'!AK5-'IMP PRJ Costs'!AK5</f>
        <v>18.662400000000002</v>
      </c>
      <c r="AL5" s="264">
        <f ca="1">'IMP Total Costs'!AL5-'IMP PRJ Costs'!AL5</f>
        <v>20.736000000000001</v>
      </c>
      <c r="AM5" s="265">
        <f ca="1">'IMP Total Costs'!AM5-'IMP PRJ Costs'!AM5</f>
        <v>16.588799999999999</v>
      </c>
      <c r="AN5" s="266">
        <f ca="1">'IMP Total Costs'!AN5-'IMP PRJ Costs'!AN5</f>
        <v>22.420800000000014</v>
      </c>
      <c r="AO5" s="264">
        <f ca="1">'IMP Total Costs'!AO5-'IMP PRJ Costs'!AO5</f>
        <v>24.912000000000006</v>
      </c>
      <c r="AP5" s="264">
        <f ca="1">'IMP Total Costs'!AP5-'IMP PRJ Costs'!AP5</f>
        <v>109.61280000000001</v>
      </c>
      <c r="AQ5" s="263">
        <f ca="1">'IMP Total Costs'!AQ5-'IMP PRJ Costs'!AQ5</f>
        <v>87.192000000000007</v>
      </c>
      <c r="AR5" s="264">
        <f ca="1">'IMP Total Costs'!AR5-'IMP PRJ Costs'!AR5</f>
        <v>99.647999999999996</v>
      </c>
      <c r="AS5" s="264">
        <f ca="1">'IMP Total Costs'!AS5-'IMP PRJ Costs'!AS5</f>
        <v>97.156800000000004</v>
      </c>
      <c r="AT5" s="263">
        <f ca="1">'IMP Total Costs'!AT5-'IMP PRJ Costs'!AT5</f>
        <v>109.61280000000001</v>
      </c>
      <c r="AU5" s="264">
        <f ca="1">'IMP Total Costs'!AU5-'IMP PRJ Costs'!AU5</f>
        <v>124.56</v>
      </c>
      <c r="AV5" s="264">
        <f ca="1">'IMP Total Costs'!AV5-'IMP PRJ Costs'!AV5</f>
        <v>94.665599999999998</v>
      </c>
      <c r="AW5" s="263">
        <f ca="1">'IMP Total Costs'!AW5-'IMP PRJ Costs'!AW5</f>
        <v>74.736000000000004</v>
      </c>
      <c r="AX5" s="264">
        <f ca="1">'IMP Total Costs'!AX5-'IMP PRJ Costs'!AX5</f>
        <v>87.192000000000007</v>
      </c>
      <c r="AY5" s="265">
        <f ca="1">'IMP Total Costs'!AY5-'IMP PRJ Costs'!AY5</f>
        <v>95.911200000000008</v>
      </c>
      <c r="AZ5" s="266">
        <f ca="1">'IMP Total Costs'!AZ5-'IMP PRJ Costs'!AZ5</f>
        <v>104.83200000000002</v>
      </c>
      <c r="BA5" s="264">
        <f ca="1">'IMP Total Costs'!BA5-'IMP PRJ Costs'!BA5</f>
        <v>124.30080000000002</v>
      </c>
      <c r="BB5" s="264">
        <f ca="1">'IMP Total Costs'!BB5-'IMP PRJ Costs'!BB5</f>
        <v>108.27648000000002</v>
      </c>
      <c r="BC5" s="263">
        <f ca="1">'IMP Total Costs'!BC5-'IMP PRJ Costs'!BC5</f>
        <v>22.913280000000015</v>
      </c>
      <c r="BD5" s="264">
        <f ca="1">'IMP Total Costs'!BD5-'IMP PRJ Costs'!BD5</f>
        <v>44.927999999999969</v>
      </c>
      <c r="BE5" s="264">
        <f ca="1">'IMP Total Costs'!BE5-'IMP PRJ Costs'!BE5</f>
        <v>203.07455999999999</v>
      </c>
      <c r="BF5" s="263">
        <f ca="1">'IMP Total Costs'!BF5-'IMP PRJ Costs'!BF5</f>
        <v>225.08927999999997</v>
      </c>
      <c r="BG5" s="264">
        <f ca="1">'IMP Total Costs'!BG5-'IMP PRJ Costs'!BG5</f>
        <v>269.56799999999998</v>
      </c>
      <c r="BH5" s="264">
        <f ca="1">'IMP Total Costs'!BH5-'IMP PRJ Costs'!BH5</f>
        <v>180.61055999999996</v>
      </c>
      <c r="BI5" s="263">
        <f ca="1">'IMP Total Costs'!BI5-'IMP PRJ Costs'!BI5</f>
        <v>225.08927999999997</v>
      </c>
      <c r="BJ5" s="264">
        <f ca="1">'IMP Total Costs'!BJ5-'IMP PRJ Costs'!BJ5</f>
        <v>269.56799999999998</v>
      </c>
      <c r="BK5" s="265">
        <f ca="1">'IMP Total Costs'!BK5-'IMP PRJ Costs'!BK5</f>
        <v>180.61055999999996</v>
      </c>
      <c r="BL5" s="266">
        <f ca="1">'IMP Total Costs'!BL5-'IMP PRJ Costs'!BL5</f>
        <v>274.14</v>
      </c>
      <c r="BM5" s="264">
        <f ca="1">'IMP Total Costs'!BM5-'IMP PRJ Costs'!BM5</f>
        <v>324</v>
      </c>
      <c r="BN5" s="264">
        <f ca="1">'IMP Total Costs'!BN5-'IMP PRJ Costs'!BN5</f>
        <v>224.28</v>
      </c>
      <c r="BO5" s="263">
        <f ca="1">'IMP Total Costs'!BO5-'IMP PRJ Costs'!BO5</f>
        <v>4.1399999999999864</v>
      </c>
      <c r="BP5" s="264">
        <f ca="1">'IMP Total Costs'!BP5-'IMP PRJ Costs'!BP5</f>
        <v>54</v>
      </c>
      <c r="BQ5" s="264">
        <f ca="1">'IMP Total Costs'!BQ5-'IMP PRJ Costs'!BQ5</f>
        <v>229.67999999999998</v>
      </c>
      <c r="BR5" s="263">
        <f ca="1">'IMP Total Costs'!BR5-'IMP PRJ Costs'!BR5</f>
        <v>282.60000000000002</v>
      </c>
      <c r="BS5" s="264">
        <f ca="1">'IMP Total Costs'!BS5-'IMP PRJ Costs'!BS5</f>
        <v>360</v>
      </c>
      <c r="BT5" s="264">
        <f ca="1">'IMP Total Costs'!BT5-'IMP PRJ Costs'!BT5</f>
        <v>205.2</v>
      </c>
      <c r="BU5" s="263">
        <f ca="1">'IMP Total Costs'!BU5-'IMP PRJ Costs'!BU5</f>
        <v>190.8</v>
      </c>
      <c r="BV5" s="264">
        <f ca="1">'IMP Total Costs'!BV5-'IMP PRJ Costs'!BV5</f>
        <v>268.2</v>
      </c>
      <c r="BW5" s="265">
        <f ca="1">'IMP Total Costs'!BW5-'IMP PRJ Costs'!BW5</f>
        <v>196.02</v>
      </c>
      <c r="BX5" s="266">
        <f ca="1">'IMP Total Costs'!BX5-'IMP PRJ Costs'!BX5</f>
        <v>328.10399999999998</v>
      </c>
      <c r="BY5" s="264">
        <f ca="1">'IMP Total Costs'!BY5-'IMP PRJ Costs'!BY5</f>
        <v>432</v>
      </c>
      <c r="BZ5" s="264">
        <f ca="1">'IMP Total Costs'!BZ5-'IMP PRJ Costs'!BZ5</f>
        <v>224.20799999999997</v>
      </c>
      <c r="CA5" s="263">
        <f ca="1">'IMP Total Costs'!CA5-'IMP PRJ Costs'!CA5</f>
        <v>341.06400000000002</v>
      </c>
      <c r="CB5" s="264">
        <f ca="1">'IMP Total Costs'!CB5-'IMP PRJ Costs'!CB5</f>
        <v>432</v>
      </c>
      <c r="CC5" s="264">
        <f ca="1">'IMP Total Costs'!CC5-'IMP PRJ Costs'!CC5</f>
        <v>250.12800000000001</v>
      </c>
      <c r="CD5" s="263">
        <f ca="1">'IMP Total Costs'!CD5-'IMP PRJ Costs'!CD5</f>
        <v>278.42399999999998</v>
      </c>
      <c r="CE5" s="264">
        <f ca="1">'IMP Total Costs'!CE5-'IMP PRJ Costs'!CE5</f>
        <v>362.88</v>
      </c>
      <c r="CF5" s="264">
        <f ca="1">'IMP Total Costs'!CF5-'IMP PRJ Costs'!CF5</f>
        <v>256.17600000000004</v>
      </c>
      <c r="CG5" s="263">
        <f ca="1">'IMP Total Costs'!CG5-'IMP PRJ Costs'!CG5</f>
        <v>340.63200000000001</v>
      </c>
      <c r="CH5" s="264">
        <f ca="1">'IMP Total Costs'!CH5-'IMP PRJ Costs'!CH5</f>
        <v>432</v>
      </c>
      <c r="CI5" s="265">
        <f ca="1">'IMP Total Costs'!CI5-'IMP PRJ Costs'!CI5</f>
        <v>249.26400000000004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Total Costs'!AB6-'IMP PRJ Costs'!AB6</f>
        <v>0</v>
      </c>
      <c r="AC6" s="264">
        <f ca="1">'IMP Total Costs'!AC6-'IMP PRJ Costs'!AC6</f>
        <v>0</v>
      </c>
      <c r="AD6" s="264">
        <f ca="1">'IMP Total Costs'!AD6-'IMP PRJ Costs'!AD6</f>
        <v>7.7760000000000007</v>
      </c>
      <c r="AE6" s="263">
        <f ca="1">'IMP Total Costs'!AE6-'IMP PRJ Costs'!AE6</f>
        <v>7.7760000000000007</v>
      </c>
      <c r="AF6" s="264">
        <f ca="1">'IMP Total Costs'!AF6-'IMP PRJ Costs'!AF6</f>
        <v>13.9968</v>
      </c>
      <c r="AG6" s="264">
        <f ca="1">'IMP Total Costs'!AG6-'IMP PRJ Costs'!AG6</f>
        <v>3.8880000000000017</v>
      </c>
      <c r="AH6" s="263">
        <f ca="1">'IMP Total Costs'!AH6-'IMP PRJ Costs'!AH6</f>
        <v>7.7760000000000007</v>
      </c>
      <c r="AI6" s="264">
        <f ca="1">'IMP Total Costs'!AI6-'IMP PRJ Costs'!AI6</f>
        <v>13.9968</v>
      </c>
      <c r="AJ6" s="264">
        <f ca="1">'IMP Total Costs'!AJ6-'IMP PRJ Costs'!AJ6</f>
        <v>3.8880000000000017</v>
      </c>
      <c r="AK6" s="263">
        <f ca="1">'IMP Total Costs'!AK6-'IMP PRJ Costs'!AK6</f>
        <v>7.7760000000000007</v>
      </c>
      <c r="AL6" s="264">
        <f ca="1">'IMP Total Costs'!AL6-'IMP PRJ Costs'!AL6</f>
        <v>13.9968</v>
      </c>
      <c r="AM6" s="265">
        <f ca="1">'IMP Total Costs'!AM6-'IMP PRJ Costs'!AM6</f>
        <v>3.8880000000000017</v>
      </c>
      <c r="AN6" s="266">
        <f ca="1">'IMP Total Costs'!AN6-'IMP PRJ Costs'!AN6</f>
        <v>9.3419999999999987</v>
      </c>
      <c r="AO6" s="264">
        <f ca="1">'IMP Total Costs'!AO6-'IMP PRJ Costs'!AO6</f>
        <v>16.815600000000018</v>
      </c>
      <c r="AP6" s="264">
        <f ca="1">'IMP Total Costs'!AP6-'IMP PRJ Costs'!AP6</f>
        <v>42.039000000000001</v>
      </c>
      <c r="AQ6" s="263">
        <f ca="1">'IMP Total Costs'!AQ6-'IMP PRJ Costs'!AQ6</f>
        <v>28.025999999999996</v>
      </c>
      <c r="AR6" s="264">
        <f ca="1">'IMP Total Costs'!AR6-'IMP PRJ Costs'!AR6</f>
        <v>65.394000000000005</v>
      </c>
      <c r="AS6" s="264">
        <f ca="1">'IMP Total Costs'!AS6-'IMP PRJ Costs'!AS6</f>
        <v>14.012999999999991</v>
      </c>
      <c r="AT6" s="263">
        <f ca="1">'IMP Total Costs'!AT6-'IMP PRJ Costs'!AT6</f>
        <v>37.368000000000002</v>
      </c>
      <c r="AU6" s="264">
        <f ca="1">'IMP Total Costs'!AU6-'IMP PRJ Costs'!AU6</f>
        <v>82.209599999999995</v>
      </c>
      <c r="AV6" s="264">
        <f ca="1">'IMP Total Costs'!AV6-'IMP PRJ Costs'!AV6</f>
        <v>9.3419999999999987</v>
      </c>
      <c r="AW6" s="263">
        <f ca="1">'IMP Total Costs'!AW6-'IMP PRJ Costs'!AW6</f>
        <v>18.684000000000012</v>
      </c>
      <c r="AX6" s="264">
        <f ca="1">'IMP Total Costs'!AX6-'IMP PRJ Costs'!AX6</f>
        <v>56.052000000000007</v>
      </c>
      <c r="AY6" s="265">
        <f ca="1">'IMP Total Costs'!AY6-'IMP PRJ Costs'!AY6</f>
        <v>9.3419999999999987</v>
      </c>
      <c r="AZ6" s="266">
        <f ca="1">'IMP Total Costs'!AZ6-'IMP PRJ Costs'!AZ6</f>
        <v>20.217600000000004</v>
      </c>
      <c r="BA6" s="264">
        <f ca="1">'IMP Total Costs'!BA6-'IMP PRJ Costs'!BA6</f>
        <v>78.624000000000009</v>
      </c>
      <c r="BB6" s="264">
        <f ca="1">'IMP Total Costs'!BB6-'IMP PRJ Costs'!BB6</f>
        <v>15.724800000000002</v>
      </c>
      <c r="BC6" s="263">
        <f ca="1">'IMP Total Costs'!BC6-'IMP PRJ Costs'!BC6</f>
        <v>18.532799999999924</v>
      </c>
      <c r="BD6" s="264">
        <f ca="1">'IMP Total Costs'!BD6-'IMP PRJ Costs'!BD6</f>
        <v>84.576959999999985</v>
      </c>
      <c r="BE6" s="264">
        <f ca="1">'IMP Total Costs'!BE6-'IMP PRJ Costs'!BE6</f>
        <v>61.495200000000011</v>
      </c>
      <c r="BF6" s="263">
        <f ca="1">'IMP Total Costs'!BF6-'IMP PRJ Costs'!BF6</f>
        <v>102.77279999999999</v>
      </c>
      <c r="BG6" s="264">
        <f ca="1">'IMP Total Costs'!BG6-'IMP PRJ Costs'!BG6</f>
        <v>236.20895999999999</v>
      </c>
      <c r="BH6" s="264">
        <f ca="1">'IMP Total Costs'!BH6-'IMP PRJ Costs'!BH6</f>
        <v>19.375200000000007</v>
      </c>
      <c r="BI6" s="263">
        <f ca="1">'IMP Total Costs'!BI6-'IMP PRJ Costs'!BI6</f>
        <v>102.77279999999999</v>
      </c>
      <c r="BJ6" s="264">
        <f ca="1">'IMP Total Costs'!BJ6-'IMP PRJ Costs'!BJ6</f>
        <v>236.20895999999999</v>
      </c>
      <c r="BK6" s="265">
        <f ca="1">'IMP Total Costs'!BK6-'IMP PRJ Costs'!BK6</f>
        <v>19.375200000000007</v>
      </c>
      <c r="BL6" s="266">
        <f ca="1">'IMP Total Costs'!BL6-'IMP PRJ Costs'!BL6</f>
        <v>137.02500000000001</v>
      </c>
      <c r="BM6" s="264">
        <f ca="1">'IMP Total Costs'!BM6-'IMP PRJ Costs'!BM6</f>
        <v>286.60500000000002</v>
      </c>
      <c r="BN6" s="264">
        <f ca="1">'IMP Total Costs'!BN6-'IMP PRJ Costs'!BN6</f>
        <v>43.537499999999966</v>
      </c>
      <c r="BO6" s="263">
        <f ca="1">'IMP Total Costs'!BO6-'IMP PRJ Costs'!BO6</f>
        <v>15.52499999999992</v>
      </c>
      <c r="BP6" s="264">
        <f ca="1">'IMP Total Costs'!BP6-'IMP PRJ Costs'!BP6</f>
        <v>165.10499999999996</v>
      </c>
      <c r="BQ6" s="264">
        <f ca="1">'IMP Total Costs'!BQ6-'IMP PRJ Costs'!BQ6</f>
        <v>36.787499999999966</v>
      </c>
      <c r="BR6" s="263">
        <f ca="1">'IMP Total Costs'!BR6-'IMP PRJ Costs'!BR6</f>
        <v>141.75</v>
      </c>
      <c r="BS6" s="264">
        <f ca="1">'IMP Total Costs'!BS6-'IMP PRJ Costs'!BS6</f>
        <v>373.95</v>
      </c>
      <c r="BT6" s="264">
        <f ca="1">'IMP Total Costs'!BT6-'IMP PRJ Costs'!BT6</f>
        <v>23.625</v>
      </c>
      <c r="BU6" s="263">
        <f ca="1">'IMP Total Costs'!BU6-'IMP PRJ Costs'!BU6</f>
        <v>99.89999999999992</v>
      </c>
      <c r="BV6" s="264">
        <f ca="1">'IMP Total Costs'!BV6-'IMP PRJ Costs'!BV6</f>
        <v>332.1</v>
      </c>
      <c r="BW6" s="265">
        <f ca="1">'IMP Total Costs'!BW6-'IMP PRJ Costs'!BW6</f>
        <v>16.199999999999989</v>
      </c>
      <c r="BX6" s="266">
        <f ca="1">'IMP Total Costs'!BX6-'IMP PRJ Costs'!BX6</f>
        <v>193.59000000000003</v>
      </c>
      <c r="BY6" s="264">
        <f ca="1">'IMP Total Costs'!BY6-'IMP PRJ Costs'!BY6</f>
        <v>505.27800000000002</v>
      </c>
      <c r="BZ6" s="264">
        <f ca="1">'IMP Total Costs'!BZ6-'IMP PRJ Costs'!BZ6</f>
        <v>31.184999999999945</v>
      </c>
      <c r="CA6" s="263">
        <f ca="1">'IMP Total Costs'!CA6-'IMP PRJ Costs'!CA6</f>
        <v>274.58999999999997</v>
      </c>
      <c r="CB6" s="264">
        <f ca="1">'IMP Total Costs'!CB6-'IMP PRJ Costs'!CB6</f>
        <v>547.39800000000002</v>
      </c>
      <c r="CC6" s="264">
        <f ca="1">'IMP Total Costs'!CC6-'IMP PRJ Costs'!CC6</f>
        <v>104.08499999999998</v>
      </c>
      <c r="CD6" s="263">
        <f ca="1">'IMP Total Costs'!CD6-'IMP PRJ Costs'!CD6</f>
        <v>247.05000000000013</v>
      </c>
      <c r="CE6" s="264">
        <f ca="1">'IMP Total Costs'!CE6-'IMP PRJ Costs'!CE6</f>
        <v>500.41800000000001</v>
      </c>
      <c r="CF6" s="264">
        <f ca="1">'IMP Total Costs'!CF6-'IMP PRJ Costs'!CF6</f>
        <v>114.61500000000001</v>
      </c>
      <c r="CG6" s="263">
        <f ca="1">'IMP Total Costs'!CG6-'IMP PRJ Costs'!CG6</f>
        <v>272.97000000000003</v>
      </c>
      <c r="CH6" s="264">
        <f ca="1">'IMP Total Costs'!CH6-'IMP PRJ Costs'!CH6</f>
        <v>547.07400000000007</v>
      </c>
      <c r="CI6" s="265">
        <f ca="1">'IMP Total Costs'!CI6-'IMP PRJ Costs'!CI6</f>
        <v>101.65500000000009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Total Costs'!AB7-'IMP PRJ Costs'!AB7</f>
        <v>0</v>
      </c>
      <c r="AC7" s="264">
        <f ca="1">'IMP Total Costs'!AC7-'IMP PRJ Costs'!AC7</f>
        <v>0</v>
      </c>
      <c r="AD7" s="264">
        <f ca="1">'IMP Total Costs'!AD7-'IMP PRJ Costs'!AD7</f>
        <v>0</v>
      </c>
      <c r="AE7" s="263">
        <f ca="1">'IMP Total Costs'!AE7-'IMP PRJ Costs'!AE7</f>
        <v>0</v>
      </c>
      <c r="AF7" s="264">
        <f ca="1">'IMP Total Costs'!AF7-'IMP PRJ Costs'!AF7</f>
        <v>0</v>
      </c>
      <c r="AG7" s="264">
        <f ca="1">'IMP Total Costs'!AG7-'IMP PRJ Costs'!AG7</f>
        <v>0</v>
      </c>
      <c r="AH7" s="263">
        <f ca="1">'IMP Total Costs'!AH7-'IMP PRJ Costs'!AH7</f>
        <v>0</v>
      </c>
      <c r="AI7" s="264">
        <f ca="1">'IMP Total Costs'!AI7-'IMP PRJ Costs'!AI7</f>
        <v>0</v>
      </c>
      <c r="AJ7" s="264">
        <f ca="1">'IMP Total Costs'!AJ7-'IMP PRJ Costs'!AJ7</f>
        <v>0</v>
      </c>
      <c r="AK7" s="263">
        <f ca="1">'IMP Total Costs'!AK7-'IMP PRJ Costs'!AK7</f>
        <v>0</v>
      </c>
      <c r="AL7" s="264">
        <f ca="1">'IMP Total Costs'!AL7-'IMP PRJ Costs'!AL7</f>
        <v>0</v>
      </c>
      <c r="AM7" s="265">
        <f ca="1">'IMP Total Costs'!AM7-'IMP PRJ Costs'!AM7</f>
        <v>0</v>
      </c>
      <c r="AN7" s="266">
        <f ca="1">'IMP Total Costs'!AN7-'IMP PRJ Costs'!AN7</f>
        <v>0</v>
      </c>
      <c r="AO7" s="264">
        <f ca="1">'IMP Total Costs'!AO7-'IMP PRJ Costs'!AO7</f>
        <v>0</v>
      </c>
      <c r="AP7" s="264">
        <f ca="1">'IMP Total Costs'!AP7-'IMP PRJ Costs'!AP7</f>
        <v>0</v>
      </c>
      <c r="AQ7" s="263">
        <f ca="1">'IMP Total Costs'!AQ7-'IMP PRJ Costs'!AQ7</f>
        <v>0</v>
      </c>
      <c r="AR7" s="264">
        <f ca="1">'IMP Total Costs'!AR7-'IMP PRJ Costs'!AR7</f>
        <v>0</v>
      </c>
      <c r="AS7" s="264">
        <f ca="1">'IMP Total Costs'!AS7-'IMP PRJ Costs'!AS7</f>
        <v>0</v>
      </c>
      <c r="AT7" s="263">
        <f ca="1">'IMP Total Costs'!AT7-'IMP PRJ Costs'!AT7</f>
        <v>0</v>
      </c>
      <c r="AU7" s="264">
        <f ca="1">'IMP Total Costs'!AU7-'IMP PRJ Costs'!AU7</f>
        <v>0</v>
      </c>
      <c r="AV7" s="264">
        <f ca="1">'IMP Total Costs'!AV7-'IMP PRJ Costs'!AV7</f>
        <v>0</v>
      </c>
      <c r="AW7" s="263">
        <f ca="1">'IMP Total Costs'!AW7-'IMP PRJ Costs'!AW7</f>
        <v>12.455999999999989</v>
      </c>
      <c r="AX7" s="264">
        <f ca="1">'IMP Total Costs'!AX7-'IMP PRJ Costs'!AX7</f>
        <v>6.2279999999999944</v>
      </c>
      <c r="AY7" s="265">
        <f ca="1">'IMP Total Costs'!AY7-'IMP PRJ Costs'!AY7</f>
        <v>6.2279999999999944</v>
      </c>
      <c r="AZ7" s="266">
        <f ca="1">'IMP Total Costs'!AZ7-'IMP PRJ Costs'!AZ7</f>
        <v>7.4880000000000138</v>
      </c>
      <c r="BA7" s="264">
        <f ca="1">'IMP Total Costs'!BA7-'IMP PRJ Costs'!BA7</f>
        <v>9.7344000000000079</v>
      </c>
      <c r="BB7" s="264">
        <f ca="1">'IMP Total Costs'!BB7-'IMP PRJ Costs'!BB7</f>
        <v>9.7344000000000079</v>
      </c>
      <c r="BC7" s="263">
        <f ca="1">'IMP Total Costs'!BC7-'IMP PRJ Costs'!BC7</f>
        <v>9.7344000000000079</v>
      </c>
      <c r="BD7" s="264">
        <f ca="1">'IMP Total Costs'!BD7-'IMP PRJ Costs'!BD7</f>
        <v>2.2463999999999942</v>
      </c>
      <c r="BE7" s="264">
        <f ca="1">'IMP Total Costs'!BE7-'IMP PRJ Costs'!BE7</f>
        <v>2.2463999999999942</v>
      </c>
      <c r="BF7" s="263">
        <f ca="1">'IMP Total Costs'!BF7-'IMP PRJ Costs'!BF7</f>
        <v>2.2463999999999942</v>
      </c>
      <c r="BG7" s="264">
        <f ca="1">'IMP Total Costs'!BG7-'IMP PRJ Costs'!BG7</f>
        <v>2.2463999999999942</v>
      </c>
      <c r="BH7" s="264">
        <f ca="1">'IMP Total Costs'!BH7-'IMP PRJ Costs'!BH7</f>
        <v>2.2463999999999942</v>
      </c>
      <c r="BI7" s="263">
        <f ca="1">'IMP Total Costs'!BI7-'IMP PRJ Costs'!BI7</f>
        <v>2.2463999999999942</v>
      </c>
      <c r="BJ7" s="264">
        <f ca="1">'IMP Total Costs'!BJ7-'IMP PRJ Costs'!BJ7</f>
        <v>2.2463999999999942</v>
      </c>
      <c r="BK7" s="265">
        <f ca="1">'IMP Total Costs'!BK7-'IMP PRJ Costs'!BK7</f>
        <v>2.2463999999999942</v>
      </c>
      <c r="BL7" s="266">
        <f ca="1">'IMP Total Costs'!BL7-'IMP PRJ Costs'!BL7</f>
        <v>20.699999999999989</v>
      </c>
      <c r="BM7" s="264">
        <f ca="1">'IMP Total Costs'!BM7-'IMP PRJ Costs'!BM7</f>
        <v>20.699999999999989</v>
      </c>
      <c r="BN7" s="264">
        <f ca="1">'IMP Total Costs'!BN7-'IMP PRJ Costs'!BN7</f>
        <v>20.699999999999989</v>
      </c>
      <c r="BO7" s="263">
        <f ca="1">'IMP Total Costs'!BO7-'IMP PRJ Costs'!BO7</f>
        <v>20.699999999999989</v>
      </c>
      <c r="BP7" s="264">
        <f ca="1">'IMP Total Costs'!BP7-'IMP PRJ Costs'!BP7</f>
        <v>11.699999999999989</v>
      </c>
      <c r="BQ7" s="264">
        <f ca="1">'IMP Total Costs'!BQ7-'IMP PRJ Costs'!BQ7</f>
        <v>11.699999999999989</v>
      </c>
      <c r="BR7" s="263">
        <f ca="1">'IMP Total Costs'!BR7-'IMP PRJ Costs'!BR7</f>
        <v>27</v>
      </c>
      <c r="BS7" s="264">
        <f ca="1">'IMP Total Costs'!BS7-'IMP PRJ Costs'!BS7</f>
        <v>27</v>
      </c>
      <c r="BT7" s="264">
        <f ca="1">'IMP Total Costs'!BT7-'IMP PRJ Costs'!BT7</f>
        <v>27</v>
      </c>
      <c r="BU7" s="263">
        <f ca="1">'IMP Total Costs'!BU7-'IMP PRJ Costs'!BU7</f>
        <v>27</v>
      </c>
      <c r="BV7" s="264">
        <f ca="1">'IMP Total Costs'!BV7-'IMP PRJ Costs'!BV7</f>
        <v>17.099999999999966</v>
      </c>
      <c r="BW7" s="265">
        <f ca="1">'IMP Total Costs'!BW7-'IMP PRJ Costs'!BW7</f>
        <v>17.099999999999966</v>
      </c>
      <c r="BX7" s="266">
        <f ca="1">'IMP Total Costs'!BX7-'IMP PRJ Costs'!BX7</f>
        <v>20.519999999999982</v>
      </c>
      <c r="BY7" s="264">
        <f ca="1">'IMP Total Costs'!BY7-'IMP PRJ Costs'!BY7</f>
        <v>20.519999999999982</v>
      </c>
      <c r="BZ7" s="264">
        <f ca="1">'IMP Total Costs'!BZ7-'IMP PRJ Costs'!BZ7</f>
        <v>20.519999999999982</v>
      </c>
      <c r="CA7" s="263">
        <f ca="1">'IMP Total Costs'!CA7-'IMP PRJ Costs'!CA7</f>
        <v>85.319999999999936</v>
      </c>
      <c r="CB7" s="264">
        <f ca="1">'IMP Total Costs'!CB7-'IMP PRJ Costs'!CB7</f>
        <v>85.319999999999936</v>
      </c>
      <c r="CC7" s="264">
        <f ca="1">'IMP Total Costs'!CC7-'IMP PRJ Costs'!CC7</f>
        <v>85.319999999999936</v>
      </c>
      <c r="CD7" s="263">
        <f ca="1">'IMP Total Costs'!CD7-'IMP PRJ Costs'!CD7</f>
        <v>117.72000000000003</v>
      </c>
      <c r="CE7" s="264">
        <f ca="1">'IMP Total Costs'!CE7-'IMP PRJ Costs'!CE7</f>
        <v>83.160000000000025</v>
      </c>
      <c r="CF7" s="264">
        <f ca="1">'IMP Total Costs'!CF7-'IMP PRJ Costs'!CF7</f>
        <v>83.160000000000025</v>
      </c>
      <c r="CG7" s="263">
        <f ca="1">'IMP Total Costs'!CG7-'IMP PRJ Costs'!CG7</f>
        <v>83.160000000000025</v>
      </c>
      <c r="CH7" s="264">
        <f ca="1">'IMP Total Costs'!CH7-'IMP PRJ Costs'!CH7</f>
        <v>83.160000000000025</v>
      </c>
      <c r="CI7" s="265">
        <f ca="1">'IMP Total Costs'!CI7-'IMP PRJ Costs'!CI7</f>
        <v>83.160000000000025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Total Costs'!AB8-'IMP PRJ Costs'!AB8</f>
        <v>0</v>
      </c>
      <c r="AC8" s="264">
        <f ca="1">'IMP Total Costs'!AC8-'IMP PRJ Costs'!AC8</f>
        <v>0</v>
      </c>
      <c r="AD8" s="264">
        <f ca="1">'IMP Total Costs'!AD8-'IMP PRJ Costs'!AD8</f>
        <v>0</v>
      </c>
      <c r="AE8" s="263">
        <f ca="1">'IMP Total Costs'!AE8-'IMP PRJ Costs'!AE8</f>
        <v>0</v>
      </c>
      <c r="AF8" s="264">
        <f ca="1">'IMP Total Costs'!AF8-'IMP PRJ Costs'!AF8</f>
        <v>0</v>
      </c>
      <c r="AG8" s="264">
        <f ca="1">'IMP Total Costs'!AG8-'IMP PRJ Costs'!AG8</f>
        <v>0</v>
      </c>
      <c r="AH8" s="263">
        <f ca="1">'IMP Total Costs'!AH8-'IMP PRJ Costs'!AH8</f>
        <v>0</v>
      </c>
      <c r="AI8" s="264">
        <f ca="1">'IMP Total Costs'!AI8-'IMP PRJ Costs'!AI8</f>
        <v>0</v>
      </c>
      <c r="AJ8" s="264">
        <f ca="1">'IMP Total Costs'!AJ8-'IMP PRJ Costs'!AJ8</f>
        <v>0</v>
      </c>
      <c r="AK8" s="263">
        <f ca="1">'IMP Total Costs'!AK8-'IMP PRJ Costs'!AK8</f>
        <v>0</v>
      </c>
      <c r="AL8" s="264">
        <f ca="1">'IMP Total Costs'!AL8-'IMP PRJ Costs'!AL8</f>
        <v>0</v>
      </c>
      <c r="AM8" s="265">
        <f ca="1">'IMP Total Costs'!AM8-'IMP PRJ Costs'!AM8</f>
        <v>0</v>
      </c>
      <c r="AN8" s="266">
        <f ca="1">'IMP Total Costs'!AN8-'IMP PRJ Costs'!AN8</f>
        <v>0</v>
      </c>
      <c r="AO8" s="264">
        <f ca="1">'IMP Total Costs'!AO8-'IMP PRJ Costs'!AO8</f>
        <v>0</v>
      </c>
      <c r="AP8" s="264">
        <f ca="1">'IMP Total Costs'!AP8-'IMP PRJ Costs'!AP8</f>
        <v>0</v>
      </c>
      <c r="AQ8" s="263">
        <f ca="1">'IMP Total Costs'!AQ8-'IMP PRJ Costs'!AQ8</f>
        <v>0</v>
      </c>
      <c r="AR8" s="264">
        <f ca="1">'IMP Total Costs'!AR8-'IMP PRJ Costs'!AR8</f>
        <v>0</v>
      </c>
      <c r="AS8" s="264">
        <f ca="1">'IMP Total Costs'!AS8-'IMP PRJ Costs'!AS8</f>
        <v>0</v>
      </c>
      <c r="AT8" s="263">
        <f ca="1">'IMP Total Costs'!AT8-'IMP PRJ Costs'!AT8</f>
        <v>0</v>
      </c>
      <c r="AU8" s="264">
        <f ca="1">'IMP Total Costs'!AU8-'IMP PRJ Costs'!AU8</f>
        <v>0</v>
      </c>
      <c r="AV8" s="264">
        <f ca="1">'IMP Total Costs'!AV8-'IMP PRJ Costs'!AV8</f>
        <v>0</v>
      </c>
      <c r="AW8" s="263">
        <f ca="1">'IMP Total Costs'!AW8-'IMP PRJ Costs'!AW8</f>
        <v>18.683999999999997</v>
      </c>
      <c r="AX8" s="264">
        <f ca="1">'IMP Total Costs'!AX8-'IMP PRJ Costs'!AX8</f>
        <v>18.683999999999997</v>
      </c>
      <c r="AY8" s="265">
        <f ca="1">'IMP Total Costs'!AY8-'IMP PRJ Costs'!AY8</f>
        <v>4.6709999999999923</v>
      </c>
      <c r="AZ8" s="266">
        <f ca="1">'IMP Total Costs'!AZ8-'IMP PRJ Costs'!AZ8</f>
        <v>0</v>
      </c>
      <c r="BA8" s="264">
        <f ca="1">'IMP Total Costs'!BA8-'IMP PRJ Costs'!BA8</f>
        <v>0</v>
      </c>
      <c r="BB8" s="264">
        <f ca="1">'IMP Total Costs'!BB8-'IMP PRJ Costs'!BB8</f>
        <v>1.6847999999999956</v>
      </c>
      <c r="BC8" s="263">
        <f ca="1">'IMP Total Costs'!BC8-'IMP PRJ Costs'!BC8</f>
        <v>3.3696000000000197</v>
      </c>
      <c r="BD8" s="264">
        <f ca="1">'IMP Total Costs'!BD8-'IMP PRJ Costs'!BD8</f>
        <v>3.3696000000000197</v>
      </c>
      <c r="BE8" s="264">
        <f ca="1">'IMP Total Costs'!BE8-'IMP PRJ Costs'!BE8</f>
        <v>8.9856000000000336</v>
      </c>
      <c r="BF8" s="263">
        <f ca="1">'IMP Total Costs'!BF8-'IMP PRJ Costs'!BF8</f>
        <v>3.3696000000000481</v>
      </c>
      <c r="BG8" s="264">
        <f ca="1">'IMP Total Costs'!BG8-'IMP PRJ Costs'!BG8</f>
        <v>3.3696000000000481</v>
      </c>
      <c r="BH8" s="264">
        <f ca="1">'IMP Total Costs'!BH8-'IMP PRJ Costs'!BH8</f>
        <v>3.3696000000000481</v>
      </c>
      <c r="BI8" s="263">
        <f ca="1">'IMP Total Costs'!BI8-'IMP PRJ Costs'!BI8</f>
        <v>3.3696000000000481</v>
      </c>
      <c r="BJ8" s="264">
        <f ca="1">'IMP Total Costs'!BJ8-'IMP PRJ Costs'!BJ8</f>
        <v>3.3696000000000481</v>
      </c>
      <c r="BK8" s="265">
        <f ca="1">'IMP Total Costs'!BK8-'IMP PRJ Costs'!BK8</f>
        <v>3.3696000000000481</v>
      </c>
      <c r="BL8" s="266">
        <f ca="1">'IMP Total Costs'!BL8-'IMP PRJ Costs'!BL8</f>
        <v>31.050000000000011</v>
      </c>
      <c r="BM8" s="264">
        <f ca="1">'IMP Total Costs'!BM8-'IMP PRJ Costs'!BM8</f>
        <v>31.050000000000011</v>
      </c>
      <c r="BN8" s="264">
        <f ca="1">'IMP Total Costs'!BN8-'IMP PRJ Costs'!BN8</f>
        <v>31.050000000000011</v>
      </c>
      <c r="BO8" s="263">
        <f ca="1">'IMP Total Costs'!BO8-'IMP PRJ Costs'!BO8</f>
        <v>31.049999999999955</v>
      </c>
      <c r="BP8" s="264">
        <f ca="1">'IMP Total Costs'!BP8-'IMP PRJ Costs'!BP8</f>
        <v>31.049999999999955</v>
      </c>
      <c r="BQ8" s="264">
        <f ca="1">'IMP Total Costs'!BQ8-'IMP PRJ Costs'!BQ8</f>
        <v>10.800000000000011</v>
      </c>
      <c r="BR8" s="263">
        <f ca="1">'IMP Total Costs'!BR8-'IMP PRJ Costs'!BR8</f>
        <v>0</v>
      </c>
      <c r="BS8" s="264">
        <f ca="1">'IMP Total Costs'!BS8-'IMP PRJ Costs'!BS8</f>
        <v>0</v>
      </c>
      <c r="BT8" s="264">
        <f ca="1">'IMP Total Costs'!BT8-'IMP PRJ Costs'!BT8</f>
        <v>0</v>
      </c>
      <c r="BU8" s="263">
        <f ca="1">'IMP Total Costs'!BU8-'IMP PRJ Costs'!BU8</f>
        <v>0</v>
      </c>
      <c r="BV8" s="264">
        <f ca="1">'IMP Total Costs'!BV8-'IMP PRJ Costs'!BV8</f>
        <v>0</v>
      </c>
      <c r="BW8" s="265">
        <f ca="1">'IMP Total Costs'!BW8-'IMP PRJ Costs'!BW8</f>
        <v>6.0750000000000455</v>
      </c>
      <c r="BX8" s="266">
        <f ca="1">'IMP Total Costs'!BX8-'IMP PRJ Costs'!BX8</f>
        <v>14.580000000000041</v>
      </c>
      <c r="BY8" s="264">
        <f ca="1">'IMP Total Costs'!BY8-'IMP PRJ Costs'!BY8</f>
        <v>14.580000000000041</v>
      </c>
      <c r="BZ8" s="264">
        <f ca="1">'IMP Total Costs'!BZ8-'IMP PRJ Costs'!BZ8</f>
        <v>14.580000000000041</v>
      </c>
      <c r="CA8" s="263">
        <f ca="1">'IMP Total Costs'!CA8-'IMP PRJ Costs'!CA8</f>
        <v>111.77999999999997</v>
      </c>
      <c r="CB8" s="264">
        <f ca="1">'IMP Total Costs'!CB8-'IMP PRJ Costs'!CB8</f>
        <v>111.77999999999997</v>
      </c>
      <c r="CC8" s="264">
        <f ca="1">'IMP Total Costs'!CC8-'IMP PRJ Costs'!CC8</f>
        <v>111.77999999999997</v>
      </c>
      <c r="CD8" s="263">
        <f ca="1">'IMP Total Costs'!CD8-'IMP PRJ Costs'!CD8</f>
        <v>160.38000000000011</v>
      </c>
      <c r="CE8" s="264">
        <f ca="1">'IMP Total Costs'!CE8-'IMP PRJ Costs'!CE8</f>
        <v>160.38000000000011</v>
      </c>
      <c r="CF8" s="264">
        <f ca="1">'IMP Total Costs'!CF8-'IMP PRJ Costs'!CF8</f>
        <v>134.46000000000015</v>
      </c>
      <c r="CG8" s="263">
        <f ca="1">'IMP Total Costs'!CG8-'IMP PRJ Costs'!CG8</f>
        <v>108.54000000000008</v>
      </c>
      <c r="CH8" s="264">
        <f ca="1">'IMP Total Costs'!CH8-'IMP PRJ Costs'!CH8</f>
        <v>108.54000000000008</v>
      </c>
      <c r="CI8" s="265">
        <f ca="1">'IMP Total Costs'!CI8-'IMP PRJ Costs'!CI8</f>
        <v>108.54000000000008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Total Costs'!AB9-'IMP PRJ Costs'!AB9</f>
        <v>0</v>
      </c>
      <c r="AC9" s="264">
        <f ca="1">'IMP Total Costs'!AC9-'IMP PRJ Costs'!AC9</f>
        <v>0</v>
      </c>
      <c r="AD9" s="264">
        <f ca="1">'IMP Total Costs'!AD9-'IMP PRJ Costs'!AD9</f>
        <v>18.662400000000002</v>
      </c>
      <c r="AE9" s="263">
        <f ca="1">'IMP Total Costs'!AE9-'IMP PRJ Costs'!AE9</f>
        <v>18.662400000000002</v>
      </c>
      <c r="AF9" s="264">
        <f ca="1">'IMP Total Costs'!AF9-'IMP PRJ Costs'!AF9</f>
        <v>20.736000000000001</v>
      </c>
      <c r="AG9" s="264">
        <f ca="1">'IMP Total Costs'!AG9-'IMP PRJ Costs'!AG9</f>
        <v>16.588799999999999</v>
      </c>
      <c r="AH9" s="263">
        <f ca="1">'IMP Total Costs'!AH9-'IMP PRJ Costs'!AH9</f>
        <v>18.662400000000002</v>
      </c>
      <c r="AI9" s="264">
        <f ca="1">'IMP Total Costs'!AI9-'IMP PRJ Costs'!AI9</f>
        <v>20.736000000000001</v>
      </c>
      <c r="AJ9" s="264">
        <f ca="1">'IMP Total Costs'!AJ9-'IMP PRJ Costs'!AJ9</f>
        <v>16.588799999999999</v>
      </c>
      <c r="AK9" s="263">
        <f ca="1">'IMP Total Costs'!AK9-'IMP PRJ Costs'!AK9</f>
        <v>18.662400000000002</v>
      </c>
      <c r="AL9" s="264">
        <f ca="1">'IMP Total Costs'!AL9-'IMP PRJ Costs'!AL9</f>
        <v>20.736000000000001</v>
      </c>
      <c r="AM9" s="265">
        <f ca="1">'IMP Total Costs'!AM9-'IMP PRJ Costs'!AM9</f>
        <v>16.588799999999999</v>
      </c>
      <c r="AN9" s="266">
        <f ca="1">'IMP Total Costs'!AN9-'IMP PRJ Costs'!AN9</f>
        <v>22.420800000000014</v>
      </c>
      <c r="AO9" s="264">
        <f ca="1">'IMP Total Costs'!AO9-'IMP PRJ Costs'!AO9</f>
        <v>24.912000000000006</v>
      </c>
      <c r="AP9" s="264">
        <f ca="1">'IMP Total Costs'!AP9-'IMP PRJ Costs'!AP9</f>
        <v>109.61280000000001</v>
      </c>
      <c r="AQ9" s="263">
        <f ca="1">'IMP Total Costs'!AQ9-'IMP PRJ Costs'!AQ9</f>
        <v>87.192000000000007</v>
      </c>
      <c r="AR9" s="264">
        <f ca="1">'IMP Total Costs'!AR9-'IMP PRJ Costs'!AR9</f>
        <v>99.647999999999996</v>
      </c>
      <c r="AS9" s="264">
        <f ca="1">'IMP Total Costs'!AS9-'IMP PRJ Costs'!AS9</f>
        <v>97.156800000000004</v>
      </c>
      <c r="AT9" s="263">
        <f ca="1">'IMP Total Costs'!AT9-'IMP PRJ Costs'!AT9</f>
        <v>109.61280000000001</v>
      </c>
      <c r="AU9" s="264">
        <f ca="1">'IMP Total Costs'!AU9-'IMP PRJ Costs'!AU9</f>
        <v>124.56</v>
      </c>
      <c r="AV9" s="264">
        <f ca="1">'IMP Total Costs'!AV9-'IMP PRJ Costs'!AV9</f>
        <v>94.665599999999998</v>
      </c>
      <c r="AW9" s="263">
        <f ca="1">'IMP Total Costs'!AW9-'IMP PRJ Costs'!AW9</f>
        <v>74.736000000000004</v>
      </c>
      <c r="AX9" s="264">
        <f ca="1">'IMP Total Costs'!AX9-'IMP PRJ Costs'!AX9</f>
        <v>87.192000000000007</v>
      </c>
      <c r="AY9" s="265">
        <f ca="1">'IMP Total Costs'!AY9-'IMP PRJ Costs'!AY9</f>
        <v>95.911200000000008</v>
      </c>
      <c r="AZ9" s="266">
        <f ca="1">'IMP Total Costs'!AZ9-'IMP PRJ Costs'!AZ9</f>
        <v>104.83200000000002</v>
      </c>
      <c r="BA9" s="264">
        <f ca="1">'IMP Total Costs'!BA9-'IMP PRJ Costs'!BA9</f>
        <v>124.30080000000002</v>
      </c>
      <c r="BB9" s="264">
        <f ca="1">'IMP Total Costs'!BB9-'IMP PRJ Costs'!BB9</f>
        <v>108.27648000000002</v>
      </c>
      <c r="BC9" s="263">
        <f ca="1">'IMP Total Costs'!BC9-'IMP PRJ Costs'!BC9</f>
        <v>22.913280000000015</v>
      </c>
      <c r="BD9" s="264">
        <f ca="1">'IMP Total Costs'!BD9-'IMP PRJ Costs'!BD9</f>
        <v>44.927999999999969</v>
      </c>
      <c r="BE9" s="264">
        <f ca="1">'IMP Total Costs'!BE9-'IMP PRJ Costs'!BE9</f>
        <v>203.07455999999999</v>
      </c>
      <c r="BF9" s="263">
        <f ca="1">'IMP Total Costs'!BF9-'IMP PRJ Costs'!BF9</f>
        <v>225.08927999999997</v>
      </c>
      <c r="BG9" s="264">
        <f ca="1">'IMP Total Costs'!BG9-'IMP PRJ Costs'!BG9</f>
        <v>269.56799999999998</v>
      </c>
      <c r="BH9" s="264">
        <f ca="1">'IMP Total Costs'!BH9-'IMP PRJ Costs'!BH9</f>
        <v>180.61055999999996</v>
      </c>
      <c r="BI9" s="263">
        <f ca="1">'IMP Total Costs'!BI9-'IMP PRJ Costs'!BI9</f>
        <v>225.08927999999997</v>
      </c>
      <c r="BJ9" s="264">
        <f ca="1">'IMP Total Costs'!BJ9-'IMP PRJ Costs'!BJ9</f>
        <v>269.56799999999998</v>
      </c>
      <c r="BK9" s="265">
        <f ca="1">'IMP Total Costs'!BK9-'IMP PRJ Costs'!BK9</f>
        <v>180.61055999999996</v>
      </c>
      <c r="BL9" s="266">
        <f ca="1">'IMP Total Costs'!BL9-'IMP PRJ Costs'!BL9</f>
        <v>274.14</v>
      </c>
      <c r="BM9" s="264">
        <f ca="1">'IMP Total Costs'!BM9-'IMP PRJ Costs'!BM9</f>
        <v>324</v>
      </c>
      <c r="BN9" s="264">
        <f ca="1">'IMP Total Costs'!BN9-'IMP PRJ Costs'!BN9</f>
        <v>224.28</v>
      </c>
      <c r="BO9" s="263">
        <f ca="1">'IMP Total Costs'!BO9-'IMP PRJ Costs'!BO9</f>
        <v>4.1399999999999864</v>
      </c>
      <c r="BP9" s="264">
        <f ca="1">'IMP Total Costs'!BP9-'IMP PRJ Costs'!BP9</f>
        <v>54</v>
      </c>
      <c r="BQ9" s="264">
        <f ca="1">'IMP Total Costs'!BQ9-'IMP PRJ Costs'!BQ9</f>
        <v>229.67999999999998</v>
      </c>
      <c r="BR9" s="263">
        <f ca="1">'IMP Total Costs'!BR9-'IMP PRJ Costs'!BR9</f>
        <v>282.60000000000002</v>
      </c>
      <c r="BS9" s="264">
        <f ca="1">'IMP Total Costs'!BS9-'IMP PRJ Costs'!BS9</f>
        <v>360</v>
      </c>
      <c r="BT9" s="264">
        <f ca="1">'IMP Total Costs'!BT9-'IMP PRJ Costs'!BT9</f>
        <v>205.2</v>
      </c>
      <c r="BU9" s="263">
        <f ca="1">'IMP Total Costs'!BU9-'IMP PRJ Costs'!BU9</f>
        <v>190.8</v>
      </c>
      <c r="BV9" s="264">
        <f ca="1">'IMP Total Costs'!BV9-'IMP PRJ Costs'!BV9</f>
        <v>268.2</v>
      </c>
      <c r="BW9" s="265">
        <f ca="1">'IMP Total Costs'!BW9-'IMP PRJ Costs'!BW9</f>
        <v>196.02</v>
      </c>
      <c r="BX9" s="266">
        <f ca="1">'IMP Total Costs'!BX9-'IMP PRJ Costs'!BX9</f>
        <v>328.10399999999998</v>
      </c>
      <c r="BY9" s="264">
        <f ca="1">'IMP Total Costs'!BY9-'IMP PRJ Costs'!BY9</f>
        <v>432</v>
      </c>
      <c r="BZ9" s="264">
        <f ca="1">'IMP Total Costs'!BZ9-'IMP PRJ Costs'!BZ9</f>
        <v>224.20799999999997</v>
      </c>
      <c r="CA9" s="263">
        <f ca="1">'IMP Total Costs'!CA9-'IMP PRJ Costs'!CA9</f>
        <v>341.06400000000002</v>
      </c>
      <c r="CB9" s="264">
        <f ca="1">'IMP Total Costs'!CB9-'IMP PRJ Costs'!CB9</f>
        <v>432</v>
      </c>
      <c r="CC9" s="264">
        <f ca="1">'IMP Total Costs'!CC9-'IMP PRJ Costs'!CC9</f>
        <v>250.12800000000001</v>
      </c>
      <c r="CD9" s="263">
        <f ca="1">'IMP Total Costs'!CD9-'IMP PRJ Costs'!CD9</f>
        <v>278.42399999999998</v>
      </c>
      <c r="CE9" s="264">
        <f ca="1">'IMP Total Costs'!CE9-'IMP PRJ Costs'!CE9</f>
        <v>362.88</v>
      </c>
      <c r="CF9" s="264">
        <f ca="1">'IMP Total Costs'!CF9-'IMP PRJ Costs'!CF9</f>
        <v>256.17600000000004</v>
      </c>
      <c r="CG9" s="263">
        <f ca="1">'IMP Total Costs'!CG9-'IMP PRJ Costs'!CG9</f>
        <v>340.63200000000001</v>
      </c>
      <c r="CH9" s="264">
        <f ca="1">'IMP Total Costs'!CH9-'IMP PRJ Costs'!CH9</f>
        <v>432</v>
      </c>
      <c r="CI9" s="265">
        <f ca="1">'IMP Total Costs'!CI9-'IMP PRJ Costs'!CI9</f>
        <v>249.26400000000004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Total Costs'!AB10-'IMP PRJ Costs'!AB10</f>
        <v>0</v>
      </c>
      <c r="AC10" s="264">
        <f ca="1">'IMP Total Costs'!AC10-'IMP PRJ Costs'!AC10</f>
        <v>0</v>
      </c>
      <c r="AD10" s="264">
        <f ca="1">'IMP Total Costs'!AD10-'IMP PRJ Costs'!AD10</f>
        <v>7.7760000000000007</v>
      </c>
      <c r="AE10" s="263">
        <f ca="1">'IMP Total Costs'!AE10-'IMP PRJ Costs'!AE10</f>
        <v>7.7760000000000007</v>
      </c>
      <c r="AF10" s="264">
        <f ca="1">'IMP Total Costs'!AF10-'IMP PRJ Costs'!AF10</f>
        <v>13.9968</v>
      </c>
      <c r="AG10" s="264">
        <f ca="1">'IMP Total Costs'!AG10-'IMP PRJ Costs'!AG10</f>
        <v>3.8880000000000017</v>
      </c>
      <c r="AH10" s="263">
        <f ca="1">'IMP Total Costs'!AH10-'IMP PRJ Costs'!AH10</f>
        <v>7.7760000000000007</v>
      </c>
      <c r="AI10" s="264">
        <f ca="1">'IMP Total Costs'!AI10-'IMP PRJ Costs'!AI10</f>
        <v>13.9968</v>
      </c>
      <c r="AJ10" s="264">
        <f ca="1">'IMP Total Costs'!AJ10-'IMP PRJ Costs'!AJ10</f>
        <v>3.8880000000000017</v>
      </c>
      <c r="AK10" s="263">
        <f ca="1">'IMP Total Costs'!AK10-'IMP PRJ Costs'!AK10</f>
        <v>7.7760000000000007</v>
      </c>
      <c r="AL10" s="264">
        <f ca="1">'IMP Total Costs'!AL10-'IMP PRJ Costs'!AL10</f>
        <v>13.9968</v>
      </c>
      <c r="AM10" s="265">
        <f ca="1">'IMP Total Costs'!AM10-'IMP PRJ Costs'!AM10</f>
        <v>3.8880000000000017</v>
      </c>
      <c r="AN10" s="266">
        <f ca="1">'IMP Total Costs'!AN10-'IMP PRJ Costs'!AN10</f>
        <v>9.3419999999999987</v>
      </c>
      <c r="AO10" s="264">
        <f ca="1">'IMP Total Costs'!AO10-'IMP PRJ Costs'!AO10</f>
        <v>16.815600000000018</v>
      </c>
      <c r="AP10" s="264">
        <f ca="1">'IMP Total Costs'!AP10-'IMP PRJ Costs'!AP10</f>
        <v>42.039000000000001</v>
      </c>
      <c r="AQ10" s="263">
        <f ca="1">'IMP Total Costs'!AQ10-'IMP PRJ Costs'!AQ10</f>
        <v>28.025999999999996</v>
      </c>
      <c r="AR10" s="264">
        <f ca="1">'IMP Total Costs'!AR10-'IMP PRJ Costs'!AR10</f>
        <v>65.394000000000005</v>
      </c>
      <c r="AS10" s="264">
        <f ca="1">'IMP Total Costs'!AS10-'IMP PRJ Costs'!AS10</f>
        <v>14.012999999999991</v>
      </c>
      <c r="AT10" s="263">
        <f ca="1">'IMP Total Costs'!AT10-'IMP PRJ Costs'!AT10</f>
        <v>37.368000000000002</v>
      </c>
      <c r="AU10" s="264">
        <f ca="1">'IMP Total Costs'!AU10-'IMP PRJ Costs'!AU10</f>
        <v>82.209599999999995</v>
      </c>
      <c r="AV10" s="264">
        <f ca="1">'IMP Total Costs'!AV10-'IMP PRJ Costs'!AV10</f>
        <v>9.3419999999999987</v>
      </c>
      <c r="AW10" s="263">
        <f ca="1">'IMP Total Costs'!AW10-'IMP PRJ Costs'!AW10</f>
        <v>18.684000000000012</v>
      </c>
      <c r="AX10" s="264">
        <f ca="1">'IMP Total Costs'!AX10-'IMP PRJ Costs'!AX10</f>
        <v>56.052000000000007</v>
      </c>
      <c r="AY10" s="265">
        <f ca="1">'IMP Total Costs'!AY10-'IMP PRJ Costs'!AY10</f>
        <v>9.3419999999999987</v>
      </c>
      <c r="AZ10" s="266">
        <f ca="1">'IMP Total Costs'!AZ10-'IMP PRJ Costs'!AZ10</f>
        <v>20.217600000000004</v>
      </c>
      <c r="BA10" s="264">
        <f ca="1">'IMP Total Costs'!BA10-'IMP PRJ Costs'!BA10</f>
        <v>78.624000000000009</v>
      </c>
      <c r="BB10" s="264">
        <f ca="1">'IMP Total Costs'!BB10-'IMP PRJ Costs'!BB10</f>
        <v>15.724800000000002</v>
      </c>
      <c r="BC10" s="263">
        <f ca="1">'IMP Total Costs'!BC10-'IMP PRJ Costs'!BC10</f>
        <v>18.532799999999924</v>
      </c>
      <c r="BD10" s="264">
        <f ca="1">'IMP Total Costs'!BD10-'IMP PRJ Costs'!BD10</f>
        <v>84.576959999999985</v>
      </c>
      <c r="BE10" s="264">
        <f ca="1">'IMP Total Costs'!BE10-'IMP PRJ Costs'!BE10</f>
        <v>61.495200000000011</v>
      </c>
      <c r="BF10" s="263">
        <f ca="1">'IMP Total Costs'!BF10-'IMP PRJ Costs'!BF10</f>
        <v>102.77279999999999</v>
      </c>
      <c r="BG10" s="264">
        <f ca="1">'IMP Total Costs'!BG10-'IMP PRJ Costs'!BG10</f>
        <v>236.20895999999999</v>
      </c>
      <c r="BH10" s="264">
        <f ca="1">'IMP Total Costs'!BH10-'IMP PRJ Costs'!BH10</f>
        <v>19.375200000000007</v>
      </c>
      <c r="BI10" s="263">
        <f ca="1">'IMP Total Costs'!BI10-'IMP PRJ Costs'!BI10</f>
        <v>102.77279999999999</v>
      </c>
      <c r="BJ10" s="264">
        <f ca="1">'IMP Total Costs'!BJ10-'IMP PRJ Costs'!BJ10</f>
        <v>236.20895999999999</v>
      </c>
      <c r="BK10" s="265">
        <f ca="1">'IMP Total Costs'!BK10-'IMP PRJ Costs'!BK10</f>
        <v>19.375200000000007</v>
      </c>
      <c r="BL10" s="266">
        <f ca="1">'IMP Total Costs'!BL10-'IMP PRJ Costs'!BL10</f>
        <v>137.02500000000001</v>
      </c>
      <c r="BM10" s="264">
        <f ca="1">'IMP Total Costs'!BM10-'IMP PRJ Costs'!BM10</f>
        <v>286.60500000000002</v>
      </c>
      <c r="BN10" s="264">
        <f ca="1">'IMP Total Costs'!BN10-'IMP PRJ Costs'!BN10</f>
        <v>43.537499999999966</v>
      </c>
      <c r="BO10" s="263">
        <f ca="1">'IMP Total Costs'!BO10-'IMP PRJ Costs'!BO10</f>
        <v>15.52499999999992</v>
      </c>
      <c r="BP10" s="264">
        <f ca="1">'IMP Total Costs'!BP10-'IMP PRJ Costs'!BP10</f>
        <v>165.10499999999996</v>
      </c>
      <c r="BQ10" s="264">
        <f ca="1">'IMP Total Costs'!BQ10-'IMP PRJ Costs'!BQ10</f>
        <v>36.787499999999966</v>
      </c>
      <c r="BR10" s="263">
        <f ca="1">'IMP Total Costs'!BR10-'IMP PRJ Costs'!BR10</f>
        <v>141.75</v>
      </c>
      <c r="BS10" s="264">
        <f ca="1">'IMP Total Costs'!BS10-'IMP PRJ Costs'!BS10</f>
        <v>373.95</v>
      </c>
      <c r="BT10" s="264">
        <f ca="1">'IMP Total Costs'!BT10-'IMP PRJ Costs'!BT10</f>
        <v>23.625</v>
      </c>
      <c r="BU10" s="263">
        <f ca="1">'IMP Total Costs'!BU10-'IMP PRJ Costs'!BU10</f>
        <v>99.89999999999992</v>
      </c>
      <c r="BV10" s="264">
        <f ca="1">'IMP Total Costs'!BV10-'IMP PRJ Costs'!BV10</f>
        <v>332.1</v>
      </c>
      <c r="BW10" s="265">
        <f ca="1">'IMP Total Costs'!BW10-'IMP PRJ Costs'!BW10</f>
        <v>16.199999999999989</v>
      </c>
      <c r="BX10" s="266">
        <f ca="1">'IMP Total Costs'!BX10-'IMP PRJ Costs'!BX10</f>
        <v>193.59000000000003</v>
      </c>
      <c r="BY10" s="264">
        <f ca="1">'IMP Total Costs'!BY10-'IMP PRJ Costs'!BY10</f>
        <v>505.27800000000002</v>
      </c>
      <c r="BZ10" s="264">
        <f ca="1">'IMP Total Costs'!BZ10-'IMP PRJ Costs'!BZ10</f>
        <v>31.184999999999945</v>
      </c>
      <c r="CA10" s="263">
        <f ca="1">'IMP Total Costs'!CA10-'IMP PRJ Costs'!CA10</f>
        <v>274.58999999999997</v>
      </c>
      <c r="CB10" s="264">
        <f ca="1">'IMP Total Costs'!CB10-'IMP PRJ Costs'!CB10</f>
        <v>547.39800000000002</v>
      </c>
      <c r="CC10" s="264">
        <f ca="1">'IMP Total Costs'!CC10-'IMP PRJ Costs'!CC10</f>
        <v>104.08499999999998</v>
      </c>
      <c r="CD10" s="263">
        <f ca="1">'IMP Total Costs'!CD10-'IMP PRJ Costs'!CD10</f>
        <v>247.05000000000013</v>
      </c>
      <c r="CE10" s="264">
        <f ca="1">'IMP Total Costs'!CE10-'IMP PRJ Costs'!CE10</f>
        <v>500.41800000000001</v>
      </c>
      <c r="CF10" s="264">
        <f ca="1">'IMP Total Costs'!CF10-'IMP PRJ Costs'!CF10</f>
        <v>114.61500000000001</v>
      </c>
      <c r="CG10" s="263">
        <f ca="1">'IMP Total Costs'!CG10-'IMP PRJ Costs'!CG10</f>
        <v>272.97000000000003</v>
      </c>
      <c r="CH10" s="264">
        <f ca="1">'IMP Total Costs'!CH10-'IMP PRJ Costs'!CH10</f>
        <v>547.07400000000007</v>
      </c>
      <c r="CI10" s="265">
        <f ca="1">'IMP Total Costs'!CI10-'IMP PRJ Costs'!CI10</f>
        <v>101.65500000000009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Total Costs'!AB11-'IMP PRJ Costs'!AB11</f>
        <v>0</v>
      </c>
      <c r="AC11" s="264">
        <f ca="1">'IMP Total Costs'!AC11-'IMP PRJ Costs'!AC11</f>
        <v>0</v>
      </c>
      <c r="AD11" s="264">
        <f ca="1">'IMP Total Costs'!AD11-'IMP PRJ Costs'!AD11</f>
        <v>0</v>
      </c>
      <c r="AE11" s="263">
        <f ca="1">'IMP Total Costs'!AE11-'IMP PRJ Costs'!AE11</f>
        <v>0</v>
      </c>
      <c r="AF11" s="264">
        <f ca="1">'IMP Total Costs'!AF11-'IMP PRJ Costs'!AF11</f>
        <v>0</v>
      </c>
      <c r="AG11" s="264">
        <f ca="1">'IMP Total Costs'!AG11-'IMP PRJ Costs'!AG11</f>
        <v>0</v>
      </c>
      <c r="AH11" s="263">
        <f ca="1">'IMP Total Costs'!AH11-'IMP PRJ Costs'!AH11</f>
        <v>0</v>
      </c>
      <c r="AI11" s="264">
        <f ca="1">'IMP Total Costs'!AI11-'IMP PRJ Costs'!AI11</f>
        <v>0</v>
      </c>
      <c r="AJ11" s="264">
        <f ca="1">'IMP Total Costs'!AJ11-'IMP PRJ Costs'!AJ11</f>
        <v>0</v>
      </c>
      <c r="AK11" s="263">
        <f ca="1">'IMP Total Costs'!AK11-'IMP PRJ Costs'!AK11</f>
        <v>0</v>
      </c>
      <c r="AL11" s="264">
        <f ca="1">'IMP Total Costs'!AL11-'IMP PRJ Costs'!AL11</f>
        <v>0</v>
      </c>
      <c r="AM11" s="265">
        <f ca="1">'IMP Total Costs'!AM11-'IMP PRJ Costs'!AM11</f>
        <v>0</v>
      </c>
      <c r="AN11" s="266">
        <f ca="1">'IMP Total Costs'!AN11-'IMP PRJ Costs'!AN11</f>
        <v>0</v>
      </c>
      <c r="AO11" s="264">
        <f ca="1">'IMP Total Costs'!AO11-'IMP PRJ Costs'!AO11</f>
        <v>0</v>
      </c>
      <c r="AP11" s="264">
        <f ca="1">'IMP Total Costs'!AP11-'IMP PRJ Costs'!AP11</f>
        <v>0</v>
      </c>
      <c r="AQ11" s="263">
        <f ca="1">'IMP Total Costs'!AQ11-'IMP PRJ Costs'!AQ11</f>
        <v>0</v>
      </c>
      <c r="AR11" s="264">
        <f ca="1">'IMP Total Costs'!AR11-'IMP PRJ Costs'!AR11</f>
        <v>0</v>
      </c>
      <c r="AS11" s="264">
        <f ca="1">'IMP Total Costs'!AS11-'IMP PRJ Costs'!AS11</f>
        <v>0</v>
      </c>
      <c r="AT11" s="263">
        <f ca="1">'IMP Total Costs'!AT11-'IMP PRJ Costs'!AT11</f>
        <v>0</v>
      </c>
      <c r="AU11" s="264">
        <f ca="1">'IMP Total Costs'!AU11-'IMP PRJ Costs'!AU11</f>
        <v>0</v>
      </c>
      <c r="AV11" s="264">
        <f ca="1">'IMP Total Costs'!AV11-'IMP PRJ Costs'!AV11</f>
        <v>0</v>
      </c>
      <c r="AW11" s="263">
        <f ca="1">'IMP Total Costs'!AW11-'IMP PRJ Costs'!AW11</f>
        <v>12.455999999999989</v>
      </c>
      <c r="AX11" s="264">
        <f ca="1">'IMP Total Costs'!AX11-'IMP PRJ Costs'!AX11</f>
        <v>6.2279999999999944</v>
      </c>
      <c r="AY11" s="265">
        <f ca="1">'IMP Total Costs'!AY11-'IMP PRJ Costs'!AY11</f>
        <v>6.2279999999999944</v>
      </c>
      <c r="AZ11" s="266">
        <f ca="1">'IMP Total Costs'!AZ11-'IMP PRJ Costs'!AZ11</f>
        <v>7.4880000000000138</v>
      </c>
      <c r="BA11" s="264">
        <f ca="1">'IMP Total Costs'!BA11-'IMP PRJ Costs'!BA11</f>
        <v>9.7344000000000079</v>
      </c>
      <c r="BB11" s="264">
        <f ca="1">'IMP Total Costs'!BB11-'IMP PRJ Costs'!BB11</f>
        <v>9.7344000000000079</v>
      </c>
      <c r="BC11" s="263">
        <f ca="1">'IMP Total Costs'!BC11-'IMP PRJ Costs'!BC11</f>
        <v>9.7344000000000079</v>
      </c>
      <c r="BD11" s="264">
        <f ca="1">'IMP Total Costs'!BD11-'IMP PRJ Costs'!BD11</f>
        <v>2.2463999999999942</v>
      </c>
      <c r="BE11" s="264">
        <f ca="1">'IMP Total Costs'!BE11-'IMP PRJ Costs'!BE11</f>
        <v>2.2463999999999942</v>
      </c>
      <c r="BF11" s="263">
        <f ca="1">'IMP Total Costs'!BF11-'IMP PRJ Costs'!BF11</f>
        <v>2.2463999999999942</v>
      </c>
      <c r="BG11" s="264">
        <f ca="1">'IMP Total Costs'!BG11-'IMP PRJ Costs'!BG11</f>
        <v>2.2463999999999942</v>
      </c>
      <c r="BH11" s="264">
        <f ca="1">'IMP Total Costs'!BH11-'IMP PRJ Costs'!BH11</f>
        <v>2.2463999999999942</v>
      </c>
      <c r="BI11" s="263">
        <f ca="1">'IMP Total Costs'!BI11-'IMP PRJ Costs'!BI11</f>
        <v>2.2463999999999942</v>
      </c>
      <c r="BJ11" s="264">
        <f ca="1">'IMP Total Costs'!BJ11-'IMP PRJ Costs'!BJ11</f>
        <v>2.2463999999999942</v>
      </c>
      <c r="BK11" s="265">
        <f ca="1">'IMP Total Costs'!BK11-'IMP PRJ Costs'!BK11</f>
        <v>2.2463999999999942</v>
      </c>
      <c r="BL11" s="266">
        <f ca="1">'IMP Total Costs'!BL11-'IMP PRJ Costs'!BL11</f>
        <v>20.699999999999989</v>
      </c>
      <c r="BM11" s="264">
        <f ca="1">'IMP Total Costs'!BM11-'IMP PRJ Costs'!BM11</f>
        <v>20.699999999999989</v>
      </c>
      <c r="BN11" s="264">
        <f ca="1">'IMP Total Costs'!BN11-'IMP PRJ Costs'!BN11</f>
        <v>20.699999999999989</v>
      </c>
      <c r="BO11" s="263">
        <f ca="1">'IMP Total Costs'!BO11-'IMP PRJ Costs'!BO11</f>
        <v>20.699999999999989</v>
      </c>
      <c r="BP11" s="264">
        <f ca="1">'IMP Total Costs'!BP11-'IMP PRJ Costs'!BP11</f>
        <v>11.699999999999989</v>
      </c>
      <c r="BQ11" s="264">
        <f ca="1">'IMP Total Costs'!BQ11-'IMP PRJ Costs'!BQ11</f>
        <v>11.699999999999989</v>
      </c>
      <c r="BR11" s="263">
        <f ca="1">'IMP Total Costs'!BR11-'IMP PRJ Costs'!BR11</f>
        <v>27</v>
      </c>
      <c r="BS11" s="264">
        <f ca="1">'IMP Total Costs'!BS11-'IMP PRJ Costs'!BS11</f>
        <v>27</v>
      </c>
      <c r="BT11" s="264">
        <f ca="1">'IMP Total Costs'!BT11-'IMP PRJ Costs'!BT11</f>
        <v>27</v>
      </c>
      <c r="BU11" s="263">
        <f ca="1">'IMP Total Costs'!BU11-'IMP PRJ Costs'!BU11</f>
        <v>27</v>
      </c>
      <c r="BV11" s="264">
        <f ca="1">'IMP Total Costs'!BV11-'IMP PRJ Costs'!BV11</f>
        <v>17.099999999999966</v>
      </c>
      <c r="BW11" s="265">
        <f ca="1">'IMP Total Costs'!BW11-'IMP PRJ Costs'!BW11</f>
        <v>17.099999999999966</v>
      </c>
      <c r="BX11" s="266">
        <f ca="1">'IMP Total Costs'!BX11-'IMP PRJ Costs'!BX11</f>
        <v>20.519999999999982</v>
      </c>
      <c r="BY11" s="264">
        <f ca="1">'IMP Total Costs'!BY11-'IMP PRJ Costs'!BY11</f>
        <v>20.519999999999982</v>
      </c>
      <c r="BZ11" s="264">
        <f ca="1">'IMP Total Costs'!BZ11-'IMP PRJ Costs'!BZ11</f>
        <v>20.519999999999982</v>
      </c>
      <c r="CA11" s="263">
        <f ca="1">'IMP Total Costs'!CA11-'IMP PRJ Costs'!CA11</f>
        <v>85.319999999999936</v>
      </c>
      <c r="CB11" s="264">
        <f ca="1">'IMP Total Costs'!CB11-'IMP PRJ Costs'!CB11</f>
        <v>85.319999999999936</v>
      </c>
      <c r="CC11" s="264">
        <f ca="1">'IMP Total Costs'!CC11-'IMP PRJ Costs'!CC11</f>
        <v>85.319999999999936</v>
      </c>
      <c r="CD11" s="263">
        <f ca="1">'IMP Total Costs'!CD11-'IMP PRJ Costs'!CD11</f>
        <v>117.72000000000003</v>
      </c>
      <c r="CE11" s="264">
        <f ca="1">'IMP Total Costs'!CE11-'IMP PRJ Costs'!CE11</f>
        <v>83.160000000000025</v>
      </c>
      <c r="CF11" s="264">
        <f ca="1">'IMP Total Costs'!CF11-'IMP PRJ Costs'!CF11</f>
        <v>83.160000000000025</v>
      </c>
      <c r="CG11" s="263">
        <f ca="1">'IMP Total Costs'!CG11-'IMP PRJ Costs'!CG11</f>
        <v>83.160000000000025</v>
      </c>
      <c r="CH11" s="264">
        <f ca="1">'IMP Total Costs'!CH11-'IMP PRJ Costs'!CH11</f>
        <v>83.160000000000025</v>
      </c>
      <c r="CI11" s="265">
        <f ca="1">'IMP Total Costs'!CI11-'IMP PRJ Costs'!CI11</f>
        <v>83.160000000000025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Total Costs'!AB12-'IMP PRJ Costs'!AB12</f>
        <v>0</v>
      </c>
      <c r="AC12" s="264">
        <f ca="1">'IMP Total Costs'!AC12-'IMP PRJ Costs'!AC12</f>
        <v>0</v>
      </c>
      <c r="AD12" s="264">
        <f ca="1">'IMP Total Costs'!AD12-'IMP PRJ Costs'!AD12</f>
        <v>0</v>
      </c>
      <c r="AE12" s="263">
        <f ca="1">'IMP Total Costs'!AE12-'IMP PRJ Costs'!AE12</f>
        <v>0</v>
      </c>
      <c r="AF12" s="264">
        <f ca="1">'IMP Total Costs'!AF12-'IMP PRJ Costs'!AF12</f>
        <v>0</v>
      </c>
      <c r="AG12" s="264">
        <f ca="1">'IMP Total Costs'!AG12-'IMP PRJ Costs'!AG12</f>
        <v>0</v>
      </c>
      <c r="AH12" s="263">
        <f ca="1">'IMP Total Costs'!AH12-'IMP PRJ Costs'!AH12</f>
        <v>0</v>
      </c>
      <c r="AI12" s="264">
        <f ca="1">'IMP Total Costs'!AI12-'IMP PRJ Costs'!AI12</f>
        <v>0</v>
      </c>
      <c r="AJ12" s="264">
        <f ca="1">'IMP Total Costs'!AJ12-'IMP PRJ Costs'!AJ12</f>
        <v>0</v>
      </c>
      <c r="AK12" s="263">
        <f ca="1">'IMP Total Costs'!AK12-'IMP PRJ Costs'!AK12</f>
        <v>0</v>
      </c>
      <c r="AL12" s="264">
        <f ca="1">'IMP Total Costs'!AL12-'IMP PRJ Costs'!AL12</f>
        <v>0</v>
      </c>
      <c r="AM12" s="265">
        <f ca="1">'IMP Total Costs'!AM12-'IMP PRJ Costs'!AM12</f>
        <v>0</v>
      </c>
      <c r="AN12" s="266">
        <f ca="1">'IMP Total Costs'!AN12-'IMP PRJ Costs'!AN12</f>
        <v>0</v>
      </c>
      <c r="AO12" s="264">
        <f ca="1">'IMP Total Costs'!AO12-'IMP PRJ Costs'!AO12</f>
        <v>0</v>
      </c>
      <c r="AP12" s="264">
        <f ca="1">'IMP Total Costs'!AP12-'IMP PRJ Costs'!AP12</f>
        <v>0</v>
      </c>
      <c r="AQ12" s="263">
        <f ca="1">'IMP Total Costs'!AQ12-'IMP PRJ Costs'!AQ12</f>
        <v>0</v>
      </c>
      <c r="AR12" s="264">
        <f ca="1">'IMP Total Costs'!AR12-'IMP PRJ Costs'!AR12</f>
        <v>0</v>
      </c>
      <c r="AS12" s="264">
        <f ca="1">'IMP Total Costs'!AS12-'IMP PRJ Costs'!AS12</f>
        <v>0</v>
      </c>
      <c r="AT12" s="263">
        <f ca="1">'IMP Total Costs'!AT12-'IMP PRJ Costs'!AT12</f>
        <v>0</v>
      </c>
      <c r="AU12" s="264">
        <f ca="1">'IMP Total Costs'!AU12-'IMP PRJ Costs'!AU12</f>
        <v>0</v>
      </c>
      <c r="AV12" s="264">
        <f ca="1">'IMP Total Costs'!AV12-'IMP PRJ Costs'!AV12</f>
        <v>0</v>
      </c>
      <c r="AW12" s="263">
        <f ca="1">'IMP Total Costs'!AW12-'IMP PRJ Costs'!AW12</f>
        <v>18.683999999999997</v>
      </c>
      <c r="AX12" s="264">
        <f ca="1">'IMP Total Costs'!AX12-'IMP PRJ Costs'!AX12</f>
        <v>18.683999999999997</v>
      </c>
      <c r="AY12" s="265">
        <f ca="1">'IMP Total Costs'!AY12-'IMP PRJ Costs'!AY12</f>
        <v>4.6709999999999923</v>
      </c>
      <c r="AZ12" s="266">
        <f ca="1">'IMP Total Costs'!AZ12-'IMP PRJ Costs'!AZ12</f>
        <v>0</v>
      </c>
      <c r="BA12" s="264">
        <f ca="1">'IMP Total Costs'!BA12-'IMP PRJ Costs'!BA12</f>
        <v>0</v>
      </c>
      <c r="BB12" s="264">
        <f ca="1">'IMP Total Costs'!BB12-'IMP PRJ Costs'!BB12</f>
        <v>1.6847999999999956</v>
      </c>
      <c r="BC12" s="263">
        <f ca="1">'IMP Total Costs'!BC12-'IMP PRJ Costs'!BC12</f>
        <v>3.3696000000000197</v>
      </c>
      <c r="BD12" s="264">
        <f ca="1">'IMP Total Costs'!BD12-'IMP PRJ Costs'!BD12</f>
        <v>3.3696000000000197</v>
      </c>
      <c r="BE12" s="264">
        <f ca="1">'IMP Total Costs'!BE12-'IMP PRJ Costs'!BE12</f>
        <v>8.9856000000000336</v>
      </c>
      <c r="BF12" s="263">
        <f ca="1">'IMP Total Costs'!BF12-'IMP PRJ Costs'!BF12</f>
        <v>3.3696000000000481</v>
      </c>
      <c r="BG12" s="264">
        <f ca="1">'IMP Total Costs'!BG12-'IMP PRJ Costs'!BG12</f>
        <v>3.3696000000000481</v>
      </c>
      <c r="BH12" s="264">
        <f ca="1">'IMP Total Costs'!BH12-'IMP PRJ Costs'!BH12</f>
        <v>3.3696000000000481</v>
      </c>
      <c r="BI12" s="263">
        <f ca="1">'IMP Total Costs'!BI12-'IMP PRJ Costs'!BI12</f>
        <v>3.3696000000000481</v>
      </c>
      <c r="BJ12" s="264">
        <f ca="1">'IMP Total Costs'!BJ12-'IMP PRJ Costs'!BJ12</f>
        <v>3.3696000000000481</v>
      </c>
      <c r="BK12" s="265">
        <f ca="1">'IMP Total Costs'!BK12-'IMP PRJ Costs'!BK12</f>
        <v>3.3696000000000481</v>
      </c>
      <c r="BL12" s="266">
        <f ca="1">'IMP Total Costs'!BL12-'IMP PRJ Costs'!BL12</f>
        <v>31.050000000000011</v>
      </c>
      <c r="BM12" s="264">
        <f ca="1">'IMP Total Costs'!BM12-'IMP PRJ Costs'!BM12</f>
        <v>31.050000000000011</v>
      </c>
      <c r="BN12" s="264">
        <f ca="1">'IMP Total Costs'!BN12-'IMP PRJ Costs'!BN12</f>
        <v>31.050000000000011</v>
      </c>
      <c r="BO12" s="263">
        <f ca="1">'IMP Total Costs'!BO12-'IMP PRJ Costs'!BO12</f>
        <v>31.049999999999955</v>
      </c>
      <c r="BP12" s="264">
        <f ca="1">'IMP Total Costs'!BP12-'IMP PRJ Costs'!BP12</f>
        <v>31.049999999999955</v>
      </c>
      <c r="BQ12" s="264">
        <f ca="1">'IMP Total Costs'!BQ12-'IMP PRJ Costs'!BQ12</f>
        <v>10.800000000000011</v>
      </c>
      <c r="BR12" s="263">
        <f ca="1">'IMP Total Costs'!BR12-'IMP PRJ Costs'!BR12</f>
        <v>0</v>
      </c>
      <c r="BS12" s="264">
        <f ca="1">'IMP Total Costs'!BS12-'IMP PRJ Costs'!BS12</f>
        <v>0</v>
      </c>
      <c r="BT12" s="264">
        <f ca="1">'IMP Total Costs'!BT12-'IMP PRJ Costs'!BT12</f>
        <v>0</v>
      </c>
      <c r="BU12" s="263">
        <f ca="1">'IMP Total Costs'!BU12-'IMP PRJ Costs'!BU12</f>
        <v>0</v>
      </c>
      <c r="BV12" s="264">
        <f ca="1">'IMP Total Costs'!BV12-'IMP PRJ Costs'!BV12</f>
        <v>0</v>
      </c>
      <c r="BW12" s="265">
        <f ca="1">'IMP Total Costs'!BW12-'IMP PRJ Costs'!BW12</f>
        <v>6.0750000000000455</v>
      </c>
      <c r="BX12" s="266">
        <f ca="1">'IMP Total Costs'!BX12-'IMP PRJ Costs'!BX12</f>
        <v>14.580000000000041</v>
      </c>
      <c r="BY12" s="264">
        <f ca="1">'IMP Total Costs'!BY12-'IMP PRJ Costs'!BY12</f>
        <v>14.580000000000041</v>
      </c>
      <c r="BZ12" s="264">
        <f ca="1">'IMP Total Costs'!BZ12-'IMP PRJ Costs'!BZ12</f>
        <v>14.580000000000041</v>
      </c>
      <c r="CA12" s="263">
        <f ca="1">'IMP Total Costs'!CA12-'IMP PRJ Costs'!CA12</f>
        <v>111.77999999999997</v>
      </c>
      <c r="CB12" s="264">
        <f ca="1">'IMP Total Costs'!CB12-'IMP PRJ Costs'!CB12</f>
        <v>111.77999999999997</v>
      </c>
      <c r="CC12" s="264">
        <f ca="1">'IMP Total Costs'!CC12-'IMP PRJ Costs'!CC12</f>
        <v>111.77999999999997</v>
      </c>
      <c r="CD12" s="263">
        <f ca="1">'IMP Total Costs'!CD12-'IMP PRJ Costs'!CD12</f>
        <v>160.38000000000011</v>
      </c>
      <c r="CE12" s="264">
        <f ca="1">'IMP Total Costs'!CE12-'IMP PRJ Costs'!CE12</f>
        <v>160.38000000000011</v>
      </c>
      <c r="CF12" s="264">
        <f ca="1">'IMP Total Costs'!CF12-'IMP PRJ Costs'!CF12</f>
        <v>134.46000000000015</v>
      </c>
      <c r="CG12" s="263">
        <f ca="1">'IMP Total Costs'!CG12-'IMP PRJ Costs'!CG12</f>
        <v>108.54000000000008</v>
      </c>
      <c r="CH12" s="264">
        <f ca="1">'IMP Total Costs'!CH12-'IMP PRJ Costs'!CH12</f>
        <v>108.54000000000008</v>
      </c>
      <c r="CI12" s="265">
        <f ca="1">'IMP Total Costs'!CI12-'IMP PRJ Costs'!CI12</f>
        <v>108.54000000000008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Total Costs'!AB13-'IMP PRJ Costs'!AB13</f>
        <v>0</v>
      </c>
      <c r="AC13" s="264">
        <f ca="1">'IMP Total Costs'!AC13-'IMP PRJ Costs'!AC13</f>
        <v>0</v>
      </c>
      <c r="AD13" s="264">
        <f ca="1">'IMP Total Costs'!AD13-'IMP PRJ Costs'!AD13</f>
        <v>18.662400000000002</v>
      </c>
      <c r="AE13" s="263">
        <f ca="1">'IMP Total Costs'!AE13-'IMP PRJ Costs'!AE13</f>
        <v>18.662400000000002</v>
      </c>
      <c r="AF13" s="264">
        <f ca="1">'IMP Total Costs'!AF13-'IMP PRJ Costs'!AF13</f>
        <v>20.736000000000001</v>
      </c>
      <c r="AG13" s="264">
        <f ca="1">'IMP Total Costs'!AG13-'IMP PRJ Costs'!AG13</f>
        <v>16.588799999999999</v>
      </c>
      <c r="AH13" s="263">
        <f ca="1">'IMP Total Costs'!AH13-'IMP PRJ Costs'!AH13</f>
        <v>18.662400000000002</v>
      </c>
      <c r="AI13" s="264">
        <f ca="1">'IMP Total Costs'!AI13-'IMP PRJ Costs'!AI13</f>
        <v>20.736000000000001</v>
      </c>
      <c r="AJ13" s="264">
        <f ca="1">'IMP Total Costs'!AJ13-'IMP PRJ Costs'!AJ13</f>
        <v>16.588799999999999</v>
      </c>
      <c r="AK13" s="263">
        <f ca="1">'IMP Total Costs'!AK13-'IMP PRJ Costs'!AK13</f>
        <v>18.662400000000002</v>
      </c>
      <c r="AL13" s="264">
        <f ca="1">'IMP Total Costs'!AL13-'IMP PRJ Costs'!AL13</f>
        <v>20.736000000000001</v>
      </c>
      <c r="AM13" s="265">
        <f ca="1">'IMP Total Costs'!AM13-'IMP PRJ Costs'!AM13</f>
        <v>16.588799999999999</v>
      </c>
      <c r="AN13" s="266">
        <f ca="1">'IMP Total Costs'!AN13-'IMP PRJ Costs'!AN13</f>
        <v>22.420800000000014</v>
      </c>
      <c r="AO13" s="264">
        <f ca="1">'IMP Total Costs'!AO13-'IMP PRJ Costs'!AO13</f>
        <v>24.912000000000006</v>
      </c>
      <c r="AP13" s="264">
        <f ca="1">'IMP Total Costs'!AP13-'IMP PRJ Costs'!AP13</f>
        <v>109.61280000000001</v>
      </c>
      <c r="AQ13" s="263">
        <f ca="1">'IMP Total Costs'!AQ13-'IMP PRJ Costs'!AQ13</f>
        <v>87.192000000000007</v>
      </c>
      <c r="AR13" s="264">
        <f ca="1">'IMP Total Costs'!AR13-'IMP PRJ Costs'!AR13</f>
        <v>99.647999999999996</v>
      </c>
      <c r="AS13" s="264">
        <f ca="1">'IMP Total Costs'!AS13-'IMP PRJ Costs'!AS13</f>
        <v>97.156800000000004</v>
      </c>
      <c r="AT13" s="263">
        <f ca="1">'IMP Total Costs'!AT13-'IMP PRJ Costs'!AT13</f>
        <v>109.61280000000001</v>
      </c>
      <c r="AU13" s="264">
        <f ca="1">'IMP Total Costs'!AU13-'IMP PRJ Costs'!AU13</f>
        <v>124.56</v>
      </c>
      <c r="AV13" s="264">
        <f ca="1">'IMP Total Costs'!AV13-'IMP PRJ Costs'!AV13</f>
        <v>94.665599999999998</v>
      </c>
      <c r="AW13" s="263">
        <f ca="1">'IMP Total Costs'!AW13-'IMP PRJ Costs'!AW13</f>
        <v>74.736000000000004</v>
      </c>
      <c r="AX13" s="264">
        <f ca="1">'IMP Total Costs'!AX13-'IMP PRJ Costs'!AX13</f>
        <v>87.192000000000007</v>
      </c>
      <c r="AY13" s="265">
        <f ca="1">'IMP Total Costs'!AY13-'IMP PRJ Costs'!AY13</f>
        <v>95.911200000000008</v>
      </c>
      <c r="AZ13" s="266">
        <f ca="1">'IMP Total Costs'!AZ13-'IMP PRJ Costs'!AZ13</f>
        <v>104.83200000000002</v>
      </c>
      <c r="BA13" s="264">
        <f ca="1">'IMP Total Costs'!BA13-'IMP PRJ Costs'!BA13</f>
        <v>124.30080000000002</v>
      </c>
      <c r="BB13" s="264">
        <f ca="1">'IMP Total Costs'!BB13-'IMP PRJ Costs'!BB13</f>
        <v>108.27648000000002</v>
      </c>
      <c r="BC13" s="263">
        <f ca="1">'IMP Total Costs'!BC13-'IMP PRJ Costs'!BC13</f>
        <v>22.913280000000015</v>
      </c>
      <c r="BD13" s="264">
        <f ca="1">'IMP Total Costs'!BD13-'IMP PRJ Costs'!BD13</f>
        <v>44.927999999999969</v>
      </c>
      <c r="BE13" s="264">
        <f ca="1">'IMP Total Costs'!BE13-'IMP PRJ Costs'!BE13</f>
        <v>203.07455999999999</v>
      </c>
      <c r="BF13" s="263">
        <f ca="1">'IMP Total Costs'!BF13-'IMP PRJ Costs'!BF13</f>
        <v>225.08927999999997</v>
      </c>
      <c r="BG13" s="264">
        <f ca="1">'IMP Total Costs'!BG13-'IMP PRJ Costs'!BG13</f>
        <v>269.56799999999998</v>
      </c>
      <c r="BH13" s="264">
        <f ca="1">'IMP Total Costs'!BH13-'IMP PRJ Costs'!BH13</f>
        <v>180.61055999999996</v>
      </c>
      <c r="BI13" s="263">
        <f ca="1">'IMP Total Costs'!BI13-'IMP PRJ Costs'!BI13</f>
        <v>225.08927999999997</v>
      </c>
      <c r="BJ13" s="264">
        <f ca="1">'IMP Total Costs'!BJ13-'IMP PRJ Costs'!BJ13</f>
        <v>269.56799999999998</v>
      </c>
      <c r="BK13" s="265">
        <f ca="1">'IMP Total Costs'!BK13-'IMP PRJ Costs'!BK13</f>
        <v>180.61055999999996</v>
      </c>
      <c r="BL13" s="266">
        <f ca="1">'IMP Total Costs'!BL13-'IMP PRJ Costs'!BL13</f>
        <v>274.14</v>
      </c>
      <c r="BM13" s="264">
        <f ca="1">'IMP Total Costs'!BM13-'IMP PRJ Costs'!BM13</f>
        <v>324</v>
      </c>
      <c r="BN13" s="264">
        <f ca="1">'IMP Total Costs'!BN13-'IMP PRJ Costs'!BN13</f>
        <v>224.28</v>
      </c>
      <c r="BO13" s="263">
        <f ca="1">'IMP Total Costs'!BO13-'IMP PRJ Costs'!BO13</f>
        <v>4.1399999999999864</v>
      </c>
      <c r="BP13" s="264">
        <f ca="1">'IMP Total Costs'!BP13-'IMP PRJ Costs'!BP13</f>
        <v>54</v>
      </c>
      <c r="BQ13" s="264">
        <f ca="1">'IMP Total Costs'!BQ13-'IMP PRJ Costs'!BQ13</f>
        <v>229.67999999999998</v>
      </c>
      <c r="BR13" s="263">
        <f ca="1">'IMP Total Costs'!BR13-'IMP PRJ Costs'!BR13</f>
        <v>282.60000000000002</v>
      </c>
      <c r="BS13" s="264">
        <f ca="1">'IMP Total Costs'!BS13-'IMP PRJ Costs'!BS13</f>
        <v>360</v>
      </c>
      <c r="BT13" s="264">
        <f ca="1">'IMP Total Costs'!BT13-'IMP PRJ Costs'!BT13</f>
        <v>205.2</v>
      </c>
      <c r="BU13" s="263">
        <f ca="1">'IMP Total Costs'!BU13-'IMP PRJ Costs'!BU13</f>
        <v>190.8</v>
      </c>
      <c r="BV13" s="264">
        <f ca="1">'IMP Total Costs'!BV13-'IMP PRJ Costs'!BV13</f>
        <v>268.2</v>
      </c>
      <c r="BW13" s="265">
        <f ca="1">'IMP Total Costs'!BW13-'IMP PRJ Costs'!BW13</f>
        <v>196.02</v>
      </c>
      <c r="BX13" s="266">
        <f ca="1">'IMP Total Costs'!BX13-'IMP PRJ Costs'!BX13</f>
        <v>328.10399999999998</v>
      </c>
      <c r="BY13" s="264">
        <f ca="1">'IMP Total Costs'!BY13-'IMP PRJ Costs'!BY13</f>
        <v>432</v>
      </c>
      <c r="BZ13" s="264">
        <f ca="1">'IMP Total Costs'!BZ13-'IMP PRJ Costs'!BZ13</f>
        <v>224.20799999999997</v>
      </c>
      <c r="CA13" s="263">
        <f ca="1">'IMP Total Costs'!CA13-'IMP PRJ Costs'!CA13</f>
        <v>341.06400000000002</v>
      </c>
      <c r="CB13" s="264">
        <f ca="1">'IMP Total Costs'!CB13-'IMP PRJ Costs'!CB13</f>
        <v>432</v>
      </c>
      <c r="CC13" s="264">
        <f ca="1">'IMP Total Costs'!CC13-'IMP PRJ Costs'!CC13</f>
        <v>250.12800000000001</v>
      </c>
      <c r="CD13" s="263">
        <f ca="1">'IMP Total Costs'!CD13-'IMP PRJ Costs'!CD13</f>
        <v>278.42399999999998</v>
      </c>
      <c r="CE13" s="264">
        <f ca="1">'IMP Total Costs'!CE13-'IMP PRJ Costs'!CE13</f>
        <v>362.88</v>
      </c>
      <c r="CF13" s="264">
        <f ca="1">'IMP Total Costs'!CF13-'IMP PRJ Costs'!CF13</f>
        <v>256.17600000000004</v>
      </c>
      <c r="CG13" s="263">
        <f ca="1">'IMP Total Costs'!CG13-'IMP PRJ Costs'!CG13</f>
        <v>340.63200000000001</v>
      </c>
      <c r="CH13" s="264">
        <f ca="1">'IMP Total Costs'!CH13-'IMP PRJ Costs'!CH13</f>
        <v>432</v>
      </c>
      <c r="CI13" s="265">
        <f ca="1">'IMP Total Costs'!CI13-'IMP PRJ Costs'!CI13</f>
        <v>249.26400000000004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Total Costs'!AB14-'IMP PRJ Costs'!AB14</f>
        <v>0</v>
      </c>
      <c r="AC14" s="264">
        <f ca="1">'IMP Total Costs'!AC14-'IMP PRJ Costs'!AC14</f>
        <v>0</v>
      </c>
      <c r="AD14" s="264">
        <f ca="1">'IMP Total Costs'!AD14-'IMP PRJ Costs'!AD14</f>
        <v>7.7760000000000007</v>
      </c>
      <c r="AE14" s="263">
        <f ca="1">'IMP Total Costs'!AE14-'IMP PRJ Costs'!AE14</f>
        <v>7.7760000000000007</v>
      </c>
      <c r="AF14" s="264">
        <f ca="1">'IMP Total Costs'!AF14-'IMP PRJ Costs'!AF14</f>
        <v>13.9968</v>
      </c>
      <c r="AG14" s="264">
        <f ca="1">'IMP Total Costs'!AG14-'IMP PRJ Costs'!AG14</f>
        <v>3.8880000000000017</v>
      </c>
      <c r="AH14" s="263">
        <f ca="1">'IMP Total Costs'!AH14-'IMP PRJ Costs'!AH14</f>
        <v>7.7760000000000007</v>
      </c>
      <c r="AI14" s="264">
        <f ca="1">'IMP Total Costs'!AI14-'IMP PRJ Costs'!AI14</f>
        <v>13.9968</v>
      </c>
      <c r="AJ14" s="264">
        <f ca="1">'IMP Total Costs'!AJ14-'IMP PRJ Costs'!AJ14</f>
        <v>3.8880000000000017</v>
      </c>
      <c r="AK14" s="263">
        <f ca="1">'IMP Total Costs'!AK14-'IMP PRJ Costs'!AK14</f>
        <v>7.7760000000000007</v>
      </c>
      <c r="AL14" s="264">
        <f ca="1">'IMP Total Costs'!AL14-'IMP PRJ Costs'!AL14</f>
        <v>13.9968</v>
      </c>
      <c r="AM14" s="265">
        <f ca="1">'IMP Total Costs'!AM14-'IMP PRJ Costs'!AM14</f>
        <v>3.8880000000000017</v>
      </c>
      <c r="AN14" s="266">
        <f ca="1">'IMP Total Costs'!AN14-'IMP PRJ Costs'!AN14</f>
        <v>9.3419999999999987</v>
      </c>
      <c r="AO14" s="264">
        <f ca="1">'IMP Total Costs'!AO14-'IMP PRJ Costs'!AO14</f>
        <v>16.815600000000018</v>
      </c>
      <c r="AP14" s="264">
        <f ca="1">'IMP Total Costs'!AP14-'IMP PRJ Costs'!AP14</f>
        <v>42.039000000000001</v>
      </c>
      <c r="AQ14" s="263">
        <f ca="1">'IMP Total Costs'!AQ14-'IMP PRJ Costs'!AQ14</f>
        <v>28.025999999999996</v>
      </c>
      <c r="AR14" s="264">
        <f ca="1">'IMP Total Costs'!AR14-'IMP PRJ Costs'!AR14</f>
        <v>65.394000000000005</v>
      </c>
      <c r="AS14" s="264">
        <f ca="1">'IMP Total Costs'!AS14-'IMP PRJ Costs'!AS14</f>
        <v>14.012999999999991</v>
      </c>
      <c r="AT14" s="263">
        <f ca="1">'IMP Total Costs'!AT14-'IMP PRJ Costs'!AT14</f>
        <v>37.368000000000002</v>
      </c>
      <c r="AU14" s="264">
        <f ca="1">'IMP Total Costs'!AU14-'IMP PRJ Costs'!AU14</f>
        <v>82.209599999999995</v>
      </c>
      <c r="AV14" s="264">
        <f ca="1">'IMP Total Costs'!AV14-'IMP PRJ Costs'!AV14</f>
        <v>9.3419999999999987</v>
      </c>
      <c r="AW14" s="263">
        <f ca="1">'IMP Total Costs'!AW14-'IMP PRJ Costs'!AW14</f>
        <v>18.684000000000012</v>
      </c>
      <c r="AX14" s="264">
        <f ca="1">'IMP Total Costs'!AX14-'IMP PRJ Costs'!AX14</f>
        <v>56.052000000000007</v>
      </c>
      <c r="AY14" s="265">
        <f ca="1">'IMP Total Costs'!AY14-'IMP PRJ Costs'!AY14</f>
        <v>9.3419999999999987</v>
      </c>
      <c r="AZ14" s="266">
        <f ca="1">'IMP Total Costs'!AZ14-'IMP PRJ Costs'!AZ14</f>
        <v>20.217600000000004</v>
      </c>
      <c r="BA14" s="264">
        <f ca="1">'IMP Total Costs'!BA14-'IMP PRJ Costs'!BA14</f>
        <v>78.624000000000009</v>
      </c>
      <c r="BB14" s="264">
        <f ca="1">'IMP Total Costs'!BB14-'IMP PRJ Costs'!BB14</f>
        <v>15.724800000000002</v>
      </c>
      <c r="BC14" s="263">
        <f ca="1">'IMP Total Costs'!BC14-'IMP PRJ Costs'!BC14</f>
        <v>18.532799999999924</v>
      </c>
      <c r="BD14" s="264">
        <f ca="1">'IMP Total Costs'!BD14-'IMP PRJ Costs'!BD14</f>
        <v>84.576959999999985</v>
      </c>
      <c r="BE14" s="264">
        <f ca="1">'IMP Total Costs'!BE14-'IMP PRJ Costs'!BE14</f>
        <v>61.495200000000011</v>
      </c>
      <c r="BF14" s="263">
        <f ca="1">'IMP Total Costs'!BF14-'IMP PRJ Costs'!BF14</f>
        <v>102.77279999999999</v>
      </c>
      <c r="BG14" s="264">
        <f ca="1">'IMP Total Costs'!BG14-'IMP PRJ Costs'!BG14</f>
        <v>236.20895999999999</v>
      </c>
      <c r="BH14" s="264">
        <f ca="1">'IMP Total Costs'!BH14-'IMP PRJ Costs'!BH14</f>
        <v>19.375200000000007</v>
      </c>
      <c r="BI14" s="263">
        <f ca="1">'IMP Total Costs'!BI14-'IMP PRJ Costs'!BI14</f>
        <v>102.77279999999999</v>
      </c>
      <c r="BJ14" s="264">
        <f ca="1">'IMP Total Costs'!BJ14-'IMP PRJ Costs'!BJ14</f>
        <v>236.20895999999999</v>
      </c>
      <c r="BK14" s="265">
        <f ca="1">'IMP Total Costs'!BK14-'IMP PRJ Costs'!BK14</f>
        <v>19.375200000000007</v>
      </c>
      <c r="BL14" s="266">
        <f ca="1">'IMP Total Costs'!BL14-'IMP PRJ Costs'!BL14</f>
        <v>137.02500000000001</v>
      </c>
      <c r="BM14" s="264">
        <f ca="1">'IMP Total Costs'!BM14-'IMP PRJ Costs'!BM14</f>
        <v>286.60500000000002</v>
      </c>
      <c r="BN14" s="264">
        <f ca="1">'IMP Total Costs'!BN14-'IMP PRJ Costs'!BN14</f>
        <v>43.537499999999966</v>
      </c>
      <c r="BO14" s="263">
        <f ca="1">'IMP Total Costs'!BO14-'IMP PRJ Costs'!BO14</f>
        <v>15.52499999999992</v>
      </c>
      <c r="BP14" s="264">
        <f ca="1">'IMP Total Costs'!BP14-'IMP PRJ Costs'!BP14</f>
        <v>165.10499999999996</v>
      </c>
      <c r="BQ14" s="264">
        <f ca="1">'IMP Total Costs'!BQ14-'IMP PRJ Costs'!BQ14</f>
        <v>36.787499999999966</v>
      </c>
      <c r="BR14" s="263">
        <f ca="1">'IMP Total Costs'!BR14-'IMP PRJ Costs'!BR14</f>
        <v>141.75</v>
      </c>
      <c r="BS14" s="264">
        <f ca="1">'IMP Total Costs'!BS14-'IMP PRJ Costs'!BS14</f>
        <v>373.95</v>
      </c>
      <c r="BT14" s="264">
        <f ca="1">'IMP Total Costs'!BT14-'IMP PRJ Costs'!BT14</f>
        <v>23.625</v>
      </c>
      <c r="BU14" s="263">
        <f ca="1">'IMP Total Costs'!BU14-'IMP PRJ Costs'!BU14</f>
        <v>99.89999999999992</v>
      </c>
      <c r="BV14" s="264">
        <f ca="1">'IMP Total Costs'!BV14-'IMP PRJ Costs'!BV14</f>
        <v>332.1</v>
      </c>
      <c r="BW14" s="265">
        <f ca="1">'IMP Total Costs'!BW14-'IMP PRJ Costs'!BW14</f>
        <v>16.199999999999989</v>
      </c>
      <c r="BX14" s="266">
        <f ca="1">'IMP Total Costs'!BX14-'IMP PRJ Costs'!BX14</f>
        <v>193.59000000000003</v>
      </c>
      <c r="BY14" s="264">
        <f ca="1">'IMP Total Costs'!BY14-'IMP PRJ Costs'!BY14</f>
        <v>505.27800000000002</v>
      </c>
      <c r="BZ14" s="264">
        <f ca="1">'IMP Total Costs'!BZ14-'IMP PRJ Costs'!BZ14</f>
        <v>31.184999999999945</v>
      </c>
      <c r="CA14" s="263">
        <f ca="1">'IMP Total Costs'!CA14-'IMP PRJ Costs'!CA14</f>
        <v>274.58999999999997</v>
      </c>
      <c r="CB14" s="264">
        <f ca="1">'IMP Total Costs'!CB14-'IMP PRJ Costs'!CB14</f>
        <v>547.39800000000002</v>
      </c>
      <c r="CC14" s="264">
        <f ca="1">'IMP Total Costs'!CC14-'IMP PRJ Costs'!CC14</f>
        <v>104.08499999999998</v>
      </c>
      <c r="CD14" s="263">
        <f ca="1">'IMP Total Costs'!CD14-'IMP PRJ Costs'!CD14</f>
        <v>247.05000000000013</v>
      </c>
      <c r="CE14" s="264">
        <f ca="1">'IMP Total Costs'!CE14-'IMP PRJ Costs'!CE14</f>
        <v>500.41800000000001</v>
      </c>
      <c r="CF14" s="264">
        <f ca="1">'IMP Total Costs'!CF14-'IMP PRJ Costs'!CF14</f>
        <v>114.61500000000001</v>
      </c>
      <c r="CG14" s="263">
        <f ca="1">'IMP Total Costs'!CG14-'IMP PRJ Costs'!CG14</f>
        <v>272.97000000000003</v>
      </c>
      <c r="CH14" s="264">
        <f ca="1">'IMP Total Costs'!CH14-'IMP PRJ Costs'!CH14</f>
        <v>547.07400000000007</v>
      </c>
      <c r="CI14" s="265">
        <f ca="1">'IMP Total Costs'!CI14-'IMP PRJ Costs'!CI14</f>
        <v>101.65500000000009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Total Costs'!AB15-'IMP PRJ Costs'!AB15</f>
        <v>0</v>
      </c>
      <c r="AC15" s="264">
        <f ca="1">'IMP Total Costs'!AC15-'IMP PRJ Costs'!AC15</f>
        <v>0</v>
      </c>
      <c r="AD15" s="264">
        <f ca="1">'IMP Total Costs'!AD15-'IMP PRJ Costs'!AD15</f>
        <v>0</v>
      </c>
      <c r="AE15" s="263">
        <f ca="1">'IMP Total Costs'!AE15-'IMP PRJ Costs'!AE15</f>
        <v>0</v>
      </c>
      <c r="AF15" s="264">
        <f ca="1">'IMP Total Costs'!AF15-'IMP PRJ Costs'!AF15</f>
        <v>0</v>
      </c>
      <c r="AG15" s="264">
        <f ca="1">'IMP Total Costs'!AG15-'IMP PRJ Costs'!AG15</f>
        <v>0</v>
      </c>
      <c r="AH15" s="263">
        <f ca="1">'IMP Total Costs'!AH15-'IMP PRJ Costs'!AH15</f>
        <v>0</v>
      </c>
      <c r="AI15" s="264">
        <f ca="1">'IMP Total Costs'!AI15-'IMP PRJ Costs'!AI15</f>
        <v>0</v>
      </c>
      <c r="AJ15" s="264">
        <f ca="1">'IMP Total Costs'!AJ15-'IMP PRJ Costs'!AJ15</f>
        <v>0</v>
      </c>
      <c r="AK15" s="263">
        <f ca="1">'IMP Total Costs'!AK15-'IMP PRJ Costs'!AK15</f>
        <v>0</v>
      </c>
      <c r="AL15" s="264">
        <f ca="1">'IMP Total Costs'!AL15-'IMP PRJ Costs'!AL15</f>
        <v>0</v>
      </c>
      <c r="AM15" s="265">
        <f ca="1">'IMP Total Costs'!AM15-'IMP PRJ Costs'!AM15</f>
        <v>0</v>
      </c>
      <c r="AN15" s="266">
        <f ca="1">'IMP Total Costs'!AN15-'IMP PRJ Costs'!AN15</f>
        <v>0</v>
      </c>
      <c r="AO15" s="264">
        <f ca="1">'IMP Total Costs'!AO15-'IMP PRJ Costs'!AO15</f>
        <v>0</v>
      </c>
      <c r="AP15" s="264">
        <f ca="1">'IMP Total Costs'!AP15-'IMP PRJ Costs'!AP15</f>
        <v>0</v>
      </c>
      <c r="AQ15" s="263">
        <f ca="1">'IMP Total Costs'!AQ15-'IMP PRJ Costs'!AQ15</f>
        <v>0</v>
      </c>
      <c r="AR15" s="264">
        <f ca="1">'IMP Total Costs'!AR15-'IMP PRJ Costs'!AR15</f>
        <v>0</v>
      </c>
      <c r="AS15" s="264">
        <f ca="1">'IMP Total Costs'!AS15-'IMP PRJ Costs'!AS15</f>
        <v>0</v>
      </c>
      <c r="AT15" s="263">
        <f ca="1">'IMP Total Costs'!AT15-'IMP PRJ Costs'!AT15</f>
        <v>0</v>
      </c>
      <c r="AU15" s="264">
        <f ca="1">'IMP Total Costs'!AU15-'IMP PRJ Costs'!AU15</f>
        <v>0</v>
      </c>
      <c r="AV15" s="264">
        <f ca="1">'IMP Total Costs'!AV15-'IMP PRJ Costs'!AV15</f>
        <v>0</v>
      </c>
      <c r="AW15" s="263">
        <f ca="1">'IMP Total Costs'!AW15-'IMP PRJ Costs'!AW15</f>
        <v>12.455999999999989</v>
      </c>
      <c r="AX15" s="264">
        <f ca="1">'IMP Total Costs'!AX15-'IMP PRJ Costs'!AX15</f>
        <v>6.2279999999999944</v>
      </c>
      <c r="AY15" s="265">
        <f ca="1">'IMP Total Costs'!AY15-'IMP PRJ Costs'!AY15</f>
        <v>6.2279999999999944</v>
      </c>
      <c r="AZ15" s="266">
        <f ca="1">'IMP Total Costs'!AZ15-'IMP PRJ Costs'!AZ15</f>
        <v>7.4880000000000138</v>
      </c>
      <c r="BA15" s="264">
        <f ca="1">'IMP Total Costs'!BA15-'IMP PRJ Costs'!BA15</f>
        <v>9.7344000000000079</v>
      </c>
      <c r="BB15" s="264">
        <f ca="1">'IMP Total Costs'!BB15-'IMP PRJ Costs'!BB15</f>
        <v>9.7344000000000079</v>
      </c>
      <c r="BC15" s="263">
        <f ca="1">'IMP Total Costs'!BC15-'IMP PRJ Costs'!BC15</f>
        <v>9.7344000000000079</v>
      </c>
      <c r="BD15" s="264">
        <f ca="1">'IMP Total Costs'!BD15-'IMP PRJ Costs'!BD15</f>
        <v>2.2463999999999942</v>
      </c>
      <c r="BE15" s="264">
        <f ca="1">'IMP Total Costs'!BE15-'IMP PRJ Costs'!BE15</f>
        <v>2.2463999999999942</v>
      </c>
      <c r="BF15" s="263">
        <f ca="1">'IMP Total Costs'!BF15-'IMP PRJ Costs'!BF15</f>
        <v>2.2463999999999942</v>
      </c>
      <c r="BG15" s="264">
        <f ca="1">'IMP Total Costs'!BG15-'IMP PRJ Costs'!BG15</f>
        <v>2.2463999999999942</v>
      </c>
      <c r="BH15" s="264">
        <f ca="1">'IMP Total Costs'!BH15-'IMP PRJ Costs'!BH15</f>
        <v>2.2463999999999942</v>
      </c>
      <c r="BI15" s="263">
        <f ca="1">'IMP Total Costs'!BI15-'IMP PRJ Costs'!BI15</f>
        <v>2.2463999999999942</v>
      </c>
      <c r="BJ15" s="264">
        <f ca="1">'IMP Total Costs'!BJ15-'IMP PRJ Costs'!BJ15</f>
        <v>2.2463999999999942</v>
      </c>
      <c r="BK15" s="265">
        <f ca="1">'IMP Total Costs'!BK15-'IMP PRJ Costs'!BK15</f>
        <v>2.2463999999999942</v>
      </c>
      <c r="BL15" s="266">
        <f ca="1">'IMP Total Costs'!BL15-'IMP PRJ Costs'!BL15</f>
        <v>20.699999999999989</v>
      </c>
      <c r="BM15" s="264">
        <f ca="1">'IMP Total Costs'!BM15-'IMP PRJ Costs'!BM15</f>
        <v>20.699999999999989</v>
      </c>
      <c r="BN15" s="264">
        <f ca="1">'IMP Total Costs'!BN15-'IMP PRJ Costs'!BN15</f>
        <v>20.699999999999989</v>
      </c>
      <c r="BO15" s="263">
        <f ca="1">'IMP Total Costs'!BO15-'IMP PRJ Costs'!BO15</f>
        <v>20.699999999999989</v>
      </c>
      <c r="BP15" s="264">
        <f ca="1">'IMP Total Costs'!BP15-'IMP PRJ Costs'!BP15</f>
        <v>11.699999999999989</v>
      </c>
      <c r="BQ15" s="264">
        <f ca="1">'IMP Total Costs'!BQ15-'IMP PRJ Costs'!BQ15</f>
        <v>11.699999999999989</v>
      </c>
      <c r="BR15" s="263">
        <f ca="1">'IMP Total Costs'!BR15-'IMP PRJ Costs'!BR15</f>
        <v>27</v>
      </c>
      <c r="BS15" s="264">
        <f ca="1">'IMP Total Costs'!BS15-'IMP PRJ Costs'!BS15</f>
        <v>27</v>
      </c>
      <c r="BT15" s="264">
        <f ca="1">'IMP Total Costs'!BT15-'IMP PRJ Costs'!BT15</f>
        <v>27</v>
      </c>
      <c r="BU15" s="263">
        <f ca="1">'IMP Total Costs'!BU15-'IMP PRJ Costs'!BU15</f>
        <v>27</v>
      </c>
      <c r="BV15" s="264">
        <f ca="1">'IMP Total Costs'!BV15-'IMP PRJ Costs'!BV15</f>
        <v>17.099999999999966</v>
      </c>
      <c r="BW15" s="265">
        <f ca="1">'IMP Total Costs'!BW15-'IMP PRJ Costs'!BW15</f>
        <v>17.099999999999966</v>
      </c>
      <c r="BX15" s="266">
        <f ca="1">'IMP Total Costs'!BX15-'IMP PRJ Costs'!BX15</f>
        <v>20.519999999999982</v>
      </c>
      <c r="BY15" s="264">
        <f ca="1">'IMP Total Costs'!BY15-'IMP PRJ Costs'!BY15</f>
        <v>20.519999999999982</v>
      </c>
      <c r="BZ15" s="264">
        <f ca="1">'IMP Total Costs'!BZ15-'IMP PRJ Costs'!BZ15</f>
        <v>20.519999999999982</v>
      </c>
      <c r="CA15" s="263">
        <f ca="1">'IMP Total Costs'!CA15-'IMP PRJ Costs'!CA15</f>
        <v>85.319999999999936</v>
      </c>
      <c r="CB15" s="264">
        <f ca="1">'IMP Total Costs'!CB15-'IMP PRJ Costs'!CB15</f>
        <v>85.319999999999936</v>
      </c>
      <c r="CC15" s="264">
        <f ca="1">'IMP Total Costs'!CC15-'IMP PRJ Costs'!CC15</f>
        <v>85.319999999999936</v>
      </c>
      <c r="CD15" s="263">
        <f ca="1">'IMP Total Costs'!CD15-'IMP PRJ Costs'!CD15</f>
        <v>117.72000000000003</v>
      </c>
      <c r="CE15" s="264">
        <f ca="1">'IMP Total Costs'!CE15-'IMP PRJ Costs'!CE15</f>
        <v>83.160000000000025</v>
      </c>
      <c r="CF15" s="264">
        <f ca="1">'IMP Total Costs'!CF15-'IMP PRJ Costs'!CF15</f>
        <v>83.160000000000025</v>
      </c>
      <c r="CG15" s="263">
        <f ca="1">'IMP Total Costs'!CG15-'IMP PRJ Costs'!CG15</f>
        <v>83.160000000000025</v>
      </c>
      <c r="CH15" s="264">
        <f ca="1">'IMP Total Costs'!CH15-'IMP PRJ Costs'!CH15</f>
        <v>83.160000000000025</v>
      </c>
      <c r="CI15" s="265">
        <f ca="1">'IMP Total Costs'!CI15-'IMP PRJ Costs'!CI15</f>
        <v>83.160000000000025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Total Costs'!AB16-'IMP PRJ Costs'!AB16</f>
        <v>0</v>
      </c>
      <c r="AC16" s="264">
        <f ca="1">'IMP Total Costs'!AC16-'IMP PRJ Costs'!AC16</f>
        <v>0</v>
      </c>
      <c r="AD16" s="264">
        <f ca="1">'IMP Total Costs'!AD16-'IMP PRJ Costs'!AD16</f>
        <v>0</v>
      </c>
      <c r="AE16" s="263">
        <f ca="1">'IMP Total Costs'!AE16-'IMP PRJ Costs'!AE16</f>
        <v>0</v>
      </c>
      <c r="AF16" s="264">
        <f ca="1">'IMP Total Costs'!AF16-'IMP PRJ Costs'!AF16</f>
        <v>0</v>
      </c>
      <c r="AG16" s="264">
        <f ca="1">'IMP Total Costs'!AG16-'IMP PRJ Costs'!AG16</f>
        <v>0</v>
      </c>
      <c r="AH16" s="263">
        <f ca="1">'IMP Total Costs'!AH16-'IMP PRJ Costs'!AH16</f>
        <v>0</v>
      </c>
      <c r="AI16" s="264">
        <f ca="1">'IMP Total Costs'!AI16-'IMP PRJ Costs'!AI16</f>
        <v>0</v>
      </c>
      <c r="AJ16" s="264">
        <f ca="1">'IMP Total Costs'!AJ16-'IMP PRJ Costs'!AJ16</f>
        <v>0</v>
      </c>
      <c r="AK16" s="263">
        <f ca="1">'IMP Total Costs'!AK16-'IMP PRJ Costs'!AK16</f>
        <v>0</v>
      </c>
      <c r="AL16" s="264">
        <f ca="1">'IMP Total Costs'!AL16-'IMP PRJ Costs'!AL16</f>
        <v>0</v>
      </c>
      <c r="AM16" s="265">
        <f ca="1">'IMP Total Costs'!AM16-'IMP PRJ Costs'!AM16</f>
        <v>0</v>
      </c>
      <c r="AN16" s="266">
        <f ca="1">'IMP Total Costs'!AN16-'IMP PRJ Costs'!AN16</f>
        <v>0</v>
      </c>
      <c r="AO16" s="264">
        <f ca="1">'IMP Total Costs'!AO16-'IMP PRJ Costs'!AO16</f>
        <v>0</v>
      </c>
      <c r="AP16" s="264">
        <f ca="1">'IMP Total Costs'!AP16-'IMP PRJ Costs'!AP16</f>
        <v>0</v>
      </c>
      <c r="AQ16" s="263">
        <f ca="1">'IMP Total Costs'!AQ16-'IMP PRJ Costs'!AQ16</f>
        <v>0</v>
      </c>
      <c r="AR16" s="264">
        <f ca="1">'IMP Total Costs'!AR16-'IMP PRJ Costs'!AR16</f>
        <v>0</v>
      </c>
      <c r="AS16" s="264">
        <f ca="1">'IMP Total Costs'!AS16-'IMP PRJ Costs'!AS16</f>
        <v>0</v>
      </c>
      <c r="AT16" s="263">
        <f ca="1">'IMP Total Costs'!AT16-'IMP PRJ Costs'!AT16</f>
        <v>0</v>
      </c>
      <c r="AU16" s="264">
        <f ca="1">'IMP Total Costs'!AU16-'IMP PRJ Costs'!AU16</f>
        <v>0</v>
      </c>
      <c r="AV16" s="264">
        <f ca="1">'IMP Total Costs'!AV16-'IMP PRJ Costs'!AV16</f>
        <v>0</v>
      </c>
      <c r="AW16" s="263">
        <f ca="1">'IMP Total Costs'!AW16-'IMP PRJ Costs'!AW16</f>
        <v>18.683999999999997</v>
      </c>
      <c r="AX16" s="264">
        <f ca="1">'IMP Total Costs'!AX16-'IMP PRJ Costs'!AX16</f>
        <v>18.683999999999997</v>
      </c>
      <c r="AY16" s="265">
        <f ca="1">'IMP Total Costs'!AY16-'IMP PRJ Costs'!AY16</f>
        <v>4.6709999999999923</v>
      </c>
      <c r="AZ16" s="266">
        <f ca="1">'IMP Total Costs'!AZ16-'IMP PRJ Costs'!AZ16</f>
        <v>0</v>
      </c>
      <c r="BA16" s="264">
        <f ca="1">'IMP Total Costs'!BA16-'IMP PRJ Costs'!BA16</f>
        <v>0</v>
      </c>
      <c r="BB16" s="264">
        <f ca="1">'IMP Total Costs'!BB16-'IMP PRJ Costs'!BB16</f>
        <v>1.6847999999999956</v>
      </c>
      <c r="BC16" s="263">
        <f ca="1">'IMP Total Costs'!BC16-'IMP PRJ Costs'!BC16</f>
        <v>3.3696000000000197</v>
      </c>
      <c r="BD16" s="264">
        <f ca="1">'IMP Total Costs'!BD16-'IMP PRJ Costs'!BD16</f>
        <v>3.3696000000000197</v>
      </c>
      <c r="BE16" s="264">
        <f ca="1">'IMP Total Costs'!BE16-'IMP PRJ Costs'!BE16</f>
        <v>8.9856000000000336</v>
      </c>
      <c r="BF16" s="263">
        <f ca="1">'IMP Total Costs'!BF16-'IMP PRJ Costs'!BF16</f>
        <v>3.3696000000000481</v>
      </c>
      <c r="BG16" s="264">
        <f ca="1">'IMP Total Costs'!BG16-'IMP PRJ Costs'!BG16</f>
        <v>3.3696000000000481</v>
      </c>
      <c r="BH16" s="264">
        <f ca="1">'IMP Total Costs'!BH16-'IMP PRJ Costs'!BH16</f>
        <v>3.3696000000000481</v>
      </c>
      <c r="BI16" s="263">
        <f ca="1">'IMP Total Costs'!BI16-'IMP PRJ Costs'!BI16</f>
        <v>3.3696000000000481</v>
      </c>
      <c r="BJ16" s="264">
        <f ca="1">'IMP Total Costs'!BJ16-'IMP PRJ Costs'!BJ16</f>
        <v>3.3696000000000481</v>
      </c>
      <c r="BK16" s="265">
        <f ca="1">'IMP Total Costs'!BK16-'IMP PRJ Costs'!BK16</f>
        <v>3.3696000000000481</v>
      </c>
      <c r="BL16" s="266">
        <f ca="1">'IMP Total Costs'!BL16-'IMP PRJ Costs'!BL16</f>
        <v>31.050000000000011</v>
      </c>
      <c r="BM16" s="264">
        <f ca="1">'IMP Total Costs'!BM16-'IMP PRJ Costs'!BM16</f>
        <v>31.050000000000011</v>
      </c>
      <c r="BN16" s="264">
        <f ca="1">'IMP Total Costs'!BN16-'IMP PRJ Costs'!BN16</f>
        <v>31.050000000000011</v>
      </c>
      <c r="BO16" s="263">
        <f ca="1">'IMP Total Costs'!BO16-'IMP PRJ Costs'!BO16</f>
        <v>31.049999999999955</v>
      </c>
      <c r="BP16" s="264">
        <f ca="1">'IMP Total Costs'!BP16-'IMP PRJ Costs'!BP16</f>
        <v>31.049999999999955</v>
      </c>
      <c r="BQ16" s="264">
        <f ca="1">'IMP Total Costs'!BQ16-'IMP PRJ Costs'!BQ16</f>
        <v>10.800000000000011</v>
      </c>
      <c r="BR16" s="263">
        <f ca="1">'IMP Total Costs'!BR16-'IMP PRJ Costs'!BR16</f>
        <v>0</v>
      </c>
      <c r="BS16" s="264">
        <f ca="1">'IMP Total Costs'!BS16-'IMP PRJ Costs'!BS16</f>
        <v>0</v>
      </c>
      <c r="BT16" s="264">
        <f ca="1">'IMP Total Costs'!BT16-'IMP PRJ Costs'!BT16</f>
        <v>0</v>
      </c>
      <c r="BU16" s="263">
        <f ca="1">'IMP Total Costs'!BU16-'IMP PRJ Costs'!BU16</f>
        <v>0</v>
      </c>
      <c r="BV16" s="264">
        <f ca="1">'IMP Total Costs'!BV16-'IMP PRJ Costs'!BV16</f>
        <v>0</v>
      </c>
      <c r="BW16" s="265">
        <f ca="1">'IMP Total Costs'!BW16-'IMP PRJ Costs'!BW16</f>
        <v>6.0750000000000455</v>
      </c>
      <c r="BX16" s="266">
        <f ca="1">'IMP Total Costs'!BX16-'IMP PRJ Costs'!BX16</f>
        <v>14.580000000000041</v>
      </c>
      <c r="BY16" s="264">
        <f ca="1">'IMP Total Costs'!BY16-'IMP PRJ Costs'!BY16</f>
        <v>14.580000000000041</v>
      </c>
      <c r="BZ16" s="264">
        <f ca="1">'IMP Total Costs'!BZ16-'IMP PRJ Costs'!BZ16</f>
        <v>14.580000000000041</v>
      </c>
      <c r="CA16" s="263">
        <f ca="1">'IMP Total Costs'!CA16-'IMP PRJ Costs'!CA16</f>
        <v>111.77999999999997</v>
      </c>
      <c r="CB16" s="264">
        <f ca="1">'IMP Total Costs'!CB16-'IMP PRJ Costs'!CB16</f>
        <v>111.77999999999997</v>
      </c>
      <c r="CC16" s="264">
        <f ca="1">'IMP Total Costs'!CC16-'IMP PRJ Costs'!CC16</f>
        <v>111.77999999999997</v>
      </c>
      <c r="CD16" s="263">
        <f ca="1">'IMP Total Costs'!CD16-'IMP PRJ Costs'!CD16</f>
        <v>160.38000000000011</v>
      </c>
      <c r="CE16" s="264">
        <f ca="1">'IMP Total Costs'!CE16-'IMP PRJ Costs'!CE16</f>
        <v>160.38000000000011</v>
      </c>
      <c r="CF16" s="264">
        <f ca="1">'IMP Total Costs'!CF16-'IMP PRJ Costs'!CF16</f>
        <v>134.46000000000015</v>
      </c>
      <c r="CG16" s="263">
        <f ca="1">'IMP Total Costs'!CG16-'IMP PRJ Costs'!CG16</f>
        <v>108.54000000000008</v>
      </c>
      <c r="CH16" s="264">
        <f ca="1">'IMP Total Costs'!CH16-'IMP PRJ Costs'!CH16</f>
        <v>108.54000000000008</v>
      </c>
      <c r="CI16" s="265">
        <f ca="1">'IMP Total Costs'!CI16-'IMP PRJ Costs'!CI16</f>
        <v>108.54000000000008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Total Costs'!AB17-'IMP PRJ Costs'!AB17</f>
        <v>0</v>
      </c>
      <c r="AC17" s="264">
        <f ca="1">'IMP Total Costs'!AC17-'IMP PRJ Costs'!AC17</f>
        <v>0</v>
      </c>
      <c r="AD17" s="264">
        <f ca="1">'IMP Total Costs'!AD17-'IMP PRJ Costs'!AD17</f>
        <v>18.662400000000002</v>
      </c>
      <c r="AE17" s="263">
        <f ca="1">'IMP Total Costs'!AE17-'IMP PRJ Costs'!AE17</f>
        <v>18.662400000000002</v>
      </c>
      <c r="AF17" s="264">
        <f ca="1">'IMP Total Costs'!AF17-'IMP PRJ Costs'!AF17</f>
        <v>20.736000000000001</v>
      </c>
      <c r="AG17" s="264">
        <f ca="1">'IMP Total Costs'!AG17-'IMP PRJ Costs'!AG17</f>
        <v>16.588799999999999</v>
      </c>
      <c r="AH17" s="263">
        <f ca="1">'IMP Total Costs'!AH17-'IMP PRJ Costs'!AH17</f>
        <v>18.662400000000002</v>
      </c>
      <c r="AI17" s="264">
        <f ca="1">'IMP Total Costs'!AI17-'IMP PRJ Costs'!AI17</f>
        <v>20.736000000000001</v>
      </c>
      <c r="AJ17" s="264">
        <f ca="1">'IMP Total Costs'!AJ17-'IMP PRJ Costs'!AJ17</f>
        <v>16.588799999999999</v>
      </c>
      <c r="AK17" s="263">
        <f ca="1">'IMP Total Costs'!AK17-'IMP PRJ Costs'!AK17</f>
        <v>18.662400000000002</v>
      </c>
      <c r="AL17" s="264">
        <f ca="1">'IMP Total Costs'!AL17-'IMP PRJ Costs'!AL17</f>
        <v>20.736000000000001</v>
      </c>
      <c r="AM17" s="265">
        <f ca="1">'IMP Total Costs'!AM17-'IMP PRJ Costs'!AM17</f>
        <v>16.588799999999999</v>
      </c>
      <c r="AN17" s="266">
        <f ca="1">'IMP Total Costs'!AN17-'IMP PRJ Costs'!AN17</f>
        <v>22.420800000000014</v>
      </c>
      <c r="AO17" s="264">
        <f ca="1">'IMP Total Costs'!AO17-'IMP PRJ Costs'!AO17</f>
        <v>24.912000000000006</v>
      </c>
      <c r="AP17" s="264">
        <f ca="1">'IMP Total Costs'!AP17-'IMP PRJ Costs'!AP17</f>
        <v>109.61280000000001</v>
      </c>
      <c r="AQ17" s="263">
        <f ca="1">'IMP Total Costs'!AQ17-'IMP PRJ Costs'!AQ17</f>
        <v>87.192000000000007</v>
      </c>
      <c r="AR17" s="264">
        <f ca="1">'IMP Total Costs'!AR17-'IMP PRJ Costs'!AR17</f>
        <v>99.647999999999996</v>
      </c>
      <c r="AS17" s="264">
        <f ca="1">'IMP Total Costs'!AS17-'IMP PRJ Costs'!AS17</f>
        <v>97.156800000000004</v>
      </c>
      <c r="AT17" s="263">
        <f ca="1">'IMP Total Costs'!AT17-'IMP PRJ Costs'!AT17</f>
        <v>109.61280000000001</v>
      </c>
      <c r="AU17" s="264">
        <f ca="1">'IMP Total Costs'!AU17-'IMP PRJ Costs'!AU17</f>
        <v>124.56</v>
      </c>
      <c r="AV17" s="264">
        <f ca="1">'IMP Total Costs'!AV17-'IMP PRJ Costs'!AV17</f>
        <v>94.665599999999998</v>
      </c>
      <c r="AW17" s="263">
        <f ca="1">'IMP Total Costs'!AW17-'IMP PRJ Costs'!AW17</f>
        <v>74.736000000000004</v>
      </c>
      <c r="AX17" s="264">
        <f ca="1">'IMP Total Costs'!AX17-'IMP PRJ Costs'!AX17</f>
        <v>87.192000000000007</v>
      </c>
      <c r="AY17" s="265">
        <f ca="1">'IMP Total Costs'!AY17-'IMP PRJ Costs'!AY17</f>
        <v>95.911200000000008</v>
      </c>
      <c r="AZ17" s="266">
        <f ca="1">'IMP Total Costs'!AZ17-'IMP PRJ Costs'!AZ17</f>
        <v>104.83200000000002</v>
      </c>
      <c r="BA17" s="264">
        <f ca="1">'IMP Total Costs'!BA17-'IMP PRJ Costs'!BA17</f>
        <v>124.30080000000002</v>
      </c>
      <c r="BB17" s="264">
        <f ca="1">'IMP Total Costs'!BB17-'IMP PRJ Costs'!BB17</f>
        <v>108.27648000000002</v>
      </c>
      <c r="BC17" s="263">
        <f ca="1">'IMP Total Costs'!BC17-'IMP PRJ Costs'!BC17</f>
        <v>22.913280000000015</v>
      </c>
      <c r="BD17" s="264">
        <f ca="1">'IMP Total Costs'!BD17-'IMP PRJ Costs'!BD17</f>
        <v>44.927999999999969</v>
      </c>
      <c r="BE17" s="264">
        <f ca="1">'IMP Total Costs'!BE17-'IMP PRJ Costs'!BE17</f>
        <v>203.07455999999999</v>
      </c>
      <c r="BF17" s="263">
        <f ca="1">'IMP Total Costs'!BF17-'IMP PRJ Costs'!BF17</f>
        <v>225.08927999999997</v>
      </c>
      <c r="BG17" s="264">
        <f ca="1">'IMP Total Costs'!BG17-'IMP PRJ Costs'!BG17</f>
        <v>269.56799999999998</v>
      </c>
      <c r="BH17" s="264">
        <f ca="1">'IMP Total Costs'!BH17-'IMP PRJ Costs'!BH17</f>
        <v>180.61055999999996</v>
      </c>
      <c r="BI17" s="263">
        <f ca="1">'IMP Total Costs'!BI17-'IMP PRJ Costs'!BI17</f>
        <v>225.08927999999997</v>
      </c>
      <c r="BJ17" s="264">
        <f ca="1">'IMP Total Costs'!BJ17-'IMP PRJ Costs'!BJ17</f>
        <v>269.56799999999998</v>
      </c>
      <c r="BK17" s="265">
        <f ca="1">'IMP Total Costs'!BK17-'IMP PRJ Costs'!BK17</f>
        <v>180.61055999999996</v>
      </c>
      <c r="BL17" s="266">
        <f ca="1">'IMP Total Costs'!BL17-'IMP PRJ Costs'!BL17</f>
        <v>274.14</v>
      </c>
      <c r="BM17" s="264">
        <f ca="1">'IMP Total Costs'!BM17-'IMP PRJ Costs'!BM17</f>
        <v>324</v>
      </c>
      <c r="BN17" s="264">
        <f ca="1">'IMP Total Costs'!BN17-'IMP PRJ Costs'!BN17</f>
        <v>224.28</v>
      </c>
      <c r="BO17" s="263">
        <f ca="1">'IMP Total Costs'!BO17-'IMP PRJ Costs'!BO17</f>
        <v>4.1399999999999864</v>
      </c>
      <c r="BP17" s="264">
        <f ca="1">'IMP Total Costs'!BP17-'IMP PRJ Costs'!BP17</f>
        <v>54</v>
      </c>
      <c r="BQ17" s="264">
        <f ca="1">'IMP Total Costs'!BQ17-'IMP PRJ Costs'!BQ17</f>
        <v>229.67999999999998</v>
      </c>
      <c r="BR17" s="263">
        <f ca="1">'IMP Total Costs'!BR17-'IMP PRJ Costs'!BR17</f>
        <v>282.60000000000002</v>
      </c>
      <c r="BS17" s="264">
        <f ca="1">'IMP Total Costs'!BS17-'IMP PRJ Costs'!BS17</f>
        <v>360</v>
      </c>
      <c r="BT17" s="264">
        <f ca="1">'IMP Total Costs'!BT17-'IMP PRJ Costs'!BT17</f>
        <v>205.2</v>
      </c>
      <c r="BU17" s="263">
        <f ca="1">'IMP Total Costs'!BU17-'IMP PRJ Costs'!BU17</f>
        <v>190.8</v>
      </c>
      <c r="BV17" s="264">
        <f ca="1">'IMP Total Costs'!BV17-'IMP PRJ Costs'!BV17</f>
        <v>268.2</v>
      </c>
      <c r="BW17" s="265">
        <f ca="1">'IMP Total Costs'!BW17-'IMP PRJ Costs'!BW17</f>
        <v>196.02</v>
      </c>
      <c r="BX17" s="266">
        <f ca="1">'IMP Total Costs'!BX17-'IMP PRJ Costs'!BX17</f>
        <v>328.10399999999998</v>
      </c>
      <c r="BY17" s="264">
        <f ca="1">'IMP Total Costs'!BY17-'IMP PRJ Costs'!BY17</f>
        <v>432</v>
      </c>
      <c r="BZ17" s="264">
        <f ca="1">'IMP Total Costs'!BZ17-'IMP PRJ Costs'!BZ17</f>
        <v>224.20799999999997</v>
      </c>
      <c r="CA17" s="263">
        <f ca="1">'IMP Total Costs'!CA17-'IMP PRJ Costs'!CA17</f>
        <v>341.06400000000002</v>
      </c>
      <c r="CB17" s="264">
        <f ca="1">'IMP Total Costs'!CB17-'IMP PRJ Costs'!CB17</f>
        <v>432</v>
      </c>
      <c r="CC17" s="264">
        <f ca="1">'IMP Total Costs'!CC17-'IMP PRJ Costs'!CC17</f>
        <v>250.12800000000001</v>
      </c>
      <c r="CD17" s="263">
        <f ca="1">'IMP Total Costs'!CD17-'IMP PRJ Costs'!CD17</f>
        <v>278.42399999999998</v>
      </c>
      <c r="CE17" s="264">
        <f ca="1">'IMP Total Costs'!CE17-'IMP PRJ Costs'!CE17</f>
        <v>362.88</v>
      </c>
      <c r="CF17" s="264">
        <f ca="1">'IMP Total Costs'!CF17-'IMP PRJ Costs'!CF17</f>
        <v>256.17600000000004</v>
      </c>
      <c r="CG17" s="263">
        <f ca="1">'IMP Total Costs'!CG17-'IMP PRJ Costs'!CG17</f>
        <v>340.63200000000001</v>
      </c>
      <c r="CH17" s="264">
        <f ca="1">'IMP Total Costs'!CH17-'IMP PRJ Costs'!CH17</f>
        <v>432</v>
      </c>
      <c r="CI17" s="265">
        <f ca="1">'IMP Total Costs'!CI17-'IMP PRJ Costs'!CI17</f>
        <v>249.26400000000004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Total Costs'!AB18-'IMP PRJ Costs'!AB18</f>
        <v>0</v>
      </c>
      <c r="AC18" s="264">
        <f ca="1">'IMP Total Costs'!AC18-'IMP PRJ Costs'!AC18</f>
        <v>0</v>
      </c>
      <c r="AD18" s="264">
        <f ca="1">'IMP Total Costs'!AD18-'IMP PRJ Costs'!AD18</f>
        <v>7.7760000000000007</v>
      </c>
      <c r="AE18" s="263">
        <f ca="1">'IMP Total Costs'!AE18-'IMP PRJ Costs'!AE18</f>
        <v>7.7760000000000007</v>
      </c>
      <c r="AF18" s="264">
        <f ca="1">'IMP Total Costs'!AF18-'IMP PRJ Costs'!AF18</f>
        <v>13.9968</v>
      </c>
      <c r="AG18" s="264">
        <f ca="1">'IMP Total Costs'!AG18-'IMP PRJ Costs'!AG18</f>
        <v>3.8880000000000017</v>
      </c>
      <c r="AH18" s="263">
        <f ca="1">'IMP Total Costs'!AH18-'IMP PRJ Costs'!AH18</f>
        <v>7.7760000000000007</v>
      </c>
      <c r="AI18" s="264">
        <f ca="1">'IMP Total Costs'!AI18-'IMP PRJ Costs'!AI18</f>
        <v>13.9968</v>
      </c>
      <c r="AJ18" s="264">
        <f ca="1">'IMP Total Costs'!AJ18-'IMP PRJ Costs'!AJ18</f>
        <v>3.8880000000000017</v>
      </c>
      <c r="AK18" s="263">
        <f ca="1">'IMP Total Costs'!AK18-'IMP PRJ Costs'!AK18</f>
        <v>7.7760000000000007</v>
      </c>
      <c r="AL18" s="264">
        <f ca="1">'IMP Total Costs'!AL18-'IMP PRJ Costs'!AL18</f>
        <v>13.9968</v>
      </c>
      <c r="AM18" s="265">
        <f ca="1">'IMP Total Costs'!AM18-'IMP PRJ Costs'!AM18</f>
        <v>3.8880000000000017</v>
      </c>
      <c r="AN18" s="266">
        <f ca="1">'IMP Total Costs'!AN18-'IMP PRJ Costs'!AN18</f>
        <v>9.3419999999999987</v>
      </c>
      <c r="AO18" s="264">
        <f ca="1">'IMP Total Costs'!AO18-'IMP PRJ Costs'!AO18</f>
        <v>16.815600000000018</v>
      </c>
      <c r="AP18" s="264">
        <f ca="1">'IMP Total Costs'!AP18-'IMP PRJ Costs'!AP18</f>
        <v>42.039000000000001</v>
      </c>
      <c r="AQ18" s="263">
        <f ca="1">'IMP Total Costs'!AQ18-'IMP PRJ Costs'!AQ18</f>
        <v>28.025999999999996</v>
      </c>
      <c r="AR18" s="264">
        <f ca="1">'IMP Total Costs'!AR18-'IMP PRJ Costs'!AR18</f>
        <v>65.394000000000005</v>
      </c>
      <c r="AS18" s="264">
        <f ca="1">'IMP Total Costs'!AS18-'IMP PRJ Costs'!AS18</f>
        <v>14.012999999999991</v>
      </c>
      <c r="AT18" s="263">
        <f ca="1">'IMP Total Costs'!AT18-'IMP PRJ Costs'!AT18</f>
        <v>37.368000000000002</v>
      </c>
      <c r="AU18" s="264">
        <f ca="1">'IMP Total Costs'!AU18-'IMP PRJ Costs'!AU18</f>
        <v>82.209599999999995</v>
      </c>
      <c r="AV18" s="264">
        <f ca="1">'IMP Total Costs'!AV18-'IMP PRJ Costs'!AV18</f>
        <v>9.3419999999999987</v>
      </c>
      <c r="AW18" s="263">
        <f ca="1">'IMP Total Costs'!AW18-'IMP PRJ Costs'!AW18</f>
        <v>18.684000000000012</v>
      </c>
      <c r="AX18" s="264">
        <f ca="1">'IMP Total Costs'!AX18-'IMP PRJ Costs'!AX18</f>
        <v>56.052000000000007</v>
      </c>
      <c r="AY18" s="265">
        <f ca="1">'IMP Total Costs'!AY18-'IMP PRJ Costs'!AY18</f>
        <v>9.3419999999999987</v>
      </c>
      <c r="AZ18" s="266">
        <f ca="1">'IMP Total Costs'!AZ18-'IMP PRJ Costs'!AZ18</f>
        <v>20.217600000000004</v>
      </c>
      <c r="BA18" s="264">
        <f ca="1">'IMP Total Costs'!BA18-'IMP PRJ Costs'!BA18</f>
        <v>78.624000000000009</v>
      </c>
      <c r="BB18" s="264">
        <f ca="1">'IMP Total Costs'!BB18-'IMP PRJ Costs'!BB18</f>
        <v>15.724800000000002</v>
      </c>
      <c r="BC18" s="263">
        <f ca="1">'IMP Total Costs'!BC18-'IMP PRJ Costs'!BC18</f>
        <v>18.532799999999924</v>
      </c>
      <c r="BD18" s="264">
        <f ca="1">'IMP Total Costs'!BD18-'IMP PRJ Costs'!BD18</f>
        <v>84.576959999999985</v>
      </c>
      <c r="BE18" s="264">
        <f ca="1">'IMP Total Costs'!BE18-'IMP PRJ Costs'!BE18</f>
        <v>61.495200000000011</v>
      </c>
      <c r="BF18" s="263">
        <f ca="1">'IMP Total Costs'!BF18-'IMP PRJ Costs'!BF18</f>
        <v>102.77279999999999</v>
      </c>
      <c r="BG18" s="264">
        <f ca="1">'IMP Total Costs'!BG18-'IMP PRJ Costs'!BG18</f>
        <v>236.20895999999999</v>
      </c>
      <c r="BH18" s="264">
        <f ca="1">'IMP Total Costs'!BH18-'IMP PRJ Costs'!BH18</f>
        <v>19.375200000000007</v>
      </c>
      <c r="BI18" s="263">
        <f ca="1">'IMP Total Costs'!BI18-'IMP PRJ Costs'!BI18</f>
        <v>102.77279999999999</v>
      </c>
      <c r="BJ18" s="264">
        <f ca="1">'IMP Total Costs'!BJ18-'IMP PRJ Costs'!BJ18</f>
        <v>236.20895999999999</v>
      </c>
      <c r="BK18" s="265">
        <f ca="1">'IMP Total Costs'!BK18-'IMP PRJ Costs'!BK18</f>
        <v>19.375200000000007</v>
      </c>
      <c r="BL18" s="266">
        <f ca="1">'IMP Total Costs'!BL18-'IMP PRJ Costs'!BL18</f>
        <v>137.02500000000001</v>
      </c>
      <c r="BM18" s="264">
        <f ca="1">'IMP Total Costs'!BM18-'IMP PRJ Costs'!BM18</f>
        <v>286.60500000000002</v>
      </c>
      <c r="BN18" s="264">
        <f ca="1">'IMP Total Costs'!BN18-'IMP PRJ Costs'!BN18</f>
        <v>43.537499999999966</v>
      </c>
      <c r="BO18" s="263">
        <f ca="1">'IMP Total Costs'!BO18-'IMP PRJ Costs'!BO18</f>
        <v>15.52499999999992</v>
      </c>
      <c r="BP18" s="264">
        <f ca="1">'IMP Total Costs'!BP18-'IMP PRJ Costs'!BP18</f>
        <v>165.10499999999996</v>
      </c>
      <c r="BQ18" s="264">
        <f ca="1">'IMP Total Costs'!BQ18-'IMP PRJ Costs'!BQ18</f>
        <v>36.787499999999966</v>
      </c>
      <c r="BR18" s="263">
        <f ca="1">'IMP Total Costs'!BR18-'IMP PRJ Costs'!BR18</f>
        <v>141.75</v>
      </c>
      <c r="BS18" s="264">
        <f ca="1">'IMP Total Costs'!BS18-'IMP PRJ Costs'!BS18</f>
        <v>373.95</v>
      </c>
      <c r="BT18" s="264">
        <f ca="1">'IMP Total Costs'!BT18-'IMP PRJ Costs'!BT18</f>
        <v>23.625</v>
      </c>
      <c r="BU18" s="263">
        <f ca="1">'IMP Total Costs'!BU18-'IMP PRJ Costs'!BU18</f>
        <v>99.89999999999992</v>
      </c>
      <c r="BV18" s="264">
        <f ca="1">'IMP Total Costs'!BV18-'IMP PRJ Costs'!BV18</f>
        <v>332.1</v>
      </c>
      <c r="BW18" s="265">
        <f ca="1">'IMP Total Costs'!BW18-'IMP PRJ Costs'!BW18</f>
        <v>16.199999999999989</v>
      </c>
      <c r="BX18" s="266">
        <f ca="1">'IMP Total Costs'!BX18-'IMP PRJ Costs'!BX18</f>
        <v>193.59000000000003</v>
      </c>
      <c r="BY18" s="264">
        <f ca="1">'IMP Total Costs'!BY18-'IMP PRJ Costs'!BY18</f>
        <v>505.27800000000002</v>
      </c>
      <c r="BZ18" s="264">
        <f ca="1">'IMP Total Costs'!BZ18-'IMP PRJ Costs'!BZ18</f>
        <v>31.184999999999945</v>
      </c>
      <c r="CA18" s="263">
        <f ca="1">'IMP Total Costs'!CA18-'IMP PRJ Costs'!CA18</f>
        <v>274.58999999999997</v>
      </c>
      <c r="CB18" s="264">
        <f ca="1">'IMP Total Costs'!CB18-'IMP PRJ Costs'!CB18</f>
        <v>547.39800000000002</v>
      </c>
      <c r="CC18" s="264">
        <f ca="1">'IMP Total Costs'!CC18-'IMP PRJ Costs'!CC18</f>
        <v>104.08499999999998</v>
      </c>
      <c r="CD18" s="263">
        <f ca="1">'IMP Total Costs'!CD18-'IMP PRJ Costs'!CD18</f>
        <v>247.05000000000013</v>
      </c>
      <c r="CE18" s="264">
        <f ca="1">'IMP Total Costs'!CE18-'IMP PRJ Costs'!CE18</f>
        <v>500.41800000000001</v>
      </c>
      <c r="CF18" s="264">
        <f ca="1">'IMP Total Costs'!CF18-'IMP PRJ Costs'!CF18</f>
        <v>114.61500000000001</v>
      </c>
      <c r="CG18" s="263">
        <f ca="1">'IMP Total Costs'!CG18-'IMP PRJ Costs'!CG18</f>
        <v>272.97000000000003</v>
      </c>
      <c r="CH18" s="264">
        <f ca="1">'IMP Total Costs'!CH18-'IMP PRJ Costs'!CH18</f>
        <v>547.07400000000007</v>
      </c>
      <c r="CI18" s="265">
        <f ca="1">'IMP Total Costs'!CI18-'IMP PRJ Costs'!CI18</f>
        <v>101.65500000000009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Total Costs'!AB19-'IMP PRJ Costs'!AB19</f>
        <v>0</v>
      </c>
      <c r="AC19" s="264">
        <f ca="1">'IMP Total Costs'!AC19-'IMP PRJ Costs'!AC19</f>
        <v>0</v>
      </c>
      <c r="AD19" s="264">
        <f ca="1">'IMP Total Costs'!AD19-'IMP PRJ Costs'!AD19</f>
        <v>0</v>
      </c>
      <c r="AE19" s="263">
        <f ca="1">'IMP Total Costs'!AE19-'IMP PRJ Costs'!AE19</f>
        <v>0</v>
      </c>
      <c r="AF19" s="264">
        <f ca="1">'IMP Total Costs'!AF19-'IMP PRJ Costs'!AF19</f>
        <v>0</v>
      </c>
      <c r="AG19" s="264">
        <f ca="1">'IMP Total Costs'!AG19-'IMP PRJ Costs'!AG19</f>
        <v>0</v>
      </c>
      <c r="AH19" s="263">
        <f ca="1">'IMP Total Costs'!AH19-'IMP PRJ Costs'!AH19</f>
        <v>0</v>
      </c>
      <c r="AI19" s="264">
        <f ca="1">'IMP Total Costs'!AI19-'IMP PRJ Costs'!AI19</f>
        <v>0</v>
      </c>
      <c r="AJ19" s="264">
        <f ca="1">'IMP Total Costs'!AJ19-'IMP PRJ Costs'!AJ19</f>
        <v>0</v>
      </c>
      <c r="AK19" s="263">
        <f ca="1">'IMP Total Costs'!AK19-'IMP PRJ Costs'!AK19</f>
        <v>0</v>
      </c>
      <c r="AL19" s="264">
        <f ca="1">'IMP Total Costs'!AL19-'IMP PRJ Costs'!AL19</f>
        <v>0</v>
      </c>
      <c r="AM19" s="265">
        <f ca="1">'IMP Total Costs'!AM19-'IMP PRJ Costs'!AM19</f>
        <v>0</v>
      </c>
      <c r="AN19" s="266">
        <f ca="1">'IMP Total Costs'!AN19-'IMP PRJ Costs'!AN19</f>
        <v>0</v>
      </c>
      <c r="AO19" s="264">
        <f ca="1">'IMP Total Costs'!AO19-'IMP PRJ Costs'!AO19</f>
        <v>0</v>
      </c>
      <c r="AP19" s="264">
        <f ca="1">'IMP Total Costs'!AP19-'IMP PRJ Costs'!AP19</f>
        <v>0</v>
      </c>
      <c r="AQ19" s="263">
        <f ca="1">'IMP Total Costs'!AQ19-'IMP PRJ Costs'!AQ19</f>
        <v>0</v>
      </c>
      <c r="AR19" s="264">
        <f ca="1">'IMP Total Costs'!AR19-'IMP PRJ Costs'!AR19</f>
        <v>0</v>
      </c>
      <c r="AS19" s="264">
        <f ca="1">'IMP Total Costs'!AS19-'IMP PRJ Costs'!AS19</f>
        <v>0</v>
      </c>
      <c r="AT19" s="263">
        <f ca="1">'IMP Total Costs'!AT19-'IMP PRJ Costs'!AT19</f>
        <v>0</v>
      </c>
      <c r="AU19" s="264">
        <f ca="1">'IMP Total Costs'!AU19-'IMP PRJ Costs'!AU19</f>
        <v>0</v>
      </c>
      <c r="AV19" s="264">
        <f ca="1">'IMP Total Costs'!AV19-'IMP PRJ Costs'!AV19</f>
        <v>0</v>
      </c>
      <c r="AW19" s="263">
        <f ca="1">'IMP Total Costs'!AW19-'IMP PRJ Costs'!AW19</f>
        <v>12.455999999999989</v>
      </c>
      <c r="AX19" s="264">
        <f ca="1">'IMP Total Costs'!AX19-'IMP PRJ Costs'!AX19</f>
        <v>6.2279999999999944</v>
      </c>
      <c r="AY19" s="265">
        <f ca="1">'IMP Total Costs'!AY19-'IMP PRJ Costs'!AY19</f>
        <v>6.2279999999999944</v>
      </c>
      <c r="AZ19" s="266">
        <f ca="1">'IMP Total Costs'!AZ19-'IMP PRJ Costs'!AZ19</f>
        <v>7.4880000000000138</v>
      </c>
      <c r="BA19" s="264">
        <f ca="1">'IMP Total Costs'!BA19-'IMP PRJ Costs'!BA19</f>
        <v>9.7344000000000079</v>
      </c>
      <c r="BB19" s="264">
        <f ca="1">'IMP Total Costs'!BB19-'IMP PRJ Costs'!BB19</f>
        <v>9.7344000000000079</v>
      </c>
      <c r="BC19" s="263">
        <f ca="1">'IMP Total Costs'!BC19-'IMP PRJ Costs'!BC19</f>
        <v>9.7344000000000079</v>
      </c>
      <c r="BD19" s="264">
        <f ca="1">'IMP Total Costs'!BD19-'IMP PRJ Costs'!BD19</f>
        <v>2.2463999999999942</v>
      </c>
      <c r="BE19" s="264">
        <f ca="1">'IMP Total Costs'!BE19-'IMP PRJ Costs'!BE19</f>
        <v>2.2463999999999942</v>
      </c>
      <c r="BF19" s="263">
        <f ca="1">'IMP Total Costs'!BF19-'IMP PRJ Costs'!BF19</f>
        <v>2.2463999999999942</v>
      </c>
      <c r="BG19" s="264">
        <f ca="1">'IMP Total Costs'!BG19-'IMP PRJ Costs'!BG19</f>
        <v>2.2463999999999942</v>
      </c>
      <c r="BH19" s="264">
        <f ca="1">'IMP Total Costs'!BH19-'IMP PRJ Costs'!BH19</f>
        <v>2.2463999999999942</v>
      </c>
      <c r="BI19" s="263">
        <f ca="1">'IMP Total Costs'!BI19-'IMP PRJ Costs'!BI19</f>
        <v>2.2463999999999942</v>
      </c>
      <c r="BJ19" s="264">
        <f ca="1">'IMP Total Costs'!BJ19-'IMP PRJ Costs'!BJ19</f>
        <v>2.2463999999999942</v>
      </c>
      <c r="BK19" s="265">
        <f ca="1">'IMP Total Costs'!BK19-'IMP PRJ Costs'!BK19</f>
        <v>2.2463999999999942</v>
      </c>
      <c r="BL19" s="266">
        <f ca="1">'IMP Total Costs'!BL19-'IMP PRJ Costs'!BL19</f>
        <v>20.699999999999989</v>
      </c>
      <c r="BM19" s="264">
        <f ca="1">'IMP Total Costs'!BM19-'IMP PRJ Costs'!BM19</f>
        <v>20.699999999999989</v>
      </c>
      <c r="BN19" s="264">
        <f ca="1">'IMP Total Costs'!BN19-'IMP PRJ Costs'!BN19</f>
        <v>20.699999999999989</v>
      </c>
      <c r="BO19" s="263">
        <f ca="1">'IMP Total Costs'!BO19-'IMP PRJ Costs'!BO19</f>
        <v>20.699999999999989</v>
      </c>
      <c r="BP19" s="264">
        <f ca="1">'IMP Total Costs'!BP19-'IMP PRJ Costs'!BP19</f>
        <v>11.699999999999989</v>
      </c>
      <c r="BQ19" s="264">
        <f ca="1">'IMP Total Costs'!BQ19-'IMP PRJ Costs'!BQ19</f>
        <v>11.699999999999989</v>
      </c>
      <c r="BR19" s="263">
        <f ca="1">'IMP Total Costs'!BR19-'IMP PRJ Costs'!BR19</f>
        <v>27</v>
      </c>
      <c r="BS19" s="264">
        <f ca="1">'IMP Total Costs'!BS19-'IMP PRJ Costs'!BS19</f>
        <v>27</v>
      </c>
      <c r="BT19" s="264">
        <f ca="1">'IMP Total Costs'!BT19-'IMP PRJ Costs'!BT19</f>
        <v>27</v>
      </c>
      <c r="BU19" s="263">
        <f ca="1">'IMP Total Costs'!BU19-'IMP PRJ Costs'!BU19</f>
        <v>27</v>
      </c>
      <c r="BV19" s="264">
        <f ca="1">'IMP Total Costs'!BV19-'IMP PRJ Costs'!BV19</f>
        <v>17.099999999999966</v>
      </c>
      <c r="BW19" s="265">
        <f ca="1">'IMP Total Costs'!BW19-'IMP PRJ Costs'!BW19</f>
        <v>17.099999999999966</v>
      </c>
      <c r="BX19" s="266">
        <f ca="1">'IMP Total Costs'!BX19-'IMP PRJ Costs'!BX19</f>
        <v>20.519999999999982</v>
      </c>
      <c r="BY19" s="264">
        <f ca="1">'IMP Total Costs'!BY19-'IMP PRJ Costs'!BY19</f>
        <v>20.519999999999982</v>
      </c>
      <c r="BZ19" s="264">
        <f ca="1">'IMP Total Costs'!BZ19-'IMP PRJ Costs'!BZ19</f>
        <v>20.519999999999982</v>
      </c>
      <c r="CA19" s="263">
        <f ca="1">'IMP Total Costs'!CA19-'IMP PRJ Costs'!CA19</f>
        <v>85.319999999999936</v>
      </c>
      <c r="CB19" s="264">
        <f ca="1">'IMP Total Costs'!CB19-'IMP PRJ Costs'!CB19</f>
        <v>85.319999999999936</v>
      </c>
      <c r="CC19" s="264">
        <f ca="1">'IMP Total Costs'!CC19-'IMP PRJ Costs'!CC19</f>
        <v>85.319999999999936</v>
      </c>
      <c r="CD19" s="263">
        <f ca="1">'IMP Total Costs'!CD19-'IMP PRJ Costs'!CD19</f>
        <v>117.72000000000003</v>
      </c>
      <c r="CE19" s="264">
        <f ca="1">'IMP Total Costs'!CE19-'IMP PRJ Costs'!CE19</f>
        <v>83.160000000000025</v>
      </c>
      <c r="CF19" s="264">
        <f ca="1">'IMP Total Costs'!CF19-'IMP PRJ Costs'!CF19</f>
        <v>83.160000000000025</v>
      </c>
      <c r="CG19" s="263">
        <f ca="1">'IMP Total Costs'!CG19-'IMP PRJ Costs'!CG19</f>
        <v>83.160000000000025</v>
      </c>
      <c r="CH19" s="264">
        <f ca="1">'IMP Total Costs'!CH19-'IMP PRJ Costs'!CH19</f>
        <v>83.160000000000025</v>
      </c>
      <c r="CI19" s="265">
        <f ca="1">'IMP Total Costs'!CI19-'IMP PRJ Costs'!CI19</f>
        <v>83.160000000000025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Total Costs'!AB20-'IMP PRJ Costs'!AB20</f>
        <v>0</v>
      </c>
      <c r="AC20" s="264">
        <f ca="1">'IMP Total Costs'!AC20-'IMP PRJ Costs'!AC20</f>
        <v>0</v>
      </c>
      <c r="AD20" s="264">
        <f ca="1">'IMP Total Costs'!AD20-'IMP PRJ Costs'!AD20</f>
        <v>0</v>
      </c>
      <c r="AE20" s="263">
        <f ca="1">'IMP Total Costs'!AE20-'IMP PRJ Costs'!AE20</f>
        <v>0</v>
      </c>
      <c r="AF20" s="264">
        <f ca="1">'IMP Total Costs'!AF20-'IMP PRJ Costs'!AF20</f>
        <v>0</v>
      </c>
      <c r="AG20" s="264">
        <f ca="1">'IMP Total Costs'!AG20-'IMP PRJ Costs'!AG20</f>
        <v>0</v>
      </c>
      <c r="AH20" s="263">
        <f ca="1">'IMP Total Costs'!AH20-'IMP PRJ Costs'!AH20</f>
        <v>0</v>
      </c>
      <c r="AI20" s="264">
        <f ca="1">'IMP Total Costs'!AI20-'IMP PRJ Costs'!AI20</f>
        <v>0</v>
      </c>
      <c r="AJ20" s="264">
        <f ca="1">'IMP Total Costs'!AJ20-'IMP PRJ Costs'!AJ20</f>
        <v>0</v>
      </c>
      <c r="AK20" s="263">
        <f ca="1">'IMP Total Costs'!AK20-'IMP PRJ Costs'!AK20</f>
        <v>0</v>
      </c>
      <c r="AL20" s="264">
        <f ca="1">'IMP Total Costs'!AL20-'IMP PRJ Costs'!AL20</f>
        <v>0</v>
      </c>
      <c r="AM20" s="265">
        <f ca="1">'IMP Total Costs'!AM20-'IMP PRJ Costs'!AM20</f>
        <v>0</v>
      </c>
      <c r="AN20" s="266">
        <f ca="1">'IMP Total Costs'!AN20-'IMP PRJ Costs'!AN20</f>
        <v>0</v>
      </c>
      <c r="AO20" s="264">
        <f ca="1">'IMP Total Costs'!AO20-'IMP PRJ Costs'!AO20</f>
        <v>0</v>
      </c>
      <c r="AP20" s="264">
        <f ca="1">'IMP Total Costs'!AP20-'IMP PRJ Costs'!AP20</f>
        <v>0</v>
      </c>
      <c r="AQ20" s="263">
        <f ca="1">'IMP Total Costs'!AQ20-'IMP PRJ Costs'!AQ20</f>
        <v>0</v>
      </c>
      <c r="AR20" s="264">
        <f ca="1">'IMP Total Costs'!AR20-'IMP PRJ Costs'!AR20</f>
        <v>0</v>
      </c>
      <c r="AS20" s="264">
        <f ca="1">'IMP Total Costs'!AS20-'IMP PRJ Costs'!AS20</f>
        <v>0</v>
      </c>
      <c r="AT20" s="263">
        <f ca="1">'IMP Total Costs'!AT20-'IMP PRJ Costs'!AT20</f>
        <v>0</v>
      </c>
      <c r="AU20" s="264">
        <f ca="1">'IMP Total Costs'!AU20-'IMP PRJ Costs'!AU20</f>
        <v>0</v>
      </c>
      <c r="AV20" s="264">
        <f ca="1">'IMP Total Costs'!AV20-'IMP PRJ Costs'!AV20</f>
        <v>0</v>
      </c>
      <c r="AW20" s="263">
        <f ca="1">'IMP Total Costs'!AW20-'IMP PRJ Costs'!AW20</f>
        <v>18.683999999999997</v>
      </c>
      <c r="AX20" s="264">
        <f ca="1">'IMP Total Costs'!AX20-'IMP PRJ Costs'!AX20</f>
        <v>18.683999999999997</v>
      </c>
      <c r="AY20" s="265">
        <f ca="1">'IMP Total Costs'!AY20-'IMP PRJ Costs'!AY20</f>
        <v>4.6709999999999923</v>
      </c>
      <c r="AZ20" s="266">
        <f ca="1">'IMP Total Costs'!AZ20-'IMP PRJ Costs'!AZ20</f>
        <v>0</v>
      </c>
      <c r="BA20" s="264">
        <f ca="1">'IMP Total Costs'!BA20-'IMP PRJ Costs'!BA20</f>
        <v>0</v>
      </c>
      <c r="BB20" s="264">
        <f ca="1">'IMP Total Costs'!BB20-'IMP PRJ Costs'!BB20</f>
        <v>1.6847999999999956</v>
      </c>
      <c r="BC20" s="263">
        <f ca="1">'IMP Total Costs'!BC20-'IMP PRJ Costs'!BC20</f>
        <v>3.3696000000000197</v>
      </c>
      <c r="BD20" s="264">
        <f ca="1">'IMP Total Costs'!BD20-'IMP PRJ Costs'!BD20</f>
        <v>3.3696000000000197</v>
      </c>
      <c r="BE20" s="264">
        <f ca="1">'IMP Total Costs'!BE20-'IMP PRJ Costs'!BE20</f>
        <v>8.9856000000000336</v>
      </c>
      <c r="BF20" s="263">
        <f ca="1">'IMP Total Costs'!BF20-'IMP PRJ Costs'!BF20</f>
        <v>3.3696000000000481</v>
      </c>
      <c r="BG20" s="264">
        <f ca="1">'IMP Total Costs'!BG20-'IMP PRJ Costs'!BG20</f>
        <v>3.3696000000000481</v>
      </c>
      <c r="BH20" s="264">
        <f ca="1">'IMP Total Costs'!BH20-'IMP PRJ Costs'!BH20</f>
        <v>3.3696000000000481</v>
      </c>
      <c r="BI20" s="263">
        <f ca="1">'IMP Total Costs'!BI20-'IMP PRJ Costs'!BI20</f>
        <v>3.3696000000000481</v>
      </c>
      <c r="BJ20" s="264">
        <f ca="1">'IMP Total Costs'!BJ20-'IMP PRJ Costs'!BJ20</f>
        <v>3.3696000000000481</v>
      </c>
      <c r="BK20" s="265">
        <f ca="1">'IMP Total Costs'!BK20-'IMP PRJ Costs'!BK20</f>
        <v>3.3696000000000481</v>
      </c>
      <c r="BL20" s="266">
        <f ca="1">'IMP Total Costs'!BL20-'IMP PRJ Costs'!BL20</f>
        <v>31.050000000000011</v>
      </c>
      <c r="BM20" s="264">
        <f ca="1">'IMP Total Costs'!BM20-'IMP PRJ Costs'!BM20</f>
        <v>31.050000000000011</v>
      </c>
      <c r="BN20" s="264">
        <f ca="1">'IMP Total Costs'!BN20-'IMP PRJ Costs'!BN20</f>
        <v>31.050000000000011</v>
      </c>
      <c r="BO20" s="263">
        <f ca="1">'IMP Total Costs'!BO20-'IMP PRJ Costs'!BO20</f>
        <v>31.049999999999955</v>
      </c>
      <c r="BP20" s="264">
        <f ca="1">'IMP Total Costs'!BP20-'IMP PRJ Costs'!BP20</f>
        <v>31.049999999999955</v>
      </c>
      <c r="BQ20" s="264">
        <f ca="1">'IMP Total Costs'!BQ20-'IMP PRJ Costs'!BQ20</f>
        <v>10.800000000000011</v>
      </c>
      <c r="BR20" s="263">
        <f ca="1">'IMP Total Costs'!BR20-'IMP PRJ Costs'!BR20</f>
        <v>0</v>
      </c>
      <c r="BS20" s="264">
        <f ca="1">'IMP Total Costs'!BS20-'IMP PRJ Costs'!BS20</f>
        <v>0</v>
      </c>
      <c r="BT20" s="264">
        <f ca="1">'IMP Total Costs'!BT20-'IMP PRJ Costs'!BT20</f>
        <v>0</v>
      </c>
      <c r="BU20" s="263">
        <f ca="1">'IMP Total Costs'!BU20-'IMP PRJ Costs'!BU20</f>
        <v>0</v>
      </c>
      <c r="BV20" s="264">
        <f ca="1">'IMP Total Costs'!BV20-'IMP PRJ Costs'!BV20</f>
        <v>0</v>
      </c>
      <c r="BW20" s="265">
        <f ca="1">'IMP Total Costs'!BW20-'IMP PRJ Costs'!BW20</f>
        <v>6.0750000000000455</v>
      </c>
      <c r="BX20" s="266">
        <f ca="1">'IMP Total Costs'!BX20-'IMP PRJ Costs'!BX20</f>
        <v>14.580000000000041</v>
      </c>
      <c r="BY20" s="264">
        <f ca="1">'IMP Total Costs'!BY20-'IMP PRJ Costs'!BY20</f>
        <v>14.580000000000041</v>
      </c>
      <c r="BZ20" s="264">
        <f ca="1">'IMP Total Costs'!BZ20-'IMP PRJ Costs'!BZ20</f>
        <v>14.580000000000041</v>
      </c>
      <c r="CA20" s="263">
        <f ca="1">'IMP Total Costs'!CA20-'IMP PRJ Costs'!CA20</f>
        <v>111.77999999999997</v>
      </c>
      <c r="CB20" s="264">
        <f ca="1">'IMP Total Costs'!CB20-'IMP PRJ Costs'!CB20</f>
        <v>111.77999999999997</v>
      </c>
      <c r="CC20" s="264">
        <f ca="1">'IMP Total Costs'!CC20-'IMP PRJ Costs'!CC20</f>
        <v>111.77999999999997</v>
      </c>
      <c r="CD20" s="263">
        <f ca="1">'IMP Total Costs'!CD20-'IMP PRJ Costs'!CD20</f>
        <v>160.38000000000011</v>
      </c>
      <c r="CE20" s="264">
        <f ca="1">'IMP Total Costs'!CE20-'IMP PRJ Costs'!CE20</f>
        <v>160.38000000000011</v>
      </c>
      <c r="CF20" s="264">
        <f ca="1">'IMP Total Costs'!CF20-'IMP PRJ Costs'!CF20</f>
        <v>134.46000000000015</v>
      </c>
      <c r="CG20" s="263">
        <f ca="1">'IMP Total Costs'!CG20-'IMP PRJ Costs'!CG20</f>
        <v>108.54000000000008</v>
      </c>
      <c r="CH20" s="264">
        <f ca="1">'IMP Total Costs'!CH20-'IMP PRJ Costs'!CH20</f>
        <v>108.54000000000008</v>
      </c>
      <c r="CI20" s="265">
        <f ca="1">'IMP Total Costs'!CI20-'IMP PRJ Costs'!CI20</f>
        <v>108.54000000000008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Total Costs'!AB21-'IMP PRJ Costs'!AB21</f>
        <v>0</v>
      </c>
      <c r="AC21" s="264">
        <f ca="1">'IMP Total Costs'!AC21-'IMP PRJ Costs'!AC21</f>
        <v>0</v>
      </c>
      <c r="AD21" s="264">
        <f ca="1">'IMP Total Costs'!AD21-'IMP PRJ Costs'!AD21</f>
        <v>0</v>
      </c>
      <c r="AE21" s="263">
        <f ca="1">'IMP Total Costs'!AE21-'IMP PRJ Costs'!AE21</f>
        <v>0</v>
      </c>
      <c r="AF21" s="264">
        <f ca="1">'IMP Total Costs'!AF21-'IMP PRJ Costs'!AF21</f>
        <v>0</v>
      </c>
      <c r="AG21" s="264">
        <f ca="1">'IMP Total Costs'!AG21-'IMP PRJ Costs'!AG21</f>
        <v>0</v>
      </c>
      <c r="AH21" s="263">
        <f ca="1">'IMP Total Costs'!AH21-'IMP PRJ Costs'!AH21</f>
        <v>0</v>
      </c>
      <c r="AI21" s="264">
        <f ca="1">'IMP Total Costs'!AI21-'IMP PRJ Costs'!AI21</f>
        <v>0</v>
      </c>
      <c r="AJ21" s="264">
        <f ca="1">'IMP Total Costs'!AJ21-'IMP PRJ Costs'!AJ21</f>
        <v>0</v>
      </c>
      <c r="AK21" s="263">
        <f ca="1">'IMP Total Costs'!AK21-'IMP PRJ Costs'!AK21</f>
        <v>0</v>
      </c>
      <c r="AL21" s="264">
        <f ca="1">'IMP Total Costs'!AL21-'IMP PRJ Costs'!AL21</f>
        <v>0</v>
      </c>
      <c r="AM21" s="265">
        <f ca="1">'IMP Total Costs'!AM21-'IMP PRJ Costs'!AM21</f>
        <v>0</v>
      </c>
      <c r="AN21" s="266">
        <f ca="1">'IMP Total Costs'!AN21-'IMP PRJ Costs'!AN21</f>
        <v>0</v>
      </c>
      <c r="AO21" s="264">
        <f ca="1">'IMP Total Costs'!AO21-'IMP PRJ Costs'!AO21</f>
        <v>0</v>
      </c>
      <c r="AP21" s="264">
        <f ca="1">'IMP Total Costs'!AP21-'IMP PRJ Costs'!AP21</f>
        <v>0</v>
      </c>
      <c r="AQ21" s="263">
        <f ca="1">'IMP Total Costs'!AQ21-'IMP PRJ Costs'!AQ21</f>
        <v>0</v>
      </c>
      <c r="AR21" s="264">
        <f ca="1">'IMP Total Costs'!AR21-'IMP PRJ Costs'!AR21</f>
        <v>0</v>
      </c>
      <c r="AS21" s="264">
        <f ca="1">'IMP Total Costs'!AS21-'IMP PRJ Costs'!AS21</f>
        <v>0</v>
      </c>
      <c r="AT21" s="263">
        <f ca="1">'IMP Total Costs'!AT21-'IMP PRJ Costs'!AT21</f>
        <v>0</v>
      </c>
      <c r="AU21" s="264">
        <f ca="1">'IMP Total Costs'!AU21-'IMP PRJ Costs'!AU21</f>
        <v>0</v>
      </c>
      <c r="AV21" s="264">
        <f ca="1">'IMP Total Costs'!AV21-'IMP PRJ Costs'!AV21</f>
        <v>0</v>
      </c>
      <c r="AW21" s="263">
        <f ca="1">'IMP Total Costs'!AW21-'IMP PRJ Costs'!AW21</f>
        <v>15.569999999999993</v>
      </c>
      <c r="AX21" s="264">
        <f ca="1">'IMP Total Costs'!AX21-'IMP PRJ Costs'!AX21</f>
        <v>15.569999999999993</v>
      </c>
      <c r="AY21" s="265">
        <f ca="1">'IMP Total Costs'!AY21-'IMP PRJ Costs'!AY21</f>
        <v>15.569999999999993</v>
      </c>
      <c r="AZ21" s="266">
        <f ca="1">'IMP Total Costs'!AZ21-'IMP PRJ Costs'!AZ21</f>
        <v>24.336000000000013</v>
      </c>
      <c r="BA21" s="264">
        <f ca="1">'IMP Total Costs'!BA21-'IMP PRJ Costs'!BA21</f>
        <v>24.336000000000013</v>
      </c>
      <c r="BB21" s="264">
        <f ca="1">'IMP Total Costs'!BB21-'IMP PRJ Costs'!BB21</f>
        <v>24.336000000000013</v>
      </c>
      <c r="BC21" s="263">
        <f ca="1">'IMP Total Costs'!BC21-'IMP PRJ Costs'!BC21</f>
        <v>5.6159999999999854</v>
      </c>
      <c r="BD21" s="264">
        <f ca="1">'IMP Total Costs'!BD21-'IMP PRJ Costs'!BD21</f>
        <v>5.6159999999999854</v>
      </c>
      <c r="BE21" s="264">
        <f ca="1">'IMP Total Costs'!BE21-'IMP PRJ Costs'!BE21</f>
        <v>5.6159999999999854</v>
      </c>
      <c r="BF21" s="263">
        <f ca="1">'IMP Total Costs'!BF21-'IMP PRJ Costs'!BF21</f>
        <v>5.6159999999999854</v>
      </c>
      <c r="BG21" s="264">
        <f ca="1">'IMP Total Costs'!BG21-'IMP PRJ Costs'!BG21</f>
        <v>5.6159999999999854</v>
      </c>
      <c r="BH21" s="264">
        <f ca="1">'IMP Total Costs'!BH21-'IMP PRJ Costs'!BH21</f>
        <v>5.6159999999999854</v>
      </c>
      <c r="BI21" s="263">
        <f ca="1">'IMP Total Costs'!BI21-'IMP PRJ Costs'!BI21</f>
        <v>5.6159999999999854</v>
      </c>
      <c r="BJ21" s="264">
        <f ca="1">'IMP Total Costs'!BJ21-'IMP PRJ Costs'!BJ21</f>
        <v>5.6159999999999854</v>
      </c>
      <c r="BK21" s="265">
        <f ca="1">'IMP Total Costs'!BK21-'IMP PRJ Costs'!BK21</f>
        <v>5.6159999999999854</v>
      </c>
      <c r="BL21" s="266">
        <f ca="1">'IMP Total Costs'!BL21-'IMP PRJ Costs'!BL21</f>
        <v>51.75</v>
      </c>
      <c r="BM21" s="264">
        <f ca="1">'IMP Total Costs'!BM21-'IMP PRJ Costs'!BM21</f>
        <v>51.75</v>
      </c>
      <c r="BN21" s="264">
        <f ca="1">'IMP Total Costs'!BN21-'IMP PRJ Costs'!BN21</f>
        <v>51.75</v>
      </c>
      <c r="BO21" s="263">
        <f ca="1">'IMP Total Costs'!BO21-'IMP PRJ Costs'!BO21</f>
        <v>29.25</v>
      </c>
      <c r="BP21" s="264">
        <f ca="1">'IMP Total Costs'!BP21-'IMP PRJ Costs'!BP21</f>
        <v>29.25</v>
      </c>
      <c r="BQ21" s="264">
        <f ca="1">'IMP Total Costs'!BQ21-'IMP PRJ Costs'!BQ21</f>
        <v>29.25</v>
      </c>
      <c r="BR21" s="263">
        <f ca="1">'IMP Total Costs'!BR21-'IMP PRJ Costs'!BR21</f>
        <v>67.5</v>
      </c>
      <c r="BS21" s="264">
        <f ca="1">'IMP Total Costs'!BS21-'IMP PRJ Costs'!BS21</f>
        <v>67.5</v>
      </c>
      <c r="BT21" s="264">
        <f ca="1">'IMP Total Costs'!BT21-'IMP PRJ Costs'!BT21</f>
        <v>67.5</v>
      </c>
      <c r="BU21" s="263">
        <f ca="1">'IMP Total Costs'!BU21-'IMP PRJ Costs'!BU21</f>
        <v>42.75</v>
      </c>
      <c r="BV21" s="264">
        <f ca="1">'IMP Total Costs'!BV21-'IMP PRJ Costs'!BV21</f>
        <v>42.75</v>
      </c>
      <c r="BW21" s="265">
        <f ca="1">'IMP Total Costs'!BW21-'IMP PRJ Costs'!BW21</f>
        <v>42.75</v>
      </c>
      <c r="BX21" s="266">
        <f ca="1">'IMP Total Costs'!BX21-'IMP PRJ Costs'!BX21</f>
        <v>51.299999999999955</v>
      </c>
      <c r="BY21" s="264">
        <f ca="1">'IMP Total Costs'!BY21-'IMP PRJ Costs'!BY21</f>
        <v>51.299999999999955</v>
      </c>
      <c r="BZ21" s="264">
        <f ca="1">'IMP Total Costs'!BZ21-'IMP PRJ Costs'!BZ21</f>
        <v>51.299999999999955</v>
      </c>
      <c r="CA21" s="263">
        <f ca="1">'IMP Total Costs'!CA21-'IMP PRJ Costs'!CA21</f>
        <v>213.29999999999995</v>
      </c>
      <c r="CB21" s="264">
        <f ca="1">'IMP Total Costs'!CB21-'IMP PRJ Costs'!CB21</f>
        <v>213.29999999999995</v>
      </c>
      <c r="CC21" s="264">
        <f ca="1">'IMP Total Costs'!CC21-'IMP PRJ Costs'!CC21</f>
        <v>213.29999999999995</v>
      </c>
      <c r="CD21" s="263">
        <f ca="1">'IMP Total Costs'!CD21-'IMP PRJ Costs'!CD21</f>
        <v>207.89999999999986</v>
      </c>
      <c r="CE21" s="264">
        <f ca="1">'IMP Total Costs'!CE21-'IMP PRJ Costs'!CE21</f>
        <v>207.89999999999986</v>
      </c>
      <c r="CF21" s="264">
        <f ca="1">'IMP Total Costs'!CF21-'IMP PRJ Costs'!CF21</f>
        <v>207.89999999999986</v>
      </c>
      <c r="CG21" s="263">
        <f ca="1">'IMP Total Costs'!CG21-'IMP PRJ Costs'!CG21</f>
        <v>207.89999999999986</v>
      </c>
      <c r="CH21" s="264">
        <f ca="1">'IMP Total Costs'!CH21-'IMP PRJ Costs'!CH21</f>
        <v>207.89999999999986</v>
      </c>
      <c r="CI21" s="265">
        <f ca="1">'IMP Total Costs'!CI21-'IMP PRJ Costs'!CI21</f>
        <v>207.89999999999986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Total Costs'!AB22-'IMP PRJ Costs'!AB22</f>
        <v>10.367999999999999</v>
      </c>
      <c r="AC22" s="264">
        <f ca="1">'IMP Total Costs'!AC22-'IMP PRJ Costs'!AC22</f>
        <v>10.367999999999999</v>
      </c>
      <c r="AD22" s="264">
        <f ca="1">'IMP Total Costs'!AD22-'IMP PRJ Costs'!AD22</f>
        <v>10.367999999999999</v>
      </c>
      <c r="AE22" s="263">
        <f ca="1">'IMP Total Costs'!AE22-'IMP PRJ Costs'!AE22</f>
        <v>10.367999999999999</v>
      </c>
      <c r="AF22" s="264">
        <f ca="1">'IMP Total Costs'!AF22-'IMP PRJ Costs'!AF22</f>
        <v>10.367999999999999</v>
      </c>
      <c r="AG22" s="264">
        <f ca="1">'IMP Total Costs'!AG22-'IMP PRJ Costs'!AG22</f>
        <v>10.367999999999999</v>
      </c>
      <c r="AH22" s="263">
        <f ca="1">'IMP Total Costs'!AH22-'IMP PRJ Costs'!AH22</f>
        <v>10.367999999999999</v>
      </c>
      <c r="AI22" s="264">
        <f ca="1">'IMP Total Costs'!AI22-'IMP PRJ Costs'!AI22</f>
        <v>10.367999999999999</v>
      </c>
      <c r="AJ22" s="264">
        <f ca="1">'IMP Total Costs'!AJ22-'IMP PRJ Costs'!AJ22</f>
        <v>10.367999999999999</v>
      </c>
      <c r="AK22" s="263">
        <f ca="1">'IMP Total Costs'!AK22-'IMP PRJ Costs'!AK22</f>
        <v>10.367999999999999</v>
      </c>
      <c r="AL22" s="264">
        <f ca="1">'IMP Total Costs'!AL22-'IMP PRJ Costs'!AL22</f>
        <v>10.367999999999999</v>
      </c>
      <c r="AM22" s="265">
        <f ca="1">'IMP Total Costs'!AM22-'IMP PRJ Costs'!AM22</f>
        <v>10.367999999999999</v>
      </c>
      <c r="AN22" s="266">
        <f ca="1">'IMP Total Costs'!AN22-'IMP PRJ Costs'!AN22</f>
        <v>0</v>
      </c>
      <c r="AO22" s="264">
        <f ca="1">'IMP Total Costs'!AO22-'IMP PRJ Costs'!AO22</f>
        <v>0</v>
      </c>
      <c r="AP22" s="264">
        <f ca="1">'IMP Total Costs'!AP22-'IMP PRJ Costs'!AP22</f>
        <v>0</v>
      </c>
      <c r="AQ22" s="263">
        <f ca="1">'IMP Total Costs'!AQ22-'IMP PRJ Costs'!AQ22</f>
        <v>12.456000000000003</v>
      </c>
      <c r="AR22" s="264">
        <f ca="1">'IMP Total Costs'!AR22-'IMP PRJ Costs'!AR22</f>
        <v>12.456000000000003</v>
      </c>
      <c r="AS22" s="264">
        <f ca="1">'IMP Total Costs'!AS22-'IMP PRJ Costs'!AS22</f>
        <v>12.456000000000003</v>
      </c>
      <c r="AT22" s="263">
        <f ca="1">'IMP Total Costs'!AT22-'IMP PRJ Costs'!AT22</f>
        <v>12.456</v>
      </c>
      <c r="AU22" s="264">
        <f ca="1">'IMP Total Costs'!AU22-'IMP PRJ Costs'!AU22</f>
        <v>12.456</v>
      </c>
      <c r="AV22" s="264">
        <f ca="1">'IMP Total Costs'!AV22-'IMP PRJ Costs'!AV22</f>
        <v>12.456</v>
      </c>
      <c r="AW22" s="263">
        <f ca="1">'IMP Total Costs'!AW22-'IMP PRJ Costs'!AW22</f>
        <v>10.899000000000001</v>
      </c>
      <c r="AX22" s="264">
        <f ca="1">'IMP Total Costs'!AX22-'IMP PRJ Costs'!AX22</f>
        <v>10.899000000000001</v>
      </c>
      <c r="AY22" s="265">
        <f ca="1">'IMP Total Costs'!AY22-'IMP PRJ Costs'!AY22</f>
        <v>10.899000000000001</v>
      </c>
      <c r="AZ22" s="266">
        <f ca="1">'IMP Total Costs'!AZ22-'IMP PRJ Costs'!AZ22</f>
        <v>9.9216000000000051</v>
      </c>
      <c r="BA22" s="264">
        <f ca="1">'IMP Total Costs'!BA22-'IMP PRJ Costs'!BA22</f>
        <v>9.9216000000000051</v>
      </c>
      <c r="BB22" s="264">
        <f ca="1">'IMP Total Costs'!BB22-'IMP PRJ Costs'!BB22</f>
        <v>9.9216000000000051</v>
      </c>
      <c r="BC22" s="263">
        <f ca="1">'IMP Total Costs'!BC22-'IMP PRJ Costs'!BC22</f>
        <v>0.56160000000000565</v>
      </c>
      <c r="BD22" s="264">
        <f ca="1">'IMP Total Costs'!BD22-'IMP PRJ Costs'!BD22</f>
        <v>0.56160000000000565</v>
      </c>
      <c r="BE22" s="264">
        <f ca="1">'IMP Total Costs'!BE22-'IMP PRJ Costs'!BE22</f>
        <v>0.56160000000000565</v>
      </c>
      <c r="BF22" s="263">
        <f ca="1">'IMP Total Costs'!BF22-'IMP PRJ Costs'!BF22</f>
        <v>0.56159999999999144</v>
      </c>
      <c r="BG22" s="264">
        <f ca="1">'IMP Total Costs'!BG22-'IMP PRJ Costs'!BG22</f>
        <v>0.56159999999999144</v>
      </c>
      <c r="BH22" s="264">
        <f ca="1">'IMP Total Costs'!BH22-'IMP PRJ Costs'!BH22</f>
        <v>0.56159999999999144</v>
      </c>
      <c r="BI22" s="263">
        <f ca="1">'IMP Total Costs'!BI22-'IMP PRJ Costs'!BI22</f>
        <v>0.56159999999999144</v>
      </c>
      <c r="BJ22" s="264">
        <f ca="1">'IMP Total Costs'!BJ22-'IMP PRJ Costs'!BJ22</f>
        <v>0.56159999999999144</v>
      </c>
      <c r="BK22" s="265">
        <f ca="1">'IMP Total Costs'!BK22-'IMP PRJ Costs'!BK22</f>
        <v>0.56159999999999144</v>
      </c>
      <c r="BL22" s="266">
        <f ca="1">'IMP Total Costs'!BL22-'IMP PRJ Costs'!BL22</f>
        <v>5.1749999999999972</v>
      </c>
      <c r="BM22" s="264">
        <f ca="1">'IMP Total Costs'!BM22-'IMP PRJ Costs'!BM22</f>
        <v>5.1749999999999972</v>
      </c>
      <c r="BN22" s="264">
        <f ca="1">'IMP Total Costs'!BN22-'IMP PRJ Costs'!BN22</f>
        <v>5.1749999999999972</v>
      </c>
      <c r="BO22" s="263">
        <f ca="1">'IMP Total Costs'!BO22-'IMP PRJ Costs'!BO22</f>
        <v>11.924999999999997</v>
      </c>
      <c r="BP22" s="264">
        <f ca="1">'IMP Total Costs'!BP22-'IMP PRJ Costs'!BP22</f>
        <v>11.924999999999997</v>
      </c>
      <c r="BQ22" s="264">
        <f ca="1">'IMP Total Costs'!BQ22-'IMP PRJ Costs'!BQ22</f>
        <v>11.924999999999997</v>
      </c>
      <c r="BR22" s="263">
        <f ca="1">'IMP Total Costs'!BR22-'IMP PRJ Costs'!BR22</f>
        <v>15.75</v>
      </c>
      <c r="BS22" s="264">
        <f ca="1">'IMP Total Costs'!BS22-'IMP PRJ Costs'!BS22</f>
        <v>15.75</v>
      </c>
      <c r="BT22" s="264">
        <f ca="1">'IMP Total Costs'!BT22-'IMP PRJ Costs'!BT22</f>
        <v>15.75</v>
      </c>
      <c r="BU22" s="263">
        <f ca="1">'IMP Total Costs'!BU22-'IMP PRJ Costs'!BU22</f>
        <v>4.2750000000000057</v>
      </c>
      <c r="BV22" s="264">
        <f ca="1">'IMP Total Costs'!BV22-'IMP PRJ Costs'!BV22</f>
        <v>4.2750000000000057</v>
      </c>
      <c r="BW22" s="265">
        <f ca="1">'IMP Total Costs'!BW22-'IMP PRJ Costs'!BW22</f>
        <v>4.2750000000000057</v>
      </c>
      <c r="BX22" s="266">
        <f ca="1">'IMP Total Costs'!BX22-'IMP PRJ Costs'!BX22</f>
        <v>5.1299999999999955</v>
      </c>
      <c r="BY22" s="264">
        <f ca="1">'IMP Total Costs'!BY22-'IMP PRJ Costs'!BY22</f>
        <v>5.1299999999999955</v>
      </c>
      <c r="BZ22" s="264">
        <f ca="1">'IMP Total Costs'!BZ22-'IMP PRJ Costs'!BZ22</f>
        <v>5.1299999999999955</v>
      </c>
      <c r="CA22" s="263">
        <f ca="1">'IMP Total Costs'!CA22-'IMP PRJ Costs'!CA22</f>
        <v>21.329999999999984</v>
      </c>
      <c r="CB22" s="264">
        <f ca="1">'IMP Total Costs'!CB22-'IMP PRJ Costs'!CB22</f>
        <v>21.329999999999984</v>
      </c>
      <c r="CC22" s="264">
        <f ca="1">'IMP Total Costs'!CC22-'IMP PRJ Costs'!CC22</f>
        <v>21.329999999999984</v>
      </c>
      <c r="CD22" s="263">
        <f ca="1">'IMP Total Costs'!CD22-'IMP PRJ Costs'!CD22</f>
        <v>20.790000000000006</v>
      </c>
      <c r="CE22" s="264">
        <f ca="1">'IMP Total Costs'!CE22-'IMP PRJ Costs'!CE22</f>
        <v>20.790000000000006</v>
      </c>
      <c r="CF22" s="264">
        <f ca="1">'IMP Total Costs'!CF22-'IMP PRJ Costs'!CF22</f>
        <v>20.790000000000006</v>
      </c>
      <c r="CG22" s="263">
        <f ca="1">'IMP Total Costs'!CG22-'IMP PRJ Costs'!CG22</f>
        <v>20.790000000000006</v>
      </c>
      <c r="CH22" s="264">
        <f ca="1">'IMP Total Costs'!CH22-'IMP PRJ Costs'!CH22</f>
        <v>20.790000000000006</v>
      </c>
      <c r="CI22" s="265">
        <f ca="1">'IMP Total Costs'!CI22-'IMP PRJ Costs'!CI22</f>
        <v>20.790000000000006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Total Costs'!AB23-'IMP PRJ Costs'!AB23</f>
        <v>16.588799999999999</v>
      </c>
      <c r="AC23" s="264">
        <f ca="1">'IMP Total Costs'!AC23-'IMP PRJ Costs'!AC23</f>
        <v>16.588799999999999</v>
      </c>
      <c r="AD23" s="264">
        <f ca="1">'IMP Total Costs'!AD23-'IMP PRJ Costs'!AD23</f>
        <v>16.588799999999999</v>
      </c>
      <c r="AE23" s="263">
        <f ca="1">'IMP Total Costs'!AE23-'IMP PRJ Costs'!AE23</f>
        <v>16.588799999999999</v>
      </c>
      <c r="AF23" s="264">
        <f ca="1">'IMP Total Costs'!AF23-'IMP PRJ Costs'!AF23</f>
        <v>16.588799999999999</v>
      </c>
      <c r="AG23" s="264">
        <f ca="1">'IMP Total Costs'!AG23-'IMP PRJ Costs'!AG23</f>
        <v>16.588799999999999</v>
      </c>
      <c r="AH23" s="263">
        <f ca="1">'IMP Total Costs'!AH23-'IMP PRJ Costs'!AH23</f>
        <v>16.588799999999999</v>
      </c>
      <c r="AI23" s="264">
        <f ca="1">'IMP Total Costs'!AI23-'IMP PRJ Costs'!AI23</f>
        <v>16.588799999999999</v>
      </c>
      <c r="AJ23" s="264">
        <f ca="1">'IMP Total Costs'!AJ23-'IMP PRJ Costs'!AJ23</f>
        <v>16.588799999999999</v>
      </c>
      <c r="AK23" s="263">
        <f ca="1">'IMP Total Costs'!AK23-'IMP PRJ Costs'!AK23</f>
        <v>16.588799999999999</v>
      </c>
      <c r="AL23" s="264">
        <f ca="1">'IMP Total Costs'!AL23-'IMP PRJ Costs'!AL23</f>
        <v>16.588799999999999</v>
      </c>
      <c r="AM23" s="265">
        <f ca="1">'IMP Total Costs'!AM23-'IMP PRJ Costs'!AM23</f>
        <v>16.588799999999999</v>
      </c>
      <c r="AN23" s="266">
        <f ca="1">'IMP Total Costs'!AN23-'IMP PRJ Costs'!AN23</f>
        <v>0</v>
      </c>
      <c r="AO23" s="264">
        <f ca="1">'IMP Total Costs'!AO23-'IMP PRJ Costs'!AO23</f>
        <v>0</v>
      </c>
      <c r="AP23" s="264">
        <f ca="1">'IMP Total Costs'!AP23-'IMP PRJ Costs'!AP23</f>
        <v>0</v>
      </c>
      <c r="AQ23" s="263">
        <f ca="1">'IMP Total Costs'!AQ23-'IMP PRJ Costs'!AQ23</f>
        <v>19.929599999999997</v>
      </c>
      <c r="AR23" s="264">
        <f ca="1">'IMP Total Costs'!AR23-'IMP PRJ Costs'!AR23</f>
        <v>19.929599999999997</v>
      </c>
      <c r="AS23" s="264">
        <f ca="1">'IMP Total Costs'!AS23-'IMP PRJ Costs'!AS23</f>
        <v>19.929599999999997</v>
      </c>
      <c r="AT23" s="263">
        <f ca="1">'IMP Total Costs'!AT23-'IMP PRJ Costs'!AT23</f>
        <v>19.929599999999997</v>
      </c>
      <c r="AU23" s="264">
        <f ca="1">'IMP Total Costs'!AU23-'IMP PRJ Costs'!AU23</f>
        <v>19.929599999999997</v>
      </c>
      <c r="AV23" s="264">
        <f ca="1">'IMP Total Costs'!AV23-'IMP PRJ Costs'!AV23</f>
        <v>19.929599999999997</v>
      </c>
      <c r="AW23" s="263">
        <f ca="1">'IMP Total Costs'!AW23-'IMP PRJ Costs'!AW23</f>
        <v>17.438399999999994</v>
      </c>
      <c r="AX23" s="264">
        <f ca="1">'IMP Total Costs'!AX23-'IMP PRJ Costs'!AX23</f>
        <v>17.438399999999994</v>
      </c>
      <c r="AY23" s="265">
        <f ca="1">'IMP Total Costs'!AY23-'IMP PRJ Costs'!AY23</f>
        <v>17.438399999999994</v>
      </c>
      <c r="AZ23" s="266">
        <f ca="1">'IMP Total Costs'!AZ23-'IMP PRJ Costs'!AZ23</f>
        <v>15.874560000000002</v>
      </c>
      <c r="BA23" s="264">
        <f ca="1">'IMP Total Costs'!BA23-'IMP PRJ Costs'!BA23</f>
        <v>15.874560000000002</v>
      </c>
      <c r="BB23" s="264">
        <f ca="1">'IMP Total Costs'!BB23-'IMP PRJ Costs'!BB23</f>
        <v>15.874560000000002</v>
      </c>
      <c r="BC23" s="263">
        <f ca="1">'IMP Total Costs'!BC23-'IMP PRJ Costs'!BC23</f>
        <v>0.89856000000000336</v>
      </c>
      <c r="BD23" s="264">
        <f ca="1">'IMP Total Costs'!BD23-'IMP PRJ Costs'!BD23</f>
        <v>0.89856000000000336</v>
      </c>
      <c r="BE23" s="264">
        <f ca="1">'IMP Total Costs'!BE23-'IMP PRJ Costs'!BE23</f>
        <v>0.89856000000000336</v>
      </c>
      <c r="BF23" s="263">
        <f ca="1">'IMP Total Costs'!BF23-'IMP PRJ Costs'!BF23</f>
        <v>0.89855999999998915</v>
      </c>
      <c r="BG23" s="264">
        <f ca="1">'IMP Total Costs'!BG23-'IMP PRJ Costs'!BG23</f>
        <v>0.89855999999998915</v>
      </c>
      <c r="BH23" s="264">
        <f ca="1">'IMP Total Costs'!BH23-'IMP PRJ Costs'!BH23</f>
        <v>0.89855999999998915</v>
      </c>
      <c r="BI23" s="263">
        <f ca="1">'IMP Total Costs'!BI23-'IMP PRJ Costs'!BI23</f>
        <v>0.89855999999998915</v>
      </c>
      <c r="BJ23" s="264">
        <f ca="1">'IMP Total Costs'!BJ23-'IMP PRJ Costs'!BJ23</f>
        <v>0.89855999999998915</v>
      </c>
      <c r="BK23" s="265">
        <f ca="1">'IMP Total Costs'!BK23-'IMP PRJ Costs'!BK23</f>
        <v>0.89855999999998915</v>
      </c>
      <c r="BL23" s="266">
        <f ca="1">'IMP Total Costs'!BL23-'IMP PRJ Costs'!BL23</f>
        <v>8.2800000000000011</v>
      </c>
      <c r="BM23" s="264">
        <f ca="1">'IMP Total Costs'!BM23-'IMP PRJ Costs'!BM23</f>
        <v>8.2800000000000011</v>
      </c>
      <c r="BN23" s="264">
        <f ca="1">'IMP Total Costs'!BN23-'IMP PRJ Costs'!BN23</f>
        <v>8.2800000000000011</v>
      </c>
      <c r="BO23" s="263">
        <f ca="1">'IMP Total Costs'!BO23-'IMP PRJ Costs'!BO23</f>
        <v>19.079999999999984</v>
      </c>
      <c r="BP23" s="264">
        <f ca="1">'IMP Total Costs'!BP23-'IMP PRJ Costs'!BP23</f>
        <v>19.079999999999984</v>
      </c>
      <c r="BQ23" s="264">
        <f ca="1">'IMP Total Costs'!BQ23-'IMP PRJ Costs'!BQ23</f>
        <v>19.079999999999984</v>
      </c>
      <c r="BR23" s="263">
        <f ca="1">'IMP Total Costs'!BR23-'IMP PRJ Costs'!BR23</f>
        <v>25.199999999999989</v>
      </c>
      <c r="BS23" s="264">
        <f ca="1">'IMP Total Costs'!BS23-'IMP PRJ Costs'!BS23</f>
        <v>25.199999999999989</v>
      </c>
      <c r="BT23" s="264">
        <f ca="1">'IMP Total Costs'!BT23-'IMP PRJ Costs'!BT23</f>
        <v>25.199999999999989</v>
      </c>
      <c r="BU23" s="263">
        <f ca="1">'IMP Total Costs'!BU23-'IMP PRJ Costs'!BU23</f>
        <v>6.8400000000000034</v>
      </c>
      <c r="BV23" s="264">
        <f ca="1">'IMP Total Costs'!BV23-'IMP PRJ Costs'!BV23</f>
        <v>6.8400000000000034</v>
      </c>
      <c r="BW23" s="265">
        <f ca="1">'IMP Total Costs'!BW23-'IMP PRJ Costs'!BW23</f>
        <v>6.8400000000000034</v>
      </c>
      <c r="BX23" s="266">
        <f ca="1">'IMP Total Costs'!BX23-'IMP PRJ Costs'!BX23</f>
        <v>8.20799999999997</v>
      </c>
      <c r="BY23" s="264">
        <f ca="1">'IMP Total Costs'!BY23-'IMP PRJ Costs'!BY23</f>
        <v>8.20799999999997</v>
      </c>
      <c r="BZ23" s="264">
        <f ca="1">'IMP Total Costs'!BZ23-'IMP PRJ Costs'!BZ23</f>
        <v>8.20799999999997</v>
      </c>
      <c r="CA23" s="263">
        <f ca="1">'IMP Total Costs'!CA23-'IMP PRJ Costs'!CA23</f>
        <v>34.128000000000014</v>
      </c>
      <c r="CB23" s="264">
        <f ca="1">'IMP Total Costs'!CB23-'IMP PRJ Costs'!CB23</f>
        <v>34.128000000000014</v>
      </c>
      <c r="CC23" s="264">
        <f ca="1">'IMP Total Costs'!CC23-'IMP PRJ Costs'!CC23</f>
        <v>34.128000000000014</v>
      </c>
      <c r="CD23" s="263">
        <f ca="1">'IMP Total Costs'!CD23-'IMP PRJ Costs'!CD23</f>
        <v>33.264000000000038</v>
      </c>
      <c r="CE23" s="264">
        <f ca="1">'IMP Total Costs'!CE23-'IMP PRJ Costs'!CE23</f>
        <v>33.264000000000038</v>
      </c>
      <c r="CF23" s="264">
        <f ca="1">'IMP Total Costs'!CF23-'IMP PRJ Costs'!CF23</f>
        <v>33.264000000000038</v>
      </c>
      <c r="CG23" s="263">
        <f ca="1">'IMP Total Costs'!CG23-'IMP PRJ Costs'!CG23</f>
        <v>33.264000000000038</v>
      </c>
      <c r="CH23" s="264">
        <f ca="1">'IMP Total Costs'!CH23-'IMP PRJ Costs'!CH23</f>
        <v>33.264000000000038</v>
      </c>
      <c r="CI23" s="265">
        <f ca="1">'IMP Total Costs'!CI23-'IMP PRJ Costs'!CI23</f>
        <v>33.264000000000038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Total Costs'!AB24-'IMP PRJ Costs'!AB24</f>
        <v>6.4799999999999995</v>
      </c>
      <c r="AC24" s="264">
        <f ca="1">'IMP Total Costs'!AC24-'IMP PRJ Costs'!AC24</f>
        <v>6.4799999999999995</v>
      </c>
      <c r="AD24" s="264">
        <f ca="1">'IMP Total Costs'!AD24-'IMP PRJ Costs'!AD24</f>
        <v>6.4799999999999995</v>
      </c>
      <c r="AE24" s="263">
        <f ca="1">'IMP Total Costs'!AE24-'IMP PRJ Costs'!AE24</f>
        <v>6.4799999999999995</v>
      </c>
      <c r="AF24" s="264">
        <f ca="1">'IMP Total Costs'!AF24-'IMP PRJ Costs'!AF24</f>
        <v>6.4799999999999995</v>
      </c>
      <c r="AG24" s="264">
        <f ca="1">'IMP Total Costs'!AG24-'IMP PRJ Costs'!AG24</f>
        <v>6.4799999999999995</v>
      </c>
      <c r="AH24" s="263">
        <f ca="1">'IMP Total Costs'!AH24-'IMP PRJ Costs'!AH24</f>
        <v>6.4799999999999995</v>
      </c>
      <c r="AI24" s="264">
        <f ca="1">'IMP Total Costs'!AI24-'IMP PRJ Costs'!AI24</f>
        <v>6.4799999999999995</v>
      </c>
      <c r="AJ24" s="264">
        <f ca="1">'IMP Total Costs'!AJ24-'IMP PRJ Costs'!AJ24</f>
        <v>6.4799999999999995</v>
      </c>
      <c r="AK24" s="263">
        <f ca="1">'IMP Total Costs'!AK24-'IMP PRJ Costs'!AK24</f>
        <v>6.4799999999999995</v>
      </c>
      <c r="AL24" s="264">
        <f ca="1">'IMP Total Costs'!AL24-'IMP PRJ Costs'!AL24</f>
        <v>6.4799999999999995</v>
      </c>
      <c r="AM24" s="265">
        <f ca="1">'IMP Total Costs'!AM24-'IMP PRJ Costs'!AM24</f>
        <v>6.4799999999999995</v>
      </c>
      <c r="AN24" s="266">
        <f ca="1">'IMP Total Costs'!AN24-'IMP PRJ Costs'!AN24</f>
        <v>7.7849999999999966</v>
      </c>
      <c r="AO24" s="264">
        <f ca="1">'IMP Total Costs'!AO24-'IMP PRJ Costs'!AO24</f>
        <v>7.7849999999999966</v>
      </c>
      <c r="AP24" s="264">
        <f ca="1">'IMP Total Costs'!AP24-'IMP PRJ Costs'!AP24</f>
        <v>7.7849999999999966</v>
      </c>
      <c r="AQ24" s="263">
        <f ca="1">'IMP Total Costs'!AQ24-'IMP PRJ Costs'!AQ24</f>
        <v>0</v>
      </c>
      <c r="AR24" s="264">
        <f ca="1">'IMP Total Costs'!AR24-'IMP PRJ Costs'!AR24</f>
        <v>0</v>
      </c>
      <c r="AS24" s="264">
        <f ca="1">'IMP Total Costs'!AS24-'IMP PRJ Costs'!AS24</f>
        <v>0</v>
      </c>
      <c r="AT24" s="263">
        <f ca="1">'IMP Total Costs'!AT24-'IMP PRJ Costs'!AT24</f>
        <v>0</v>
      </c>
      <c r="AU24" s="264">
        <f ca="1">'IMP Total Costs'!AU24-'IMP PRJ Costs'!AU24</f>
        <v>0</v>
      </c>
      <c r="AV24" s="264">
        <f ca="1">'IMP Total Costs'!AV24-'IMP PRJ Costs'!AV24</f>
        <v>0</v>
      </c>
      <c r="AW24" s="263">
        <f ca="1">'IMP Total Costs'!AW24-'IMP PRJ Costs'!AW24</f>
        <v>11.677500000000002</v>
      </c>
      <c r="AX24" s="264">
        <f ca="1">'IMP Total Costs'!AX24-'IMP PRJ Costs'!AX24</f>
        <v>11.677500000000002</v>
      </c>
      <c r="AY24" s="265">
        <f ca="1">'IMP Total Costs'!AY24-'IMP PRJ Costs'!AY24</f>
        <v>11.677500000000002</v>
      </c>
      <c r="AZ24" s="266">
        <f ca="1">'IMP Total Costs'!AZ24-'IMP PRJ Costs'!AZ24</f>
        <v>6.0840000000000032</v>
      </c>
      <c r="BA24" s="264">
        <f ca="1">'IMP Total Costs'!BA24-'IMP PRJ Costs'!BA24</f>
        <v>6.0840000000000032</v>
      </c>
      <c r="BB24" s="264">
        <f ca="1">'IMP Total Costs'!BB24-'IMP PRJ Costs'!BB24</f>
        <v>6.0840000000000032</v>
      </c>
      <c r="BC24" s="263">
        <f ca="1">'IMP Total Costs'!BC24-'IMP PRJ Costs'!BC24</f>
        <v>10.76400000000001</v>
      </c>
      <c r="BD24" s="264">
        <f ca="1">'IMP Total Costs'!BD24-'IMP PRJ Costs'!BD24</f>
        <v>10.76400000000001</v>
      </c>
      <c r="BE24" s="264">
        <f ca="1">'IMP Total Costs'!BE24-'IMP PRJ Costs'!BE24</f>
        <v>10.76400000000001</v>
      </c>
      <c r="BF24" s="263">
        <f ca="1">'IMP Total Costs'!BF24-'IMP PRJ Costs'!BF24</f>
        <v>10.76400000000001</v>
      </c>
      <c r="BG24" s="264">
        <f ca="1">'IMP Total Costs'!BG24-'IMP PRJ Costs'!BG24</f>
        <v>10.76400000000001</v>
      </c>
      <c r="BH24" s="264">
        <f ca="1">'IMP Total Costs'!BH24-'IMP PRJ Costs'!BH24</f>
        <v>10.76400000000001</v>
      </c>
      <c r="BI24" s="263">
        <f ca="1">'IMP Total Costs'!BI24-'IMP PRJ Costs'!BI24</f>
        <v>10.76400000000001</v>
      </c>
      <c r="BJ24" s="264">
        <f ca="1">'IMP Total Costs'!BJ24-'IMP PRJ Costs'!BJ24</f>
        <v>10.76400000000001</v>
      </c>
      <c r="BK24" s="265">
        <f ca="1">'IMP Total Costs'!BK24-'IMP PRJ Costs'!BK24</f>
        <v>10.76400000000001</v>
      </c>
      <c r="BL24" s="266">
        <f ca="1">'IMP Total Costs'!BL24-'IMP PRJ Costs'!BL24</f>
        <v>24.1875</v>
      </c>
      <c r="BM24" s="264">
        <f ca="1">'IMP Total Costs'!BM24-'IMP PRJ Costs'!BM24</f>
        <v>24.1875</v>
      </c>
      <c r="BN24" s="264">
        <f ca="1">'IMP Total Costs'!BN24-'IMP PRJ Costs'!BN24</f>
        <v>24.1875</v>
      </c>
      <c r="BO24" s="263">
        <f ca="1">'IMP Total Costs'!BO24-'IMP PRJ Costs'!BO24</f>
        <v>18.5625</v>
      </c>
      <c r="BP24" s="264">
        <f ca="1">'IMP Total Costs'!BP24-'IMP PRJ Costs'!BP24</f>
        <v>18.5625</v>
      </c>
      <c r="BQ24" s="264">
        <f ca="1">'IMP Total Costs'!BQ24-'IMP PRJ Costs'!BQ24</f>
        <v>18.5625</v>
      </c>
      <c r="BR24" s="263">
        <f ca="1">'IMP Total Costs'!BR24-'IMP PRJ Costs'!BR24</f>
        <v>28.125</v>
      </c>
      <c r="BS24" s="264">
        <f ca="1">'IMP Total Costs'!BS24-'IMP PRJ Costs'!BS24</f>
        <v>28.125</v>
      </c>
      <c r="BT24" s="264">
        <f ca="1">'IMP Total Costs'!BT24-'IMP PRJ Costs'!BT24</f>
        <v>28.125</v>
      </c>
      <c r="BU24" s="263">
        <f ca="1">'IMP Total Costs'!BU24-'IMP PRJ Costs'!BU24</f>
        <v>21.9375</v>
      </c>
      <c r="BV24" s="264">
        <f ca="1">'IMP Total Costs'!BV24-'IMP PRJ Costs'!BV24</f>
        <v>21.9375</v>
      </c>
      <c r="BW24" s="265">
        <f ca="1">'IMP Total Costs'!BW24-'IMP PRJ Costs'!BW24</f>
        <v>21.9375</v>
      </c>
      <c r="BX24" s="266">
        <f ca="1">'IMP Total Costs'!BX24-'IMP PRJ Costs'!BX24</f>
        <v>26.324999999999989</v>
      </c>
      <c r="BY24" s="264">
        <f ca="1">'IMP Total Costs'!BY24-'IMP PRJ Costs'!BY24</f>
        <v>26.324999999999989</v>
      </c>
      <c r="BZ24" s="264">
        <f ca="1">'IMP Total Costs'!BZ24-'IMP PRJ Costs'!BZ24</f>
        <v>26.324999999999989</v>
      </c>
      <c r="CA24" s="263">
        <f ca="1">'IMP Total Costs'!CA24-'IMP PRJ Costs'!CA24</f>
        <v>66.824999999999989</v>
      </c>
      <c r="CB24" s="264">
        <f ca="1">'IMP Total Costs'!CB24-'IMP PRJ Costs'!CB24</f>
        <v>66.824999999999989</v>
      </c>
      <c r="CC24" s="264">
        <f ca="1">'IMP Total Costs'!CC24-'IMP PRJ Costs'!CC24</f>
        <v>66.824999999999989</v>
      </c>
      <c r="CD24" s="263">
        <f ca="1">'IMP Total Costs'!CD24-'IMP PRJ Costs'!CD24</f>
        <v>65.474999999999966</v>
      </c>
      <c r="CE24" s="264">
        <f ca="1">'IMP Total Costs'!CE24-'IMP PRJ Costs'!CE24</f>
        <v>65.474999999999966</v>
      </c>
      <c r="CF24" s="264">
        <f ca="1">'IMP Total Costs'!CF24-'IMP PRJ Costs'!CF24</f>
        <v>65.474999999999966</v>
      </c>
      <c r="CG24" s="263">
        <f ca="1">'IMP Total Costs'!CG24-'IMP PRJ Costs'!CG24</f>
        <v>65.474999999999966</v>
      </c>
      <c r="CH24" s="264">
        <f ca="1">'IMP Total Costs'!CH24-'IMP PRJ Costs'!CH24</f>
        <v>65.474999999999966</v>
      </c>
      <c r="CI24" s="265">
        <f ca="1">'IMP Total Costs'!CI24-'IMP PRJ Costs'!CI24</f>
        <v>65.474999999999966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Total Costs'!AB25-'IMP PRJ Costs'!AB25</f>
        <v>0</v>
      </c>
      <c r="AC25" s="264">
        <f ca="1">'IMP Total Costs'!AC25-'IMP PRJ Costs'!AC25</f>
        <v>0</v>
      </c>
      <c r="AD25" s="264">
        <f ca="1">'IMP Total Costs'!AD25-'IMP PRJ Costs'!AD25</f>
        <v>0</v>
      </c>
      <c r="AE25" s="263">
        <f ca="1">'IMP Total Costs'!AE25-'IMP PRJ Costs'!AE25</f>
        <v>0</v>
      </c>
      <c r="AF25" s="264">
        <f ca="1">'IMP Total Costs'!AF25-'IMP PRJ Costs'!AF25</f>
        <v>0</v>
      </c>
      <c r="AG25" s="264">
        <f ca="1">'IMP Total Costs'!AG25-'IMP PRJ Costs'!AG25</f>
        <v>0</v>
      </c>
      <c r="AH25" s="263">
        <f ca="1">'IMP Total Costs'!AH25-'IMP PRJ Costs'!AH25</f>
        <v>0</v>
      </c>
      <c r="AI25" s="264">
        <f ca="1">'IMP Total Costs'!AI25-'IMP PRJ Costs'!AI25</f>
        <v>0</v>
      </c>
      <c r="AJ25" s="264">
        <f ca="1">'IMP Total Costs'!AJ25-'IMP PRJ Costs'!AJ25</f>
        <v>0</v>
      </c>
      <c r="AK25" s="263">
        <f ca="1">'IMP Total Costs'!AK25-'IMP PRJ Costs'!AK25</f>
        <v>0</v>
      </c>
      <c r="AL25" s="264">
        <f ca="1">'IMP Total Costs'!AL25-'IMP PRJ Costs'!AL25</f>
        <v>0</v>
      </c>
      <c r="AM25" s="265">
        <f ca="1">'IMP Total Costs'!AM25-'IMP PRJ Costs'!AM25</f>
        <v>0</v>
      </c>
      <c r="AN25" s="266">
        <f ca="1">'IMP Total Costs'!AN25-'IMP PRJ Costs'!AN25</f>
        <v>0</v>
      </c>
      <c r="AO25" s="264">
        <f ca="1">'IMP Total Costs'!AO25-'IMP PRJ Costs'!AO25</f>
        <v>0</v>
      </c>
      <c r="AP25" s="264">
        <f ca="1">'IMP Total Costs'!AP25-'IMP PRJ Costs'!AP25</f>
        <v>0</v>
      </c>
      <c r="AQ25" s="263">
        <f ca="1">'IMP Total Costs'!AQ25-'IMP PRJ Costs'!AQ25</f>
        <v>0</v>
      </c>
      <c r="AR25" s="264">
        <f ca="1">'IMP Total Costs'!AR25-'IMP PRJ Costs'!AR25</f>
        <v>0</v>
      </c>
      <c r="AS25" s="264">
        <f ca="1">'IMP Total Costs'!AS25-'IMP PRJ Costs'!AS25</f>
        <v>0</v>
      </c>
      <c r="AT25" s="263">
        <f ca="1">'IMP Total Costs'!AT25-'IMP PRJ Costs'!AT25</f>
        <v>0</v>
      </c>
      <c r="AU25" s="264">
        <f ca="1">'IMP Total Costs'!AU25-'IMP PRJ Costs'!AU25</f>
        <v>0</v>
      </c>
      <c r="AV25" s="264">
        <f ca="1">'IMP Total Costs'!AV25-'IMP PRJ Costs'!AV25</f>
        <v>0</v>
      </c>
      <c r="AW25" s="263">
        <f ca="1">'IMP Total Costs'!AW25-'IMP PRJ Costs'!AW25</f>
        <v>0</v>
      </c>
      <c r="AX25" s="264">
        <f ca="1">'IMP Total Costs'!AX25-'IMP PRJ Costs'!AX25</f>
        <v>0</v>
      </c>
      <c r="AY25" s="265">
        <f ca="1">'IMP Total Costs'!AY25-'IMP PRJ Costs'!AY25</f>
        <v>0</v>
      </c>
      <c r="AZ25" s="266">
        <f ca="1">'IMP Total Costs'!AZ25-'IMP PRJ Costs'!AZ25</f>
        <v>0</v>
      </c>
      <c r="BA25" s="264">
        <f ca="1">'IMP Total Costs'!BA25-'IMP PRJ Costs'!BA25</f>
        <v>0</v>
      </c>
      <c r="BB25" s="264">
        <f ca="1">'IMP Total Costs'!BB25-'IMP PRJ Costs'!BB25</f>
        <v>0</v>
      </c>
      <c r="BC25" s="263">
        <f ca="1">'IMP Total Costs'!BC25-'IMP PRJ Costs'!BC25</f>
        <v>0</v>
      </c>
      <c r="BD25" s="264">
        <f ca="1">'IMP Total Costs'!BD25-'IMP PRJ Costs'!BD25</f>
        <v>0</v>
      </c>
      <c r="BE25" s="264">
        <f ca="1">'IMP Total Costs'!BE25-'IMP PRJ Costs'!BE25</f>
        <v>0</v>
      </c>
      <c r="BF25" s="263">
        <f ca="1">'IMP Total Costs'!BF25-'IMP PRJ Costs'!BF25</f>
        <v>0</v>
      </c>
      <c r="BG25" s="264">
        <f ca="1">'IMP Total Costs'!BG25-'IMP PRJ Costs'!BG25</f>
        <v>0</v>
      </c>
      <c r="BH25" s="264">
        <f ca="1">'IMP Total Costs'!BH25-'IMP PRJ Costs'!BH25</f>
        <v>0</v>
      </c>
      <c r="BI25" s="263">
        <f ca="1">'IMP Total Costs'!BI25-'IMP PRJ Costs'!BI25</f>
        <v>0</v>
      </c>
      <c r="BJ25" s="264">
        <f ca="1">'IMP Total Costs'!BJ25-'IMP PRJ Costs'!BJ25</f>
        <v>0</v>
      </c>
      <c r="BK25" s="265">
        <f ca="1">'IMP Total Costs'!BK25-'IMP PRJ Costs'!BK25</f>
        <v>0</v>
      </c>
      <c r="BL25" s="264">
        <f ca="1">'IMP Total Costs'!BL25-'IMP PRJ Costs'!BL25</f>
        <v>0</v>
      </c>
      <c r="BM25" s="264">
        <f ca="1">'IMP Total Costs'!BM25-'IMP PRJ Costs'!BM25</f>
        <v>0</v>
      </c>
      <c r="BN25" s="345">
        <f ca="1">'IMP Total Costs'!BN25-'IMP PRJ Costs'!BN25</f>
        <v>0</v>
      </c>
      <c r="BO25" s="264">
        <f ca="1">'IMP Total Costs'!BO25-'IMP PRJ Costs'!BO25</f>
        <v>0</v>
      </c>
      <c r="BP25" s="264">
        <f ca="1">'IMP Total Costs'!BP25-'IMP PRJ Costs'!BP25</f>
        <v>0</v>
      </c>
      <c r="BQ25" s="264">
        <f ca="1">'IMP Total Costs'!BQ25-'IMP PRJ Costs'!BQ25</f>
        <v>0</v>
      </c>
      <c r="BR25" s="263">
        <f ca="1">'IMP Total Costs'!BR25-'IMP PRJ Costs'!BR25</f>
        <v>0</v>
      </c>
      <c r="BS25" s="264">
        <f ca="1">'IMP Total Costs'!BS25-'IMP PRJ Costs'!BS25</f>
        <v>0</v>
      </c>
      <c r="BT25" s="345">
        <f ca="1">'IMP Total Costs'!BT25-'IMP PRJ Costs'!BT25</f>
        <v>0</v>
      </c>
      <c r="BU25" s="264">
        <f ca="1">'IMP Total Costs'!BU25-'IMP PRJ Costs'!BU25</f>
        <v>0</v>
      </c>
      <c r="BV25" s="264">
        <f ca="1">'IMP Total Costs'!BV25-'IMP PRJ Costs'!BV25</f>
        <v>0</v>
      </c>
      <c r="BW25" s="265">
        <f ca="1">'IMP Total Costs'!BW25-'IMP PRJ Costs'!BW25</f>
        <v>0</v>
      </c>
      <c r="BX25" s="266">
        <f ca="1">'IMP Total Costs'!BX25-'IMP PRJ Costs'!BX25</f>
        <v>0</v>
      </c>
      <c r="BY25" s="264">
        <f ca="1">'IMP Total Costs'!BY25-'IMP PRJ Costs'!BY25</f>
        <v>0</v>
      </c>
      <c r="BZ25" s="264">
        <f ca="1">'IMP Total Costs'!BZ25-'IMP PRJ Costs'!BZ25</f>
        <v>0</v>
      </c>
      <c r="CA25" s="263">
        <f ca="1">'IMP Total Costs'!CA25-'IMP PRJ Costs'!CA25</f>
        <v>0</v>
      </c>
      <c r="CB25" s="264">
        <f ca="1">'IMP Total Costs'!CB25-'IMP PRJ Costs'!CB25</f>
        <v>0</v>
      </c>
      <c r="CC25" s="264">
        <f ca="1">'IMP Total Costs'!CC25-'IMP PRJ Costs'!CC25</f>
        <v>0</v>
      </c>
      <c r="CD25" s="263">
        <f ca="1">'IMP Total Costs'!CD25-'IMP PRJ Costs'!CD25</f>
        <v>0</v>
      </c>
      <c r="CE25" s="264">
        <f ca="1">'IMP Total Costs'!CE25-'IMP PRJ Costs'!CE25</f>
        <v>0</v>
      </c>
      <c r="CF25" s="264">
        <f ca="1">'IMP Total Costs'!CF25-'IMP PRJ Costs'!CF25</f>
        <v>0</v>
      </c>
      <c r="CG25" s="263">
        <f ca="1">'IMP Total Costs'!CG25-'IMP PRJ Costs'!CG25</f>
        <v>0</v>
      </c>
      <c r="CH25" s="264">
        <f ca="1">'IMP Total Costs'!CH25-'IMP PRJ Costs'!CH25</f>
        <v>0</v>
      </c>
      <c r="CI25" s="265">
        <f ca="1">'IMP Total Costs'!CI25-'IMP PRJ Costs'!CI25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Total Costs'!AB26-'IMP PRJ Costs'!AB26</f>
        <v>0</v>
      </c>
      <c r="AC26" s="264">
        <f ca="1">'IMP Total Costs'!AC26-'IMP PRJ Costs'!AC26</f>
        <v>0</v>
      </c>
      <c r="AD26" s="264">
        <f ca="1">'IMP Total Costs'!AD26-'IMP PRJ Costs'!AD26</f>
        <v>0</v>
      </c>
      <c r="AE26" s="263">
        <f ca="1">'IMP Total Costs'!AE26-'IMP PRJ Costs'!AE26</f>
        <v>0</v>
      </c>
      <c r="AF26" s="264">
        <f ca="1">'IMP Total Costs'!AF26-'IMP PRJ Costs'!AF26</f>
        <v>0</v>
      </c>
      <c r="AG26" s="264">
        <f ca="1">'IMP Total Costs'!AG26-'IMP PRJ Costs'!AG26</f>
        <v>0</v>
      </c>
      <c r="AH26" s="263">
        <f ca="1">'IMP Total Costs'!AH26-'IMP PRJ Costs'!AH26</f>
        <v>0</v>
      </c>
      <c r="AI26" s="264">
        <f ca="1">'IMP Total Costs'!AI26-'IMP PRJ Costs'!AI26</f>
        <v>0</v>
      </c>
      <c r="AJ26" s="264">
        <f ca="1">'IMP Total Costs'!AJ26-'IMP PRJ Costs'!AJ26</f>
        <v>0</v>
      </c>
      <c r="AK26" s="263">
        <f ca="1">'IMP Total Costs'!AK26-'IMP PRJ Costs'!AK26</f>
        <v>0</v>
      </c>
      <c r="AL26" s="264">
        <f ca="1">'IMP Total Costs'!AL26-'IMP PRJ Costs'!AL26</f>
        <v>0</v>
      </c>
      <c r="AM26" s="265">
        <f ca="1">'IMP Total Costs'!AM26-'IMP PRJ Costs'!AM26</f>
        <v>0</v>
      </c>
      <c r="AN26" s="266">
        <f ca="1">'IMP Total Costs'!AN26-'IMP PRJ Costs'!AN26</f>
        <v>0</v>
      </c>
      <c r="AO26" s="264">
        <f ca="1">'IMP Total Costs'!AO26-'IMP PRJ Costs'!AO26</f>
        <v>0</v>
      </c>
      <c r="AP26" s="264">
        <f ca="1">'IMP Total Costs'!AP26-'IMP PRJ Costs'!AP26</f>
        <v>0</v>
      </c>
      <c r="AQ26" s="263">
        <f ca="1">'IMP Total Costs'!AQ26-'IMP PRJ Costs'!AQ26</f>
        <v>0</v>
      </c>
      <c r="AR26" s="264">
        <f ca="1">'IMP Total Costs'!AR26-'IMP PRJ Costs'!AR26</f>
        <v>0</v>
      </c>
      <c r="AS26" s="264">
        <f ca="1">'IMP Total Costs'!AS26-'IMP PRJ Costs'!AS26</f>
        <v>0</v>
      </c>
      <c r="AT26" s="263">
        <f ca="1">'IMP Total Costs'!AT26-'IMP PRJ Costs'!AT26</f>
        <v>0</v>
      </c>
      <c r="AU26" s="264">
        <f ca="1">'IMP Total Costs'!AU26-'IMP PRJ Costs'!AU26</f>
        <v>0</v>
      </c>
      <c r="AV26" s="264">
        <f ca="1">'IMP Total Costs'!AV26-'IMP PRJ Costs'!AV26</f>
        <v>0</v>
      </c>
      <c r="AW26" s="263">
        <f ca="1">'IMP Total Costs'!AW26-'IMP PRJ Costs'!AW26</f>
        <v>0</v>
      </c>
      <c r="AX26" s="264">
        <f ca="1">'IMP Total Costs'!AX26-'IMP PRJ Costs'!AX26</f>
        <v>0</v>
      </c>
      <c r="AY26" s="265">
        <f ca="1">'IMP Total Costs'!AY26-'IMP PRJ Costs'!AY26</f>
        <v>0</v>
      </c>
      <c r="AZ26" s="266">
        <f ca="1">'IMP Total Costs'!AZ26-'IMP PRJ Costs'!AZ26</f>
        <v>0</v>
      </c>
      <c r="BA26" s="264">
        <f ca="1">'IMP Total Costs'!BA26-'IMP PRJ Costs'!BA26</f>
        <v>0</v>
      </c>
      <c r="BB26" s="264">
        <f ca="1">'IMP Total Costs'!BB26-'IMP PRJ Costs'!BB26</f>
        <v>0</v>
      </c>
      <c r="BC26" s="263">
        <f ca="1">'IMP Total Costs'!BC26-'IMP PRJ Costs'!BC26</f>
        <v>0</v>
      </c>
      <c r="BD26" s="264">
        <f ca="1">'IMP Total Costs'!BD26-'IMP PRJ Costs'!BD26</f>
        <v>0</v>
      </c>
      <c r="BE26" s="264">
        <f ca="1">'IMP Total Costs'!BE26-'IMP PRJ Costs'!BE26</f>
        <v>0</v>
      </c>
      <c r="BF26" s="263">
        <f ca="1">'IMP Total Costs'!BF26-'IMP PRJ Costs'!BF26</f>
        <v>0</v>
      </c>
      <c r="BG26" s="264">
        <f ca="1">'IMP Total Costs'!BG26-'IMP PRJ Costs'!BG26</f>
        <v>0</v>
      </c>
      <c r="BH26" s="264">
        <f ca="1">'IMP Total Costs'!BH26-'IMP PRJ Costs'!BH26</f>
        <v>0</v>
      </c>
      <c r="BI26" s="263">
        <f ca="1">'IMP Total Costs'!BI26-'IMP PRJ Costs'!BI26</f>
        <v>0</v>
      </c>
      <c r="BJ26" s="264">
        <f ca="1">'IMP Total Costs'!BJ26-'IMP PRJ Costs'!BJ26</f>
        <v>0</v>
      </c>
      <c r="BK26" s="265">
        <f ca="1">'IMP Total Costs'!BK26-'IMP PRJ Costs'!BK26</f>
        <v>0</v>
      </c>
      <c r="BL26" s="264">
        <f ca="1">'IMP Total Costs'!BL26-'IMP PRJ Costs'!BL26</f>
        <v>0</v>
      </c>
      <c r="BM26" s="264">
        <f ca="1">'IMP Total Costs'!BM26-'IMP PRJ Costs'!BM26</f>
        <v>0</v>
      </c>
      <c r="BN26" s="345">
        <f ca="1">'IMP Total Costs'!BN26-'IMP PRJ Costs'!BN26</f>
        <v>0</v>
      </c>
      <c r="BO26" s="264">
        <f ca="1">'IMP Total Costs'!BO26-'IMP PRJ Costs'!BO26</f>
        <v>0</v>
      </c>
      <c r="BP26" s="264">
        <f ca="1">'IMP Total Costs'!BP26-'IMP PRJ Costs'!BP26</f>
        <v>0</v>
      </c>
      <c r="BQ26" s="264">
        <f ca="1">'IMP Total Costs'!BQ26-'IMP PRJ Costs'!BQ26</f>
        <v>0</v>
      </c>
      <c r="BR26" s="263">
        <f ca="1">'IMP Total Costs'!BR26-'IMP PRJ Costs'!BR26</f>
        <v>0</v>
      </c>
      <c r="BS26" s="264">
        <f ca="1">'IMP Total Costs'!BS26-'IMP PRJ Costs'!BS26</f>
        <v>0</v>
      </c>
      <c r="BT26" s="345">
        <f ca="1">'IMP Total Costs'!BT26-'IMP PRJ Costs'!BT26</f>
        <v>0</v>
      </c>
      <c r="BU26" s="264">
        <f ca="1">'IMP Total Costs'!BU26-'IMP PRJ Costs'!BU26</f>
        <v>0</v>
      </c>
      <c r="BV26" s="264">
        <f ca="1">'IMP Total Costs'!BV26-'IMP PRJ Costs'!BV26</f>
        <v>0</v>
      </c>
      <c r="BW26" s="265">
        <f ca="1">'IMP Total Costs'!BW26-'IMP PRJ Costs'!BW26</f>
        <v>0</v>
      </c>
      <c r="BX26" s="266">
        <f ca="1">'IMP Total Costs'!BX26-'IMP PRJ Costs'!BX26</f>
        <v>0</v>
      </c>
      <c r="BY26" s="264">
        <f ca="1">'IMP Total Costs'!BY26-'IMP PRJ Costs'!BY26</f>
        <v>0</v>
      </c>
      <c r="BZ26" s="264">
        <f ca="1">'IMP Total Costs'!BZ26-'IMP PRJ Costs'!BZ26</f>
        <v>0</v>
      </c>
      <c r="CA26" s="263">
        <f ca="1">'IMP Total Costs'!CA26-'IMP PRJ Costs'!CA26</f>
        <v>0</v>
      </c>
      <c r="CB26" s="264">
        <f ca="1">'IMP Total Costs'!CB26-'IMP PRJ Costs'!CB26</f>
        <v>0</v>
      </c>
      <c r="CC26" s="264">
        <f ca="1">'IMP Total Costs'!CC26-'IMP PRJ Costs'!CC26</f>
        <v>0</v>
      </c>
      <c r="CD26" s="263">
        <f ca="1">'IMP Total Costs'!CD26-'IMP PRJ Costs'!CD26</f>
        <v>0</v>
      </c>
      <c r="CE26" s="264">
        <f ca="1">'IMP Total Costs'!CE26-'IMP PRJ Costs'!CE26</f>
        <v>0</v>
      </c>
      <c r="CF26" s="264">
        <f ca="1">'IMP Total Costs'!CF26-'IMP PRJ Costs'!CF26</f>
        <v>0</v>
      </c>
      <c r="CG26" s="263">
        <f ca="1">'IMP Total Costs'!CG26-'IMP PRJ Costs'!CG26</f>
        <v>0</v>
      </c>
      <c r="CH26" s="264">
        <f ca="1">'IMP Total Costs'!CH26-'IMP PRJ Costs'!CH26</f>
        <v>0</v>
      </c>
      <c r="CI26" s="265">
        <f ca="1">'IMP Total Costs'!CI26-'IMP PRJ Costs'!CI26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Total Costs'!AB27-'IMP PRJ Costs'!AB27</f>
        <v>0</v>
      </c>
      <c r="AC27" s="264">
        <f ca="1">'IMP Total Costs'!AC27-'IMP PRJ Costs'!AC27</f>
        <v>0</v>
      </c>
      <c r="AD27" s="264">
        <f ca="1">'IMP Total Costs'!AD27-'IMP PRJ Costs'!AD27</f>
        <v>0</v>
      </c>
      <c r="AE27" s="263">
        <f ca="1">'IMP Total Costs'!AE27-'IMP PRJ Costs'!AE27</f>
        <v>0</v>
      </c>
      <c r="AF27" s="264">
        <f ca="1">'IMP Total Costs'!AF27-'IMP PRJ Costs'!AF27</f>
        <v>0</v>
      </c>
      <c r="AG27" s="264">
        <f ca="1">'IMP Total Costs'!AG27-'IMP PRJ Costs'!AG27</f>
        <v>0</v>
      </c>
      <c r="AH27" s="263">
        <f ca="1">'IMP Total Costs'!AH27-'IMP PRJ Costs'!AH27</f>
        <v>0</v>
      </c>
      <c r="AI27" s="264">
        <f ca="1">'IMP Total Costs'!AI27-'IMP PRJ Costs'!AI27</f>
        <v>0</v>
      </c>
      <c r="AJ27" s="264">
        <f ca="1">'IMP Total Costs'!AJ27-'IMP PRJ Costs'!AJ27</f>
        <v>0</v>
      </c>
      <c r="AK27" s="263">
        <f ca="1">'IMP Total Costs'!AK27-'IMP PRJ Costs'!AK27</f>
        <v>0</v>
      </c>
      <c r="AL27" s="264">
        <f ca="1">'IMP Total Costs'!AL27-'IMP PRJ Costs'!AL27</f>
        <v>0</v>
      </c>
      <c r="AM27" s="265">
        <f ca="1">'IMP Total Costs'!AM27-'IMP PRJ Costs'!AM27</f>
        <v>0</v>
      </c>
      <c r="AN27" s="266">
        <f ca="1">'IMP Total Costs'!AN27-'IMP PRJ Costs'!AN27</f>
        <v>0</v>
      </c>
      <c r="AO27" s="264">
        <f ca="1">'IMP Total Costs'!AO27-'IMP PRJ Costs'!AO27</f>
        <v>0</v>
      </c>
      <c r="AP27" s="264">
        <f ca="1">'IMP Total Costs'!AP27-'IMP PRJ Costs'!AP27</f>
        <v>0</v>
      </c>
      <c r="AQ27" s="263">
        <f ca="1">'IMP Total Costs'!AQ27-'IMP PRJ Costs'!AQ27</f>
        <v>0</v>
      </c>
      <c r="AR27" s="264">
        <f ca="1">'IMP Total Costs'!AR27-'IMP PRJ Costs'!AR27</f>
        <v>0</v>
      </c>
      <c r="AS27" s="264">
        <f ca="1">'IMP Total Costs'!AS27-'IMP PRJ Costs'!AS27</f>
        <v>0</v>
      </c>
      <c r="AT27" s="263">
        <f ca="1">'IMP Total Costs'!AT27-'IMP PRJ Costs'!AT27</f>
        <v>0</v>
      </c>
      <c r="AU27" s="264">
        <f ca="1">'IMP Total Costs'!AU27-'IMP PRJ Costs'!AU27</f>
        <v>0</v>
      </c>
      <c r="AV27" s="264">
        <f ca="1">'IMP Total Costs'!AV27-'IMP PRJ Costs'!AV27</f>
        <v>0</v>
      </c>
      <c r="AW27" s="263">
        <f ca="1">'IMP Total Costs'!AW27-'IMP PRJ Costs'!AW27</f>
        <v>0</v>
      </c>
      <c r="AX27" s="264">
        <f ca="1">'IMP Total Costs'!AX27-'IMP PRJ Costs'!AX27</f>
        <v>0</v>
      </c>
      <c r="AY27" s="265">
        <f ca="1">'IMP Total Costs'!AY27-'IMP PRJ Costs'!AY27</f>
        <v>0</v>
      </c>
      <c r="AZ27" s="266">
        <f ca="1">'IMP Total Costs'!AZ27-'IMP PRJ Costs'!AZ27</f>
        <v>0</v>
      </c>
      <c r="BA27" s="264">
        <f ca="1">'IMP Total Costs'!BA27-'IMP PRJ Costs'!BA27</f>
        <v>0</v>
      </c>
      <c r="BB27" s="264">
        <f ca="1">'IMP Total Costs'!BB27-'IMP PRJ Costs'!BB27</f>
        <v>0</v>
      </c>
      <c r="BC27" s="263">
        <f ca="1">'IMP Total Costs'!BC27-'IMP PRJ Costs'!BC27</f>
        <v>0</v>
      </c>
      <c r="BD27" s="264">
        <f ca="1">'IMP Total Costs'!BD27-'IMP PRJ Costs'!BD27</f>
        <v>0</v>
      </c>
      <c r="BE27" s="264">
        <f ca="1">'IMP Total Costs'!BE27-'IMP PRJ Costs'!BE27</f>
        <v>0</v>
      </c>
      <c r="BF27" s="263">
        <f ca="1">'IMP Total Costs'!BF27-'IMP PRJ Costs'!BF27</f>
        <v>0</v>
      </c>
      <c r="BG27" s="264">
        <f ca="1">'IMP Total Costs'!BG27-'IMP PRJ Costs'!BG27</f>
        <v>0</v>
      </c>
      <c r="BH27" s="264">
        <f ca="1">'IMP Total Costs'!BH27-'IMP PRJ Costs'!BH27</f>
        <v>0</v>
      </c>
      <c r="BI27" s="263">
        <f ca="1">'IMP Total Costs'!BI27-'IMP PRJ Costs'!BI27</f>
        <v>0</v>
      </c>
      <c r="BJ27" s="264">
        <f ca="1">'IMP Total Costs'!BJ27-'IMP PRJ Costs'!BJ27</f>
        <v>0</v>
      </c>
      <c r="BK27" s="265">
        <f ca="1">'IMP Total Costs'!BK27-'IMP PRJ Costs'!BK27</f>
        <v>0</v>
      </c>
      <c r="BL27" s="264">
        <f ca="1">'IMP Total Costs'!BL27-'IMP PRJ Costs'!BL27</f>
        <v>0</v>
      </c>
      <c r="BM27" s="264">
        <f ca="1">'IMP Total Costs'!BM27-'IMP PRJ Costs'!BM27</f>
        <v>0</v>
      </c>
      <c r="BN27" s="345">
        <f ca="1">'IMP Total Costs'!BN27-'IMP PRJ Costs'!BN27</f>
        <v>0</v>
      </c>
      <c r="BO27" s="264">
        <f ca="1">'IMP Total Costs'!BO27-'IMP PRJ Costs'!BO27</f>
        <v>0</v>
      </c>
      <c r="BP27" s="264">
        <f ca="1">'IMP Total Costs'!BP27-'IMP PRJ Costs'!BP27</f>
        <v>0</v>
      </c>
      <c r="BQ27" s="264">
        <f ca="1">'IMP Total Costs'!BQ27-'IMP PRJ Costs'!BQ27</f>
        <v>0</v>
      </c>
      <c r="BR27" s="263">
        <f ca="1">'IMP Total Costs'!BR27-'IMP PRJ Costs'!BR27</f>
        <v>0</v>
      </c>
      <c r="BS27" s="264">
        <f ca="1">'IMP Total Costs'!BS27-'IMP PRJ Costs'!BS27</f>
        <v>0</v>
      </c>
      <c r="BT27" s="345">
        <f ca="1">'IMP Total Costs'!BT27-'IMP PRJ Costs'!BT27</f>
        <v>0</v>
      </c>
      <c r="BU27" s="264">
        <f ca="1">'IMP Total Costs'!BU27-'IMP PRJ Costs'!BU27</f>
        <v>0</v>
      </c>
      <c r="BV27" s="264">
        <f ca="1">'IMP Total Costs'!BV27-'IMP PRJ Costs'!BV27</f>
        <v>0</v>
      </c>
      <c r="BW27" s="265">
        <f ca="1">'IMP Total Costs'!BW27-'IMP PRJ Costs'!BW27</f>
        <v>0</v>
      </c>
      <c r="BX27" s="266">
        <f ca="1">'IMP Total Costs'!BX27-'IMP PRJ Costs'!BX27</f>
        <v>0</v>
      </c>
      <c r="BY27" s="264">
        <f ca="1">'IMP Total Costs'!BY27-'IMP PRJ Costs'!BY27</f>
        <v>0</v>
      </c>
      <c r="BZ27" s="264">
        <f ca="1">'IMP Total Costs'!BZ27-'IMP PRJ Costs'!BZ27</f>
        <v>0</v>
      </c>
      <c r="CA27" s="263">
        <f ca="1">'IMP Total Costs'!CA27-'IMP PRJ Costs'!CA27</f>
        <v>0</v>
      </c>
      <c r="CB27" s="264">
        <f ca="1">'IMP Total Costs'!CB27-'IMP PRJ Costs'!CB27</f>
        <v>0</v>
      </c>
      <c r="CC27" s="264">
        <f ca="1">'IMP Total Costs'!CC27-'IMP PRJ Costs'!CC27</f>
        <v>0</v>
      </c>
      <c r="CD27" s="263">
        <f ca="1">'IMP Total Costs'!CD27-'IMP PRJ Costs'!CD27</f>
        <v>0</v>
      </c>
      <c r="CE27" s="264">
        <f ca="1">'IMP Total Costs'!CE27-'IMP PRJ Costs'!CE27</f>
        <v>0</v>
      </c>
      <c r="CF27" s="264">
        <f ca="1">'IMP Total Costs'!CF27-'IMP PRJ Costs'!CF27</f>
        <v>0</v>
      </c>
      <c r="CG27" s="263">
        <f ca="1">'IMP Total Costs'!CG27-'IMP PRJ Costs'!CG27</f>
        <v>0</v>
      </c>
      <c r="CH27" s="264">
        <f ca="1">'IMP Total Costs'!CH27-'IMP PRJ Costs'!CH27</f>
        <v>0</v>
      </c>
      <c r="CI27" s="265">
        <f ca="1">'IMP Total Costs'!CI27-'IMP PRJ Costs'!CI27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Total Costs'!AB28-'IMP PRJ Costs'!AB28</f>
        <v>0</v>
      </c>
      <c r="AC28" s="264">
        <f ca="1">'IMP Total Costs'!AC28-'IMP PRJ Costs'!AC28</f>
        <v>0</v>
      </c>
      <c r="AD28" s="264">
        <f ca="1">'IMP Total Costs'!AD28-'IMP PRJ Costs'!AD28</f>
        <v>0</v>
      </c>
      <c r="AE28" s="263">
        <f ca="1">'IMP Total Costs'!AE28-'IMP PRJ Costs'!AE28</f>
        <v>0</v>
      </c>
      <c r="AF28" s="264">
        <f ca="1">'IMP Total Costs'!AF28-'IMP PRJ Costs'!AF28</f>
        <v>0</v>
      </c>
      <c r="AG28" s="264">
        <f ca="1">'IMP Total Costs'!AG28-'IMP PRJ Costs'!AG28</f>
        <v>0</v>
      </c>
      <c r="AH28" s="263">
        <f ca="1">'IMP Total Costs'!AH28-'IMP PRJ Costs'!AH28</f>
        <v>0</v>
      </c>
      <c r="AI28" s="264">
        <f ca="1">'IMP Total Costs'!AI28-'IMP PRJ Costs'!AI28</f>
        <v>0</v>
      </c>
      <c r="AJ28" s="264">
        <f ca="1">'IMP Total Costs'!AJ28-'IMP PRJ Costs'!AJ28</f>
        <v>0</v>
      </c>
      <c r="AK28" s="263">
        <f ca="1">'IMP Total Costs'!AK28-'IMP PRJ Costs'!AK28</f>
        <v>0</v>
      </c>
      <c r="AL28" s="264">
        <f ca="1">'IMP Total Costs'!AL28-'IMP PRJ Costs'!AL28</f>
        <v>0</v>
      </c>
      <c r="AM28" s="265">
        <f ca="1">'IMP Total Costs'!AM28-'IMP PRJ Costs'!AM28</f>
        <v>0</v>
      </c>
      <c r="AN28" s="266">
        <f ca="1">'IMP Total Costs'!AN28-'IMP PRJ Costs'!AN28</f>
        <v>0</v>
      </c>
      <c r="AO28" s="264">
        <f ca="1">'IMP Total Costs'!AO28-'IMP PRJ Costs'!AO28</f>
        <v>0</v>
      </c>
      <c r="AP28" s="264">
        <f ca="1">'IMP Total Costs'!AP28-'IMP PRJ Costs'!AP28</f>
        <v>0</v>
      </c>
      <c r="AQ28" s="263">
        <f ca="1">'IMP Total Costs'!AQ28-'IMP PRJ Costs'!AQ28</f>
        <v>0</v>
      </c>
      <c r="AR28" s="264">
        <f ca="1">'IMP Total Costs'!AR28-'IMP PRJ Costs'!AR28</f>
        <v>0</v>
      </c>
      <c r="AS28" s="264">
        <f ca="1">'IMP Total Costs'!AS28-'IMP PRJ Costs'!AS28</f>
        <v>0</v>
      </c>
      <c r="AT28" s="263">
        <f ca="1">'IMP Total Costs'!AT28-'IMP PRJ Costs'!AT28</f>
        <v>0</v>
      </c>
      <c r="AU28" s="264">
        <f ca="1">'IMP Total Costs'!AU28-'IMP PRJ Costs'!AU28</f>
        <v>0</v>
      </c>
      <c r="AV28" s="264">
        <f ca="1">'IMP Total Costs'!AV28-'IMP PRJ Costs'!AV28</f>
        <v>0</v>
      </c>
      <c r="AW28" s="263">
        <f ca="1">'IMP Total Costs'!AW28-'IMP PRJ Costs'!AW28</f>
        <v>0</v>
      </c>
      <c r="AX28" s="264">
        <f ca="1">'IMP Total Costs'!AX28-'IMP PRJ Costs'!AX28</f>
        <v>0</v>
      </c>
      <c r="AY28" s="265">
        <f ca="1">'IMP Total Costs'!AY28-'IMP PRJ Costs'!AY28</f>
        <v>0</v>
      </c>
      <c r="AZ28" s="266">
        <f ca="1">'IMP Total Costs'!AZ28-'IMP PRJ Costs'!AZ28</f>
        <v>0</v>
      </c>
      <c r="BA28" s="264">
        <f ca="1">'IMP Total Costs'!BA28-'IMP PRJ Costs'!BA28</f>
        <v>0</v>
      </c>
      <c r="BB28" s="264">
        <f ca="1">'IMP Total Costs'!BB28-'IMP PRJ Costs'!BB28</f>
        <v>0</v>
      </c>
      <c r="BC28" s="263">
        <f ca="1">'IMP Total Costs'!BC28-'IMP PRJ Costs'!BC28</f>
        <v>0</v>
      </c>
      <c r="BD28" s="264">
        <f ca="1">'IMP Total Costs'!BD28-'IMP PRJ Costs'!BD28</f>
        <v>0</v>
      </c>
      <c r="BE28" s="264">
        <f ca="1">'IMP Total Costs'!BE28-'IMP PRJ Costs'!BE28</f>
        <v>0</v>
      </c>
      <c r="BF28" s="263">
        <f ca="1">'IMP Total Costs'!BF28-'IMP PRJ Costs'!BF28</f>
        <v>0</v>
      </c>
      <c r="BG28" s="264">
        <f ca="1">'IMP Total Costs'!BG28-'IMP PRJ Costs'!BG28</f>
        <v>0</v>
      </c>
      <c r="BH28" s="264">
        <f ca="1">'IMP Total Costs'!BH28-'IMP PRJ Costs'!BH28</f>
        <v>0</v>
      </c>
      <c r="BI28" s="263">
        <f ca="1">'IMP Total Costs'!BI28-'IMP PRJ Costs'!BI28</f>
        <v>0</v>
      </c>
      <c r="BJ28" s="264">
        <f ca="1">'IMP Total Costs'!BJ28-'IMP PRJ Costs'!BJ28</f>
        <v>0</v>
      </c>
      <c r="BK28" s="265">
        <f ca="1">'IMP Total Costs'!BK28-'IMP PRJ Costs'!BK28</f>
        <v>0</v>
      </c>
      <c r="BL28" s="264">
        <f ca="1">'IMP Total Costs'!BL28-'IMP PRJ Costs'!BL28</f>
        <v>0</v>
      </c>
      <c r="BM28" s="264">
        <f ca="1">'IMP Total Costs'!BM28-'IMP PRJ Costs'!BM28</f>
        <v>0</v>
      </c>
      <c r="BN28" s="346">
        <f ca="1">'IMP Total Costs'!BN28-'IMP PRJ Costs'!BN28</f>
        <v>0</v>
      </c>
      <c r="BO28" s="264">
        <f ca="1">'IMP Total Costs'!BO28-'IMP PRJ Costs'!BO28</f>
        <v>0</v>
      </c>
      <c r="BP28" s="264">
        <f ca="1">'IMP Total Costs'!BP28-'IMP PRJ Costs'!BP28</f>
        <v>0</v>
      </c>
      <c r="BQ28" s="264">
        <f ca="1">'IMP Total Costs'!BQ28-'IMP PRJ Costs'!BQ28</f>
        <v>0</v>
      </c>
      <c r="BR28" s="352">
        <f ca="1">'IMP Total Costs'!BR28-'IMP PRJ Costs'!BR28</f>
        <v>0</v>
      </c>
      <c r="BS28" s="264">
        <f ca="1">'IMP Total Costs'!BS28-'IMP PRJ Costs'!BS28</f>
        <v>0</v>
      </c>
      <c r="BT28" s="346">
        <f ca="1">'IMP Total Costs'!BT28-'IMP PRJ Costs'!BT28</f>
        <v>0</v>
      </c>
      <c r="BU28" s="264">
        <f ca="1">'IMP Total Costs'!BU28-'IMP PRJ Costs'!BU28</f>
        <v>0</v>
      </c>
      <c r="BV28" s="264">
        <f ca="1">'IMP Total Costs'!BV28-'IMP PRJ Costs'!BV28</f>
        <v>0</v>
      </c>
      <c r="BW28" s="265">
        <f ca="1">'IMP Total Costs'!BW28-'IMP PRJ Costs'!BW28</f>
        <v>0</v>
      </c>
      <c r="BX28" s="266">
        <f ca="1">'IMP Total Costs'!BX28-'IMP PRJ Costs'!BX28</f>
        <v>0</v>
      </c>
      <c r="BY28" s="264">
        <f ca="1">'IMP Total Costs'!BY28-'IMP PRJ Costs'!BY28</f>
        <v>0</v>
      </c>
      <c r="BZ28" s="264">
        <f ca="1">'IMP Total Costs'!BZ28-'IMP PRJ Costs'!BZ28</f>
        <v>0</v>
      </c>
      <c r="CA28" s="263">
        <f ca="1">'IMP Total Costs'!CA28-'IMP PRJ Costs'!CA28</f>
        <v>0</v>
      </c>
      <c r="CB28" s="264">
        <f ca="1">'IMP Total Costs'!CB28-'IMP PRJ Costs'!CB28</f>
        <v>0</v>
      </c>
      <c r="CC28" s="264">
        <f ca="1">'IMP Total Costs'!CC28-'IMP PRJ Costs'!CC28</f>
        <v>0</v>
      </c>
      <c r="CD28" s="263">
        <f ca="1">'IMP Total Costs'!CD28-'IMP PRJ Costs'!CD28</f>
        <v>0</v>
      </c>
      <c r="CE28" s="264">
        <f ca="1">'IMP Total Costs'!CE28-'IMP PRJ Costs'!CE28</f>
        <v>0</v>
      </c>
      <c r="CF28" s="264">
        <f ca="1">'IMP Total Costs'!CF28-'IMP PRJ Costs'!CF28</f>
        <v>0</v>
      </c>
      <c r="CG28" s="263">
        <f ca="1">'IMP Total Costs'!CG28-'IMP PRJ Costs'!CG28</f>
        <v>0</v>
      </c>
      <c r="CH28" s="264">
        <f ca="1">'IMP Total Costs'!CH28-'IMP PRJ Costs'!CH28</f>
        <v>0</v>
      </c>
      <c r="CI28" s="265">
        <f ca="1">'IMP Total Costs'!CI28-'IMP PRJ Costs'!CI28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64.54079999999999</v>
      </c>
      <c r="AC30" s="264">
        <f t="shared" ref="AC30:CI30" ca="1" si="1">SUM(AC4:AC28)</f>
        <v>52.876799999999996</v>
      </c>
      <c r="AD30" s="264">
        <f t="shared" ca="1" si="1"/>
        <v>174.18239999999997</v>
      </c>
      <c r="AE30" s="263">
        <f t="shared" ca="1" si="1"/>
        <v>178.07039999999998</v>
      </c>
      <c r="AF30" s="264">
        <f t="shared" ca="1" si="1"/>
        <v>211.24799999999996</v>
      </c>
      <c r="AG30" s="264">
        <f t="shared" ca="1" si="1"/>
        <v>146.44799999999998</v>
      </c>
      <c r="AH30" s="263">
        <f t="shared" ca="1" si="1"/>
        <v>178.07039999999998</v>
      </c>
      <c r="AI30" s="264">
        <f t="shared" ca="1" si="1"/>
        <v>211.24799999999996</v>
      </c>
      <c r="AJ30" s="264">
        <f t="shared" ca="1" si="1"/>
        <v>146.44799999999998</v>
      </c>
      <c r="AK30" s="263">
        <f t="shared" ca="1" si="1"/>
        <v>178.07039999999998</v>
      </c>
      <c r="AL30" s="264">
        <f t="shared" ca="1" si="1"/>
        <v>211.24799999999996</v>
      </c>
      <c r="AM30" s="265">
        <f t="shared" ca="1" si="1"/>
        <v>146.44799999999998</v>
      </c>
      <c r="AN30" s="266">
        <f t="shared" ca="1" si="1"/>
        <v>144.17820000000006</v>
      </c>
      <c r="AO30" s="264">
        <f t="shared" ca="1" si="1"/>
        <v>174.69540000000009</v>
      </c>
      <c r="AP30" s="264">
        <f t="shared" ca="1" si="1"/>
        <v>679.78619999999989</v>
      </c>
      <c r="AQ30" s="263">
        <f t="shared" ca="1" si="1"/>
        <v>577.3356</v>
      </c>
      <c r="AR30" s="264">
        <f t="shared" ca="1" si="1"/>
        <v>762.61860000000013</v>
      </c>
      <c r="AS30" s="264">
        <f t="shared" ca="1" si="1"/>
        <v>519.10379999999998</v>
      </c>
      <c r="AT30" s="263">
        <f t="shared" ca="1" si="1"/>
        <v>713.72880000000009</v>
      </c>
      <c r="AU30" s="264">
        <f t="shared" ca="1" si="1"/>
        <v>952.88400000000013</v>
      </c>
      <c r="AV30" s="264">
        <f t="shared" ca="1" si="1"/>
        <v>485.78399999999988</v>
      </c>
      <c r="AW30" s="263">
        <f t="shared" ca="1" si="1"/>
        <v>633.23189999999988</v>
      </c>
      <c r="AX30" s="264">
        <f t="shared" ca="1" si="1"/>
        <v>786.59640000000002</v>
      </c>
      <c r="AY30" s="265">
        <f t="shared" ca="1" si="1"/>
        <v>559.8972</v>
      </c>
      <c r="AZ30" s="266">
        <f t="shared" ca="1" si="1"/>
        <v>689.13936000000012</v>
      </c>
      <c r="BA30" s="264">
        <f t="shared" ca="1" si="1"/>
        <v>995.30496000000016</v>
      </c>
      <c r="BB30" s="264">
        <f t="shared" ca="1" si="1"/>
        <v>632.43648000000007</v>
      </c>
      <c r="BC30" s="263">
        <f t="shared" ca="1" si="1"/>
        <v>264.12047999999987</v>
      </c>
      <c r="BD30" s="264">
        <f t="shared" ca="1" si="1"/>
        <v>572.36399999999981</v>
      </c>
      <c r="BE30" s="264">
        <f t="shared" ca="1" si="1"/>
        <v>1221.0120000000002</v>
      </c>
      <c r="BF30" s="263">
        <f t="shared" ca="1" si="1"/>
        <v>1576.3924799999995</v>
      </c>
      <c r="BG30" s="264">
        <f t="shared" ca="1" si="1"/>
        <v>2288.0520000000001</v>
      </c>
      <c r="BH30" s="264">
        <f t="shared" ca="1" si="1"/>
        <v>898.09199999999987</v>
      </c>
      <c r="BI30" s="263">
        <f t="shared" ca="1" si="1"/>
        <v>1576.3924799999995</v>
      </c>
      <c r="BJ30" s="264">
        <f t="shared" ca="1" si="1"/>
        <v>2288.0520000000001</v>
      </c>
      <c r="BK30" s="265">
        <f t="shared" ca="1" si="1"/>
        <v>898.09199999999987</v>
      </c>
      <c r="BL30" s="264">
        <f t="shared" ca="1" si="1"/>
        <v>2211.0525000000002</v>
      </c>
      <c r="BM30" s="264">
        <f t="shared" ca="1" si="1"/>
        <v>3008.8125000000005</v>
      </c>
      <c r="BN30" s="345">
        <f t="shared" ca="1" si="1"/>
        <v>1450.6874999999995</v>
      </c>
      <c r="BO30" s="264">
        <f t="shared" ca="1" si="1"/>
        <v>519.7274999999994</v>
      </c>
      <c r="BP30" s="264">
        <f t="shared" ca="1" si="1"/>
        <v>1176.8624999999997</v>
      </c>
      <c r="BQ30" s="345">
        <f t="shared" ca="1" si="1"/>
        <v>1327.8374999999996</v>
      </c>
      <c r="BR30" s="264">
        <f t="shared" ca="1" si="1"/>
        <v>2279.4749999999999</v>
      </c>
      <c r="BS30" s="264">
        <f t="shared" ca="1" si="1"/>
        <v>3517.8749999999995</v>
      </c>
      <c r="BT30" s="345">
        <f t="shared" ca="1" si="1"/>
        <v>1207.125</v>
      </c>
      <c r="BU30" s="264">
        <f t="shared" ca="1" si="1"/>
        <v>1649.6774999999993</v>
      </c>
      <c r="BV30" s="264">
        <f t="shared" ca="1" si="1"/>
        <v>2796.84</v>
      </c>
      <c r="BW30" s="265">
        <f t="shared" ca="1" si="1"/>
        <v>1047.4199999999998</v>
      </c>
      <c r="BX30" s="266">
        <f t="shared" ca="1" si="1"/>
        <v>2723.1389999999997</v>
      </c>
      <c r="BY30" s="264">
        <f t="shared" ca="1" si="1"/>
        <v>4385.4749999999985</v>
      </c>
      <c r="BZ30" s="264">
        <f t="shared" ca="1" si="1"/>
        <v>1268.3249999999996</v>
      </c>
      <c r="CA30" s="263">
        <f t="shared" ca="1" si="1"/>
        <v>3991.5989999999997</v>
      </c>
      <c r="CB30" s="264">
        <f t="shared" ca="1" si="1"/>
        <v>5446.5749999999989</v>
      </c>
      <c r="CC30" s="264">
        <f t="shared" ca="1" si="1"/>
        <v>2604.8249999999994</v>
      </c>
      <c r="CD30" s="263">
        <f t="shared" ca="1" si="1"/>
        <v>3920.8050000000007</v>
      </c>
      <c r="CE30" s="264">
        <f t="shared" ca="1" si="1"/>
        <v>5094.9810000000007</v>
      </c>
      <c r="CF30" s="264">
        <f t="shared" ca="1" si="1"/>
        <v>2756.4029999999998</v>
      </c>
      <c r="CG30" s="263">
        <f t="shared" ca="1" si="1"/>
        <v>3953.6369999999993</v>
      </c>
      <c r="CH30" s="264">
        <f t="shared" ca="1" si="1"/>
        <v>5415.5250000000005</v>
      </c>
      <c r="CI30" s="265">
        <f t="shared" ca="1" si="1"/>
        <v>2560.275000000001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291.59999999999997</v>
      </c>
      <c r="AE32" s="263"/>
      <c r="AF32" s="264"/>
      <c r="AG32" s="264">
        <f ca="1">SUM(AE30:AG30)</f>
        <v>535.76639999999998</v>
      </c>
      <c r="AH32" s="263"/>
      <c r="AI32" s="264"/>
      <c r="AJ32" s="264">
        <f ca="1">SUM(AH30:AJ30)</f>
        <v>535.76639999999998</v>
      </c>
      <c r="AK32" s="263"/>
      <c r="AL32" s="264"/>
      <c r="AM32" s="265">
        <f ca="1">SUM(AK30:AM30)</f>
        <v>535.76639999999998</v>
      </c>
      <c r="AN32" s="266"/>
      <c r="AO32" s="264"/>
      <c r="AP32" s="264">
        <f ca="1">SUM(AN30:AP30)</f>
        <v>998.65980000000002</v>
      </c>
      <c r="AQ32" s="263"/>
      <c r="AR32" s="264"/>
      <c r="AS32" s="264">
        <f ca="1">SUM(AQ30:AS30)</f>
        <v>1859.058</v>
      </c>
      <c r="AT32" s="263"/>
      <c r="AU32" s="264"/>
      <c r="AV32" s="264">
        <f ca="1">SUM(AT30:AV30)</f>
        <v>2152.3968000000004</v>
      </c>
      <c r="AW32" s="263"/>
      <c r="AX32" s="264"/>
      <c r="AY32" s="265">
        <f ca="1">SUM(AW30:AY30)</f>
        <v>1979.7255</v>
      </c>
      <c r="AZ32" s="266"/>
      <c r="BA32" s="264"/>
      <c r="BB32" s="264">
        <f ca="1">SUM(AZ30:BB30)</f>
        <v>2316.8808000000004</v>
      </c>
      <c r="BC32" s="263"/>
      <c r="BD32" s="264"/>
      <c r="BE32" s="264">
        <f ca="1">SUM(BC30:BE30)</f>
        <v>2057.4964799999998</v>
      </c>
      <c r="BF32" s="263"/>
      <c r="BG32" s="264"/>
      <c r="BH32" s="264">
        <f ca="1">SUM(BF30:BH30)</f>
        <v>4762.5364799999998</v>
      </c>
      <c r="BI32" s="263"/>
      <c r="BJ32" s="264"/>
      <c r="BK32" s="265">
        <f ca="1">SUM(BI30:BK30)</f>
        <v>4762.5364799999998</v>
      </c>
      <c r="BL32" s="264"/>
      <c r="BM32" s="264"/>
      <c r="BN32" s="345">
        <f ca="1">SUM(BL30:BN30)</f>
        <v>6670.5524999999998</v>
      </c>
      <c r="BO32" s="264"/>
      <c r="BP32" s="264"/>
      <c r="BQ32" s="345">
        <f ca="1">SUM(BO30:BQ30)</f>
        <v>3024.4274999999989</v>
      </c>
      <c r="BR32" s="264"/>
      <c r="BS32" s="264"/>
      <c r="BT32" s="345">
        <f ca="1">SUM(BR30:BT30)</f>
        <v>7004.4749999999995</v>
      </c>
      <c r="BU32" s="264"/>
      <c r="BV32" s="264"/>
      <c r="BW32" s="265">
        <f ca="1">SUM(BU30:BW30)</f>
        <v>5493.9375</v>
      </c>
      <c r="BX32" s="266"/>
      <c r="BY32" s="264"/>
      <c r="BZ32" s="264">
        <f ca="1">SUM(BX30:BZ30)</f>
        <v>8376.9389999999967</v>
      </c>
      <c r="CA32" s="263"/>
      <c r="CB32" s="264"/>
      <c r="CC32" s="264">
        <f ca="1">SUM(CA30:CC30)</f>
        <v>12042.998999999998</v>
      </c>
      <c r="CD32" s="263"/>
      <c r="CE32" s="264"/>
      <c r="CF32" s="264">
        <f ca="1">SUM(CD30:CF30)</f>
        <v>11772.189000000002</v>
      </c>
      <c r="CG32" s="263"/>
      <c r="CH32" s="264"/>
      <c r="CI32" s="265">
        <f ca="1">SUM(CG30:CI30)</f>
        <v>11929.437000000002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1898.8991999999998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6989.8401000000003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13899.450240000002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22193.392499999994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44121.563999999998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21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="90" zoomScaleNormal="9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Expenses'!AB4+'IMP UC Default Expenses'!AB4+'IMP UC Costs as Expenses'!AB4</f>
        <v>44.063999999999993</v>
      </c>
      <c r="AC4" s="261">
        <f ca="1">'IMP PRJ Expenses'!AC4+'IMP UC Default Expenses'!AC4+'IMP UC Costs as Expenses'!AC4</f>
        <v>32.4</v>
      </c>
      <c r="AD4" s="261">
        <f ca="1">'IMP PRJ Expenses'!AD4+'IMP UC Default Expenses'!AD4+'IMP UC Costs as Expenses'!AD4</f>
        <v>47.951999999999998</v>
      </c>
      <c r="AE4" s="260">
        <f ca="1">'IMP PRJ Expenses'!AE4+'IMP UC Default Expenses'!AE4+'IMP UC Costs as Expenses'!AE4</f>
        <v>51.839999999999996</v>
      </c>
      <c r="AF4" s="261">
        <f ca="1">'IMP PRJ Expenses'!AF4+'IMP UC Default Expenses'!AF4+'IMP UC Costs as Expenses'!AF4</f>
        <v>51.839999999999996</v>
      </c>
      <c r="AG4" s="261">
        <f ca="1">'IMP PRJ Expenses'!AG4+'IMP UC Default Expenses'!AG4+'IMP UC Costs as Expenses'!AG4</f>
        <v>44.063999999999993</v>
      </c>
      <c r="AH4" s="260">
        <f ca="1">'IMP PRJ Expenses'!AH4+'IMP UC Default Expenses'!AH4+'IMP UC Costs as Expenses'!AH4</f>
        <v>51.839999999999996</v>
      </c>
      <c r="AI4" s="261">
        <f ca="1">'IMP PRJ Expenses'!AI4+'IMP UC Default Expenses'!AI4+'IMP UC Costs as Expenses'!AI4</f>
        <v>51.839999999999996</v>
      </c>
      <c r="AJ4" s="261">
        <f ca="1">'IMP PRJ Expenses'!AJ4+'IMP UC Default Expenses'!AJ4+'IMP UC Costs as Expenses'!AJ4</f>
        <v>44.063999999999993</v>
      </c>
      <c r="AK4" s="260">
        <f ca="1">'IMP PRJ Expenses'!AK4+'IMP UC Default Expenses'!AK4+'IMP UC Costs as Expenses'!AK4</f>
        <v>51.839999999999996</v>
      </c>
      <c r="AL4" s="261">
        <f ca="1">'IMP PRJ Expenses'!AL4+'IMP UC Default Expenses'!AL4+'IMP UC Costs as Expenses'!AL4</f>
        <v>51.839999999999996</v>
      </c>
      <c r="AM4" s="262">
        <f ca="1">'IMP PRJ Expenses'!AM4+'IMP UC Default Expenses'!AM4+'IMP UC Costs as Expenses'!AM4</f>
        <v>44.063999999999993</v>
      </c>
      <c r="AN4" s="261">
        <f ca="1">'IMP PRJ Expenses'!AN4+'IMP UC Default Expenses'!AN4+'IMP UC Costs as Expenses'!AN4</f>
        <v>24.912000000000006</v>
      </c>
      <c r="AO4" s="261">
        <f ca="1">'IMP PRJ Expenses'!AO4+'IMP UC Default Expenses'!AO4+'IMP UC Costs as Expenses'!AO4</f>
        <v>31.139999999999997</v>
      </c>
      <c r="AP4" s="261">
        <f ca="1">'IMP PRJ Expenses'!AP4+'IMP UC Default Expenses'!AP4+'IMP UC Costs as Expenses'!AP4</f>
        <v>96.534000000000006</v>
      </c>
      <c r="AQ4" s="260">
        <f ca="1">'IMP PRJ Expenses'!AQ4+'IMP UC Default Expenses'!AQ4+'IMP UC Costs as Expenses'!AQ4</f>
        <v>115.218</v>
      </c>
      <c r="AR4" s="261">
        <f ca="1">'IMP PRJ Expenses'!AR4+'IMP UC Default Expenses'!AR4+'IMP UC Costs as Expenses'!AR4</f>
        <v>101.205</v>
      </c>
      <c r="AS4" s="261">
        <f ca="1">'IMP PRJ Expenses'!AS4+'IMP UC Default Expenses'!AS4+'IMP UC Costs as Expenses'!AS4</f>
        <v>73.179000000000002</v>
      </c>
      <c r="AT4" s="260">
        <f ca="1">'IMP PRJ Expenses'!AT4+'IMP UC Default Expenses'!AT4+'IMP UC Costs as Expenses'!AT4</f>
        <v>124.56</v>
      </c>
      <c r="AU4" s="261">
        <f ca="1">'IMP PRJ Expenses'!AU4+'IMP UC Default Expenses'!AU4+'IMP UC Costs as Expenses'!AU4</f>
        <v>124.56</v>
      </c>
      <c r="AV4" s="261">
        <f ca="1">'IMP PRJ Expenses'!AV4+'IMP UC Default Expenses'!AV4+'IMP UC Costs as Expenses'!AV4</f>
        <v>68.507999999999996</v>
      </c>
      <c r="AW4" s="260">
        <f ca="1">'IMP PRJ Expenses'!AW4+'IMP UC Default Expenses'!AW4+'IMP UC Costs as Expenses'!AW4</f>
        <v>110.547</v>
      </c>
      <c r="AX4" s="261">
        <f ca="1">'IMP PRJ Expenses'!AX4+'IMP UC Default Expenses'!AX4+'IMP UC Costs as Expenses'!AX4</f>
        <v>89.527500000000003</v>
      </c>
      <c r="AY4" s="262">
        <f ca="1">'IMP PRJ Expenses'!AY4+'IMP UC Default Expenses'!AY4+'IMP UC Costs as Expenses'!AY4</f>
        <v>70.843500000000006</v>
      </c>
      <c r="AZ4" s="261">
        <f ca="1">'IMP PRJ Expenses'!AZ4+'IMP UC Default Expenses'!AZ4+'IMP UC Costs as Expenses'!AZ4</f>
        <v>140.21280000000002</v>
      </c>
      <c r="BA4" s="261">
        <f ca="1">'IMP PRJ Expenses'!BA4+'IMP UC Default Expenses'!BA4+'IMP UC Costs as Expenses'!BA4</f>
        <v>125.89200000000001</v>
      </c>
      <c r="BB4" s="261">
        <f ca="1">'IMP PRJ Expenses'!BB4+'IMP UC Default Expenses'!BB4+'IMP UC Costs as Expenses'!BB4</f>
        <v>71.978400000000008</v>
      </c>
      <c r="BC4" s="260">
        <f ca="1">'IMP PRJ Expenses'!BC4+'IMP UC Default Expenses'!BC4+'IMP UC Costs as Expenses'!BC4</f>
        <v>65.52000000000001</v>
      </c>
      <c r="BD4" s="261">
        <f ca="1">'IMP PRJ Expenses'!BD4+'IMP UC Default Expenses'!BD4+'IMP UC Costs as Expenses'!BD4</f>
        <v>88.92000000000003</v>
      </c>
      <c r="BE4" s="261">
        <f ca="1">'IMP PRJ Expenses'!BE4+'IMP UC Default Expenses'!BE4+'IMP UC Costs as Expenses'!BE4</f>
        <v>174.84480000000002</v>
      </c>
      <c r="BF4" s="260">
        <f ca="1">'IMP PRJ Expenses'!BF4+'IMP UC Default Expenses'!BF4+'IMP UC Costs as Expenses'!BF4</f>
        <v>299.52000000000004</v>
      </c>
      <c r="BG4" s="261">
        <f ca="1">'IMP PRJ Expenses'!BG4+'IMP UC Default Expenses'!BG4+'IMP UC Costs as Expenses'!BG4</f>
        <v>299.52000000000004</v>
      </c>
      <c r="BH4" s="261">
        <f ca="1">'IMP PRJ Expenses'!BH4+'IMP UC Default Expenses'!BH4+'IMP UC Costs as Expenses'!BH4</f>
        <v>132.72479999999999</v>
      </c>
      <c r="BI4" s="260">
        <f ca="1">'IMP PRJ Expenses'!BI4+'IMP UC Default Expenses'!BI4+'IMP UC Costs as Expenses'!BI4</f>
        <v>299.52000000000004</v>
      </c>
      <c r="BJ4" s="261">
        <f ca="1">'IMP PRJ Expenses'!BJ4+'IMP UC Default Expenses'!BJ4+'IMP UC Costs as Expenses'!BJ4</f>
        <v>299.52000000000004</v>
      </c>
      <c r="BK4" s="262">
        <f ca="1">'IMP PRJ Expenses'!BK4+'IMP UC Default Expenses'!BK4+'IMP UC Costs as Expenses'!BK4</f>
        <v>132.72479999999999</v>
      </c>
      <c r="BL4" s="261">
        <f ca="1">'IMP PRJ Expenses'!BL4+'IMP UC Default Expenses'!BL4+'IMP UC Costs as Expenses'!BL4</f>
        <v>360</v>
      </c>
      <c r="BM4" s="261">
        <f ca="1">'IMP PRJ Expenses'!BM4+'IMP UC Default Expenses'!BM4+'IMP UC Costs as Expenses'!BM4</f>
        <v>360</v>
      </c>
      <c r="BN4" s="261">
        <f ca="1">'IMP PRJ Expenses'!BN4+'IMP UC Default Expenses'!BN4+'IMP UC Costs as Expenses'!BN4</f>
        <v>173.02500000000001</v>
      </c>
      <c r="BO4" s="260">
        <f ca="1">'IMP PRJ Expenses'!BO4+'IMP UC Default Expenses'!BO4+'IMP UC Costs as Expenses'!BO4</f>
        <v>245.25</v>
      </c>
      <c r="BP4" s="261">
        <f ca="1">'IMP PRJ Expenses'!BP4+'IMP UC Default Expenses'!BP4+'IMP UC Costs as Expenses'!BP4</f>
        <v>163.125</v>
      </c>
      <c r="BQ4" s="261">
        <f ca="1">'IMP PRJ Expenses'!BQ4+'IMP UC Default Expenses'!BQ4+'IMP UC Costs as Expenses'!BQ4</f>
        <v>205.64999999999995</v>
      </c>
      <c r="BR4" s="260">
        <f ca="1">'IMP PRJ Expenses'!BR4+'IMP UC Default Expenses'!BR4+'IMP UC Costs as Expenses'!BR4</f>
        <v>450</v>
      </c>
      <c r="BS4" s="261">
        <f ca="1">'IMP PRJ Expenses'!BS4+'IMP UC Default Expenses'!BS4+'IMP UC Costs as Expenses'!BS4</f>
        <v>450</v>
      </c>
      <c r="BT4" s="261">
        <f ca="1">'IMP PRJ Expenses'!BT4+'IMP UC Default Expenses'!BT4+'IMP UC Costs as Expenses'!BT4</f>
        <v>159.75</v>
      </c>
      <c r="BU4" s="260">
        <f ca="1">'IMP PRJ Expenses'!BU4+'IMP UC Default Expenses'!BU4+'IMP UC Costs as Expenses'!BU4</f>
        <v>415.57499999999999</v>
      </c>
      <c r="BV4" s="261">
        <f ca="1">'IMP PRJ Expenses'!BV4+'IMP UC Default Expenses'!BV4+'IMP UC Costs as Expenses'!BV4</f>
        <v>363.9375</v>
      </c>
      <c r="BW4" s="262">
        <f ca="1">'IMP PRJ Expenses'!BW4+'IMP UC Default Expenses'!BW4+'IMP UC Costs as Expenses'!BW4</f>
        <v>142.53750000000002</v>
      </c>
      <c r="BX4" s="261">
        <f ca="1">'IMP PRJ Expenses'!BX4+'IMP UC Default Expenses'!BX4+'IMP UC Costs as Expenses'!BX4</f>
        <v>540</v>
      </c>
      <c r="BY4" s="261">
        <f ca="1">'IMP PRJ Expenses'!BY4+'IMP UC Default Expenses'!BY4+'IMP UC Costs as Expenses'!BY4</f>
        <v>540</v>
      </c>
      <c r="BZ4" s="261">
        <f ca="1">'IMP PRJ Expenses'!BZ4+'IMP UC Default Expenses'!BZ4+'IMP UC Costs as Expenses'!BZ4</f>
        <v>150.38999999999999</v>
      </c>
      <c r="CA4" s="260">
        <f ca="1">'IMP PRJ Expenses'!CA4+'IMP UC Default Expenses'!CA4+'IMP UC Costs as Expenses'!CA4</f>
        <v>540</v>
      </c>
      <c r="CB4" s="261">
        <f ca="1">'IMP PRJ Expenses'!CB4+'IMP UC Default Expenses'!CB4+'IMP UC Costs as Expenses'!CB4</f>
        <v>540</v>
      </c>
      <c r="CC4" s="261">
        <f ca="1">'IMP PRJ Expenses'!CC4+'IMP UC Default Expenses'!CC4+'IMP UC Costs as Expenses'!CC4</f>
        <v>198.99</v>
      </c>
      <c r="CD4" s="260">
        <f ca="1">'IMP PRJ Expenses'!CD4+'IMP UC Default Expenses'!CD4+'IMP UC Costs as Expenses'!CD4</f>
        <v>514.07999999999993</v>
      </c>
      <c r="CE4" s="261">
        <f ca="1">'IMP PRJ Expenses'!CE4+'IMP UC Default Expenses'!CE4+'IMP UC Costs as Expenses'!CE4</f>
        <v>475.2</v>
      </c>
      <c r="CF4" s="261">
        <f ca="1">'IMP PRJ Expenses'!CF4+'IMP UC Default Expenses'!CF4+'IMP UC Costs as Expenses'!CF4</f>
        <v>210.33000000000004</v>
      </c>
      <c r="CG4" s="260">
        <f ca="1">'IMP PRJ Expenses'!CG4+'IMP UC Default Expenses'!CG4+'IMP UC Costs as Expenses'!CG4</f>
        <v>540</v>
      </c>
      <c r="CH4" s="261">
        <f ca="1">'IMP PRJ Expenses'!CH4+'IMP UC Default Expenses'!CH4+'IMP UC Costs as Expenses'!CH4</f>
        <v>540</v>
      </c>
      <c r="CI4" s="262">
        <f ca="1">'IMP PRJ Expenses'!CI4+'IMP UC Default Expenses'!CI4+'IMP UC Costs as Expenses'!CI4</f>
        <v>197.37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Expenses'!AB5+'IMP UC Default Expenses'!AB5+'IMP UC Costs as Expenses'!AB5</f>
        <v>6.9119999999999999</v>
      </c>
      <c r="AC5" s="264">
        <f ca="1">'IMP PRJ Expenses'!AC5+'IMP UC Default Expenses'!AC5+'IMP UC Costs as Expenses'!AC5</f>
        <v>6.9119999999999999</v>
      </c>
      <c r="AD5" s="264">
        <f ca="1">'IMP PRJ Expenses'!AD5+'IMP UC Default Expenses'!AD5+'IMP UC Costs as Expenses'!AD5</f>
        <v>25.574400000000001</v>
      </c>
      <c r="AE5" s="263">
        <f ca="1">'IMP PRJ Expenses'!AE5+'IMP UC Default Expenses'!AE5+'IMP UC Costs as Expenses'!AE5</f>
        <v>25.574400000000001</v>
      </c>
      <c r="AF5" s="264">
        <f ca="1">'IMP PRJ Expenses'!AF5+'IMP UC Default Expenses'!AF5+'IMP UC Costs as Expenses'!AF5</f>
        <v>27.648</v>
      </c>
      <c r="AG5" s="264">
        <f ca="1">'IMP PRJ Expenses'!AG5+'IMP UC Default Expenses'!AG5+'IMP UC Costs as Expenses'!AG5</f>
        <v>23.500799999999998</v>
      </c>
      <c r="AH5" s="263">
        <f ca="1">'IMP PRJ Expenses'!AH5+'IMP UC Default Expenses'!AH5+'IMP UC Costs as Expenses'!AH5</f>
        <v>25.574400000000001</v>
      </c>
      <c r="AI5" s="264">
        <f ca="1">'IMP PRJ Expenses'!AI5+'IMP UC Default Expenses'!AI5+'IMP UC Costs as Expenses'!AI5</f>
        <v>27.648</v>
      </c>
      <c r="AJ5" s="264">
        <f ca="1">'IMP PRJ Expenses'!AJ5+'IMP UC Default Expenses'!AJ5+'IMP UC Costs as Expenses'!AJ5</f>
        <v>23.500799999999998</v>
      </c>
      <c r="AK5" s="263">
        <f ca="1">'IMP PRJ Expenses'!AK5+'IMP UC Default Expenses'!AK5+'IMP UC Costs as Expenses'!AK5</f>
        <v>25.574400000000001</v>
      </c>
      <c r="AL5" s="264">
        <f ca="1">'IMP PRJ Expenses'!AL5+'IMP UC Default Expenses'!AL5+'IMP UC Costs as Expenses'!AL5</f>
        <v>27.648</v>
      </c>
      <c r="AM5" s="265">
        <f ca="1">'IMP PRJ Expenses'!AM5+'IMP UC Default Expenses'!AM5+'IMP UC Costs as Expenses'!AM5</f>
        <v>23.500799999999998</v>
      </c>
      <c r="AN5" s="266">
        <f ca="1">'IMP PRJ Expenses'!AN5+'IMP UC Default Expenses'!AN5+'IMP UC Costs as Expenses'!AN5</f>
        <v>63.94080000000001</v>
      </c>
      <c r="AO5" s="264">
        <f ca="1">'IMP PRJ Expenses'!AO5+'IMP UC Default Expenses'!AO5+'IMP UC Costs as Expenses'!AO5</f>
        <v>66.432000000000016</v>
      </c>
      <c r="AP5" s="264">
        <f ca="1">'IMP PRJ Expenses'!AP5+'IMP UC Default Expenses'!AP5+'IMP UC Costs as Expenses'!AP5</f>
        <v>151.1328</v>
      </c>
      <c r="AQ5" s="263">
        <f ca="1">'IMP PRJ Expenses'!AQ5+'IMP UC Default Expenses'!AQ5+'IMP UC Costs as Expenses'!AQ5</f>
        <v>128.71199999999999</v>
      </c>
      <c r="AR5" s="264">
        <f ca="1">'IMP PRJ Expenses'!AR5+'IMP UC Default Expenses'!AR5+'IMP UC Costs as Expenses'!AR5</f>
        <v>141.16800000000001</v>
      </c>
      <c r="AS5" s="264">
        <f ca="1">'IMP PRJ Expenses'!AS5+'IMP UC Default Expenses'!AS5+'IMP UC Costs as Expenses'!AS5</f>
        <v>138.67680000000001</v>
      </c>
      <c r="AT5" s="263">
        <f ca="1">'IMP PRJ Expenses'!AT5+'IMP UC Default Expenses'!AT5+'IMP UC Costs as Expenses'!AT5</f>
        <v>151.1328</v>
      </c>
      <c r="AU5" s="264">
        <f ca="1">'IMP PRJ Expenses'!AU5+'IMP UC Default Expenses'!AU5+'IMP UC Costs as Expenses'!AU5</f>
        <v>166.08</v>
      </c>
      <c r="AV5" s="264">
        <f ca="1">'IMP PRJ Expenses'!AV5+'IMP UC Default Expenses'!AV5+'IMP UC Costs as Expenses'!AV5</f>
        <v>136.18559999999999</v>
      </c>
      <c r="AW5" s="263">
        <f ca="1">'IMP PRJ Expenses'!AW5+'IMP UC Default Expenses'!AW5+'IMP UC Costs as Expenses'!AW5</f>
        <v>116.256</v>
      </c>
      <c r="AX5" s="264">
        <f ca="1">'IMP PRJ Expenses'!AX5+'IMP UC Default Expenses'!AX5+'IMP UC Costs as Expenses'!AX5</f>
        <v>128.71199999999999</v>
      </c>
      <c r="AY5" s="265">
        <f ca="1">'IMP PRJ Expenses'!AY5+'IMP UC Default Expenses'!AY5+'IMP UC Costs as Expenses'!AY5</f>
        <v>137.43119999999999</v>
      </c>
      <c r="AZ5" s="266">
        <f ca="1">'IMP PRJ Expenses'!AZ5+'IMP UC Default Expenses'!AZ5+'IMP UC Costs as Expenses'!AZ5</f>
        <v>154.75200000000001</v>
      </c>
      <c r="BA5" s="264">
        <f ca="1">'IMP PRJ Expenses'!BA5+'IMP UC Default Expenses'!BA5+'IMP UC Costs as Expenses'!BA5</f>
        <v>174.22080000000003</v>
      </c>
      <c r="BB5" s="264">
        <f ca="1">'IMP PRJ Expenses'!BB5+'IMP UC Default Expenses'!BB5+'IMP UC Costs as Expenses'!BB5</f>
        <v>158.19648000000001</v>
      </c>
      <c r="BC5" s="263">
        <f ca="1">'IMP PRJ Expenses'!BC5+'IMP UC Default Expenses'!BC5+'IMP UC Costs as Expenses'!BC5</f>
        <v>112.76928000000001</v>
      </c>
      <c r="BD5" s="264">
        <f ca="1">'IMP PRJ Expenses'!BD5+'IMP UC Default Expenses'!BD5+'IMP UC Costs as Expenses'!BD5</f>
        <v>134.78399999999996</v>
      </c>
      <c r="BE5" s="264">
        <f ca="1">'IMP PRJ Expenses'!BE5+'IMP UC Default Expenses'!BE5+'IMP UC Costs as Expenses'!BE5</f>
        <v>292.93056000000001</v>
      </c>
      <c r="BF5" s="263">
        <f ca="1">'IMP PRJ Expenses'!BF5+'IMP UC Default Expenses'!BF5+'IMP UC Costs as Expenses'!BF5</f>
        <v>314.94527999999997</v>
      </c>
      <c r="BG5" s="264">
        <f ca="1">'IMP PRJ Expenses'!BG5+'IMP UC Default Expenses'!BG5+'IMP UC Costs as Expenses'!BG5</f>
        <v>359.42399999999998</v>
      </c>
      <c r="BH5" s="264">
        <f ca="1">'IMP PRJ Expenses'!BH5+'IMP UC Default Expenses'!BH5+'IMP UC Costs as Expenses'!BH5</f>
        <v>270.46655999999996</v>
      </c>
      <c r="BI5" s="263">
        <f ca="1">'IMP PRJ Expenses'!BI5+'IMP UC Default Expenses'!BI5+'IMP UC Costs as Expenses'!BI5</f>
        <v>314.94527999999997</v>
      </c>
      <c r="BJ5" s="264">
        <f ca="1">'IMP PRJ Expenses'!BJ5+'IMP UC Default Expenses'!BJ5+'IMP UC Costs as Expenses'!BJ5</f>
        <v>359.42399999999998</v>
      </c>
      <c r="BK5" s="265">
        <f ca="1">'IMP PRJ Expenses'!BK5+'IMP UC Default Expenses'!BK5+'IMP UC Costs as Expenses'!BK5</f>
        <v>270.46655999999996</v>
      </c>
      <c r="BL5" s="266">
        <f ca="1">'IMP PRJ Expenses'!BL5+'IMP UC Default Expenses'!BL5+'IMP UC Costs as Expenses'!BL5</f>
        <v>382.14</v>
      </c>
      <c r="BM5" s="264">
        <f ca="1">'IMP PRJ Expenses'!BM5+'IMP UC Default Expenses'!BM5+'IMP UC Costs as Expenses'!BM5</f>
        <v>432</v>
      </c>
      <c r="BN5" s="264">
        <f ca="1">'IMP PRJ Expenses'!BN5+'IMP UC Default Expenses'!BN5+'IMP UC Costs as Expenses'!BN5</f>
        <v>332.28</v>
      </c>
      <c r="BO5" s="263">
        <f ca="1">'IMP PRJ Expenses'!BO5+'IMP UC Default Expenses'!BO5+'IMP UC Costs as Expenses'!BO5</f>
        <v>124.13999999999999</v>
      </c>
      <c r="BP5" s="264">
        <f ca="1">'IMP PRJ Expenses'!BP5+'IMP UC Default Expenses'!BP5+'IMP UC Costs as Expenses'!BP5</f>
        <v>174</v>
      </c>
      <c r="BQ5" s="264">
        <f ca="1">'IMP PRJ Expenses'!BQ5+'IMP UC Default Expenses'!BQ5+'IMP UC Costs as Expenses'!BQ5</f>
        <v>349.67999999999995</v>
      </c>
      <c r="BR5" s="263">
        <f ca="1">'IMP PRJ Expenses'!BR5+'IMP UC Default Expenses'!BR5+'IMP UC Costs as Expenses'!BR5</f>
        <v>402.6</v>
      </c>
      <c r="BS5" s="264">
        <f ca="1">'IMP PRJ Expenses'!BS5+'IMP UC Default Expenses'!BS5+'IMP UC Costs as Expenses'!BS5</f>
        <v>480</v>
      </c>
      <c r="BT5" s="264">
        <f ca="1">'IMP PRJ Expenses'!BT5+'IMP UC Default Expenses'!BT5+'IMP UC Costs as Expenses'!BT5</f>
        <v>325.2</v>
      </c>
      <c r="BU5" s="263">
        <f ca="1">'IMP PRJ Expenses'!BU5+'IMP UC Default Expenses'!BU5+'IMP UC Costs as Expenses'!BU5</f>
        <v>310.8</v>
      </c>
      <c r="BV5" s="264">
        <f ca="1">'IMP PRJ Expenses'!BV5+'IMP UC Default Expenses'!BV5+'IMP UC Costs as Expenses'!BV5</f>
        <v>388.2</v>
      </c>
      <c r="BW5" s="265">
        <f ca="1">'IMP PRJ Expenses'!BW5+'IMP UC Default Expenses'!BW5+'IMP UC Costs as Expenses'!BW5</f>
        <v>316.02</v>
      </c>
      <c r="BX5" s="266">
        <f ca="1">'IMP PRJ Expenses'!BX5+'IMP UC Default Expenses'!BX5+'IMP UC Costs as Expenses'!BX5</f>
        <v>472.10399999999998</v>
      </c>
      <c r="BY5" s="264">
        <f ca="1">'IMP PRJ Expenses'!BY5+'IMP UC Default Expenses'!BY5+'IMP UC Costs as Expenses'!BY5</f>
        <v>576</v>
      </c>
      <c r="BZ5" s="264">
        <f ca="1">'IMP PRJ Expenses'!BZ5+'IMP UC Default Expenses'!BZ5+'IMP UC Costs as Expenses'!BZ5</f>
        <v>368.20799999999997</v>
      </c>
      <c r="CA5" s="263">
        <f ca="1">'IMP PRJ Expenses'!CA5+'IMP UC Default Expenses'!CA5+'IMP UC Costs as Expenses'!CA5</f>
        <v>485.06400000000002</v>
      </c>
      <c r="CB5" s="264">
        <f ca="1">'IMP PRJ Expenses'!CB5+'IMP UC Default Expenses'!CB5+'IMP UC Costs as Expenses'!CB5</f>
        <v>576</v>
      </c>
      <c r="CC5" s="264">
        <f ca="1">'IMP PRJ Expenses'!CC5+'IMP UC Default Expenses'!CC5+'IMP UC Costs as Expenses'!CC5</f>
        <v>394.12800000000004</v>
      </c>
      <c r="CD5" s="263">
        <f ca="1">'IMP PRJ Expenses'!CD5+'IMP UC Default Expenses'!CD5+'IMP UC Costs as Expenses'!CD5</f>
        <v>422.42399999999998</v>
      </c>
      <c r="CE5" s="264">
        <f ca="1">'IMP PRJ Expenses'!CE5+'IMP UC Default Expenses'!CE5+'IMP UC Costs as Expenses'!CE5</f>
        <v>506.88</v>
      </c>
      <c r="CF5" s="264">
        <f ca="1">'IMP PRJ Expenses'!CF5+'IMP UC Default Expenses'!CF5+'IMP UC Costs as Expenses'!CF5</f>
        <v>400.17600000000004</v>
      </c>
      <c r="CG5" s="263">
        <f ca="1">'IMP PRJ Expenses'!CG5+'IMP UC Default Expenses'!CG5+'IMP UC Costs as Expenses'!CG5</f>
        <v>484.63200000000001</v>
      </c>
      <c r="CH5" s="264">
        <f ca="1">'IMP PRJ Expenses'!CH5+'IMP UC Default Expenses'!CH5+'IMP UC Costs as Expenses'!CH5</f>
        <v>576</v>
      </c>
      <c r="CI5" s="265">
        <f ca="1">'IMP PRJ Expenses'!CI5+'IMP UC Default Expenses'!CI5+'IMP UC Costs as Expenses'!CI5</f>
        <v>393.26400000000001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Expenses'!AB6+'IMP UC Default Expenses'!AB6+'IMP UC Costs as Expenses'!AB6</f>
        <v>5.1840000000000002</v>
      </c>
      <c r="AC6" s="264">
        <f ca="1">'IMP PRJ Expenses'!AC6+'IMP UC Default Expenses'!AC6+'IMP UC Costs as Expenses'!AC6</f>
        <v>5.1840000000000002</v>
      </c>
      <c r="AD6" s="264">
        <f ca="1">'IMP PRJ Expenses'!AD6+'IMP UC Default Expenses'!AD6+'IMP UC Costs as Expenses'!AD6</f>
        <v>12.96</v>
      </c>
      <c r="AE6" s="263">
        <f ca="1">'IMP PRJ Expenses'!AE6+'IMP UC Default Expenses'!AE6+'IMP UC Costs as Expenses'!AE6</f>
        <v>12.96</v>
      </c>
      <c r="AF6" s="264">
        <f ca="1">'IMP PRJ Expenses'!AF6+'IMP UC Default Expenses'!AF6+'IMP UC Costs as Expenses'!AF6</f>
        <v>19.180800000000001</v>
      </c>
      <c r="AG6" s="264">
        <f ca="1">'IMP PRJ Expenses'!AG6+'IMP UC Default Expenses'!AG6+'IMP UC Costs as Expenses'!AG6</f>
        <v>9.0720000000000027</v>
      </c>
      <c r="AH6" s="263">
        <f ca="1">'IMP PRJ Expenses'!AH6+'IMP UC Default Expenses'!AH6+'IMP UC Costs as Expenses'!AH6</f>
        <v>12.96</v>
      </c>
      <c r="AI6" s="264">
        <f ca="1">'IMP PRJ Expenses'!AI6+'IMP UC Default Expenses'!AI6+'IMP UC Costs as Expenses'!AI6</f>
        <v>19.180800000000001</v>
      </c>
      <c r="AJ6" s="264">
        <f ca="1">'IMP PRJ Expenses'!AJ6+'IMP UC Default Expenses'!AJ6+'IMP UC Costs as Expenses'!AJ6</f>
        <v>9.0720000000000027</v>
      </c>
      <c r="AK6" s="263">
        <f ca="1">'IMP PRJ Expenses'!AK6+'IMP UC Default Expenses'!AK6+'IMP UC Costs as Expenses'!AK6</f>
        <v>12.96</v>
      </c>
      <c r="AL6" s="264">
        <f ca="1">'IMP PRJ Expenses'!AL6+'IMP UC Default Expenses'!AL6+'IMP UC Costs as Expenses'!AL6</f>
        <v>19.180800000000001</v>
      </c>
      <c r="AM6" s="265">
        <f ca="1">'IMP PRJ Expenses'!AM6+'IMP UC Default Expenses'!AM6+'IMP UC Costs as Expenses'!AM6</f>
        <v>9.0720000000000027</v>
      </c>
      <c r="AN6" s="266">
        <f ca="1">'IMP PRJ Expenses'!AN6+'IMP UC Default Expenses'!AN6+'IMP UC Costs as Expenses'!AN6</f>
        <v>40.481999999999999</v>
      </c>
      <c r="AO6" s="264">
        <f ca="1">'IMP PRJ Expenses'!AO6+'IMP UC Default Expenses'!AO6+'IMP UC Costs as Expenses'!AO6</f>
        <v>47.955600000000018</v>
      </c>
      <c r="AP6" s="264">
        <f ca="1">'IMP PRJ Expenses'!AP6+'IMP UC Default Expenses'!AP6+'IMP UC Costs as Expenses'!AP6</f>
        <v>73.179000000000002</v>
      </c>
      <c r="AQ6" s="263">
        <f ca="1">'IMP PRJ Expenses'!AQ6+'IMP UC Default Expenses'!AQ6+'IMP UC Costs as Expenses'!AQ6</f>
        <v>59.165999999999997</v>
      </c>
      <c r="AR6" s="264">
        <f ca="1">'IMP PRJ Expenses'!AR6+'IMP UC Default Expenses'!AR6+'IMP UC Costs as Expenses'!AR6</f>
        <v>96.534000000000006</v>
      </c>
      <c r="AS6" s="264">
        <f ca="1">'IMP PRJ Expenses'!AS6+'IMP UC Default Expenses'!AS6+'IMP UC Costs as Expenses'!AS6</f>
        <v>45.152999999999992</v>
      </c>
      <c r="AT6" s="263">
        <f ca="1">'IMP PRJ Expenses'!AT6+'IMP UC Default Expenses'!AT6+'IMP UC Costs as Expenses'!AT6</f>
        <v>68.50800000000001</v>
      </c>
      <c r="AU6" s="264">
        <f ca="1">'IMP PRJ Expenses'!AU6+'IMP UC Default Expenses'!AU6+'IMP UC Costs as Expenses'!AU6</f>
        <v>113.3496</v>
      </c>
      <c r="AV6" s="264">
        <f ca="1">'IMP PRJ Expenses'!AV6+'IMP UC Default Expenses'!AV6+'IMP UC Costs as Expenses'!AV6</f>
        <v>40.481999999999999</v>
      </c>
      <c r="AW6" s="263">
        <f ca="1">'IMP PRJ Expenses'!AW6+'IMP UC Default Expenses'!AW6+'IMP UC Costs as Expenses'!AW6</f>
        <v>49.824000000000012</v>
      </c>
      <c r="AX6" s="264">
        <f ca="1">'IMP PRJ Expenses'!AX6+'IMP UC Default Expenses'!AX6+'IMP UC Costs as Expenses'!AX6</f>
        <v>87.192000000000007</v>
      </c>
      <c r="AY6" s="265">
        <f ca="1">'IMP PRJ Expenses'!AY6+'IMP UC Default Expenses'!AY6+'IMP UC Costs as Expenses'!AY6</f>
        <v>40.481999999999999</v>
      </c>
      <c r="AZ6" s="266">
        <f ca="1">'IMP PRJ Expenses'!AZ6+'IMP UC Default Expenses'!AZ6+'IMP UC Costs as Expenses'!AZ6</f>
        <v>57.657600000000002</v>
      </c>
      <c r="BA6" s="264">
        <f ca="1">'IMP PRJ Expenses'!BA6+'IMP UC Default Expenses'!BA6+'IMP UC Costs as Expenses'!BA6</f>
        <v>116.06400000000001</v>
      </c>
      <c r="BB6" s="264">
        <f ca="1">'IMP PRJ Expenses'!BB6+'IMP UC Default Expenses'!BB6+'IMP UC Costs as Expenses'!BB6</f>
        <v>60.652799999999999</v>
      </c>
      <c r="BC6" s="263">
        <f ca="1">'IMP PRJ Expenses'!BC6+'IMP UC Default Expenses'!BC6+'IMP UC Costs as Expenses'!BC6</f>
        <v>108.38879999999992</v>
      </c>
      <c r="BD6" s="264">
        <f ca="1">'IMP PRJ Expenses'!BD6+'IMP UC Default Expenses'!BD6+'IMP UC Costs as Expenses'!BD6</f>
        <v>174.43295999999998</v>
      </c>
      <c r="BE6" s="264">
        <f ca="1">'IMP PRJ Expenses'!BE6+'IMP UC Default Expenses'!BE6+'IMP UC Costs as Expenses'!BE6</f>
        <v>151.35120000000001</v>
      </c>
      <c r="BF6" s="263">
        <f ca="1">'IMP PRJ Expenses'!BF6+'IMP UC Default Expenses'!BF6+'IMP UC Costs as Expenses'!BF6</f>
        <v>192.62879999999998</v>
      </c>
      <c r="BG6" s="264">
        <f ca="1">'IMP PRJ Expenses'!BG6+'IMP UC Default Expenses'!BG6+'IMP UC Costs as Expenses'!BG6</f>
        <v>326.06495999999999</v>
      </c>
      <c r="BH6" s="264">
        <f ca="1">'IMP PRJ Expenses'!BH6+'IMP UC Default Expenses'!BH6+'IMP UC Costs as Expenses'!BH6</f>
        <v>109.2312</v>
      </c>
      <c r="BI6" s="263">
        <f ca="1">'IMP PRJ Expenses'!BI6+'IMP UC Default Expenses'!BI6+'IMP UC Costs as Expenses'!BI6</f>
        <v>192.62879999999998</v>
      </c>
      <c r="BJ6" s="264">
        <f ca="1">'IMP PRJ Expenses'!BJ6+'IMP UC Default Expenses'!BJ6+'IMP UC Costs as Expenses'!BJ6</f>
        <v>326.06495999999999</v>
      </c>
      <c r="BK6" s="265">
        <f ca="1">'IMP PRJ Expenses'!BK6+'IMP UC Default Expenses'!BK6+'IMP UC Costs as Expenses'!BK6</f>
        <v>109.2312</v>
      </c>
      <c r="BL6" s="266">
        <f ca="1">'IMP PRJ Expenses'!BL6+'IMP UC Default Expenses'!BL6+'IMP UC Costs as Expenses'!BL6</f>
        <v>245.02500000000001</v>
      </c>
      <c r="BM6" s="264">
        <f ca="1">'IMP PRJ Expenses'!BM6+'IMP UC Default Expenses'!BM6+'IMP UC Costs as Expenses'!BM6</f>
        <v>394.60500000000002</v>
      </c>
      <c r="BN6" s="264">
        <f ca="1">'IMP PRJ Expenses'!BN6+'IMP UC Default Expenses'!BN6+'IMP UC Costs as Expenses'!BN6</f>
        <v>151.53749999999997</v>
      </c>
      <c r="BO6" s="263">
        <f ca="1">'IMP PRJ Expenses'!BO6+'IMP UC Default Expenses'!BO6+'IMP UC Costs as Expenses'!BO6</f>
        <v>159.52499999999992</v>
      </c>
      <c r="BP6" s="264">
        <f ca="1">'IMP PRJ Expenses'!BP6+'IMP UC Default Expenses'!BP6+'IMP UC Costs as Expenses'!BP6</f>
        <v>309.10499999999996</v>
      </c>
      <c r="BQ6" s="264">
        <f ca="1">'IMP PRJ Expenses'!BQ6+'IMP UC Default Expenses'!BQ6+'IMP UC Costs as Expenses'!BQ6</f>
        <v>180.78749999999994</v>
      </c>
      <c r="BR6" s="263">
        <f ca="1">'IMP PRJ Expenses'!BR6+'IMP UC Default Expenses'!BR6+'IMP UC Costs as Expenses'!BR6</f>
        <v>285.75</v>
      </c>
      <c r="BS6" s="264">
        <f ca="1">'IMP PRJ Expenses'!BS6+'IMP UC Default Expenses'!BS6+'IMP UC Costs as Expenses'!BS6</f>
        <v>517.95000000000005</v>
      </c>
      <c r="BT6" s="264">
        <f ca="1">'IMP PRJ Expenses'!BT6+'IMP UC Default Expenses'!BT6+'IMP UC Costs as Expenses'!BT6</f>
        <v>176.625</v>
      </c>
      <c r="BU6" s="263">
        <f ca="1">'IMP PRJ Expenses'!BU6+'IMP UC Default Expenses'!BU6+'IMP UC Costs as Expenses'!BU6</f>
        <v>252.89999999999992</v>
      </c>
      <c r="BV6" s="264">
        <f ca="1">'IMP PRJ Expenses'!BV6+'IMP UC Default Expenses'!BV6+'IMP UC Costs as Expenses'!BV6</f>
        <v>485.1</v>
      </c>
      <c r="BW6" s="265">
        <f ca="1">'IMP PRJ Expenses'!BW6+'IMP UC Default Expenses'!BW6+'IMP UC Costs as Expenses'!BW6</f>
        <v>178.2</v>
      </c>
      <c r="BX6" s="266">
        <f ca="1">'IMP PRJ Expenses'!BX6+'IMP UC Default Expenses'!BX6+'IMP UC Costs as Expenses'!BX6</f>
        <v>387.99</v>
      </c>
      <c r="BY6" s="264">
        <f ca="1">'IMP PRJ Expenses'!BY6+'IMP UC Default Expenses'!BY6+'IMP UC Costs as Expenses'!BY6</f>
        <v>699.678</v>
      </c>
      <c r="BZ6" s="264">
        <f ca="1">'IMP PRJ Expenses'!BZ6+'IMP UC Default Expenses'!BZ6+'IMP UC Costs as Expenses'!BZ6</f>
        <v>236.38499999999993</v>
      </c>
      <c r="CA6" s="263">
        <f ca="1">'IMP PRJ Expenses'!CA6+'IMP UC Default Expenses'!CA6+'IMP UC Costs as Expenses'!CA6</f>
        <v>479.78999999999996</v>
      </c>
      <c r="CB6" s="264">
        <f ca="1">'IMP PRJ Expenses'!CB6+'IMP UC Default Expenses'!CB6+'IMP UC Costs as Expenses'!CB6</f>
        <v>752.59800000000007</v>
      </c>
      <c r="CC6" s="264">
        <f ca="1">'IMP PRJ Expenses'!CC6+'IMP UC Default Expenses'!CC6+'IMP UC Costs as Expenses'!CC6</f>
        <v>309.28499999999997</v>
      </c>
      <c r="CD6" s="263">
        <f ca="1">'IMP PRJ Expenses'!CD6+'IMP UC Default Expenses'!CD6+'IMP UC Costs as Expenses'!CD6</f>
        <v>452.25000000000011</v>
      </c>
      <c r="CE6" s="264">
        <f ca="1">'IMP PRJ Expenses'!CE6+'IMP UC Default Expenses'!CE6+'IMP UC Costs as Expenses'!CE6</f>
        <v>705.61799999999994</v>
      </c>
      <c r="CF6" s="264">
        <f ca="1">'IMP PRJ Expenses'!CF6+'IMP UC Default Expenses'!CF6+'IMP UC Costs as Expenses'!CF6</f>
        <v>319.815</v>
      </c>
      <c r="CG6" s="263">
        <f ca="1">'IMP PRJ Expenses'!CG6+'IMP UC Default Expenses'!CG6+'IMP UC Costs as Expenses'!CG6</f>
        <v>478.17</v>
      </c>
      <c r="CH6" s="264">
        <f ca="1">'IMP PRJ Expenses'!CH6+'IMP UC Default Expenses'!CH6+'IMP UC Costs as Expenses'!CH6</f>
        <v>752.27400000000011</v>
      </c>
      <c r="CI6" s="265">
        <f ca="1">'IMP PRJ Expenses'!CI6+'IMP UC Default Expenses'!CI6+'IMP UC Costs as Expenses'!CI6</f>
        <v>306.85500000000008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Expenses'!AB7+'IMP UC Default Expenses'!AB7+'IMP UC Costs as Expenses'!AB7</f>
        <v>0</v>
      </c>
      <c r="AC7" s="264">
        <f ca="1">'IMP PRJ Expenses'!AC7+'IMP UC Default Expenses'!AC7+'IMP UC Costs as Expenses'!AC7</f>
        <v>3.456</v>
      </c>
      <c r="AD7" s="264">
        <f ca="1">'IMP PRJ Expenses'!AD7+'IMP UC Default Expenses'!AD7+'IMP UC Costs as Expenses'!AD7</f>
        <v>3.456</v>
      </c>
      <c r="AE7" s="263">
        <f ca="1">'IMP PRJ Expenses'!AE7+'IMP UC Default Expenses'!AE7+'IMP UC Costs as Expenses'!AE7</f>
        <v>3.456</v>
      </c>
      <c r="AF7" s="264">
        <f ca="1">'IMP PRJ Expenses'!AF7+'IMP UC Default Expenses'!AF7+'IMP UC Costs as Expenses'!AF7</f>
        <v>3.456</v>
      </c>
      <c r="AG7" s="264">
        <f ca="1">'IMP PRJ Expenses'!AG7+'IMP UC Default Expenses'!AG7+'IMP UC Costs as Expenses'!AG7</f>
        <v>3.456</v>
      </c>
      <c r="AH7" s="263">
        <f ca="1">'IMP PRJ Expenses'!AH7+'IMP UC Default Expenses'!AH7+'IMP UC Costs as Expenses'!AH7</f>
        <v>3.456</v>
      </c>
      <c r="AI7" s="264">
        <f ca="1">'IMP PRJ Expenses'!AI7+'IMP UC Default Expenses'!AI7+'IMP UC Costs as Expenses'!AI7</f>
        <v>3.456</v>
      </c>
      <c r="AJ7" s="264">
        <f ca="1">'IMP PRJ Expenses'!AJ7+'IMP UC Default Expenses'!AJ7+'IMP UC Costs as Expenses'!AJ7</f>
        <v>3.456</v>
      </c>
      <c r="AK7" s="263">
        <f ca="1">'IMP PRJ Expenses'!AK7+'IMP UC Default Expenses'!AK7+'IMP UC Costs as Expenses'!AK7</f>
        <v>3.456</v>
      </c>
      <c r="AL7" s="264">
        <f ca="1">'IMP PRJ Expenses'!AL7+'IMP UC Default Expenses'!AL7+'IMP UC Costs as Expenses'!AL7</f>
        <v>3.456</v>
      </c>
      <c r="AM7" s="265">
        <f ca="1">'IMP PRJ Expenses'!AM7+'IMP UC Default Expenses'!AM7+'IMP UC Costs as Expenses'!AM7</f>
        <v>3.456</v>
      </c>
      <c r="AN7" s="266">
        <f ca="1">'IMP PRJ Expenses'!AN7+'IMP UC Default Expenses'!AN7+'IMP UC Costs as Expenses'!AN7</f>
        <v>4.1520000000000001</v>
      </c>
      <c r="AO7" s="264">
        <f ca="1">'IMP PRJ Expenses'!AO7+'IMP UC Default Expenses'!AO7+'IMP UC Costs as Expenses'!AO7</f>
        <v>20.76</v>
      </c>
      <c r="AP7" s="264">
        <f ca="1">'IMP PRJ Expenses'!AP7+'IMP UC Default Expenses'!AP7+'IMP UC Costs as Expenses'!AP7</f>
        <v>20.76</v>
      </c>
      <c r="AQ7" s="263">
        <f ca="1">'IMP PRJ Expenses'!AQ7+'IMP UC Default Expenses'!AQ7+'IMP UC Costs as Expenses'!AQ7</f>
        <v>20.76</v>
      </c>
      <c r="AR7" s="264">
        <f ca="1">'IMP PRJ Expenses'!AR7+'IMP UC Default Expenses'!AR7+'IMP UC Costs as Expenses'!AR7</f>
        <v>24.911999999999995</v>
      </c>
      <c r="AS7" s="264">
        <f ca="1">'IMP PRJ Expenses'!AS7+'IMP UC Default Expenses'!AS7+'IMP UC Costs as Expenses'!AS7</f>
        <v>24.911999999999995</v>
      </c>
      <c r="AT7" s="263">
        <f ca="1">'IMP PRJ Expenses'!AT7+'IMP UC Default Expenses'!AT7+'IMP UC Costs as Expenses'!AT7</f>
        <v>24.911999999999995</v>
      </c>
      <c r="AU7" s="264">
        <f ca="1">'IMP PRJ Expenses'!AU7+'IMP UC Default Expenses'!AU7+'IMP UC Costs as Expenses'!AU7</f>
        <v>24.911999999999995</v>
      </c>
      <c r="AV7" s="264">
        <f ca="1">'IMP PRJ Expenses'!AV7+'IMP UC Default Expenses'!AV7+'IMP UC Costs as Expenses'!AV7</f>
        <v>24.911999999999995</v>
      </c>
      <c r="AW7" s="263">
        <f ca="1">'IMP PRJ Expenses'!AW7+'IMP UC Default Expenses'!AW7+'IMP UC Costs as Expenses'!AW7</f>
        <v>37.367999999999988</v>
      </c>
      <c r="AX7" s="264">
        <f ca="1">'IMP PRJ Expenses'!AX7+'IMP UC Default Expenses'!AX7+'IMP UC Costs as Expenses'!AX7</f>
        <v>35.291999999999987</v>
      </c>
      <c r="AY7" s="265">
        <f ca="1">'IMP PRJ Expenses'!AY7+'IMP UC Default Expenses'!AY7+'IMP UC Costs as Expenses'!AY7</f>
        <v>35.291999999999987</v>
      </c>
      <c r="AZ7" s="266">
        <f ca="1">'IMP PRJ Expenses'!AZ7+'IMP UC Default Expenses'!AZ7+'IMP UC Costs as Expenses'!AZ7</f>
        <v>42.432000000000016</v>
      </c>
      <c r="BA7" s="264">
        <f ca="1">'IMP PRJ Expenses'!BA7+'IMP UC Default Expenses'!BA7+'IMP UC Costs as Expenses'!BA7</f>
        <v>49.670400000000008</v>
      </c>
      <c r="BB7" s="264">
        <f ca="1">'IMP PRJ Expenses'!BB7+'IMP UC Default Expenses'!BB7+'IMP UC Costs as Expenses'!BB7</f>
        <v>49.670400000000008</v>
      </c>
      <c r="BC7" s="263">
        <f ca="1">'IMP PRJ Expenses'!BC7+'IMP UC Default Expenses'!BC7+'IMP UC Costs as Expenses'!BC7</f>
        <v>49.670400000000008</v>
      </c>
      <c r="BD7" s="264">
        <f ca="1">'IMP PRJ Expenses'!BD7+'IMP UC Default Expenses'!BD7+'IMP UC Costs as Expenses'!BD7</f>
        <v>77.126400000000004</v>
      </c>
      <c r="BE7" s="264">
        <f ca="1">'IMP PRJ Expenses'!BE7+'IMP UC Default Expenses'!BE7+'IMP UC Costs as Expenses'!BE7</f>
        <v>77.126400000000004</v>
      </c>
      <c r="BF7" s="263">
        <f ca="1">'IMP PRJ Expenses'!BF7+'IMP UC Default Expenses'!BF7+'IMP UC Costs as Expenses'!BF7</f>
        <v>77.126400000000004</v>
      </c>
      <c r="BG7" s="264">
        <f ca="1">'IMP PRJ Expenses'!BG7+'IMP UC Default Expenses'!BG7+'IMP UC Costs as Expenses'!BG7</f>
        <v>77.126400000000004</v>
      </c>
      <c r="BH7" s="264">
        <f ca="1">'IMP PRJ Expenses'!BH7+'IMP UC Default Expenses'!BH7+'IMP UC Costs as Expenses'!BH7</f>
        <v>77.126400000000004</v>
      </c>
      <c r="BI7" s="263">
        <f ca="1">'IMP PRJ Expenses'!BI7+'IMP UC Default Expenses'!BI7+'IMP UC Costs as Expenses'!BI7</f>
        <v>77.126400000000004</v>
      </c>
      <c r="BJ7" s="264">
        <f ca="1">'IMP PRJ Expenses'!BJ7+'IMP UC Default Expenses'!BJ7+'IMP UC Costs as Expenses'!BJ7</f>
        <v>77.126400000000004</v>
      </c>
      <c r="BK7" s="265">
        <f ca="1">'IMP PRJ Expenses'!BK7+'IMP UC Default Expenses'!BK7+'IMP UC Costs as Expenses'!BK7</f>
        <v>77.126400000000004</v>
      </c>
      <c r="BL7" s="266">
        <f ca="1">'IMP PRJ Expenses'!BL7+'IMP UC Default Expenses'!BL7+'IMP UC Costs as Expenses'!BL7</f>
        <v>110.69999999999999</v>
      </c>
      <c r="BM7" s="264">
        <f ca="1">'IMP PRJ Expenses'!BM7+'IMP UC Default Expenses'!BM7+'IMP UC Costs as Expenses'!BM7</f>
        <v>110.69999999999999</v>
      </c>
      <c r="BN7" s="264">
        <f ca="1">'IMP PRJ Expenses'!BN7+'IMP UC Default Expenses'!BN7+'IMP UC Costs as Expenses'!BN7</f>
        <v>110.69999999999999</v>
      </c>
      <c r="BO7" s="263">
        <f ca="1">'IMP PRJ Expenses'!BO7+'IMP UC Default Expenses'!BO7+'IMP UC Costs as Expenses'!BO7</f>
        <v>110.69999999999999</v>
      </c>
      <c r="BP7" s="264">
        <f ca="1">'IMP PRJ Expenses'!BP7+'IMP UC Default Expenses'!BP7+'IMP UC Costs as Expenses'!BP7</f>
        <v>149.69999999999999</v>
      </c>
      <c r="BQ7" s="264">
        <f ca="1">'IMP PRJ Expenses'!BQ7+'IMP UC Default Expenses'!BQ7+'IMP UC Costs as Expenses'!BQ7</f>
        <v>149.69999999999999</v>
      </c>
      <c r="BR7" s="263">
        <f ca="1">'IMP PRJ Expenses'!BR7+'IMP UC Default Expenses'!BR7+'IMP UC Costs as Expenses'!BR7</f>
        <v>165</v>
      </c>
      <c r="BS7" s="264">
        <f ca="1">'IMP PRJ Expenses'!BS7+'IMP UC Default Expenses'!BS7+'IMP UC Costs as Expenses'!BS7</f>
        <v>165</v>
      </c>
      <c r="BT7" s="264">
        <f ca="1">'IMP PRJ Expenses'!BT7+'IMP UC Default Expenses'!BT7+'IMP UC Costs as Expenses'!BT7</f>
        <v>165</v>
      </c>
      <c r="BU7" s="263">
        <f ca="1">'IMP PRJ Expenses'!BU7+'IMP UC Default Expenses'!BU7+'IMP UC Costs as Expenses'!BU7</f>
        <v>165</v>
      </c>
      <c r="BV7" s="264">
        <f ca="1">'IMP PRJ Expenses'!BV7+'IMP UC Default Expenses'!BV7+'IMP UC Costs as Expenses'!BV7</f>
        <v>167.09999999999994</v>
      </c>
      <c r="BW7" s="265">
        <f ca="1">'IMP PRJ Expenses'!BW7+'IMP UC Default Expenses'!BW7+'IMP UC Costs as Expenses'!BW7</f>
        <v>167.09999999999994</v>
      </c>
      <c r="BX7" s="266">
        <f ca="1">'IMP PRJ Expenses'!BX7+'IMP UC Default Expenses'!BX7+'IMP UC Costs as Expenses'!BX7</f>
        <v>200.51999999999995</v>
      </c>
      <c r="BY7" s="264">
        <f ca="1">'IMP PRJ Expenses'!BY7+'IMP UC Default Expenses'!BY7+'IMP UC Costs as Expenses'!BY7</f>
        <v>200.51999999999995</v>
      </c>
      <c r="BZ7" s="264">
        <f ca="1">'IMP PRJ Expenses'!BZ7+'IMP UC Default Expenses'!BZ7+'IMP UC Costs as Expenses'!BZ7</f>
        <v>200.51999999999995</v>
      </c>
      <c r="CA7" s="263">
        <f ca="1">'IMP PRJ Expenses'!CA7+'IMP UC Default Expenses'!CA7+'IMP UC Costs as Expenses'!CA7</f>
        <v>265.31999999999994</v>
      </c>
      <c r="CB7" s="264">
        <f ca="1">'IMP PRJ Expenses'!CB7+'IMP UC Default Expenses'!CB7+'IMP UC Costs as Expenses'!CB7</f>
        <v>265.31999999999994</v>
      </c>
      <c r="CC7" s="264">
        <f ca="1">'IMP PRJ Expenses'!CC7+'IMP UC Default Expenses'!CC7+'IMP UC Costs as Expenses'!CC7</f>
        <v>265.31999999999994</v>
      </c>
      <c r="CD7" s="263">
        <f ca="1">'IMP PRJ Expenses'!CD7+'IMP UC Default Expenses'!CD7+'IMP UC Costs as Expenses'!CD7</f>
        <v>297.72000000000003</v>
      </c>
      <c r="CE7" s="264">
        <f ca="1">'IMP PRJ Expenses'!CE7+'IMP UC Default Expenses'!CE7+'IMP UC Costs as Expenses'!CE7</f>
        <v>263.15999999999997</v>
      </c>
      <c r="CF7" s="264">
        <f ca="1">'IMP PRJ Expenses'!CF7+'IMP UC Default Expenses'!CF7+'IMP UC Costs as Expenses'!CF7</f>
        <v>263.15999999999997</v>
      </c>
      <c r="CG7" s="263">
        <f ca="1">'IMP PRJ Expenses'!CG7+'IMP UC Default Expenses'!CG7+'IMP UC Costs as Expenses'!CG7</f>
        <v>263.15999999999997</v>
      </c>
      <c r="CH7" s="264">
        <f ca="1">'IMP PRJ Expenses'!CH7+'IMP UC Default Expenses'!CH7+'IMP UC Costs as Expenses'!CH7</f>
        <v>263.15999999999997</v>
      </c>
      <c r="CI7" s="265">
        <f ca="1">'IMP PRJ Expenses'!CI7+'IMP UC Default Expenses'!CI7+'IMP UC Costs as Expenses'!CI7</f>
        <v>263.15999999999997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Expenses'!AB8+'IMP UC Default Expenses'!AB8+'IMP UC Costs as Expenses'!AB8</f>
        <v>0</v>
      </c>
      <c r="AC8" s="264">
        <f ca="1">'IMP PRJ Expenses'!AC8+'IMP UC Default Expenses'!AC8+'IMP UC Costs as Expenses'!AC8</f>
        <v>0</v>
      </c>
      <c r="AD8" s="264">
        <f ca="1">'IMP PRJ Expenses'!AD8+'IMP UC Default Expenses'!AD8+'IMP UC Costs as Expenses'!AD8</f>
        <v>2.5920000000000001</v>
      </c>
      <c r="AE8" s="263">
        <f ca="1">'IMP PRJ Expenses'!AE8+'IMP UC Default Expenses'!AE8+'IMP UC Costs as Expenses'!AE8</f>
        <v>5.1840000000000002</v>
      </c>
      <c r="AF8" s="264">
        <f ca="1">'IMP PRJ Expenses'!AF8+'IMP UC Default Expenses'!AF8+'IMP UC Costs as Expenses'!AF8</f>
        <v>5.1840000000000002</v>
      </c>
      <c r="AG8" s="264">
        <f ca="1">'IMP PRJ Expenses'!AG8+'IMP UC Default Expenses'!AG8+'IMP UC Costs as Expenses'!AG8</f>
        <v>5.1840000000000002</v>
      </c>
      <c r="AH8" s="263">
        <f ca="1">'IMP PRJ Expenses'!AH8+'IMP UC Default Expenses'!AH8+'IMP UC Costs as Expenses'!AH8</f>
        <v>5.1840000000000002</v>
      </c>
      <c r="AI8" s="264">
        <f ca="1">'IMP PRJ Expenses'!AI8+'IMP UC Default Expenses'!AI8+'IMP UC Costs as Expenses'!AI8</f>
        <v>5.1840000000000002</v>
      </c>
      <c r="AJ8" s="264">
        <f ca="1">'IMP PRJ Expenses'!AJ8+'IMP UC Default Expenses'!AJ8+'IMP UC Costs as Expenses'!AJ8</f>
        <v>5.1840000000000002</v>
      </c>
      <c r="AK8" s="263">
        <f ca="1">'IMP PRJ Expenses'!AK8+'IMP UC Default Expenses'!AK8+'IMP UC Costs as Expenses'!AK8</f>
        <v>5.1840000000000002</v>
      </c>
      <c r="AL8" s="264">
        <f ca="1">'IMP PRJ Expenses'!AL8+'IMP UC Default Expenses'!AL8+'IMP UC Costs as Expenses'!AL8</f>
        <v>5.1840000000000002</v>
      </c>
      <c r="AM8" s="265">
        <f ca="1">'IMP PRJ Expenses'!AM8+'IMP UC Default Expenses'!AM8+'IMP UC Costs as Expenses'!AM8</f>
        <v>5.1840000000000002</v>
      </c>
      <c r="AN8" s="266">
        <f ca="1">'IMP PRJ Expenses'!AN8+'IMP UC Default Expenses'!AN8+'IMP UC Costs as Expenses'!AN8</f>
        <v>6.2279999999999989</v>
      </c>
      <c r="AO8" s="264">
        <f ca="1">'IMP PRJ Expenses'!AO8+'IMP UC Default Expenses'!AO8+'IMP UC Costs as Expenses'!AO8</f>
        <v>6.2279999999999989</v>
      </c>
      <c r="AP8" s="264">
        <f ca="1">'IMP PRJ Expenses'!AP8+'IMP UC Default Expenses'!AP8+'IMP UC Costs as Expenses'!AP8</f>
        <v>18.684000000000001</v>
      </c>
      <c r="AQ8" s="263">
        <f ca="1">'IMP PRJ Expenses'!AQ8+'IMP UC Default Expenses'!AQ8+'IMP UC Costs as Expenses'!AQ8</f>
        <v>31.139999999999997</v>
      </c>
      <c r="AR8" s="264">
        <f ca="1">'IMP PRJ Expenses'!AR8+'IMP UC Default Expenses'!AR8+'IMP UC Costs as Expenses'!AR8</f>
        <v>31.139999999999997</v>
      </c>
      <c r="AS8" s="264">
        <f ca="1">'IMP PRJ Expenses'!AS8+'IMP UC Default Expenses'!AS8+'IMP UC Costs as Expenses'!AS8</f>
        <v>34.253999999999998</v>
      </c>
      <c r="AT8" s="263">
        <f ca="1">'IMP PRJ Expenses'!AT8+'IMP UC Default Expenses'!AT8+'IMP UC Costs as Expenses'!AT8</f>
        <v>37.368000000000002</v>
      </c>
      <c r="AU8" s="264">
        <f ca="1">'IMP PRJ Expenses'!AU8+'IMP UC Default Expenses'!AU8+'IMP UC Costs as Expenses'!AU8</f>
        <v>37.368000000000002</v>
      </c>
      <c r="AV8" s="264">
        <f ca="1">'IMP PRJ Expenses'!AV8+'IMP UC Default Expenses'!AV8+'IMP UC Costs as Expenses'!AV8</f>
        <v>37.368000000000002</v>
      </c>
      <c r="AW8" s="263">
        <f ca="1">'IMP PRJ Expenses'!AW8+'IMP UC Default Expenses'!AW8+'IMP UC Costs as Expenses'!AW8</f>
        <v>56.051999999999992</v>
      </c>
      <c r="AX8" s="264">
        <f ca="1">'IMP PRJ Expenses'!AX8+'IMP UC Default Expenses'!AX8+'IMP UC Costs as Expenses'!AX8</f>
        <v>56.051999999999992</v>
      </c>
      <c r="AY8" s="265">
        <f ca="1">'IMP PRJ Expenses'!AY8+'IMP UC Default Expenses'!AY8+'IMP UC Costs as Expenses'!AY8</f>
        <v>42.038999999999994</v>
      </c>
      <c r="AZ8" s="266">
        <f ca="1">'IMP PRJ Expenses'!AZ8+'IMP UC Default Expenses'!AZ8+'IMP UC Costs as Expenses'!AZ8</f>
        <v>48.672000000000004</v>
      </c>
      <c r="BA8" s="264">
        <f ca="1">'IMP PRJ Expenses'!BA8+'IMP UC Default Expenses'!BA8+'IMP UC Costs as Expenses'!BA8</f>
        <v>48.672000000000004</v>
      </c>
      <c r="BB8" s="264">
        <f ca="1">'IMP PRJ Expenses'!BB8+'IMP UC Default Expenses'!BB8+'IMP UC Costs as Expenses'!BB8</f>
        <v>54.100799999999992</v>
      </c>
      <c r="BC8" s="263">
        <f ca="1">'IMP PRJ Expenses'!BC8+'IMP UC Default Expenses'!BC8+'IMP UC Costs as Expenses'!BC8</f>
        <v>59.529600000000023</v>
      </c>
      <c r="BD8" s="264">
        <f ca="1">'IMP PRJ Expenses'!BD8+'IMP UC Default Expenses'!BD8+'IMP UC Costs as Expenses'!BD8</f>
        <v>59.529600000000023</v>
      </c>
      <c r="BE8" s="264">
        <f ca="1">'IMP PRJ Expenses'!BE8+'IMP UC Default Expenses'!BE8+'IMP UC Costs as Expenses'!BE8</f>
        <v>95.097600000000043</v>
      </c>
      <c r="BF8" s="263">
        <f ca="1">'IMP PRJ Expenses'!BF8+'IMP UC Default Expenses'!BF8+'IMP UC Costs as Expenses'!BF8</f>
        <v>115.68960000000006</v>
      </c>
      <c r="BG8" s="264">
        <f ca="1">'IMP PRJ Expenses'!BG8+'IMP UC Default Expenses'!BG8+'IMP UC Costs as Expenses'!BG8</f>
        <v>115.68960000000006</v>
      </c>
      <c r="BH8" s="264">
        <f ca="1">'IMP PRJ Expenses'!BH8+'IMP UC Default Expenses'!BH8+'IMP UC Costs as Expenses'!BH8</f>
        <v>115.68960000000006</v>
      </c>
      <c r="BI8" s="263">
        <f ca="1">'IMP PRJ Expenses'!BI8+'IMP UC Default Expenses'!BI8+'IMP UC Costs as Expenses'!BI8</f>
        <v>115.68960000000006</v>
      </c>
      <c r="BJ8" s="264">
        <f ca="1">'IMP PRJ Expenses'!BJ8+'IMP UC Default Expenses'!BJ8+'IMP UC Costs as Expenses'!BJ8</f>
        <v>115.68960000000006</v>
      </c>
      <c r="BK8" s="265">
        <f ca="1">'IMP PRJ Expenses'!BK8+'IMP UC Default Expenses'!BK8+'IMP UC Costs as Expenses'!BK8</f>
        <v>115.68960000000006</v>
      </c>
      <c r="BL8" s="266">
        <f ca="1">'IMP PRJ Expenses'!BL8+'IMP UC Default Expenses'!BL8+'IMP UC Costs as Expenses'!BL8</f>
        <v>166.05</v>
      </c>
      <c r="BM8" s="264">
        <f ca="1">'IMP PRJ Expenses'!BM8+'IMP UC Default Expenses'!BM8+'IMP UC Costs as Expenses'!BM8</f>
        <v>166.05</v>
      </c>
      <c r="BN8" s="264">
        <f ca="1">'IMP PRJ Expenses'!BN8+'IMP UC Default Expenses'!BN8+'IMP UC Costs as Expenses'!BN8</f>
        <v>166.05</v>
      </c>
      <c r="BO8" s="263">
        <f ca="1">'IMP PRJ Expenses'!BO8+'IMP UC Default Expenses'!BO8+'IMP UC Costs as Expenses'!BO8</f>
        <v>166.04999999999995</v>
      </c>
      <c r="BP8" s="264">
        <f ca="1">'IMP PRJ Expenses'!BP8+'IMP UC Default Expenses'!BP8+'IMP UC Costs as Expenses'!BP8</f>
        <v>166.04999999999995</v>
      </c>
      <c r="BQ8" s="264">
        <f ca="1">'IMP PRJ Expenses'!BQ8+'IMP UC Default Expenses'!BQ8+'IMP UC Costs as Expenses'!BQ8</f>
        <v>177.3</v>
      </c>
      <c r="BR8" s="263">
        <f ca="1">'IMP PRJ Expenses'!BR8+'IMP UC Default Expenses'!BR8+'IMP UC Costs as Expenses'!BR8</f>
        <v>193.5</v>
      </c>
      <c r="BS8" s="264">
        <f ca="1">'IMP PRJ Expenses'!BS8+'IMP UC Default Expenses'!BS8+'IMP UC Costs as Expenses'!BS8</f>
        <v>193.5</v>
      </c>
      <c r="BT8" s="264">
        <f ca="1">'IMP PRJ Expenses'!BT8+'IMP UC Default Expenses'!BT8+'IMP UC Costs as Expenses'!BT8</f>
        <v>193.5</v>
      </c>
      <c r="BU8" s="263">
        <f ca="1">'IMP PRJ Expenses'!BU8+'IMP UC Default Expenses'!BU8+'IMP UC Costs as Expenses'!BU8</f>
        <v>193.5</v>
      </c>
      <c r="BV8" s="264">
        <f ca="1">'IMP PRJ Expenses'!BV8+'IMP UC Default Expenses'!BV8+'IMP UC Costs as Expenses'!BV8</f>
        <v>193.5</v>
      </c>
      <c r="BW8" s="265">
        <f ca="1">'IMP PRJ Expenses'!BW8+'IMP UC Default Expenses'!BW8+'IMP UC Costs as Expenses'!BW8</f>
        <v>213.07500000000005</v>
      </c>
      <c r="BX8" s="266">
        <f ca="1">'IMP PRJ Expenses'!BX8+'IMP UC Default Expenses'!BX8+'IMP UC Costs as Expenses'!BX8</f>
        <v>279.18</v>
      </c>
      <c r="BY8" s="264">
        <f ca="1">'IMP PRJ Expenses'!BY8+'IMP UC Default Expenses'!BY8+'IMP UC Costs as Expenses'!BY8</f>
        <v>279.18</v>
      </c>
      <c r="BZ8" s="264">
        <f ca="1">'IMP PRJ Expenses'!BZ8+'IMP UC Default Expenses'!BZ8+'IMP UC Costs as Expenses'!BZ8</f>
        <v>279.18</v>
      </c>
      <c r="CA8" s="263">
        <f ca="1">'IMP PRJ Expenses'!CA8+'IMP UC Default Expenses'!CA8+'IMP UC Costs as Expenses'!CA8</f>
        <v>376.37999999999994</v>
      </c>
      <c r="CB8" s="264">
        <f ca="1">'IMP PRJ Expenses'!CB8+'IMP UC Default Expenses'!CB8+'IMP UC Costs as Expenses'!CB8</f>
        <v>376.37999999999994</v>
      </c>
      <c r="CC8" s="264">
        <f ca="1">'IMP PRJ Expenses'!CC8+'IMP UC Default Expenses'!CC8+'IMP UC Costs as Expenses'!CC8</f>
        <v>376.37999999999994</v>
      </c>
      <c r="CD8" s="263">
        <f ca="1">'IMP PRJ Expenses'!CD8+'IMP UC Default Expenses'!CD8+'IMP UC Costs as Expenses'!CD8</f>
        <v>424.98000000000013</v>
      </c>
      <c r="CE8" s="264">
        <f ca="1">'IMP PRJ Expenses'!CE8+'IMP UC Default Expenses'!CE8+'IMP UC Costs as Expenses'!CE8</f>
        <v>424.98000000000013</v>
      </c>
      <c r="CF8" s="264">
        <f ca="1">'IMP PRJ Expenses'!CF8+'IMP UC Default Expenses'!CF8+'IMP UC Costs as Expenses'!CF8</f>
        <v>399.06000000000017</v>
      </c>
      <c r="CG8" s="263">
        <f ca="1">'IMP PRJ Expenses'!CG8+'IMP UC Default Expenses'!CG8+'IMP UC Costs as Expenses'!CG8</f>
        <v>373.1400000000001</v>
      </c>
      <c r="CH8" s="264">
        <f ca="1">'IMP PRJ Expenses'!CH8+'IMP UC Default Expenses'!CH8+'IMP UC Costs as Expenses'!CH8</f>
        <v>373.1400000000001</v>
      </c>
      <c r="CI8" s="265">
        <f ca="1">'IMP PRJ Expenses'!CI8+'IMP UC Default Expenses'!CI8+'IMP UC Costs as Expenses'!CI8</f>
        <v>373.1400000000001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Expenses'!AB9+'IMP UC Default Expenses'!AB9+'IMP UC Costs as Expenses'!AB9</f>
        <v>6.9119999999999999</v>
      </c>
      <c r="AC9" s="264">
        <f ca="1">'IMP PRJ Expenses'!AC9+'IMP UC Default Expenses'!AC9+'IMP UC Costs as Expenses'!AC9</f>
        <v>6.9119999999999999</v>
      </c>
      <c r="AD9" s="264">
        <f ca="1">'IMP PRJ Expenses'!AD9+'IMP UC Default Expenses'!AD9+'IMP UC Costs as Expenses'!AD9</f>
        <v>25.574400000000001</v>
      </c>
      <c r="AE9" s="263">
        <f ca="1">'IMP PRJ Expenses'!AE9+'IMP UC Default Expenses'!AE9+'IMP UC Costs as Expenses'!AE9</f>
        <v>25.574400000000001</v>
      </c>
      <c r="AF9" s="264">
        <f ca="1">'IMP PRJ Expenses'!AF9+'IMP UC Default Expenses'!AF9+'IMP UC Costs as Expenses'!AF9</f>
        <v>27.648</v>
      </c>
      <c r="AG9" s="264">
        <f ca="1">'IMP PRJ Expenses'!AG9+'IMP UC Default Expenses'!AG9+'IMP UC Costs as Expenses'!AG9</f>
        <v>23.500799999999998</v>
      </c>
      <c r="AH9" s="263">
        <f ca="1">'IMP PRJ Expenses'!AH9+'IMP UC Default Expenses'!AH9+'IMP UC Costs as Expenses'!AH9</f>
        <v>25.574400000000001</v>
      </c>
      <c r="AI9" s="264">
        <f ca="1">'IMP PRJ Expenses'!AI9+'IMP UC Default Expenses'!AI9+'IMP UC Costs as Expenses'!AI9</f>
        <v>27.648</v>
      </c>
      <c r="AJ9" s="264">
        <f ca="1">'IMP PRJ Expenses'!AJ9+'IMP UC Default Expenses'!AJ9+'IMP UC Costs as Expenses'!AJ9</f>
        <v>23.500799999999998</v>
      </c>
      <c r="AK9" s="263">
        <f ca="1">'IMP PRJ Expenses'!AK9+'IMP UC Default Expenses'!AK9+'IMP UC Costs as Expenses'!AK9</f>
        <v>25.574400000000001</v>
      </c>
      <c r="AL9" s="264">
        <f ca="1">'IMP PRJ Expenses'!AL9+'IMP UC Default Expenses'!AL9+'IMP UC Costs as Expenses'!AL9</f>
        <v>27.648</v>
      </c>
      <c r="AM9" s="265">
        <f ca="1">'IMP PRJ Expenses'!AM9+'IMP UC Default Expenses'!AM9+'IMP UC Costs as Expenses'!AM9</f>
        <v>23.500799999999998</v>
      </c>
      <c r="AN9" s="266">
        <f ca="1">'IMP PRJ Expenses'!AN9+'IMP UC Default Expenses'!AN9+'IMP UC Costs as Expenses'!AN9</f>
        <v>63.94080000000001</v>
      </c>
      <c r="AO9" s="264">
        <f ca="1">'IMP PRJ Expenses'!AO9+'IMP UC Default Expenses'!AO9+'IMP UC Costs as Expenses'!AO9</f>
        <v>66.432000000000016</v>
      </c>
      <c r="AP9" s="264">
        <f ca="1">'IMP PRJ Expenses'!AP9+'IMP UC Default Expenses'!AP9+'IMP UC Costs as Expenses'!AP9</f>
        <v>151.1328</v>
      </c>
      <c r="AQ9" s="263">
        <f ca="1">'IMP PRJ Expenses'!AQ9+'IMP UC Default Expenses'!AQ9+'IMP UC Costs as Expenses'!AQ9</f>
        <v>128.71199999999999</v>
      </c>
      <c r="AR9" s="264">
        <f ca="1">'IMP PRJ Expenses'!AR9+'IMP UC Default Expenses'!AR9+'IMP UC Costs as Expenses'!AR9</f>
        <v>141.16800000000001</v>
      </c>
      <c r="AS9" s="264">
        <f ca="1">'IMP PRJ Expenses'!AS9+'IMP UC Default Expenses'!AS9+'IMP UC Costs as Expenses'!AS9</f>
        <v>138.67680000000001</v>
      </c>
      <c r="AT9" s="263">
        <f ca="1">'IMP PRJ Expenses'!AT9+'IMP UC Default Expenses'!AT9+'IMP UC Costs as Expenses'!AT9</f>
        <v>151.1328</v>
      </c>
      <c r="AU9" s="264">
        <f ca="1">'IMP PRJ Expenses'!AU9+'IMP UC Default Expenses'!AU9+'IMP UC Costs as Expenses'!AU9</f>
        <v>166.08</v>
      </c>
      <c r="AV9" s="264">
        <f ca="1">'IMP PRJ Expenses'!AV9+'IMP UC Default Expenses'!AV9+'IMP UC Costs as Expenses'!AV9</f>
        <v>136.18559999999999</v>
      </c>
      <c r="AW9" s="263">
        <f ca="1">'IMP PRJ Expenses'!AW9+'IMP UC Default Expenses'!AW9+'IMP UC Costs as Expenses'!AW9</f>
        <v>116.256</v>
      </c>
      <c r="AX9" s="264">
        <f ca="1">'IMP PRJ Expenses'!AX9+'IMP UC Default Expenses'!AX9+'IMP UC Costs as Expenses'!AX9</f>
        <v>128.71199999999999</v>
      </c>
      <c r="AY9" s="265">
        <f ca="1">'IMP PRJ Expenses'!AY9+'IMP UC Default Expenses'!AY9+'IMP UC Costs as Expenses'!AY9</f>
        <v>137.43119999999999</v>
      </c>
      <c r="AZ9" s="266">
        <f ca="1">'IMP PRJ Expenses'!AZ9+'IMP UC Default Expenses'!AZ9+'IMP UC Costs as Expenses'!AZ9</f>
        <v>154.75200000000001</v>
      </c>
      <c r="BA9" s="264">
        <f ca="1">'IMP PRJ Expenses'!BA9+'IMP UC Default Expenses'!BA9+'IMP UC Costs as Expenses'!BA9</f>
        <v>174.22080000000003</v>
      </c>
      <c r="BB9" s="264">
        <f ca="1">'IMP PRJ Expenses'!BB9+'IMP UC Default Expenses'!BB9+'IMP UC Costs as Expenses'!BB9</f>
        <v>158.19648000000001</v>
      </c>
      <c r="BC9" s="263">
        <f ca="1">'IMP PRJ Expenses'!BC9+'IMP UC Default Expenses'!BC9+'IMP UC Costs as Expenses'!BC9</f>
        <v>112.76928000000001</v>
      </c>
      <c r="BD9" s="264">
        <f ca="1">'IMP PRJ Expenses'!BD9+'IMP UC Default Expenses'!BD9+'IMP UC Costs as Expenses'!BD9</f>
        <v>134.78399999999996</v>
      </c>
      <c r="BE9" s="264">
        <f ca="1">'IMP PRJ Expenses'!BE9+'IMP UC Default Expenses'!BE9+'IMP UC Costs as Expenses'!BE9</f>
        <v>292.93056000000001</v>
      </c>
      <c r="BF9" s="263">
        <f ca="1">'IMP PRJ Expenses'!BF9+'IMP UC Default Expenses'!BF9+'IMP UC Costs as Expenses'!BF9</f>
        <v>314.94527999999997</v>
      </c>
      <c r="BG9" s="264">
        <f ca="1">'IMP PRJ Expenses'!BG9+'IMP UC Default Expenses'!BG9+'IMP UC Costs as Expenses'!BG9</f>
        <v>359.42399999999998</v>
      </c>
      <c r="BH9" s="264">
        <f ca="1">'IMP PRJ Expenses'!BH9+'IMP UC Default Expenses'!BH9+'IMP UC Costs as Expenses'!BH9</f>
        <v>270.46655999999996</v>
      </c>
      <c r="BI9" s="263">
        <f ca="1">'IMP PRJ Expenses'!BI9+'IMP UC Default Expenses'!BI9+'IMP UC Costs as Expenses'!BI9</f>
        <v>314.94527999999997</v>
      </c>
      <c r="BJ9" s="264">
        <f ca="1">'IMP PRJ Expenses'!BJ9+'IMP UC Default Expenses'!BJ9+'IMP UC Costs as Expenses'!BJ9</f>
        <v>359.42399999999998</v>
      </c>
      <c r="BK9" s="265">
        <f ca="1">'IMP PRJ Expenses'!BK9+'IMP UC Default Expenses'!BK9+'IMP UC Costs as Expenses'!BK9</f>
        <v>270.46655999999996</v>
      </c>
      <c r="BL9" s="266">
        <f ca="1">'IMP PRJ Expenses'!BL9+'IMP UC Default Expenses'!BL9+'IMP UC Costs as Expenses'!BL9</f>
        <v>382.14</v>
      </c>
      <c r="BM9" s="264">
        <f ca="1">'IMP PRJ Expenses'!BM9+'IMP UC Default Expenses'!BM9+'IMP UC Costs as Expenses'!BM9</f>
        <v>432</v>
      </c>
      <c r="BN9" s="264">
        <f ca="1">'IMP PRJ Expenses'!BN9+'IMP UC Default Expenses'!BN9+'IMP UC Costs as Expenses'!BN9</f>
        <v>332.28</v>
      </c>
      <c r="BO9" s="263">
        <f ca="1">'IMP PRJ Expenses'!BO9+'IMP UC Default Expenses'!BO9+'IMP UC Costs as Expenses'!BO9</f>
        <v>124.13999999999999</v>
      </c>
      <c r="BP9" s="264">
        <f ca="1">'IMP PRJ Expenses'!BP9+'IMP UC Default Expenses'!BP9+'IMP UC Costs as Expenses'!BP9</f>
        <v>174</v>
      </c>
      <c r="BQ9" s="264">
        <f ca="1">'IMP PRJ Expenses'!BQ9+'IMP UC Default Expenses'!BQ9+'IMP UC Costs as Expenses'!BQ9</f>
        <v>349.67999999999995</v>
      </c>
      <c r="BR9" s="263">
        <f ca="1">'IMP PRJ Expenses'!BR9+'IMP UC Default Expenses'!BR9+'IMP UC Costs as Expenses'!BR9</f>
        <v>402.6</v>
      </c>
      <c r="BS9" s="264">
        <f ca="1">'IMP PRJ Expenses'!BS9+'IMP UC Default Expenses'!BS9+'IMP UC Costs as Expenses'!BS9</f>
        <v>480</v>
      </c>
      <c r="BT9" s="264">
        <f ca="1">'IMP PRJ Expenses'!BT9+'IMP UC Default Expenses'!BT9+'IMP UC Costs as Expenses'!BT9</f>
        <v>325.2</v>
      </c>
      <c r="BU9" s="263">
        <f ca="1">'IMP PRJ Expenses'!BU9+'IMP UC Default Expenses'!BU9+'IMP UC Costs as Expenses'!BU9</f>
        <v>310.8</v>
      </c>
      <c r="BV9" s="264">
        <f ca="1">'IMP PRJ Expenses'!BV9+'IMP UC Default Expenses'!BV9+'IMP UC Costs as Expenses'!BV9</f>
        <v>388.2</v>
      </c>
      <c r="BW9" s="265">
        <f ca="1">'IMP PRJ Expenses'!BW9+'IMP UC Default Expenses'!BW9+'IMP UC Costs as Expenses'!BW9</f>
        <v>316.02</v>
      </c>
      <c r="BX9" s="266">
        <f ca="1">'IMP PRJ Expenses'!BX9+'IMP UC Default Expenses'!BX9+'IMP UC Costs as Expenses'!BX9</f>
        <v>472.10399999999998</v>
      </c>
      <c r="BY9" s="264">
        <f ca="1">'IMP PRJ Expenses'!BY9+'IMP UC Default Expenses'!BY9+'IMP UC Costs as Expenses'!BY9</f>
        <v>576</v>
      </c>
      <c r="BZ9" s="264">
        <f ca="1">'IMP PRJ Expenses'!BZ9+'IMP UC Default Expenses'!BZ9+'IMP UC Costs as Expenses'!BZ9</f>
        <v>368.20799999999997</v>
      </c>
      <c r="CA9" s="263">
        <f ca="1">'IMP PRJ Expenses'!CA9+'IMP UC Default Expenses'!CA9+'IMP UC Costs as Expenses'!CA9</f>
        <v>485.06400000000002</v>
      </c>
      <c r="CB9" s="264">
        <f ca="1">'IMP PRJ Expenses'!CB9+'IMP UC Default Expenses'!CB9+'IMP UC Costs as Expenses'!CB9</f>
        <v>576</v>
      </c>
      <c r="CC9" s="264">
        <f ca="1">'IMP PRJ Expenses'!CC9+'IMP UC Default Expenses'!CC9+'IMP UC Costs as Expenses'!CC9</f>
        <v>394.12800000000004</v>
      </c>
      <c r="CD9" s="263">
        <f ca="1">'IMP PRJ Expenses'!CD9+'IMP UC Default Expenses'!CD9+'IMP UC Costs as Expenses'!CD9</f>
        <v>422.42399999999998</v>
      </c>
      <c r="CE9" s="264">
        <f ca="1">'IMP PRJ Expenses'!CE9+'IMP UC Default Expenses'!CE9+'IMP UC Costs as Expenses'!CE9</f>
        <v>506.88</v>
      </c>
      <c r="CF9" s="264">
        <f ca="1">'IMP PRJ Expenses'!CF9+'IMP UC Default Expenses'!CF9+'IMP UC Costs as Expenses'!CF9</f>
        <v>400.17600000000004</v>
      </c>
      <c r="CG9" s="263">
        <f ca="1">'IMP PRJ Expenses'!CG9+'IMP UC Default Expenses'!CG9+'IMP UC Costs as Expenses'!CG9</f>
        <v>484.63200000000001</v>
      </c>
      <c r="CH9" s="264">
        <f ca="1">'IMP PRJ Expenses'!CH9+'IMP UC Default Expenses'!CH9+'IMP UC Costs as Expenses'!CH9</f>
        <v>576</v>
      </c>
      <c r="CI9" s="265">
        <f ca="1">'IMP PRJ Expenses'!CI9+'IMP UC Default Expenses'!CI9+'IMP UC Costs as Expenses'!CI9</f>
        <v>393.26400000000001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Expenses'!AB10+'IMP UC Default Expenses'!AB10+'IMP UC Costs as Expenses'!AB10</f>
        <v>5.1840000000000002</v>
      </c>
      <c r="AC10" s="264">
        <f ca="1">'IMP PRJ Expenses'!AC10+'IMP UC Default Expenses'!AC10+'IMP UC Costs as Expenses'!AC10</f>
        <v>5.1840000000000002</v>
      </c>
      <c r="AD10" s="264">
        <f ca="1">'IMP PRJ Expenses'!AD10+'IMP UC Default Expenses'!AD10+'IMP UC Costs as Expenses'!AD10</f>
        <v>12.96</v>
      </c>
      <c r="AE10" s="263">
        <f ca="1">'IMP PRJ Expenses'!AE10+'IMP UC Default Expenses'!AE10+'IMP UC Costs as Expenses'!AE10</f>
        <v>12.96</v>
      </c>
      <c r="AF10" s="264">
        <f ca="1">'IMP PRJ Expenses'!AF10+'IMP UC Default Expenses'!AF10+'IMP UC Costs as Expenses'!AF10</f>
        <v>19.180800000000001</v>
      </c>
      <c r="AG10" s="264">
        <f ca="1">'IMP PRJ Expenses'!AG10+'IMP UC Default Expenses'!AG10+'IMP UC Costs as Expenses'!AG10</f>
        <v>9.0720000000000027</v>
      </c>
      <c r="AH10" s="263">
        <f ca="1">'IMP PRJ Expenses'!AH10+'IMP UC Default Expenses'!AH10+'IMP UC Costs as Expenses'!AH10</f>
        <v>12.96</v>
      </c>
      <c r="AI10" s="264">
        <f ca="1">'IMP PRJ Expenses'!AI10+'IMP UC Default Expenses'!AI10+'IMP UC Costs as Expenses'!AI10</f>
        <v>19.180800000000001</v>
      </c>
      <c r="AJ10" s="264">
        <f ca="1">'IMP PRJ Expenses'!AJ10+'IMP UC Default Expenses'!AJ10+'IMP UC Costs as Expenses'!AJ10</f>
        <v>9.0720000000000027</v>
      </c>
      <c r="AK10" s="263">
        <f ca="1">'IMP PRJ Expenses'!AK10+'IMP UC Default Expenses'!AK10+'IMP UC Costs as Expenses'!AK10</f>
        <v>12.96</v>
      </c>
      <c r="AL10" s="264">
        <f ca="1">'IMP PRJ Expenses'!AL10+'IMP UC Default Expenses'!AL10+'IMP UC Costs as Expenses'!AL10</f>
        <v>19.180800000000001</v>
      </c>
      <c r="AM10" s="265">
        <f ca="1">'IMP PRJ Expenses'!AM10+'IMP UC Default Expenses'!AM10+'IMP UC Costs as Expenses'!AM10</f>
        <v>9.0720000000000027</v>
      </c>
      <c r="AN10" s="266">
        <f ca="1">'IMP PRJ Expenses'!AN10+'IMP UC Default Expenses'!AN10+'IMP UC Costs as Expenses'!AN10</f>
        <v>40.481999999999999</v>
      </c>
      <c r="AO10" s="264">
        <f ca="1">'IMP PRJ Expenses'!AO10+'IMP UC Default Expenses'!AO10+'IMP UC Costs as Expenses'!AO10</f>
        <v>47.955600000000018</v>
      </c>
      <c r="AP10" s="264">
        <f ca="1">'IMP PRJ Expenses'!AP10+'IMP UC Default Expenses'!AP10+'IMP UC Costs as Expenses'!AP10</f>
        <v>73.179000000000002</v>
      </c>
      <c r="AQ10" s="263">
        <f ca="1">'IMP PRJ Expenses'!AQ10+'IMP UC Default Expenses'!AQ10+'IMP UC Costs as Expenses'!AQ10</f>
        <v>59.165999999999997</v>
      </c>
      <c r="AR10" s="264">
        <f ca="1">'IMP PRJ Expenses'!AR10+'IMP UC Default Expenses'!AR10+'IMP UC Costs as Expenses'!AR10</f>
        <v>96.534000000000006</v>
      </c>
      <c r="AS10" s="264">
        <f ca="1">'IMP PRJ Expenses'!AS10+'IMP UC Default Expenses'!AS10+'IMP UC Costs as Expenses'!AS10</f>
        <v>45.152999999999992</v>
      </c>
      <c r="AT10" s="263">
        <f ca="1">'IMP PRJ Expenses'!AT10+'IMP UC Default Expenses'!AT10+'IMP UC Costs as Expenses'!AT10</f>
        <v>68.50800000000001</v>
      </c>
      <c r="AU10" s="264">
        <f ca="1">'IMP PRJ Expenses'!AU10+'IMP UC Default Expenses'!AU10+'IMP UC Costs as Expenses'!AU10</f>
        <v>113.3496</v>
      </c>
      <c r="AV10" s="264">
        <f ca="1">'IMP PRJ Expenses'!AV10+'IMP UC Default Expenses'!AV10+'IMP UC Costs as Expenses'!AV10</f>
        <v>40.481999999999999</v>
      </c>
      <c r="AW10" s="263">
        <f ca="1">'IMP PRJ Expenses'!AW10+'IMP UC Default Expenses'!AW10+'IMP UC Costs as Expenses'!AW10</f>
        <v>49.824000000000012</v>
      </c>
      <c r="AX10" s="264">
        <f ca="1">'IMP PRJ Expenses'!AX10+'IMP UC Default Expenses'!AX10+'IMP UC Costs as Expenses'!AX10</f>
        <v>87.192000000000007</v>
      </c>
      <c r="AY10" s="265">
        <f ca="1">'IMP PRJ Expenses'!AY10+'IMP UC Default Expenses'!AY10+'IMP UC Costs as Expenses'!AY10</f>
        <v>40.481999999999999</v>
      </c>
      <c r="AZ10" s="266">
        <f ca="1">'IMP PRJ Expenses'!AZ10+'IMP UC Default Expenses'!AZ10+'IMP UC Costs as Expenses'!AZ10</f>
        <v>57.657600000000002</v>
      </c>
      <c r="BA10" s="264">
        <f ca="1">'IMP PRJ Expenses'!BA10+'IMP UC Default Expenses'!BA10+'IMP UC Costs as Expenses'!BA10</f>
        <v>116.06400000000001</v>
      </c>
      <c r="BB10" s="264">
        <f ca="1">'IMP PRJ Expenses'!BB10+'IMP UC Default Expenses'!BB10+'IMP UC Costs as Expenses'!BB10</f>
        <v>60.652799999999999</v>
      </c>
      <c r="BC10" s="263">
        <f ca="1">'IMP PRJ Expenses'!BC10+'IMP UC Default Expenses'!BC10+'IMP UC Costs as Expenses'!BC10</f>
        <v>108.38879999999992</v>
      </c>
      <c r="BD10" s="264">
        <f ca="1">'IMP PRJ Expenses'!BD10+'IMP UC Default Expenses'!BD10+'IMP UC Costs as Expenses'!BD10</f>
        <v>174.43295999999998</v>
      </c>
      <c r="BE10" s="264">
        <f ca="1">'IMP PRJ Expenses'!BE10+'IMP UC Default Expenses'!BE10+'IMP UC Costs as Expenses'!BE10</f>
        <v>151.35120000000001</v>
      </c>
      <c r="BF10" s="263">
        <f ca="1">'IMP PRJ Expenses'!BF10+'IMP UC Default Expenses'!BF10+'IMP UC Costs as Expenses'!BF10</f>
        <v>192.62879999999998</v>
      </c>
      <c r="BG10" s="264">
        <f ca="1">'IMP PRJ Expenses'!BG10+'IMP UC Default Expenses'!BG10+'IMP UC Costs as Expenses'!BG10</f>
        <v>326.06495999999999</v>
      </c>
      <c r="BH10" s="264">
        <f ca="1">'IMP PRJ Expenses'!BH10+'IMP UC Default Expenses'!BH10+'IMP UC Costs as Expenses'!BH10</f>
        <v>109.2312</v>
      </c>
      <c r="BI10" s="263">
        <f ca="1">'IMP PRJ Expenses'!BI10+'IMP UC Default Expenses'!BI10+'IMP UC Costs as Expenses'!BI10</f>
        <v>192.62879999999998</v>
      </c>
      <c r="BJ10" s="264">
        <f ca="1">'IMP PRJ Expenses'!BJ10+'IMP UC Default Expenses'!BJ10+'IMP UC Costs as Expenses'!BJ10</f>
        <v>326.06495999999999</v>
      </c>
      <c r="BK10" s="265">
        <f ca="1">'IMP PRJ Expenses'!BK10+'IMP UC Default Expenses'!BK10+'IMP UC Costs as Expenses'!BK10</f>
        <v>109.2312</v>
      </c>
      <c r="BL10" s="266">
        <f ca="1">'IMP PRJ Expenses'!BL10+'IMP UC Default Expenses'!BL10+'IMP UC Costs as Expenses'!BL10</f>
        <v>245.02500000000001</v>
      </c>
      <c r="BM10" s="264">
        <f ca="1">'IMP PRJ Expenses'!BM10+'IMP UC Default Expenses'!BM10+'IMP UC Costs as Expenses'!BM10</f>
        <v>394.60500000000002</v>
      </c>
      <c r="BN10" s="264">
        <f ca="1">'IMP PRJ Expenses'!BN10+'IMP UC Default Expenses'!BN10+'IMP UC Costs as Expenses'!BN10</f>
        <v>151.53749999999997</v>
      </c>
      <c r="BO10" s="263">
        <f ca="1">'IMP PRJ Expenses'!BO10+'IMP UC Default Expenses'!BO10+'IMP UC Costs as Expenses'!BO10</f>
        <v>159.52499999999992</v>
      </c>
      <c r="BP10" s="264">
        <f ca="1">'IMP PRJ Expenses'!BP10+'IMP UC Default Expenses'!BP10+'IMP UC Costs as Expenses'!BP10</f>
        <v>309.10499999999996</v>
      </c>
      <c r="BQ10" s="264">
        <f ca="1">'IMP PRJ Expenses'!BQ10+'IMP UC Default Expenses'!BQ10+'IMP UC Costs as Expenses'!BQ10</f>
        <v>180.78749999999994</v>
      </c>
      <c r="BR10" s="263">
        <f ca="1">'IMP PRJ Expenses'!BR10+'IMP UC Default Expenses'!BR10+'IMP UC Costs as Expenses'!BR10</f>
        <v>285.75</v>
      </c>
      <c r="BS10" s="264">
        <f ca="1">'IMP PRJ Expenses'!BS10+'IMP UC Default Expenses'!BS10+'IMP UC Costs as Expenses'!BS10</f>
        <v>517.95000000000005</v>
      </c>
      <c r="BT10" s="264">
        <f ca="1">'IMP PRJ Expenses'!BT10+'IMP UC Default Expenses'!BT10+'IMP UC Costs as Expenses'!BT10</f>
        <v>176.625</v>
      </c>
      <c r="BU10" s="263">
        <f ca="1">'IMP PRJ Expenses'!BU10+'IMP UC Default Expenses'!BU10+'IMP UC Costs as Expenses'!BU10</f>
        <v>252.89999999999992</v>
      </c>
      <c r="BV10" s="264">
        <f ca="1">'IMP PRJ Expenses'!BV10+'IMP UC Default Expenses'!BV10+'IMP UC Costs as Expenses'!BV10</f>
        <v>485.1</v>
      </c>
      <c r="BW10" s="265">
        <f ca="1">'IMP PRJ Expenses'!BW10+'IMP UC Default Expenses'!BW10+'IMP UC Costs as Expenses'!BW10</f>
        <v>178.2</v>
      </c>
      <c r="BX10" s="266">
        <f ca="1">'IMP PRJ Expenses'!BX10+'IMP UC Default Expenses'!BX10+'IMP UC Costs as Expenses'!BX10</f>
        <v>387.99</v>
      </c>
      <c r="BY10" s="264">
        <f ca="1">'IMP PRJ Expenses'!BY10+'IMP UC Default Expenses'!BY10+'IMP UC Costs as Expenses'!BY10</f>
        <v>699.678</v>
      </c>
      <c r="BZ10" s="264">
        <f ca="1">'IMP PRJ Expenses'!BZ10+'IMP UC Default Expenses'!BZ10+'IMP UC Costs as Expenses'!BZ10</f>
        <v>236.38499999999993</v>
      </c>
      <c r="CA10" s="263">
        <f ca="1">'IMP PRJ Expenses'!CA10+'IMP UC Default Expenses'!CA10+'IMP UC Costs as Expenses'!CA10</f>
        <v>479.78999999999996</v>
      </c>
      <c r="CB10" s="264">
        <f ca="1">'IMP PRJ Expenses'!CB10+'IMP UC Default Expenses'!CB10+'IMP UC Costs as Expenses'!CB10</f>
        <v>752.59800000000007</v>
      </c>
      <c r="CC10" s="264">
        <f ca="1">'IMP PRJ Expenses'!CC10+'IMP UC Default Expenses'!CC10+'IMP UC Costs as Expenses'!CC10</f>
        <v>309.28499999999997</v>
      </c>
      <c r="CD10" s="263">
        <f ca="1">'IMP PRJ Expenses'!CD10+'IMP UC Default Expenses'!CD10+'IMP UC Costs as Expenses'!CD10</f>
        <v>452.25000000000011</v>
      </c>
      <c r="CE10" s="264">
        <f ca="1">'IMP PRJ Expenses'!CE10+'IMP UC Default Expenses'!CE10+'IMP UC Costs as Expenses'!CE10</f>
        <v>705.61799999999994</v>
      </c>
      <c r="CF10" s="264">
        <f ca="1">'IMP PRJ Expenses'!CF10+'IMP UC Default Expenses'!CF10+'IMP UC Costs as Expenses'!CF10</f>
        <v>319.815</v>
      </c>
      <c r="CG10" s="263">
        <f ca="1">'IMP PRJ Expenses'!CG10+'IMP UC Default Expenses'!CG10+'IMP UC Costs as Expenses'!CG10</f>
        <v>478.17</v>
      </c>
      <c r="CH10" s="264">
        <f ca="1">'IMP PRJ Expenses'!CH10+'IMP UC Default Expenses'!CH10+'IMP UC Costs as Expenses'!CH10</f>
        <v>752.27400000000011</v>
      </c>
      <c r="CI10" s="265">
        <f ca="1">'IMP PRJ Expenses'!CI10+'IMP UC Default Expenses'!CI10+'IMP UC Costs as Expenses'!CI10</f>
        <v>306.85500000000008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Expenses'!AB11+'IMP UC Default Expenses'!AB11+'IMP UC Costs as Expenses'!AB11</f>
        <v>0</v>
      </c>
      <c r="AC11" s="264">
        <f ca="1">'IMP PRJ Expenses'!AC11+'IMP UC Default Expenses'!AC11+'IMP UC Costs as Expenses'!AC11</f>
        <v>3.456</v>
      </c>
      <c r="AD11" s="264">
        <f ca="1">'IMP PRJ Expenses'!AD11+'IMP UC Default Expenses'!AD11+'IMP UC Costs as Expenses'!AD11</f>
        <v>3.456</v>
      </c>
      <c r="AE11" s="263">
        <f ca="1">'IMP PRJ Expenses'!AE11+'IMP UC Default Expenses'!AE11+'IMP UC Costs as Expenses'!AE11</f>
        <v>3.456</v>
      </c>
      <c r="AF11" s="264">
        <f ca="1">'IMP PRJ Expenses'!AF11+'IMP UC Default Expenses'!AF11+'IMP UC Costs as Expenses'!AF11</f>
        <v>3.456</v>
      </c>
      <c r="AG11" s="264">
        <f ca="1">'IMP PRJ Expenses'!AG11+'IMP UC Default Expenses'!AG11+'IMP UC Costs as Expenses'!AG11</f>
        <v>3.456</v>
      </c>
      <c r="AH11" s="263">
        <f ca="1">'IMP PRJ Expenses'!AH11+'IMP UC Default Expenses'!AH11+'IMP UC Costs as Expenses'!AH11</f>
        <v>3.456</v>
      </c>
      <c r="AI11" s="264">
        <f ca="1">'IMP PRJ Expenses'!AI11+'IMP UC Default Expenses'!AI11+'IMP UC Costs as Expenses'!AI11</f>
        <v>3.456</v>
      </c>
      <c r="AJ11" s="264">
        <f ca="1">'IMP PRJ Expenses'!AJ11+'IMP UC Default Expenses'!AJ11+'IMP UC Costs as Expenses'!AJ11</f>
        <v>3.456</v>
      </c>
      <c r="AK11" s="263">
        <f ca="1">'IMP PRJ Expenses'!AK11+'IMP UC Default Expenses'!AK11+'IMP UC Costs as Expenses'!AK11</f>
        <v>3.456</v>
      </c>
      <c r="AL11" s="264">
        <f ca="1">'IMP PRJ Expenses'!AL11+'IMP UC Default Expenses'!AL11+'IMP UC Costs as Expenses'!AL11</f>
        <v>3.456</v>
      </c>
      <c r="AM11" s="265">
        <f ca="1">'IMP PRJ Expenses'!AM11+'IMP UC Default Expenses'!AM11+'IMP UC Costs as Expenses'!AM11</f>
        <v>3.456</v>
      </c>
      <c r="AN11" s="266">
        <f ca="1">'IMP PRJ Expenses'!AN11+'IMP UC Default Expenses'!AN11+'IMP UC Costs as Expenses'!AN11</f>
        <v>4.1520000000000001</v>
      </c>
      <c r="AO11" s="264">
        <f ca="1">'IMP PRJ Expenses'!AO11+'IMP UC Default Expenses'!AO11+'IMP UC Costs as Expenses'!AO11</f>
        <v>20.76</v>
      </c>
      <c r="AP11" s="264">
        <f ca="1">'IMP PRJ Expenses'!AP11+'IMP UC Default Expenses'!AP11+'IMP UC Costs as Expenses'!AP11</f>
        <v>20.76</v>
      </c>
      <c r="AQ11" s="263">
        <f ca="1">'IMP PRJ Expenses'!AQ11+'IMP UC Default Expenses'!AQ11+'IMP UC Costs as Expenses'!AQ11</f>
        <v>20.76</v>
      </c>
      <c r="AR11" s="264">
        <f ca="1">'IMP PRJ Expenses'!AR11+'IMP UC Default Expenses'!AR11+'IMP UC Costs as Expenses'!AR11</f>
        <v>24.911999999999995</v>
      </c>
      <c r="AS11" s="264">
        <f ca="1">'IMP PRJ Expenses'!AS11+'IMP UC Default Expenses'!AS11+'IMP UC Costs as Expenses'!AS11</f>
        <v>24.911999999999995</v>
      </c>
      <c r="AT11" s="263">
        <f ca="1">'IMP PRJ Expenses'!AT11+'IMP UC Default Expenses'!AT11+'IMP UC Costs as Expenses'!AT11</f>
        <v>24.911999999999995</v>
      </c>
      <c r="AU11" s="264">
        <f ca="1">'IMP PRJ Expenses'!AU11+'IMP UC Default Expenses'!AU11+'IMP UC Costs as Expenses'!AU11</f>
        <v>24.911999999999995</v>
      </c>
      <c r="AV11" s="264">
        <f ca="1">'IMP PRJ Expenses'!AV11+'IMP UC Default Expenses'!AV11+'IMP UC Costs as Expenses'!AV11</f>
        <v>24.911999999999995</v>
      </c>
      <c r="AW11" s="263">
        <f ca="1">'IMP PRJ Expenses'!AW11+'IMP UC Default Expenses'!AW11+'IMP UC Costs as Expenses'!AW11</f>
        <v>37.367999999999988</v>
      </c>
      <c r="AX11" s="264">
        <f ca="1">'IMP PRJ Expenses'!AX11+'IMP UC Default Expenses'!AX11+'IMP UC Costs as Expenses'!AX11</f>
        <v>35.291999999999987</v>
      </c>
      <c r="AY11" s="265">
        <f ca="1">'IMP PRJ Expenses'!AY11+'IMP UC Default Expenses'!AY11+'IMP UC Costs as Expenses'!AY11</f>
        <v>35.291999999999987</v>
      </c>
      <c r="AZ11" s="266">
        <f ca="1">'IMP PRJ Expenses'!AZ11+'IMP UC Default Expenses'!AZ11+'IMP UC Costs as Expenses'!AZ11</f>
        <v>42.432000000000016</v>
      </c>
      <c r="BA11" s="264">
        <f ca="1">'IMP PRJ Expenses'!BA11+'IMP UC Default Expenses'!BA11+'IMP UC Costs as Expenses'!BA11</f>
        <v>49.670400000000008</v>
      </c>
      <c r="BB11" s="264">
        <f ca="1">'IMP PRJ Expenses'!BB11+'IMP UC Default Expenses'!BB11+'IMP UC Costs as Expenses'!BB11</f>
        <v>49.670400000000008</v>
      </c>
      <c r="BC11" s="263">
        <f ca="1">'IMP PRJ Expenses'!BC11+'IMP UC Default Expenses'!BC11+'IMP UC Costs as Expenses'!BC11</f>
        <v>49.670400000000008</v>
      </c>
      <c r="BD11" s="264">
        <f ca="1">'IMP PRJ Expenses'!BD11+'IMP UC Default Expenses'!BD11+'IMP UC Costs as Expenses'!BD11</f>
        <v>77.126400000000004</v>
      </c>
      <c r="BE11" s="264">
        <f ca="1">'IMP PRJ Expenses'!BE11+'IMP UC Default Expenses'!BE11+'IMP UC Costs as Expenses'!BE11</f>
        <v>77.126400000000004</v>
      </c>
      <c r="BF11" s="263">
        <f ca="1">'IMP PRJ Expenses'!BF11+'IMP UC Default Expenses'!BF11+'IMP UC Costs as Expenses'!BF11</f>
        <v>77.126400000000004</v>
      </c>
      <c r="BG11" s="264">
        <f ca="1">'IMP PRJ Expenses'!BG11+'IMP UC Default Expenses'!BG11+'IMP UC Costs as Expenses'!BG11</f>
        <v>77.126400000000004</v>
      </c>
      <c r="BH11" s="264">
        <f ca="1">'IMP PRJ Expenses'!BH11+'IMP UC Default Expenses'!BH11+'IMP UC Costs as Expenses'!BH11</f>
        <v>77.126400000000004</v>
      </c>
      <c r="BI11" s="263">
        <f ca="1">'IMP PRJ Expenses'!BI11+'IMP UC Default Expenses'!BI11+'IMP UC Costs as Expenses'!BI11</f>
        <v>77.126400000000004</v>
      </c>
      <c r="BJ11" s="264">
        <f ca="1">'IMP PRJ Expenses'!BJ11+'IMP UC Default Expenses'!BJ11+'IMP UC Costs as Expenses'!BJ11</f>
        <v>77.126400000000004</v>
      </c>
      <c r="BK11" s="265">
        <f ca="1">'IMP PRJ Expenses'!BK11+'IMP UC Default Expenses'!BK11+'IMP UC Costs as Expenses'!BK11</f>
        <v>77.126400000000004</v>
      </c>
      <c r="BL11" s="266">
        <f ca="1">'IMP PRJ Expenses'!BL11+'IMP UC Default Expenses'!BL11+'IMP UC Costs as Expenses'!BL11</f>
        <v>110.69999999999999</v>
      </c>
      <c r="BM11" s="264">
        <f ca="1">'IMP PRJ Expenses'!BM11+'IMP UC Default Expenses'!BM11+'IMP UC Costs as Expenses'!BM11</f>
        <v>110.69999999999999</v>
      </c>
      <c r="BN11" s="264">
        <f ca="1">'IMP PRJ Expenses'!BN11+'IMP UC Default Expenses'!BN11+'IMP UC Costs as Expenses'!BN11</f>
        <v>110.69999999999999</v>
      </c>
      <c r="BO11" s="263">
        <f ca="1">'IMP PRJ Expenses'!BO11+'IMP UC Default Expenses'!BO11+'IMP UC Costs as Expenses'!BO11</f>
        <v>110.69999999999999</v>
      </c>
      <c r="BP11" s="264">
        <f ca="1">'IMP PRJ Expenses'!BP11+'IMP UC Default Expenses'!BP11+'IMP UC Costs as Expenses'!BP11</f>
        <v>149.69999999999999</v>
      </c>
      <c r="BQ11" s="264">
        <f ca="1">'IMP PRJ Expenses'!BQ11+'IMP UC Default Expenses'!BQ11+'IMP UC Costs as Expenses'!BQ11</f>
        <v>149.69999999999999</v>
      </c>
      <c r="BR11" s="263">
        <f ca="1">'IMP PRJ Expenses'!BR11+'IMP UC Default Expenses'!BR11+'IMP UC Costs as Expenses'!BR11</f>
        <v>165</v>
      </c>
      <c r="BS11" s="264">
        <f ca="1">'IMP PRJ Expenses'!BS11+'IMP UC Default Expenses'!BS11+'IMP UC Costs as Expenses'!BS11</f>
        <v>165</v>
      </c>
      <c r="BT11" s="264">
        <f ca="1">'IMP PRJ Expenses'!BT11+'IMP UC Default Expenses'!BT11+'IMP UC Costs as Expenses'!BT11</f>
        <v>165</v>
      </c>
      <c r="BU11" s="263">
        <f ca="1">'IMP PRJ Expenses'!BU11+'IMP UC Default Expenses'!BU11+'IMP UC Costs as Expenses'!BU11</f>
        <v>165</v>
      </c>
      <c r="BV11" s="264">
        <f ca="1">'IMP PRJ Expenses'!BV11+'IMP UC Default Expenses'!BV11+'IMP UC Costs as Expenses'!BV11</f>
        <v>167.09999999999994</v>
      </c>
      <c r="BW11" s="265">
        <f ca="1">'IMP PRJ Expenses'!BW11+'IMP UC Default Expenses'!BW11+'IMP UC Costs as Expenses'!BW11</f>
        <v>167.09999999999994</v>
      </c>
      <c r="BX11" s="266">
        <f ca="1">'IMP PRJ Expenses'!BX11+'IMP UC Default Expenses'!BX11+'IMP UC Costs as Expenses'!BX11</f>
        <v>200.51999999999995</v>
      </c>
      <c r="BY11" s="264">
        <f ca="1">'IMP PRJ Expenses'!BY11+'IMP UC Default Expenses'!BY11+'IMP UC Costs as Expenses'!BY11</f>
        <v>200.51999999999995</v>
      </c>
      <c r="BZ11" s="264">
        <f ca="1">'IMP PRJ Expenses'!BZ11+'IMP UC Default Expenses'!BZ11+'IMP UC Costs as Expenses'!BZ11</f>
        <v>200.51999999999995</v>
      </c>
      <c r="CA11" s="263">
        <f ca="1">'IMP PRJ Expenses'!CA11+'IMP UC Default Expenses'!CA11+'IMP UC Costs as Expenses'!CA11</f>
        <v>265.31999999999994</v>
      </c>
      <c r="CB11" s="264">
        <f ca="1">'IMP PRJ Expenses'!CB11+'IMP UC Default Expenses'!CB11+'IMP UC Costs as Expenses'!CB11</f>
        <v>265.31999999999994</v>
      </c>
      <c r="CC11" s="264">
        <f ca="1">'IMP PRJ Expenses'!CC11+'IMP UC Default Expenses'!CC11+'IMP UC Costs as Expenses'!CC11</f>
        <v>265.31999999999994</v>
      </c>
      <c r="CD11" s="263">
        <f ca="1">'IMP PRJ Expenses'!CD11+'IMP UC Default Expenses'!CD11+'IMP UC Costs as Expenses'!CD11</f>
        <v>297.72000000000003</v>
      </c>
      <c r="CE11" s="264">
        <f ca="1">'IMP PRJ Expenses'!CE11+'IMP UC Default Expenses'!CE11+'IMP UC Costs as Expenses'!CE11</f>
        <v>263.15999999999997</v>
      </c>
      <c r="CF11" s="264">
        <f ca="1">'IMP PRJ Expenses'!CF11+'IMP UC Default Expenses'!CF11+'IMP UC Costs as Expenses'!CF11</f>
        <v>263.15999999999997</v>
      </c>
      <c r="CG11" s="263">
        <f ca="1">'IMP PRJ Expenses'!CG11+'IMP UC Default Expenses'!CG11+'IMP UC Costs as Expenses'!CG11</f>
        <v>263.15999999999997</v>
      </c>
      <c r="CH11" s="264">
        <f ca="1">'IMP PRJ Expenses'!CH11+'IMP UC Default Expenses'!CH11+'IMP UC Costs as Expenses'!CH11</f>
        <v>263.15999999999997</v>
      </c>
      <c r="CI11" s="265">
        <f ca="1">'IMP PRJ Expenses'!CI11+'IMP UC Default Expenses'!CI11+'IMP UC Costs as Expenses'!CI11</f>
        <v>263.15999999999997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Expenses'!AB12+'IMP UC Default Expenses'!AB12+'IMP UC Costs as Expenses'!AB12</f>
        <v>0</v>
      </c>
      <c r="AC12" s="264">
        <f ca="1">'IMP PRJ Expenses'!AC12+'IMP UC Default Expenses'!AC12+'IMP UC Costs as Expenses'!AC12</f>
        <v>0</v>
      </c>
      <c r="AD12" s="264">
        <f ca="1">'IMP PRJ Expenses'!AD12+'IMP UC Default Expenses'!AD12+'IMP UC Costs as Expenses'!AD12</f>
        <v>2.5920000000000001</v>
      </c>
      <c r="AE12" s="263">
        <f ca="1">'IMP PRJ Expenses'!AE12+'IMP UC Default Expenses'!AE12+'IMP UC Costs as Expenses'!AE12</f>
        <v>5.1840000000000002</v>
      </c>
      <c r="AF12" s="264">
        <f ca="1">'IMP PRJ Expenses'!AF12+'IMP UC Default Expenses'!AF12+'IMP UC Costs as Expenses'!AF12</f>
        <v>5.1840000000000002</v>
      </c>
      <c r="AG12" s="264">
        <f ca="1">'IMP PRJ Expenses'!AG12+'IMP UC Default Expenses'!AG12+'IMP UC Costs as Expenses'!AG12</f>
        <v>5.1840000000000002</v>
      </c>
      <c r="AH12" s="263">
        <f ca="1">'IMP PRJ Expenses'!AH12+'IMP UC Default Expenses'!AH12+'IMP UC Costs as Expenses'!AH12</f>
        <v>5.1840000000000002</v>
      </c>
      <c r="AI12" s="264">
        <f ca="1">'IMP PRJ Expenses'!AI12+'IMP UC Default Expenses'!AI12+'IMP UC Costs as Expenses'!AI12</f>
        <v>5.1840000000000002</v>
      </c>
      <c r="AJ12" s="264">
        <f ca="1">'IMP PRJ Expenses'!AJ12+'IMP UC Default Expenses'!AJ12+'IMP UC Costs as Expenses'!AJ12</f>
        <v>5.1840000000000002</v>
      </c>
      <c r="AK12" s="263">
        <f ca="1">'IMP PRJ Expenses'!AK12+'IMP UC Default Expenses'!AK12+'IMP UC Costs as Expenses'!AK12</f>
        <v>5.1840000000000002</v>
      </c>
      <c r="AL12" s="264">
        <f ca="1">'IMP PRJ Expenses'!AL12+'IMP UC Default Expenses'!AL12+'IMP UC Costs as Expenses'!AL12</f>
        <v>5.1840000000000002</v>
      </c>
      <c r="AM12" s="265">
        <f ca="1">'IMP PRJ Expenses'!AM12+'IMP UC Default Expenses'!AM12+'IMP UC Costs as Expenses'!AM12</f>
        <v>5.1840000000000002</v>
      </c>
      <c r="AN12" s="266">
        <f ca="1">'IMP PRJ Expenses'!AN12+'IMP UC Default Expenses'!AN12+'IMP UC Costs as Expenses'!AN12</f>
        <v>6.2279999999999989</v>
      </c>
      <c r="AO12" s="264">
        <f ca="1">'IMP PRJ Expenses'!AO12+'IMP UC Default Expenses'!AO12+'IMP UC Costs as Expenses'!AO12</f>
        <v>6.2279999999999989</v>
      </c>
      <c r="AP12" s="264">
        <f ca="1">'IMP PRJ Expenses'!AP12+'IMP UC Default Expenses'!AP12+'IMP UC Costs as Expenses'!AP12</f>
        <v>18.684000000000001</v>
      </c>
      <c r="AQ12" s="263">
        <f ca="1">'IMP PRJ Expenses'!AQ12+'IMP UC Default Expenses'!AQ12+'IMP UC Costs as Expenses'!AQ12</f>
        <v>31.139999999999997</v>
      </c>
      <c r="AR12" s="264">
        <f ca="1">'IMP PRJ Expenses'!AR12+'IMP UC Default Expenses'!AR12+'IMP UC Costs as Expenses'!AR12</f>
        <v>31.139999999999997</v>
      </c>
      <c r="AS12" s="264">
        <f ca="1">'IMP PRJ Expenses'!AS12+'IMP UC Default Expenses'!AS12+'IMP UC Costs as Expenses'!AS12</f>
        <v>34.253999999999998</v>
      </c>
      <c r="AT12" s="263">
        <f ca="1">'IMP PRJ Expenses'!AT12+'IMP UC Default Expenses'!AT12+'IMP UC Costs as Expenses'!AT12</f>
        <v>37.368000000000002</v>
      </c>
      <c r="AU12" s="264">
        <f ca="1">'IMP PRJ Expenses'!AU12+'IMP UC Default Expenses'!AU12+'IMP UC Costs as Expenses'!AU12</f>
        <v>37.368000000000002</v>
      </c>
      <c r="AV12" s="264">
        <f ca="1">'IMP PRJ Expenses'!AV12+'IMP UC Default Expenses'!AV12+'IMP UC Costs as Expenses'!AV12</f>
        <v>37.368000000000002</v>
      </c>
      <c r="AW12" s="263">
        <f ca="1">'IMP PRJ Expenses'!AW12+'IMP UC Default Expenses'!AW12+'IMP UC Costs as Expenses'!AW12</f>
        <v>56.051999999999992</v>
      </c>
      <c r="AX12" s="264">
        <f ca="1">'IMP PRJ Expenses'!AX12+'IMP UC Default Expenses'!AX12+'IMP UC Costs as Expenses'!AX12</f>
        <v>56.051999999999992</v>
      </c>
      <c r="AY12" s="265">
        <f ca="1">'IMP PRJ Expenses'!AY12+'IMP UC Default Expenses'!AY12+'IMP UC Costs as Expenses'!AY12</f>
        <v>42.038999999999994</v>
      </c>
      <c r="AZ12" s="266">
        <f ca="1">'IMP PRJ Expenses'!AZ12+'IMP UC Default Expenses'!AZ12+'IMP UC Costs as Expenses'!AZ12</f>
        <v>48.672000000000004</v>
      </c>
      <c r="BA12" s="264">
        <f ca="1">'IMP PRJ Expenses'!BA12+'IMP UC Default Expenses'!BA12+'IMP UC Costs as Expenses'!BA12</f>
        <v>48.672000000000004</v>
      </c>
      <c r="BB12" s="264">
        <f ca="1">'IMP PRJ Expenses'!BB12+'IMP UC Default Expenses'!BB12+'IMP UC Costs as Expenses'!BB12</f>
        <v>54.100799999999992</v>
      </c>
      <c r="BC12" s="263">
        <f ca="1">'IMP PRJ Expenses'!BC12+'IMP UC Default Expenses'!BC12+'IMP UC Costs as Expenses'!BC12</f>
        <v>59.529600000000023</v>
      </c>
      <c r="BD12" s="264">
        <f ca="1">'IMP PRJ Expenses'!BD12+'IMP UC Default Expenses'!BD12+'IMP UC Costs as Expenses'!BD12</f>
        <v>59.529600000000023</v>
      </c>
      <c r="BE12" s="264">
        <f ca="1">'IMP PRJ Expenses'!BE12+'IMP UC Default Expenses'!BE12+'IMP UC Costs as Expenses'!BE12</f>
        <v>95.097600000000043</v>
      </c>
      <c r="BF12" s="263">
        <f ca="1">'IMP PRJ Expenses'!BF12+'IMP UC Default Expenses'!BF12+'IMP UC Costs as Expenses'!BF12</f>
        <v>115.68960000000006</v>
      </c>
      <c r="BG12" s="264">
        <f ca="1">'IMP PRJ Expenses'!BG12+'IMP UC Default Expenses'!BG12+'IMP UC Costs as Expenses'!BG12</f>
        <v>115.68960000000006</v>
      </c>
      <c r="BH12" s="264">
        <f ca="1">'IMP PRJ Expenses'!BH12+'IMP UC Default Expenses'!BH12+'IMP UC Costs as Expenses'!BH12</f>
        <v>115.68960000000006</v>
      </c>
      <c r="BI12" s="263">
        <f ca="1">'IMP PRJ Expenses'!BI12+'IMP UC Default Expenses'!BI12+'IMP UC Costs as Expenses'!BI12</f>
        <v>115.68960000000006</v>
      </c>
      <c r="BJ12" s="264">
        <f ca="1">'IMP PRJ Expenses'!BJ12+'IMP UC Default Expenses'!BJ12+'IMP UC Costs as Expenses'!BJ12</f>
        <v>115.68960000000006</v>
      </c>
      <c r="BK12" s="265">
        <f ca="1">'IMP PRJ Expenses'!BK12+'IMP UC Default Expenses'!BK12+'IMP UC Costs as Expenses'!BK12</f>
        <v>115.68960000000006</v>
      </c>
      <c r="BL12" s="266">
        <f ca="1">'IMP PRJ Expenses'!BL12+'IMP UC Default Expenses'!BL12+'IMP UC Costs as Expenses'!BL12</f>
        <v>166.05</v>
      </c>
      <c r="BM12" s="264">
        <f ca="1">'IMP PRJ Expenses'!BM12+'IMP UC Default Expenses'!BM12+'IMP UC Costs as Expenses'!BM12</f>
        <v>166.05</v>
      </c>
      <c r="BN12" s="264">
        <f ca="1">'IMP PRJ Expenses'!BN12+'IMP UC Default Expenses'!BN12+'IMP UC Costs as Expenses'!BN12</f>
        <v>166.05</v>
      </c>
      <c r="BO12" s="263">
        <f ca="1">'IMP PRJ Expenses'!BO12+'IMP UC Default Expenses'!BO12+'IMP UC Costs as Expenses'!BO12</f>
        <v>166.04999999999995</v>
      </c>
      <c r="BP12" s="264">
        <f ca="1">'IMP PRJ Expenses'!BP12+'IMP UC Default Expenses'!BP12+'IMP UC Costs as Expenses'!BP12</f>
        <v>166.04999999999995</v>
      </c>
      <c r="BQ12" s="264">
        <f ca="1">'IMP PRJ Expenses'!BQ12+'IMP UC Default Expenses'!BQ12+'IMP UC Costs as Expenses'!BQ12</f>
        <v>177.3</v>
      </c>
      <c r="BR12" s="263">
        <f ca="1">'IMP PRJ Expenses'!BR12+'IMP UC Default Expenses'!BR12+'IMP UC Costs as Expenses'!BR12</f>
        <v>193.5</v>
      </c>
      <c r="BS12" s="264">
        <f ca="1">'IMP PRJ Expenses'!BS12+'IMP UC Default Expenses'!BS12+'IMP UC Costs as Expenses'!BS12</f>
        <v>193.5</v>
      </c>
      <c r="BT12" s="264">
        <f ca="1">'IMP PRJ Expenses'!BT12+'IMP UC Default Expenses'!BT12+'IMP UC Costs as Expenses'!BT12</f>
        <v>193.5</v>
      </c>
      <c r="BU12" s="263">
        <f ca="1">'IMP PRJ Expenses'!BU12+'IMP UC Default Expenses'!BU12+'IMP UC Costs as Expenses'!BU12</f>
        <v>193.5</v>
      </c>
      <c r="BV12" s="264">
        <f ca="1">'IMP PRJ Expenses'!BV12+'IMP UC Default Expenses'!BV12+'IMP UC Costs as Expenses'!BV12</f>
        <v>193.5</v>
      </c>
      <c r="BW12" s="265">
        <f ca="1">'IMP PRJ Expenses'!BW12+'IMP UC Default Expenses'!BW12+'IMP UC Costs as Expenses'!BW12</f>
        <v>213.07500000000005</v>
      </c>
      <c r="BX12" s="266">
        <f ca="1">'IMP PRJ Expenses'!BX12+'IMP UC Default Expenses'!BX12+'IMP UC Costs as Expenses'!BX12</f>
        <v>279.18</v>
      </c>
      <c r="BY12" s="264">
        <f ca="1">'IMP PRJ Expenses'!BY12+'IMP UC Default Expenses'!BY12+'IMP UC Costs as Expenses'!BY12</f>
        <v>279.18</v>
      </c>
      <c r="BZ12" s="264">
        <f ca="1">'IMP PRJ Expenses'!BZ12+'IMP UC Default Expenses'!BZ12+'IMP UC Costs as Expenses'!BZ12</f>
        <v>279.18</v>
      </c>
      <c r="CA12" s="263">
        <f ca="1">'IMP PRJ Expenses'!CA12+'IMP UC Default Expenses'!CA12+'IMP UC Costs as Expenses'!CA12</f>
        <v>376.37999999999994</v>
      </c>
      <c r="CB12" s="264">
        <f ca="1">'IMP PRJ Expenses'!CB12+'IMP UC Default Expenses'!CB12+'IMP UC Costs as Expenses'!CB12</f>
        <v>376.37999999999994</v>
      </c>
      <c r="CC12" s="264">
        <f ca="1">'IMP PRJ Expenses'!CC12+'IMP UC Default Expenses'!CC12+'IMP UC Costs as Expenses'!CC12</f>
        <v>376.37999999999994</v>
      </c>
      <c r="CD12" s="263">
        <f ca="1">'IMP PRJ Expenses'!CD12+'IMP UC Default Expenses'!CD12+'IMP UC Costs as Expenses'!CD12</f>
        <v>424.98000000000013</v>
      </c>
      <c r="CE12" s="264">
        <f ca="1">'IMP PRJ Expenses'!CE12+'IMP UC Default Expenses'!CE12+'IMP UC Costs as Expenses'!CE12</f>
        <v>424.98000000000013</v>
      </c>
      <c r="CF12" s="264">
        <f ca="1">'IMP PRJ Expenses'!CF12+'IMP UC Default Expenses'!CF12+'IMP UC Costs as Expenses'!CF12</f>
        <v>399.06000000000017</v>
      </c>
      <c r="CG12" s="263">
        <f ca="1">'IMP PRJ Expenses'!CG12+'IMP UC Default Expenses'!CG12+'IMP UC Costs as Expenses'!CG12</f>
        <v>373.1400000000001</v>
      </c>
      <c r="CH12" s="264">
        <f ca="1">'IMP PRJ Expenses'!CH12+'IMP UC Default Expenses'!CH12+'IMP UC Costs as Expenses'!CH12</f>
        <v>373.1400000000001</v>
      </c>
      <c r="CI12" s="265">
        <f ca="1">'IMP PRJ Expenses'!CI12+'IMP UC Default Expenses'!CI12+'IMP UC Costs as Expenses'!CI12</f>
        <v>373.1400000000001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Expenses'!AB13+'IMP UC Default Expenses'!AB13+'IMP UC Costs as Expenses'!AB13</f>
        <v>6.9119999999999999</v>
      </c>
      <c r="AC13" s="264">
        <f ca="1">'IMP PRJ Expenses'!AC13+'IMP UC Default Expenses'!AC13+'IMP UC Costs as Expenses'!AC13</f>
        <v>6.9119999999999999</v>
      </c>
      <c r="AD13" s="264">
        <f ca="1">'IMP PRJ Expenses'!AD13+'IMP UC Default Expenses'!AD13+'IMP UC Costs as Expenses'!AD13</f>
        <v>25.574400000000001</v>
      </c>
      <c r="AE13" s="263">
        <f ca="1">'IMP PRJ Expenses'!AE13+'IMP UC Default Expenses'!AE13+'IMP UC Costs as Expenses'!AE13</f>
        <v>25.574400000000001</v>
      </c>
      <c r="AF13" s="264">
        <f ca="1">'IMP PRJ Expenses'!AF13+'IMP UC Default Expenses'!AF13+'IMP UC Costs as Expenses'!AF13</f>
        <v>27.648</v>
      </c>
      <c r="AG13" s="264">
        <f ca="1">'IMP PRJ Expenses'!AG13+'IMP UC Default Expenses'!AG13+'IMP UC Costs as Expenses'!AG13</f>
        <v>23.500799999999998</v>
      </c>
      <c r="AH13" s="263">
        <f ca="1">'IMP PRJ Expenses'!AH13+'IMP UC Default Expenses'!AH13+'IMP UC Costs as Expenses'!AH13</f>
        <v>25.574400000000001</v>
      </c>
      <c r="AI13" s="264">
        <f ca="1">'IMP PRJ Expenses'!AI13+'IMP UC Default Expenses'!AI13+'IMP UC Costs as Expenses'!AI13</f>
        <v>27.648</v>
      </c>
      <c r="AJ13" s="264">
        <f ca="1">'IMP PRJ Expenses'!AJ13+'IMP UC Default Expenses'!AJ13+'IMP UC Costs as Expenses'!AJ13</f>
        <v>23.500799999999998</v>
      </c>
      <c r="AK13" s="263">
        <f ca="1">'IMP PRJ Expenses'!AK13+'IMP UC Default Expenses'!AK13+'IMP UC Costs as Expenses'!AK13</f>
        <v>25.574400000000001</v>
      </c>
      <c r="AL13" s="264">
        <f ca="1">'IMP PRJ Expenses'!AL13+'IMP UC Default Expenses'!AL13+'IMP UC Costs as Expenses'!AL13</f>
        <v>27.648</v>
      </c>
      <c r="AM13" s="265">
        <f ca="1">'IMP PRJ Expenses'!AM13+'IMP UC Default Expenses'!AM13+'IMP UC Costs as Expenses'!AM13</f>
        <v>23.500799999999998</v>
      </c>
      <c r="AN13" s="266">
        <f ca="1">'IMP PRJ Expenses'!AN13+'IMP UC Default Expenses'!AN13+'IMP UC Costs as Expenses'!AN13</f>
        <v>63.94080000000001</v>
      </c>
      <c r="AO13" s="264">
        <f ca="1">'IMP PRJ Expenses'!AO13+'IMP UC Default Expenses'!AO13+'IMP UC Costs as Expenses'!AO13</f>
        <v>66.432000000000016</v>
      </c>
      <c r="AP13" s="264">
        <f ca="1">'IMP PRJ Expenses'!AP13+'IMP UC Default Expenses'!AP13+'IMP UC Costs as Expenses'!AP13</f>
        <v>151.1328</v>
      </c>
      <c r="AQ13" s="263">
        <f ca="1">'IMP PRJ Expenses'!AQ13+'IMP UC Default Expenses'!AQ13+'IMP UC Costs as Expenses'!AQ13</f>
        <v>128.71199999999999</v>
      </c>
      <c r="AR13" s="264">
        <f ca="1">'IMP PRJ Expenses'!AR13+'IMP UC Default Expenses'!AR13+'IMP UC Costs as Expenses'!AR13</f>
        <v>141.16800000000001</v>
      </c>
      <c r="AS13" s="264">
        <f ca="1">'IMP PRJ Expenses'!AS13+'IMP UC Default Expenses'!AS13+'IMP UC Costs as Expenses'!AS13</f>
        <v>138.67680000000001</v>
      </c>
      <c r="AT13" s="263">
        <f ca="1">'IMP PRJ Expenses'!AT13+'IMP UC Default Expenses'!AT13+'IMP UC Costs as Expenses'!AT13</f>
        <v>151.1328</v>
      </c>
      <c r="AU13" s="264">
        <f ca="1">'IMP PRJ Expenses'!AU13+'IMP UC Default Expenses'!AU13+'IMP UC Costs as Expenses'!AU13</f>
        <v>166.08</v>
      </c>
      <c r="AV13" s="264">
        <f ca="1">'IMP PRJ Expenses'!AV13+'IMP UC Default Expenses'!AV13+'IMP UC Costs as Expenses'!AV13</f>
        <v>136.18559999999999</v>
      </c>
      <c r="AW13" s="263">
        <f ca="1">'IMP PRJ Expenses'!AW13+'IMP UC Default Expenses'!AW13+'IMP UC Costs as Expenses'!AW13</f>
        <v>116.256</v>
      </c>
      <c r="AX13" s="264">
        <f ca="1">'IMP PRJ Expenses'!AX13+'IMP UC Default Expenses'!AX13+'IMP UC Costs as Expenses'!AX13</f>
        <v>128.71199999999999</v>
      </c>
      <c r="AY13" s="265">
        <f ca="1">'IMP PRJ Expenses'!AY13+'IMP UC Default Expenses'!AY13+'IMP UC Costs as Expenses'!AY13</f>
        <v>137.43119999999999</v>
      </c>
      <c r="AZ13" s="266">
        <f ca="1">'IMP PRJ Expenses'!AZ13+'IMP UC Default Expenses'!AZ13+'IMP UC Costs as Expenses'!AZ13</f>
        <v>154.75200000000001</v>
      </c>
      <c r="BA13" s="264">
        <f ca="1">'IMP PRJ Expenses'!BA13+'IMP UC Default Expenses'!BA13+'IMP UC Costs as Expenses'!BA13</f>
        <v>174.22080000000003</v>
      </c>
      <c r="BB13" s="264">
        <f ca="1">'IMP PRJ Expenses'!BB13+'IMP UC Default Expenses'!BB13+'IMP UC Costs as Expenses'!BB13</f>
        <v>158.19648000000001</v>
      </c>
      <c r="BC13" s="263">
        <f ca="1">'IMP PRJ Expenses'!BC13+'IMP UC Default Expenses'!BC13+'IMP UC Costs as Expenses'!BC13</f>
        <v>112.76928000000001</v>
      </c>
      <c r="BD13" s="264">
        <f ca="1">'IMP PRJ Expenses'!BD13+'IMP UC Default Expenses'!BD13+'IMP UC Costs as Expenses'!BD13</f>
        <v>134.78399999999996</v>
      </c>
      <c r="BE13" s="264">
        <f ca="1">'IMP PRJ Expenses'!BE13+'IMP UC Default Expenses'!BE13+'IMP UC Costs as Expenses'!BE13</f>
        <v>292.93056000000001</v>
      </c>
      <c r="BF13" s="263">
        <f ca="1">'IMP PRJ Expenses'!BF13+'IMP UC Default Expenses'!BF13+'IMP UC Costs as Expenses'!BF13</f>
        <v>314.94527999999997</v>
      </c>
      <c r="BG13" s="264">
        <f ca="1">'IMP PRJ Expenses'!BG13+'IMP UC Default Expenses'!BG13+'IMP UC Costs as Expenses'!BG13</f>
        <v>359.42399999999998</v>
      </c>
      <c r="BH13" s="264">
        <f ca="1">'IMP PRJ Expenses'!BH13+'IMP UC Default Expenses'!BH13+'IMP UC Costs as Expenses'!BH13</f>
        <v>270.46655999999996</v>
      </c>
      <c r="BI13" s="263">
        <f ca="1">'IMP PRJ Expenses'!BI13+'IMP UC Default Expenses'!BI13+'IMP UC Costs as Expenses'!BI13</f>
        <v>314.94527999999997</v>
      </c>
      <c r="BJ13" s="264">
        <f ca="1">'IMP PRJ Expenses'!BJ13+'IMP UC Default Expenses'!BJ13+'IMP UC Costs as Expenses'!BJ13</f>
        <v>359.42399999999998</v>
      </c>
      <c r="BK13" s="265">
        <f ca="1">'IMP PRJ Expenses'!BK13+'IMP UC Default Expenses'!BK13+'IMP UC Costs as Expenses'!BK13</f>
        <v>270.46655999999996</v>
      </c>
      <c r="BL13" s="266">
        <f ca="1">'IMP PRJ Expenses'!BL13+'IMP UC Default Expenses'!BL13+'IMP UC Costs as Expenses'!BL13</f>
        <v>382.14</v>
      </c>
      <c r="BM13" s="264">
        <f ca="1">'IMP PRJ Expenses'!BM13+'IMP UC Default Expenses'!BM13+'IMP UC Costs as Expenses'!BM13</f>
        <v>432</v>
      </c>
      <c r="BN13" s="264">
        <f ca="1">'IMP PRJ Expenses'!BN13+'IMP UC Default Expenses'!BN13+'IMP UC Costs as Expenses'!BN13</f>
        <v>332.28</v>
      </c>
      <c r="BO13" s="263">
        <f ca="1">'IMP PRJ Expenses'!BO13+'IMP UC Default Expenses'!BO13+'IMP UC Costs as Expenses'!BO13</f>
        <v>124.13999999999999</v>
      </c>
      <c r="BP13" s="264">
        <f ca="1">'IMP PRJ Expenses'!BP13+'IMP UC Default Expenses'!BP13+'IMP UC Costs as Expenses'!BP13</f>
        <v>174</v>
      </c>
      <c r="BQ13" s="264">
        <f ca="1">'IMP PRJ Expenses'!BQ13+'IMP UC Default Expenses'!BQ13+'IMP UC Costs as Expenses'!BQ13</f>
        <v>349.67999999999995</v>
      </c>
      <c r="BR13" s="263">
        <f ca="1">'IMP PRJ Expenses'!BR13+'IMP UC Default Expenses'!BR13+'IMP UC Costs as Expenses'!BR13</f>
        <v>402.6</v>
      </c>
      <c r="BS13" s="264">
        <f ca="1">'IMP PRJ Expenses'!BS13+'IMP UC Default Expenses'!BS13+'IMP UC Costs as Expenses'!BS13</f>
        <v>480</v>
      </c>
      <c r="BT13" s="264">
        <f ca="1">'IMP PRJ Expenses'!BT13+'IMP UC Default Expenses'!BT13+'IMP UC Costs as Expenses'!BT13</f>
        <v>325.2</v>
      </c>
      <c r="BU13" s="263">
        <f ca="1">'IMP PRJ Expenses'!BU13+'IMP UC Default Expenses'!BU13+'IMP UC Costs as Expenses'!BU13</f>
        <v>310.8</v>
      </c>
      <c r="BV13" s="264">
        <f ca="1">'IMP PRJ Expenses'!BV13+'IMP UC Default Expenses'!BV13+'IMP UC Costs as Expenses'!BV13</f>
        <v>388.2</v>
      </c>
      <c r="BW13" s="265">
        <f ca="1">'IMP PRJ Expenses'!BW13+'IMP UC Default Expenses'!BW13+'IMP UC Costs as Expenses'!BW13</f>
        <v>316.02</v>
      </c>
      <c r="BX13" s="266">
        <f ca="1">'IMP PRJ Expenses'!BX13+'IMP UC Default Expenses'!BX13+'IMP UC Costs as Expenses'!BX13</f>
        <v>472.10399999999998</v>
      </c>
      <c r="BY13" s="264">
        <f ca="1">'IMP PRJ Expenses'!BY13+'IMP UC Default Expenses'!BY13+'IMP UC Costs as Expenses'!BY13</f>
        <v>576</v>
      </c>
      <c r="BZ13" s="264">
        <f ca="1">'IMP PRJ Expenses'!BZ13+'IMP UC Default Expenses'!BZ13+'IMP UC Costs as Expenses'!BZ13</f>
        <v>368.20799999999997</v>
      </c>
      <c r="CA13" s="263">
        <f ca="1">'IMP PRJ Expenses'!CA13+'IMP UC Default Expenses'!CA13+'IMP UC Costs as Expenses'!CA13</f>
        <v>485.06400000000002</v>
      </c>
      <c r="CB13" s="264">
        <f ca="1">'IMP PRJ Expenses'!CB13+'IMP UC Default Expenses'!CB13+'IMP UC Costs as Expenses'!CB13</f>
        <v>576</v>
      </c>
      <c r="CC13" s="264">
        <f ca="1">'IMP PRJ Expenses'!CC13+'IMP UC Default Expenses'!CC13+'IMP UC Costs as Expenses'!CC13</f>
        <v>394.12800000000004</v>
      </c>
      <c r="CD13" s="263">
        <f ca="1">'IMP PRJ Expenses'!CD13+'IMP UC Default Expenses'!CD13+'IMP UC Costs as Expenses'!CD13</f>
        <v>422.42399999999998</v>
      </c>
      <c r="CE13" s="264">
        <f ca="1">'IMP PRJ Expenses'!CE13+'IMP UC Default Expenses'!CE13+'IMP UC Costs as Expenses'!CE13</f>
        <v>506.88</v>
      </c>
      <c r="CF13" s="264">
        <f ca="1">'IMP PRJ Expenses'!CF13+'IMP UC Default Expenses'!CF13+'IMP UC Costs as Expenses'!CF13</f>
        <v>400.17600000000004</v>
      </c>
      <c r="CG13" s="263">
        <f ca="1">'IMP PRJ Expenses'!CG13+'IMP UC Default Expenses'!CG13+'IMP UC Costs as Expenses'!CG13</f>
        <v>484.63200000000001</v>
      </c>
      <c r="CH13" s="264">
        <f ca="1">'IMP PRJ Expenses'!CH13+'IMP UC Default Expenses'!CH13+'IMP UC Costs as Expenses'!CH13</f>
        <v>576</v>
      </c>
      <c r="CI13" s="265">
        <f ca="1">'IMP PRJ Expenses'!CI13+'IMP UC Default Expenses'!CI13+'IMP UC Costs as Expenses'!CI13</f>
        <v>393.26400000000001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Expenses'!AB14+'IMP UC Default Expenses'!AB14+'IMP UC Costs as Expenses'!AB14</f>
        <v>5.1840000000000002</v>
      </c>
      <c r="AC14" s="264">
        <f ca="1">'IMP PRJ Expenses'!AC14+'IMP UC Default Expenses'!AC14+'IMP UC Costs as Expenses'!AC14</f>
        <v>5.1840000000000002</v>
      </c>
      <c r="AD14" s="264">
        <f ca="1">'IMP PRJ Expenses'!AD14+'IMP UC Default Expenses'!AD14+'IMP UC Costs as Expenses'!AD14</f>
        <v>12.96</v>
      </c>
      <c r="AE14" s="263">
        <f ca="1">'IMP PRJ Expenses'!AE14+'IMP UC Default Expenses'!AE14+'IMP UC Costs as Expenses'!AE14</f>
        <v>12.96</v>
      </c>
      <c r="AF14" s="264">
        <f ca="1">'IMP PRJ Expenses'!AF14+'IMP UC Default Expenses'!AF14+'IMP UC Costs as Expenses'!AF14</f>
        <v>19.180800000000001</v>
      </c>
      <c r="AG14" s="264">
        <f ca="1">'IMP PRJ Expenses'!AG14+'IMP UC Default Expenses'!AG14+'IMP UC Costs as Expenses'!AG14</f>
        <v>9.0720000000000027</v>
      </c>
      <c r="AH14" s="263">
        <f ca="1">'IMP PRJ Expenses'!AH14+'IMP UC Default Expenses'!AH14+'IMP UC Costs as Expenses'!AH14</f>
        <v>12.96</v>
      </c>
      <c r="AI14" s="264">
        <f ca="1">'IMP PRJ Expenses'!AI14+'IMP UC Default Expenses'!AI14+'IMP UC Costs as Expenses'!AI14</f>
        <v>19.180800000000001</v>
      </c>
      <c r="AJ14" s="264">
        <f ca="1">'IMP PRJ Expenses'!AJ14+'IMP UC Default Expenses'!AJ14+'IMP UC Costs as Expenses'!AJ14</f>
        <v>9.0720000000000027</v>
      </c>
      <c r="AK14" s="263">
        <f ca="1">'IMP PRJ Expenses'!AK14+'IMP UC Default Expenses'!AK14+'IMP UC Costs as Expenses'!AK14</f>
        <v>12.96</v>
      </c>
      <c r="AL14" s="264">
        <f ca="1">'IMP PRJ Expenses'!AL14+'IMP UC Default Expenses'!AL14+'IMP UC Costs as Expenses'!AL14</f>
        <v>19.180800000000001</v>
      </c>
      <c r="AM14" s="265">
        <f ca="1">'IMP PRJ Expenses'!AM14+'IMP UC Default Expenses'!AM14+'IMP UC Costs as Expenses'!AM14</f>
        <v>9.0720000000000027</v>
      </c>
      <c r="AN14" s="266">
        <f ca="1">'IMP PRJ Expenses'!AN14+'IMP UC Default Expenses'!AN14+'IMP UC Costs as Expenses'!AN14</f>
        <v>40.481999999999999</v>
      </c>
      <c r="AO14" s="264">
        <f ca="1">'IMP PRJ Expenses'!AO14+'IMP UC Default Expenses'!AO14+'IMP UC Costs as Expenses'!AO14</f>
        <v>47.955600000000018</v>
      </c>
      <c r="AP14" s="264">
        <f ca="1">'IMP PRJ Expenses'!AP14+'IMP UC Default Expenses'!AP14+'IMP UC Costs as Expenses'!AP14</f>
        <v>73.179000000000002</v>
      </c>
      <c r="AQ14" s="263">
        <f ca="1">'IMP PRJ Expenses'!AQ14+'IMP UC Default Expenses'!AQ14+'IMP UC Costs as Expenses'!AQ14</f>
        <v>59.165999999999997</v>
      </c>
      <c r="AR14" s="264">
        <f ca="1">'IMP PRJ Expenses'!AR14+'IMP UC Default Expenses'!AR14+'IMP UC Costs as Expenses'!AR14</f>
        <v>96.534000000000006</v>
      </c>
      <c r="AS14" s="264">
        <f ca="1">'IMP PRJ Expenses'!AS14+'IMP UC Default Expenses'!AS14+'IMP UC Costs as Expenses'!AS14</f>
        <v>45.152999999999992</v>
      </c>
      <c r="AT14" s="263">
        <f ca="1">'IMP PRJ Expenses'!AT14+'IMP UC Default Expenses'!AT14+'IMP UC Costs as Expenses'!AT14</f>
        <v>68.50800000000001</v>
      </c>
      <c r="AU14" s="264">
        <f ca="1">'IMP PRJ Expenses'!AU14+'IMP UC Default Expenses'!AU14+'IMP UC Costs as Expenses'!AU14</f>
        <v>113.3496</v>
      </c>
      <c r="AV14" s="264">
        <f ca="1">'IMP PRJ Expenses'!AV14+'IMP UC Default Expenses'!AV14+'IMP UC Costs as Expenses'!AV14</f>
        <v>40.481999999999999</v>
      </c>
      <c r="AW14" s="263">
        <f ca="1">'IMP PRJ Expenses'!AW14+'IMP UC Default Expenses'!AW14+'IMP UC Costs as Expenses'!AW14</f>
        <v>49.824000000000012</v>
      </c>
      <c r="AX14" s="264">
        <f ca="1">'IMP PRJ Expenses'!AX14+'IMP UC Default Expenses'!AX14+'IMP UC Costs as Expenses'!AX14</f>
        <v>87.192000000000007</v>
      </c>
      <c r="AY14" s="265">
        <f ca="1">'IMP PRJ Expenses'!AY14+'IMP UC Default Expenses'!AY14+'IMP UC Costs as Expenses'!AY14</f>
        <v>40.481999999999999</v>
      </c>
      <c r="AZ14" s="266">
        <f ca="1">'IMP PRJ Expenses'!AZ14+'IMP UC Default Expenses'!AZ14+'IMP UC Costs as Expenses'!AZ14</f>
        <v>57.657600000000002</v>
      </c>
      <c r="BA14" s="264">
        <f ca="1">'IMP PRJ Expenses'!BA14+'IMP UC Default Expenses'!BA14+'IMP UC Costs as Expenses'!BA14</f>
        <v>116.06400000000001</v>
      </c>
      <c r="BB14" s="264">
        <f ca="1">'IMP PRJ Expenses'!BB14+'IMP UC Default Expenses'!BB14+'IMP UC Costs as Expenses'!BB14</f>
        <v>60.652799999999999</v>
      </c>
      <c r="BC14" s="263">
        <f ca="1">'IMP PRJ Expenses'!BC14+'IMP UC Default Expenses'!BC14+'IMP UC Costs as Expenses'!BC14</f>
        <v>108.38879999999992</v>
      </c>
      <c r="BD14" s="264">
        <f ca="1">'IMP PRJ Expenses'!BD14+'IMP UC Default Expenses'!BD14+'IMP UC Costs as Expenses'!BD14</f>
        <v>174.43295999999998</v>
      </c>
      <c r="BE14" s="264">
        <f ca="1">'IMP PRJ Expenses'!BE14+'IMP UC Default Expenses'!BE14+'IMP UC Costs as Expenses'!BE14</f>
        <v>151.35120000000001</v>
      </c>
      <c r="BF14" s="263">
        <f ca="1">'IMP PRJ Expenses'!BF14+'IMP UC Default Expenses'!BF14+'IMP UC Costs as Expenses'!BF14</f>
        <v>192.62879999999998</v>
      </c>
      <c r="BG14" s="264">
        <f ca="1">'IMP PRJ Expenses'!BG14+'IMP UC Default Expenses'!BG14+'IMP UC Costs as Expenses'!BG14</f>
        <v>326.06495999999999</v>
      </c>
      <c r="BH14" s="264">
        <f ca="1">'IMP PRJ Expenses'!BH14+'IMP UC Default Expenses'!BH14+'IMP UC Costs as Expenses'!BH14</f>
        <v>109.2312</v>
      </c>
      <c r="BI14" s="263">
        <f ca="1">'IMP PRJ Expenses'!BI14+'IMP UC Default Expenses'!BI14+'IMP UC Costs as Expenses'!BI14</f>
        <v>192.62879999999998</v>
      </c>
      <c r="BJ14" s="264">
        <f ca="1">'IMP PRJ Expenses'!BJ14+'IMP UC Default Expenses'!BJ14+'IMP UC Costs as Expenses'!BJ14</f>
        <v>326.06495999999999</v>
      </c>
      <c r="BK14" s="265">
        <f ca="1">'IMP PRJ Expenses'!BK14+'IMP UC Default Expenses'!BK14+'IMP UC Costs as Expenses'!BK14</f>
        <v>109.2312</v>
      </c>
      <c r="BL14" s="266">
        <f ca="1">'IMP PRJ Expenses'!BL14+'IMP UC Default Expenses'!BL14+'IMP UC Costs as Expenses'!BL14</f>
        <v>245.02500000000001</v>
      </c>
      <c r="BM14" s="264">
        <f ca="1">'IMP PRJ Expenses'!BM14+'IMP UC Default Expenses'!BM14+'IMP UC Costs as Expenses'!BM14</f>
        <v>394.60500000000002</v>
      </c>
      <c r="BN14" s="264">
        <f ca="1">'IMP PRJ Expenses'!BN14+'IMP UC Default Expenses'!BN14+'IMP UC Costs as Expenses'!BN14</f>
        <v>151.53749999999997</v>
      </c>
      <c r="BO14" s="263">
        <f ca="1">'IMP PRJ Expenses'!BO14+'IMP UC Default Expenses'!BO14+'IMP UC Costs as Expenses'!BO14</f>
        <v>159.52499999999992</v>
      </c>
      <c r="BP14" s="264">
        <f ca="1">'IMP PRJ Expenses'!BP14+'IMP UC Default Expenses'!BP14+'IMP UC Costs as Expenses'!BP14</f>
        <v>309.10499999999996</v>
      </c>
      <c r="BQ14" s="264">
        <f ca="1">'IMP PRJ Expenses'!BQ14+'IMP UC Default Expenses'!BQ14+'IMP UC Costs as Expenses'!BQ14</f>
        <v>180.78749999999994</v>
      </c>
      <c r="BR14" s="263">
        <f ca="1">'IMP PRJ Expenses'!BR14+'IMP UC Default Expenses'!BR14+'IMP UC Costs as Expenses'!BR14</f>
        <v>285.75</v>
      </c>
      <c r="BS14" s="264">
        <f ca="1">'IMP PRJ Expenses'!BS14+'IMP UC Default Expenses'!BS14+'IMP UC Costs as Expenses'!BS14</f>
        <v>517.95000000000005</v>
      </c>
      <c r="BT14" s="264">
        <f ca="1">'IMP PRJ Expenses'!BT14+'IMP UC Default Expenses'!BT14+'IMP UC Costs as Expenses'!BT14</f>
        <v>176.625</v>
      </c>
      <c r="BU14" s="263">
        <f ca="1">'IMP PRJ Expenses'!BU14+'IMP UC Default Expenses'!BU14+'IMP UC Costs as Expenses'!BU14</f>
        <v>252.89999999999992</v>
      </c>
      <c r="BV14" s="264">
        <f ca="1">'IMP PRJ Expenses'!BV14+'IMP UC Default Expenses'!BV14+'IMP UC Costs as Expenses'!BV14</f>
        <v>485.1</v>
      </c>
      <c r="BW14" s="265">
        <f ca="1">'IMP PRJ Expenses'!BW14+'IMP UC Default Expenses'!BW14+'IMP UC Costs as Expenses'!BW14</f>
        <v>178.2</v>
      </c>
      <c r="BX14" s="266">
        <f ca="1">'IMP PRJ Expenses'!BX14+'IMP UC Default Expenses'!BX14+'IMP UC Costs as Expenses'!BX14</f>
        <v>387.99</v>
      </c>
      <c r="BY14" s="264">
        <f ca="1">'IMP PRJ Expenses'!BY14+'IMP UC Default Expenses'!BY14+'IMP UC Costs as Expenses'!BY14</f>
        <v>699.678</v>
      </c>
      <c r="BZ14" s="264">
        <f ca="1">'IMP PRJ Expenses'!BZ14+'IMP UC Default Expenses'!BZ14+'IMP UC Costs as Expenses'!BZ14</f>
        <v>236.38499999999993</v>
      </c>
      <c r="CA14" s="263">
        <f ca="1">'IMP PRJ Expenses'!CA14+'IMP UC Default Expenses'!CA14+'IMP UC Costs as Expenses'!CA14</f>
        <v>479.78999999999996</v>
      </c>
      <c r="CB14" s="264">
        <f ca="1">'IMP PRJ Expenses'!CB14+'IMP UC Default Expenses'!CB14+'IMP UC Costs as Expenses'!CB14</f>
        <v>752.59800000000007</v>
      </c>
      <c r="CC14" s="264">
        <f ca="1">'IMP PRJ Expenses'!CC14+'IMP UC Default Expenses'!CC14+'IMP UC Costs as Expenses'!CC14</f>
        <v>309.28499999999997</v>
      </c>
      <c r="CD14" s="263">
        <f ca="1">'IMP PRJ Expenses'!CD14+'IMP UC Default Expenses'!CD14+'IMP UC Costs as Expenses'!CD14</f>
        <v>452.25000000000011</v>
      </c>
      <c r="CE14" s="264">
        <f ca="1">'IMP PRJ Expenses'!CE14+'IMP UC Default Expenses'!CE14+'IMP UC Costs as Expenses'!CE14</f>
        <v>705.61799999999994</v>
      </c>
      <c r="CF14" s="264">
        <f ca="1">'IMP PRJ Expenses'!CF14+'IMP UC Default Expenses'!CF14+'IMP UC Costs as Expenses'!CF14</f>
        <v>319.815</v>
      </c>
      <c r="CG14" s="263">
        <f ca="1">'IMP PRJ Expenses'!CG14+'IMP UC Default Expenses'!CG14+'IMP UC Costs as Expenses'!CG14</f>
        <v>478.17</v>
      </c>
      <c r="CH14" s="264">
        <f ca="1">'IMP PRJ Expenses'!CH14+'IMP UC Default Expenses'!CH14+'IMP UC Costs as Expenses'!CH14</f>
        <v>752.27400000000011</v>
      </c>
      <c r="CI14" s="265">
        <f ca="1">'IMP PRJ Expenses'!CI14+'IMP UC Default Expenses'!CI14+'IMP UC Costs as Expenses'!CI14</f>
        <v>306.85500000000008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Expenses'!AB15+'IMP UC Default Expenses'!AB15+'IMP UC Costs as Expenses'!AB15</f>
        <v>0</v>
      </c>
      <c r="AC15" s="264">
        <f ca="1">'IMP PRJ Expenses'!AC15+'IMP UC Default Expenses'!AC15+'IMP UC Costs as Expenses'!AC15</f>
        <v>3.456</v>
      </c>
      <c r="AD15" s="264">
        <f ca="1">'IMP PRJ Expenses'!AD15+'IMP UC Default Expenses'!AD15+'IMP UC Costs as Expenses'!AD15</f>
        <v>3.456</v>
      </c>
      <c r="AE15" s="263">
        <f ca="1">'IMP PRJ Expenses'!AE15+'IMP UC Default Expenses'!AE15+'IMP UC Costs as Expenses'!AE15</f>
        <v>3.456</v>
      </c>
      <c r="AF15" s="264">
        <f ca="1">'IMP PRJ Expenses'!AF15+'IMP UC Default Expenses'!AF15+'IMP UC Costs as Expenses'!AF15</f>
        <v>3.456</v>
      </c>
      <c r="AG15" s="264">
        <f ca="1">'IMP PRJ Expenses'!AG15+'IMP UC Default Expenses'!AG15+'IMP UC Costs as Expenses'!AG15</f>
        <v>3.456</v>
      </c>
      <c r="AH15" s="263">
        <f ca="1">'IMP PRJ Expenses'!AH15+'IMP UC Default Expenses'!AH15+'IMP UC Costs as Expenses'!AH15</f>
        <v>3.456</v>
      </c>
      <c r="AI15" s="264">
        <f ca="1">'IMP PRJ Expenses'!AI15+'IMP UC Default Expenses'!AI15+'IMP UC Costs as Expenses'!AI15</f>
        <v>3.456</v>
      </c>
      <c r="AJ15" s="264">
        <f ca="1">'IMP PRJ Expenses'!AJ15+'IMP UC Default Expenses'!AJ15+'IMP UC Costs as Expenses'!AJ15</f>
        <v>3.456</v>
      </c>
      <c r="AK15" s="263">
        <f ca="1">'IMP PRJ Expenses'!AK15+'IMP UC Default Expenses'!AK15+'IMP UC Costs as Expenses'!AK15</f>
        <v>3.456</v>
      </c>
      <c r="AL15" s="264">
        <f ca="1">'IMP PRJ Expenses'!AL15+'IMP UC Default Expenses'!AL15+'IMP UC Costs as Expenses'!AL15</f>
        <v>3.456</v>
      </c>
      <c r="AM15" s="265">
        <f ca="1">'IMP PRJ Expenses'!AM15+'IMP UC Default Expenses'!AM15+'IMP UC Costs as Expenses'!AM15</f>
        <v>3.456</v>
      </c>
      <c r="AN15" s="266">
        <f ca="1">'IMP PRJ Expenses'!AN15+'IMP UC Default Expenses'!AN15+'IMP UC Costs as Expenses'!AN15</f>
        <v>4.1520000000000001</v>
      </c>
      <c r="AO15" s="264">
        <f ca="1">'IMP PRJ Expenses'!AO15+'IMP UC Default Expenses'!AO15+'IMP UC Costs as Expenses'!AO15</f>
        <v>20.76</v>
      </c>
      <c r="AP15" s="264">
        <f ca="1">'IMP PRJ Expenses'!AP15+'IMP UC Default Expenses'!AP15+'IMP UC Costs as Expenses'!AP15</f>
        <v>20.76</v>
      </c>
      <c r="AQ15" s="263">
        <f ca="1">'IMP PRJ Expenses'!AQ15+'IMP UC Default Expenses'!AQ15+'IMP UC Costs as Expenses'!AQ15</f>
        <v>20.76</v>
      </c>
      <c r="AR15" s="264">
        <f ca="1">'IMP PRJ Expenses'!AR15+'IMP UC Default Expenses'!AR15+'IMP UC Costs as Expenses'!AR15</f>
        <v>24.911999999999995</v>
      </c>
      <c r="AS15" s="264">
        <f ca="1">'IMP PRJ Expenses'!AS15+'IMP UC Default Expenses'!AS15+'IMP UC Costs as Expenses'!AS15</f>
        <v>24.911999999999995</v>
      </c>
      <c r="AT15" s="263">
        <f ca="1">'IMP PRJ Expenses'!AT15+'IMP UC Default Expenses'!AT15+'IMP UC Costs as Expenses'!AT15</f>
        <v>24.911999999999995</v>
      </c>
      <c r="AU15" s="264">
        <f ca="1">'IMP PRJ Expenses'!AU15+'IMP UC Default Expenses'!AU15+'IMP UC Costs as Expenses'!AU15</f>
        <v>24.911999999999995</v>
      </c>
      <c r="AV15" s="264">
        <f ca="1">'IMP PRJ Expenses'!AV15+'IMP UC Default Expenses'!AV15+'IMP UC Costs as Expenses'!AV15</f>
        <v>24.911999999999995</v>
      </c>
      <c r="AW15" s="263">
        <f ca="1">'IMP PRJ Expenses'!AW15+'IMP UC Default Expenses'!AW15+'IMP UC Costs as Expenses'!AW15</f>
        <v>37.367999999999988</v>
      </c>
      <c r="AX15" s="264">
        <f ca="1">'IMP PRJ Expenses'!AX15+'IMP UC Default Expenses'!AX15+'IMP UC Costs as Expenses'!AX15</f>
        <v>35.291999999999987</v>
      </c>
      <c r="AY15" s="265">
        <f ca="1">'IMP PRJ Expenses'!AY15+'IMP UC Default Expenses'!AY15+'IMP UC Costs as Expenses'!AY15</f>
        <v>35.291999999999987</v>
      </c>
      <c r="AZ15" s="266">
        <f ca="1">'IMP PRJ Expenses'!AZ15+'IMP UC Default Expenses'!AZ15+'IMP UC Costs as Expenses'!AZ15</f>
        <v>42.432000000000016</v>
      </c>
      <c r="BA15" s="264">
        <f ca="1">'IMP PRJ Expenses'!BA15+'IMP UC Default Expenses'!BA15+'IMP UC Costs as Expenses'!BA15</f>
        <v>49.670400000000008</v>
      </c>
      <c r="BB15" s="264">
        <f ca="1">'IMP PRJ Expenses'!BB15+'IMP UC Default Expenses'!BB15+'IMP UC Costs as Expenses'!BB15</f>
        <v>49.670400000000008</v>
      </c>
      <c r="BC15" s="263">
        <f ca="1">'IMP PRJ Expenses'!BC15+'IMP UC Default Expenses'!BC15+'IMP UC Costs as Expenses'!BC15</f>
        <v>49.670400000000008</v>
      </c>
      <c r="BD15" s="264">
        <f ca="1">'IMP PRJ Expenses'!BD15+'IMP UC Default Expenses'!BD15+'IMP UC Costs as Expenses'!BD15</f>
        <v>77.126400000000004</v>
      </c>
      <c r="BE15" s="264">
        <f ca="1">'IMP PRJ Expenses'!BE15+'IMP UC Default Expenses'!BE15+'IMP UC Costs as Expenses'!BE15</f>
        <v>77.126400000000004</v>
      </c>
      <c r="BF15" s="263">
        <f ca="1">'IMP PRJ Expenses'!BF15+'IMP UC Default Expenses'!BF15+'IMP UC Costs as Expenses'!BF15</f>
        <v>77.126400000000004</v>
      </c>
      <c r="BG15" s="264">
        <f ca="1">'IMP PRJ Expenses'!BG15+'IMP UC Default Expenses'!BG15+'IMP UC Costs as Expenses'!BG15</f>
        <v>77.126400000000004</v>
      </c>
      <c r="BH15" s="264">
        <f ca="1">'IMP PRJ Expenses'!BH15+'IMP UC Default Expenses'!BH15+'IMP UC Costs as Expenses'!BH15</f>
        <v>77.126400000000004</v>
      </c>
      <c r="BI15" s="263">
        <f ca="1">'IMP PRJ Expenses'!BI15+'IMP UC Default Expenses'!BI15+'IMP UC Costs as Expenses'!BI15</f>
        <v>77.126400000000004</v>
      </c>
      <c r="BJ15" s="264">
        <f ca="1">'IMP PRJ Expenses'!BJ15+'IMP UC Default Expenses'!BJ15+'IMP UC Costs as Expenses'!BJ15</f>
        <v>77.126400000000004</v>
      </c>
      <c r="BK15" s="265">
        <f ca="1">'IMP PRJ Expenses'!BK15+'IMP UC Default Expenses'!BK15+'IMP UC Costs as Expenses'!BK15</f>
        <v>77.126400000000004</v>
      </c>
      <c r="BL15" s="266">
        <f ca="1">'IMP PRJ Expenses'!BL15+'IMP UC Default Expenses'!BL15+'IMP UC Costs as Expenses'!BL15</f>
        <v>110.69999999999999</v>
      </c>
      <c r="BM15" s="264">
        <f ca="1">'IMP PRJ Expenses'!BM15+'IMP UC Default Expenses'!BM15+'IMP UC Costs as Expenses'!BM15</f>
        <v>110.69999999999999</v>
      </c>
      <c r="BN15" s="264">
        <f ca="1">'IMP PRJ Expenses'!BN15+'IMP UC Default Expenses'!BN15+'IMP UC Costs as Expenses'!BN15</f>
        <v>110.69999999999999</v>
      </c>
      <c r="BO15" s="263">
        <f ca="1">'IMP PRJ Expenses'!BO15+'IMP UC Default Expenses'!BO15+'IMP UC Costs as Expenses'!BO15</f>
        <v>110.69999999999999</v>
      </c>
      <c r="BP15" s="264">
        <f ca="1">'IMP PRJ Expenses'!BP15+'IMP UC Default Expenses'!BP15+'IMP UC Costs as Expenses'!BP15</f>
        <v>149.69999999999999</v>
      </c>
      <c r="BQ15" s="264">
        <f ca="1">'IMP PRJ Expenses'!BQ15+'IMP UC Default Expenses'!BQ15+'IMP UC Costs as Expenses'!BQ15</f>
        <v>149.69999999999999</v>
      </c>
      <c r="BR15" s="263">
        <f ca="1">'IMP PRJ Expenses'!BR15+'IMP UC Default Expenses'!BR15+'IMP UC Costs as Expenses'!BR15</f>
        <v>165</v>
      </c>
      <c r="BS15" s="264">
        <f ca="1">'IMP PRJ Expenses'!BS15+'IMP UC Default Expenses'!BS15+'IMP UC Costs as Expenses'!BS15</f>
        <v>165</v>
      </c>
      <c r="BT15" s="264">
        <f ca="1">'IMP PRJ Expenses'!BT15+'IMP UC Default Expenses'!BT15+'IMP UC Costs as Expenses'!BT15</f>
        <v>165</v>
      </c>
      <c r="BU15" s="263">
        <f ca="1">'IMP PRJ Expenses'!BU15+'IMP UC Default Expenses'!BU15+'IMP UC Costs as Expenses'!BU15</f>
        <v>165</v>
      </c>
      <c r="BV15" s="264">
        <f ca="1">'IMP PRJ Expenses'!BV15+'IMP UC Default Expenses'!BV15+'IMP UC Costs as Expenses'!BV15</f>
        <v>167.09999999999994</v>
      </c>
      <c r="BW15" s="265">
        <f ca="1">'IMP PRJ Expenses'!BW15+'IMP UC Default Expenses'!BW15+'IMP UC Costs as Expenses'!BW15</f>
        <v>167.09999999999994</v>
      </c>
      <c r="BX15" s="266">
        <f ca="1">'IMP PRJ Expenses'!BX15+'IMP UC Default Expenses'!BX15+'IMP UC Costs as Expenses'!BX15</f>
        <v>200.51999999999995</v>
      </c>
      <c r="BY15" s="264">
        <f ca="1">'IMP PRJ Expenses'!BY15+'IMP UC Default Expenses'!BY15+'IMP UC Costs as Expenses'!BY15</f>
        <v>200.51999999999995</v>
      </c>
      <c r="BZ15" s="264">
        <f ca="1">'IMP PRJ Expenses'!BZ15+'IMP UC Default Expenses'!BZ15+'IMP UC Costs as Expenses'!BZ15</f>
        <v>200.51999999999995</v>
      </c>
      <c r="CA15" s="263">
        <f ca="1">'IMP PRJ Expenses'!CA15+'IMP UC Default Expenses'!CA15+'IMP UC Costs as Expenses'!CA15</f>
        <v>265.31999999999994</v>
      </c>
      <c r="CB15" s="264">
        <f ca="1">'IMP PRJ Expenses'!CB15+'IMP UC Default Expenses'!CB15+'IMP UC Costs as Expenses'!CB15</f>
        <v>265.31999999999994</v>
      </c>
      <c r="CC15" s="264">
        <f ca="1">'IMP PRJ Expenses'!CC15+'IMP UC Default Expenses'!CC15+'IMP UC Costs as Expenses'!CC15</f>
        <v>265.31999999999994</v>
      </c>
      <c r="CD15" s="263">
        <f ca="1">'IMP PRJ Expenses'!CD15+'IMP UC Default Expenses'!CD15+'IMP UC Costs as Expenses'!CD15</f>
        <v>297.72000000000003</v>
      </c>
      <c r="CE15" s="264">
        <f ca="1">'IMP PRJ Expenses'!CE15+'IMP UC Default Expenses'!CE15+'IMP UC Costs as Expenses'!CE15</f>
        <v>263.15999999999997</v>
      </c>
      <c r="CF15" s="264">
        <f ca="1">'IMP PRJ Expenses'!CF15+'IMP UC Default Expenses'!CF15+'IMP UC Costs as Expenses'!CF15</f>
        <v>263.15999999999997</v>
      </c>
      <c r="CG15" s="263">
        <f ca="1">'IMP PRJ Expenses'!CG15+'IMP UC Default Expenses'!CG15+'IMP UC Costs as Expenses'!CG15</f>
        <v>263.15999999999997</v>
      </c>
      <c r="CH15" s="264">
        <f ca="1">'IMP PRJ Expenses'!CH15+'IMP UC Default Expenses'!CH15+'IMP UC Costs as Expenses'!CH15</f>
        <v>263.15999999999997</v>
      </c>
      <c r="CI15" s="265">
        <f ca="1">'IMP PRJ Expenses'!CI15+'IMP UC Default Expenses'!CI15+'IMP UC Costs as Expenses'!CI15</f>
        <v>263.15999999999997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Expenses'!AB16+'IMP UC Default Expenses'!AB16+'IMP UC Costs as Expenses'!AB16</f>
        <v>0</v>
      </c>
      <c r="AC16" s="264">
        <f ca="1">'IMP PRJ Expenses'!AC16+'IMP UC Default Expenses'!AC16+'IMP UC Costs as Expenses'!AC16</f>
        <v>0</v>
      </c>
      <c r="AD16" s="264">
        <f ca="1">'IMP PRJ Expenses'!AD16+'IMP UC Default Expenses'!AD16+'IMP UC Costs as Expenses'!AD16</f>
        <v>2.5920000000000001</v>
      </c>
      <c r="AE16" s="263">
        <f ca="1">'IMP PRJ Expenses'!AE16+'IMP UC Default Expenses'!AE16+'IMP UC Costs as Expenses'!AE16</f>
        <v>5.1840000000000002</v>
      </c>
      <c r="AF16" s="264">
        <f ca="1">'IMP PRJ Expenses'!AF16+'IMP UC Default Expenses'!AF16+'IMP UC Costs as Expenses'!AF16</f>
        <v>5.1840000000000002</v>
      </c>
      <c r="AG16" s="264">
        <f ca="1">'IMP PRJ Expenses'!AG16+'IMP UC Default Expenses'!AG16+'IMP UC Costs as Expenses'!AG16</f>
        <v>5.1840000000000002</v>
      </c>
      <c r="AH16" s="263">
        <f ca="1">'IMP PRJ Expenses'!AH16+'IMP UC Default Expenses'!AH16+'IMP UC Costs as Expenses'!AH16</f>
        <v>5.1840000000000002</v>
      </c>
      <c r="AI16" s="264">
        <f ca="1">'IMP PRJ Expenses'!AI16+'IMP UC Default Expenses'!AI16+'IMP UC Costs as Expenses'!AI16</f>
        <v>5.1840000000000002</v>
      </c>
      <c r="AJ16" s="264">
        <f ca="1">'IMP PRJ Expenses'!AJ16+'IMP UC Default Expenses'!AJ16+'IMP UC Costs as Expenses'!AJ16</f>
        <v>5.1840000000000002</v>
      </c>
      <c r="AK16" s="263">
        <f ca="1">'IMP PRJ Expenses'!AK16+'IMP UC Default Expenses'!AK16+'IMP UC Costs as Expenses'!AK16</f>
        <v>5.1840000000000002</v>
      </c>
      <c r="AL16" s="264">
        <f ca="1">'IMP PRJ Expenses'!AL16+'IMP UC Default Expenses'!AL16+'IMP UC Costs as Expenses'!AL16</f>
        <v>5.1840000000000002</v>
      </c>
      <c r="AM16" s="265">
        <f ca="1">'IMP PRJ Expenses'!AM16+'IMP UC Default Expenses'!AM16+'IMP UC Costs as Expenses'!AM16</f>
        <v>5.1840000000000002</v>
      </c>
      <c r="AN16" s="266">
        <f ca="1">'IMP PRJ Expenses'!AN16+'IMP UC Default Expenses'!AN16+'IMP UC Costs as Expenses'!AN16</f>
        <v>6.2279999999999989</v>
      </c>
      <c r="AO16" s="264">
        <f ca="1">'IMP PRJ Expenses'!AO16+'IMP UC Default Expenses'!AO16+'IMP UC Costs as Expenses'!AO16</f>
        <v>6.2279999999999989</v>
      </c>
      <c r="AP16" s="264">
        <f ca="1">'IMP PRJ Expenses'!AP16+'IMP UC Default Expenses'!AP16+'IMP UC Costs as Expenses'!AP16</f>
        <v>18.684000000000001</v>
      </c>
      <c r="AQ16" s="263">
        <f ca="1">'IMP PRJ Expenses'!AQ16+'IMP UC Default Expenses'!AQ16+'IMP UC Costs as Expenses'!AQ16</f>
        <v>31.139999999999997</v>
      </c>
      <c r="AR16" s="264">
        <f ca="1">'IMP PRJ Expenses'!AR16+'IMP UC Default Expenses'!AR16+'IMP UC Costs as Expenses'!AR16</f>
        <v>31.139999999999997</v>
      </c>
      <c r="AS16" s="264">
        <f ca="1">'IMP PRJ Expenses'!AS16+'IMP UC Default Expenses'!AS16+'IMP UC Costs as Expenses'!AS16</f>
        <v>34.253999999999998</v>
      </c>
      <c r="AT16" s="263">
        <f ca="1">'IMP PRJ Expenses'!AT16+'IMP UC Default Expenses'!AT16+'IMP UC Costs as Expenses'!AT16</f>
        <v>37.368000000000002</v>
      </c>
      <c r="AU16" s="264">
        <f ca="1">'IMP PRJ Expenses'!AU16+'IMP UC Default Expenses'!AU16+'IMP UC Costs as Expenses'!AU16</f>
        <v>37.368000000000002</v>
      </c>
      <c r="AV16" s="264">
        <f ca="1">'IMP PRJ Expenses'!AV16+'IMP UC Default Expenses'!AV16+'IMP UC Costs as Expenses'!AV16</f>
        <v>37.368000000000002</v>
      </c>
      <c r="AW16" s="263">
        <f ca="1">'IMP PRJ Expenses'!AW16+'IMP UC Default Expenses'!AW16+'IMP UC Costs as Expenses'!AW16</f>
        <v>56.051999999999992</v>
      </c>
      <c r="AX16" s="264">
        <f ca="1">'IMP PRJ Expenses'!AX16+'IMP UC Default Expenses'!AX16+'IMP UC Costs as Expenses'!AX16</f>
        <v>56.051999999999992</v>
      </c>
      <c r="AY16" s="265">
        <f ca="1">'IMP PRJ Expenses'!AY16+'IMP UC Default Expenses'!AY16+'IMP UC Costs as Expenses'!AY16</f>
        <v>42.038999999999994</v>
      </c>
      <c r="AZ16" s="266">
        <f ca="1">'IMP PRJ Expenses'!AZ16+'IMP UC Default Expenses'!AZ16+'IMP UC Costs as Expenses'!AZ16</f>
        <v>48.672000000000004</v>
      </c>
      <c r="BA16" s="264">
        <f ca="1">'IMP PRJ Expenses'!BA16+'IMP UC Default Expenses'!BA16+'IMP UC Costs as Expenses'!BA16</f>
        <v>48.672000000000004</v>
      </c>
      <c r="BB16" s="264">
        <f ca="1">'IMP PRJ Expenses'!BB16+'IMP UC Default Expenses'!BB16+'IMP UC Costs as Expenses'!BB16</f>
        <v>54.100799999999992</v>
      </c>
      <c r="BC16" s="263">
        <f ca="1">'IMP PRJ Expenses'!BC16+'IMP UC Default Expenses'!BC16+'IMP UC Costs as Expenses'!BC16</f>
        <v>59.529600000000023</v>
      </c>
      <c r="BD16" s="264">
        <f ca="1">'IMP PRJ Expenses'!BD16+'IMP UC Default Expenses'!BD16+'IMP UC Costs as Expenses'!BD16</f>
        <v>59.529600000000023</v>
      </c>
      <c r="BE16" s="264">
        <f ca="1">'IMP PRJ Expenses'!BE16+'IMP UC Default Expenses'!BE16+'IMP UC Costs as Expenses'!BE16</f>
        <v>95.097600000000043</v>
      </c>
      <c r="BF16" s="263">
        <f ca="1">'IMP PRJ Expenses'!BF16+'IMP UC Default Expenses'!BF16+'IMP UC Costs as Expenses'!BF16</f>
        <v>115.68960000000006</v>
      </c>
      <c r="BG16" s="264">
        <f ca="1">'IMP PRJ Expenses'!BG16+'IMP UC Default Expenses'!BG16+'IMP UC Costs as Expenses'!BG16</f>
        <v>115.68960000000006</v>
      </c>
      <c r="BH16" s="264">
        <f ca="1">'IMP PRJ Expenses'!BH16+'IMP UC Default Expenses'!BH16+'IMP UC Costs as Expenses'!BH16</f>
        <v>115.68960000000006</v>
      </c>
      <c r="BI16" s="263">
        <f ca="1">'IMP PRJ Expenses'!BI16+'IMP UC Default Expenses'!BI16+'IMP UC Costs as Expenses'!BI16</f>
        <v>115.68960000000006</v>
      </c>
      <c r="BJ16" s="264">
        <f ca="1">'IMP PRJ Expenses'!BJ16+'IMP UC Default Expenses'!BJ16+'IMP UC Costs as Expenses'!BJ16</f>
        <v>115.68960000000006</v>
      </c>
      <c r="BK16" s="265">
        <f ca="1">'IMP PRJ Expenses'!BK16+'IMP UC Default Expenses'!BK16+'IMP UC Costs as Expenses'!BK16</f>
        <v>115.68960000000006</v>
      </c>
      <c r="BL16" s="266">
        <f ca="1">'IMP PRJ Expenses'!BL16+'IMP UC Default Expenses'!BL16+'IMP UC Costs as Expenses'!BL16</f>
        <v>166.05</v>
      </c>
      <c r="BM16" s="264">
        <f ca="1">'IMP PRJ Expenses'!BM16+'IMP UC Default Expenses'!BM16+'IMP UC Costs as Expenses'!BM16</f>
        <v>166.05</v>
      </c>
      <c r="BN16" s="264">
        <f ca="1">'IMP PRJ Expenses'!BN16+'IMP UC Default Expenses'!BN16+'IMP UC Costs as Expenses'!BN16</f>
        <v>166.05</v>
      </c>
      <c r="BO16" s="263">
        <f ca="1">'IMP PRJ Expenses'!BO16+'IMP UC Default Expenses'!BO16+'IMP UC Costs as Expenses'!BO16</f>
        <v>166.04999999999995</v>
      </c>
      <c r="BP16" s="264">
        <f ca="1">'IMP PRJ Expenses'!BP16+'IMP UC Default Expenses'!BP16+'IMP UC Costs as Expenses'!BP16</f>
        <v>166.04999999999995</v>
      </c>
      <c r="BQ16" s="264">
        <f ca="1">'IMP PRJ Expenses'!BQ16+'IMP UC Default Expenses'!BQ16+'IMP UC Costs as Expenses'!BQ16</f>
        <v>177.3</v>
      </c>
      <c r="BR16" s="263">
        <f ca="1">'IMP PRJ Expenses'!BR16+'IMP UC Default Expenses'!BR16+'IMP UC Costs as Expenses'!BR16</f>
        <v>193.5</v>
      </c>
      <c r="BS16" s="264">
        <f ca="1">'IMP PRJ Expenses'!BS16+'IMP UC Default Expenses'!BS16+'IMP UC Costs as Expenses'!BS16</f>
        <v>193.5</v>
      </c>
      <c r="BT16" s="264">
        <f ca="1">'IMP PRJ Expenses'!BT16+'IMP UC Default Expenses'!BT16+'IMP UC Costs as Expenses'!BT16</f>
        <v>193.5</v>
      </c>
      <c r="BU16" s="263">
        <f ca="1">'IMP PRJ Expenses'!BU16+'IMP UC Default Expenses'!BU16+'IMP UC Costs as Expenses'!BU16</f>
        <v>193.5</v>
      </c>
      <c r="BV16" s="264">
        <f ca="1">'IMP PRJ Expenses'!BV16+'IMP UC Default Expenses'!BV16+'IMP UC Costs as Expenses'!BV16</f>
        <v>193.5</v>
      </c>
      <c r="BW16" s="265">
        <f ca="1">'IMP PRJ Expenses'!BW16+'IMP UC Default Expenses'!BW16+'IMP UC Costs as Expenses'!BW16</f>
        <v>213.07500000000005</v>
      </c>
      <c r="BX16" s="266">
        <f ca="1">'IMP PRJ Expenses'!BX16+'IMP UC Default Expenses'!BX16+'IMP UC Costs as Expenses'!BX16</f>
        <v>279.18</v>
      </c>
      <c r="BY16" s="264">
        <f ca="1">'IMP PRJ Expenses'!BY16+'IMP UC Default Expenses'!BY16+'IMP UC Costs as Expenses'!BY16</f>
        <v>279.18</v>
      </c>
      <c r="BZ16" s="264">
        <f ca="1">'IMP PRJ Expenses'!BZ16+'IMP UC Default Expenses'!BZ16+'IMP UC Costs as Expenses'!BZ16</f>
        <v>279.18</v>
      </c>
      <c r="CA16" s="263">
        <f ca="1">'IMP PRJ Expenses'!CA16+'IMP UC Default Expenses'!CA16+'IMP UC Costs as Expenses'!CA16</f>
        <v>376.37999999999994</v>
      </c>
      <c r="CB16" s="264">
        <f ca="1">'IMP PRJ Expenses'!CB16+'IMP UC Default Expenses'!CB16+'IMP UC Costs as Expenses'!CB16</f>
        <v>376.37999999999994</v>
      </c>
      <c r="CC16" s="264">
        <f ca="1">'IMP PRJ Expenses'!CC16+'IMP UC Default Expenses'!CC16+'IMP UC Costs as Expenses'!CC16</f>
        <v>376.37999999999994</v>
      </c>
      <c r="CD16" s="263">
        <f ca="1">'IMP PRJ Expenses'!CD16+'IMP UC Default Expenses'!CD16+'IMP UC Costs as Expenses'!CD16</f>
        <v>424.98000000000013</v>
      </c>
      <c r="CE16" s="264">
        <f ca="1">'IMP PRJ Expenses'!CE16+'IMP UC Default Expenses'!CE16+'IMP UC Costs as Expenses'!CE16</f>
        <v>424.98000000000013</v>
      </c>
      <c r="CF16" s="264">
        <f ca="1">'IMP PRJ Expenses'!CF16+'IMP UC Default Expenses'!CF16+'IMP UC Costs as Expenses'!CF16</f>
        <v>399.06000000000017</v>
      </c>
      <c r="CG16" s="263">
        <f ca="1">'IMP PRJ Expenses'!CG16+'IMP UC Default Expenses'!CG16+'IMP UC Costs as Expenses'!CG16</f>
        <v>373.1400000000001</v>
      </c>
      <c r="CH16" s="264">
        <f ca="1">'IMP PRJ Expenses'!CH16+'IMP UC Default Expenses'!CH16+'IMP UC Costs as Expenses'!CH16</f>
        <v>373.1400000000001</v>
      </c>
      <c r="CI16" s="265">
        <f ca="1">'IMP PRJ Expenses'!CI16+'IMP UC Default Expenses'!CI16+'IMP UC Costs as Expenses'!CI16</f>
        <v>373.1400000000001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Expenses'!AB17+'IMP UC Default Expenses'!AB17+'IMP UC Costs as Expenses'!AB17</f>
        <v>6.9119999999999999</v>
      </c>
      <c r="AC17" s="264">
        <f ca="1">'IMP PRJ Expenses'!AC17+'IMP UC Default Expenses'!AC17+'IMP UC Costs as Expenses'!AC17</f>
        <v>6.9119999999999999</v>
      </c>
      <c r="AD17" s="264">
        <f ca="1">'IMP PRJ Expenses'!AD17+'IMP UC Default Expenses'!AD17+'IMP UC Costs as Expenses'!AD17</f>
        <v>25.574400000000001</v>
      </c>
      <c r="AE17" s="263">
        <f ca="1">'IMP PRJ Expenses'!AE17+'IMP UC Default Expenses'!AE17+'IMP UC Costs as Expenses'!AE17</f>
        <v>25.574400000000001</v>
      </c>
      <c r="AF17" s="264">
        <f ca="1">'IMP PRJ Expenses'!AF17+'IMP UC Default Expenses'!AF17+'IMP UC Costs as Expenses'!AF17</f>
        <v>27.648</v>
      </c>
      <c r="AG17" s="264">
        <f ca="1">'IMP PRJ Expenses'!AG17+'IMP UC Default Expenses'!AG17+'IMP UC Costs as Expenses'!AG17</f>
        <v>23.500799999999998</v>
      </c>
      <c r="AH17" s="263">
        <f ca="1">'IMP PRJ Expenses'!AH17+'IMP UC Default Expenses'!AH17+'IMP UC Costs as Expenses'!AH17</f>
        <v>25.574400000000001</v>
      </c>
      <c r="AI17" s="264">
        <f ca="1">'IMP PRJ Expenses'!AI17+'IMP UC Default Expenses'!AI17+'IMP UC Costs as Expenses'!AI17</f>
        <v>27.648</v>
      </c>
      <c r="AJ17" s="264">
        <f ca="1">'IMP PRJ Expenses'!AJ17+'IMP UC Default Expenses'!AJ17+'IMP UC Costs as Expenses'!AJ17</f>
        <v>23.500799999999998</v>
      </c>
      <c r="AK17" s="263">
        <f ca="1">'IMP PRJ Expenses'!AK17+'IMP UC Default Expenses'!AK17+'IMP UC Costs as Expenses'!AK17</f>
        <v>25.574400000000001</v>
      </c>
      <c r="AL17" s="264">
        <f ca="1">'IMP PRJ Expenses'!AL17+'IMP UC Default Expenses'!AL17+'IMP UC Costs as Expenses'!AL17</f>
        <v>27.648</v>
      </c>
      <c r="AM17" s="265">
        <f ca="1">'IMP PRJ Expenses'!AM17+'IMP UC Default Expenses'!AM17+'IMP UC Costs as Expenses'!AM17</f>
        <v>23.500799999999998</v>
      </c>
      <c r="AN17" s="266">
        <f ca="1">'IMP PRJ Expenses'!AN17+'IMP UC Default Expenses'!AN17+'IMP UC Costs as Expenses'!AN17</f>
        <v>63.94080000000001</v>
      </c>
      <c r="AO17" s="264">
        <f ca="1">'IMP PRJ Expenses'!AO17+'IMP UC Default Expenses'!AO17+'IMP UC Costs as Expenses'!AO17</f>
        <v>66.432000000000016</v>
      </c>
      <c r="AP17" s="264">
        <f ca="1">'IMP PRJ Expenses'!AP17+'IMP UC Default Expenses'!AP17+'IMP UC Costs as Expenses'!AP17</f>
        <v>151.1328</v>
      </c>
      <c r="AQ17" s="263">
        <f ca="1">'IMP PRJ Expenses'!AQ17+'IMP UC Default Expenses'!AQ17+'IMP UC Costs as Expenses'!AQ17</f>
        <v>128.71199999999999</v>
      </c>
      <c r="AR17" s="264">
        <f ca="1">'IMP PRJ Expenses'!AR17+'IMP UC Default Expenses'!AR17+'IMP UC Costs as Expenses'!AR17</f>
        <v>141.16800000000001</v>
      </c>
      <c r="AS17" s="264">
        <f ca="1">'IMP PRJ Expenses'!AS17+'IMP UC Default Expenses'!AS17+'IMP UC Costs as Expenses'!AS17</f>
        <v>138.67680000000001</v>
      </c>
      <c r="AT17" s="263">
        <f ca="1">'IMP PRJ Expenses'!AT17+'IMP UC Default Expenses'!AT17+'IMP UC Costs as Expenses'!AT17</f>
        <v>151.1328</v>
      </c>
      <c r="AU17" s="264">
        <f ca="1">'IMP PRJ Expenses'!AU17+'IMP UC Default Expenses'!AU17+'IMP UC Costs as Expenses'!AU17</f>
        <v>166.08</v>
      </c>
      <c r="AV17" s="264">
        <f ca="1">'IMP PRJ Expenses'!AV17+'IMP UC Default Expenses'!AV17+'IMP UC Costs as Expenses'!AV17</f>
        <v>136.18559999999999</v>
      </c>
      <c r="AW17" s="263">
        <f ca="1">'IMP PRJ Expenses'!AW17+'IMP UC Default Expenses'!AW17+'IMP UC Costs as Expenses'!AW17</f>
        <v>116.256</v>
      </c>
      <c r="AX17" s="264">
        <f ca="1">'IMP PRJ Expenses'!AX17+'IMP UC Default Expenses'!AX17+'IMP UC Costs as Expenses'!AX17</f>
        <v>128.71199999999999</v>
      </c>
      <c r="AY17" s="265">
        <f ca="1">'IMP PRJ Expenses'!AY17+'IMP UC Default Expenses'!AY17+'IMP UC Costs as Expenses'!AY17</f>
        <v>137.43119999999999</v>
      </c>
      <c r="AZ17" s="266">
        <f ca="1">'IMP PRJ Expenses'!AZ17+'IMP UC Default Expenses'!AZ17+'IMP UC Costs as Expenses'!AZ17</f>
        <v>154.75200000000001</v>
      </c>
      <c r="BA17" s="264">
        <f ca="1">'IMP PRJ Expenses'!BA17+'IMP UC Default Expenses'!BA17+'IMP UC Costs as Expenses'!BA17</f>
        <v>174.22080000000003</v>
      </c>
      <c r="BB17" s="264">
        <f ca="1">'IMP PRJ Expenses'!BB17+'IMP UC Default Expenses'!BB17+'IMP UC Costs as Expenses'!BB17</f>
        <v>158.19648000000001</v>
      </c>
      <c r="BC17" s="263">
        <f ca="1">'IMP PRJ Expenses'!BC17+'IMP UC Default Expenses'!BC17+'IMP UC Costs as Expenses'!BC17</f>
        <v>112.76928000000001</v>
      </c>
      <c r="BD17" s="264">
        <f ca="1">'IMP PRJ Expenses'!BD17+'IMP UC Default Expenses'!BD17+'IMP UC Costs as Expenses'!BD17</f>
        <v>134.78399999999996</v>
      </c>
      <c r="BE17" s="264">
        <f ca="1">'IMP PRJ Expenses'!BE17+'IMP UC Default Expenses'!BE17+'IMP UC Costs as Expenses'!BE17</f>
        <v>292.93056000000001</v>
      </c>
      <c r="BF17" s="263">
        <f ca="1">'IMP PRJ Expenses'!BF17+'IMP UC Default Expenses'!BF17+'IMP UC Costs as Expenses'!BF17</f>
        <v>314.94527999999997</v>
      </c>
      <c r="BG17" s="264">
        <f ca="1">'IMP PRJ Expenses'!BG17+'IMP UC Default Expenses'!BG17+'IMP UC Costs as Expenses'!BG17</f>
        <v>359.42399999999998</v>
      </c>
      <c r="BH17" s="264">
        <f ca="1">'IMP PRJ Expenses'!BH17+'IMP UC Default Expenses'!BH17+'IMP UC Costs as Expenses'!BH17</f>
        <v>270.46655999999996</v>
      </c>
      <c r="BI17" s="263">
        <f ca="1">'IMP PRJ Expenses'!BI17+'IMP UC Default Expenses'!BI17+'IMP UC Costs as Expenses'!BI17</f>
        <v>314.94527999999997</v>
      </c>
      <c r="BJ17" s="264">
        <f ca="1">'IMP PRJ Expenses'!BJ17+'IMP UC Default Expenses'!BJ17+'IMP UC Costs as Expenses'!BJ17</f>
        <v>359.42399999999998</v>
      </c>
      <c r="BK17" s="265">
        <f ca="1">'IMP PRJ Expenses'!BK17+'IMP UC Default Expenses'!BK17+'IMP UC Costs as Expenses'!BK17</f>
        <v>270.46655999999996</v>
      </c>
      <c r="BL17" s="266">
        <f ca="1">'IMP PRJ Expenses'!BL17+'IMP UC Default Expenses'!BL17+'IMP UC Costs as Expenses'!BL17</f>
        <v>382.14</v>
      </c>
      <c r="BM17" s="264">
        <f ca="1">'IMP PRJ Expenses'!BM17+'IMP UC Default Expenses'!BM17+'IMP UC Costs as Expenses'!BM17</f>
        <v>432</v>
      </c>
      <c r="BN17" s="264">
        <f ca="1">'IMP PRJ Expenses'!BN17+'IMP UC Default Expenses'!BN17+'IMP UC Costs as Expenses'!BN17</f>
        <v>332.28</v>
      </c>
      <c r="BO17" s="263">
        <f ca="1">'IMP PRJ Expenses'!BO17+'IMP UC Default Expenses'!BO17+'IMP UC Costs as Expenses'!BO17</f>
        <v>124.13999999999999</v>
      </c>
      <c r="BP17" s="264">
        <f ca="1">'IMP PRJ Expenses'!BP17+'IMP UC Default Expenses'!BP17+'IMP UC Costs as Expenses'!BP17</f>
        <v>174</v>
      </c>
      <c r="BQ17" s="264">
        <f ca="1">'IMP PRJ Expenses'!BQ17+'IMP UC Default Expenses'!BQ17+'IMP UC Costs as Expenses'!BQ17</f>
        <v>349.67999999999995</v>
      </c>
      <c r="BR17" s="263">
        <f ca="1">'IMP PRJ Expenses'!BR17+'IMP UC Default Expenses'!BR17+'IMP UC Costs as Expenses'!BR17</f>
        <v>402.6</v>
      </c>
      <c r="BS17" s="264">
        <f ca="1">'IMP PRJ Expenses'!BS17+'IMP UC Default Expenses'!BS17+'IMP UC Costs as Expenses'!BS17</f>
        <v>480</v>
      </c>
      <c r="BT17" s="264">
        <f ca="1">'IMP PRJ Expenses'!BT17+'IMP UC Default Expenses'!BT17+'IMP UC Costs as Expenses'!BT17</f>
        <v>325.2</v>
      </c>
      <c r="BU17" s="263">
        <f ca="1">'IMP PRJ Expenses'!BU17+'IMP UC Default Expenses'!BU17+'IMP UC Costs as Expenses'!BU17</f>
        <v>310.8</v>
      </c>
      <c r="BV17" s="264">
        <f ca="1">'IMP PRJ Expenses'!BV17+'IMP UC Default Expenses'!BV17+'IMP UC Costs as Expenses'!BV17</f>
        <v>388.2</v>
      </c>
      <c r="BW17" s="265">
        <f ca="1">'IMP PRJ Expenses'!BW17+'IMP UC Default Expenses'!BW17+'IMP UC Costs as Expenses'!BW17</f>
        <v>316.02</v>
      </c>
      <c r="BX17" s="266">
        <f ca="1">'IMP PRJ Expenses'!BX17+'IMP UC Default Expenses'!BX17+'IMP UC Costs as Expenses'!BX17</f>
        <v>472.10399999999998</v>
      </c>
      <c r="BY17" s="264">
        <f ca="1">'IMP PRJ Expenses'!BY17+'IMP UC Default Expenses'!BY17+'IMP UC Costs as Expenses'!BY17</f>
        <v>576</v>
      </c>
      <c r="BZ17" s="264">
        <f ca="1">'IMP PRJ Expenses'!BZ17+'IMP UC Default Expenses'!BZ17+'IMP UC Costs as Expenses'!BZ17</f>
        <v>368.20799999999997</v>
      </c>
      <c r="CA17" s="263">
        <f ca="1">'IMP PRJ Expenses'!CA17+'IMP UC Default Expenses'!CA17+'IMP UC Costs as Expenses'!CA17</f>
        <v>485.06400000000002</v>
      </c>
      <c r="CB17" s="264">
        <f ca="1">'IMP PRJ Expenses'!CB17+'IMP UC Default Expenses'!CB17+'IMP UC Costs as Expenses'!CB17</f>
        <v>576</v>
      </c>
      <c r="CC17" s="264">
        <f ca="1">'IMP PRJ Expenses'!CC17+'IMP UC Default Expenses'!CC17+'IMP UC Costs as Expenses'!CC17</f>
        <v>394.12800000000004</v>
      </c>
      <c r="CD17" s="263">
        <f ca="1">'IMP PRJ Expenses'!CD17+'IMP UC Default Expenses'!CD17+'IMP UC Costs as Expenses'!CD17</f>
        <v>422.42399999999998</v>
      </c>
      <c r="CE17" s="264">
        <f ca="1">'IMP PRJ Expenses'!CE17+'IMP UC Default Expenses'!CE17+'IMP UC Costs as Expenses'!CE17</f>
        <v>506.88</v>
      </c>
      <c r="CF17" s="264">
        <f ca="1">'IMP PRJ Expenses'!CF17+'IMP UC Default Expenses'!CF17+'IMP UC Costs as Expenses'!CF17</f>
        <v>400.17600000000004</v>
      </c>
      <c r="CG17" s="263">
        <f ca="1">'IMP PRJ Expenses'!CG17+'IMP UC Default Expenses'!CG17+'IMP UC Costs as Expenses'!CG17</f>
        <v>484.63200000000001</v>
      </c>
      <c r="CH17" s="264">
        <f ca="1">'IMP PRJ Expenses'!CH17+'IMP UC Default Expenses'!CH17+'IMP UC Costs as Expenses'!CH17</f>
        <v>576</v>
      </c>
      <c r="CI17" s="265">
        <f ca="1">'IMP PRJ Expenses'!CI17+'IMP UC Default Expenses'!CI17+'IMP UC Costs as Expenses'!CI17</f>
        <v>393.26400000000001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Expenses'!AB18+'IMP UC Default Expenses'!AB18+'IMP UC Costs as Expenses'!AB18</f>
        <v>5.1840000000000002</v>
      </c>
      <c r="AC18" s="264">
        <f ca="1">'IMP PRJ Expenses'!AC18+'IMP UC Default Expenses'!AC18+'IMP UC Costs as Expenses'!AC18</f>
        <v>5.1840000000000002</v>
      </c>
      <c r="AD18" s="264">
        <f ca="1">'IMP PRJ Expenses'!AD18+'IMP UC Default Expenses'!AD18+'IMP UC Costs as Expenses'!AD18</f>
        <v>12.96</v>
      </c>
      <c r="AE18" s="263">
        <f ca="1">'IMP PRJ Expenses'!AE18+'IMP UC Default Expenses'!AE18+'IMP UC Costs as Expenses'!AE18</f>
        <v>12.96</v>
      </c>
      <c r="AF18" s="264">
        <f ca="1">'IMP PRJ Expenses'!AF18+'IMP UC Default Expenses'!AF18+'IMP UC Costs as Expenses'!AF18</f>
        <v>19.180800000000001</v>
      </c>
      <c r="AG18" s="264">
        <f ca="1">'IMP PRJ Expenses'!AG18+'IMP UC Default Expenses'!AG18+'IMP UC Costs as Expenses'!AG18</f>
        <v>9.0720000000000027</v>
      </c>
      <c r="AH18" s="263">
        <f ca="1">'IMP PRJ Expenses'!AH18+'IMP UC Default Expenses'!AH18+'IMP UC Costs as Expenses'!AH18</f>
        <v>12.96</v>
      </c>
      <c r="AI18" s="264">
        <f ca="1">'IMP PRJ Expenses'!AI18+'IMP UC Default Expenses'!AI18+'IMP UC Costs as Expenses'!AI18</f>
        <v>19.180800000000001</v>
      </c>
      <c r="AJ18" s="264">
        <f ca="1">'IMP PRJ Expenses'!AJ18+'IMP UC Default Expenses'!AJ18+'IMP UC Costs as Expenses'!AJ18</f>
        <v>9.0720000000000027</v>
      </c>
      <c r="AK18" s="263">
        <f ca="1">'IMP PRJ Expenses'!AK18+'IMP UC Default Expenses'!AK18+'IMP UC Costs as Expenses'!AK18</f>
        <v>12.96</v>
      </c>
      <c r="AL18" s="264">
        <f ca="1">'IMP PRJ Expenses'!AL18+'IMP UC Default Expenses'!AL18+'IMP UC Costs as Expenses'!AL18</f>
        <v>19.180800000000001</v>
      </c>
      <c r="AM18" s="265">
        <f ca="1">'IMP PRJ Expenses'!AM18+'IMP UC Default Expenses'!AM18+'IMP UC Costs as Expenses'!AM18</f>
        <v>9.0720000000000027</v>
      </c>
      <c r="AN18" s="266">
        <f ca="1">'IMP PRJ Expenses'!AN18+'IMP UC Default Expenses'!AN18+'IMP UC Costs as Expenses'!AN18</f>
        <v>40.481999999999999</v>
      </c>
      <c r="AO18" s="264">
        <f ca="1">'IMP PRJ Expenses'!AO18+'IMP UC Default Expenses'!AO18+'IMP UC Costs as Expenses'!AO18</f>
        <v>47.955600000000018</v>
      </c>
      <c r="AP18" s="264">
        <f ca="1">'IMP PRJ Expenses'!AP18+'IMP UC Default Expenses'!AP18+'IMP UC Costs as Expenses'!AP18</f>
        <v>73.179000000000002</v>
      </c>
      <c r="AQ18" s="263">
        <f ca="1">'IMP PRJ Expenses'!AQ18+'IMP UC Default Expenses'!AQ18+'IMP UC Costs as Expenses'!AQ18</f>
        <v>59.165999999999997</v>
      </c>
      <c r="AR18" s="264">
        <f ca="1">'IMP PRJ Expenses'!AR18+'IMP UC Default Expenses'!AR18+'IMP UC Costs as Expenses'!AR18</f>
        <v>96.534000000000006</v>
      </c>
      <c r="AS18" s="264">
        <f ca="1">'IMP PRJ Expenses'!AS18+'IMP UC Default Expenses'!AS18+'IMP UC Costs as Expenses'!AS18</f>
        <v>45.152999999999992</v>
      </c>
      <c r="AT18" s="263">
        <f ca="1">'IMP PRJ Expenses'!AT18+'IMP UC Default Expenses'!AT18+'IMP UC Costs as Expenses'!AT18</f>
        <v>68.50800000000001</v>
      </c>
      <c r="AU18" s="264">
        <f ca="1">'IMP PRJ Expenses'!AU18+'IMP UC Default Expenses'!AU18+'IMP UC Costs as Expenses'!AU18</f>
        <v>113.3496</v>
      </c>
      <c r="AV18" s="264">
        <f ca="1">'IMP PRJ Expenses'!AV18+'IMP UC Default Expenses'!AV18+'IMP UC Costs as Expenses'!AV18</f>
        <v>40.481999999999999</v>
      </c>
      <c r="AW18" s="263">
        <f ca="1">'IMP PRJ Expenses'!AW18+'IMP UC Default Expenses'!AW18+'IMP UC Costs as Expenses'!AW18</f>
        <v>49.824000000000012</v>
      </c>
      <c r="AX18" s="264">
        <f ca="1">'IMP PRJ Expenses'!AX18+'IMP UC Default Expenses'!AX18+'IMP UC Costs as Expenses'!AX18</f>
        <v>87.192000000000007</v>
      </c>
      <c r="AY18" s="265">
        <f ca="1">'IMP PRJ Expenses'!AY18+'IMP UC Default Expenses'!AY18+'IMP UC Costs as Expenses'!AY18</f>
        <v>40.481999999999999</v>
      </c>
      <c r="AZ18" s="266">
        <f ca="1">'IMP PRJ Expenses'!AZ18+'IMP UC Default Expenses'!AZ18+'IMP UC Costs as Expenses'!AZ18</f>
        <v>57.657600000000002</v>
      </c>
      <c r="BA18" s="264">
        <f ca="1">'IMP PRJ Expenses'!BA18+'IMP UC Default Expenses'!BA18+'IMP UC Costs as Expenses'!BA18</f>
        <v>116.06400000000001</v>
      </c>
      <c r="BB18" s="264">
        <f ca="1">'IMP PRJ Expenses'!BB18+'IMP UC Default Expenses'!BB18+'IMP UC Costs as Expenses'!BB18</f>
        <v>60.652799999999999</v>
      </c>
      <c r="BC18" s="263">
        <f ca="1">'IMP PRJ Expenses'!BC18+'IMP UC Default Expenses'!BC18+'IMP UC Costs as Expenses'!BC18</f>
        <v>108.38879999999992</v>
      </c>
      <c r="BD18" s="264">
        <f ca="1">'IMP PRJ Expenses'!BD18+'IMP UC Default Expenses'!BD18+'IMP UC Costs as Expenses'!BD18</f>
        <v>174.43295999999998</v>
      </c>
      <c r="BE18" s="264">
        <f ca="1">'IMP PRJ Expenses'!BE18+'IMP UC Default Expenses'!BE18+'IMP UC Costs as Expenses'!BE18</f>
        <v>151.35120000000001</v>
      </c>
      <c r="BF18" s="263">
        <f ca="1">'IMP PRJ Expenses'!BF18+'IMP UC Default Expenses'!BF18+'IMP UC Costs as Expenses'!BF18</f>
        <v>192.62879999999998</v>
      </c>
      <c r="BG18" s="264">
        <f ca="1">'IMP PRJ Expenses'!BG18+'IMP UC Default Expenses'!BG18+'IMP UC Costs as Expenses'!BG18</f>
        <v>326.06495999999999</v>
      </c>
      <c r="BH18" s="264">
        <f ca="1">'IMP PRJ Expenses'!BH18+'IMP UC Default Expenses'!BH18+'IMP UC Costs as Expenses'!BH18</f>
        <v>109.2312</v>
      </c>
      <c r="BI18" s="263">
        <f ca="1">'IMP PRJ Expenses'!BI18+'IMP UC Default Expenses'!BI18+'IMP UC Costs as Expenses'!BI18</f>
        <v>192.62879999999998</v>
      </c>
      <c r="BJ18" s="264">
        <f ca="1">'IMP PRJ Expenses'!BJ18+'IMP UC Default Expenses'!BJ18+'IMP UC Costs as Expenses'!BJ18</f>
        <v>326.06495999999999</v>
      </c>
      <c r="BK18" s="265">
        <f ca="1">'IMP PRJ Expenses'!BK18+'IMP UC Default Expenses'!BK18+'IMP UC Costs as Expenses'!BK18</f>
        <v>109.2312</v>
      </c>
      <c r="BL18" s="266">
        <f ca="1">'IMP PRJ Expenses'!BL18+'IMP UC Default Expenses'!BL18+'IMP UC Costs as Expenses'!BL18</f>
        <v>245.02500000000001</v>
      </c>
      <c r="BM18" s="264">
        <f ca="1">'IMP PRJ Expenses'!BM18+'IMP UC Default Expenses'!BM18+'IMP UC Costs as Expenses'!BM18</f>
        <v>394.60500000000002</v>
      </c>
      <c r="BN18" s="264">
        <f ca="1">'IMP PRJ Expenses'!BN18+'IMP UC Default Expenses'!BN18+'IMP UC Costs as Expenses'!BN18</f>
        <v>151.53749999999997</v>
      </c>
      <c r="BO18" s="263">
        <f ca="1">'IMP PRJ Expenses'!BO18+'IMP UC Default Expenses'!BO18+'IMP UC Costs as Expenses'!BO18</f>
        <v>159.52499999999992</v>
      </c>
      <c r="BP18" s="264">
        <f ca="1">'IMP PRJ Expenses'!BP18+'IMP UC Default Expenses'!BP18+'IMP UC Costs as Expenses'!BP18</f>
        <v>309.10499999999996</v>
      </c>
      <c r="BQ18" s="264">
        <f ca="1">'IMP PRJ Expenses'!BQ18+'IMP UC Default Expenses'!BQ18+'IMP UC Costs as Expenses'!BQ18</f>
        <v>180.78749999999994</v>
      </c>
      <c r="BR18" s="263">
        <f ca="1">'IMP PRJ Expenses'!BR18+'IMP UC Default Expenses'!BR18+'IMP UC Costs as Expenses'!BR18</f>
        <v>285.75</v>
      </c>
      <c r="BS18" s="264">
        <f ca="1">'IMP PRJ Expenses'!BS18+'IMP UC Default Expenses'!BS18+'IMP UC Costs as Expenses'!BS18</f>
        <v>517.95000000000005</v>
      </c>
      <c r="BT18" s="264">
        <f ca="1">'IMP PRJ Expenses'!BT18+'IMP UC Default Expenses'!BT18+'IMP UC Costs as Expenses'!BT18</f>
        <v>176.625</v>
      </c>
      <c r="BU18" s="263">
        <f ca="1">'IMP PRJ Expenses'!BU18+'IMP UC Default Expenses'!BU18+'IMP UC Costs as Expenses'!BU18</f>
        <v>252.89999999999992</v>
      </c>
      <c r="BV18" s="264">
        <f ca="1">'IMP PRJ Expenses'!BV18+'IMP UC Default Expenses'!BV18+'IMP UC Costs as Expenses'!BV18</f>
        <v>485.1</v>
      </c>
      <c r="BW18" s="265">
        <f ca="1">'IMP PRJ Expenses'!BW18+'IMP UC Default Expenses'!BW18+'IMP UC Costs as Expenses'!BW18</f>
        <v>178.2</v>
      </c>
      <c r="BX18" s="266">
        <f ca="1">'IMP PRJ Expenses'!BX18+'IMP UC Default Expenses'!BX18+'IMP UC Costs as Expenses'!BX18</f>
        <v>387.99</v>
      </c>
      <c r="BY18" s="264">
        <f ca="1">'IMP PRJ Expenses'!BY18+'IMP UC Default Expenses'!BY18+'IMP UC Costs as Expenses'!BY18</f>
        <v>699.678</v>
      </c>
      <c r="BZ18" s="264">
        <f ca="1">'IMP PRJ Expenses'!BZ18+'IMP UC Default Expenses'!BZ18+'IMP UC Costs as Expenses'!BZ18</f>
        <v>236.38499999999993</v>
      </c>
      <c r="CA18" s="263">
        <f ca="1">'IMP PRJ Expenses'!CA18+'IMP UC Default Expenses'!CA18+'IMP UC Costs as Expenses'!CA18</f>
        <v>479.78999999999996</v>
      </c>
      <c r="CB18" s="264">
        <f ca="1">'IMP PRJ Expenses'!CB18+'IMP UC Default Expenses'!CB18+'IMP UC Costs as Expenses'!CB18</f>
        <v>752.59800000000007</v>
      </c>
      <c r="CC18" s="264">
        <f ca="1">'IMP PRJ Expenses'!CC18+'IMP UC Default Expenses'!CC18+'IMP UC Costs as Expenses'!CC18</f>
        <v>309.28499999999997</v>
      </c>
      <c r="CD18" s="263">
        <f ca="1">'IMP PRJ Expenses'!CD18+'IMP UC Default Expenses'!CD18+'IMP UC Costs as Expenses'!CD18</f>
        <v>452.25000000000011</v>
      </c>
      <c r="CE18" s="264">
        <f ca="1">'IMP PRJ Expenses'!CE18+'IMP UC Default Expenses'!CE18+'IMP UC Costs as Expenses'!CE18</f>
        <v>705.61799999999994</v>
      </c>
      <c r="CF18" s="264">
        <f ca="1">'IMP PRJ Expenses'!CF18+'IMP UC Default Expenses'!CF18+'IMP UC Costs as Expenses'!CF18</f>
        <v>319.815</v>
      </c>
      <c r="CG18" s="263">
        <f ca="1">'IMP PRJ Expenses'!CG18+'IMP UC Default Expenses'!CG18+'IMP UC Costs as Expenses'!CG18</f>
        <v>478.17</v>
      </c>
      <c r="CH18" s="264">
        <f ca="1">'IMP PRJ Expenses'!CH18+'IMP UC Default Expenses'!CH18+'IMP UC Costs as Expenses'!CH18</f>
        <v>752.27400000000011</v>
      </c>
      <c r="CI18" s="265">
        <f ca="1">'IMP PRJ Expenses'!CI18+'IMP UC Default Expenses'!CI18+'IMP UC Costs as Expenses'!CI18</f>
        <v>306.85500000000008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Expenses'!AB19+'IMP UC Default Expenses'!AB19+'IMP UC Costs as Expenses'!AB19</f>
        <v>0</v>
      </c>
      <c r="AC19" s="264">
        <f ca="1">'IMP PRJ Expenses'!AC19+'IMP UC Default Expenses'!AC19+'IMP UC Costs as Expenses'!AC19</f>
        <v>3.456</v>
      </c>
      <c r="AD19" s="264">
        <f ca="1">'IMP PRJ Expenses'!AD19+'IMP UC Default Expenses'!AD19+'IMP UC Costs as Expenses'!AD19</f>
        <v>3.456</v>
      </c>
      <c r="AE19" s="263">
        <f ca="1">'IMP PRJ Expenses'!AE19+'IMP UC Default Expenses'!AE19+'IMP UC Costs as Expenses'!AE19</f>
        <v>3.456</v>
      </c>
      <c r="AF19" s="264">
        <f ca="1">'IMP PRJ Expenses'!AF19+'IMP UC Default Expenses'!AF19+'IMP UC Costs as Expenses'!AF19</f>
        <v>3.456</v>
      </c>
      <c r="AG19" s="264">
        <f ca="1">'IMP PRJ Expenses'!AG19+'IMP UC Default Expenses'!AG19+'IMP UC Costs as Expenses'!AG19</f>
        <v>3.456</v>
      </c>
      <c r="AH19" s="263">
        <f ca="1">'IMP PRJ Expenses'!AH19+'IMP UC Default Expenses'!AH19+'IMP UC Costs as Expenses'!AH19</f>
        <v>3.456</v>
      </c>
      <c r="AI19" s="264">
        <f ca="1">'IMP PRJ Expenses'!AI19+'IMP UC Default Expenses'!AI19+'IMP UC Costs as Expenses'!AI19</f>
        <v>3.456</v>
      </c>
      <c r="AJ19" s="264">
        <f ca="1">'IMP PRJ Expenses'!AJ19+'IMP UC Default Expenses'!AJ19+'IMP UC Costs as Expenses'!AJ19</f>
        <v>3.456</v>
      </c>
      <c r="AK19" s="263">
        <f ca="1">'IMP PRJ Expenses'!AK19+'IMP UC Default Expenses'!AK19+'IMP UC Costs as Expenses'!AK19</f>
        <v>3.456</v>
      </c>
      <c r="AL19" s="264">
        <f ca="1">'IMP PRJ Expenses'!AL19+'IMP UC Default Expenses'!AL19+'IMP UC Costs as Expenses'!AL19</f>
        <v>3.456</v>
      </c>
      <c r="AM19" s="265">
        <f ca="1">'IMP PRJ Expenses'!AM19+'IMP UC Default Expenses'!AM19+'IMP UC Costs as Expenses'!AM19</f>
        <v>3.456</v>
      </c>
      <c r="AN19" s="266">
        <f ca="1">'IMP PRJ Expenses'!AN19+'IMP UC Default Expenses'!AN19+'IMP UC Costs as Expenses'!AN19</f>
        <v>4.1520000000000001</v>
      </c>
      <c r="AO19" s="264">
        <f ca="1">'IMP PRJ Expenses'!AO19+'IMP UC Default Expenses'!AO19+'IMP UC Costs as Expenses'!AO19</f>
        <v>20.76</v>
      </c>
      <c r="AP19" s="264">
        <f ca="1">'IMP PRJ Expenses'!AP19+'IMP UC Default Expenses'!AP19+'IMP UC Costs as Expenses'!AP19</f>
        <v>20.76</v>
      </c>
      <c r="AQ19" s="263">
        <f ca="1">'IMP PRJ Expenses'!AQ19+'IMP UC Default Expenses'!AQ19+'IMP UC Costs as Expenses'!AQ19</f>
        <v>20.76</v>
      </c>
      <c r="AR19" s="264">
        <f ca="1">'IMP PRJ Expenses'!AR19+'IMP UC Default Expenses'!AR19+'IMP UC Costs as Expenses'!AR19</f>
        <v>24.911999999999995</v>
      </c>
      <c r="AS19" s="264">
        <f ca="1">'IMP PRJ Expenses'!AS19+'IMP UC Default Expenses'!AS19+'IMP UC Costs as Expenses'!AS19</f>
        <v>24.911999999999995</v>
      </c>
      <c r="AT19" s="263">
        <f ca="1">'IMP PRJ Expenses'!AT19+'IMP UC Default Expenses'!AT19+'IMP UC Costs as Expenses'!AT19</f>
        <v>24.911999999999995</v>
      </c>
      <c r="AU19" s="264">
        <f ca="1">'IMP PRJ Expenses'!AU19+'IMP UC Default Expenses'!AU19+'IMP UC Costs as Expenses'!AU19</f>
        <v>24.911999999999995</v>
      </c>
      <c r="AV19" s="264">
        <f ca="1">'IMP PRJ Expenses'!AV19+'IMP UC Default Expenses'!AV19+'IMP UC Costs as Expenses'!AV19</f>
        <v>24.911999999999995</v>
      </c>
      <c r="AW19" s="263">
        <f ca="1">'IMP PRJ Expenses'!AW19+'IMP UC Default Expenses'!AW19+'IMP UC Costs as Expenses'!AW19</f>
        <v>37.367999999999988</v>
      </c>
      <c r="AX19" s="264">
        <f ca="1">'IMP PRJ Expenses'!AX19+'IMP UC Default Expenses'!AX19+'IMP UC Costs as Expenses'!AX19</f>
        <v>35.291999999999987</v>
      </c>
      <c r="AY19" s="265">
        <f ca="1">'IMP PRJ Expenses'!AY19+'IMP UC Default Expenses'!AY19+'IMP UC Costs as Expenses'!AY19</f>
        <v>35.291999999999987</v>
      </c>
      <c r="AZ19" s="266">
        <f ca="1">'IMP PRJ Expenses'!AZ19+'IMP UC Default Expenses'!AZ19+'IMP UC Costs as Expenses'!AZ19</f>
        <v>42.432000000000016</v>
      </c>
      <c r="BA19" s="264">
        <f ca="1">'IMP PRJ Expenses'!BA19+'IMP UC Default Expenses'!BA19+'IMP UC Costs as Expenses'!BA19</f>
        <v>49.670400000000008</v>
      </c>
      <c r="BB19" s="264">
        <f ca="1">'IMP PRJ Expenses'!BB19+'IMP UC Default Expenses'!BB19+'IMP UC Costs as Expenses'!BB19</f>
        <v>49.670400000000008</v>
      </c>
      <c r="BC19" s="263">
        <f ca="1">'IMP PRJ Expenses'!BC19+'IMP UC Default Expenses'!BC19+'IMP UC Costs as Expenses'!BC19</f>
        <v>49.670400000000008</v>
      </c>
      <c r="BD19" s="264">
        <f ca="1">'IMP PRJ Expenses'!BD19+'IMP UC Default Expenses'!BD19+'IMP UC Costs as Expenses'!BD19</f>
        <v>77.126400000000004</v>
      </c>
      <c r="BE19" s="264">
        <f ca="1">'IMP PRJ Expenses'!BE19+'IMP UC Default Expenses'!BE19+'IMP UC Costs as Expenses'!BE19</f>
        <v>77.126400000000004</v>
      </c>
      <c r="BF19" s="263">
        <f ca="1">'IMP PRJ Expenses'!BF19+'IMP UC Default Expenses'!BF19+'IMP UC Costs as Expenses'!BF19</f>
        <v>77.126400000000004</v>
      </c>
      <c r="BG19" s="264">
        <f ca="1">'IMP PRJ Expenses'!BG19+'IMP UC Default Expenses'!BG19+'IMP UC Costs as Expenses'!BG19</f>
        <v>77.126400000000004</v>
      </c>
      <c r="BH19" s="264">
        <f ca="1">'IMP PRJ Expenses'!BH19+'IMP UC Default Expenses'!BH19+'IMP UC Costs as Expenses'!BH19</f>
        <v>77.126400000000004</v>
      </c>
      <c r="BI19" s="263">
        <f ca="1">'IMP PRJ Expenses'!BI19+'IMP UC Default Expenses'!BI19+'IMP UC Costs as Expenses'!BI19</f>
        <v>77.126400000000004</v>
      </c>
      <c r="BJ19" s="264">
        <f ca="1">'IMP PRJ Expenses'!BJ19+'IMP UC Default Expenses'!BJ19+'IMP UC Costs as Expenses'!BJ19</f>
        <v>77.126400000000004</v>
      </c>
      <c r="BK19" s="265">
        <f ca="1">'IMP PRJ Expenses'!BK19+'IMP UC Default Expenses'!BK19+'IMP UC Costs as Expenses'!BK19</f>
        <v>77.126400000000004</v>
      </c>
      <c r="BL19" s="266">
        <f ca="1">'IMP PRJ Expenses'!BL19+'IMP UC Default Expenses'!BL19+'IMP UC Costs as Expenses'!BL19</f>
        <v>110.69999999999999</v>
      </c>
      <c r="BM19" s="264">
        <f ca="1">'IMP PRJ Expenses'!BM19+'IMP UC Default Expenses'!BM19+'IMP UC Costs as Expenses'!BM19</f>
        <v>110.69999999999999</v>
      </c>
      <c r="BN19" s="264">
        <f ca="1">'IMP PRJ Expenses'!BN19+'IMP UC Default Expenses'!BN19+'IMP UC Costs as Expenses'!BN19</f>
        <v>110.69999999999999</v>
      </c>
      <c r="BO19" s="263">
        <f ca="1">'IMP PRJ Expenses'!BO19+'IMP UC Default Expenses'!BO19+'IMP UC Costs as Expenses'!BO19</f>
        <v>110.69999999999999</v>
      </c>
      <c r="BP19" s="264">
        <f ca="1">'IMP PRJ Expenses'!BP19+'IMP UC Default Expenses'!BP19+'IMP UC Costs as Expenses'!BP19</f>
        <v>149.69999999999999</v>
      </c>
      <c r="BQ19" s="264">
        <f ca="1">'IMP PRJ Expenses'!BQ19+'IMP UC Default Expenses'!BQ19+'IMP UC Costs as Expenses'!BQ19</f>
        <v>149.69999999999999</v>
      </c>
      <c r="BR19" s="263">
        <f ca="1">'IMP PRJ Expenses'!BR19+'IMP UC Default Expenses'!BR19+'IMP UC Costs as Expenses'!BR19</f>
        <v>165</v>
      </c>
      <c r="BS19" s="264">
        <f ca="1">'IMP PRJ Expenses'!BS19+'IMP UC Default Expenses'!BS19+'IMP UC Costs as Expenses'!BS19</f>
        <v>165</v>
      </c>
      <c r="BT19" s="264">
        <f ca="1">'IMP PRJ Expenses'!BT19+'IMP UC Default Expenses'!BT19+'IMP UC Costs as Expenses'!BT19</f>
        <v>165</v>
      </c>
      <c r="BU19" s="263">
        <f ca="1">'IMP PRJ Expenses'!BU19+'IMP UC Default Expenses'!BU19+'IMP UC Costs as Expenses'!BU19</f>
        <v>165</v>
      </c>
      <c r="BV19" s="264">
        <f ca="1">'IMP PRJ Expenses'!BV19+'IMP UC Default Expenses'!BV19+'IMP UC Costs as Expenses'!BV19</f>
        <v>167.09999999999994</v>
      </c>
      <c r="BW19" s="265">
        <f ca="1">'IMP PRJ Expenses'!BW19+'IMP UC Default Expenses'!BW19+'IMP UC Costs as Expenses'!BW19</f>
        <v>167.09999999999994</v>
      </c>
      <c r="BX19" s="266">
        <f ca="1">'IMP PRJ Expenses'!BX19+'IMP UC Default Expenses'!BX19+'IMP UC Costs as Expenses'!BX19</f>
        <v>200.51999999999995</v>
      </c>
      <c r="BY19" s="264">
        <f ca="1">'IMP PRJ Expenses'!BY19+'IMP UC Default Expenses'!BY19+'IMP UC Costs as Expenses'!BY19</f>
        <v>200.51999999999995</v>
      </c>
      <c r="BZ19" s="264">
        <f ca="1">'IMP PRJ Expenses'!BZ19+'IMP UC Default Expenses'!BZ19+'IMP UC Costs as Expenses'!BZ19</f>
        <v>200.51999999999995</v>
      </c>
      <c r="CA19" s="263">
        <f ca="1">'IMP PRJ Expenses'!CA19+'IMP UC Default Expenses'!CA19+'IMP UC Costs as Expenses'!CA19</f>
        <v>265.31999999999994</v>
      </c>
      <c r="CB19" s="264">
        <f ca="1">'IMP PRJ Expenses'!CB19+'IMP UC Default Expenses'!CB19+'IMP UC Costs as Expenses'!CB19</f>
        <v>265.31999999999994</v>
      </c>
      <c r="CC19" s="264">
        <f ca="1">'IMP PRJ Expenses'!CC19+'IMP UC Default Expenses'!CC19+'IMP UC Costs as Expenses'!CC19</f>
        <v>265.31999999999994</v>
      </c>
      <c r="CD19" s="263">
        <f ca="1">'IMP PRJ Expenses'!CD19+'IMP UC Default Expenses'!CD19+'IMP UC Costs as Expenses'!CD19</f>
        <v>297.72000000000003</v>
      </c>
      <c r="CE19" s="264">
        <f ca="1">'IMP PRJ Expenses'!CE19+'IMP UC Default Expenses'!CE19+'IMP UC Costs as Expenses'!CE19</f>
        <v>263.15999999999997</v>
      </c>
      <c r="CF19" s="264">
        <f ca="1">'IMP PRJ Expenses'!CF19+'IMP UC Default Expenses'!CF19+'IMP UC Costs as Expenses'!CF19</f>
        <v>263.15999999999997</v>
      </c>
      <c r="CG19" s="263">
        <f ca="1">'IMP PRJ Expenses'!CG19+'IMP UC Default Expenses'!CG19+'IMP UC Costs as Expenses'!CG19</f>
        <v>263.15999999999997</v>
      </c>
      <c r="CH19" s="264">
        <f ca="1">'IMP PRJ Expenses'!CH19+'IMP UC Default Expenses'!CH19+'IMP UC Costs as Expenses'!CH19</f>
        <v>263.15999999999997</v>
      </c>
      <c r="CI19" s="265">
        <f ca="1">'IMP PRJ Expenses'!CI19+'IMP UC Default Expenses'!CI19+'IMP UC Costs as Expenses'!CI19</f>
        <v>263.15999999999997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Expenses'!AB20+'IMP UC Default Expenses'!AB20+'IMP UC Costs as Expenses'!AB20</f>
        <v>0</v>
      </c>
      <c r="AC20" s="264">
        <f ca="1">'IMP PRJ Expenses'!AC20+'IMP UC Default Expenses'!AC20+'IMP UC Costs as Expenses'!AC20</f>
        <v>0</v>
      </c>
      <c r="AD20" s="264">
        <f ca="1">'IMP PRJ Expenses'!AD20+'IMP UC Default Expenses'!AD20+'IMP UC Costs as Expenses'!AD20</f>
        <v>2.5920000000000001</v>
      </c>
      <c r="AE20" s="263">
        <f ca="1">'IMP PRJ Expenses'!AE20+'IMP UC Default Expenses'!AE20+'IMP UC Costs as Expenses'!AE20</f>
        <v>5.1840000000000002</v>
      </c>
      <c r="AF20" s="264">
        <f ca="1">'IMP PRJ Expenses'!AF20+'IMP UC Default Expenses'!AF20+'IMP UC Costs as Expenses'!AF20</f>
        <v>5.1840000000000002</v>
      </c>
      <c r="AG20" s="264">
        <f ca="1">'IMP PRJ Expenses'!AG20+'IMP UC Default Expenses'!AG20+'IMP UC Costs as Expenses'!AG20</f>
        <v>5.1840000000000002</v>
      </c>
      <c r="AH20" s="263">
        <f ca="1">'IMP PRJ Expenses'!AH20+'IMP UC Default Expenses'!AH20+'IMP UC Costs as Expenses'!AH20</f>
        <v>5.1840000000000002</v>
      </c>
      <c r="AI20" s="264">
        <f ca="1">'IMP PRJ Expenses'!AI20+'IMP UC Default Expenses'!AI20+'IMP UC Costs as Expenses'!AI20</f>
        <v>5.1840000000000002</v>
      </c>
      <c r="AJ20" s="264">
        <f ca="1">'IMP PRJ Expenses'!AJ20+'IMP UC Default Expenses'!AJ20+'IMP UC Costs as Expenses'!AJ20</f>
        <v>5.1840000000000002</v>
      </c>
      <c r="AK20" s="263">
        <f ca="1">'IMP PRJ Expenses'!AK20+'IMP UC Default Expenses'!AK20+'IMP UC Costs as Expenses'!AK20</f>
        <v>5.1840000000000002</v>
      </c>
      <c r="AL20" s="264">
        <f ca="1">'IMP PRJ Expenses'!AL20+'IMP UC Default Expenses'!AL20+'IMP UC Costs as Expenses'!AL20</f>
        <v>5.1840000000000002</v>
      </c>
      <c r="AM20" s="265">
        <f ca="1">'IMP PRJ Expenses'!AM20+'IMP UC Default Expenses'!AM20+'IMP UC Costs as Expenses'!AM20</f>
        <v>5.1840000000000002</v>
      </c>
      <c r="AN20" s="266">
        <f ca="1">'IMP PRJ Expenses'!AN20+'IMP UC Default Expenses'!AN20+'IMP UC Costs as Expenses'!AN20</f>
        <v>6.2279999999999989</v>
      </c>
      <c r="AO20" s="264">
        <f ca="1">'IMP PRJ Expenses'!AO20+'IMP UC Default Expenses'!AO20+'IMP UC Costs as Expenses'!AO20</f>
        <v>6.2279999999999989</v>
      </c>
      <c r="AP20" s="264">
        <f ca="1">'IMP PRJ Expenses'!AP20+'IMP UC Default Expenses'!AP20+'IMP UC Costs as Expenses'!AP20</f>
        <v>18.684000000000001</v>
      </c>
      <c r="AQ20" s="263">
        <f ca="1">'IMP PRJ Expenses'!AQ20+'IMP UC Default Expenses'!AQ20+'IMP UC Costs as Expenses'!AQ20</f>
        <v>31.139999999999997</v>
      </c>
      <c r="AR20" s="264">
        <f ca="1">'IMP PRJ Expenses'!AR20+'IMP UC Default Expenses'!AR20+'IMP UC Costs as Expenses'!AR20</f>
        <v>31.139999999999997</v>
      </c>
      <c r="AS20" s="264">
        <f ca="1">'IMP PRJ Expenses'!AS20+'IMP UC Default Expenses'!AS20+'IMP UC Costs as Expenses'!AS20</f>
        <v>34.253999999999998</v>
      </c>
      <c r="AT20" s="263">
        <f ca="1">'IMP PRJ Expenses'!AT20+'IMP UC Default Expenses'!AT20+'IMP UC Costs as Expenses'!AT20</f>
        <v>37.368000000000002</v>
      </c>
      <c r="AU20" s="264">
        <f ca="1">'IMP PRJ Expenses'!AU20+'IMP UC Default Expenses'!AU20+'IMP UC Costs as Expenses'!AU20</f>
        <v>37.368000000000002</v>
      </c>
      <c r="AV20" s="264">
        <f ca="1">'IMP PRJ Expenses'!AV20+'IMP UC Default Expenses'!AV20+'IMP UC Costs as Expenses'!AV20</f>
        <v>37.368000000000002</v>
      </c>
      <c r="AW20" s="263">
        <f ca="1">'IMP PRJ Expenses'!AW20+'IMP UC Default Expenses'!AW20+'IMP UC Costs as Expenses'!AW20</f>
        <v>56.051999999999992</v>
      </c>
      <c r="AX20" s="264">
        <f ca="1">'IMP PRJ Expenses'!AX20+'IMP UC Default Expenses'!AX20+'IMP UC Costs as Expenses'!AX20</f>
        <v>56.051999999999992</v>
      </c>
      <c r="AY20" s="265">
        <f ca="1">'IMP PRJ Expenses'!AY20+'IMP UC Default Expenses'!AY20+'IMP UC Costs as Expenses'!AY20</f>
        <v>42.038999999999994</v>
      </c>
      <c r="AZ20" s="266">
        <f ca="1">'IMP PRJ Expenses'!AZ20+'IMP UC Default Expenses'!AZ20+'IMP UC Costs as Expenses'!AZ20</f>
        <v>48.672000000000004</v>
      </c>
      <c r="BA20" s="264">
        <f ca="1">'IMP PRJ Expenses'!BA20+'IMP UC Default Expenses'!BA20+'IMP UC Costs as Expenses'!BA20</f>
        <v>48.672000000000004</v>
      </c>
      <c r="BB20" s="264">
        <f ca="1">'IMP PRJ Expenses'!BB20+'IMP UC Default Expenses'!BB20+'IMP UC Costs as Expenses'!BB20</f>
        <v>54.100799999999992</v>
      </c>
      <c r="BC20" s="263">
        <f ca="1">'IMP PRJ Expenses'!BC20+'IMP UC Default Expenses'!BC20+'IMP UC Costs as Expenses'!BC20</f>
        <v>59.529600000000023</v>
      </c>
      <c r="BD20" s="264">
        <f ca="1">'IMP PRJ Expenses'!BD20+'IMP UC Default Expenses'!BD20+'IMP UC Costs as Expenses'!BD20</f>
        <v>59.529600000000023</v>
      </c>
      <c r="BE20" s="264">
        <f ca="1">'IMP PRJ Expenses'!BE20+'IMP UC Default Expenses'!BE20+'IMP UC Costs as Expenses'!BE20</f>
        <v>95.097600000000043</v>
      </c>
      <c r="BF20" s="263">
        <f ca="1">'IMP PRJ Expenses'!BF20+'IMP UC Default Expenses'!BF20+'IMP UC Costs as Expenses'!BF20</f>
        <v>115.68960000000006</v>
      </c>
      <c r="BG20" s="264">
        <f ca="1">'IMP PRJ Expenses'!BG20+'IMP UC Default Expenses'!BG20+'IMP UC Costs as Expenses'!BG20</f>
        <v>115.68960000000006</v>
      </c>
      <c r="BH20" s="264">
        <f ca="1">'IMP PRJ Expenses'!BH20+'IMP UC Default Expenses'!BH20+'IMP UC Costs as Expenses'!BH20</f>
        <v>115.68960000000006</v>
      </c>
      <c r="BI20" s="263">
        <f ca="1">'IMP PRJ Expenses'!BI20+'IMP UC Default Expenses'!BI20+'IMP UC Costs as Expenses'!BI20</f>
        <v>115.68960000000006</v>
      </c>
      <c r="BJ20" s="264">
        <f ca="1">'IMP PRJ Expenses'!BJ20+'IMP UC Default Expenses'!BJ20+'IMP UC Costs as Expenses'!BJ20</f>
        <v>115.68960000000006</v>
      </c>
      <c r="BK20" s="265">
        <f ca="1">'IMP PRJ Expenses'!BK20+'IMP UC Default Expenses'!BK20+'IMP UC Costs as Expenses'!BK20</f>
        <v>115.68960000000006</v>
      </c>
      <c r="BL20" s="266">
        <f ca="1">'IMP PRJ Expenses'!BL20+'IMP UC Default Expenses'!BL20+'IMP UC Costs as Expenses'!BL20</f>
        <v>166.05</v>
      </c>
      <c r="BM20" s="264">
        <f ca="1">'IMP PRJ Expenses'!BM20+'IMP UC Default Expenses'!BM20+'IMP UC Costs as Expenses'!BM20</f>
        <v>166.05</v>
      </c>
      <c r="BN20" s="264">
        <f ca="1">'IMP PRJ Expenses'!BN20+'IMP UC Default Expenses'!BN20+'IMP UC Costs as Expenses'!BN20</f>
        <v>166.05</v>
      </c>
      <c r="BO20" s="263">
        <f ca="1">'IMP PRJ Expenses'!BO20+'IMP UC Default Expenses'!BO20+'IMP UC Costs as Expenses'!BO20</f>
        <v>166.04999999999995</v>
      </c>
      <c r="BP20" s="264">
        <f ca="1">'IMP PRJ Expenses'!BP20+'IMP UC Default Expenses'!BP20+'IMP UC Costs as Expenses'!BP20</f>
        <v>166.04999999999995</v>
      </c>
      <c r="BQ20" s="264">
        <f ca="1">'IMP PRJ Expenses'!BQ20+'IMP UC Default Expenses'!BQ20+'IMP UC Costs as Expenses'!BQ20</f>
        <v>177.3</v>
      </c>
      <c r="BR20" s="263">
        <f ca="1">'IMP PRJ Expenses'!BR20+'IMP UC Default Expenses'!BR20+'IMP UC Costs as Expenses'!BR20</f>
        <v>193.5</v>
      </c>
      <c r="BS20" s="264">
        <f ca="1">'IMP PRJ Expenses'!BS20+'IMP UC Default Expenses'!BS20+'IMP UC Costs as Expenses'!BS20</f>
        <v>193.5</v>
      </c>
      <c r="BT20" s="264">
        <f ca="1">'IMP PRJ Expenses'!BT20+'IMP UC Default Expenses'!BT20+'IMP UC Costs as Expenses'!BT20</f>
        <v>193.5</v>
      </c>
      <c r="BU20" s="263">
        <f ca="1">'IMP PRJ Expenses'!BU20+'IMP UC Default Expenses'!BU20+'IMP UC Costs as Expenses'!BU20</f>
        <v>193.5</v>
      </c>
      <c r="BV20" s="264">
        <f ca="1">'IMP PRJ Expenses'!BV20+'IMP UC Default Expenses'!BV20+'IMP UC Costs as Expenses'!BV20</f>
        <v>193.5</v>
      </c>
      <c r="BW20" s="265">
        <f ca="1">'IMP PRJ Expenses'!BW20+'IMP UC Default Expenses'!BW20+'IMP UC Costs as Expenses'!BW20</f>
        <v>213.07500000000005</v>
      </c>
      <c r="BX20" s="266">
        <f ca="1">'IMP PRJ Expenses'!BX20+'IMP UC Default Expenses'!BX20+'IMP UC Costs as Expenses'!BX20</f>
        <v>279.18</v>
      </c>
      <c r="BY20" s="264">
        <f ca="1">'IMP PRJ Expenses'!BY20+'IMP UC Default Expenses'!BY20+'IMP UC Costs as Expenses'!BY20</f>
        <v>279.18</v>
      </c>
      <c r="BZ20" s="264">
        <f ca="1">'IMP PRJ Expenses'!BZ20+'IMP UC Default Expenses'!BZ20+'IMP UC Costs as Expenses'!BZ20</f>
        <v>279.18</v>
      </c>
      <c r="CA20" s="263">
        <f ca="1">'IMP PRJ Expenses'!CA20+'IMP UC Default Expenses'!CA20+'IMP UC Costs as Expenses'!CA20</f>
        <v>376.37999999999994</v>
      </c>
      <c r="CB20" s="264">
        <f ca="1">'IMP PRJ Expenses'!CB20+'IMP UC Default Expenses'!CB20+'IMP UC Costs as Expenses'!CB20</f>
        <v>376.37999999999994</v>
      </c>
      <c r="CC20" s="264">
        <f ca="1">'IMP PRJ Expenses'!CC20+'IMP UC Default Expenses'!CC20+'IMP UC Costs as Expenses'!CC20</f>
        <v>376.37999999999994</v>
      </c>
      <c r="CD20" s="263">
        <f ca="1">'IMP PRJ Expenses'!CD20+'IMP UC Default Expenses'!CD20+'IMP UC Costs as Expenses'!CD20</f>
        <v>424.98000000000013</v>
      </c>
      <c r="CE20" s="264">
        <f ca="1">'IMP PRJ Expenses'!CE20+'IMP UC Default Expenses'!CE20+'IMP UC Costs as Expenses'!CE20</f>
        <v>424.98000000000013</v>
      </c>
      <c r="CF20" s="264">
        <f ca="1">'IMP PRJ Expenses'!CF20+'IMP UC Default Expenses'!CF20+'IMP UC Costs as Expenses'!CF20</f>
        <v>399.06000000000017</v>
      </c>
      <c r="CG20" s="263">
        <f ca="1">'IMP PRJ Expenses'!CG20+'IMP UC Default Expenses'!CG20+'IMP UC Costs as Expenses'!CG20</f>
        <v>373.1400000000001</v>
      </c>
      <c r="CH20" s="264">
        <f ca="1">'IMP PRJ Expenses'!CH20+'IMP UC Default Expenses'!CH20+'IMP UC Costs as Expenses'!CH20</f>
        <v>373.1400000000001</v>
      </c>
      <c r="CI20" s="265">
        <f ca="1">'IMP PRJ Expenses'!CI20+'IMP UC Default Expenses'!CI20+'IMP UC Costs as Expenses'!CI20</f>
        <v>373.1400000000001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Expenses'!AB21+'IMP UC Default Expenses'!AB21+'IMP UC Costs as Expenses'!AB21</f>
        <v>8.6399999999999988</v>
      </c>
      <c r="AC21" s="264">
        <f ca="1">'IMP PRJ Expenses'!AC21+'IMP UC Default Expenses'!AC21+'IMP UC Costs as Expenses'!AC21</f>
        <v>8.6399999999999988</v>
      </c>
      <c r="AD21" s="264">
        <f ca="1">'IMP PRJ Expenses'!AD21+'IMP UC Default Expenses'!AD21+'IMP UC Costs as Expenses'!AD21</f>
        <v>8.6399999999999988</v>
      </c>
      <c r="AE21" s="263">
        <f ca="1">'IMP PRJ Expenses'!AE21+'IMP UC Default Expenses'!AE21+'IMP UC Costs as Expenses'!AE21</f>
        <v>8.6399999999999988</v>
      </c>
      <c r="AF21" s="264">
        <f ca="1">'IMP PRJ Expenses'!AF21+'IMP UC Default Expenses'!AF21+'IMP UC Costs as Expenses'!AF21</f>
        <v>8.6399999999999988</v>
      </c>
      <c r="AG21" s="264">
        <f ca="1">'IMP PRJ Expenses'!AG21+'IMP UC Default Expenses'!AG21+'IMP UC Costs as Expenses'!AG21</f>
        <v>8.6399999999999988</v>
      </c>
      <c r="AH21" s="263">
        <f ca="1">'IMP PRJ Expenses'!AH21+'IMP UC Default Expenses'!AH21+'IMP UC Costs as Expenses'!AH21</f>
        <v>8.6399999999999988</v>
      </c>
      <c r="AI21" s="264">
        <f ca="1">'IMP PRJ Expenses'!AI21+'IMP UC Default Expenses'!AI21+'IMP UC Costs as Expenses'!AI21</f>
        <v>8.6399999999999988</v>
      </c>
      <c r="AJ21" s="264">
        <f ca="1">'IMP PRJ Expenses'!AJ21+'IMP UC Default Expenses'!AJ21+'IMP UC Costs as Expenses'!AJ21</f>
        <v>8.6399999999999988</v>
      </c>
      <c r="AK21" s="263">
        <f ca="1">'IMP PRJ Expenses'!AK21+'IMP UC Default Expenses'!AK21+'IMP UC Costs as Expenses'!AK21</f>
        <v>8.6399999999999988</v>
      </c>
      <c r="AL21" s="264">
        <f ca="1">'IMP PRJ Expenses'!AL21+'IMP UC Default Expenses'!AL21+'IMP UC Costs as Expenses'!AL21</f>
        <v>8.6399999999999988</v>
      </c>
      <c r="AM21" s="265">
        <f ca="1">'IMP PRJ Expenses'!AM21+'IMP UC Default Expenses'!AM21+'IMP UC Costs as Expenses'!AM21</f>
        <v>8.6399999999999988</v>
      </c>
      <c r="AN21" s="266">
        <f ca="1">'IMP PRJ Expenses'!AN21+'IMP UC Default Expenses'!AN21+'IMP UC Costs as Expenses'!AN21</f>
        <v>51.9</v>
      </c>
      <c r="AO21" s="264">
        <f ca="1">'IMP PRJ Expenses'!AO21+'IMP UC Default Expenses'!AO21+'IMP UC Costs as Expenses'!AO21</f>
        <v>51.9</v>
      </c>
      <c r="AP21" s="264">
        <f ca="1">'IMP PRJ Expenses'!AP21+'IMP UC Default Expenses'!AP21+'IMP UC Costs as Expenses'!AP21</f>
        <v>51.9</v>
      </c>
      <c r="AQ21" s="263">
        <f ca="1">'IMP PRJ Expenses'!AQ21+'IMP UC Default Expenses'!AQ21+'IMP UC Costs as Expenses'!AQ21</f>
        <v>62.279999999999994</v>
      </c>
      <c r="AR21" s="264">
        <f ca="1">'IMP PRJ Expenses'!AR21+'IMP UC Default Expenses'!AR21+'IMP UC Costs as Expenses'!AR21</f>
        <v>62.279999999999994</v>
      </c>
      <c r="AS21" s="264">
        <f ca="1">'IMP PRJ Expenses'!AS21+'IMP UC Default Expenses'!AS21+'IMP UC Costs as Expenses'!AS21</f>
        <v>62.279999999999994</v>
      </c>
      <c r="AT21" s="263">
        <f ca="1">'IMP PRJ Expenses'!AT21+'IMP UC Default Expenses'!AT21+'IMP UC Costs as Expenses'!AT21</f>
        <v>62.279999999999994</v>
      </c>
      <c r="AU21" s="264">
        <f ca="1">'IMP PRJ Expenses'!AU21+'IMP UC Default Expenses'!AU21+'IMP UC Costs as Expenses'!AU21</f>
        <v>62.279999999999994</v>
      </c>
      <c r="AV21" s="264">
        <f ca="1">'IMP PRJ Expenses'!AV21+'IMP UC Default Expenses'!AV21+'IMP UC Costs as Expenses'!AV21</f>
        <v>62.279999999999994</v>
      </c>
      <c r="AW21" s="263">
        <f ca="1">'IMP PRJ Expenses'!AW21+'IMP UC Default Expenses'!AW21+'IMP UC Costs as Expenses'!AW21</f>
        <v>88.22999999999999</v>
      </c>
      <c r="AX21" s="264">
        <f ca="1">'IMP PRJ Expenses'!AX21+'IMP UC Default Expenses'!AX21+'IMP UC Costs as Expenses'!AX21</f>
        <v>88.22999999999999</v>
      </c>
      <c r="AY21" s="265">
        <f ca="1">'IMP PRJ Expenses'!AY21+'IMP UC Default Expenses'!AY21+'IMP UC Costs as Expenses'!AY21</f>
        <v>88.22999999999999</v>
      </c>
      <c r="AZ21" s="266">
        <f ca="1">'IMP PRJ Expenses'!AZ21+'IMP UC Default Expenses'!AZ21+'IMP UC Costs as Expenses'!AZ21</f>
        <v>124.17600000000002</v>
      </c>
      <c r="BA21" s="264">
        <f ca="1">'IMP PRJ Expenses'!BA21+'IMP UC Default Expenses'!BA21+'IMP UC Costs as Expenses'!BA21</f>
        <v>124.17600000000002</v>
      </c>
      <c r="BB21" s="264">
        <f ca="1">'IMP PRJ Expenses'!BB21+'IMP UC Default Expenses'!BB21+'IMP UC Costs as Expenses'!BB21</f>
        <v>124.17600000000002</v>
      </c>
      <c r="BC21" s="263">
        <f ca="1">'IMP PRJ Expenses'!BC21+'IMP UC Default Expenses'!BC21+'IMP UC Costs as Expenses'!BC21</f>
        <v>192.816</v>
      </c>
      <c r="BD21" s="264">
        <f ca="1">'IMP PRJ Expenses'!BD21+'IMP UC Default Expenses'!BD21+'IMP UC Costs as Expenses'!BD21</f>
        <v>192.816</v>
      </c>
      <c r="BE21" s="264">
        <f ca="1">'IMP PRJ Expenses'!BE21+'IMP UC Default Expenses'!BE21+'IMP UC Costs as Expenses'!BE21</f>
        <v>192.816</v>
      </c>
      <c r="BF21" s="263">
        <f ca="1">'IMP PRJ Expenses'!BF21+'IMP UC Default Expenses'!BF21+'IMP UC Costs as Expenses'!BF21</f>
        <v>192.816</v>
      </c>
      <c r="BG21" s="264">
        <f ca="1">'IMP PRJ Expenses'!BG21+'IMP UC Default Expenses'!BG21+'IMP UC Costs as Expenses'!BG21</f>
        <v>192.816</v>
      </c>
      <c r="BH21" s="264">
        <f ca="1">'IMP PRJ Expenses'!BH21+'IMP UC Default Expenses'!BH21+'IMP UC Costs as Expenses'!BH21</f>
        <v>192.816</v>
      </c>
      <c r="BI21" s="263">
        <f ca="1">'IMP PRJ Expenses'!BI21+'IMP UC Default Expenses'!BI21+'IMP UC Costs as Expenses'!BI21</f>
        <v>192.816</v>
      </c>
      <c r="BJ21" s="264">
        <f ca="1">'IMP PRJ Expenses'!BJ21+'IMP UC Default Expenses'!BJ21+'IMP UC Costs as Expenses'!BJ21</f>
        <v>192.816</v>
      </c>
      <c r="BK21" s="265">
        <f ca="1">'IMP PRJ Expenses'!BK21+'IMP UC Default Expenses'!BK21+'IMP UC Costs as Expenses'!BK21</f>
        <v>192.816</v>
      </c>
      <c r="BL21" s="266">
        <f ca="1">'IMP PRJ Expenses'!BL21+'IMP UC Default Expenses'!BL21+'IMP UC Costs as Expenses'!BL21</f>
        <v>276.75</v>
      </c>
      <c r="BM21" s="264">
        <f ca="1">'IMP PRJ Expenses'!BM21+'IMP UC Default Expenses'!BM21+'IMP UC Costs as Expenses'!BM21</f>
        <v>276.75</v>
      </c>
      <c r="BN21" s="264">
        <f ca="1">'IMP PRJ Expenses'!BN21+'IMP UC Default Expenses'!BN21+'IMP UC Costs as Expenses'!BN21</f>
        <v>276.75</v>
      </c>
      <c r="BO21" s="263">
        <f ca="1">'IMP PRJ Expenses'!BO21+'IMP UC Default Expenses'!BO21+'IMP UC Costs as Expenses'!BO21</f>
        <v>374.25</v>
      </c>
      <c r="BP21" s="264">
        <f ca="1">'IMP PRJ Expenses'!BP21+'IMP UC Default Expenses'!BP21+'IMP UC Costs as Expenses'!BP21</f>
        <v>374.25</v>
      </c>
      <c r="BQ21" s="264">
        <f ca="1">'IMP PRJ Expenses'!BQ21+'IMP UC Default Expenses'!BQ21+'IMP UC Costs as Expenses'!BQ21</f>
        <v>374.25</v>
      </c>
      <c r="BR21" s="263">
        <f ca="1">'IMP PRJ Expenses'!BR21+'IMP UC Default Expenses'!BR21+'IMP UC Costs as Expenses'!BR21</f>
        <v>412.5</v>
      </c>
      <c r="BS21" s="264">
        <f ca="1">'IMP PRJ Expenses'!BS21+'IMP UC Default Expenses'!BS21+'IMP UC Costs as Expenses'!BS21</f>
        <v>412.5</v>
      </c>
      <c r="BT21" s="264">
        <f ca="1">'IMP PRJ Expenses'!BT21+'IMP UC Default Expenses'!BT21+'IMP UC Costs as Expenses'!BT21</f>
        <v>412.5</v>
      </c>
      <c r="BU21" s="263">
        <f ca="1">'IMP PRJ Expenses'!BU21+'IMP UC Default Expenses'!BU21+'IMP UC Costs as Expenses'!BU21</f>
        <v>417.75</v>
      </c>
      <c r="BV21" s="264">
        <f ca="1">'IMP PRJ Expenses'!BV21+'IMP UC Default Expenses'!BV21+'IMP UC Costs as Expenses'!BV21</f>
        <v>417.75</v>
      </c>
      <c r="BW21" s="265">
        <f ca="1">'IMP PRJ Expenses'!BW21+'IMP UC Default Expenses'!BW21+'IMP UC Costs as Expenses'!BW21</f>
        <v>417.75</v>
      </c>
      <c r="BX21" s="266">
        <f ca="1">'IMP PRJ Expenses'!BX21+'IMP UC Default Expenses'!BX21+'IMP UC Costs as Expenses'!BX21</f>
        <v>501.29999999999995</v>
      </c>
      <c r="BY21" s="264">
        <f ca="1">'IMP PRJ Expenses'!BY21+'IMP UC Default Expenses'!BY21+'IMP UC Costs as Expenses'!BY21</f>
        <v>501.29999999999995</v>
      </c>
      <c r="BZ21" s="264">
        <f ca="1">'IMP PRJ Expenses'!BZ21+'IMP UC Default Expenses'!BZ21+'IMP UC Costs as Expenses'!BZ21</f>
        <v>501.29999999999995</v>
      </c>
      <c r="CA21" s="263">
        <f ca="1">'IMP PRJ Expenses'!CA21+'IMP UC Default Expenses'!CA21+'IMP UC Costs as Expenses'!CA21</f>
        <v>663.3</v>
      </c>
      <c r="CB21" s="264">
        <f ca="1">'IMP PRJ Expenses'!CB21+'IMP UC Default Expenses'!CB21+'IMP UC Costs as Expenses'!CB21</f>
        <v>663.3</v>
      </c>
      <c r="CC21" s="264">
        <f ca="1">'IMP PRJ Expenses'!CC21+'IMP UC Default Expenses'!CC21+'IMP UC Costs as Expenses'!CC21</f>
        <v>663.3</v>
      </c>
      <c r="CD21" s="263">
        <f ca="1">'IMP PRJ Expenses'!CD21+'IMP UC Default Expenses'!CD21+'IMP UC Costs as Expenses'!CD21</f>
        <v>657.89999999999986</v>
      </c>
      <c r="CE21" s="264">
        <f ca="1">'IMP PRJ Expenses'!CE21+'IMP UC Default Expenses'!CE21+'IMP UC Costs as Expenses'!CE21</f>
        <v>657.89999999999986</v>
      </c>
      <c r="CF21" s="264">
        <f ca="1">'IMP PRJ Expenses'!CF21+'IMP UC Default Expenses'!CF21+'IMP UC Costs as Expenses'!CF21</f>
        <v>657.89999999999986</v>
      </c>
      <c r="CG21" s="263">
        <f ca="1">'IMP PRJ Expenses'!CG21+'IMP UC Default Expenses'!CG21+'IMP UC Costs as Expenses'!CG21</f>
        <v>657.89999999999986</v>
      </c>
      <c r="CH21" s="264">
        <f ca="1">'IMP PRJ Expenses'!CH21+'IMP UC Default Expenses'!CH21+'IMP UC Costs as Expenses'!CH21</f>
        <v>657.89999999999986</v>
      </c>
      <c r="CI21" s="265">
        <f ca="1">'IMP PRJ Expenses'!CI21+'IMP UC Default Expenses'!CI21+'IMP UC Costs as Expenses'!CI21</f>
        <v>657.89999999999986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Expenses'!AB22+'IMP UC Default Expenses'!AB22+'IMP UC Costs as Expenses'!AB22</f>
        <v>14.687999999999999</v>
      </c>
      <c r="AC22" s="264">
        <f ca="1">'IMP PRJ Expenses'!AC22+'IMP UC Default Expenses'!AC22+'IMP UC Costs as Expenses'!AC22</f>
        <v>14.687999999999999</v>
      </c>
      <c r="AD22" s="264">
        <f ca="1">'IMP PRJ Expenses'!AD22+'IMP UC Default Expenses'!AD22+'IMP UC Costs as Expenses'!AD22</f>
        <v>14.687999999999999</v>
      </c>
      <c r="AE22" s="263">
        <f ca="1">'IMP PRJ Expenses'!AE22+'IMP UC Default Expenses'!AE22+'IMP UC Costs as Expenses'!AE22</f>
        <v>14.687999999999999</v>
      </c>
      <c r="AF22" s="264">
        <f ca="1">'IMP PRJ Expenses'!AF22+'IMP UC Default Expenses'!AF22+'IMP UC Costs as Expenses'!AF22</f>
        <v>14.687999999999999</v>
      </c>
      <c r="AG22" s="264">
        <f ca="1">'IMP PRJ Expenses'!AG22+'IMP UC Default Expenses'!AG22+'IMP UC Costs as Expenses'!AG22</f>
        <v>14.687999999999999</v>
      </c>
      <c r="AH22" s="263">
        <f ca="1">'IMP PRJ Expenses'!AH22+'IMP UC Default Expenses'!AH22+'IMP UC Costs as Expenses'!AH22</f>
        <v>14.687999999999999</v>
      </c>
      <c r="AI22" s="264">
        <f ca="1">'IMP PRJ Expenses'!AI22+'IMP UC Default Expenses'!AI22+'IMP UC Costs as Expenses'!AI22</f>
        <v>14.687999999999999</v>
      </c>
      <c r="AJ22" s="264">
        <f ca="1">'IMP PRJ Expenses'!AJ22+'IMP UC Default Expenses'!AJ22+'IMP UC Costs as Expenses'!AJ22</f>
        <v>14.687999999999999</v>
      </c>
      <c r="AK22" s="263">
        <f ca="1">'IMP PRJ Expenses'!AK22+'IMP UC Default Expenses'!AK22+'IMP UC Costs as Expenses'!AK22</f>
        <v>14.687999999999999</v>
      </c>
      <c r="AL22" s="264">
        <f ca="1">'IMP PRJ Expenses'!AL22+'IMP UC Default Expenses'!AL22+'IMP UC Costs as Expenses'!AL22</f>
        <v>14.687999999999999</v>
      </c>
      <c r="AM22" s="265">
        <f ca="1">'IMP PRJ Expenses'!AM22+'IMP UC Default Expenses'!AM22+'IMP UC Costs as Expenses'!AM22</f>
        <v>14.687999999999999</v>
      </c>
      <c r="AN22" s="266">
        <f ca="1">'IMP PRJ Expenses'!AN22+'IMP UC Default Expenses'!AN22+'IMP UC Costs as Expenses'!AN22</f>
        <v>5.19</v>
      </c>
      <c r="AO22" s="264">
        <f ca="1">'IMP PRJ Expenses'!AO22+'IMP UC Default Expenses'!AO22+'IMP UC Costs as Expenses'!AO22</f>
        <v>5.19</v>
      </c>
      <c r="AP22" s="264">
        <f ca="1">'IMP PRJ Expenses'!AP22+'IMP UC Default Expenses'!AP22+'IMP UC Costs as Expenses'!AP22</f>
        <v>5.19</v>
      </c>
      <c r="AQ22" s="263">
        <f ca="1">'IMP PRJ Expenses'!AQ22+'IMP UC Default Expenses'!AQ22+'IMP UC Costs as Expenses'!AQ22</f>
        <v>22.836000000000002</v>
      </c>
      <c r="AR22" s="264">
        <f ca="1">'IMP PRJ Expenses'!AR22+'IMP UC Default Expenses'!AR22+'IMP UC Costs as Expenses'!AR22</f>
        <v>22.836000000000002</v>
      </c>
      <c r="AS22" s="264">
        <f ca="1">'IMP PRJ Expenses'!AS22+'IMP UC Default Expenses'!AS22+'IMP UC Costs as Expenses'!AS22</f>
        <v>22.836000000000002</v>
      </c>
      <c r="AT22" s="263">
        <f ca="1">'IMP PRJ Expenses'!AT22+'IMP UC Default Expenses'!AT22+'IMP UC Costs as Expenses'!AT22</f>
        <v>22.835999999999999</v>
      </c>
      <c r="AU22" s="264">
        <f ca="1">'IMP PRJ Expenses'!AU22+'IMP UC Default Expenses'!AU22+'IMP UC Costs as Expenses'!AU22</f>
        <v>22.835999999999999</v>
      </c>
      <c r="AV22" s="264">
        <f ca="1">'IMP PRJ Expenses'!AV22+'IMP UC Default Expenses'!AV22+'IMP UC Costs as Expenses'!AV22</f>
        <v>22.835999999999999</v>
      </c>
      <c r="AW22" s="263">
        <f ca="1">'IMP PRJ Expenses'!AW22+'IMP UC Default Expenses'!AW22+'IMP UC Costs as Expenses'!AW22</f>
        <v>21.279</v>
      </c>
      <c r="AX22" s="264">
        <f ca="1">'IMP PRJ Expenses'!AX22+'IMP UC Default Expenses'!AX22+'IMP UC Costs as Expenses'!AX22</f>
        <v>21.279</v>
      </c>
      <c r="AY22" s="265">
        <f ca="1">'IMP PRJ Expenses'!AY22+'IMP UC Default Expenses'!AY22+'IMP UC Costs as Expenses'!AY22</f>
        <v>21.279</v>
      </c>
      <c r="AZ22" s="266">
        <f ca="1">'IMP PRJ Expenses'!AZ22+'IMP UC Default Expenses'!AZ22+'IMP UC Costs as Expenses'!AZ22</f>
        <v>22.401600000000006</v>
      </c>
      <c r="BA22" s="264">
        <f ca="1">'IMP PRJ Expenses'!BA22+'IMP UC Default Expenses'!BA22+'IMP UC Costs as Expenses'!BA22</f>
        <v>22.401600000000006</v>
      </c>
      <c r="BB22" s="264">
        <f ca="1">'IMP PRJ Expenses'!BB22+'IMP UC Default Expenses'!BB22+'IMP UC Costs as Expenses'!BB22</f>
        <v>22.401600000000006</v>
      </c>
      <c r="BC22" s="263">
        <f ca="1">'IMP PRJ Expenses'!BC22+'IMP UC Default Expenses'!BC22+'IMP UC Costs as Expenses'!BC22</f>
        <v>19.281600000000008</v>
      </c>
      <c r="BD22" s="264">
        <f ca="1">'IMP PRJ Expenses'!BD22+'IMP UC Default Expenses'!BD22+'IMP UC Costs as Expenses'!BD22</f>
        <v>19.281600000000008</v>
      </c>
      <c r="BE22" s="264">
        <f ca="1">'IMP PRJ Expenses'!BE22+'IMP UC Default Expenses'!BE22+'IMP UC Costs as Expenses'!BE22</f>
        <v>19.281600000000008</v>
      </c>
      <c r="BF22" s="263">
        <f ca="1">'IMP PRJ Expenses'!BF22+'IMP UC Default Expenses'!BF22+'IMP UC Costs as Expenses'!BF22</f>
        <v>19.28159999999999</v>
      </c>
      <c r="BG22" s="264">
        <f ca="1">'IMP PRJ Expenses'!BG22+'IMP UC Default Expenses'!BG22+'IMP UC Costs as Expenses'!BG22</f>
        <v>19.28159999999999</v>
      </c>
      <c r="BH22" s="264">
        <f ca="1">'IMP PRJ Expenses'!BH22+'IMP UC Default Expenses'!BH22+'IMP UC Costs as Expenses'!BH22</f>
        <v>19.28159999999999</v>
      </c>
      <c r="BI22" s="263">
        <f ca="1">'IMP PRJ Expenses'!BI22+'IMP UC Default Expenses'!BI22+'IMP UC Costs as Expenses'!BI22</f>
        <v>19.28159999999999</v>
      </c>
      <c r="BJ22" s="264">
        <f ca="1">'IMP PRJ Expenses'!BJ22+'IMP UC Default Expenses'!BJ22+'IMP UC Costs as Expenses'!BJ22</f>
        <v>19.28159999999999</v>
      </c>
      <c r="BK22" s="265">
        <f ca="1">'IMP PRJ Expenses'!BK22+'IMP UC Default Expenses'!BK22+'IMP UC Costs as Expenses'!BK22</f>
        <v>19.28159999999999</v>
      </c>
      <c r="BL22" s="266">
        <f ca="1">'IMP PRJ Expenses'!BL22+'IMP UC Default Expenses'!BL22+'IMP UC Costs as Expenses'!BL22</f>
        <v>27.674999999999997</v>
      </c>
      <c r="BM22" s="264">
        <f ca="1">'IMP PRJ Expenses'!BM22+'IMP UC Default Expenses'!BM22+'IMP UC Costs as Expenses'!BM22</f>
        <v>27.674999999999997</v>
      </c>
      <c r="BN22" s="264">
        <f ca="1">'IMP PRJ Expenses'!BN22+'IMP UC Default Expenses'!BN22+'IMP UC Costs as Expenses'!BN22</f>
        <v>27.674999999999997</v>
      </c>
      <c r="BO22" s="263">
        <f ca="1">'IMP PRJ Expenses'!BO22+'IMP UC Default Expenses'!BO22+'IMP UC Costs as Expenses'!BO22</f>
        <v>49.424999999999997</v>
      </c>
      <c r="BP22" s="264">
        <f ca="1">'IMP PRJ Expenses'!BP22+'IMP UC Default Expenses'!BP22+'IMP UC Costs as Expenses'!BP22</f>
        <v>49.424999999999997</v>
      </c>
      <c r="BQ22" s="264">
        <f ca="1">'IMP PRJ Expenses'!BQ22+'IMP UC Default Expenses'!BQ22+'IMP UC Costs as Expenses'!BQ22</f>
        <v>49.424999999999997</v>
      </c>
      <c r="BR22" s="263">
        <f ca="1">'IMP PRJ Expenses'!BR22+'IMP UC Default Expenses'!BR22+'IMP UC Costs as Expenses'!BR22</f>
        <v>53.25</v>
      </c>
      <c r="BS22" s="264">
        <f ca="1">'IMP PRJ Expenses'!BS22+'IMP UC Default Expenses'!BS22+'IMP UC Costs as Expenses'!BS22</f>
        <v>53.25</v>
      </c>
      <c r="BT22" s="264">
        <f ca="1">'IMP PRJ Expenses'!BT22+'IMP UC Default Expenses'!BT22+'IMP UC Costs as Expenses'!BT22</f>
        <v>53.25</v>
      </c>
      <c r="BU22" s="263">
        <f ca="1">'IMP PRJ Expenses'!BU22+'IMP UC Default Expenses'!BU22+'IMP UC Costs as Expenses'!BU22</f>
        <v>41.775000000000006</v>
      </c>
      <c r="BV22" s="264">
        <f ca="1">'IMP PRJ Expenses'!BV22+'IMP UC Default Expenses'!BV22+'IMP UC Costs as Expenses'!BV22</f>
        <v>41.775000000000006</v>
      </c>
      <c r="BW22" s="265">
        <f ca="1">'IMP PRJ Expenses'!BW22+'IMP UC Default Expenses'!BW22+'IMP UC Costs as Expenses'!BW22</f>
        <v>41.775000000000006</v>
      </c>
      <c r="BX22" s="266">
        <f ca="1">'IMP PRJ Expenses'!BX22+'IMP UC Default Expenses'!BX22+'IMP UC Costs as Expenses'!BX22</f>
        <v>50.129999999999988</v>
      </c>
      <c r="BY22" s="264">
        <f ca="1">'IMP PRJ Expenses'!BY22+'IMP UC Default Expenses'!BY22+'IMP UC Costs as Expenses'!BY22</f>
        <v>50.129999999999988</v>
      </c>
      <c r="BZ22" s="264">
        <f ca="1">'IMP PRJ Expenses'!BZ22+'IMP UC Default Expenses'!BZ22+'IMP UC Costs as Expenses'!BZ22</f>
        <v>50.129999999999988</v>
      </c>
      <c r="CA22" s="263">
        <f ca="1">'IMP PRJ Expenses'!CA22+'IMP UC Default Expenses'!CA22+'IMP UC Costs as Expenses'!CA22</f>
        <v>66.329999999999984</v>
      </c>
      <c r="CB22" s="264">
        <f ca="1">'IMP PRJ Expenses'!CB22+'IMP UC Default Expenses'!CB22+'IMP UC Costs as Expenses'!CB22</f>
        <v>66.329999999999984</v>
      </c>
      <c r="CC22" s="264">
        <f ca="1">'IMP PRJ Expenses'!CC22+'IMP UC Default Expenses'!CC22+'IMP UC Costs as Expenses'!CC22</f>
        <v>66.329999999999984</v>
      </c>
      <c r="CD22" s="263">
        <f ca="1">'IMP PRJ Expenses'!CD22+'IMP UC Default Expenses'!CD22+'IMP UC Costs as Expenses'!CD22</f>
        <v>65.789999999999992</v>
      </c>
      <c r="CE22" s="264">
        <f ca="1">'IMP PRJ Expenses'!CE22+'IMP UC Default Expenses'!CE22+'IMP UC Costs as Expenses'!CE22</f>
        <v>65.789999999999992</v>
      </c>
      <c r="CF22" s="264">
        <f ca="1">'IMP PRJ Expenses'!CF22+'IMP UC Default Expenses'!CF22+'IMP UC Costs as Expenses'!CF22</f>
        <v>65.789999999999992</v>
      </c>
      <c r="CG22" s="263">
        <f ca="1">'IMP PRJ Expenses'!CG22+'IMP UC Default Expenses'!CG22+'IMP UC Costs as Expenses'!CG22</f>
        <v>65.789999999999992</v>
      </c>
      <c r="CH22" s="264">
        <f ca="1">'IMP PRJ Expenses'!CH22+'IMP UC Default Expenses'!CH22+'IMP UC Costs as Expenses'!CH22</f>
        <v>65.789999999999992</v>
      </c>
      <c r="CI22" s="265">
        <f ca="1">'IMP PRJ Expenses'!CI22+'IMP UC Default Expenses'!CI22+'IMP UC Costs as Expenses'!CI22</f>
        <v>65.789999999999992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Expenses'!AB23+'IMP UC Default Expenses'!AB23+'IMP UC Costs as Expenses'!AB23</f>
        <v>23.500799999999998</v>
      </c>
      <c r="AC23" s="264">
        <f ca="1">'IMP PRJ Expenses'!AC23+'IMP UC Default Expenses'!AC23+'IMP UC Costs as Expenses'!AC23</f>
        <v>23.500799999999998</v>
      </c>
      <c r="AD23" s="264">
        <f ca="1">'IMP PRJ Expenses'!AD23+'IMP UC Default Expenses'!AD23+'IMP UC Costs as Expenses'!AD23</f>
        <v>23.500799999999998</v>
      </c>
      <c r="AE23" s="263">
        <f ca="1">'IMP PRJ Expenses'!AE23+'IMP UC Default Expenses'!AE23+'IMP UC Costs as Expenses'!AE23</f>
        <v>23.500799999999998</v>
      </c>
      <c r="AF23" s="264">
        <f ca="1">'IMP PRJ Expenses'!AF23+'IMP UC Default Expenses'!AF23+'IMP UC Costs as Expenses'!AF23</f>
        <v>23.500799999999998</v>
      </c>
      <c r="AG23" s="264">
        <f ca="1">'IMP PRJ Expenses'!AG23+'IMP UC Default Expenses'!AG23+'IMP UC Costs as Expenses'!AG23</f>
        <v>23.500799999999998</v>
      </c>
      <c r="AH23" s="263">
        <f ca="1">'IMP PRJ Expenses'!AH23+'IMP UC Default Expenses'!AH23+'IMP UC Costs as Expenses'!AH23</f>
        <v>23.500799999999998</v>
      </c>
      <c r="AI23" s="264">
        <f ca="1">'IMP PRJ Expenses'!AI23+'IMP UC Default Expenses'!AI23+'IMP UC Costs as Expenses'!AI23</f>
        <v>23.500799999999998</v>
      </c>
      <c r="AJ23" s="264">
        <f ca="1">'IMP PRJ Expenses'!AJ23+'IMP UC Default Expenses'!AJ23+'IMP UC Costs as Expenses'!AJ23</f>
        <v>23.500799999999998</v>
      </c>
      <c r="AK23" s="263">
        <f ca="1">'IMP PRJ Expenses'!AK23+'IMP UC Default Expenses'!AK23+'IMP UC Costs as Expenses'!AK23</f>
        <v>23.500799999999998</v>
      </c>
      <c r="AL23" s="264">
        <f ca="1">'IMP PRJ Expenses'!AL23+'IMP UC Default Expenses'!AL23+'IMP UC Costs as Expenses'!AL23</f>
        <v>23.500799999999998</v>
      </c>
      <c r="AM23" s="265">
        <f ca="1">'IMP PRJ Expenses'!AM23+'IMP UC Default Expenses'!AM23+'IMP UC Costs as Expenses'!AM23</f>
        <v>23.500799999999998</v>
      </c>
      <c r="AN23" s="266">
        <f ca="1">'IMP PRJ Expenses'!AN23+'IMP UC Default Expenses'!AN23+'IMP UC Costs as Expenses'!AN23</f>
        <v>8.3040000000000003</v>
      </c>
      <c r="AO23" s="264">
        <f ca="1">'IMP PRJ Expenses'!AO23+'IMP UC Default Expenses'!AO23+'IMP UC Costs as Expenses'!AO23</f>
        <v>8.3040000000000003</v>
      </c>
      <c r="AP23" s="264">
        <f ca="1">'IMP PRJ Expenses'!AP23+'IMP UC Default Expenses'!AP23+'IMP UC Costs as Expenses'!AP23</f>
        <v>8.3040000000000003</v>
      </c>
      <c r="AQ23" s="263">
        <f ca="1">'IMP PRJ Expenses'!AQ23+'IMP UC Default Expenses'!AQ23+'IMP UC Costs as Expenses'!AQ23</f>
        <v>36.537599999999998</v>
      </c>
      <c r="AR23" s="264">
        <f ca="1">'IMP PRJ Expenses'!AR23+'IMP UC Default Expenses'!AR23+'IMP UC Costs as Expenses'!AR23</f>
        <v>36.537599999999998</v>
      </c>
      <c r="AS23" s="264">
        <f ca="1">'IMP PRJ Expenses'!AS23+'IMP UC Default Expenses'!AS23+'IMP UC Costs as Expenses'!AS23</f>
        <v>36.537599999999998</v>
      </c>
      <c r="AT23" s="263">
        <f ca="1">'IMP PRJ Expenses'!AT23+'IMP UC Default Expenses'!AT23+'IMP UC Costs as Expenses'!AT23</f>
        <v>36.537599999999998</v>
      </c>
      <c r="AU23" s="264">
        <f ca="1">'IMP PRJ Expenses'!AU23+'IMP UC Default Expenses'!AU23+'IMP UC Costs as Expenses'!AU23</f>
        <v>36.537599999999998</v>
      </c>
      <c r="AV23" s="264">
        <f ca="1">'IMP PRJ Expenses'!AV23+'IMP UC Default Expenses'!AV23+'IMP UC Costs as Expenses'!AV23</f>
        <v>36.537599999999998</v>
      </c>
      <c r="AW23" s="263">
        <f ca="1">'IMP PRJ Expenses'!AW23+'IMP UC Default Expenses'!AW23+'IMP UC Costs as Expenses'!AW23</f>
        <v>34.046399999999991</v>
      </c>
      <c r="AX23" s="264">
        <f ca="1">'IMP PRJ Expenses'!AX23+'IMP UC Default Expenses'!AX23+'IMP UC Costs as Expenses'!AX23</f>
        <v>34.046399999999991</v>
      </c>
      <c r="AY23" s="265">
        <f ca="1">'IMP PRJ Expenses'!AY23+'IMP UC Default Expenses'!AY23+'IMP UC Costs as Expenses'!AY23</f>
        <v>34.046399999999991</v>
      </c>
      <c r="AZ23" s="266">
        <f ca="1">'IMP PRJ Expenses'!AZ23+'IMP UC Default Expenses'!AZ23+'IMP UC Costs as Expenses'!AZ23</f>
        <v>35.842560000000006</v>
      </c>
      <c r="BA23" s="264">
        <f ca="1">'IMP PRJ Expenses'!BA23+'IMP UC Default Expenses'!BA23+'IMP UC Costs as Expenses'!BA23</f>
        <v>35.842560000000006</v>
      </c>
      <c r="BB23" s="264">
        <f ca="1">'IMP PRJ Expenses'!BB23+'IMP UC Default Expenses'!BB23+'IMP UC Costs as Expenses'!BB23</f>
        <v>35.842560000000006</v>
      </c>
      <c r="BC23" s="263">
        <f ca="1">'IMP PRJ Expenses'!BC23+'IMP UC Default Expenses'!BC23+'IMP UC Costs as Expenses'!BC23</f>
        <v>30.850560000000002</v>
      </c>
      <c r="BD23" s="264">
        <f ca="1">'IMP PRJ Expenses'!BD23+'IMP UC Default Expenses'!BD23+'IMP UC Costs as Expenses'!BD23</f>
        <v>30.850560000000002</v>
      </c>
      <c r="BE23" s="264">
        <f ca="1">'IMP PRJ Expenses'!BE23+'IMP UC Default Expenses'!BE23+'IMP UC Costs as Expenses'!BE23</f>
        <v>30.850560000000002</v>
      </c>
      <c r="BF23" s="263">
        <f ca="1">'IMP PRJ Expenses'!BF23+'IMP UC Default Expenses'!BF23+'IMP UC Costs as Expenses'!BF23</f>
        <v>30.850559999999991</v>
      </c>
      <c r="BG23" s="264">
        <f ca="1">'IMP PRJ Expenses'!BG23+'IMP UC Default Expenses'!BG23+'IMP UC Costs as Expenses'!BG23</f>
        <v>30.850559999999991</v>
      </c>
      <c r="BH23" s="264">
        <f ca="1">'IMP PRJ Expenses'!BH23+'IMP UC Default Expenses'!BH23+'IMP UC Costs as Expenses'!BH23</f>
        <v>30.850559999999991</v>
      </c>
      <c r="BI23" s="263">
        <f ca="1">'IMP PRJ Expenses'!BI23+'IMP UC Default Expenses'!BI23+'IMP UC Costs as Expenses'!BI23</f>
        <v>30.850559999999991</v>
      </c>
      <c r="BJ23" s="264">
        <f ca="1">'IMP PRJ Expenses'!BJ23+'IMP UC Default Expenses'!BJ23+'IMP UC Costs as Expenses'!BJ23</f>
        <v>30.850559999999991</v>
      </c>
      <c r="BK23" s="265">
        <f ca="1">'IMP PRJ Expenses'!BK23+'IMP UC Default Expenses'!BK23+'IMP UC Costs as Expenses'!BK23</f>
        <v>30.850559999999991</v>
      </c>
      <c r="BL23" s="266">
        <f ca="1">'IMP PRJ Expenses'!BL23+'IMP UC Default Expenses'!BL23+'IMP UC Costs as Expenses'!BL23</f>
        <v>44.279999999999994</v>
      </c>
      <c r="BM23" s="264">
        <f ca="1">'IMP PRJ Expenses'!BM23+'IMP UC Default Expenses'!BM23+'IMP UC Costs as Expenses'!BM23</f>
        <v>44.279999999999994</v>
      </c>
      <c r="BN23" s="264">
        <f ca="1">'IMP PRJ Expenses'!BN23+'IMP UC Default Expenses'!BN23+'IMP UC Costs as Expenses'!BN23</f>
        <v>44.279999999999994</v>
      </c>
      <c r="BO23" s="263">
        <f ca="1">'IMP PRJ Expenses'!BO23+'IMP UC Default Expenses'!BO23+'IMP UC Costs as Expenses'!BO23</f>
        <v>79.079999999999984</v>
      </c>
      <c r="BP23" s="264">
        <f ca="1">'IMP PRJ Expenses'!BP23+'IMP UC Default Expenses'!BP23+'IMP UC Costs as Expenses'!BP23</f>
        <v>79.079999999999984</v>
      </c>
      <c r="BQ23" s="264">
        <f ca="1">'IMP PRJ Expenses'!BQ23+'IMP UC Default Expenses'!BQ23+'IMP UC Costs as Expenses'!BQ23</f>
        <v>79.079999999999984</v>
      </c>
      <c r="BR23" s="263">
        <f ca="1">'IMP PRJ Expenses'!BR23+'IMP UC Default Expenses'!BR23+'IMP UC Costs as Expenses'!BR23</f>
        <v>85.199999999999989</v>
      </c>
      <c r="BS23" s="264">
        <f ca="1">'IMP PRJ Expenses'!BS23+'IMP UC Default Expenses'!BS23+'IMP UC Costs as Expenses'!BS23</f>
        <v>85.199999999999989</v>
      </c>
      <c r="BT23" s="264">
        <f ca="1">'IMP PRJ Expenses'!BT23+'IMP UC Default Expenses'!BT23+'IMP UC Costs as Expenses'!BT23</f>
        <v>85.199999999999989</v>
      </c>
      <c r="BU23" s="263">
        <f ca="1">'IMP PRJ Expenses'!BU23+'IMP UC Default Expenses'!BU23+'IMP UC Costs as Expenses'!BU23</f>
        <v>66.84</v>
      </c>
      <c r="BV23" s="264">
        <f ca="1">'IMP PRJ Expenses'!BV23+'IMP UC Default Expenses'!BV23+'IMP UC Costs as Expenses'!BV23</f>
        <v>66.84</v>
      </c>
      <c r="BW23" s="265">
        <f ca="1">'IMP PRJ Expenses'!BW23+'IMP UC Default Expenses'!BW23+'IMP UC Costs as Expenses'!BW23</f>
        <v>66.84</v>
      </c>
      <c r="BX23" s="266">
        <f ca="1">'IMP PRJ Expenses'!BX23+'IMP UC Default Expenses'!BX23+'IMP UC Costs as Expenses'!BX23</f>
        <v>80.20799999999997</v>
      </c>
      <c r="BY23" s="264">
        <f ca="1">'IMP PRJ Expenses'!BY23+'IMP UC Default Expenses'!BY23+'IMP UC Costs as Expenses'!BY23</f>
        <v>80.20799999999997</v>
      </c>
      <c r="BZ23" s="264">
        <f ca="1">'IMP PRJ Expenses'!BZ23+'IMP UC Default Expenses'!BZ23+'IMP UC Costs as Expenses'!BZ23</f>
        <v>80.20799999999997</v>
      </c>
      <c r="CA23" s="263">
        <f ca="1">'IMP PRJ Expenses'!CA23+'IMP UC Default Expenses'!CA23+'IMP UC Costs as Expenses'!CA23</f>
        <v>106.12800000000001</v>
      </c>
      <c r="CB23" s="264">
        <f ca="1">'IMP PRJ Expenses'!CB23+'IMP UC Default Expenses'!CB23+'IMP UC Costs as Expenses'!CB23</f>
        <v>106.12800000000001</v>
      </c>
      <c r="CC23" s="264">
        <f ca="1">'IMP PRJ Expenses'!CC23+'IMP UC Default Expenses'!CC23+'IMP UC Costs as Expenses'!CC23</f>
        <v>106.12800000000001</v>
      </c>
      <c r="CD23" s="263">
        <f ca="1">'IMP PRJ Expenses'!CD23+'IMP UC Default Expenses'!CD23+'IMP UC Costs as Expenses'!CD23</f>
        <v>105.26400000000004</v>
      </c>
      <c r="CE23" s="264">
        <f ca="1">'IMP PRJ Expenses'!CE23+'IMP UC Default Expenses'!CE23+'IMP UC Costs as Expenses'!CE23</f>
        <v>105.26400000000004</v>
      </c>
      <c r="CF23" s="264">
        <f ca="1">'IMP PRJ Expenses'!CF23+'IMP UC Default Expenses'!CF23+'IMP UC Costs as Expenses'!CF23</f>
        <v>105.26400000000004</v>
      </c>
      <c r="CG23" s="263">
        <f ca="1">'IMP PRJ Expenses'!CG23+'IMP UC Default Expenses'!CG23+'IMP UC Costs as Expenses'!CG23</f>
        <v>105.26400000000004</v>
      </c>
      <c r="CH23" s="264">
        <f ca="1">'IMP PRJ Expenses'!CH23+'IMP UC Default Expenses'!CH23+'IMP UC Costs as Expenses'!CH23</f>
        <v>105.26400000000004</v>
      </c>
      <c r="CI23" s="265">
        <f ca="1">'IMP PRJ Expenses'!CI23+'IMP UC Default Expenses'!CI23+'IMP UC Costs as Expenses'!CI23</f>
        <v>105.26400000000004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Expenses'!AB24+'IMP UC Default Expenses'!AB24+'IMP UC Costs as Expenses'!AB24</f>
        <v>10.799999999999999</v>
      </c>
      <c r="AC24" s="264">
        <f ca="1">'IMP PRJ Expenses'!AC24+'IMP UC Default Expenses'!AC24+'IMP UC Costs as Expenses'!AC24</f>
        <v>10.799999999999999</v>
      </c>
      <c r="AD24" s="264">
        <f ca="1">'IMP PRJ Expenses'!AD24+'IMP UC Default Expenses'!AD24+'IMP UC Costs as Expenses'!AD24</f>
        <v>10.799999999999999</v>
      </c>
      <c r="AE24" s="263">
        <f ca="1">'IMP PRJ Expenses'!AE24+'IMP UC Default Expenses'!AE24+'IMP UC Costs as Expenses'!AE24</f>
        <v>10.799999999999999</v>
      </c>
      <c r="AF24" s="264">
        <f ca="1">'IMP PRJ Expenses'!AF24+'IMP UC Default Expenses'!AF24+'IMP UC Costs as Expenses'!AF24</f>
        <v>10.799999999999999</v>
      </c>
      <c r="AG24" s="264">
        <f ca="1">'IMP PRJ Expenses'!AG24+'IMP UC Default Expenses'!AG24+'IMP UC Costs as Expenses'!AG24</f>
        <v>10.799999999999999</v>
      </c>
      <c r="AH24" s="263">
        <f ca="1">'IMP PRJ Expenses'!AH24+'IMP UC Default Expenses'!AH24+'IMP UC Costs as Expenses'!AH24</f>
        <v>10.799999999999999</v>
      </c>
      <c r="AI24" s="264">
        <f ca="1">'IMP PRJ Expenses'!AI24+'IMP UC Default Expenses'!AI24+'IMP UC Costs as Expenses'!AI24</f>
        <v>10.799999999999999</v>
      </c>
      <c r="AJ24" s="264">
        <f ca="1">'IMP PRJ Expenses'!AJ24+'IMP UC Default Expenses'!AJ24+'IMP UC Costs as Expenses'!AJ24</f>
        <v>10.799999999999999</v>
      </c>
      <c r="AK24" s="263">
        <f ca="1">'IMP PRJ Expenses'!AK24+'IMP UC Default Expenses'!AK24+'IMP UC Costs as Expenses'!AK24</f>
        <v>10.799999999999999</v>
      </c>
      <c r="AL24" s="264">
        <f ca="1">'IMP PRJ Expenses'!AL24+'IMP UC Default Expenses'!AL24+'IMP UC Costs as Expenses'!AL24</f>
        <v>10.799999999999999</v>
      </c>
      <c r="AM24" s="265">
        <f ca="1">'IMP PRJ Expenses'!AM24+'IMP UC Default Expenses'!AM24+'IMP UC Costs as Expenses'!AM24</f>
        <v>10.799999999999999</v>
      </c>
      <c r="AN24" s="266">
        <f ca="1">'IMP PRJ Expenses'!AN24+'IMP UC Default Expenses'!AN24+'IMP UC Costs as Expenses'!AN24</f>
        <v>23.354999999999997</v>
      </c>
      <c r="AO24" s="264">
        <f ca="1">'IMP PRJ Expenses'!AO24+'IMP UC Default Expenses'!AO24+'IMP UC Costs as Expenses'!AO24</f>
        <v>23.354999999999997</v>
      </c>
      <c r="AP24" s="264">
        <f ca="1">'IMP PRJ Expenses'!AP24+'IMP UC Default Expenses'!AP24+'IMP UC Costs as Expenses'!AP24</f>
        <v>23.354999999999997</v>
      </c>
      <c r="AQ24" s="263">
        <f ca="1">'IMP PRJ Expenses'!AQ24+'IMP UC Default Expenses'!AQ24+'IMP UC Costs as Expenses'!AQ24</f>
        <v>15.569999999999999</v>
      </c>
      <c r="AR24" s="264">
        <f ca="1">'IMP PRJ Expenses'!AR24+'IMP UC Default Expenses'!AR24+'IMP UC Costs as Expenses'!AR24</f>
        <v>15.569999999999999</v>
      </c>
      <c r="AS24" s="264">
        <f ca="1">'IMP PRJ Expenses'!AS24+'IMP UC Default Expenses'!AS24+'IMP UC Costs as Expenses'!AS24</f>
        <v>15.569999999999999</v>
      </c>
      <c r="AT24" s="263">
        <f ca="1">'IMP PRJ Expenses'!AT24+'IMP UC Default Expenses'!AT24+'IMP UC Costs as Expenses'!AT24</f>
        <v>15.569999999999999</v>
      </c>
      <c r="AU24" s="264">
        <f ca="1">'IMP PRJ Expenses'!AU24+'IMP UC Default Expenses'!AU24+'IMP UC Costs as Expenses'!AU24</f>
        <v>15.569999999999999</v>
      </c>
      <c r="AV24" s="264">
        <f ca="1">'IMP PRJ Expenses'!AV24+'IMP UC Default Expenses'!AV24+'IMP UC Costs as Expenses'!AV24</f>
        <v>15.569999999999999</v>
      </c>
      <c r="AW24" s="263">
        <f ca="1">'IMP PRJ Expenses'!AW24+'IMP UC Default Expenses'!AW24+'IMP UC Costs as Expenses'!AW24</f>
        <v>32.4375</v>
      </c>
      <c r="AX24" s="264">
        <f ca="1">'IMP PRJ Expenses'!AX24+'IMP UC Default Expenses'!AX24+'IMP UC Costs as Expenses'!AX24</f>
        <v>32.4375</v>
      </c>
      <c r="AY24" s="265">
        <f ca="1">'IMP PRJ Expenses'!AY24+'IMP UC Default Expenses'!AY24+'IMP UC Costs as Expenses'!AY24</f>
        <v>32.4375</v>
      </c>
      <c r="AZ24" s="266">
        <f ca="1">'IMP PRJ Expenses'!AZ24+'IMP UC Default Expenses'!AZ24+'IMP UC Costs as Expenses'!AZ24</f>
        <v>31.044000000000004</v>
      </c>
      <c r="BA24" s="264">
        <f ca="1">'IMP PRJ Expenses'!BA24+'IMP UC Default Expenses'!BA24+'IMP UC Costs as Expenses'!BA24</f>
        <v>31.044000000000004</v>
      </c>
      <c r="BB24" s="264">
        <f ca="1">'IMP PRJ Expenses'!BB24+'IMP UC Default Expenses'!BB24+'IMP UC Costs as Expenses'!BB24</f>
        <v>31.044000000000004</v>
      </c>
      <c r="BC24" s="263">
        <f ca="1">'IMP PRJ Expenses'!BC24+'IMP UC Default Expenses'!BC24+'IMP UC Costs as Expenses'!BC24</f>
        <v>60.684000000000012</v>
      </c>
      <c r="BD24" s="264">
        <f ca="1">'IMP PRJ Expenses'!BD24+'IMP UC Default Expenses'!BD24+'IMP UC Costs as Expenses'!BD24</f>
        <v>60.684000000000012</v>
      </c>
      <c r="BE24" s="264">
        <f ca="1">'IMP PRJ Expenses'!BE24+'IMP UC Default Expenses'!BE24+'IMP UC Costs as Expenses'!BE24</f>
        <v>60.684000000000012</v>
      </c>
      <c r="BF24" s="263">
        <f ca="1">'IMP PRJ Expenses'!BF24+'IMP UC Default Expenses'!BF24+'IMP UC Costs as Expenses'!BF24</f>
        <v>60.684000000000012</v>
      </c>
      <c r="BG24" s="264">
        <f ca="1">'IMP PRJ Expenses'!BG24+'IMP UC Default Expenses'!BG24+'IMP UC Costs as Expenses'!BG24</f>
        <v>60.684000000000012</v>
      </c>
      <c r="BH24" s="264">
        <f ca="1">'IMP PRJ Expenses'!BH24+'IMP UC Default Expenses'!BH24+'IMP UC Costs as Expenses'!BH24</f>
        <v>60.684000000000012</v>
      </c>
      <c r="BI24" s="263">
        <f ca="1">'IMP PRJ Expenses'!BI24+'IMP UC Default Expenses'!BI24+'IMP UC Costs as Expenses'!BI24</f>
        <v>60.684000000000012</v>
      </c>
      <c r="BJ24" s="264">
        <f ca="1">'IMP PRJ Expenses'!BJ24+'IMP UC Default Expenses'!BJ24+'IMP UC Costs as Expenses'!BJ24</f>
        <v>60.684000000000012</v>
      </c>
      <c r="BK24" s="265">
        <f ca="1">'IMP PRJ Expenses'!BK24+'IMP UC Default Expenses'!BK24+'IMP UC Costs as Expenses'!BK24</f>
        <v>60.684000000000012</v>
      </c>
      <c r="BL24" s="266">
        <f ca="1">'IMP PRJ Expenses'!BL24+'IMP UC Default Expenses'!BL24+'IMP UC Costs as Expenses'!BL24</f>
        <v>84.1875</v>
      </c>
      <c r="BM24" s="264">
        <f ca="1">'IMP PRJ Expenses'!BM24+'IMP UC Default Expenses'!BM24+'IMP UC Costs as Expenses'!BM24</f>
        <v>84.1875</v>
      </c>
      <c r="BN24" s="264">
        <f ca="1">'IMP PRJ Expenses'!BN24+'IMP UC Default Expenses'!BN24+'IMP UC Costs as Expenses'!BN24</f>
        <v>84.1875</v>
      </c>
      <c r="BO24" s="263">
        <f ca="1">'IMP PRJ Expenses'!BO24+'IMP UC Default Expenses'!BO24+'IMP UC Costs as Expenses'!BO24</f>
        <v>108.5625</v>
      </c>
      <c r="BP24" s="264">
        <f ca="1">'IMP PRJ Expenses'!BP24+'IMP UC Default Expenses'!BP24+'IMP UC Costs as Expenses'!BP24</f>
        <v>108.5625</v>
      </c>
      <c r="BQ24" s="264">
        <f ca="1">'IMP PRJ Expenses'!BQ24+'IMP UC Default Expenses'!BQ24+'IMP UC Costs as Expenses'!BQ24</f>
        <v>108.5625</v>
      </c>
      <c r="BR24" s="263">
        <f ca="1">'IMP PRJ Expenses'!BR24+'IMP UC Default Expenses'!BR24+'IMP UC Costs as Expenses'!BR24</f>
        <v>118.125</v>
      </c>
      <c r="BS24" s="264">
        <f ca="1">'IMP PRJ Expenses'!BS24+'IMP UC Default Expenses'!BS24+'IMP UC Costs as Expenses'!BS24</f>
        <v>118.125</v>
      </c>
      <c r="BT24" s="264">
        <f ca="1">'IMP PRJ Expenses'!BT24+'IMP UC Default Expenses'!BT24+'IMP UC Costs as Expenses'!BT24</f>
        <v>118.125</v>
      </c>
      <c r="BU24" s="263">
        <f ca="1">'IMP PRJ Expenses'!BU24+'IMP UC Default Expenses'!BU24+'IMP UC Costs as Expenses'!BU24</f>
        <v>119.4375</v>
      </c>
      <c r="BV24" s="264">
        <f ca="1">'IMP PRJ Expenses'!BV24+'IMP UC Default Expenses'!BV24+'IMP UC Costs as Expenses'!BV24</f>
        <v>119.4375</v>
      </c>
      <c r="BW24" s="265">
        <f ca="1">'IMP PRJ Expenses'!BW24+'IMP UC Default Expenses'!BW24+'IMP UC Costs as Expenses'!BW24</f>
        <v>119.4375</v>
      </c>
      <c r="BX24" s="266">
        <f ca="1">'IMP PRJ Expenses'!BX24+'IMP UC Default Expenses'!BX24+'IMP UC Costs as Expenses'!BX24</f>
        <v>143.32499999999999</v>
      </c>
      <c r="BY24" s="264">
        <f ca="1">'IMP PRJ Expenses'!BY24+'IMP UC Default Expenses'!BY24+'IMP UC Costs as Expenses'!BY24</f>
        <v>143.32499999999999</v>
      </c>
      <c r="BZ24" s="264">
        <f ca="1">'IMP PRJ Expenses'!BZ24+'IMP UC Default Expenses'!BZ24+'IMP UC Costs as Expenses'!BZ24</f>
        <v>143.32499999999999</v>
      </c>
      <c r="CA24" s="263">
        <f ca="1">'IMP PRJ Expenses'!CA24+'IMP UC Default Expenses'!CA24+'IMP UC Costs as Expenses'!CA24</f>
        <v>183.82499999999999</v>
      </c>
      <c r="CB24" s="264">
        <f ca="1">'IMP PRJ Expenses'!CB24+'IMP UC Default Expenses'!CB24+'IMP UC Costs as Expenses'!CB24</f>
        <v>183.82499999999999</v>
      </c>
      <c r="CC24" s="264">
        <f ca="1">'IMP PRJ Expenses'!CC24+'IMP UC Default Expenses'!CC24+'IMP UC Costs as Expenses'!CC24</f>
        <v>183.82499999999999</v>
      </c>
      <c r="CD24" s="263">
        <f ca="1">'IMP PRJ Expenses'!CD24+'IMP UC Default Expenses'!CD24+'IMP UC Costs as Expenses'!CD24</f>
        <v>182.47499999999997</v>
      </c>
      <c r="CE24" s="264">
        <f ca="1">'IMP PRJ Expenses'!CE24+'IMP UC Default Expenses'!CE24+'IMP UC Costs as Expenses'!CE24</f>
        <v>182.47499999999997</v>
      </c>
      <c r="CF24" s="264">
        <f ca="1">'IMP PRJ Expenses'!CF24+'IMP UC Default Expenses'!CF24+'IMP UC Costs as Expenses'!CF24</f>
        <v>182.47499999999997</v>
      </c>
      <c r="CG24" s="263">
        <f ca="1">'IMP PRJ Expenses'!CG24+'IMP UC Default Expenses'!CG24+'IMP UC Costs as Expenses'!CG24</f>
        <v>182.47499999999997</v>
      </c>
      <c r="CH24" s="264">
        <f ca="1">'IMP PRJ Expenses'!CH24+'IMP UC Default Expenses'!CH24+'IMP UC Costs as Expenses'!CH24</f>
        <v>182.47499999999997</v>
      </c>
      <c r="CI24" s="265">
        <f ca="1">'IMP PRJ Expenses'!CI24+'IMP UC Default Expenses'!CI24+'IMP UC Costs as Expenses'!CI24</f>
        <v>182.47499999999997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Expenses'!AB25+'IMP UC Default Expenses'!AB25+'IMP UC Costs as Expenses'!AB25</f>
        <v>0</v>
      </c>
      <c r="AC25" s="264">
        <f ca="1">'IMP PRJ Expenses'!AC25+'IMP UC Default Expenses'!AC25+'IMP UC Costs as Expenses'!AC25</f>
        <v>0</v>
      </c>
      <c r="AD25" s="264">
        <f ca="1">'IMP PRJ Expenses'!AD25+'IMP UC Default Expenses'!AD25+'IMP UC Costs as Expenses'!AD25</f>
        <v>0</v>
      </c>
      <c r="AE25" s="263">
        <f ca="1">'IMP PRJ Expenses'!AE25+'IMP UC Default Expenses'!AE25+'IMP UC Costs as Expenses'!AE25</f>
        <v>0</v>
      </c>
      <c r="AF25" s="264">
        <f ca="1">'IMP PRJ Expenses'!AF25+'IMP UC Default Expenses'!AF25+'IMP UC Costs as Expenses'!AF25</f>
        <v>0</v>
      </c>
      <c r="AG25" s="264">
        <f ca="1">'IMP PRJ Expenses'!AG25+'IMP UC Default Expenses'!AG25+'IMP UC Costs as Expenses'!AG25</f>
        <v>0</v>
      </c>
      <c r="AH25" s="263">
        <f ca="1">'IMP PRJ Expenses'!AH25+'IMP UC Default Expenses'!AH25+'IMP UC Costs as Expenses'!AH25</f>
        <v>0</v>
      </c>
      <c r="AI25" s="264">
        <f ca="1">'IMP PRJ Expenses'!AI25+'IMP UC Default Expenses'!AI25+'IMP UC Costs as Expenses'!AI25</f>
        <v>0</v>
      </c>
      <c r="AJ25" s="264">
        <f ca="1">'IMP PRJ Expenses'!AJ25+'IMP UC Default Expenses'!AJ25+'IMP UC Costs as Expenses'!AJ25</f>
        <v>0</v>
      </c>
      <c r="AK25" s="263">
        <f ca="1">'IMP PRJ Expenses'!AK25+'IMP UC Default Expenses'!AK25+'IMP UC Costs as Expenses'!AK25</f>
        <v>0</v>
      </c>
      <c r="AL25" s="264">
        <f ca="1">'IMP PRJ Expenses'!AL25+'IMP UC Default Expenses'!AL25+'IMP UC Costs as Expenses'!AL25</f>
        <v>0</v>
      </c>
      <c r="AM25" s="265">
        <f ca="1">'IMP PRJ Expenses'!AM25+'IMP UC Default Expenses'!AM25+'IMP UC Costs as Expenses'!AM25</f>
        <v>0</v>
      </c>
      <c r="AN25" s="266">
        <f ca="1">'IMP PRJ Expenses'!AN25+'IMP UC Default Expenses'!AN25+'IMP UC Costs as Expenses'!AN25</f>
        <v>0</v>
      </c>
      <c r="AO25" s="264">
        <f ca="1">'IMP PRJ Expenses'!AO25+'IMP UC Default Expenses'!AO25+'IMP UC Costs as Expenses'!AO25</f>
        <v>0</v>
      </c>
      <c r="AP25" s="264">
        <f ca="1">'IMP PRJ Expenses'!AP25+'IMP UC Default Expenses'!AP25+'IMP UC Costs as Expenses'!AP25</f>
        <v>0</v>
      </c>
      <c r="AQ25" s="263">
        <f ca="1">'IMP PRJ Expenses'!AQ25+'IMP UC Default Expenses'!AQ25+'IMP UC Costs as Expenses'!AQ25</f>
        <v>0</v>
      </c>
      <c r="AR25" s="264">
        <f ca="1">'IMP PRJ Expenses'!AR25+'IMP UC Default Expenses'!AR25+'IMP UC Costs as Expenses'!AR25</f>
        <v>0</v>
      </c>
      <c r="AS25" s="264">
        <f ca="1">'IMP PRJ Expenses'!AS25+'IMP UC Default Expenses'!AS25+'IMP UC Costs as Expenses'!AS25</f>
        <v>0</v>
      </c>
      <c r="AT25" s="263">
        <f ca="1">'IMP PRJ Expenses'!AT25+'IMP UC Default Expenses'!AT25+'IMP UC Costs as Expenses'!AT25</f>
        <v>0</v>
      </c>
      <c r="AU25" s="264">
        <f ca="1">'IMP PRJ Expenses'!AU25+'IMP UC Default Expenses'!AU25+'IMP UC Costs as Expenses'!AU25</f>
        <v>0</v>
      </c>
      <c r="AV25" s="264">
        <f ca="1">'IMP PRJ Expenses'!AV25+'IMP UC Default Expenses'!AV25+'IMP UC Costs as Expenses'!AV25</f>
        <v>0</v>
      </c>
      <c r="AW25" s="263">
        <f ca="1">'IMP PRJ Expenses'!AW25+'IMP UC Default Expenses'!AW25+'IMP UC Costs as Expenses'!AW25</f>
        <v>0</v>
      </c>
      <c r="AX25" s="264">
        <f ca="1">'IMP PRJ Expenses'!AX25+'IMP UC Default Expenses'!AX25+'IMP UC Costs as Expenses'!AX25</f>
        <v>0</v>
      </c>
      <c r="AY25" s="265">
        <f ca="1">'IMP PRJ Expenses'!AY25+'IMP UC Default Expenses'!AY25+'IMP UC Costs as Expenses'!AY25</f>
        <v>0</v>
      </c>
      <c r="AZ25" s="266">
        <f ca="1">'IMP PRJ Expenses'!AZ25+'IMP UC Default Expenses'!AZ25+'IMP UC Costs as Expenses'!AZ25</f>
        <v>0</v>
      </c>
      <c r="BA25" s="264">
        <f ca="1">'IMP PRJ Expenses'!BA25+'IMP UC Default Expenses'!BA25+'IMP UC Costs as Expenses'!BA25</f>
        <v>0</v>
      </c>
      <c r="BB25" s="264">
        <f ca="1">'IMP PRJ Expenses'!BB25+'IMP UC Default Expenses'!BB25+'IMP UC Costs as Expenses'!BB25</f>
        <v>0</v>
      </c>
      <c r="BC25" s="263">
        <f ca="1">'IMP PRJ Expenses'!BC25+'IMP UC Default Expenses'!BC25+'IMP UC Costs as Expenses'!BC25</f>
        <v>0</v>
      </c>
      <c r="BD25" s="264">
        <f ca="1">'IMP PRJ Expenses'!BD25+'IMP UC Default Expenses'!BD25+'IMP UC Costs as Expenses'!BD25</f>
        <v>0</v>
      </c>
      <c r="BE25" s="264">
        <f ca="1">'IMP PRJ Expenses'!BE25+'IMP UC Default Expenses'!BE25+'IMP UC Costs as Expenses'!BE25</f>
        <v>0</v>
      </c>
      <c r="BF25" s="263">
        <f ca="1">'IMP PRJ Expenses'!BF25+'IMP UC Default Expenses'!BF25+'IMP UC Costs as Expenses'!BF25</f>
        <v>0</v>
      </c>
      <c r="BG25" s="264">
        <f ca="1">'IMP PRJ Expenses'!BG25+'IMP UC Default Expenses'!BG25+'IMP UC Costs as Expenses'!BG25</f>
        <v>0</v>
      </c>
      <c r="BH25" s="264">
        <f ca="1">'IMP PRJ Expenses'!BH25+'IMP UC Default Expenses'!BH25+'IMP UC Costs as Expenses'!BH25</f>
        <v>0</v>
      </c>
      <c r="BI25" s="263">
        <f ca="1">'IMP PRJ Expenses'!BI25+'IMP UC Default Expenses'!BI25+'IMP UC Costs as Expenses'!BI25</f>
        <v>0</v>
      </c>
      <c r="BJ25" s="264">
        <f ca="1">'IMP PRJ Expenses'!BJ25+'IMP UC Default Expenses'!BJ25+'IMP UC Costs as Expenses'!BJ25</f>
        <v>0</v>
      </c>
      <c r="BK25" s="265">
        <f ca="1">'IMP PRJ Expenses'!BK25+'IMP UC Default Expenses'!BK25+'IMP UC Costs as Expenses'!BK25</f>
        <v>0</v>
      </c>
      <c r="BL25" s="264">
        <f ca="1">'IMP PRJ Expenses'!BL25+'IMP UC Default Expenses'!BL25+'IMP UC Costs as Expenses'!BL25</f>
        <v>0</v>
      </c>
      <c r="BM25" s="264">
        <f ca="1">'IMP PRJ Expenses'!BM25+'IMP UC Default Expenses'!BM25+'IMP UC Costs as Expenses'!BM25</f>
        <v>0</v>
      </c>
      <c r="BN25" s="345">
        <f ca="1">'IMP PRJ Expenses'!BN25+'IMP UC Default Expenses'!BN25+'IMP UC Costs as Expenses'!BN25</f>
        <v>0</v>
      </c>
      <c r="BO25" s="264">
        <f ca="1">'IMP PRJ Expenses'!BO25+'IMP UC Default Expenses'!BO25+'IMP UC Costs as Expenses'!BO25</f>
        <v>0</v>
      </c>
      <c r="BP25" s="264">
        <f ca="1">'IMP PRJ Expenses'!BP25+'IMP UC Default Expenses'!BP25+'IMP UC Costs as Expenses'!BP25</f>
        <v>0</v>
      </c>
      <c r="BQ25" s="264">
        <f ca="1">'IMP PRJ Expenses'!BQ25+'IMP UC Default Expenses'!BQ25+'IMP UC Costs as Expenses'!BQ25</f>
        <v>0</v>
      </c>
      <c r="BR25" s="263">
        <f ca="1">'IMP PRJ Expenses'!BR25+'IMP UC Default Expenses'!BR25+'IMP UC Costs as Expenses'!BR25</f>
        <v>0</v>
      </c>
      <c r="BS25" s="264">
        <f ca="1">'IMP PRJ Expenses'!BS25+'IMP UC Default Expenses'!BS25+'IMP UC Costs as Expenses'!BS25</f>
        <v>0</v>
      </c>
      <c r="BT25" s="345">
        <f ca="1">'IMP PRJ Expenses'!BT25+'IMP UC Default Expenses'!BT25+'IMP UC Costs as Expenses'!BT25</f>
        <v>0</v>
      </c>
      <c r="BU25" s="264">
        <f ca="1">'IMP PRJ Expenses'!BU25+'IMP UC Default Expenses'!BU25+'IMP UC Costs as Expenses'!BU25</f>
        <v>0</v>
      </c>
      <c r="BV25" s="264">
        <f ca="1">'IMP PRJ Expenses'!BV25+'IMP UC Default Expenses'!BV25+'IMP UC Costs as Expenses'!BV25</f>
        <v>0</v>
      </c>
      <c r="BW25" s="265">
        <f ca="1">'IMP PRJ Expenses'!BW25+'IMP UC Default Expenses'!BW25+'IMP UC Costs as Expenses'!BW25</f>
        <v>0</v>
      </c>
      <c r="BX25" s="266">
        <f ca="1">'IMP PRJ Expenses'!BX25+'IMP UC Default Expenses'!BX25+'IMP UC Costs as Expenses'!BX25</f>
        <v>0</v>
      </c>
      <c r="BY25" s="264">
        <f ca="1">'IMP PRJ Expenses'!BY25+'IMP UC Default Expenses'!BY25+'IMP UC Costs as Expenses'!BY25</f>
        <v>0</v>
      </c>
      <c r="BZ25" s="264">
        <f ca="1">'IMP PRJ Expenses'!BZ25+'IMP UC Default Expenses'!BZ25+'IMP UC Costs as Expenses'!BZ25</f>
        <v>0</v>
      </c>
      <c r="CA25" s="263">
        <f ca="1">'IMP PRJ Expenses'!CA25+'IMP UC Default Expenses'!CA25+'IMP UC Costs as Expenses'!CA25</f>
        <v>0</v>
      </c>
      <c r="CB25" s="264">
        <f ca="1">'IMP PRJ Expenses'!CB25+'IMP UC Default Expenses'!CB25+'IMP UC Costs as Expenses'!CB25</f>
        <v>0</v>
      </c>
      <c r="CC25" s="264">
        <f ca="1">'IMP PRJ Expenses'!CC25+'IMP UC Default Expenses'!CC25+'IMP UC Costs as Expenses'!CC25</f>
        <v>0</v>
      </c>
      <c r="CD25" s="263">
        <f ca="1">'IMP PRJ Expenses'!CD25+'IMP UC Default Expenses'!CD25+'IMP UC Costs as Expenses'!CD25</f>
        <v>0</v>
      </c>
      <c r="CE25" s="264">
        <f ca="1">'IMP PRJ Expenses'!CE25+'IMP UC Default Expenses'!CE25+'IMP UC Costs as Expenses'!CE25</f>
        <v>0</v>
      </c>
      <c r="CF25" s="264">
        <f ca="1">'IMP PRJ Expenses'!CF25+'IMP UC Default Expenses'!CF25+'IMP UC Costs as Expenses'!CF25</f>
        <v>0</v>
      </c>
      <c r="CG25" s="263">
        <f ca="1">'IMP PRJ Expenses'!CG25+'IMP UC Default Expenses'!CG25+'IMP UC Costs as Expenses'!CG25</f>
        <v>0</v>
      </c>
      <c r="CH25" s="264">
        <f ca="1">'IMP PRJ Expenses'!CH25+'IMP UC Default Expenses'!CH25+'IMP UC Costs as Expenses'!CH25</f>
        <v>0</v>
      </c>
      <c r="CI25" s="265">
        <f ca="1">'IMP PRJ Expenses'!CI25+'IMP UC Default Expenses'!CI25+'IMP UC Costs as Expenses'!CI25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Expenses'!AB26+'IMP UC Default Expenses'!AB26+'IMP UC Costs as Expenses'!AB26</f>
        <v>0</v>
      </c>
      <c r="AC26" s="264">
        <f ca="1">'IMP PRJ Expenses'!AC26+'IMP UC Default Expenses'!AC26+'IMP UC Costs as Expenses'!AC26</f>
        <v>0</v>
      </c>
      <c r="AD26" s="264">
        <f ca="1">'IMP PRJ Expenses'!AD26+'IMP UC Default Expenses'!AD26+'IMP UC Costs as Expenses'!AD26</f>
        <v>0</v>
      </c>
      <c r="AE26" s="263">
        <f ca="1">'IMP PRJ Expenses'!AE26+'IMP UC Default Expenses'!AE26+'IMP UC Costs as Expenses'!AE26</f>
        <v>0</v>
      </c>
      <c r="AF26" s="264">
        <f ca="1">'IMP PRJ Expenses'!AF26+'IMP UC Default Expenses'!AF26+'IMP UC Costs as Expenses'!AF26</f>
        <v>0</v>
      </c>
      <c r="AG26" s="264">
        <f ca="1">'IMP PRJ Expenses'!AG26+'IMP UC Default Expenses'!AG26+'IMP UC Costs as Expenses'!AG26</f>
        <v>0</v>
      </c>
      <c r="AH26" s="263">
        <f ca="1">'IMP PRJ Expenses'!AH26+'IMP UC Default Expenses'!AH26+'IMP UC Costs as Expenses'!AH26</f>
        <v>0</v>
      </c>
      <c r="AI26" s="264">
        <f ca="1">'IMP PRJ Expenses'!AI26+'IMP UC Default Expenses'!AI26+'IMP UC Costs as Expenses'!AI26</f>
        <v>0</v>
      </c>
      <c r="AJ26" s="264">
        <f ca="1">'IMP PRJ Expenses'!AJ26+'IMP UC Default Expenses'!AJ26+'IMP UC Costs as Expenses'!AJ26</f>
        <v>0</v>
      </c>
      <c r="AK26" s="263">
        <f ca="1">'IMP PRJ Expenses'!AK26+'IMP UC Default Expenses'!AK26+'IMP UC Costs as Expenses'!AK26</f>
        <v>0</v>
      </c>
      <c r="AL26" s="264">
        <f ca="1">'IMP PRJ Expenses'!AL26+'IMP UC Default Expenses'!AL26+'IMP UC Costs as Expenses'!AL26</f>
        <v>0</v>
      </c>
      <c r="AM26" s="265">
        <f ca="1">'IMP PRJ Expenses'!AM26+'IMP UC Default Expenses'!AM26+'IMP UC Costs as Expenses'!AM26</f>
        <v>0</v>
      </c>
      <c r="AN26" s="266">
        <f ca="1">'IMP PRJ Expenses'!AN26+'IMP UC Default Expenses'!AN26+'IMP UC Costs as Expenses'!AN26</f>
        <v>0</v>
      </c>
      <c r="AO26" s="264">
        <f ca="1">'IMP PRJ Expenses'!AO26+'IMP UC Default Expenses'!AO26+'IMP UC Costs as Expenses'!AO26</f>
        <v>0</v>
      </c>
      <c r="AP26" s="264">
        <f ca="1">'IMP PRJ Expenses'!AP26+'IMP UC Default Expenses'!AP26+'IMP UC Costs as Expenses'!AP26</f>
        <v>0</v>
      </c>
      <c r="AQ26" s="263">
        <f ca="1">'IMP PRJ Expenses'!AQ26+'IMP UC Default Expenses'!AQ26+'IMP UC Costs as Expenses'!AQ26</f>
        <v>0</v>
      </c>
      <c r="AR26" s="264">
        <f ca="1">'IMP PRJ Expenses'!AR26+'IMP UC Default Expenses'!AR26+'IMP UC Costs as Expenses'!AR26</f>
        <v>0</v>
      </c>
      <c r="AS26" s="264">
        <f ca="1">'IMP PRJ Expenses'!AS26+'IMP UC Default Expenses'!AS26+'IMP UC Costs as Expenses'!AS26</f>
        <v>0</v>
      </c>
      <c r="AT26" s="263">
        <f ca="1">'IMP PRJ Expenses'!AT26+'IMP UC Default Expenses'!AT26+'IMP UC Costs as Expenses'!AT26</f>
        <v>0</v>
      </c>
      <c r="AU26" s="264">
        <f ca="1">'IMP PRJ Expenses'!AU26+'IMP UC Default Expenses'!AU26+'IMP UC Costs as Expenses'!AU26</f>
        <v>0</v>
      </c>
      <c r="AV26" s="264">
        <f ca="1">'IMP PRJ Expenses'!AV26+'IMP UC Default Expenses'!AV26+'IMP UC Costs as Expenses'!AV26</f>
        <v>0</v>
      </c>
      <c r="AW26" s="263">
        <f ca="1">'IMP PRJ Expenses'!AW26+'IMP UC Default Expenses'!AW26+'IMP UC Costs as Expenses'!AW26</f>
        <v>0</v>
      </c>
      <c r="AX26" s="264">
        <f ca="1">'IMP PRJ Expenses'!AX26+'IMP UC Default Expenses'!AX26+'IMP UC Costs as Expenses'!AX26</f>
        <v>0</v>
      </c>
      <c r="AY26" s="265">
        <f ca="1">'IMP PRJ Expenses'!AY26+'IMP UC Default Expenses'!AY26+'IMP UC Costs as Expenses'!AY26</f>
        <v>0</v>
      </c>
      <c r="AZ26" s="266">
        <f ca="1">'IMP PRJ Expenses'!AZ26+'IMP UC Default Expenses'!AZ26+'IMP UC Costs as Expenses'!AZ26</f>
        <v>0</v>
      </c>
      <c r="BA26" s="264">
        <f ca="1">'IMP PRJ Expenses'!BA26+'IMP UC Default Expenses'!BA26+'IMP UC Costs as Expenses'!BA26</f>
        <v>0</v>
      </c>
      <c r="BB26" s="264">
        <f ca="1">'IMP PRJ Expenses'!BB26+'IMP UC Default Expenses'!BB26+'IMP UC Costs as Expenses'!BB26</f>
        <v>0</v>
      </c>
      <c r="BC26" s="263">
        <f ca="1">'IMP PRJ Expenses'!BC26+'IMP UC Default Expenses'!BC26+'IMP UC Costs as Expenses'!BC26</f>
        <v>0</v>
      </c>
      <c r="BD26" s="264">
        <f ca="1">'IMP PRJ Expenses'!BD26+'IMP UC Default Expenses'!BD26+'IMP UC Costs as Expenses'!BD26</f>
        <v>0</v>
      </c>
      <c r="BE26" s="264">
        <f ca="1">'IMP PRJ Expenses'!BE26+'IMP UC Default Expenses'!BE26+'IMP UC Costs as Expenses'!BE26</f>
        <v>0</v>
      </c>
      <c r="BF26" s="263">
        <f ca="1">'IMP PRJ Expenses'!BF26+'IMP UC Default Expenses'!BF26+'IMP UC Costs as Expenses'!BF26</f>
        <v>0</v>
      </c>
      <c r="BG26" s="264">
        <f ca="1">'IMP PRJ Expenses'!BG26+'IMP UC Default Expenses'!BG26+'IMP UC Costs as Expenses'!BG26</f>
        <v>0</v>
      </c>
      <c r="BH26" s="264">
        <f ca="1">'IMP PRJ Expenses'!BH26+'IMP UC Default Expenses'!BH26+'IMP UC Costs as Expenses'!BH26</f>
        <v>0</v>
      </c>
      <c r="BI26" s="263">
        <f ca="1">'IMP PRJ Expenses'!BI26+'IMP UC Default Expenses'!BI26+'IMP UC Costs as Expenses'!BI26</f>
        <v>0</v>
      </c>
      <c r="BJ26" s="264">
        <f ca="1">'IMP PRJ Expenses'!BJ26+'IMP UC Default Expenses'!BJ26+'IMP UC Costs as Expenses'!BJ26</f>
        <v>0</v>
      </c>
      <c r="BK26" s="265">
        <f ca="1">'IMP PRJ Expenses'!BK26+'IMP UC Default Expenses'!BK26+'IMP UC Costs as Expenses'!BK26</f>
        <v>0</v>
      </c>
      <c r="BL26" s="264">
        <f ca="1">'IMP PRJ Expenses'!BL26+'IMP UC Default Expenses'!BL26+'IMP UC Costs as Expenses'!BL26</f>
        <v>0</v>
      </c>
      <c r="BM26" s="264">
        <f ca="1">'IMP PRJ Expenses'!BM26+'IMP UC Default Expenses'!BM26+'IMP UC Costs as Expenses'!BM26</f>
        <v>0</v>
      </c>
      <c r="BN26" s="345">
        <f ca="1">'IMP PRJ Expenses'!BN26+'IMP UC Default Expenses'!BN26+'IMP UC Costs as Expenses'!BN26</f>
        <v>0</v>
      </c>
      <c r="BO26" s="264">
        <f ca="1">'IMP PRJ Expenses'!BO26+'IMP UC Default Expenses'!BO26+'IMP UC Costs as Expenses'!BO26</f>
        <v>0</v>
      </c>
      <c r="BP26" s="264">
        <f ca="1">'IMP PRJ Expenses'!BP26+'IMP UC Default Expenses'!BP26+'IMP UC Costs as Expenses'!BP26</f>
        <v>0</v>
      </c>
      <c r="BQ26" s="264">
        <f ca="1">'IMP PRJ Expenses'!BQ26+'IMP UC Default Expenses'!BQ26+'IMP UC Costs as Expenses'!BQ26</f>
        <v>0</v>
      </c>
      <c r="BR26" s="263">
        <f ca="1">'IMP PRJ Expenses'!BR26+'IMP UC Default Expenses'!BR26+'IMP UC Costs as Expenses'!BR26</f>
        <v>0</v>
      </c>
      <c r="BS26" s="264">
        <f ca="1">'IMP PRJ Expenses'!BS26+'IMP UC Default Expenses'!BS26+'IMP UC Costs as Expenses'!BS26</f>
        <v>0</v>
      </c>
      <c r="BT26" s="345">
        <f ca="1">'IMP PRJ Expenses'!BT26+'IMP UC Default Expenses'!BT26+'IMP UC Costs as Expenses'!BT26</f>
        <v>0</v>
      </c>
      <c r="BU26" s="264">
        <f ca="1">'IMP PRJ Expenses'!BU26+'IMP UC Default Expenses'!BU26+'IMP UC Costs as Expenses'!BU26</f>
        <v>0</v>
      </c>
      <c r="BV26" s="264">
        <f ca="1">'IMP PRJ Expenses'!BV26+'IMP UC Default Expenses'!BV26+'IMP UC Costs as Expenses'!BV26</f>
        <v>0</v>
      </c>
      <c r="BW26" s="265">
        <f ca="1">'IMP PRJ Expenses'!BW26+'IMP UC Default Expenses'!BW26+'IMP UC Costs as Expenses'!BW26</f>
        <v>0</v>
      </c>
      <c r="BX26" s="266">
        <f ca="1">'IMP PRJ Expenses'!BX26+'IMP UC Default Expenses'!BX26+'IMP UC Costs as Expenses'!BX26</f>
        <v>0</v>
      </c>
      <c r="BY26" s="264">
        <f ca="1">'IMP PRJ Expenses'!BY26+'IMP UC Default Expenses'!BY26+'IMP UC Costs as Expenses'!BY26</f>
        <v>0</v>
      </c>
      <c r="BZ26" s="264">
        <f ca="1">'IMP PRJ Expenses'!BZ26+'IMP UC Default Expenses'!BZ26+'IMP UC Costs as Expenses'!BZ26</f>
        <v>0</v>
      </c>
      <c r="CA26" s="263">
        <f ca="1">'IMP PRJ Expenses'!CA26+'IMP UC Default Expenses'!CA26+'IMP UC Costs as Expenses'!CA26</f>
        <v>0</v>
      </c>
      <c r="CB26" s="264">
        <f ca="1">'IMP PRJ Expenses'!CB26+'IMP UC Default Expenses'!CB26+'IMP UC Costs as Expenses'!CB26</f>
        <v>0</v>
      </c>
      <c r="CC26" s="264">
        <f ca="1">'IMP PRJ Expenses'!CC26+'IMP UC Default Expenses'!CC26+'IMP UC Costs as Expenses'!CC26</f>
        <v>0</v>
      </c>
      <c r="CD26" s="263">
        <f ca="1">'IMP PRJ Expenses'!CD26+'IMP UC Default Expenses'!CD26+'IMP UC Costs as Expenses'!CD26</f>
        <v>0</v>
      </c>
      <c r="CE26" s="264">
        <f ca="1">'IMP PRJ Expenses'!CE26+'IMP UC Default Expenses'!CE26+'IMP UC Costs as Expenses'!CE26</f>
        <v>0</v>
      </c>
      <c r="CF26" s="264">
        <f ca="1">'IMP PRJ Expenses'!CF26+'IMP UC Default Expenses'!CF26+'IMP UC Costs as Expenses'!CF26</f>
        <v>0</v>
      </c>
      <c r="CG26" s="263">
        <f ca="1">'IMP PRJ Expenses'!CG26+'IMP UC Default Expenses'!CG26+'IMP UC Costs as Expenses'!CG26</f>
        <v>0</v>
      </c>
      <c r="CH26" s="264">
        <f ca="1">'IMP PRJ Expenses'!CH26+'IMP UC Default Expenses'!CH26+'IMP UC Costs as Expenses'!CH26</f>
        <v>0</v>
      </c>
      <c r="CI26" s="265">
        <f ca="1">'IMP PRJ Expenses'!CI26+'IMP UC Default Expenses'!CI26+'IMP UC Costs as Expenses'!CI26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Expenses'!AB27+'IMP UC Default Expenses'!AB27+'IMP UC Costs as Expenses'!AB27</f>
        <v>0</v>
      </c>
      <c r="AC27" s="264">
        <f ca="1">'IMP PRJ Expenses'!AC27+'IMP UC Default Expenses'!AC27+'IMP UC Costs as Expenses'!AC27</f>
        <v>0</v>
      </c>
      <c r="AD27" s="264">
        <f ca="1">'IMP PRJ Expenses'!AD27+'IMP UC Default Expenses'!AD27+'IMP UC Costs as Expenses'!AD27</f>
        <v>0</v>
      </c>
      <c r="AE27" s="263">
        <f ca="1">'IMP PRJ Expenses'!AE27+'IMP UC Default Expenses'!AE27+'IMP UC Costs as Expenses'!AE27</f>
        <v>0</v>
      </c>
      <c r="AF27" s="264">
        <f ca="1">'IMP PRJ Expenses'!AF27+'IMP UC Default Expenses'!AF27+'IMP UC Costs as Expenses'!AF27</f>
        <v>0</v>
      </c>
      <c r="AG27" s="264">
        <f ca="1">'IMP PRJ Expenses'!AG27+'IMP UC Default Expenses'!AG27+'IMP UC Costs as Expenses'!AG27</f>
        <v>0</v>
      </c>
      <c r="AH27" s="263">
        <f ca="1">'IMP PRJ Expenses'!AH27+'IMP UC Default Expenses'!AH27+'IMP UC Costs as Expenses'!AH27</f>
        <v>0</v>
      </c>
      <c r="AI27" s="264">
        <f ca="1">'IMP PRJ Expenses'!AI27+'IMP UC Default Expenses'!AI27+'IMP UC Costs as Expenses'!AI27</f>
        <v>0</v>
      </c>
      <c r="AJ27" s="264">
        <f ca="1">'IMP PRJ Expenses'!AJ27+'IMP UC Default Expenses'!AJ27+'IMP UC Costs as Expenses'!AJ27</f>
        <v>0</v>
      </c>
      <c r="AK27" s="263">
        <f ca="1">'IMP PRJ Expenses'!AK27+'IMP UC Default Expenses'!AK27+'IMP UC Costs as Expenses'!AK27</f>
        <v>0</v>
      </c>
      <c r="AL27" s="264">
        <f ca="1">'IMP PRJ Expenses'!AL27+'IMP UC Default Expenses'!AL27+'IMP UC Costs as Expenses'!AL27</f>
        <v>0</v>
      </c>
      <c r="AM27" s="265">
        <f ca="1">'IMP PRJ Expenses'!AM27+'IMP UC Default Expenses'!AM27+'IMP UC Costs as Expenses'!AM27</f>
        <v>0</v>
      </c>
      <c r="AN27" s="266">
        <f ca="1">'IMP PRJ Expenses'!AN27+'IMP UC Default Expenses'!AN27+'IMP UC Costs as Expenses'!AN27</f>
        <v>0</v>
      </c>
      <c r="AO27" s="264">
        <f ca="1">'IMP PRJ Expenses'!AO27+'IMP UC Default Expenses'!AO27+'IMP UC Costs as Expenses'!AO27</f>
        <v>0</v>
      </c>
      <c r="AP27" s="264">
        <f ca="1">'IMP PRJ Expenses'!AP27+'IMP UC Default Expenses'!AP27+'IMP UC Costs as Expenses'!AP27</f>
        <v>0</v>
      </c>
      <c r="AQ27" s="263">
        <f ca="1">'IMP PRJ Expenses'!AQ27+'IMP UC Default Expenses'!AQ27+'IMP UC Costs as Expenses'!AQ27</f>
        <v>0</v>
      </c>
      <c r="AR27" s="264">
        <f ca="1">'IMP PRJ Expenses'!AR27+'IMP UC Default Expenses'!AR27+'IMP UC Costs as Expenses'!AR27</f>
        <v>0</v>
      </c>
      <c r="AS27" s="264">
        <f ca="1">'IMP PRJ Expenses'!AS27+'IMP UC Default Expenses'!AS27+'IMP UC Costs as Expenses'!AS27</f>
        <v>0</v>
      </c>
      <c r="AT27" s="263">
        <f ca="1">'IMP PRJ Expenses'!AT27+'IMP UC Default Expenses'!AT27+'IMP UC Costs as Expenses'!AT27</f>
        <v>0</v>
      </c>
      <c r="AU27" s="264">
        <f ca="1">'IMP PRJ Expenses'!AU27+'IMP UC Default Expenses'!AU27+'IMP UC Costs as Expenses'!AU27</f>
        <v>0</v>
      </c>
      <c r="AV27" s="264">
        <f ca="1">'IMP PRJ Expenses'!AV27+'IMP UC Default Expenses'!AV27+'IMP UC Costs as Expenses'!AV27</f>
        <v>0</v>
      </c>
      <c r="AW27" s="263">
        <f ca="1">'IMP PRJ Expenses'!AW27+'IMP UC Default Expenses'!AW27+'IMP UC Costs as Expenses'!AW27</f>
        <v>0</v>
      </c>
      <c r="AX27" s="264">
        <f ca="1">'IMP PRJ Expenses'!AX27+'IMP UC Default Expenses'!AX27+'IMP UC Costs as Expenses'!AX27</f>
        <v>0</v>
      </c>
      <c r="AY27" s="265">
        <f ca="1">'IMP PRJ Expenses'!AY27+'IMP UC Default Expenses'!AY27+'IMP UC Costs as Expenses'!AY27</f>
        <v>0</v>
      </c>
      <c r="AZ27" s="266">
        <f ca="1">'IMP PRJ Expenses'!AZ27+'IMP UC Default Expenses'!AZ27+'IMP UC Costs as Expenses'!AZ27</f>
        <v>0</v>
      </c>
      <c r="BA27" s="264">
        <f ca="1">'IMP PRJ Expenses'!BA27+'IMP UC Default Expenses'!BA27+'IMP UC Costs as Expenses'!BA27</f>
        <v>0</v>
      </c>
      <c r="BB27" s="264">
        <f ca="1">'IMP PRJ Expenses'!BB27+'IMP UC Default Expenses'!BB27+'IMP UC Costs as Expenses'!BB27</f>
        <v>0</v>
      </c>
      <c r="BC27" s="263">
        <f ca="1">'IMP PRJ Expenses'!BC27+'IMP UC Default Expenses'!BC27+'IMP UC Costs as Expenses'!BC27</f>
        <v>0</v>
      </c>
      <c r="BD27" s="264">
        <f ca="1">'IMP PRJ Expenses'!BD27+'IMP UC Default Expenses'!BD27+'IMP UC Costs as Expenses'!BD27</f>
        <v>0</v>
      </c>
      <c r="BE27" s="264">
        <f ca="1">'IMP PRJ Expenses'!BE27+'IMP UC Default Expenses'!BE27+'IMP UC Costs as Expenses'!BE27</f>
        <v>0</v>
      </c>
      <c r="BF27" s="263">
        <f ca="1">'IMP PRJ Expenses'!BF27+'IMP UC Default Expenses'!BF27+'IMP UC Costs as Expenses'!BF27</f>
        <v>0</v>
      </c>
      <c r="BG27" s="264">
        <f ca="1">'IMP PRJ Expenses'!BG27+'IMP UC Default Expenses'!BG27+'IMP UC Costs as Expenses'!BG27</f>
        <v>0</v>
      </c>
      <c r="BH27" s="264">
        <f ca="1">'IMP PRJ Expenses'!BH27+'IMP UC Default Expenses'!BH27+'IMP UC Costs as Expenses'!BH27</f>
        <v>0</v>
      </c>
      <c r="BI27" s="263">
        <f ca="1">'IMP PRJ Expenses'!BI27+'IMP UC Default Expenses'!BI27+'IMP UC Costs as Expenses'!BI27</f>
        <v>0</v>
      </c>
      <c r="BJ27" s="264">
        <f ca="1">'IMP PRJ Expenses'!BJ27+'IMP UC Default Expenses'!BJ27+'IMP UC Costs as Expenses'!BJ27</f>
        <v>0</v>
      </c>
      <c r="BK27" s="265">
        <f ca="1">'IMP PRJ Expenses'!BK27+'IMP UC Default Expenses'!BK27+'IMP UC Costs as Expenses'!BK27</f>
        <v>0</v>
      </c>
      <c r="BL27" s="264">
        <f ca="1">'IMP PRJ Expenses'!BL27+'IMP UC Default Expenses'!BL27+'IMP UC Costs as Expenses'!BL27</f>
        <v>0</v>
      </c>
      <c r="BM27" s="264">
        <f ca="1">'IMP PRJ Expenses'!BM27+'IMP UC Default Expenses'!BM27+'IMP UC Costs as Expenses'!BM27</f>
        <v>0</v>
      </c>
      <c r="BN27" s="345">
        <f ca="1">'IMP PRJ Expenses'!BN27+'IMP UC Default Expenses'!BN27+'IMP UC Costs as Expenses'!BN27</f>
        <v>0</v>
      </c>
      <c r="BO27" s="264">
        <f ca="1">'IMP PRJ Expenses'!BO27+'IMP UC Default Expenses'!BO27+'IMP UC Costs as Expenses'!BO27</f>
        <v>0</v>
      </c>
      <c r="BP27" s="264">
        <f ca="1">'IMP PRJ Expenses'!BP27+'IMP UC Default Expenses'!BP27+'IMP UC Costs as Expenses'!BP27</f>
        <v>0</v>
      </c>
      <c r="BQ27" s="264">
        <f ca="1">'IMP PRJ Expenses'!BQ27+'IMP UC Default Expenses'!BQ27+'IMP UC Costs as Expenses'!BQ27</f>
        <v>0</v>
      </c>
      <c r="BR27" s="263">
        <f ca="1">'IMP PRJ Expenses'!BR27+'IMP UC Default Expenses'!BR27+'IMP UC Costs as Expenses'!BR27</f>
        <v>0</v>
      </c>
      <c r="BS27" s="264">
        <f ca="1">'IMP PRJ Expenses'!BS27+'IMP UC Default Expenses'!BS27+'IMP UC Costs as Expenses'!BS27</f>
        <v>0</v>
      </c>
      <c r="BT27" s="345">
        <f ca="1">'IMP PRJ Expenses'!BT27+'IMP UC Default Expenses'!BT27+'IMP UC Costs as Expenses'!BT27</f>
        <v>0</v>
      </c>
      <c r="BU27" s="264">
        <f ca="1">'IMP PRJ Expenses'!BU27+'IMP UC Default Expenses'!BU27+'IMP UC Costs as Expenses'!BU27</f>
        <v>0</v>
      </c>
      <c r="BV27" s="264">
        <f ca="1">'IMP PRJ Expenses'!BV27+'IMP UC Default Expenses'!BV27+'IMP UC Costs as Expenses'!BV27</f>
        <v>0</v>
      </c>
      <c r="BW27" s="265">
        <f ca="1">'IMP PRJ Expenses'!BW27+'IMP UC Default Expenses'!BW27+'IMP UC Costs as Expenses'!BW27</f>
        <v>0</v>
      </c>
      <c r="BX27" s="266">
        <f ca="1">'IMP PRJ Expenses'!BX27+'IMP UC Default Expenses'!BX27+'IMP UC Costs as Expenses'!BX27</f>
        <v>0</v>
      </c>
      <c r="BY27" s="264">
        <f ca="1">'IMP PRJ Expenses'!BY27+'IMP UC Default Expenses'!BY27+'IMP UC Costs as Expenses'!BY27</f>
        <v>0</v>
      </c>
      <c r="BZ27" s="264">
        <f ca="1">'IMP PRJ Expenses'!BZ27+'IMP UC Default Expenses'!BZ27+'IMP UC Costs as Expenses'!BZ27</f>
        <v>0</v>
      </c>
      <c r="CA27" s="263">
        <f ca="1">'IMP PRJ Expenses'!CA27+'IMP UC Default Expenses'!CA27+'IMP UC Costs as Expenses'!CA27</f>
        <v>0</v>
      </c>
      <c r="CB27" s="264">
        <f ca="1">'IMP PRJ Expenses'!CB27+'IMP UC Default Expenses'!CB27+'IMP UC Costs as Expenses'!CB27</f>
        <v>0</v>
      </c>
      <c r="CC27" s="264">
        <f ca="1">'IMP PRJ Expenses'!CC27+'IMP UC Default Expenses'!CC27+'IMP UC Costs as Expenses'!CC27</f>
        <v>0</v>
      </c>
      <c r="CD27" s="263">
        <f ca="1">'IMP PRJ Expenses'!CD27+'IMP UC Default Expenses'!CD27+'IMP UC Costs as Expenses'!CD27</f>
        <v>0</v>
      </c>
      <c r="CE27" s="264">
        <f ca="1">'IMP PRJ Expenses'!CE27+'IMP UC Default Expenses'!CE27+'IMP UC Costs as Expenses'!CE27</f>
        <v>0</v>
      </c>
      <c r="CF27" s="264">
        <f ca="1">'IMP PRJ Expenses'!CF27+'IMP UC Default Expenses'!CF27+'IMP UC Costs as Expenses'!CF27</f>
        <v>0</v>
      </c>
      <c r="CG27" s="263">
        <f ca="1">'IMP PRJ Expenses'!CG27+'IMP UC Default Expenses'!CG27+'IMP UC Costs as Expenses'!CG27</f>
        <v>0</v>
      </c>
      <c r="CH27" s="264">
        <f ca="1">'IMP PRJ Expenses'!CH27+'IMP UC Default Expenses'!CH27+'IMP UC Costs as Expenses'!CH27</f>
        <v>0</v>
      </c>
      <c r="CI27" s="265">
        <f ca="1">'IMP PRJ Expenses'!CI27+'IMP UC Default Expenses'!CI27+'IMP UC Costs as Expenses'!CI27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Expenses'!AB28+'IMP UC Default Expenses'!AB28+'IMP UC Costs as Expenses'!AB28</f>
        <v>0</v>
      </c>
      <c r="AC28" s="264">
        <f ca="1">'IMP PRJ Expenses'!AC28+'IMP UC Default Expenses'!AC28+'IMP UC Costs as Expenses'!AC28</f>
        <v>0</v>
      </c>
      <c r="AD28" s="264">
        <f ca="1">'IMP PRJ Expenses'!AD28+'IMP UC Default Expenses'!AD28+'IMP UC Costs as Expenses'!AD28</f>
        <v>0</v>
      </c>
      <c r="AE28" s="263">
        <f ca="1">'IMP PRJ Expenses'!AE28+'IMP UC Default Expenses'!AE28+'IMP UC Costs as Expenses'!AE28</f>
        <v>0</v>
      </c>
      <c r="AF28" s="264">
        <f ca="1">'IMP PRJ Expenses'!AF28+'IMP UC Default Expenses'!AF28+'IMP UC Costs as Expenses'!AF28</f>
        <v>0</v>
      </c>
      <c r="AG28" s="264">
        <f ca="1">'IMP PRJ Expenses'!AG28+'IMP UC Default Expenses'!AG28+'IMP UC Costs as Expenses'!AG28</f>
        <v>0</v>
      </c>
      <c r="AH28" s="263">
        <f ca="1">'IMP PRJ Expenses'!AH28+'IMP UC Default Expenses'!AH28+'IMP UC Costs as Expenses'!AH28</f>
        <v>0</v>
      </c>
      <c r="AI28" s="264">
        <f ca="1">'IMP PRJ Expenses'!AI28+'IMP UC Default Expenses'!AI28+'IMP UC Costs as Expenses'!AI28</f>
        <v>0</v>
      </c>
      <c r="AJ28" s="264">
        <f ca="1">'IMP PRJ Expenses'!AJ28+'IMP UC Default Expenses'!AJ28+'IMP UC Costs as Expenses'!AJ28</f>
        <v>0</v>
      </c>
      <c r="AK28" s="263">
        <f ca="1">'IMP PRJ Expenses'!AK28+'IMP UC Default Expenses'!AK28+'IMP UC Costs as Expenses'!AK28</f>
        <v>0</v>
      </c>
      <c r="AL28" s="264">
        <f ca="1">'IMP PRJ Expenses'!AL28+'IMP UC Default Expenses'!AL28+'IMP UC Costs as Expenses'!AL28</f>
        <v>0</v>
      </c>
      <c r="AM28" s="265">
        <f ca="1">'IMP PRJ Expenses'!AM28+'IMP UC Default Expenses'!AM28+'IMP UC Costs as Expenses'!AM28</f>
        <v>0</v>
      </c>
      <c r="AN28" s="266">
        <f ca="1">'IMP PRJ Expenses'!AN28+'IMP UC Default Expenses'!AN28+'IMP UC Costs as Expenses'!AN28</f>
        <v>0</v>
      </c>
      <c r="AO28" s="264">
        <f ca="1">'IMP PRJ Expenses'!AO28+'IMP UC Default Expenses'!AO28+'IMP UC Costs as Expenses'!AO28</f>
        <v>0</v>
      </c>
      <c r="AP28" s="264">
        <f ca="1">'IMP PRJ Expenses'!AP28+'IMP UC Default Expenses'!AP28+'IMP UC Costs as Expenses'!AP28</f>
        <v>0</v>
      </c>
      <c r="AQ28" s="263">
        <f ca="1">'IMP PRJ Expenses'!AQ28+'IMP UC Default Expenses'!AQ28+'IMP UC Costs as Expenses'!AQ28</f>
        <v>0</v>
      </c>
      <c r="AR28" s="264">
        <f ca="1">'IMP PRJ Expenses'!AR28+'IMP UC Default Expenses'!AR28+'IMP UC Costs as Expenses'!AR28</f>
        <v>0</v>
      </c>
      <c r="AS28" s="264">
        <f ca="1">'IMP PRJ Expenses'!AS28+'IMP UC Default Expenses'!AS28+'IMP UC Costs as Expenses'!AS28</f>
        <v>0</v>
      </c>
      <c r="AT28" s="263">
        <f ca="1">'IMP PRJ Expenses'!AT28+'IMP UC Default Expenses'!AT28+'IMP UC Costs as Expenses'!AT28</f>
        <v>0</v>
      </c>
      <c r="AU28" s="264">
        <f ca="1">'IMP PRJ Expenses'!AU28+'IMP UC Default Expenses'!AU28+'IMP UC Costs as Expenses'!AU28</f>
        <v>0</v>
      </c>
      <c r="AV28" s="264">
        <f ca="1">'IMP PRJ Expenses'!AV28+'IMP UC Default Expenses'!AV28+'IMP UC Costs as Expenses'!AV28</f>
        <v>0</v>
      </c>
      <c r="AW28" s="263">
        <f ca="1">'IMP PRJ Expenses'!AW28+'IMP UC Default Expenses'!AW28+'IMP UC Costs as Expenses'!AW28</f>
        <v>0</v>
      </c>
      <c r="AX28" s="264">
        <f ca="1">'IMP PRJ Expenses'!AX28+'IMP UC Default Expenses'!AX28+'IMP UC Costs as Expenses'!AX28</f>
        <v>0</v>
      </c>
      <c r="AY28" s="265">
        <f ca="1">'IMP PRJ Expenses'!AY28+'IMP UC Default Expenses'!AY28+'IMP UC Costs as Expenses'!AY28</f>
        <v>0</v>
      </c>
      <c r="AZ28" s="266">
        <f ca="1">'IMP PRJ Expenses'!AZ28+'IMP UC Default Expenses'!AZ28+'IMP UC Costs as Expenses'!AZ28</f>
        <v>0</v>
      </c>
      <c r="BA28" s="264">
        <f ca="1">'IMP PRJ Expenses'!BA28+'IMP UC Default Expenses'!BA28+'IMP UC Costs as Expenses'!BA28</f>
        <v>0</v>
      </c>
      <c r="BB28" s="264">
        <f ca="1">'IMP PRJ Expenses'!BB28+'IMP UC Default Expenses'!BB28+'IMP UC Costs as Expenses'!BB28</f>
        <v>0</v>
      </c>
      <c r="BC28" s="263">
        <f ca="1">'IMP PRJ Expenses'!BC28+'IMP UC Default Expenses'!BC28+'IMP UC Costs as Expenses'!BC28</f>
        <v>0</v>
      </c>
      <c r="BD28" s="264">
        <f ca="1">'IMP PRJ Expenses'!BD28+'IMP UC Default Expenses'!BD28+'IMP UC Costs as Expenses'!BD28</f>
        <v>0</v>
      </c>
      <c r="BE28" s="264">
        <f ca="1">'IMP PRJ Expenses'!BE28+'IMP UC Default Expenses'!BE28+'IMP UC Costs as Expenses'!BE28</f>
        <v>0</v>
      </c>
      <c r="BF28" s="263">
        <f ca="1">'IMP PRJ Expenses'!BF28+'IMP UC Default Expenses'!BF28+'IMP UC Costs as Expenses'!BF28</f>
        <v>0</v>
      </c>
      <c r="BG28" s="264">
        <f ca="1">'IMP PRJ Expenses'!BG28+'IMP UC Default Expenses'!BG28+'IMP UC Costs as Expenses'!BG28</f>
        <v>0</v>
      </c>
      <c r="BH28" s="264">
        <f ca="1">'IMP PRJ Expenses'!BH28+'IMP UC Default Expenses'!BH28+'IMP UC Costs as Expenses'!BH28</f>
        <v>0</v>
      </c>
      <c r="BI28" s="263">
        <f ca="1">'IMP PRJ Expenses'!BI28+'IMP UC Default Expenses'!BI28+'IMP UC Costs as Expenses'!BI28</f>
        <v>0</v>
      </c>
      <c r="BJ28" s="264">
        <f ca="1">'IMP PRJ Expenses'!BJ28+'IMP UC Default Expenses'!BJ28+'IMP UC Costs as Expenses'!BJ28</f>
        <v>0</v>
      </c>
      <c r="BK28" s="265">
        <f ca="1">'IMP PRJ Expenses'!BK28+'IMP UC Default Expenses'!BK28+'IMP UC Costs as Expenses'!BK28</f>
        <v>0</v>
      </c>
      <c r="BL28" s="264">
        <f ca="1">'IMP PRJ Expenses'!BL28+'IMP UC Default Expenses'!BL28+'IMP UC Costs as Expenses'!BL28</f>
        <v>0</v>
      </c>
      <c r="BM28" s="264">
        <f ca="1">'IMP PRJ Expenses'!BM28+'IMP UC Default Expenses'!BM28+'IMP UC Costs as Expenses'!BM28</f>
        <v>0</v>
      </c>
      <c r="BN28" s="346">
        <f ca="1">'IMP PRJ Expenses'!BN28+'IMP UC Default Expenses'!BN28+'IMP UC Costs as Expenses'!BN28</f>
        <v>0</v>
      </c>
      <c r="BO28" s="264">
        <f ca="1">'IMP PRJ Expenses'!BO28+'IMP UC Default Expenses'!BO28+'IMP UC Costs as Expenses'!BO28</f>
        <v>0</v>
      </c>
      <c r="BP28" s="264">
        <f ca="1">'IMP PRJ Expenses'!BP28+'IMP UC Default Expenses'!BP28+'IMP UC Costs as Expenses'!BP28</f>
        <v>0</v>
      </c>
      <c r="BQ28" s="264">
        <f ca="1">'IMP PRJ Expenses'!BQ28+'IMP UC Default Expenses'!BQ28+'IMP UC Costs as Expenses'!BQ28</f>
        <v>0</v>
      </c>
      <c r="BR28" s="352">
        <f ca="1">'IMP PRJ Expenses'!BR28+'IMP UC Default Expenses'!BR28+'IMP UC Costs as Expenses'!BR28</f>
        <v>0</v>
      </c>
      <c r="BS28" s="264">
        <f ca="1">'IMP PRJ Expenses'!BS28+'IMP UC Default Expenses'!BS28+'IMP UC Costs as Expenses'!BS28</f>
        <v>0</v>
      </c>
      <c r="BT28" s="346">
        <f ca="1">'IMP PRJ Expenses'!BT28+'IMP UC Default Expenses'!BT28+'IMP UC Costs as Expenses'!BT28</f>
        <v>0</v>
      </c>
      <c r="BU28" s="264">
        <f ca="1">'IMP PRJ Expenses'!BU28+'IMP UC Default Expenses'!BU28+'IMP UC Costs as Expenses'!BU28</f>
        <v>0</v>
      </c>
      <c r="BV28" s="264">
        <f ca="1">'IMP PRJ Expenses'!BV28+'IMP UC Default Expenses'!BV28+'IMP UC Costs as Expenses'!BV28</f>
        <v>0</v>
      </c>
      <c r="BW28" s="265">
        <f ca="1">'IMP PRJ Expenses'!BW28+'IMP UC Default Expenses'!BW28+'IMP UC Costs as Expenses'!BW28</f>
        <v>0</v>
      </c>
      <c r="BX28" s="266">
        <f ca="1">'IMP PRJ Expenses'!BX28+'IMP UC Default Expenses'!BX28+'IMP UC Costs as Expenses'!BX28</f>
        <v>0</v>
      </c>
      <c r="BY28" s="264">
        <f ca="1">'IMP PRJ Expenses'!BY28+'IMP UC Default Expenses'!BY28+'IMP UC Costs as Expenses'!BY28</f>
        <v>0</v>
      </c>
      <c r="BZ28" s="264">
        <f ca="1">'IMP PRJ Expenses'!BZ28+'IMP UC Default Expenses'!BZ28+'IMP UC Costs as Expenses'!BZ28</f>
        <v>0</v>
      </c>
      <c r="CA28" s="263">
        <f ca="1">'IMP PRJ Expenses'!CA28+'IMP UC Default Expenses'!CA28+'IMP UC Costs as Expenses'!CA28</f>
        <v>0</v>
      </c>
      <c r="CB28" s="264">
        <f ca="1">'IMP PRJ Expenses'!CB28+'IMP UC Default Expenses'!CB28+'IMP UC Costs as Expenses'!CB28</f>
        <v>0</v>
      </c>
      <c r="CC28" s="264">
        <f ca="1">'IMP PRJ Expenses'!CC28+'IMP UC Default Expenses'!CC28+'IMP UC Costs as Expenses'!CC28</f>
        <v>0</v>
      </c>
      <c r="CD28" s="263">
        <f ca="1">'IMP PRJ Expenses'!CD28+'IMP UC Default Expenses'!CD28+'IMP UC Costs as Expenses'!CD28</f>
        <v>0</v>
      </c>
      <c r="CE28" s="264">
        <f ca="1">'IMP PRJ Expenses'!CE28+'IMP UC Default Expenses'!CE28+'IMP UC Costs as Expenses'!CE28</f>
        <v>0</v>
      </c>
      <c r="CF28" s="264">
        <f ca="1">'IMP PRJ Expenses'!CF28+'IMP UC Default Expenses'!CF28+'IMP UC Costs as Expenses'!CF28</f>
        <v>0</v>
      </c>
      <c r="CG28" s="263">
        <f ca="1">'IMP PRJ Expenses'!CG28+'IMP UC Default Expenses'!CG28+'IMP UC Costs as Expenses'!CG28</f>
        <v>0</v>
      </c>
      <c r="CH28" s="264">
        <f ca="1">'IMP PRJ Expenses'!CH28+'IMP UC Default Expenses'!CH28+'IMP UC Costs as Expenses'!CH28</f>
        <v>0</v>
      </c>
      <c r="CI28" s="265">
        <f ca="1">'IMP PRJ Expenses'!CI28+'IMP UC Default Expenses'!CI28+'IMP UC Costs as Expenses'!CI28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150.07679999999999</v>
      </c>
      <c r="AC30" s="264">
        <f t="shared" ref="AC30:CI30" ca="1" si="1">SUM(AC4:AC28)</f>
        <v>152.23680000000002</v>
      </c>
      <c r="AD30" s="264">
        <f t="shared" ca="1" si="1"/>
        <v>283.91040000000004</v>
      </c>
      <c r="AE30" s="263">
        <f t="shared" ca="1" si="1"/>
        <v>298.16640000000001</v>
      </c>
      <c r="AF30" s="264">
        <f t="shared" ca="1" si="1"/>
        <v>331.34399999999999</v>
      </c>
      <c r="AG30" s="264">
        <f t="shared" ca="1" si="1"/>
        <v>266.54399999999993</v>
      </c>
      <c r="AH30" s="263">
        <f t="shared" ca="1" si="1"/>
        <v>298.16640000000001</v>
      </c>
      <c r="AI30" s="264">
        <f t="shared" ca="1" si="1"/>
        <v>331.34399999999999</v>
      </c>
      <c r="AJ30" s="264">
        <f t="shared" ca="1" si="1"/>
        <v>266.54399999999993</v>
      </c>
      <c r="AK30" s="263">
        <f t="shared" ca="1" si="1"/>
        <v>298.16640000000001</v>
      </c>
      <c r="AL30" s="264">
        <f t="shared" ca="1" si="1"/>
        <v>331.34399999999999</v>
      </c>
      <c r="AM30" s="265">
        <f t="shared" ca="1" si="1"/>
        <v>266.54399999999993</v>
      </c>
      <c r="AN30" s="266">
        <f t="shared" ca="1" si="1"/>
        <v>572.87220000000013</v>
      </c>
      <c r="AO30" s="264">
        <f t="shared" ca="1" si="1"/>
        <v>685.39140000000009</v>
      </c>
      <c r="AP30" s="264">
        <f t="shared" ca="1" si="1"/>
        <v>1240.3062000000002</v>
      </c>
      <c r="AQ30" s="263">
        <f t="shared" ca="1" si="1"/>
        <v>1211.5536</v>
      </c>
      <c r="AR30" s="264">
        <f t="shared" ca="1" si="1"/>
        <v>1413.4446</v>
      </c>
      <c r="AS30" s="264">
        <f t="shared" ca="1" si="1"/>
        <v>1182.3858000000002</v>
      </c>
      <c r="AT30" s="263">
        <f t="shared" ca="1" si="1"/>
        <v>1389.4668000000004</v>
      </c>
      <c r="AU30" s="264">
        <f t="shared" ca="1" si="1"/>
        <v>1628.6220000000001</v>
      </c>
      <c r="AV30" s="264">
        <f t="shared" ca="1" si="1"/>
        <v>1161.5220000000002</v>
      </c>
      <c r="AW30" s="263">
        <f t="shared" ca="1" si="1"/>
        <v>1324.5398999999998</v>
      </c>
      <c r="AX30" s="264">
        <f t="shared" ca="1" si="1"/>
        <v>1494.5123999999998</v>
      </c>
      <c r="AY30" s="265">
        <f t="shared" ca="1" si="1"/>
        <v>1267.8131999999998</v>
      </c>
      <c r="AZ30" s="266">
        <f t="shared" ca="1" si="1"/>
        <v>1567.7313600000002</v>
      </c>
      <c r="BA30" s="264">
        <f t="shared" ca="1" si="1"/>
        <v>1893.8649600000003</v>
      </c>
      <c r="BB30" s="264">
        <f t="shared" ca="1" si="1"/>
        <v>1575.9244800000001</v>
      </c>
      <c r="BC30" s="263">
        <f t="shared" ca="1" si="1"/>
        <v>1690.58448</v>
      </c>
      <c r="BD30" s="264">
        <f t="shared" ca="1" si="1"/>
        <v>2176.0440000000003</v>
      </c>
      <c r="BE30" s="264">
        <f t="shared" ca="1" si="1"/>
        <v>2944.5000000000005</v>
      </c>
      <c r="BF30" s="263">
        <f t="shared" ca="1" si="1"/>
        <v>3404.7124800000001</v>
      </c>
      <c r="BG30" s="264">
        <f t="shared" ca="1" si="1"/>
        <v>4116.3720000000003</v>
      </c>
      <c r="BH30" s="264">
        <f t="shared" ca="1" si="1"/>
        <v>2726.4120000000007</v>
      </c>
      <c r="BI30" s="263">
        <f t="shared" ca="1" si="1"/>
        <v>3404.7124800000001</v>
      </c>
      <c r="BJ30" s="264">
        <f t="shared" ca="1" si="1"/>
        <v>4116.3720000000003</v>
      </c>
      <c r="BK30" s="265">
        <f t="shared" ca="1" si="1"/>
        <v>2726.4120000000007</v>
      </c>
      <c r="BL30" s="264">
        <f t="shared" ca="1" si="1"/>
        <v>4408.5524999999998</v>
      </c>
      <c r="BM30" s="264">
        <f t="shared" ca="1" si="1"/>
        <v>5206.3125</v>
      </c>
      <c r="BN30" s="345">
        <f t="shared" ca="1" si="1"/>
        <v>3648.1875</v>
      </c>
      <c r="BO30" s="264">
        <f t="shared" ca="1" si="1"/>
        <v>3098.2275</v>
      </c>
      <c r="BP30" s="264">
        <f t="shared" ca="1" si="1"/>
        <v>3969.8624999999993</v>
      </c>
      <c r="BQ30" s="345">
        <f t="shared" ca="1" si="1"/>
        <v>4246.8374999999996</v>
      </c>
      <c r="BR30" s="264">
        <f t="shared" ca="1" si="1"/>
        <v>5306.4749999999995</v>
      </c>
      <c r="BS30" s="264">
        <f t="shared" ca="1" si="1"/>
        <v>6544.8749999999991</v>
      </c>
      <c r="BT30" s="345">
        <f t="shared" ca="1" si="1"/>
        <v>4270.125</v>
      </c>
      <c r="BU30" s="264">
        <f t="shared" ca="1" si="1"/>
        <v>4750.1774999999998</v>
      </c>
      <c r="BV30" s="264">
        <f t="shared" ca="1" si="1"/>
        <v>5945.34</v>
      </c>
      <c r="BW30" s="265">
        <f t="shared" ca="1" si="1"/>
        <v>4285.9199999999992</v>
      </c>
      <c r="BX30" s="266">
        <f t="shared" ca="1" si="1"/>
        <v>6674.1389999999992</v>
      </c>
      <c r="BY30" s="264">
        <f t="shared" ca="1" si="1"/>
        <v>8336.4750000000004</v>
      </c>
      <c r="BZ30" s="264">
        <f t="shared" ca="1" si="1"/>
        <v>5262.5249999999996</v>
      </c>
      <c r="CA30" s="263">
        <f t="shared" ca="1" si="1"/>
        <v>7985.799</v>
      </c>
      <c r="CB30" s="264">
        <f t="shared" ca="1" si="1"/>
        <v>9440.7749999999996</v>
      </c>
      <c r="CC30" s="264">
        <f t="shared" ca="1" si="1"/>
        <v>6599.0249999999987</v>
      </c>
      <c r="CD30" s="263">
        <f t="shared" ca="1" si="1"/>
        <v>7915.0050000000019</v>
      </c>
      <c r="CE30" s="264">
        <f t="shared" ca="1" si="1"/>
        <v>9089.1810000000023</v>
      </c>
      <c r="CF30" s="264">
        <f t="shared" ca="1" si="1"/>
        <v>6750.603000000001</v>
      </c>
      <c r="CG30" s="263">
        <f t="shared" ca="1" si="1"/>
        <v>7947.8369999999995</v>
      </c>
      <c r="CH30" s="264">
        <f t="shared" ca="1" si="1"/>
        <v>9409.7250000000022</v>
      </c>
      <c r="CI30" s="265">
        <f t="shared" ca="1" si="1"/>
        <v>6554.4750000000004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586.22400000000005</v>
      </c>
      <c r="AE32" s="263"/>
      <c r="AF32" s="264"/>
      <c r="AG32" s="264">
        <f ca="1">SUM(AE30:AG30)</f>
        <v>896.05439999999999</v>
      </c>
      <c r="AH32" s="263"/>
      <c r="AI32" s="264"/>
      <c r="AJ32" s="264">
        <f ca="1">SUM(AH30:AJ30)</f>
        <v>896.05439999999999</v>
      </c>
      <c r="AK32" s="263"/>
      <c r="AL32" s="264"/>
      <c r="AM32" s="265">
        <f ca="1">SUM(AK30:AM30)</f>
        <v>896.05439999999999</v>
      </c>
      <c r="AN32" s="266"/>
      <c r="AO32" s="264"/>
      <c r="AP32" s="264">
        <f ca="1">SUM(AN30:AP30)</f>
        <v>2498.5698000000002</v>
      </c>
      <c r="AQ32" s="263"/>
      <c r="AR32" s="264"/>
      <c r="AS32" s="264">
        <f ca="1">SUM(AQ30:AS30)</f>
        <v>3807.384</v>
      </c>
      <c r="AT32" s="263"/>
      <c r="AU32" s="264"/>
      <c r="AV32" s="264">
        <f ca="1">SUM(AT30:AV30)</f>
        <v>4179.6108000000004</v>
      </c>
      <c r="AW32" s="263"/>
      <c r="AX32" s="264"/>
      <c r="AY32" s="265">
        <f ca="1">SUM(AW30:AY30)</f>
        <v>4086.865499999999</v>
      </c>
      <c r="AZ32" s="266"/>
      <c r="BA32" s="264"/>
      <c r="BB32" s="264">
        <f ca="1">SUM(AZ30:BB30)</f>
        <v>5037.5208000000002</v>
      </c>
      <c r="BC32" s="263"/>
      <c r="BD32" s="264"/>
      <c r="BE32" s="264">
        <f ca="1">SUM(BC30:BE30)</f>
        <v>6811.1284800000012</v>
      </c>
      <c r="BF32" s="263"/>
      <c r="BG32" s="264"/>
      <c r="BH32" s="264">
        <f ca="1">SUM(BF30:BH30)</f>
        <v>10247.496480000002</v>
      </c>
      <c r="BI32" s="263"/>
      <c r="BJ32" s="264"/>
      <c r="BK32" s="265">
        <f ca="1">SUM(BI30:BK30)</f>
        <v>10247.496480000002</v>
      </c>
      <c r="BL32" s="264"/>
      <c r="BM32" s="264"/>
      <c r="BN32" s="345">
        <f ca="1">SUM(BL30:BN30)</f>
        <v>13263.0525</v>
      </c>
      <c r="BO32" s="264"/>
      <c r="BP32" s="264"/>
      <c r="BQ32" s="345">
        <f ca="1">SUM(BO30:BQ30)</f>
        <v>11314.927499999998</v>
      </c>
      <c r="BR32" s="264"/>
      <c r="BS32" s="264"/>
      <c r="BT32" s="345">
        <f ca="1">SUM(BR30:BT30)</f>
        <v>16121.474999999999</v>
      </c>
      <c r="BU32" s="264"/>
      <c r="BV32" s="264"/>
      <c r="BW32" s="265">
        <f ca="1">SUM(BU30:BW30)</f>
        <v>14981.4375</v>
      </c>
      <c r="BX32" s="266"/>
      <c r="BY32" s="264"/>
      <c r="BZ32" s="264">
        <f ca="1">SUM(BX30:BZ30)</f>
        <v>20273.138999999999</v>
      </c>
      <c r="CA32" s="263"/>
      <c r="CB32" s="264"/>
      <c r="CC32" s="264">
        <f ca="1">SUM(CA30:CC30)</f>
        <v>24025.598999999998</v>
      </c>
      <c r="CD32" s="263"/>
      <c r="CE32" s="264"/>
      <c r="CF32" s="264">
        <f ca="1">SUM(CD30:CF30)</f>
        <v>23754.789000000004</v>
      </c>
      <c r="CG32" s="263"/>
      <c r="CH32" s="264"/>
      <c r="CI32" s="265">
        <f ca="1">SUM(CG30:CI30)</f>
        <v>23912.037000000004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3274.3871999999997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14572.430100000001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32343.642240000001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55680.892499999987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91965.564000000013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20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5" width="9.28515625" style="10" bestFit="1" customWidth="1"/>
    <col min="36" max="36" width="10" style="10" bestFit="1" customWidth="1"/>
    <col min="37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>
        <f>'MD - IMP'!C64</f>
        <v>15</v>
      </c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Adj Net Salaries'!AB4*IMP_Salary_Revenue_Multiplier</f>
        <v>21.6</v>
      </c>
      <c r="AC4" s="261">
        <f ca="1">'IMP PRJ Adj Net Salaries'!AC4*IMP_Salary_Revenue_Multiplier</f>
        <v>53.999999999999993</v>
      </c>
      <c r="AD4" s="261">
        <f ca="1">'IMP PRJ Adj Net Salaries'!AD4*IMP_Salary_Revenue_Multiplier</f>
        <v>10.8</v>
      </c>
      <c r="AE4" s="260">
        <f ca="1">'IMP PRJ Adj Net Salaries'!AE4*IMP_Salary_Revenue_Multiplier</f>
        <v>0</v>
      </c>
      <c r="AF4" s="261">
        <f ca="1">'IMP PRJ Adj Net Salaries'!AF4*IMP_Salary_Revenue_Multiplier</f>
        <v>0</v>
      </c>
      <c r="AG4" s="261">
        <f ca="1">'IMP PRJ Adj Net Salaries'!AG4*IMP_Salary_Revenue_Multiplier</f>
        <v>21.6</v>
      </c>
      <c r="AH4" s="260">
        <f ca="1">'IMP PRJ Adj Net Salaries'!AH4*IMP_Salary_Revenue_Multiplier</f>
        <v>0</v>
      </c>
      <c r="AI4" s="261">
        <f ca="1">'IMP PRJ Adj Net Salaries'!AI4*IMP_Salary_Revenue_Multiplier</f>
        <v>0</v>
      </c>
      <c r="AJ4" s="261">
        <f ca="1">'IMP PRJ Adj Net Salaries'!AJ4*IMP_Salary_Revenue_Multiplier</f>
        <v>21.6</v>
      </c>
      <c r="AK4" s="260">
        <f ca="1">'IMP PRJ Adj Net Salaries'!AK4*IMP_Salary_Revenue_Multiplier</f>
        <v>0</v>
      </c>
      <c r="AL4" s="261">
        <f ca="1">'IMP PRJ Adj Net Salaries'!AL4*IMP_Salary_Revenue_Multiplier</f>
        <v>0</v>
      </c>
      <c r="AM4" s="262">
        <f ca="1">'IMP PRJ Adj Net Salaries'!AM4*IMP_Salary_Revenue_Multiplier</f>
        <v>21.6</v>
      </c>
      <c r="AN4" s="261">
        <f ca="1">'IMP PRJ Adj Net Salaries'!AN4*IMP_Salary_Revenue_Multiplier</f>
        <v>103.79999999999998</v>
      </c>
      <c r="AO4" s="261">
        <f ca="1">'IMP PRJ Adj Net Salaries'!AO4*IMP_Salary_Revenue_Multiplier</f>
        <v>259.5</v>
      </c>
      <c r="AP4" s="261">
        <f ca="1">'IMP PRJ Adj Net Salaries'!AP4*IMP_Salary_Revenue_Multiplier</f>
        <v>77.850000000000009</v>
      </c>
      <c r="AQ4" s="260">
        <f ca="1">'IMP PRJ Adj Net Salaries'!AQ4*IMP_Salary_Revenue_Multiplier</f>
        <v>25.949999999999996</v>
      </c>
      <c r="AR4" s="261">
        <f ca="1">'IMP PRJ Adj Net Salaries'!AR4*IMP_Salary_Revenue_Multiplier</f>
        <v>64.875</v>
      </c>
      <c r="AS4" s="261">
        <f ca="1">'IMP PRJ Adj Net Salaries'!AS4*IMP_Salary_Revenue_Multiplier</f>
        <v>142.72499999999999</v>
      </c>
      <c r="AT4" s="260">
        <f ca="1">'IMP PRJ Adj Net Salaries'!AT4*IMP_Salary_Revenue_Multiplier</f>
        <v>0</v>
      </c>
      <c r="AU4" s="261">
        <f ca="1">'IMP PRJ Adj Net Salaries'!AU4*IMP_Salary_Revenue_Multiplier</f>
        <v>0</v>
      </c>
      <c r="AV4" s="261">
        <f ca="1">'IMP PRJ Adj Net Salaries'!AV4*IMP_Salary_Revenue_Multiplier</f>
        <v>155.70000000000002</v>
      </c>
      <c r="AW4" s="260">
        <f ca="1">'IMP PRJ Adj Net Salaries'!AW4*IMP_Salary_Revenue_Multiplier</f>
        <v>38.925000000000004</v>
      </c>
      <c r="AX4" s="261">
        <f ca="1">'IMP PRJ Adj Net Salaries'!AX4*IMP_Salary_Revenue_Multiplier</f>
        <v>97.3125</v>
      </c>
      <c r="AY4" s="262">
        <f ca="1">'IMP PRJ Adj Net Salaries'!AY4*IMP_Salary_Revenue_Multiplier</f>
        <v>149.21250000000001</v>
      </c>
      <c r="AZ4" s="261">
        <f ca="1">'IMP PRJ Adj Net Salaries'!AZ4*IMP_Salary_Revenue_Multiplier</f>
        <v>26.520000000000007</v>
      </c>
      <c r="BA4" s="261">
        <f ca="1">'IMP PRJ Adj Net Salaries'!BA4*IMP_Salary_Revenue_Multiplier</f>
        <v>66.3</v>
      </c>
      <c r="BB4" s="261">
        <f ca="1">'IMP PRJ Adj Net Salaries'!BB4*IMP_Salary_Revenue_Multiplier</f>
        <v>216.05999999999997</v>
      </c>
      <c r="BC4" s="260">
        <f ca="1">'IMP PRJ Adj Net Salaries'!BC4*IMP_Salary_Revenue_Multiplier</f>
        <v>234.00000000000003</v>
      </c>
      <c r="BD4" s="261">
        <f ca="1">'IMP PRJ Adj Net Salaries'!BD4*IMP_Salary_Revenue_Multiplier</f>
        <v>585</v>
      </c>
      <c r="BE4" s="261">
        <f ca="1">'IMP PRJ Adj Net Salaries'!BE4*IMP_Salary_Revenue_Multiplier</f>
        <v>346.32</v>
      </c>
      <c r="BF4" s="260">
        <f ca="1">'IMP PRJ Adj Net Salaries'!BF4*IMP_Salary_Revenue_Multiplier</f>
        <v>0</v>
      </c>
      <c r="BG4" s="261">
        <f ca="1">'IMP PRJ Adj Net Salaries'!BG4*IMP_Salary_Revenue_Multiplier</f>
        <v>0</v>
      </c>
      <c r="BH4" s="261">
        <f ca="1">'IMP PRJ Adj Net Salaries'!BH4*IMP_Salary_Revenue_Multiplier</f>
        <v>463.32000000000005</v>
      </c>
      <c r="BI4" s="260">
        <f ca="1">'IMP PRJ Adj Net Salaries'!BI4*IMP_Salary_Revenue_Multiplier</f>
        <v>0</v>
      </c>
      <c r="BJ4" s="261">
        <f ca="1">'IMP PRJ Adj Net Salaries'!BJ4*IMP_Salary_Revenue_Multiplier</f>
        <v>0</v>
      </c>
      <c r="BK4" s="262">
        <f ca="1">'IMP PRJ Adj Net Salaries'!BK4*IMP_Salary_Revenue_Multiplier</f>
        <v>463.32000000000005</v>
      </c>
      <c r="BL4" s="261">
        <f ca="1">'IMP PRJ Adj Net Salaries'!BL4*IMP_Salary_Revenue_Multiplier</f>
        <v>0</v>
      </c>
      <c r="BM4" s="261">
        <f ca="1">'IMP PRJ Adj Net Salaries'!BM4*IMP_Salary_Revenue_Multiplier</f>
        <v>0</v>
      </c>
      <c r="BN4" s="261">
        <f ca="1">'IMP PRJ Adj Net Salaries'!BN4*IMP_Salary_Revenue_Multiplier</f>
        <v>519.375</v>
      </c>
      <c r="BO4" s="260">
        <f ca="1">'IMP PRJ Adj Net Salaries'!BO4*IMP_Salary_Revenue_Multiplier</f>
        <v>318.75000000000006</v>
      </c>
      <c r="BP4" s="261">
        <f ca="1">'IMP PRJ Adj Net Salaries'!BP4*IMP_Salary_Revenue_Multiplier</f>
        <v>796.875</v>
      </c>
      <c r="BQ4" s="261">
        <f ca="1">'IMP PRJ Adj Net Salaries'!BQ4*IMP_Salary_Revenue_Multiplier</f>
        <v>678.75000000000011</v>
      </c>
      <c r="BR4" s="260">
        <f ca="1">'IMP PRJ Adj Net Salaries'!BR4*IMP_Salary_Revenue_Multiplier</f>
        <v>0</v>
      </c>
      <c r="BS4" s="261">
        <f ca="1">'IMP PRJ Adj Net Salaries'!BS4*IMP_Salary_Revenue_Multiplier</f>
        <v>0</v>
      </c>
      <c r="BT4" s="261">
        <f ca="1">'IMP PRJ Adj Net Salaries'!BT4*IMP_Salary_Revenue_Multiplier</f>
        <v>806.25</v>
      </c>
      <c r="BU4" s="260">
        <f ca="1">'IMP PRJ Adj Net Salaries'!BU4*IMP_Salary_Revenue_Multiplier</f>
        <v>95.625</v>
      </c>
      <c r="BV4" s="261">
        <f ca="1">'IMP PRJ Adj Net Salaries'!BV4*IMP_Salary_Revenue_Multiplier</f>
        <v>239.0625</v>
      </c>
      <c r="BW4" s="262">
        <f ca="1">'IMP PRJ Adj Net Salaries'!BW4*IMP_Salary_Revenue_Multiplier</f>
        <v>854.06249999999989</v>
      </c>
      <c r="BX4" s="261">
        <f ca="1">'IMP PRJ Adj Net Salaries'!BX4*IMP_Salary_Revenue_Multiplier</f>
        <v>0</v>
      </c>
      <c r="BY4" s="261">
        <f ca="1">'IMP PRJ Adj Net Salaries'!BY4*IMP_Salary_Revenue_Multiplier</f>
        <v>0</v>
      </c>
      <c r="BZ4" s="261">
        <f ca="1">'IMP PRJ Adj Net Salaries'!BZ4*IMP_Salary_Revenue_Multiplier</f>
        <v>1082.25</v>
      </c>
      <c r="CA4" s="260">
        <f ca="1">'IMP PRJ Adj Net Salaries'!CA4*IMP_Salary_Revenue_Multiplier</f>
        <v>0</v>
      </c>
      <c r="CB4" s="261">
        <f ca="1">'IMP PRJ Adj Net Salaries'!CB4*IMP_Salary_Revenue_Multiplier</f>
        <v>0</v>
      </c>
      <c r="CC4" s="261">
        <f ca="1">'IMP PRJ Adj Net Salaries'!CC4*IMP_Salary_Revenue_Multiplier</f>
        <v>947.25</v>
      </c>
      <c r="CD4" s="260">
        <f ca="1">'IMP PRJ Adj Net Salaries'!CD4*IMP_Salary_Revenue_Multiplier</f>
        <v>72.000000000000014</v>
      </c>
      <c r="CE4" s="261">
        <f ca="1">'IMP PRJ Adj Net Salaries'!CE4*IMP_Salary_Revenue_Multiplier</f>
        <v>180</v>
      </c>
      <c r="CF4" s="261">
        <f ca="1">'IMP PRJ Adj Net Salaries'!CF4*IMP_Salary_Revenue_Multiplier</f>
        <v>915.74999999999989</v>
      </c>
      <c r="CG4" s="260">
        <f ca="1">'IMP PRJ Adj Net Salaries'!CG4*IMP_Salary_Revenue_Multiplier</f>
        <v>0</v>
      </c>
      <c r="CH4" s="261">
        <f ca="1">'IMP PRJ Adj Net Salaries'!CH4*IMP_Salary_Revenue_Multiplier</f>
        <v>0</v>
      </c>
      <c r="CI4" s="262">
        <f ca="1">'IMP PRJ Adj Net Salaries'!CI4*IMP_Salary_Revenue_Multiplier</f>
        <v>951.75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>
        <f>'MD - IMP'!C65</f>
        <v>8</v>
      </c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Adj Net Salaries'!AB5*IMP_Salary_Revenue_Multiplier</f>
        <v>57.599999999999994</v>
      </c>
      <c r="AC5" s="264">
        <f ca="1">'IMP PRJ Adj Net Salaries'!AC5*IMP_Salary_Revenue_Multiplier</f>
        <v>57.599999999999994</v>
      </c>
      <c r="AD5" s="264">
        <f ca="1">'IMP PRJ Adj Net Salaries'!AD5*IMP_Salary_Revenue_Multiplier</f>
        <v>5.76</v>
      </c>
      <c r="AE5" s="263">
        <f ca="1">'IMP PRJ Adj Net Salaries'!AE5*IMP_Salary_Revenue_Multiplier</f>
        <v>5.76</v>
      </c>
      <c r="AF5" s="264">
        <f ca="1">'IMP PRJ Adj Net Salaries'!AF5*IMP_Salary_Revenue_Multiplier</f>
        <v>0</v>
      </c>
      <c r="AG5" s="264">
        <f ca="1">'IMP PRJ Adj Net Salaries'!AG5*IMP_Salary_Revenue_Multiplier</f>
        <v>11.52</v>
      </c>
      <c r="AH5" s="263">
        <f ca="1">'IMP PRJ Adj Net Salaries'!AH5*IMP_Salary_Revenue_Multiplier</f>
        <v>5.76</v>
      </c>
      <c r="AI5" s="264">
        <f ca="1">'IMP PRJ Adj Net Salaries'!AI5*IMP_Salary_Revenue_Multiplier</f>
        <v>0</v>
      </c>
      <c r="AJ5" s="264">
        <f ca="1">'IMP PRJ Adj Net Salaries'!AJ5*IMP_Salary_Revenue_Multiplier</f>
        <v>11.52</v>
      </c>
      <c r="AK5" s="263">
        <f ca="1">'IMP PRJ Adj Net Salaries'!AK5*IMP_Salary_Revenue_Multiplier</f>
        <v>5.76</v>
      </c>
      <c r="AL5" s="264">
        <f ca="1">'IMP PRJ Adj Net Salaries'!AL5*IMP_Salary_Revenue_Multiplier</f>
        <v>0</v>
      </c>
      <c r="AM5" s="265">
        <f ca="1">'IMP PRJ Adj Net Salaries'!AM5*IMP_Salary_Revenue_Multiplier</f>
        <v>11.52</v>
      </c>
      <c r="AN5" s="266">
        <f ca="1">'IMP PRJ Adj Net Salaries'!AN5*IMP_Salary_Revenue_Multiplier</f>
        <v>283.71999999999997</v>
      </c>
      <c r="AO5" s="264">
        <f ca="1">'IMP PRJ Adj Net Salaries'!AO5*IMP_Salary_Revenue_Multiplier</f>
        <v>276.8</v>
      </c>
      <c r="AP5" s="264">
        <f ca="1">'IMP PRJ Adj Net Salaries'!AP5*IMP_Salary_Revenue_Multiplier</f>
        <v>41.52</v>
      </c>
      <c r="AQ5" s="263">
        <f ca="1">'IMP PRJ Adj Net Salaries'!AQ5*IMP_Salary_Revenue_Multiplier</f>
        <v>103.79999999999998</v>
      </c>
      <c r="AR5" s="264">
        <f ca="1">'IMP PRJ Adj Net Salaries'!AR5*IMP_Salary_Revenue_Multiplier</f>
        <v>69.2</v>
      </c>
      <c r="AS5" s="264">
        <f ca="1">'IMP PRJ Adj Net Salaries'!AS5*IMP_Salary_Revenue_Multiplier</f>
        <v>76.12</v>
      </c>
      <c r="AT5" s="263">
        <f ca="1">'IMP PRJ Adj Net Salaries'!AT5*IMP_Salary_Revenue_Multiplier</f>
        <v>41.52</v>
      </c>
      <c r="AU5" s="264">
        <f ca="1">'IMP PRJ Adj Net Salaries'!AU5*IMP_Salary_Revenue_Multiplier</f>
        <v>0</v>
      </c>
      <c r="AV5" s="264">
        <f ca="1">'IMP PRJ Adj Net Salaries'!AV5*IMP_Salary_Revenue_Multiplier</f>
        <v>83.04</v>
      </c>
      <c r="AW5" s="263">
        <f ca="1">'IMP PRJ Adj Net Salaries'!AW5*IMP_Salary_Revenue_Multiplier</f>
        <v>138.4</v>
      </c>
      <c r="AX5" s="264">
        <f ca="1">'IMP PRJ Adj Net Salaries'!AX5*IMP_Salary_Revenue_Multiplier</f>
        <v>103.79999999999998</v>
      </c>
      <c r="AY5" s="265">
        <f ca="1">'IMP PRJ Adj Net Salaries'!AY5*IMP_Salary_Revenue_Multiplier</f>
        <v>79.58</v>
      </c>
      <c r="AZ5" s="266">
        <f ca="1">'IMP PRJ Adj Net Salaries'!AZ5*IMP_Salary_Revenue_Multiplier</f>
        <v>124.80000000000001</v>
      </c>
      <c r="BA5" s="264">
        <f ca="1">'IMP PRJ Adj Net Salaries'!BA5*IMP_Salary_Revenue_Multiplier</f>
        <v>70.72</v>
      </c>
      <c r="BB5" s="264">
        <f ca="1">'IMP PRJ Adj Net Salaries'!BB5*IMP_Salary_Revenue_Multiplier</f>
        <v>115.23200000000001</v>
      </c>
      <c r="BC5" s="263">
        <f ca="1">'IMP PRJ Adj Net Salaries'!BC5*IMP_Salary_Revenue_Multiplier</f>
        <v>685.15199999999993</v>
      </c>
      <c r="BD5" s="264">
        <f ca="1">'IMP PRJ Adj Net Salaries'!BD5*IMP_Salary_Revenue_Multiplier</f>
        <v>624</v>
      </c>
      <c r="BE5" s="264">
        <f ca="1">'IMP PRJ Adj Net Salaries'!BE5*IMP_Salary_Revenue_Multiplier</f>
        <v>184.70399999999998</v>
      </c>
      <c r="BF5" s="263">
        <f ca="1">'IMP PRJ Adj Net Salaries'!BF5*IMP_Salary_Revenue_Multiplier</f>
        <v>123.55200000000002</v>
      </c>
      <c r="BG5" s="264">
        <f ca="1">'IMP PRJ Adj Net Salaries'!BG5*IMP_Salary_Revenue_Multiplier</f>
        <v>0</v>
      </c>
      <c r="BH5" s="264">
        <f ca="1">'IMP PRJ Adj Net Salaries'!BH5*IMP_Salary_Revenue_Multiplier</f>
        <v>247.10400000000004</v>
      </c>
      <c r="BI5" s="263">
        <f ca="1">'IMP PRJ Adj Net Salaries'!BI5*IMP_Salary_Revenue_Multiplier</f>
        <v>123.55200000000002</v>
      </c>
      <c r="BJ5" s="264">
        <f ca="1">'IMP PRJ Adj Net Salaries'!BJ5*IMP_Salary_Revenue_Multiplier</f>
        <v>0</v>
      </c>
      <c r="BK5" s="265">
        <f ca="1">'IMP PRJ Adj Net Salaries'!BK5*IMP_Salary_Revenue_Multiplier</f>
        <v>247.10400000000004</v>
      </c>
      <c r="BL5" s="266">
        <f ca="1">'IMP PRJ Adj Net Salaries'!BL5*IMP_Salary_Revenue_Multiplier</f>
        <v>138.5</v>
      </c>
      <c r="BM5" s="264">
        <f ca="1">'IMP PRJ Adj Net Salaries'!BM5*IMP_Salary_Revenue_Multiplier</f>
        <v>0</v>
      </c>
      <c r="BN5" s="264">
        <f ca="1">'IMP PRJ Adj Net Salaries'!BN5*IMP_Salary_Revenue_Multiplier</f>
        <v>277</v>
      </c>
      <c r="BO5" s="263">
        <f ca="1">'IMP PRJ Adj Net Salaries'!BO5*IMP_Salary_Revenue_Multiplier</f>
        <v>988.5</v>
      </c>
      <c r="BP5" s="264">
        <f ca="1">'IMP PRJ Adj Net Salaries'!BP5*IMP_Salary_Revenue_Multiplier</f>
        <v>850</v>
      </c>
      <c r="BQ5" s="264">
        <f ca="1">'IMP PRJ Adj Net Salaries'!BQ5*IMP_Salary_Revenue_Multiplier</f>
        <v>362</v>
      </c>
      <c r="BR5" s="263">
        <f ca="1">'IMP PRJ Adj Net Salaries'!BR5*IMP_Salary_Revenue_Multiplier</f>
        <v>215</v>
      </c>
      <c r="BS5" s="264">
        <f ca="1">'IMP PRJ Adj Net Salaries'!BS5*IMP_Salary_Revenue_Multiplier</f>
        <v>0</v>
      </c>
      <c r="BT5" s="264">
        <f ca="1">'IMP PRJ Adj Net Salaries'!BT5*IMP_Salary_Revenue_Multiplier</f>
        <v>430</v>
      </c>
      <c r="BU5" s="263">
        <f ca="1">'IMP PRJ Adj Net Salaries'!BU5*IMP_Salary_Revenue_Multiplier</f>
        <v>469.99999999999994</v>
      </c>
      <c r="BV5" s="264">
        <f ca="1">'IMP PRJ Adj Net Salaries'!BV5*IMP_Salary_Revenue_Multiplier</f>
        <v>255</v>
      </c>
      <c r="BW5" s="265">
        <f ca="1">'IMP PRJ Adj Net Salaries'!BW5*IMP_Salary_Revenue_Multiplier</f>
        <v>455.5</v>
      </c>
      <c r="BX5" s="266">
        <f ca="1">'IMP PRJ Adj Net Salaries'!BX5*IMP_Salary_Revenue_Multiplier</f>
        <v>288.60000000000002</v>
      </c>
      <c r="BY5" s="264">
        <f ca="1">'IMP PRJ Adj Net Salaries'!BY5*IMP_Salary_Revenue_Multiplier</f>
        <v>0</v>
      </c>
      <c r="BZ5" s="264">
        <f ca="1">'IMP PRJ Adj Net Salaries'!BZ5*IMP_Salary_Revenue_Multiplier</f>
        <v>577.20000000000005</v>
      </c>
      <c r="CA5" s="263">
        <f ca="1">'IMP PRJ Adj Net Salaries'!CA5*IMP_Salary_Revenue_Multiplier</f>
        <v>252.59999999999997</v>
      </c>
      <c r="CB5" s="264">
        <f ca="1">'IMP PRJ Adj Net Salaries'!CB5*IMP_Salary_Revenue_Multiplier</f>
        <v>0</v>
      </c>
      <c r="CC5" s="264">
        <f ca="1">'IMP PRJ Adj Net Salaries'!CC5*IMP_Salary_Revenue_Multiplier</f>
        <v>505.19999999999993</v>
      </c>
      <c r="CD5" s="263">
        <f ca="1">'IMP PRJ Adj Net Salaries'!CD5*IMP_Salary_Revenue_Multiplier</f>
        <v>426.59999999999997</v>
      </c>
      <c r="CE5" s="264">
        <f ca="1">'IMP PRJ Adj Net Salaries'!CE5*IMP_Salary_Revenue_Multiplier</f>
        <v>192.00000000000003</v>
      </c>
      <c r="CF5" s="264">
        <f ca="1">'IMP PRJ Adj Net Salaries'!CF5*IMP_Salary_Revenue_Multiplier</f>
        <v>488.39999999999986</v>
      </c>
      <c r="CG5" s="263">
        <f ca="1">'IMP PRJ Adj Net Salaries'!CG5*IMP_Salary_Revenue_Multiplier</f>
        <v>253.79999999999995</v>
      </c>
      <c r="CH5" s="264">
        <f ca="1">'IMP PRJ Adj Net Salaries'!CH5*IMP_Salary_Revenue_Multiplier</f>
        <v>0</v>
      </c>
      <c r="CI5" s="265">
        <f ca="1">'IMP PRJ Adj Net Salaries'!CI5*IMP_Salary_Revenue_Multiplier</f>
        <v>507.59999999999991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>
        <f>'MD - IMP'!C66</f>
        <v>6</v>
      </c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Adj Net Salaries'!AB6*IMP_Salary_Revenue_Multiplier</f>
        <v>43.2</v>
      </c>
      <c r="AC6" s="264">
        <f ca="1">'IMP PRJ Adj Net Salaries'!AC6*IMP_Salary_Revenue_Multiplier</f>
        <v>43.2</v>
      </c>
      <c r="AD6" s="264">
        <f ca="1">'IMP PRJ Adj Net Salaries'!AD6*IMP_Salary_Revenue_Multiplier</f>
        <v>21.6</v>
      </c>
      <c r="AE6" s="263">
        <f ca="1">'IMP PRJ Adj Net Salaries'!AE6*IMP_Salary_Revenue_Multiplier</f>
        <v>21.6</v>
      </c>
      <c r="AF6" s="264">
        <f ca="1">'IMP PRJ Adj Net Salaries'!AF6*IMP_Salary_Revenue_Multiplier</f>
        <v>4.32</v>
      </c>
      <c r="AG6" s="264">
        <f ca="1">'IMP PRJ Adj Net Salaries'!AG6*IMP_Salary_Revenue_Multiplier</f>
        <v>32.4</v>
      </c>
      <c r="AH6" s="263">
        <f ca="1">'IMP PRJ Adj Net Salaries'!AH6*IMP_Salary_Revenue_Multiplier</f>
        <v>21.6</v>
      </c>
      <c r="AI6" s="264">
        <f ca="1">'IMP PRJ Adj Net Salaries'!AI6*IMP_Salary_Revenue_Multiplier</f>
        <v>4.32</v>
      </c>
      <c r="AJ6" s="264">
        <f ca="1">'IMP PRJ Adj Net Salaries'!AJ6*IMP_Salary_Revenue_Multiplier</f>
        <v>32.4</v>
      </c>
      <c r="AK6" s="263">
        <f ca="1">'IMP PRJ Adj Net Salaries'!AK6*IMP_Salary_Revenue_Multiplier</f>
        <v>21.6</v>
      </c>
      <c r="AL6" s="264">
        <f ca="1">'IMP PRJ Adj Net Salaries'!AL6*IMP_Salary_Revenue_Multiplier</f>
        <v>4.32</v>
      </c>
      <c r="AM6" s="265">
        <f ca="1">'IMP PRJ Adj Net Salaries'!AM6*IMP_Salary_Revenue_Multiplier</f>
        <v>32.4</v>
      </c>
      <c r="AN6" s="266">
        <f ca="1">'IMP PRJ Adj Net Salaries'!AN6*IMP_Salary_Revenue_Multiplier</f>
        <v>233.55</v>
      </c>
      <c r="AO6" s="264">
        <f ca="1">'IMP PRJ Adj Net Salaries'!AO6*IMP_Salary_Revenue_Multiplier</f>
        <v>212.78999999999996</v>
      </c>
      <c r="AP6" s="264">
        <f ca="1">'IMP PRJ Adj Net Salaries'!AP6*IMP_Salary_Revenue_Multiplier</f>
        <v>142.72499999999999</v>
      </c>
      <c r="AQ6" s="263">
        <f ca="1">'IMP PRJ Adj Net Salaries'!AQ6*IMP_Salary_Revenue_Multiplier</f>
        <v>181.64999999999998</v>
      </c>
      <c r="AR6" s="264">
        <f ca="1">'IMP PRJ Adj Net Salaries'!AR6*IMP_Salary_Revenue_Multiplier</f>
        <v>77.849999999999994</v>
      </c>
      <c r="AS6" s="264">
        <f ca="1">'IMP PRJ Adj Net Salaries'!AS6*IMP_Salary_Revenue_Multiplier</f>
        <v>220.57500000000002</v>
      </c>
      <c r="AT6" s="263">
        <f ca="1">'IMP PRJ Adj Net Salaries'!AT6*IMP_Salary_Revenue_Multiplier</f>
        <v>155.69999999999999</v>
      </c>
      <c r="AU6" s="264">
        <f ca="1">'IMP PRJ Adj Net Salaries'!AU6*IMP_Salary_Revenue_Multiplier</f>
        <v>31.140000000000004</v>
      </c>
      <c r="AV6" s="264">
        <f ca="1">'IMP PRJ Adj Net Salaries'!AV6*IMP_Salary_Revenue_Multiplier</f>
        <v>233.55</v>
      </c>
      <c r="AW6" s="263">
        <f ca="1">'IMP PRJ Adj Net Salaries'!AW6*IMP_Salary_Revenue_Multiplier</f>
        <v>207.59999999999997</v>
      </c>
      <c r="AX6" s="264">
        <f ca="1">'IMP PRJ Adj Net Salaries'!AX6*IMP_Salary_Revenue_Multiplier</f>
        <v>103.79999999999998</v>
      </c>
      <c r="AY6" s="265">
        <f ca="1">'IMP PRJ Adj Net Salaries'!AY6*IMP_Salary_Revenue_Multiplier</f>
        <v>233.55</v>
      </c>
      <c r="AZ6" s="266">
        <f ca="1">'IMP PRJ Adj Net Salaries'!AZ6*IMP_Salary_Revenue_Multiplier</f>
        <v>255.84</v>
      </c>
      <c r="BA6" s="264">
        <f ca="1">'IMP PRJ Adj Net Salaries'!BA6*IMP_Salary_Revenue_Multiplier</f>
        <v>93.6</v>
      </c>
      <c r="BB6" s="264">
        <f ca="1">'IMP PRJ Adj Net Salaries'!BB6*IMP_Salary_Revenue_Multiplier</f>
        <v>330.71999999999997</v>
      </c>
      <c r="BC6" s="263">
        <f ca="1">'IMP PRJ Adj Net Salaries'!BC6*IMP_Salary_Revenue_Multiplier</f>
        <v>697.32000000000016</v>
      </c>
      <c r="BD6" s="264">
        <f ca="1">'IMP PRJ Adj Net Salaries'!BD6*IMP_Salary_Revenue_Multiplier</f>
        <v>513.86399999999992</v>
      </c>
      <c r="BE6" s="264">
        <f ca="1">'IMP PRJ Adj Net Salaries'!BE6*IMP_Salary_Revenue_Multiplier</f>
        <v>577.9799999999999</v>
      </c>
      <c r="BF6" s="263">
        <f ca="1">'IMP PRJ Adj Net Salaries'!BF6*IMP_Salary_Revenue_Multiplier</f>
        <v>463.32</v>
      </c>
      <c r="BG6" s="264">
        <f ca="1">'IMP PRJ Adj Net Salaries'!BG6*IMP_Salary_Revenue_Multiplier</f>
        <v>92.664000000000016</v>
      </c>
      <c r="BH6" s="264">
        <f ca="1">'IMP PRJ Adj Net Salaries'!BH6*IMP_Salary_Revenue_Multiplier</f>
        <v>694.9799999999999</v>
      </c>
      <c r="BI6" s="263">
        <f ca="1">'IMP PRJ Adj Net Salaries'!BI6*IMP_Salary_Revenue_Multiplier</f>
        <v>463.32</v>
      </c>
      <c r="BJ6" s="264">
        <f ca="1">'IMP PRJ Adj Net Salaries'!BJ6*IMP_Salary_Revenue_Multiplier</f>
        <v>92.664000000000016</v>
      </c>
      <c r="BK6" s="265">
        <f ca="1">'IMP PRJ Adj Net Salaries'!BK6*IMP_Salary_Revenue_Multiplier</f>
        <v>694.9799999999999</v>
      </c>
      <c r="BL6" s="266">
        <f ca="1">'IMP PRJ Adj Net Salaries'!BL6*IMP_Salary_Revenue_Multiplier</f>
        <v>519.375</v>
      </c>
      <c r="BM6" s="264">
        <f ca="1">'IMP PRJ Adj Net Salaries'!BM6*IMP_Salary_Revenue_Multiplier</f>
        <v>103.87500000000001</v>
      </c>
      <c r="BN6" s="264">
        <f ca="1">'IMP PRJ Adj Net Salaries'!BN6*IMP_Salary_Revenue_Multiplier</f>
        <v>779.0625</v>
      </c>
      <c r="BO6" s="263">
        <f ca="1">'IMP PRJ Adj Net Salaries'!BO6*IMP_Salary_Revenue_Multiplier</f>
        <v>1156.8750000000002</v>
      </c>
      <c r="BP6" s="264">
        <f ca="1">'IMP PRJ Adj Net Salaries'!BP6*IMP_Salary_Revenue_Multiplier</f>
        <v>741.375</v>
      </c>
      <c r="BQ6" s="264">
        <f ca="1">'IMP PRJ Adj Net Salaries'!BQ6*IMP_Salary_Revenue_Multiplier</f>
        <v>1097.8125</v>
      </c>
      <c r="BR6" s="263">
        <f ca="1">'IMP PRJ Adj Net Salaries'!BR6*IMP_Salary_Revenue_Multiplier</f>
        <v>806.25</v>
      </c>
      <c r="BS6" s="264">
        <f ca="1">'IMP PRJ Adj Net Salaries'!BS6*IMP_Salary_Revenue_Multiplier</f>
        <v>161.25</v>
      </c>
      <c r="BT6" s="264">
        <f ca="1">'IMP PRJ Adj Net Salaries'!BT6*IMP_Salary_Revenue_Multiplier</f>
        <v>1209.375</v>
      </c>
      <c r="BU6" s="263">
        <f ca="1">'IMP PRJ Adj Net Salaries'!BU6*IMP_Salary_Revenue_Multiplier</f>
        <v>997.50000000000011</v>
      </c>
      <c r="BV6" s="264">
        <f ca="1">'IMP PRJ Adj Net Salaries'!BV6*IMP_Salary_Revenue_Multiplier</f>
        <v>352.49999999999994</v>
      </c>
      <c r="BW6" s="265">
        <f ca="1">'IMP PRJ Adj Net Salaries'!BW6*IMP_Salary_Revenue_Multiplier</f>
        <v>1305</v>
      </c>
      <c r="BX6" s="266">
        <f ca="1">'IMP PRJ Adj Net Salaries'!BX6*IMP_Salary_Revenue_Multiplier</f>
        <v>1082.25</v>
      </c>
      <c r="BY6" s="264">
        <f ca="1">'IMP PRJ Adj Net Salaries'!BY6*IMP_Salary_Revenue_Multiplier</f>
        <v>216.45000000000005</v>
      </c>
      <c r="BZ6" s="264">
        <f ca="1">'IMP PRJ Adj Net Salaries'!BZ6*IMP_Salary_Revenue_Multiplier</f>
        <v>1623.375</v>
      </c>
      <c r="CA6" s="263">
        <f ca="1">'IMP PRJ Adj Net Salaries'!CA6*IMP_Salary_Revenue_Multiplier</f>
        <v>947.25000000000011</v>
      </c>
      <c r="CB6" s="264">
        <f ca="1">'IMP PRJ Adj Net Salaries'!CB6*IMP_Salary_Revenue_Multiplier</f>
        <v>189.45</v>
      </c>
      <c r="CC6" s="264">
        <f ca="1">'IMP PRJ Adj Net Salaries'!CC6*IMP_Salary_Revenue_Multiplier</f>
        <v>1420.875</v>
      </c>
      <c r="CD6" s="263">
        <f ca="1">'IMP PRJ Adj Net Salaries'!CD6*IMP_Salary_Revenue_Multiplier</f>
        <v>1023.7499999999998</v>
      </c>
      <c r="CE6" s="264">
        <f ca="1">'IMP PRJ Adj Net Salaries'!CE6*IMP_Salary_Revenue_Multiplier</f>
        <v>319.95</v>
      </c>
      <c r="CF6" s="264">
        <f ca="1">'IMP PRJ Adj Net Salaries'!CF6*IMP_Salary_Revenue_Multiplier</f>
        <v>1391.625</v>
      </c>
      <c r="CG6" s="263">
        <f ca="1">'IMP PRJ Adj Net Salaries'!CG6*IMP_Salary_Revenue_Multiplier</f>
        <v>951.75</v>
      </c>
      <c r="CH6" s="264">
        <f ca="1">'IMP PRJ Adj Net Salaries'!CH6*IMP_Salary_Revenue_Multiplier</f>
        <v>190.34999999999997</v>
      </c>
      <c r="CI6" s="265">
        <f ca="1">'IMP PRJ Adj Net Salaries'!CI6*IMP_Salary_Revenue_Multiplier</f>
        <v>1427.625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>
        <f>'MD - IMP'!C67</f>
        <v>4</v>
      </c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Adj Net Salaries'!AB7*IMP_Salary_Revenue_Multiplier</f>
        <v>0</v>
      </c>
      <c r="AC7" s="264">
        <f ca="1">'IMP PRJ Adj Net Salaries'!AC7*IMP_Salary_Revenue_Multiplier</f>
        <v>28.799999999999997</v>
      </c>
      <c r="AD7" s="264">
        <f ca="1">'IMP PRJ Adj Net Salaries'!AD7*IMP_Salary_Revenue_Multiplier</f>
        <v>28.799999999999997</v>
      </c>
      <c r="AE7" s="263">
        <f ca="1">'IMP PRJ Adj Net Salaries'!AE7*IMP_Salary_Revenue_Multiplier</f>
        <v>28.799999999999997</v>
      </c>
      <c r="AF7" s="264">
        <f ca="1">'IMP PRJ Adj Net Salaries'!AF7*IMP_Salary_Revenue_Multiplier</f>
        <v>28.799999999999997</v>
      </c>
      <c r="AG7" s="264">
        <f ca="1">'IMP PRJ Adj Net Salaries'!AG7*IMP_Salary_Revenue_Multiplier</f>
        <v>28.799999999999997</v>
      </c>
      <c r="AH7" s="263">
        <f ca="1">'IMP PRJ Adj Net Salaries'!AH7*IMP_Salary_Revenue_Multiplier</f>
        <v>28.799999999999997</v>
      </c>
      <c r="AI7" s="264">
        <f ca="1">'IMP PRJ Adj Net Salaries'!AI7*IMP_Salary_Revenue_Multiplier</f>
        <v>28.799999999999997</v>
      </c>
      <c r="AJ7" s="264">
        <f ca="1">'IMP PRJ Adj Net Salaries'!AJ7*IMP_Salary_Revenue_Multiplier</f>
        <v>28.799999999999997</v>
      </c>
      <c r="AK7" s="263">
        <f ca="1">'IMP PRJ Adj Net Salaries'!AK7*IMP_Salary_Revenue_Multiplier</f>
        <v>28.799999999999997</v>
      </c>
      <c r="AL7" s="264">
        <f ca="1">'IMP PRJ Adj Net Salaries'!AL7*IMP_Salary_Revenue_Multiplier</f>
        <v>28.799999999999997</v>
      </c>
      <c r="AM7" s="265">
        <f ca="1">'IMP PRJ Adj Net Salaries'!AM7*IMP_Salary_Revenue_Multiplier</f>
        <v>28.799999999999997</v>
      </c>
      <c r="AN7" s="266">
        <f ca="1">'IMP PRJ Adj Net Salaries'!AN7*IMP_Salary_Revenue_Multiplier</f>
        <v>34.6</v>
      </c>
      <c r="AO7" s="264">
        <f ca="1">'IMP PRJ Adj Net Salaries'!AO7*IMP_Salary_Revenue_Multiplier</f>
        <v>173</v>
      </c>
      <c r="AP7" s="264">
        <f ca="1">'IMP PRJ Adj Net Salaries'!AP7*IMP_Salary_Revenue_Multiplier</f>
        <v>173</v>
      </c>
      <c r="AQ7" s="263">
        <f ca="1">'IMP PRJ Adj Net Salaries'!AQ7*IMP_Salary_Revenue_Multiplier</f>
        <v>173</v>
      </c>
      <c r="AR7" s="264">
        <f ca="1">'IMP PRJ Adj Net Salaries'!AR7*IMP_Salary_Revenue_Multiplier</f>
        <v>207.59999999999997</v>
      </c>
      <c r="AS7" s="264">
        <f ca="1">'IMP PRJ Adj Net Salaries'!AS7*IMP_Salary_Revenue_Multiplier</f>
        <v>207.59999999999997</v>
      </c>
      <c r="AT7" s="263">
        <f ca="1">'IMP PRJ Adj Net Salaries'!AT7*IMP_Salary_Revenue_Multiplier</f>
        <v>207.59999999999997</v>
      </c>
      <c r="AU7" s="264">
        <f ca="1">'IMP PRJ Adj Net Salaries'!AU7*IMP_Salary_Revenue_Multiplier</f>
        <v>207.59999999999997</v>
      </c>
      <c r="AV7" s="264">
        <f ca="1">'IMP PRJ Adj Net Salaries'!AV7*IMP_Salary_Revenue_Multiplier</f>
        <v>207.59999999999997</v>
      </c>
      <c r="AW7" s="263">
        <f ca="1">'IMP PRJ Adj Net Salaries'!AW7*IMP_Salary_Revenue_Multiplier</f>
        <v>173</v>
      </c>
      <c r="AX7" s="264">
        <f ca="1">'IMP PRJ Adj Net Salaries'!AX7*IMP_Salary_Revenue_Multiplier</f>
        <v>224.89999999999998</v>
      </c>
      <c r="AY7" s="265">
        <f ca="1">'IMP PRJ Adj Net Salaries'!AY7*IMP_Salary_Revenue_Multiplier</f>
        <v>224.89999999999998</v>
      </c>
      <c r="AZ7" s="266">
        <f ca="1">'IMP PRJ Adj Net Salaries'!AZ7*IMP_Salary_Revenue_Multiplier</f>
        <v>270.39999999999998</v>
      </c>
      <c r="BA7" s="264">
        <f ca="1">'IMP PRJ Adj Net Salaries'!BA7*IMP_Salary_Revenue_Multiplier</f>
        <v>305.76</v>
      </c>
      <c r="BB7" s="264">
        <f ca="1">'IMP PRJ Adj Net Salaries'!BB7*IMP_Salary_Revenue_Multiplier</f>
        <v>305.76</v>
      </c>
      <c r="BC7" s="263">
        <f ca="1">'IMP PRJ Adj Net Salaries'!BC7*IMP_Salary_Revenue_Multiplier</f>
        <v>305.76</v>
      </c>
      <c r="BD7" s="264">
        <f ca="1">'IMP PRJ Adj Net Salaries'!BD7*IMP_Salary_Revenue_Multiplier</f>
        <v>617.76</v>
      </c>
      <c r="BE7" s="264">
        <f ca="1">'IMP PRJ Adj Net Salaries'!BE7*IMP_Salary_Revenue_Multiplier</f>
        <v>617.76</v>
      </c>
      <c r="BF7" s="263">
        <f ca="1">'IMP PRJ Adj Net Salaries'!BF7*IMP_Salary_Revenue_Multiplier</f>
        <v>617.76</v>
      </c>
      <c r="BG7" s="264">
        <f ca="1">'IMP PRJ Adj Net Salaries'!BG7*IMP_Salary_Revenue_Multiplier</f>
        <v>617.76</v>
      </c>
      <c r="BH7" s="264">
        <f ca="1">'IMP PRJ Adj Net Salaries'!BH7*IMP_Salary_Revenue_Multiplier</f>
        <v>617.76</v>
      </c>
      <c r="BI7" s="263">
        <f ca="1">'IMP PRJ Adj Net Salaries'!BI7*IMP_Salary_Revenue_Multiplier</f>
        <v>617.76</v>
      </c>
      <c r="BJ7" s="264">
        <f ca="1">'IMP PRJ Adj Net Salaries'!BJ7*IMP_Salary_Revenue_Multiplier</f>
        <v>617.76</v>
      </c>
      <c r="BK7" s="265">
        <f ca="1">'IMP PRJ Adj Net Salaries'!BK7*IMP_Salary_Revenue_Multiplier</f>
        <v>617.76</v>
      </c>
      <c r="BL7" s="266">
        <f ca="1">'IMP PRJ Adj Net Salaries'!BL7*IMP_Salary_Revenue_Multiplier</f>
        <v>692.5</v>
      </c>
      <c r="BM7" s="264">
        <f ca="1">'IMP PRJ Adj Net Salaries'!BM7*IMP_Salary_Revenue_Multiplier</f>
        <v>692.5</v>
      </c>
      <c r="BN7" s="264">
        <f ca="1">'IMP PRJ Adj Net Salaries'!BN7*IMP_Salary_Revenue_Multiplier</f>
        <v>692.5</v>
      </c>
      <c r="BO7" s="263">
        <f ca="1">'IMP PRJ Adj Net Salaries'!BO7*IMP_Salary_Revenue_Multiplier</f>
        <v>692.5</v>
      </c>
      <c r="BP7" s="264">
        <f ca="1">'IMP PRJ Adj Net Salaries'!BP7*IMP_Salary_Revenue_Multiplier</f>
        <v>1117.5</v>
      </c>
      <c r="BQ7" s="264">
        <f ca="1">'IMP PRJ Adj Net Salaries'!BQ7*IMP_Salary_Revenue_Multiplier</f>
        <v>1117.5</v>
      </c>
      <c r="BR7" s="263">
        <f ca="1">'IMP PRJ Adj Net Salaries'!BR7*IMP_Salary_Revenue_Multiplier</f>
        <v>1075</v>
      </c>
      <c r="BS7" s="264">
        <f ca="1">'IMP PRJ Adj Net Salaries'!BS7*IMP_Salary_Revenue_Multiplier</f>
        <v>1075</v>
      </c>
      <c r="BT7" s="264">
        <f ca="1">'IMP PRJ Adj Net Salaries'!BT7*IMP_Salary_Revenue_Multiplier</f>
        <v>1075</v>
      </c>
      <c r="BU7" s="263">
        <f ca="1">'IMP PRJ Adj Net Salaries'!BU7*IMP_Salary_Revenue_Multiplier</f>
        <v>1075</v>
      </c>
      <c r="BV7" s="264">
        <f ca="1">'IMP PRJ Adj Net Salaries'!BV7*IMP_Salary_Revenue_Multiplier</f>
        <v>1202.5</v>
      </c>
      <c r="BW7" s="265">
        <f ca="1">'IMP PRJ Adj Net Salaries'!BW7*IMP_Salary_Revenue_Multiplier</f>
        <v>1202.5</v>
      </c>
      <c r="BX7" s="266">
        <f ca="1">'IMP PRJ Adj Net Salaries'!BX7*IMP_Salary_Revenue_Multiplier</f>
        <v>1443</v>
      </c>
      <c r="BY7" s="264">
        <f ca="1">'IMP PRJ Adj Net Salaries'!BY7*IMP_Salary_Revenue_Multiplier</f>
        <v>1443</v>
      </c>
      <c r="BZ7" s="264">
        <f ca="1">'IMP PRJ Adj Net Salaries'!BZ7*IMP_Salary_Revenue_Multiplier</f>
        <v>1443</v>
      </c>
      <c r="CA7" s="263">
        <f ca="1">'IMP PRJ Adj Net Salaries'!CA7*IMP_Salary_Revenue_Multiplier</f>
        <v>1263</v>
      </c>
      <c r="CB7" s="264">
        <f ca="1">'IMP PRJ Adj Net Salaries'!CB7*IMP_Salary_Revenue_Multiplier</f>
        <v>1263</v>
      </c>
      <c r="CC7" s="264">
        <f ca="1">'IMP PRJ Adj Net Salaries'!CC7*IMP_Salary_Revenue_Multiplier</f>
        <v>1263</v>
      </c>
      <c r="CD7" s="263">
        <f ca="1">'IMP PRJ Adj Net Salaries'!CD7*IMP_Salary_Revenue_Multiplier</f>
        <v>1172.9999999999998</v>
      </c>
      <c r="CE7" s="264">
        <f ca="1">'IMP PRJ Adj Net Salaries'!CE7*IMP_Salary_Revenue_Multiplier</f>
        <v>1269</v>
      </c>
      <c r="CF7" s="264">
        <f ca="1">'IMP PRJ Adj Net Salaries'!CF7*IMP_Salary_Revenue_Multiplier</f>
        <v>1269</v>
      </c>
      <c r="CG7" s="263">
        <f ca="1">'IMP PRJ Adj Net Salaries'!CG7*IMP_Salary_Revenue_Multiplier</f>
        <v>1269</v>
      </c>
      <c r="CH7" s="264">
        <f ca="1">'IMP PRJ Adj Net Salaries'!CH7*IMP_Salary_Revenue_Multiplier</f>
        <v>1269</v>
      </c>
      <c r="CI7" s="265">
        <f ca="1">'IMP PRJ Adj Net Salaries'!CI7*IMP_Salary_Revenue_Multiplier</f>
        <v>1269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>
        <f>'MD - IMP'!C68</f>
        <v>3</v>
      </c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Adj Net Salaries'!AB8*IMP_Salary_Revenue_Multiplier</f>
        <v>0</v>
      </c>
      <c r="AC8" s="264">
        <f ca="1">'IMP PRJ Adj Net Salaries'!AC8*IMP_Salary_Revenue_Multiplier</f>
        <v>0</v>
      </c>
      <c r="AD8" s="264">
        <f ca="1">'IMP PRJ Adj Net Salaries'!AD8*IMP_Salary_Revenue_Multiplier</f>
        <v>21.6</v>
      </c>
      <c r="AE8" s="263">
        <f ca="1">'IMP PRJ Adj Net Salaries'!AE8*IMP_Salary_Revenue_Multiplier</f>
        <v>43.2</v>
      </c>
      <c r="AF8" s="264">
        <f ca="1">'IMP PRJ Adj Net Salaries'!AF8*IMP_Salary_Revenue_Multiplier</f>
        <v>43.2</v>
      </c>
      <c r="AG8" s="264">
        <f ca="1">'IMP PRJ Adj Net Salaries'!AG8*IMP_Salary_Revenue_Multiplier</f>
        <v>43.2</v>
      </c>
      <c r="AH8" s="263">
        <f ca="1">'IMP PRJ Adj Net Salaries'!AH8*IMP_Salary_Revenue_Multiplier</f>
        <v>43.2</v>
      </c>
      <c r="AI8" s="264">
        <f ca="1">'IMP PRJ Adj Net Salaries'!AI8*IMP_Salary_Revenue_Multiplier</f>
        <v>43.2</v>
      </c>
      <c r="AJ8" s="264">
        <f ca="1">'IMP PRJ Adj Net Salaries'!AJ8*IMP_Salary_Revenue_Multiplier</f>
        <v>43.2</v>
      </c>
      <c r="AK8" s="263">
        <f ca="1">'IMP PRJ Adj Net Salaries'!AK8*IMP_Salary_Revenue_Multiplier</f>
        <v>43.2</v>
      </c>
      <c r="AL8" s="264">
        <f ca="1">'IMP PRJ Adj Net Salaries'!AL8*IMP_Salary_Revenue_Multiplier</f>
        <v>43.2</v>
      </c>
      <c r="AM8" s="265">
        <f ca="1">'IMP PRJ Adj Net Salaries'!AM8*IMP_Salary_Revenue_Multiplier</f>
        <v>43.2</v>
      </c>
      <c r="AN8" s="266">
        <f ca="1">'IMP PRJ Adj Net Salaries'!AN8*IMP_Salary_Revenue_Multiplier</f>
        <v>51.899999999999991</v>
      </c>
      <c r="AO8" s="264">
        <f ca="1">'IMP PRJ Adj Net Salaries'!AO8*IMP_Salary_Revenue_Multiplier</f>
        <v>51.899999999999991</v>
      </c>
      <c r="AP8" s="264">
        <f ca="1">'IMP PRJ Adj Net Salaries'!AP8*IMP_Salary_Revenue_Multiplier</f>
        <v>155.69999999999999</v>
      </c>
      <c r="AQ8" s="263">
        <f ca="1">'IMP PRJ Adj Net Salaries'!AQ8*IMP_Salary_Revenue_Multiplier</f>
        <v>259.5</v>
      </c>
      <c r="AR8" s="264">
        <f ca="1">'IMP PRJ Adj Net Salaries'!AR8*IMP_Salary_Revenue_Multiplier</f>
        <v>259.5</v>
      </c>
      <c r="AS8" s="264">
        <f ca="1">'IMP PRJ Adj Net Salaries'!AS8*IMP_Salary_Revenue_Multiplier</f>
        <v>285.45</v>
      </c>
      <c r="AT8" s="263">
        <f ca="1">'IMP PRJ Adj Net Salaries'!AT8*IMP_Salary_Revenue_Multiplier</f>
        <v>311.39999999999998</v>
      </c>
      <c r="AU8" s="264">
        <f ca="1">'IMP PRJ Adj Net Salaries'!AU8*IMP_Salary_Revenue_Multiplier</f>
        <v>311.39999999999998</v>
      </c>
      <c r="AV8" s="264">
        <f ca="1">'IMP PRJ Adj Net Salaries'!AV8*IMP_Salary_Revenue_Multiplier</f>
        <v>311.39999999999998</v>
      </c>
      <c r="AW8" s="263">
        <f ca="1">'IMP PRJ Adj Net Salaries'!AW8*IMP_Salary_Revenue_Multiplier</f>
        <v>259.5</v>
      </c>
      <c r="AX8" s="264">
        <f ca="1">'IMP PRJ Adj Net Salaries'!AX8*IMP_Salary_Revenue_Multiplier</f>
        <v>259.5</v>
      </c>
      <c r="AY8" s="265">
        <f ca="1">'IMP PRJ Adj Net Salaries'!AY8*IMP_Salary_Revenue_Multiplier</f>
        <v>298.42500000000001</v>
      </c>
      <c r="AZ8" s="266">
        <f ca="1">'IMP PRJ Adj Net Salaries'!AZ8*IMP_Salary_Revenue_Multiplier</f>
        <v>405.6</v>
      </c>
      <c r="BA8" s="264">
        <f ca="1">'IMP PRJ Adj Net Salaries'!BA8*IMP_Salary_Revenue_Multiplier</f>
        <v>405.6</v>
      </c>
      <c r="BB8" s="264">
        <f ca="1">'IMP PRJ Adj Net Salaries'!BB8*IMP_Salary_Revenue_Multiplier</f>
        <v>432.11999999999995</v>
      </c>
      <c r="BC8" s="263">
        <f ca="1">'IMP PRJ Adj Net Salaries'!BC8*IMP_Salary_Revenue_Multiplier</f>
        <v>458.64</v>
      </c>
      <c r="BD8" s="264">
        <f ca="1">'IMP PRJ Adj Net Salaries'!BD8*IMP_Salary_Revenue_Multiplier</f>
        <v>458.64</v>
      </c>
      <c r="BE8" s="264">
        <f ca="1">'IMP PRJ Adj Net Salaries'!BE8*IMP_Salary_Revenue_Multiplier</f>
        <v>692.64</v>
      </c>
      <c r="BF8" s="263">
        <f ca="1">'IMP PRJ Adj Net Salaries'!BF8*IMP_Salary_Revenue_Multiplier</f>
        <v>926.64</v>
      </c>
      <c r="BG8" s="264">
        <f ca="1">'IMP PRJ Adj Net Salaries'!BG8*IMP_Salary_Revenue_Multiplier</f>
        <v>926.64</v>
      </c>
      <c r="BH8" s="264">
        <f ca="1">'IMP PRJ Adj Net Salaries'!BH8*IMP_Salary_Revenue_Multiplier</f>
        <v>926.64</v>
      </c>
      <c r="BI8" s="263">
        <f ca="1">'IMP PRJ Adj Net Salaries'!BI8*IMP_Salary_Revenue_Multiplier</f>
        <v>926.64</v>
      </c>
      <c r="BJ8" s="264">
        <f ca="1">'IMP PRJ Adj Net Salaries'!BJ8*IMP_Salary_Revenue_Multiplier</f>
        <v>926.64</v>
      </c>
      <c r="BK8" s="265">
        <f ca="1">'IMP PRJ Adj Net Salaries'!BK8*IMP_Salary_Revenue_Multiplier</f>
        <v>926.64</v>
      </c>
      <c r="BL8" s="266">
        <f ca="1">'IMP PRJ Adj Net Salaries'!BL8*IMP_Salary_Revenue_Multiplier</f>
        <v>1038.75</v>
      </c>
      <c r="BM8" s="264">
        <f ca="1">'IMP PRJ Adj Net Salaries'!BM8*IMP_Salary_Revenue_Multiplier</f>
        <v>1038.75</v>
      </c>
      <c r="BN8" s="264">
        <f ca="1">'IMP PRJ Adj Net Salaries'!BN8*IMP_Salary_Revenue_Multiplier</f>
        <v>1038.75</v>
      </c>
      <c r="BO8" s="263">
        <f ca="1">'IMP PRJ Adj Net Salaries'!BO8*IMP_Salary_Revenue_Multiplier</f>
        <v>1038.7500000000002</v>
      </c>
      <c r="BP8" s="264">
        <f ca="1">'IMP PRJ Adj Net Salaries'!BP8*IMP_Salary_Revenue_Multiplier</f>
        <v>1038.7500000000002</v>
      </c>
      <c r="BQ8" s="264">
        <f ca="1">'IMP PRJ Adj Net Salaries'!BQ8*IMP_Salary_Revenue_Multiplier</f>
        <v>1357.5</v>
      </c>
      <c r="BR8" s="263">
        <f ca="1">'IMP PRJ Adj Net Salaries'!BR8*IMP_Salary_Revenue_Multiplier</f>
        <v>1612.5</v>
      </c>
      <c r="BS8" s="264">
        <f ca="1">'IMP PRJ Adj Net Salaries'!BS8*IMP_Salary_Revenue_Multiplier</f>
        <v>1612.5</v>
      </c>
      <c r="BT8" s="264">
        <f ca="1">'IMP PRJ Adj Net Salaries'!BT8*IMP_Salary_Revenue_Multiplier</f>
        <v>1612.5</v>
      </c>
      <c r="BU8" s="263">
        <f ca="1">'IMP PRJ Adj Net Salaries'!BU8*IMP_Salary_Revenue_Multiplier</f>
        <v>1612.5</v>
      </c>
      <c r="BV8" s="264">
        <f ca="1">'IMP PRJ Adj Net Salaries'!BV8*IMP_Salary_Revenue_Multiplier</f>
        <v>1612.5</v>
      </c>
      <c r="BW8" s="265">
        <f ca="1">'IMP PRJ Adj Net Salaries'!BW8*IMP_Salary_Revenue_Multiplier</f>
        <v>1708.1249999999998</v>
      </c>
      <c r="BX8" s="266">
        <f ca="1">'IMP PRJ Adj Net Salaries'!BX8*IMP_Salary_Revenue_Multiplier</f>
        <v>2164.5</v>
      </c>
      <c r="BY8" s="264">
        <f ca="1">'IMP PRJ Adj Net Salaries'!BY8*IMP_Salary_Revenue_Multiplier</f>
        <v>2164.5</v>
      </c>
      <c r="BZ8" s="264">
        <f ca="1">'IMP PRJ Adj Net Salaries'!BZ8*IMP_Salary_Revenue_Multiplier</f>
        <v>2164.5</v>
      </c>
      <c r="CA8" s="263">
        <f ca="1">'IMP PRJ Adj Net Salaries'!CA8*IMP_Salary_Revenue_Multiplier</f>
        <v>1894.5000000000002</v>
      </c>
      <c r="CB8" s="264">
        <f ca="1">'IMP PRJ Adj Net Salaries'!CB8*IMP_Salary_Revenue_Multiplier</f>
        <v>1894.5000000000002</v>
      </c>
      <c r="CC8" s="264">
        <f ca="1">'IMP PRJ Adj Net Salaries'!CC8*IMP_Salary_Revenue_Multiplier</f>
        <v>1894.5000000000002</v>
      </c>
      <c r="CD8" s="263">
        <f ca="1">'IMP PRJ Adj Net Salaries'!CD8*IMP_Salary_Revenue_Multiplier</f>
        <v>1759.5</v>
      </c>
      <c r="CE8" s="264">
        <f ca="1">'IMP PRJ Adj Net Salaries'!CE8*IMP_Salary_Revenue_Multiplier</f>
        <v>1759.5</v>
      </c>
      <c r="CF8" s="264">
        <f ca="1">'IMP PRJ Adj Net Salaries'!CF8*IMP_Salary_Revenue_Multiplier</f>
        <v>1831.4999999999998</v>
      </c>
      <c r="CG8" s="263">
        <f ca="1">'IMP PRJ Adj Net Salaries'!CG8*IMP_Salary_Revenue_Multiplier</f>
        <v>1903.5</v>
      </c>
      <c r="CH8" s="264">
        <f ca="1">'IMP PRJ Adj Net Salaries'!CH8*IMP_Salary_Revenue_Multiplier</f>
        <v>1903.5</v>
      </c>
      <c r="CI8" s="265">
        <f ca="1">'IMP PRJ Adj Net Salaries'!CI8*IMP_Salary_Revenue_Multiplier</f>
        <v>1903.5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>
        <f>'MD - IMP'!C69</f>
        <v>8</v>
      </c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Adj Net Salaries'!AB9*IMP_Salary_Revenue_Multiplier</f>
        <v>57.599999999999994</v>
      </c>
      <c r="AC9" s="264">
        <f ca="1">'IMP PRJ Adj Net Salaries'!AC9*IMP_Salary_Revenue_Multiplier</f>
        <v>57.599999999999994</v>
      </c>
      <c r="AD9" s="264">
        <f ca="1">'IMP PRJ Adj Net Salaries'!AD9*IMP_Salary_Revenue_Multiplier</f>
        <v>5.76</v>
      </c>
      <c r="AE9" s="263">
        <f ca="1">'IMP PRJ Adj Net Salaries'!AE9*IMP_Salary_Revenue_Multiplier</f>
        <v>5.76</v>
      </c>
      <c r="AF9" s="264">
        <f ca="1">'IMP PRJ Adj Net Salaries'!AF9*IMP_Salary_Revenue_Multiplier</f>
        <v>0</v>
      </c>
      <c r="AG9" s="264">
        <f ca="1">'IMP PRJ Adj Net Salaries'!AG9*IMP_Salary_Revenue_Multiplier</f>
        <v>11.52</v>
      </c>
      <c r="AH9" s="263">
        <f ca="1">'IMP PRJ Adj Net Salaries'!AH9*IMP_Salary_Revenue_Multiplier</f>
        <v>5.76</v>
      </c>
      <c r="AI9" s="264">
        <f ca="1">'IMP PRJ Adj Net Salaries'!AI9*IMP_Salary_Revenue_Multiplier</f>
        <v>0</v>
      </c>
      <c r="AJ9" s="264">
        <f ca="1">'IMP PRJ Adj Net Salaries'!AJ9*IMP_Salary_Revenue_Multiplier</f>
        <v>11.52</v>
      </c>
      <c r="AK9" s="263">
        <f ca="1">'IMP PRJ Adj Net Salaries'!AK9*IMP_Salary_Revenue_Multiplier</f>
        <v>5.76</v>
      </c>
      <c r="AL9" s="264">
        <f ca="1">'IMP PRJ Adj Net Salaries'!AL9*IMP_Salary_Revenue_Multiplier</f>
        <v>0</v>
      </c>
      <c r="AM9" s="265">
        <f ca="1">'IMP PRJ Adj Net Salaries'!AM9*IMP_Salary_Revenue_Multiplier</f>
        <v>11.52</v>
      </c>
      <c r="AN9" s="266">
        <f ca="1">'IMP PRJ Adj Net Salaries'!AN9*IMP_Salary_Revenue_Multiplier</f>
        <v>283.71999999999997</v>
      </c>
      <c r="AO9" s="264">
        <f ca="1">'IMP PRJ Adj Net Salaries'!AO9*IMP_Salary_Revenue_Multiplier</f>
        <v>276.8</v>
      </c>
      <c r="AP9" s="264">
        <f ca="1">'IMP PRJ Adj Net Salaries'!AP9*IMP_Salary_Revenue_Multiplier</f>
        <v>41.52</v>
      </c>
      <c r="AQ9" s="263">
        <f ca="1">'IMP PRJ Adj Net Salaries'!AQ9*IMP_Salary_Revenue_Multiplier</f>
        <v>103.79999999999998</v>
      </c>
      <c r="AR9" s="264">
        <f ca="1">'IMP PRJ Adj Net Salaries'!AR9*IMP_Salary_Revenue_Multiplier</f>
        <v>69.2</v>
      </c>
      <c r="AS9" s="264">
        <f ca="1">'IMP PRJ Adj Net Salaries'!AS9*IMP_Salary_Revenue_Multiplier</f>
        <v>76.12</v>
      </c>
      <c r="AT9" s="263">
        <f ca="1">'IMP PRJ Adj Net Salaries'!AT9*IMP_Salary_Revenue_Multiplier</f>
        <v>41.52</v>
      </c>
      <c r="AU9" s="264">
        <f ca="1">'IMP PRJ Adj Net Salaries'!AU9*IMP_Salary_Revenue_Multiplier</f>
        <v>0</v>
      </c>
      <c r="AV9" s="264">
        <f ca="1">'IMP PRJ Adj Net Salaries'!AV9*IMP_Salary_Revenue_Multiplier</f>
        <v>83.04</v>
      </c>
      <c r="AW9" s="263">
        <f ca="1">'IMP PRJ Adj Net Salaries'!AW9*IMP_Salary_Revenue_Multiplier</f>
        <v>138.4</v>
      </c>
      <c r="AX9" s="264">
        <f ca="1">'IMP PRJ Adj Net Salaries'!AX9*IMP_Salary_Revenue_Multiplier</f>
        <v>103.79999999999998</v>
      </c>
      <c r="AY9" s="265">
        <f ca="1">'IMP PRJ Adj Net Salaries'!AY9*IMP_Salary_Revenue_Multiplier</f>
        <v>79.58</v>
      </c>
      <c r="AZ9" s="266">
        <f ca="1">'IMP PRJ Adj Net Salaries'!AZ9*IMP_Salary_Revenue_Multiplier</f>
        <v>124.80000000000001</v>
      </c>
      <c r="BA9" s="264">
        <f ca="1">'IMP PRJ Adj Net Salaries'!BA9*IMP_Salary_Revenue_Multiplier</f>
        <v>70.72</v>
      </c>
      <c r="BB9" s="264">
        <f ca="1">'IMP PRJ Adj Net Salaries'!BB9*IMP_Salary_Revenue_Multiplier</f>
        <v>115.23200000000001</v>
      </c>
      <c r="BC9" s="263">
        <f ca="1">'IMP PRJ Adj Net Salaries'!BC9*IMP_Salary_Revenue_Multiplier</f>
        <v>685.15199999999993</v>
      </c>
      <c r="BD9" s="264">
        <f ca="1">'IMP PRJ Adj Net Salaries'!BD9*IMP_Salary_Revenue_Multiplier</f>
        <v>624</v>
      </c>
      <c r="BE9" s="264">
        <f ca="1">'IMP PRJ Adj Net Salaries'!BE9*IMP_Salary_Revenue_Multiplier</f>
        <v>184.70399999999998</v>
      </c>
      <c r="BF9" s="263">
        <f ca="1">'IMP PRJ Adj Net Salaries'!BF9*IMP_Salary_Revenue_Multiplier</f>
        <v>123.55200000000002</v>
      </c>
      <c r="BG9" s="264">
        <f ca="1">'IMP PRJ Adj Net Salaries'!BG9*IMP_Salary_Revenue_Multiplier</f>
        <v>0</v>
      </c>
      <c r="BH9" s="264">
        <f ca="1">'IMP PRJ Adj Net Salaries'!BH9*IMP_Salary_Revenue_Multiplier</f>
        <v>247.10400000000004</v>
      </c>
      <c r="BI9" s="263">
        <f ca="1">'IMP PRJ Adj Net Salaries'!BI9*IMP_Salary_Revenue_Multiplier</f>
        <v>123.55200000000002</v>
      </c>
      <c r="BJ9" s="264">
        <f ca="1">'IMP PRJ Adj Net Salaries'!BJ9*IMP_Salary_Revenue_Multiplier</f>
        <v>0</v>
      </c>
      <c r="BK9" s="265">
        <f ca="1">'IMP PRJ Adj Net Salaries'!BK9*IMP_Salary_Revenue_Multiplier</f>
        <v>247.10400000000004</v>
      </c>
      <c r="BL9" s="266">
        <f ca="1">'IMP PRJ Adj Net Salaries'!BL9*IMP_Salary_Revenue_Multiplier</f>
        <v>138.5</v>
      </c>
      <c r="BM9" s="264">
        <f ca="1">'IMP PRJ Adj Net Salaries'!BM9*IMP_Salary_Revenue_Multiplier</f>
        <v>0</v>
      </c>
      <c r="BN9" s="264">
        <f ca="1">'IMP PRJ Adj Net Salaries'!BN9*IMP_Salary_Revenue_Multiplier</f>
        <v>277</v>
      </c>
      <c r="BO9" s="263">
        <f ca="1">'IMP PRJ Adj Net Salaries'!BO9*IMP_Salary_Revenue_Multiplier</f>
        <v>988.5</v>
      </c>
      <c r="BP9" s="264">
        <f ca="1">'IMP PRJ Adj Net Salaries'!BP9*IMP_Salary_Revenue_Multiplier</f>
        <v>850</v>
      </c>
      <c r="BQ9" s="264">
        <f ca="1">'IMP PRJ Adj Net Salaries'!BQ9*IMP_Salary_Revenue_Multiplier</f>
        <v>362</v>
      </c>
      <c r="BR9" s="263">
        <f ca="1">'IMP PRJ Adj Net Salaries'!BR9*IMP_Salary_Revenue_Multiplier</f>
        <v>215</v>
      </c>
      <c r="BS9" s="264">
        <f ca="1">'IMP PRJ Adj Net Salaries'!BS9*IMP_Salary_Revenue_Multiplier</f>
        <v>0</v>
      </c>
      <c r="BT9" s="264">
        <f ca="1">'IMP PRJ Adj Net Salaries'!BT9*IMP_Salary_Revenue_Multiplier</f>
        <v>430</v>
      </c>
      <c r="BU9" s="263">
        <f ca="1">'IMP PRJ Adj Net Salaries'!BU9*IMP_Salary_Revenue_Multiplier</f>
        <v>469.99999999999994</v>
      </c>
      <c r="BV9" s="264">
        <f ca="1">'IMP PRJ Adj Net Salaries'!BV9*IMP_Salary_Revenue_Multiplier</f>
        <v>255</v>
      </c>
      <c r="BW9" s="265">
        <f ca="1">'IMP PRJ Adj Net Salaries'!BW9*IMP_Salary_Revenue_Multiplier</f>
        <v>455.5</v>
      </c>
      <c r="BX9" s="266">
        <f ca="1">'IMP PRJ Adj Net Salaries'!BX9*IMP_Salary_Revenue_Multiplier</f>
        <v>288.60000000000002</v>
      </c>
      <c r="BY9" s="264">
        <f ca="1">'IMP PRJ Adj Net Salaries'!BY9*IMP_Salary_Revenue_Multiplier</f>
        <v>0</v>
      </c>
      <c r="BZ9" s="264">
        <f ca="1">'IMP PRJ Adj Net Salaries'!BZ9*IMP_Salary_Revenue_Multiplier</f>
        <v>577.20000000000005</v>
      </c>
      <c r="CA9" s="263">
        <f ca="1">'IMP PRJ Adj Net Salaries'!CA9*IMP_Salary_Revenue_Multiplier</f>
        <v>252.59999999999997</v>
      </c>
      <c r="CB9" s="264">
        <f ca="1">'IMP PRJ Adj Net Salaries'!CB9*IMP_Salary_Revenue_Multiplier</f>
        <v>0</v>
      </c>
      <c r="CC9" s="264">
        <f ca="1">'IMP PRJ Adj Net Salaries'!CC9*IMP_Salary_Revenue_Multiplier</f>
        <v>505.19999999999993</v>
      </c>
      <c r="CD9" s="263">
        <f ca="1">'IMP PRJ Adj Net Salaries'!CD9*IMP_Salary_Revenue_Multiplier</f>
        <v>426.59999999999997</v>
      </c>
      <c r="CE9" s="264">
        <f ca="1">'IMP PRJ Adj Net Salaries'!CE9*IMP_Salary_Revenue_Multiplier</f>
        <v>192.00000000000003</v>
      </c>
      <c r="CF9" s="264">
        <f ca="1">'IMP PRJ Adj Net Salaries'!CF9*IMP_Salary_Revenue_Multiplier</f>
        <v>488.39999999999986</v>
      </c>
      <c r="CG9" s="263">
        <f ca="1">'IMP PRJ Adj Net Salaries'!CG9*IMP_Salary_Revenue_Multiplier</f>
        <v>253.79999999999995</v>
      </c>
      <c r="CH9" s="264">
        <f ca="1">'IMP PRJ Adj Net Salaries'!CH9*IMP_Salary_Revenue_Multiplier</f>
        <v>0</v>
      </c>
      <c r="CI9" s="265">
        <f ca="1">'IMP PRJ Adj Net Salaries'!CI9*IMP_Salary_Revenue_Multiplier</f>
        <v>507.59999999999991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>
        <f>'MD - IMP'!C70</f>
        <v>6</v>
      </c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Adj Net Salaries'!AB10*IMP_Salary_Revenue_Multiplier</f>
        <v>43.2</v>
      </c>
      <c r="AC10" s="264">
        <f ca="1">'IMP PRJ Adj Net Salaries'!AC10*IMP_Salary_Revenue_Multiplier</f>
        <v>43.2</v>
      </c>
      <c r="AD10" s="264">
        <f ca="1">'IMP PRJ Adj Net Salaries'!AD10*IMP_Salary_Revenue_Multiplier</f>
        <v>21.6</v>
      </c>
      <c r="AE10" s="263">
        <f ca="1">'IMP PRJ Adj Net Salaries'!AE10*IMP_Salary_Revenue_Multiplier</f>
        <v>21.6</v>
      </c>
      <c r="AF10" s="264">
        <f ca="1">'IMP PRJ Adj Net Salaries'!AF10*IMP_Salary_Revenue_Multiplier</f>
        <v>4.32</v>
      </c>
      <c r="AG10" s="264">
        <f ca="1">'IMP PRJ Adj Net Salaries'!AG10*IMP_Salary_Revenue_Multiplier</f>
        <v>32.4</v>
      </c>
      <c r="AH10" s="263">
        <f ca="1">'IMP PRJ Adj Net Salaries'!AH10*IMP_Salary_Revenue_Multiplier</f>
        <v>21.6</v>
      </c>
      <c r="AI10" s="264">
        <f ca="1">'IMP PRJ Adj Net Salaries'!AI10*IMP_Salary_Revenue_Multiplier</f>
        <v>4.32</v>
      </c>
      <c r="AJ10" s="264">
        <f ca="1">'IMP PRJ Adj Net Salaries'!AJ10*IMP_Salary_Revenue_Multiplier</f>
        <v>32.4</v>
      </c>
      <c r="AK10" s="263">
        <f ca="1">'IMP PRJ Adj Net Salaries'!AK10*IMP_Salary_Revenue_Multiplier</f>
        <v>21.6</v>
      </c>
      <c r="AL10" s="264">
        <f ca="1">'IMP PRJ Adj Net Salaries'!AL10*IMP_Salary_Revenue_Multiplier</f>
        <v>4.32</v>
      </c>
      <c r="AM10" s="265">
        <f ca="1">'IMP PRJ Adj Net Salaries'!AM10*IMP_Salary_Revenue_Multiplier</f>
        <v>32.4</v>
      </c>
      <c r="AN10" s="266">
        <f ca="1">'IMP PRJ Adj Net Salaries'!AN10*IMP_Salary_Revenue_Multiplier</f>
        <v>233.55</v>
      </c>
      <c r="AO10" s="264">
        <f ca="1">'IMP PRJ Adj Net Salaries'!AO10*IMP_Salary_Revenue_Multiplier</f>
        <v>212.78999999999996</v>
      </c>
      <c r="AP10" s="264">
        <f ca="1">'IMP PRJ Adj Net Salaries'!AP10*IMP_Salary_Revenue_Multiplier</f>
        <v>142.72499999999999</v>
      </c>
      <c r="AQ10" s="263">
        <f ca="1">'IMP PRJ Adj Net Salaries'!AQ10*IMP_Salary_Revenue_Multiplier</f>
        <v>181.64999999999998</v>
      </c>
      <c r="AR10" s="264">
        <f ca="1">'IMP PRJ Adj Net Salaries'!AR10*IMP_Salary_Revenue_Multiplier</f>
        <v>77.849999999999994</v>
      </c>
      <c r="AS10" s="264">
        <f ca="1">'IMP PRJ Adj Net Salaries'!AS10*IMP_Salary_Revenue_Multiplier</f>
        <v>220.57500000000002</v>
      </c>
      <c r="AT10" s="263">
        <f ca="1">'IMP PRJ Adj Net Salaries'!AT10*IMP_Salary_Revenue_Multiplier</f>
        <v>155.69999999999999</v>
      </c>
      <c r="AU10" s="264">
        <f ca="1">'IMP PRJ Adj Net Salaries'!AU10*IMP_Salary_Revenue_Multiplier</f>
        <v>31.140000000000004</v>
      </c>
      <c r="AV10" s="264">
        <f ca="1">'IMP PRJ Adj Net Salaries'!AV10*IMP_Salary_Revenue_Multiplier</f>
        <v>233.55</v>
      </c>
      <c r="AW10" s="263">
        <f ca="1">'IMP PRJ Adj Net Salaries'!AW10*IMP_Salary_Revenue_Multiplier</f>
        <v>207.59999999999997</v>
      </c>
      <c r="AX10" s="264">
        <f ca="1">'IMP PRJ Adj Net Salaries'!AX10*IMP_Salary_Revenue_Multiplier</f>
        <v>103.79999999999998</v>
      </c>
      <c r="AY10" s="265">
        <f ca="1">'IMP PRJ Adj Net Salaries'!AY10*IMP_Salary_Revenue_Multiplier</f>
        <v>233.55</v>
      </c>
      <c r="AZ10" s="266">
        <f ca="1">'IMP PRJ Adj Net Salaries'!AZ10*IMP_Salary_Revenue_Multiplier</f>
        <v>255.84</v>
      </c>
      <c r="BA10" s="264">
        <f ca="1">'IMP PRJ Adj Net Salaries'!BA10*IMP_Salary_Revenue_Multiplier</f>
        <v>93.6</v>
      </c>
      <c r="BB10" s="264">
        <f ca="1">'IMP PRJ Adj Net Salaries'!BB10*IMP_Salary_Revenue_Multiplier</f>
        <v>330.71999999999997</v>
      </c>
      <c r="BC10" s="263">
        <f ca="1">'IMP PRJ Adj Net Salaries'!BC10*IMP_Salary_Revenue_Multiplier</f>
        <v>697.32000000000016</v>
      </c>
      <c r="BD10" s="264">
        <f ca="1">'IMP PRJ Adj Net Salaries'!BD10*IMP_Salary_Revenue_Multiplier</f>
        <v>513.86399999999992</v>
      </c>
      <c r="BE10" s="264">
        <f ca="1">'IMP PRJ Adj Net Salaries'!BE10*IMP_Salary_Revenue_Multiplier</f>
        <v>577.9799999999999</v>
      </c>
      <c r="BF10" s="263">
        <f ca="1">'IMP PRJ Adj Net Salaries'!BF10*IMP_Salary_Revenue_Multiplier</f>
        <v>463.32</v>
      </c>
      <c r="BG10" s="264">
        <f ca="1">'IMP PRJ Adj Net Salaries'!BG10*IMP_Salary_Revenue_Multiplier</f>
        <v>92.664000000000016</v>
      </c>
      <c r="BH10" s="264">
        <f ca="1">'IMP PRJ Adj Net Salaries'!BH10*IMP_Salary_Revenue_Multiplier</f>
        <v>694.9799999999999</v>
      </c>
      <c r="BI10" s="263">
        <f ca="1">'IMP PRJ Adj Net Salaries'!BI10*IMP_Salary_Revenue_Multiplier</f>
        <v>463.32</v>
      </c>
      <c r="BJ10" s="264">
        <f ca="1">'IMP PRJ Adj Net Salaries'!BJ10*IMP_Salary_Revenue_Multiplier</f>
        <v>92.664000000000016</v>
      </c>
      <c r="BK10" s="265">
        <f ca="1">'IMP PRJ Adj Net Salaries'!BK10*IMP_Salary_Revenue_Multiplier</f>
        <v>694.9799999999999</v>
      </c>
      <c r="BL10" s="266">
        <f ca="1">'IMP PRJ Adj Net Salaries'!BL10*IMP_Salary_Revenue_Multiplier</f>
        <v>519.375</v>
      </c>
      <c r="BM10" s="264">
        <f ca="1">'IMP PRJ Adj Net Salaries'!BM10*IMP_Salary_Revenue_Multiplier</f>
        <v>103.87500000000001</v>
      </c>
      <c r="BN10" s="264">
        <f ca="1">'IMP PRJ Adj Net Salaries'!BN10*IMP_Salary_Revenue_Multiplier</f>
        <v>779.0625</v>
      </c>
      <c r="BO10" s="263">
        <f ca="1">'IMP PRJ Adj Net Salaries'!BO10*IMP_Salary_Revenue_Multiplier</f>
        <v>1156.8750000000002</v>
      </c>
      <c r="BP10" s="264">
        <f ca="1">'IMP PRJ Adj Net Salaries'!BP10*IMP_Salary_Revenue_Multiplier</f>
        <v>741.375</v>
      </c>
      <c r="BQ10" s="264">
        <f ca="1">'IMP PRJ Adj Net Salaries'!BQ10*IMP_Salary_Revenue_Multiplier</f>
        <v>1097.8125</v>
      </c>
      <c r="BR10" s="263">
        <f ca="1">'IMP PRJ Adj Net Salaries'!BR10*IMP_Salary_Revenue_Multiplier</f>
        <v>806.25</v>
      </c>
      <c r="BS10" s="264">
        <f ca="1">'IMP PRJ Adj Net Salaries'!BS10*IMP_Salary_Revenue_Multiplier</f>
        <v>161.25</v>
      </c>
      <c r="BT10" s="264">
        <f ca="1">'IMP PRJ Adj Net Salaries'!BT10*IMP_Salary_Revenue_Multiplier</f>
        <v>1209.375</v>
      </c>
      <c r="BU10" s="263">
        <f ca="1">'IMP PRJ Adj Net Salaries'!BU10*IMP_Salary_Revenue_Multiplier</f>
        <v>997.50000000000011</v>
      </c>
      <c r="BV10" s="264">
        <f ca="1">'IMP PRJ Adj Net Salaries'!BV10*IMP_Salary_Revenue_Multiplier</f>
        <v>352.49999999999994</v>
      </c>
      <c r="BW10" s="265">
        <f ca="1">'IMP PRJ Adj Net Salaries'!BW10*IMP_Salary_Revenue_Multiplier</f>
        <v>1305</v>
      </c>
      <c r="BX10" s="266">
        <f ca="1">'IMP PRJ Adj Net Salaries'!BX10*IMP_Salary_Revenue_Multiplier</f>
        <v>1082.25</v>
      </c>
      <c r="BY10" s="264">
        <f ca="1">'IMP PRJ Adj Net Salaries'!BY10*IMP_Salary_Revenue_Multiplier</f>
        <v>216.45000000000005</v>
      </c>
      <c r="BZ10" s="264">
        <f ca="1">'IMP PRJ Adj Net Salaries'!BZ10*IMP_Salary_Revenue_Multiplier</f>
        <v>1623.375</v>
      </c>
      <c r="CA10" s="263">
        <f ca="1">'IMP PRJ Adj Net Salaries'!CA10*IMP_Salary_Revenue_Multiplier</f>
        <v>947.25000000000011</v>
      </c>
      <c r="CB10" s="264">
        <f ca="1">'IMP PRJ Adj Net Salaries'!CB10*IMP_Salary_Revenue_Multiplier</f>
        <v>189.45</v>
      </c>
      <c r="CC10" s="264">
        <f ca="1">'IMP PRJ Adj Net Salaries'!CC10*IMP_Salary_Revenue_Multiplier</f>
        <v>1420.875</v>
      </c>
      <c r="CD10" s="263">
        <f ca="1">'IMP PRJ Adj Net Salaries'!CD10*IMP_Salary_Revenue_Multiplier</f>
        <v>1023.7499999999998</v>
      </c>
      <c r="CE10" s="264">
        <f ca="1">'IMP PRJ Adj Net Salaries'!CE10*IMP_Salary_Revenue_Multiplier</f>
        <v>319.95</v>
      </c>
      <c r="CF10" s="264">
        <f ca="1">'IMP PRJ Adj Net Salaries'!CF10*IMP_Salary_Revenue_Multiplier</f>
        <v>1391.625</v>
      </c>
      <c r="CG10" s="263">
        <f ca="1">'IMP PRJ Adj Net Salaries'!CG10*IMP_Salary_Revenue_Multiplier</f>
        <v>951.75</v>
      </c>
      <c r="CH10" s="264">
        <f ca="1">'IMP PRJ Adj Net Salaries'!CH10*IMP_Salary_Revenue_Multiplier</f>
        <v>190.34999999999997</v>
      </c>
      <c r="CI10" s="265">
        <f ca="1">'IMP PRJ Adj Net Salaries'!CI10*IMP_Salary_Revenue_Multiplier</f>
        <v>1427.625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>
        <f>'MD - IMP'!C71</f>
        <v>4</v>
      </c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Adj Net Salaries'!AB11*IMP_Salary_Revenue_Multiplier</f>
        <v>0</v>
      </c>
      <c r="AC11" s="264">
        <f ca="1">'IMP PRJ Adj Net Salaries'!AC11*IMP_Salary_Revenue_Multiplier</f>
        <v>28.799999999999997</v>
      </c>
      <c r="AD11" s="264">
        <f ca="1">'IMP PRJ Adj Net Salaries'!AD11*IMP_Salary_Revenue_Multiplier</f>
        <v>28.799999999999997</v>
      </c>
      <c r="AE11" s="263">
        <f ca="1">'IMP PRJ Adj Net Salaries'!AE11*IMP_Salary_Revenue_Multiplier</f>
        <v>28.799999999999997</v>
      </c>
      <c r="AF11" s="264">
        <f ca="1">'IMP PRJ Adj Net Salaries'!AF11*IMP_Salary_Revenue_Multiplier</f>
        <v>28.799999999999997</v>
      </c>
      <c r="AG11" s="264">
        <f ca="1">'IMP PRJ Adj Net Salaries'!AG11*IMP_Salary_Revenue_Multiplier</f>
        <v>28.799999999999997</v>
      </c>
      <c r="AH11" s="263">
        <f ca="1">'IMP PRJ Adj Net Salaries'!AH11*IMP_Salary_Revenue_Multiplier</f>
        <v>28.799999999999997</v>
      </c>
      <c r="AI11" s="264">
        <f ca="1">'IMP PRJ Adj Net Salaries'!AI11*IMP_Salary_Revenue_Multiplier</f>
        <v>28.799999999999997</v>
      </c>
      <c r="AJ11" s="264">
        <f ca="1">'IMP PRJ Adj Net Salaries'!AJ11*IMP_Salary_Revenue_Multiplier</f>
        <v>28.799999999999997</v>
      </c>
      <c r="AK11" s="263">
        <f ca="1">'IMP PRJ Adj Net Salaries'!AK11*IMP_Salary_Revenue_Multiplier</f>
        <v>28.799999999999997</v>
      </c>
      <c r="AL11" s="264">
        <f ca="1">'IMP PRJ Adj Net Salaries'!AL11*IMP_Salary_Revenue_Multiplier</f>
        <v>28.799999999999997</v>
      </c>
      <c r="AM11" s="265">
        <f ca="1">'IMP PRJ Adj Net Salaries'!AM11*IMP_Salary_Revenue_Multiplier</f>
        <v>28.799999999999997</v>
      </c>
      <c r="AN11" s="266">
        <f ca="1">'IMP PRJ Adj Net Salaries'!AN11*IMP_Salary_Revenue_Multiplier</f>
        <v>34.6</v>
      </c>
      <c r="AO11" s="264">
        <f ca="1">'IMP PRJ Adj Net Salaries'!AO11*IMP_Salary_Revenue_Multiplier</f>
        <v>173</v>
      </c>
      <c r="AP11" s="264">
        <f ca="1">'IMP PRJ Adj Net Salaries'!AP11*IMP_Salary_Revenue_Multiplier</f>
        <v>173</v>
      </c>
      <c r="AQ11" s="263">
        <f ca="1">'IMP PRJ Adj Net Salaries'!AQ11*IMP_Salary_Revenue_Multiplier</f>
        <v>173</v>
      </c>
      <c r="AR11" s="264">
        <f ca="1">'IMP PRJ Adj Net Salaries'!AR11*IMP_Salary_Revenue_Multiplier</f>
        <v>207.59999999999997</v>
      </c>
      <c r="AS11" s="264">
        <f ca="1">'IMP PRJ Adj Net Salaries'!AS11*IMP_Salary_Revenue_Multiplier</f>
        <v>207.59999999999997</v>
      </c>
      <c r="AT11" s="263">
        <f ca="1">'IMP PRJ Adj Net Salaries'!AT11*IMP_Salary_Revenue_Multiplier</f>
        <v>207.59999999999997</v>
      </c>
      <c r="AU11" s="264">
        <f ca="1">'IMP PRJ Adj Net Salaries'!AU11*IMP_Salary_Revenue_Multiplier</f>
        <v>207.59999999999997</v>
      </c>
      <c r="AV11" s="264">
        <f ca="1">'IMP PRJ Adj Net Salaries'!AV11*IMP_Salary_Revenue_Multiplier</f>
        <v>207.59999999999997</v>
      </c>
      <c r="AW11" s="263">
        <f ca="1">'IMP PRJ Adj Net Salaries'!AW11*IMP_Salary_Revenue_Multiplier</f>
        <v>173</v>
      </c>
      <c r="AX11" s="264">
        <f ca="1">'IMP PRJ Adj Net Salaries'!AX11*IMP_Salary_Revenue_Multiplier</f>
        <v>224.89999999999998</v>
      </c>
      <c r="AY11" s="265">
        <f ca="1">'IMP PRJ Adj Net Salaries'!AY11*IMP_Salary_Revenue_Multiplier</f>
        <v>224.89999999999998</v>
      </c>
      <c r="AZ11" s="266">
        <f ca="1">'IMP PRJ Adj Net Salaries'!AZ11*IMP_Salary_Revenue_Multiplier</f>
        <v>270.39999999999998</v>
      </c>
      <c r="BA11" s="264">
        <f ca="1">'IMP PRJ Adj Net Salaries'!BA11*IMP_Salary_Revenue_Multiplier</f>
        <v>305.76</v>
      </c>
      <c r="BB11" s="264">
        <f ca="1">'IMP PRJ Adj Net Salaries'!BB11*IMP_Salary_Revenue_Multiplier</f>
        <v>305.76</v>
      </c>
      <c r="BC11" s="263">
        <f ca="1">'IMP PRJ Adj Net Salaries'!BC11*IMP_Salary_Revenue_Multiplier</f>
        <v>305.76</v>
      </c>
      <c r="BD11" s="264">
        <f ca="1">'IMP PRJ Adj Net Salaries'!BD11*IMP_Salary_Revenue_Multiplier</f>
        <v>617.76</v>
      </c>
      <c r="BE11" s="264">
        <f ca="1">'IMP PRJ Adj Net Salaries'!BE11*IMP_Salary_Revenue_Multiplier</f>
        <v>617.76</v>
      </c>
      <c r="BF11" s="263">
        <f ca="1">'IMP PRJ Adj Net Salaries'!BF11*IMP_Salary_Revenue_Multiplier</f>
        <v>617.76</v>
      </c>
      <c r="BG11" s="264">
        <f ca="1">'IMP PRJ Adj Net Salaries'!BG11*IMP_Salary_Revenue_Multiplier</f>
        <v>617.76</v>
      </c>
      <c r="BH11" s="264">
        <f ca="1">'IMP PRJ Adj Net Salaries'!BH11*IMP_Salary_Revenue_Multiplier</f>
        <v>617.76</v>
      </c>
      <c r="BI11" s="263">
        <f ca="1">'IMP PRJ Adj Net Salaries'!BI11*IMP_Salary_Revenue_Multiplier</f>
        <v>617.76</v>
      </c>
      <c r="BJ11" s="264">
        <f ca="1">'IMP PRJ Adj Net Salaries'!BJ11*IMP_Salary_Revenue_Multiplier</f>
        <v>617.76</v>
      </c>
      <c r="BK11" s="265">
        <f ca="1">'IMP PRJ Adj Net Salaries'!BK11*IMP_Salary_Revenue_Multiplier</f>
        <v>617.76</v>
      </c>
      <c r="BL11" s="266">
        <f ca="1">'IMP PRJ Adj Net Salaries'!BL11*IMP_Salary_Revenue_Multiplier</f>
        <v>692.5</v>
      </c>
      <c r="BM11" s="264">
        <f ca="1">'IMP PRJ Adj Net Salaries'!BM11*IMP_Salary_Revenue_Multiplier</f>
        <v>692.5</v>
      </c>
      <c r="BN11" s="264">
        <f ca="1">'IMP PRJ Adj Net Salaries'!BN11*IMP_Salary_Revenue_Multiplier</f>
        <v>692.5</v>
      </c>
      <c r="BO11" s="263">
        <f ca="1">'IMP PRJ Adj Net Salaries'!BO11*IMP_Salary_Revenue_Multiplier</f>
        <v>692.5</v>
      </c>
      <c r="BP11" s="264">
        <f ca="1">'IMP PRJ Adj Net Salaries'!BP11*IMP_Salary_Revenue_Multiplier</f>
        <v>1117.5</v>
      </c>
      <c r="BQ11" s="264">
        <f ca="1">'IMP PRJ Adj Net Salaries'!BQ11*IMP_Salary_Revenue_Multiplier</f>
        <v>1117.5</v>
      </c>
      <c r="BR11" s="263">
        <f ca="1">'IMP PRJ Adj Net Salaries'!BR11*IMP_Salary_Revenue_Multiplier</f>
        <v>1075</v>
      </c>
      <c r="BS11" s="264">
        <f ca="1">'IMP PRJ Adj Net Salaries'!BS11*IMP_Salary_Revenue_Multiplier</f>
        <v>1075</v>
      </c>
      <c r="BT11" s="264">
        <f ca="1">'IMP PRJ Adj Net Salaries'!BT11*IMP_Salary_Revenue_Multiplier</f>
        <v>1075</v>
      </c>
      <c r="BU11" s="263">
        <f ca="1">'IMP PRJ Adj Net Salaries'!BU11*IMP_Salary_Revenue_Multiplier</f>
        <v>1075</v>
      </c>
      <c r="BV11" s="264">
        <f ca="1">'IMP PRJ Adj Net Salaries'!BV11*IMP_Salary_Revenue_Multiplier</f>
        <v>1202.5</v>
      </c>
      <c r="BW11" s="265">
        <f ca="1">'IMP PRJ Adj Net Salaries'!BW11*IMP_Salary_Revenue_Multiplier</f>
        <v>1202.5</v>
      </c>
      <c r="BX11" s="266">
        <f ca="1">'IMP PRJ Adj Net Salaries'!BX11*IMP_Salary_Revenue_Multiplier</f>
        <v>1443</v>
      </c>
      <c r="BY11" s="264">
        <f ca="1">'IMP PRJ Adj Net Salaries'!BY11*IMP_Salary_Revenue_Multiplier</f>
        <v>1443</v>
      </c>
      <c r="BZ11" s="264">
        <f ca="1">'IMP PRJ Adj Net Salaries'!BZ11*IMP_Salary_Revenue_Multiplier</f>
        <v>1443</v>
      </c>
      <c r="CA11" s="263">
        <f ca="1">'IMP PRJ Adj Net Salaries'!CA11*IMP_Salary_Revenue_Multiplier</f>
        <v>1263</v>
      </c>
      <c r="CB11" s="264">
        <f ca="1">'IMP PRJ Adj Net Salaries'!CB11*IMP_Salary_Revenue_Multiplier</f>
        <v>1263</v>
      </c>
      <c r="CC11" s="264">
        <f ca="1">'IMP PRJ Adj Net Salaries'!CC11*IMP_Salary_Revenue_Multiplier</f>
        <v>1263</v>
      </c>
      <c r="CD11" s="263">
        <f ca="1">'IMP PRJ Adj Net Salaries'!CD11*IMP_Salary_Revenue_Multiplier</f>
        <v>1172.9999999999998</v>
      </c>
      <c r="CE11" s="264">
        <f ca="1">'IMP PRJ Adj Net Salaries'!CE11*IMP_Salary_Revenue_Multiplier</f>
        <v>1269</v>
      </c>
      <c r="CF11" s="264">
        <f ca="1">'IMP PRJ Adj Net Salaries'!CF11*IMP_Salary_Revenue_Multiplier</f>
        <v>1269</v>
      </c>
      <c r="CG11" s="263">
        <f ca="1">'IMP PRJ Adj Net Salaries'!CG11*IMP_Salary_Revenue_Multiplier</f>
        <v>1269</v>
      </c>
      <c r="CH11" s="264">
        <f ca="1">'IMP PRJ Adj Net Salaries'!CH11*IMP_Salary_Revenue_Multiplier</f>
        <v>1269</v>
      </c>
      <c r="CI11" s="265">
        <f ca="1">'IMP PRJ Adj Net Salaries'!CI11*IMP_Salary_Revenue_Multiplier</f>
        <v>1269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>
        <f>'MD - IMP'!C72</f>
        <v>3</v>
      </c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Adj Net Salaries'!AB12*IMP_Salary_Revenue_Multiplier</f>
        <v>0</v>
      </c>
      <c r="AC12" s="264">
        <f ca="1">'IMP PRJ Adj Net Salaries'!AC12*IMP_Salary_Revenue_Multiplier</f>
        <v>0</v>
      </c>
      <c r="AD12" s="264">
        <f ca="1">'IMP PRJ Adj Net Salaries'!AD12*IMP_Salary_Revenue_Multiplier</f>
        <v>21.6</v>
      </c>
      <c r="AE12" s="263">
        <f ca="1">'IMP PRJ Adj Net Salaries'!AE12*IMP_Salary_Revenue_Multiplier</f>
        <v>43.2</v>
      </c>
      <c r="AF12" s="264">
        <f ca="1">'IMP PRJ Adj Net Salaries'!AF12*IMP_Salary_Revenue_Multiplier</f>
        <v>43.2</v>
      </c>
      <c r="AG12" s="264">
        <f ca="1">'IMP PRJ Adj Net Salaries'!AG12*IMP_Salary_Revenue_Multiplier</f>
        <v>43.2</v>
      </c>
      <c r="AH12" s="263">
        <f ca="1">'IMP PRJ Adj Net Salaries'!AH12*IMP_Salary_Revenue_Multiplier</f>
        <v>43.2</v>
      </c>
      <c r="AI12" s="264">
        <f ca="1">'IMP PRJ Adj Net Salaries'!AI12*IMP_Salary_Revenue_Multiplier</f>
        <v>43.2</v>
      </c>
      <c r="AJ12" s="264">
        <f ca="1">'IMP PRJ Adj Net Salaries'!AJ12*IMP_Salary_Revenue_Multiplier</f>
        <v>43.2</v>
      </c>
      <c r="AK12" s="263">
        <f ca="1">'IMP PRJ Adj Net Salaries'!AK12*IMP_Salary_Revenue_Multiplier</f>
        <v>43.2</v>
      </c>
      <c r="AL12" s="264">
        <f ca="1">'IMP PRJ Adj Net Salaries'!AL12*IMP_Salary_Revenue_Multiplier</f>
        <v>43.2</v>
      </c>
      <c r="AM12" s="265">
        <f ca="1">'IMP PRJ Adj Net Salaries'!AM12*IMP_Salary_Revenue_Multiplier</f>
        <v>43.2</v>
      </c>
      <c r="AN12" s="266">
        <f ca="1">'IMP PRJ Adj Net Salaries'!AN12*IMP_Salary_Revenue_Multiplier</f>
        <v>51.899999999999991</v>
      </c>
      <c r="AO12" s="264">
        <f ca="1">'IMP PRJ Adj Net Salaries'!AO12*IMP_Salary_Revenue_Multiplier</f>
        <v>51.899999999999991</v>
      </c>
      <c r="AP12" s="264">
        <f ca="1">'IMP PRJ Adj Net Salaries'!AP12*IMP_Salary_Revenue_Multiplier</f>
        <v>155.69999999999999</v>
      </c>
      <c r="AQ12" s="263">
        <f ca="1">'IMP PRJ Adj Net Salaries'!AQ12*IMP_Salary_Revenue_Multiplier</f>
        <v>259.5</v>
      </c>
      <c r="AR12" s="264">
        <f ca="1">'IMP PRJ Adj Net Salaries'!AR12*IMP_Salary_Revenue_Multiplier</f>
        <v>259.5</v>
      </c>
      <c r="AS12" s="264">
        <f ca="1">'IMP PRJ Adj Net Salaries'!AS12*IMP_Salary_Revenue_Multiplier</f>
        <v>285.45</v>
      </c>
      <c r="AT12" s="263">
        <f ca="1">'IMP PRJ Adj Net Salaries'!AT12*IMP_Salary_Revenue_Multiplier</f>
        <v>311.39999999999998</v>
      </c>
      <c r="AU12" s="264">
        <f ca="1">'IMP PRJ Adj Net Salaries'!AU12*IMP_Salary_Revenue_Multiplier</f>
        <v>311.39999999999998</v>
      </c>
      <c r="AV12" s="264">
        <f ca="1">'IMP PRJ Adj Net Salaries'!AV12*IMP_Salary_Revenue_Multiplier</f>
        <v>311.39999999999998</v>
      </c>
      <c r="AW12" s="263">
        <f ca="1">'IMP PRJ Adj Net Salaries'!AW12*IMP_Salary_Revenue_Multiplier</f>
        <v>259.5</v>
      </c>
      <c r="AX12" s="264">
        <f ca="1">'IMP PRJ Adj Net Salaries'!AX12*IMP_Salary_Revenue_Multiplier</f>
        <v>259.5</v>
      </c>
      <c r="AY12" s="265">
        <f ca="1">'IMP PRJ Adj Net Salaries'!AY12*IMP_Salary_Revenue_Multiplier</f>
        <v>298.42500000000001</v>
      </c>
      <c r="AZ12" s="266">
        <f ca="1">'IMP PRJ Adj Net Salaries'!AZ12*IMP_Salary_Revenue_Multiplier</f>
        <v>405.6</v>
      </c>
      <c r="BA12" s="264">
        <f ca="1">'IMP PRJ Adj Net Salaries'!BA12*IMP_Salary_Revenue_Multiplier</f>
        <v>405.6</v>
      </c>
      <c r="BB12" s="264">
        <f ca="1">'IMP PRJ Adj Net Salaries'!BB12*IMP_Salary_Revenue_Multiplier</f>
        <v>432.11999999999995</v>
      </c>
      <c r="BC12" s="263">
        <f ca="1">'IMP PRJ Adj Net Salaries'!BC12*IMP_Salary_Revenue_Multiplier</f>
        <v>458.64</v>
      </c>
      <c r="BD12" s="264">
        <f ca="1">'IMP PRJ Adj Net Salaries'!BD12*IMP_Salary_Revenue_Multiplier</f>
        <v>458.64</v>
      </c>
      <c r="BE12" s="264">
        <f ca="1">'IMP PRJ Adj Net Salaries'!BE12*IMP_Salary_Revenue_Multiplier</f>
        <v>692.64</v>
      </c>
      <c r="BF12" s="263">
        <f ca="1">'IMP PRJ Adj Net Salaries'!BF12*IMP_Salary_Revenue_Multiplier</f>
        <v>926.64</v>
      </c>
      <c r="BG12" s="264">
        <f ca="1">'IMP PRJ Adj Net Salaries'!BG12*IMP_Salary_Revenue_Multiplier</f>
        <v>926.64</v>
      </c>
      <c r="BH12" s="264">
        <f ca="1">'IMP PRJ Adj Net Salaries'!BH12*IMP_Salary_Revenue_Multiplier</f>
        <v>926.64</v>
      </c>
      <c r="BI12" s="263">
        <f ca="1">'IMP PRJ Adj Net Salaries'!BI12*IMP_Salary_Revenue_Multiplier</f>
        <v>926.64</v>
      </c>
      <c r="BJ12" s="264">
        <f ca="1">'IMP PRJ Adj Net Salaries'!BJ12*IMP_Salary_Revenue_Multiplier</f>
        <v>926.64</v>
      </c>
      <c r="BK12" s="265">
        <f ca="1">'IMP PRJ Adj Net Salaries'!BK12*IMP_Salary_Revenue_Multiplier</f>
        <v>926.64</v>
      </c>
      <c r="BL12" s="266">
        <f ca="1">'IMP PRJ Adj Net Salaries'!BL12*IMP_Salary_Revenue_Multiplier</f>
        <v>1038.75</v>
      </c>
      <c r="BM12" s="264">
        <f ca="1">'IMP PRJ Adj Net Salaries'!BM12*IMP_Salary_Revenue_Multiplier</f>
        <v>1038.75</v>
      </c>
      <c r="BN12" s="264">
        <f ca="1">'IMP PRJ Adj Net Salaries'!BN12*IMP_Salary_Revenue_Multiplier</f>
        <v>1038.75</v>
      </c>
      <c r="BO12" s="263">
        <f ca="1">'IMP PRJ Adj Net Salaries'!BO12*IMP_Salary_Revenue_Multiplier</f>
        <v>1038.7500000000002</v>
      </c>
      <c r="BP12" s="264">
        <f ca="1">'IMP PRJ Adj Net Salaries'!BP12*IMP_Salary_Revenue_Multiplier</f>
        <v>1038.7500000000002</v>
      </c>
      <c r="BQ12" s="264">
        <f ca="1">'IMP PRJ Adj Net Salaries'!BQ12*IMP_Salary_Revenue_Multiplier</f>
        <v>1357.5</v>
      </c>
      <c r="BR12" s="263">
        <f ca="1">'IMP PRJ Adj Net Salaries'!BR12*IMP_Salary_Revenue_Multiplier</f>
        <v>1612.5</v>
      </c>
      <c r="BS12" s="264">
        <f ca="1">'IMP PRJ Adj Net Salaries'!BS12*IMP_Salary_Revenue_Multiplier</f>
        <v>1612.5</v>
      </c>
      <c r="BT12" s="264">
        <f ca="1">'IMP PRJ Adj Net Salaries'!BT12*IMP_Salary_Revenue_Multiplier</f>
        <v>1612.5</v>
      </c>
      <c r="BU12" s="263">
        <f ca="1">'IMP PRJ Adj Net Salaries'!BU12*IMP_Salary_Revenue_Multiplier</f>
        <v>1612.5</v>
      </c>
      <c r="BV12" s="264">
        <f ca="1">'IMP PRJ Adj Net Salaries'!BV12*IMP_Salary_Revenue_Multiplier</f>
        <v>1612.5</v>
      </c>
      <c r="BW12" s="265">
        <f ca="1">'IMP PRJ Adj Net Salaries'!BW12*IMP_Salary_Revenue_Multiplier</f>
        <v>1708.1249999999998</v>
      </c>
      <c r="BX12" s="266">
        <f ca="1">'IMP PRJ Adj Net Salaries'!BX12*IMP_Salary_Revenue_Multiplier</f>
        <v>2164.5</v>
      </c>
      <c r="BY12" s="264">
        <f ca="1">'IMP PRJ Adj Net Salaries'!BY12*IMP_Salary_Revenue_Multiplier</f>
        <v>2164.5</v>
      </c>
      <c r="BZ12" s="264">
        <f ca="1">'IMP PRJ Adj Net Salaries'!BZ12*IMP_Salary_Revenue_Multiplier</f>
        <v>2164.5</v>
      </c>
      <c r="CA12" s="263">
        <f ca="1">'IMP PRJ Adj Net Salaries'!CA12*IMP_Salary_Revenue_Multiplier</f>
        <v>1894.5000000000002</v>
      </c>
      <c r="CB12" s="264">
        <f ca="1">'IMP PRJ Adj Net Salaries'!CB12*IMP_Salary_Revenue_Multiplier</f>
        <v>1894.5000000000002</v>
      </c>
      <c r="CC12" s="264">
        <f ca="1">'IMP PRJ Adj Net Salaries'!CC12*IMP_Salary_Revenue_Multiplier</f>
        <v>1894.5000000000002</v>
      </c>
      <c r="CD12" s="263">
        <f ca="1">'IMP PRJ Adj Net Salaries'!CD12*IMP_Salary_Revenue_Multiplier</f>
        <v>1759.5</v>
      </c>
      <c r="CE12" s="264">
        <f ca="1">'IMP PRJ Adj Net Salaries'!CE12*IMP_Salary_Revenue_Multiplier</f>
        <v>1759.5</v>
      </c>
      <c r="CF12" s="264">
        <f ca="1">'IMP PRJ Adj Net Salaries'!CF12*IMP_Salary_Revenue_Multiplier</f>
        <v>1831.4999999999998</v>
      </c>
      <c r="CG12" s="263">
        <f ca="1">'IMP PRJ Adj Net Salaries'!CG12*IMP_Salary_Revenue_Multiplier</f>
        <v>1903.5</v>
      </c>
      <c r="CH12" s="264">
        <f ca="1">'IMP PRJ Adj Net Salaries'!CH12*IMP_Salary_Revenue_Multiplier</f>
        <v>1903.5</v>
      </c>
      <c r="CI12" s="265">
        <f ca="1">'IMP PRJ Adj Net Salaries'!CI12*IMP_Salary_Revenue_Multiplier</f>
        <v>1903.5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>
        <f>'MD - IMP'!C73</f>
        <v>8</v>
      </c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Adj Net Salaries'!AB13*IMP_Salary_Revenue_Multiplier</f>
        <v>57.599999999999994</v>
      </c>
      <c r="AC13" s="264">
        <f ca="1">'IMP PRJ Adj Net Salaries'!AC13*IMP_Salary_Revenue_Multiplier</f>
        <v>57.599999999999994</v>
      </c>
      <c r="AD13" s="264">
        <f ca="1">'IMP PRJ Adj Net Salaries'!AD13*IMP_Salary_Revenue_Multiplier</f>
        <v>5.76</v>
      </c>
      <c r="AE13" s="263">
        <f ca="1">'IMP PRJ Adj Net Salaries'!AE13*IMP_Salary_Revenue_Multiplier</f>
        <v>5.76</v>
      </c>
      <c r="AF13" s="264">
        <f ca="1">'IMP PRJ Adj Net Salaries'!AF13*IMP_Salary_Revenue_Multiplier</f>
        <v>0</v>
      </c>
      <c r="AG13" s="264">
        <f ca="1">'IMP PRJ Adj Net Salaries'!AG13*IMP_Salary_Revenue_Multiplier</f>
        <v>11.52</v>
      </c>
      <c r="AH13" s="263">
        <f ca="1">'IMP PRJ Adj Net Salaries'!AH13*IMP_Salary_Revenue_Multiplier</f>
        <v>5.76</v>
      </c>
      <c r="AI13" s="264">
        <f ca="1">'IMP PRJ Adj Net Salaries'!AI13*IMP_Salary_Revenue_Multiplier</f>
        <v>0</v>
      </c>
      <c r="AJ13" s="264">
        <f ca="1">'IMP PRJ Adj Net Salaries'!AJ13*IMP_Salary_Revenue_Multiplier</f>
        <v>11.52</v>
      </c>
      <c r="AK13" s="263">
        <f ca="1">'IMP PRJ Adj Net Salaries'!AK13*IMP_Salary_Revenue_Multiplier</f>
        <v>5.76</v>
      </c>
      <c r="AL13" s="264">
        <f ca="1">'IMP PRJ Adj Net Salaries'!AL13*IMP_Salary_Revenue_Multiplier</f>
        <v>0</v>
      </c>
      <c r="AM13" s="265">
        <f ca="1">'IMP PRJ Adj Net Salaries'!AM13*IMP_Salary_Revenue_Multiplier</f>
        <v>11.52</v>
      </c>
      <c r="AN13" s="266">
        <f ca="1">'IMP PRJ Adj Net Salaries'!AN13*IMP_Salary_Revenue_Multiplier</f>
        <v>283.71999999999997</v>
      </c>
      <c r="AO13" s="264">
        <f ca="1">'IMP PRJ Adj Net Salaries'!AO13*IMP_Salary_Revenue_Multiplier</f>
        <v>276.8</v>
      </c>
      <c r="AP13" s="264">
        <f ca="1">'IMP PRJ Adj Net Salaries'!AP13*IMP_Salary_Revenue_Multiplier</f>
        <v>41.52</v>
      </c>
      <c r="AQ13" s="263">
        <f ca="1">'IMP PRJ Adj Net Salaries'!AQ13*IMP_Salary_Revenue_Multiplier</f>
        <v>103.79999999999998</v>
      </c>
      <c r="AR13" s="264">
        <f ca="1">'IMP PRJ Adj Net Salaries'!AR13*IMP_Salary_Revenue_Multiplier</f>
        <v>69.2</v>
      </c>
      <c r="AS13" s="264">
        <f ca="1">'IMP PRJ Adj Net Salaries'!AS13*IMP_Salary_Revenue_Multiplier</f>
        <v>76.12</v>
      </c>
      <c r="AT13" s="263">
        <f ca="1">'IMP PRJ Adj Net Salaries'!AT13*IMP_Salary_Revenue_Multiplier</f>
        <v>41.52</v>
      </c>
      <c r="AU13" s="264">
        <f ca="1">'IMP PRJ Adj Net Salaries'!AU13*IMP_Salary_Revenue_Multiplier</f>
        <v>0</v>
      </c>
      <c r="AV13" s="264">
        <f ca="1">'IMP PRJ Adj Net Salaries'!AV13*IMP_Salary_Revenue_Multiplier</f>
        <v>83.04</v>
      </c>
      <c r="AW13" s="263">
        <f ca="1">'IMP PRJ Adj Net Salaries'!AW13*IMP_Salary_Revenue_Multiplier</f>
        <v>138.4</v>
      </c>
      <c r="AX13" s="264">
        <f ca="1">'IMP PRJ Adj Net Salaries'!AX13*IMP_Salary_Revenue_Multiplier</f>
        <v>103.79999999999998</v>
      </c>
      <c r="AY13" s="265">
        <f ca="1">'IMP PRJ Adj Net Salaries'!AY13*IMP_Salary_Revenue_Multiplier</f>
        <v>79.58</v>
      </c>
      <c r="AZ13" s="266">
        <f ca="1">'IMP PRJ Adj Net Salaries'!AZ13*IMP_Salary_Revenue_Multiplier</f>
        <v>124.80000000000001</v>
      </c>
      <c r="BA13" s="264">
        <f ca="1">'IMP PRJ Adj Net Salaries'!BA13*IMP_Salary_Revenue_Multiplier</f>
        <v>70.72</v>
      </c>
      <c r="BB13" s="264">
        <f ca="1">'IMP PRJ Adj Net Salaries'!BB13*IMP_Salary_Revenue_Multiplier</f>
        <v>115.23200000000001</v>
      </c>
      <c r="BC13" s="263">
        <f ca="1">'IMP PRJ Adj Net Salaries'!BC13*IMP_Salary_Revenue_Multiplier</f>
        <v>685.15199999999993</v>
      </c>
      <c r="BD13" s="264">
        <f ca="1">'IMP PRJ Adj Net Salaries'!BD13*IMP_Salary_Revenue_Multiplier</f>
        <v>624</v>
      </c>
      <c r="BE13" s="264">
        <f ca="1">'IMP PRJ Adj Net Salaries'!BE13*IMP_Salary_Revenue_Multiplier</f>
        <v>184.70399999999998</v>
      </c>
      <c r="BF13" s="263">
        <f ca="1">'IMP PRJ Adj Net Salaries'!BF13*IMP_Salary_Revenue_Multiplier</f>
        <v>123.55200000000002</v>
      </c>
      <c r="BG13" s="264">
        <f ca="1">'IMP PRJ Adj Net Salaries'!BG13*IMP_Salary_Revenue_Multiplier</f>
        <v>0</v>
      </c>
      <c r="BH13" s="264">
        <f ca="1">'IMP PRJ Adj Net Salaries'!BH13*IMP_Salary_Revenue_Multiplier</f>
        <v>247.10400000000004</v>
      </c>
      <c r="BI13" s="263">
        <f ca="1">'IMP PRJ Adj Net Salaries'!BI13*IMP_Salary_Revenue_Multiplier</f>
        <v>123.55200000000002</v>
      </c>
      <c r="BJ13" s="264">
        <f ca="1">'IMP PRJ Adj Net Salaries'!BJ13*IMP_Salary_Revenue_Multiplier</f>
        <v>0</v>
      </c>
      <c r="BK13" s="265">
        <f ca="1">'IMP PRJ Adj Net Salaries'!BK13*IMP_Salary_Revenue_Multiplier</f>
        <v>247.10400000000004</v>
      </c>
      <c r="BL13" s="266">
        <f ca="1">'IMP PRJ Adj Net Salaries'!BL13*IMP_Salary_Revenue_Multiplier</f>
        <v>138.5</v>
      </c>
      <c r="BM13" s="264">
        <f ca="1">'IMP PRJ Adj Net Salaries'!BM13*IMP_Salary_Revenue_Multiplier</f>
        <v>0</v>
      </c>
      <c r="BN13" s="264">
        <f ca="1">'IMP PRJ Adj Net Salaries'!BN13*IMP_Salary_Revenue_Multiplier</f>
        <v>277</v>
      </c>
      <c r="BO13" s="263">
        <f ca="1">'IMP PRJ Adj Net Salaries'!BO13*IMP_Salary_Revenue_Multiplier</f>
        <v>988.5</v>
      </c>
      <c r="BP13" s="264">
        <f ca="1">'IMP PRJ Adj Net Salaries'!BP13*IMP_Salary_Revenue_Multiplier</f>
        <v>850</v>
      </c>
      <c r="BQ13" s="264">
        <f ca="1">'IMP PRJ Adj Net Salaries'!BQ13*IMP_Salary_Revenue_Multiplier</f>
        <v>362</v>
      </c>
      <c r="BR13" s="263">
        <f ca="1">'IMP PRJ Adj Net Salaries'!BR13*IMP_Salary_Revenue_Multiplier</f>
        <v>215</v>
      </c>
      <c r="BS13" s="264">
        <f ca="1">'IMP PRJ Adj Net Salaries'!BS13*IMP_Salary_Revenue_Multiplier</f>
        <v>0</v>
      </c>
      <c r="BT13" s="264">
        <f ca="1">'IMP PRJ Adj Net Salaries'!BT13*IMP_Salary_Revenue_Multiplier</f>
        <v>430</v>
      </c>
      <c r="BU13" s="263">
        <f ca="1">'IMP PRJ Adj Net Salaries'!BU13*IMP_Salary_Revenue_Multiplier</f>
        <v>469.99999999999994</v>
      </c>
      <c r="BV13" s="264">
        <f ca="1">'IMP PRJ Adj Net Salaries'!BV13*IMP_Salary_Revenue_Multiplier</f>
        <v>255</v>
      </c>
      <c r="BW13" s="265">
        <f ca="1">'IMP PRJ Adj Net Salaries'!BW13*IMP_Salary_Revenue_Multiplier</f>
        <v>455.5</v>
      </c>
      <c r="BX13" s="266">
        <f ca="1">'IMP PRJ Adj Net Salaries'!BX13*IMP_Salary_Revenue_Multiplier</f>
        <v>288.60000000000002</v>
      </c>
      <c r="BY13" s="264">
        <f ca="1">'IMP PRJ Adj Net Salaries'!BY13*IMP_Salary_Revenue_Multiplier</f>
        <v>0</v>
      </c>
      <c r="BZ13" s="264">
        <f ca="1">'IMP PRJ Adj Net Salaries'!BZ13*IMP_Salary_Revenue_Multiplier</f>
        <v>577.20000000000005</v>
      </c>
      <c r="CA13" s="263">
        <f ca="1">'IMP PRJ Adj Net Salaries'!CA13*IMP_Salary_Revenue_Multiplier</f>
        <v>252.59999999999997</v>
      </c>
      <c r="CB13" s="264">
        <f ca="1">'IMP PRJ Adj Net Salaries'!CB13*IMP_Salary_Revenue_Multiplier</f>
        <v>0</v>
      </c>
      <c r="CC13" s="264">
        <f ca="1">'IMP PRJ Adj Net Salaries'!CC13*IMP_Salary_Revenue_Multiplier</f>
        <v>505.19999999999993</v>
      </c>
      <c r="CD13" s="263">
        <f ca="1">'IMP PRJ Adj Net Salaries'!CD13*IMP_Salary_Revenue_Multiplier</f>
        <v>426.59999999999997</v>
      </c>
      <c r="CE13" s="264">
        <f ca="1">'IMP PRJ Adj Net Salaries'!CE13*IMP_Salary_Revenue_Multiplier</f>
        <v>192.00000000000003</v>
      </c>
      <c r="CF13" s="264">
        <f ca="1">'IMP PRJ Adj Net Salaries'!CF13*IMP_Salary_Revenue_Multiplier</f>
        <v>488.39999999999986</v>
      </c>
      <c r="CG13" s="263">
        <f ca="1">'IMP PRJ Adj Net Salaries'!CG13*IMP_Salary_Revenue_Multiplier</f>
        <v>253.79999999999995</v>
      </c>
      <c r="CH13" s="264">
        <f ca="1">'IMP PRJ Adj Net Salaries'!CH13*IMP_Salary_Revenue_Multiplier</f>
        <v>0</v>
      </c>
      <c r="CI13" s="265">
        <f ca="1">'IMP PRJ Adj Net Salaries'!CI13*IMP_Salary_Revenue_Multiplier</f>
        <v>507.59999999999991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>
        <f>'MD - IMP'!C74</f>
        <v>6</v>
      </c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Adj Net Salaries'!AB14*IMP_Salary_Revenue_Multiplier</f>
        <v>43.2</v>
      </c>
      <c r="AC14" s="264">
        <f ca="1">'IMP PRJ Adj Net Salaries'!AC14*IMP_Salary_Revenue_Multiplier</f>
        <v>43.2</v>
      </c>
      <c r="AD14" s="264">
        <f ca="1">'IMP PRJ Adj Net Salaries'!AD14*IMP_Salary_Revenue_Multiplier</f>
        <v>21.6</v>
      </c>
      <c r="AE14" s="263">
        <f ca="1">'IMP PRJ Adj Net Salaries'!AE14*IMP_Salary_Revenue_Multiplier</f>
        <v>21.6</v>
      </c>
      <c r="AF14" s="264">
        <f ca="1">'IMP PRJ Adj Net Salaries'!AF14*IMP_Salary_Revenue_Multiplier</f>
        <v>4.32</v>
      </c>
      <c r="AG14" s="264">
        <f ca="1">'IMP PRJ Adj Net Salaries'!AG14*IMP_Salary_Revenue_Multiplier</f>
        <v>32.4</v>
      </c>
      <c r="AH14" s="263">
        <f ca="1">'IMP PRJ Adj Net Salaries'!AH14*IMP_Salary_Revenue_Multiplier</f>
        <v>21.6</v>
      </c>
      <c r="AI14" s="264">
        <f ca="1">'IMP PRJ Adj Net Salaries'!AI14*IMP_Salary_Revenue_Multiplier</f>
        <v>4.32</v>
      </c>
      <c r="AJ14" s="264">
        <f ca="1">'IMP PRJ Adj Net Salaries'!AJ14*IMP_Salary_Revenue_Multiplier</f>
        <v>32.4</v>
      </c>
      <c r="AK14" s="263">
        <f ca="1">'IMP PRJ Adj Net Salaries'!AK14*IMP_Salary_Revenue_Multiplier</f>
        <v>21.6</v>
      </c>
      <c r="AL14" s="264">
        <f ca="1">'IMP PRJ Adj Net Salaries'!AL14*IMP_Salary_Revenue_Multiplier</f>
        <v>4.32</v>
      </c>
      <c r="AM14" s="265">
        <f ca="1">'IMP PRJ Adj Net Salaries'!AM14*IMP_Salary_Revenue_Multiplier</f>
        <v>32.4</v>
      </c>
      <c r="AN14" s="266">
        <f ca="1">'IMP PRJ Adj Net Salaries'!AN14*IMP_Salary_Revenue_Multiplier</f>
        <v>233.55</v>
      </c>
      <c r="AO14" s="264">
        <f ca="1">'IMP PRJ Adj Net Salaries'!AO14*IMP_Salary_Revenue_Multiplier</f>
        <v>212.78999999999996</v>
      </c>
      <c r="AP14" s="264">
        <f ca="1">'IMP PRJ Adj Net Salaries'!AP14*IMP_Salary_Revenue_Multiplier</f>
        <v>142.72499999999999</v>
      </c>
      <c r="AQ14" s="263">
        <f ca="1">'IMP PRJ Adj Net Salaries'!AQ14*IMP_Salary_Revenue_Multiplier</f>
        <v>181.64999999999998</v>
      </c>
      <c r="AR14" s="264">
        <f ca="1">'IMP PRJ Adj Net Salaries'!AR14*IMP_Salary_Revenue_Multiplier</f>
        <v>77.849999999999994</v>
      </c>
      <c r="AS14" s="264">
        <f ca="1">'IMP PRJ Adj Net Salaries'!AS14*IMP_Salary_Revenue_Multiplier</f>
        <v>220.57500000000002</v>
      </c>
      <c r="AT14" s="263">
        <f ca="1">'IMP PRJ Adj Net Salaries'!AT14*IMP_Salary_Revenue_Multiplier</f>
        <v>155.69999999999999</v>
      </c>
      <c r="AU14" s="264">
        <f ca="1">'IMP PRJ Adj Net Salaries'!AU14*IMP_Salary_Revenue_Multiplier</f>
        <v>31.140000000000004</v>
      </c>
      <c r="AV14" s="264">
        <f ca="1">'IMP PRJ Adj Net Salaries'!AV14*IMP_Salary_Revenue_Multiplier</f>
        <v>233.55</v>
      </c>
      <c r="AW14" s="263">
        <f ca="1">'IMP PRJ Adj Net Salaries'!AW14*IMP_Salary_Revenue_Multiplier</f>
        <v>207.59999999999997</v>
      </c>
      <c r="AX14" s="264">
        <f ca="1">'IMP PRJ Adj Net Salaries'!AX14*IMP_Salary_Revenue_Multiplier</f>
        <v>103.79999999999998</v>
      </c>
      <c r="AY14" s="265">
        <f ca="1">'IMP PRJ Adj Net Salaries'!AY14*IMP_Salary_Revenue_Multiplier</f>
        <v>233.55</v>
      </c>
      <c r="AZ14" s="266">
        <f ca="1">'IMP PRJ Adj Net Salaries'!AZ14*IMP_Salary_Revenue_Multiplier</f>
        <v>255.84</v>
      </c>
      <c r="BA14" s="264">
        <f ca="1">'IMP PRJ Adj Net Salaries'!BA14*IMP_Salary_Revenue_Multiplier</f>
        <v>93.6</v>
      </c>
      <c r="BB14" s="264">
        <f ca="1">'IMP PRJ Adj Net Salaries'!BB14*IMP_Salary_Revenue_Multiplier</f>
        <v>330.71999999999997</v>
      </c>
      <c r="BC14" s="263">
        <f ca="1">'IMP PRJ Adj Net Salaries'!BC14*IMP_Salary_Revenue_Multiplier</f>
        <v>697.32000000000016</v>
      </c>
      <c r="BD14" s="264">
        <f ca="1">'IMP PRJ Adj Net Salaries'!BD14*IMP_Salary_Revenue_Multiplier</f>
        <v>513.86399999999992</v>
      </c>
      <c r="BE14" s="264">
        <f ca="1">'IMP PRJ Adj Net Salaries'!BE14*IMP_Salary_Revenue_Multiplier</f>
        <v>577.9799999999999</v>
      </c>
      <c r="BF14" s="263">
        <f ca="1">'IMP PRJ Adj Net Salaries'!BF14*IMP_Salary_Revenue_Multiplier</f>
        <v>463.32</v>
      </c>
      <c r="BG14" s="264">
        <f ca="1">'IMP PRJ Adj Net Salaries'!BG14*IMP_Salary_Revenue_Multiplier</f>
        <v>92.664000000000016</v>
      </c>
      <c r="BH14" s="264">
        <f ca="1">'IMP PRJ Adj Net Salaries'!BH14*IMP_Salary_Revenue_Multiplier</f>
        <v>694.9799999999999</v>
      </c>
      <c r="BI14" s="263">
        <f ca="1">'IMP PRJ Adj Net Salaries'!BI14*IMP_Salary_Revenue_Multiplier</f>
        <v>463.32</v>
      </c>
      <c r="BJ14" s="264">
        <f ca="1">'IMP PRJ Adj Net Salaries'!BJ14*IMP_Salary_Revenue_Multiplier</f>
        <v>92.664000000000016</v>
      </c>
      <c r="BK14" s="265">
        <f ca="1">'IMP PRJ Adj Net Salaries'!BK14*IMP_Salary_Revenue_Multiplier</f>
        <v>694.9799999999999</v>
      </c>
      <c r="BL14" s="266">
        <f ca="1">'IMP PRJ Adj Net Salaries'!BL14*IMP_Salary_Revenue_Multiplier</f>
        <v>519.375</v>
      </c>
      <c r="BM14" s="264">
        <f ca="1">'IMP PRJ Adj Net Salaries'!BM14*IMP_Salary_Revenue_Multiplier</f>
        <v>103.87500000000001</v>
      </c>
      <c r="BN14" s="264">
        <f ca="1">'IMP PRJ Adj Net Salaries'!BN14*IMP_Salary_Revenue_Multiplier</f>
        <v>779.0625</v>
      </c>
      <c r="BO14" s="263">
        <f ca="1">'IMP PRJ Adj Net Salaries'!BO14*IMP_Salary_Revenue_Multiplier</f>
        <v>1156.8750000000002</v>
      </c>
      <c r="BP14" s="264">
        <f ca="1">'IMP PRJ Adj Net Salaries'!BP14*IMP_Salary_Revenue_Multiplier</f>
        <v>741.375</v>
      </c>
      <c r="BQ14" s="264">
        <f ca="1">'IMP PRJ Adj Net Salaries'!BQ14*IMP_Salary_Revenue_Multiplier</f>
        <v>1097.8125</v>
      </c>
      <c r="BR14" s="263">
        <f ca="1">'IMP PRJ Adj Net Salaries'!BR14*IMP_Salary_Revenue_Multiplier</f>
        <v>806.25</v>
      </c>
      <c r="BS14" s="264">
        <f ca="1">'IMP PRJ Adj Net Salaries'!BS14*IMP_Salary_Revenue_Multiplier</f>
        <v>161.25</v>
      </c>
      <c r="BT14" s="264">
        <f ca="1">'IMP PRJ Adj Net Salaries'!BT14*IMP_Salary_Revenue_Multiplier</f>
        <v>1209.375</v>
      </c>
      <c r="BU14" s="263">
        <f ca="1">'IMP PRJ Adj Net Salaries'!BU14*IMP_Salary_Revenue_Multiplier</f>
        <v>997.50000000000011</v>
      </c>
      <c r="BV14" s="264">
        <f ca="1">'IMP PRJ Adj Net Salaries'!BV14*IMP_Salary_Revenue_Multiplier</f>
        <v>352.49999999999994</v>
      </c>
      <c r="BW14" s="265">
        <f ca="1">'IMP PRJ Adj Net Salaries'!BW14*IMP_Salary_Revenue_Multiplier</f>
        <v>1305</v>
      </c>
      <c r="BX14" s="266">
        <f ca="1">'IMP PRJ Adj Net Salaries'!BX14*IMP_Salary_Revenue_Multiplier</f>
        <v>1082.25</v>
      </c>
      <c r="BY14" s="264">
        <f ca="1">'IMP PRJ Adj Net Salaries'!BY14*IMP_Salary_Revenue_Multiplier</f>
        <v>216.45000000000005</v>
      </c>
      <c r="BZ14" s="264">
        <f ca="1">'IMP PRJ Adj Net Salaries'!BZ14*IMP_Salary_Revenue_Multiplier</f>
        <v>1623.375</v>
      </c>
      <c r="CA14" s="263">
        <f ca="1">'IMP PRJ Adj Net Salaries'!CA14*IMP_Salary_Revenue_Multiplier</f>
        <v>947.25000000000011</v>
      </c>
      <c r="CB14" s="264">
        <f ca="1">'IMP PRJ Adj Net Salaries'!CB14*IMP_Salary_Revenue_Multiplier</f>
        <v>189.45</v>
      </c>
      <c r="CC14" s="264">
        <f ca="1">'IMP PRJ Adj Net Salaries'!CC14*IMP_Salary_Revenue_Multiplier</f>
        <v>1420.875</v>
      </c>
      <c r="CD14" s="263">
        <f ca="1">'IMP PRJ Adj Net Salaries'!CD14*IMP_Salary_Revenue_Multiplier</f>
        <v>1023.7499999999998</v>
      </c>
      <c r="CE14" s="264">
        <f ca="1">'IMP PRJ Adj Net Salaries'!CE14*IMP_Salary_Revenue_Multiplier</f>
        <v>319.95</v>
      </c>
      <c r="CF14" s="264">
        <f ca="1">'IMP PRJ Adj Net Salaries'!CF14*IMP_Salary_Revenue_Multiplier</f>
        <v>1391.625</v>
      </c>
      <c r="CG14" s="263">
        <f ca="1">'IMP PRJ Adj Net Salaries'!CG14*IMP_Salary_Revenue_Multiplier</f>
        <v>951.75</v>
      </c>
      <c r="CH14" s="264">
        <f ca="1">'IMP PRJ Adj Net Salaries'!CH14*IMP_Salary_Revenue_Multiplier</f>
        <v>190.34999999999997</v>
      </c>
      <c r="CI14" s="265">
        <f ca="1">'IMP PRJ Adj Net Salaries'!CI14*IMP_Salary_Revenue_Multiplier</f>
        <v>1427.625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>
        <f>'MD - IMP'!C75</f>
        <v>4</v>
      </c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Adj Net Salaries'!AB15*IMP_Salary_Revenue_Multiplier</f>
        <v>0</v>
      </c>
      <c r="AC15" s="264">
        <f ca="1">'IMP PRJ Adj Net Salaries'!AC15*IMP_Salary_Revenue_Multiplier</f>
        <v>28.799999999999997</v>
      </c>
      <c r="AD15" s="264">
        <f ca="1">'IMP PRJ Adj Net Salaries'!AD15*IMP_Salary_Revenue_Multiplier</f>
        <v>28.799999999999997</v>
      </c>
      <c r="AE15" s="263">
        <f ca="1">'IMP PRJ Adj Net Salaries'!AE15*IMP_Salary_Revenue_Multiplier</f>
        <v>28.799999999999997</v>
      </c>
      <c r="AF15" s="264">
        <f ca="1">'IMP PRJ Adj Net Salaries'!AF15*IMP_Salary_Revenue_Multiplier</f>
        <v>28.799999999999997</v>
      </c>
      <c r="AG15" s="264">
        <f ca="1">'IMP PRJ Adj Net Salaries'!AG15*IMP_Salary_Revenue_Multiplier</f>
        <v>28.799999999999997</v>
      </c>
      <c r="AH15" s="263">
        <f ca="1">'IMP PRJ Adj Net Salaries'!AH15*IMP_Salary_Revenue_Multiplier</f>
        <v>28.799999999999997</v>
      </c>
      <c r="AI15" s="264">
        <f ca="1">'IMP PRJ Adj Net Salaries'!AI15*IMP_Salary_Revenue_Multiplier</f>
        <v>28.799999999999997</v>
      </c>
      <c r="AJ15" s="264">
        <f ca="1">'IMP PRJ Adj Net Salaries'!AJ15*IMP_Salary_Revenue_Multiplier</f>
        <v>28.799999999999997</v>
      </c>
      <c r="AK15" s="263">
        <f ca="1">'IMP PRJ Adj Net Salaries'!AK15*IMP_Salary_Revenue_Multiplier</f>
        <v>28.799999999999997</v>
      </c>
      <c r="AL15" s="264">
        <f ca="1">'IMP PRJ Adj Net Salaries'!AL15*IMP_Salary_Revenue_Multiplier</f>
        <v>28.799999999999997</v>
      </c>
      <c r="AM15" s="265">
        <f ca="1">'IMP PRJ Adj Net Salaries'!AM15*IMP_Salary_Revenue_Multiplier</f>
        <v>28.799999999999997</v>
      </c>
      <c r="AN15" s="266">
        <f ca="1">'IMP PRJ Adj Net Salaries'!AN15*IMP_Salary_Revenue_Multiplier</f>
        <v>34.6</v>
      </c>
      <c r="AO15" s="264">
        <f ca="1">'IMP PRJ Adj Net Salaries'!AO15*IMP_Salary_Revenue_Multiplier</f>
        <v>173</v>
      </c>
      <c r="AP15" s="264">
        <f ca="1">'IMP PRJ Adj Net Salaries'!AP15*IMP_Salary_Revenue_Multiplier</f>
        <v>173</v>
      </c>
      <c r="AQ15" s="263">
        <f ca="1">'IMP PRJ Adj Net Salaries'!AQ15*IMP_Salary_Revenue_Multiplier</f>
        <v>173</v>
      </c>
      <c r="AR15" s="264">
        <f ca="1">'IMP PRJ Adj Net Salaries'!AR15*IMP_Salary_Revenue_Multiplier</f>
        <v>207.59999999999997</v>
      </c>
      <c r="AS15" s="264">
        <f ca="1">'IMP PRJ Adj Net Salaries'!AS15*IMP_Salary_Revenue_Multiplier</f>
        <v>207.59999999999997</v>
      </c>
      <c r="AT15" s="263">
        <f ca="1">'IMP PRJ Adj Net Salaries'!AT15*IMP_Salary_Revenue_Multiplier</f>
        <v>207.59999999999997</v>
      </c>
      <c r="AU15" s="264">
        <f ca="1">'IMP PRJ Adj Net Salaries'!AU15*IMP_Salary_Revenue_Multiplier</f>
        <v>207.59999999999997</v>
      </c>
      <c r="AV15" s="264">
        <f ca="1">'IMP PRJ Adj Net Salaries'!AV15*IMP_Salary_Revenue_Multiplier</f>
        <v>207.59999999999997</v>
      </c>
      <c r="AW15" s="263">
        <f ca="1">'IMP PRJ Adj Net Salaries'!AW15*IMP_Salary_Revenue_Multiplier</f>
        <v>173</v>
      </c>
      <c r="AX15" s="264">
        <f ca="1">'IMP PRJ Adj Net Salaries'!AX15*IMP_Salary_Revenue_Multiplier</f>
        <v>224.89999999999998</v>
      </c>
      <c r="AY15" s="265">
        <f ca="1">'IMP PRJ Adj Net Salaries'!AY15*IMP_Salary_Revenue_Multiplier</f>
        <v>224.89999999999998</v>
      </c>
      <c r="AZ15" s="266">
        <f ca="1">'IMP PRJ Adj Net Salaries'!AZ15*IMP_Salary_Revenue_Multiplier</f>
        <v>270.39999999999998</v>
      </c>
      <c r="BA15" s="264">
        <f ca="1">'IMP PRJ Adj Net Salaries'!BA15*IMP_Salary_Revenue_Multiplier</f>
        <v>305.76</v>
      </c>
      <c r="BB15" s="264">
        <f ca="1">'IMP PRJ Adj Net Salaries'!BB15*IMP_Salary_Revenue_Multiplier</f>
        <v>305.76</v>
      </c>
      <c r="BC15" s="263">
        <f ca="1">'IMP PRJ Adj Net Salaries'!BC15*IMP_Salary_Revenue_Multiplier</f>
        <v>305.76</v>
      </c>
      <c r="BD15" s="264">
        <f ca="1">'IMP PRJ Adj Net Salaries'!BD15*IMP_Salary_Revenue_Multiplier</f>
        <v>617.76</v>
      </c>
      <c r="BE15" s="264">
        <f ca="1">'IMP PRJ Adj Net Salaries'!BE15*IMP_Salary_Revenue_Multiplier</f>
        <v>617.76</v>
      </c>
      <c r="BF15" s="263">
        <f ca="1">'IMP PRJ Adj Net Salaries'!BF15*IMP_Salary_Revenue_Multiplier</f>
        <v>617.76</v>
      </c>
      <c r="BG15" s="264">
        <f ca="1">'IMP PRJ Adj Net Salaries'!BG15*IMP_Salary_Revenue_Multiplier</f>
        <v>617.76</v>
      </c>
      <c r="BH15" s="264">
        <f ca="1">'IMP PRJ Adj Net Salaries'!BH15*IMP_Salary_Revenue_Multiplier</f>
        <v>617.76</v>
      </c>
      <c r="BI15" s="263">
        <f ca="1">'IMP PRJ Adj Net Salaries'!BI15*IMP_Salary_Revenue_Multiplier</f>
        <v>617.76</v>
      </c>
      <c r="BJ15" s="264">
        <f ca="1">'IMP PRJ Adj Net Salaries'!BJ15*IMP_Salary_Revenue_Multiplier</f>
        <v>617.76</v>
      </c>
      <c r="BK15" s="265">
        <f ca="1">'IMP PRJ Adj Net Salaries'!BK15*IMP_Salary_Revenue_Multiplier</f>
        <v>617.76</v>
      </c>
      <c r="BL15" s="266">
        <f ca="1">'IMP PRJ Adj Net Salaries'!BL15*IMP_Salary_Revenue_Multiplier</f>
        <v>692.5</v>
      </c>
      <c r="BM15" s="264">
        <f ca="1">'IMP PRJ Adj Net Salaries'!BM15*IMP_Salary_Revenue_Multiplier</f>
        <v>692.5</v>
      </c>
      <c r="BN15" s="264">
        <f ca="1">'IMP PRJ Adj Net Salaries'!BN15*IMP_Salary_Revenue_Multiplier</f>
        <v>692.5</v>
      </c>
      <c r="BO15" s="263">
        <f ca="1">'IMP PRJ Adj Net Salaries'!BO15*IMP_Salary_Revenue_Multiplier</f>
        <v>692.5</v>
      </c>
      <c r="BP15" s="264">
        <f ca="1">'IMP PRJ Adj Net Salaries'!BP15*IMP_Salary_Revenue_Multiplier</f>
        <v>1117.5</v>
      </c>
      <c r="BQ15" s="264">
        <f ca="1">'IMP PRJ Adj Net Salaries'!BQ15*IMP_Salary_Revenue_Multiplier</f>
        <v>1117.5</v>
      </c>
      <c r="BR15" s="263">
        <f ca="1">'IMP PRJ Adj Net Salaries'!BR15*IMP_Salary_Revenue_Multiplier</f>
        <v>1075</v>
      </c>
      <c r="BS15" s="264">
        <f ca="1">'IMP PRJ Adj Net Salaries'!BS15*IMP_Salary_Revenue_Multiplier</f>
        <v>1075</v>
      </c>
      <c r="BT15" s="264">
        <f ca="1">'IMP PRJ Adj Net Salaries'!BT15*IMP_Salary_Revenue_Multiplier</f>
        <v>1075</v>
      </c>
      <c r="BU15" s="263">
        <f ca="1">'IMP PRJ Adj Net Salaries'!BU15*IMP_Salary_Revenue_Multiplier</f>
        <v>1075</v>
      </c>
      <c r="BV15" s="264">
        <f ca="1">'IMP PRJ Adj Net Salaries'!BV15*IMP_Salary_Revenue_Multiplier</f>
        <v>1202.5</v>
      </c>
      <c r="BW15" s="265">
        <f ca="1">'IMP PRJ Adj Net Salaries'!BW15*IMP_Salary_Revenue_Multiplier</f>
        <v>1202.5</v>
      </c>
      <c r="BX15" s="266">
        <f ca="1">'IMP PRJ Adj Net Salaries'!BX15*IMP_Salary_Revenue_Multiplier</f>
        <v>1443</v>
      </c>
      <c r="BY15" s="264">
        <f ca="1">'IMP PRJ Adj Net Salaries'!BY15*IMP_Salary_Revenue_Multiplier</f>
        <v>1443</v>
      </c>
      <c r="BZ15" s="264">
        <f ca="1">'IMP PRJ Adj Net Salaries'!BZ15*IMP_Salary_Revenue_Multiplier</f>
        <v>1443</v>
      </c>
      <c r="CA15" s="263">
        <f ca="1">'IMP PRJ Adj Net Salaries'!CA15*IMP_Salary_Revenue_Multiplier</f>
        <v>1263</v>
      </c>
      <c r="CB15" s="264">
        <f ca="1">'IMP PRJ Adj Net Salaries'!CB15*IMP_Salary_Revenue_Multiplier</f>
        <v>1263</v>
      </c>
      <c r="CC15" s="264">
        <f ca="1">'IMP PRJ Adj Net Salaries'!CC15*IMP_Salary_Revenue_Multiplier</f>
        <v>1263</v>
      </c>
      <c r="CD15" s="263">
        <f ca="1">'IMP PRJ Adj Net Salaries'!CD15*IMP_Salary_Revenue_Multiplier</f>
        <v>1172.9999999999998</v>
      </c>
      <c r="CE15" s="264">
        <f ca="1">'IMP PRJ Adj Net Salaries'!CE15*IMP_Salary_Revenue_Multiplier</f>
        <v>1269</v>
      </c>
      <c r="CF15" s="264">
        <f ca="1">'IMP PRJ Adj Net Salaries'!CF15*IMP_Salary_Revenue_Multiplier</f>
        <v>1269</v>
      </c>
      <c r="CG15" s="263">
        <f ca="1">'IMP PRJ Adj Net Salaries'!CG15*IMP_Salary_Revenue_Multiplier</f>
        <v>1269</v>
      </c>
      <c r="CH15" s="264">
        <f ca="1">'IMP PRJ Adj Net Salaries'!CH15*IMP_Salary_Revenue_Multiplier</f>
        <v>1269</v>
      </c>
      <c r="CI15" s="265">
        <f ca="1">'IMP PRJ Adj Net Salaries'!CI15*IMP_Salary_Revenue_Multiplier</f>
        <v>1269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>
        <f>'MD - IMP'!C76</f>
        <v>3</v>
      </c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Adj Net Salaries'!AB16*IMP_Salary_Revenue_Multiplier</f>
        <v>0</v>
      </c>
      <c r="AC16" s="264">
        <f ca="1">'IMP PRJ Adj Net Salaries'!AC16*IMP_Salary_Revenue_Multiplier</f>
        <v>0</v>
      </c>
      <c r="AD16" s="264">
        <f ca="1">'IMP PRJ Adj Net Salaries'!AD16*IMP_Salary_Revenue_Multiplier</f>
        <v>21.6</v>
      </c>
      <c r="AE16" s="263">
        <f ca="1">'IMP PRJ Adj Net Salaries'!AE16*IMP_Salary_Revenue_Multiplier</f>
        <v>43.2</v>
      </c>
      <c r="AF16" s="264">
        <f ca="1">'IMP PRJ Adj Net Salaries'!AF16*IMP_Salary_Revenue_Multiplier</f>
        <v>43.2</v>
      </c>
      <c r="AG16" s="264">
        <f ca="1">'IMP PRJ Adj Net Salaries'!AG16*IMP_Salary_Revenue_Multiplier</f>
        <v>43.2</v>
      </c>
      <c r="AH16" s="263">
        <f ca="1">'IMP PRJ Adj Net Salaries'!AH16*IMP_Salary_Revenue_Multiplier</f>
        <v>43.2</v>
      </c>
      <c r="AI16" s="264">
        <f ca="1">'IMP PRJ Adj Net Salaries'!AI16*IMP_Salary_Revenue_Multiplier</f>
        <v>43.2</v>
      </c>
      <c r="AJ16" s="264">
        <f ca="1">'IMP PRJ Adj Net Salaries'!AJ16*IMP_Salary_Revenue_Multiplier</f>
        <v>43.2</v>
      </c>
      <c r="AK16" s="263">
        <f ca="1">'IMP PRJ Adj Net Salaries'!AK16*IMP_Salary_Revenue_Multiplier</f>
        <v>43.2</v>
      </c>
      <c r="AL16" s="264">
        <f ca="1">'IMP PRJ Adj Net Salaries'!AL16*IMP_Salary_Revenue_Multiplier</f>
        <v>43.2</v>
      </c>
      <c r="AM16" s="265">
        <f ca="1">'IMP PRJ Adj Net Salaries'!AM16*IMP_Salary_Revenue_Multiplier</f>
        <v>43.2</v>
      </c>
      <c r="AN16" s="266">
        <f ca="1">'IMP PRJ Adj Net Salaries'!AN16*IMP_Salary_Revenue_Multiplier</f>
        <v>51.899999999999991</v>
      </c>
      <c r="AO16" s="264">
        <f ca="1">'IMP PRJ Adj Net Salaries'!AO16*IMP_Salary_Revenue_Multiplier</f>
        <v>51.899999999999991</v>
      </c>
      <c r="AP16" s="264">
        <f ca="1">'IMP PRJ Adj Net Salaries'!AP16*IMP_Salary_Revenue_Multiplier</f>
        <v>155.69999999999999</v>
      </c>
      <c r="AQ16" s="263">
        <f ca="1">'IMP PRJ Adj Net Salaries'!AQ16*IMP_Salary_Revenue_Multiplier</f>
        <v>259.5</v>
      </c>
      <c r="AR16" s="264">
        <f ca="1">'IMP PRJ Adj Net Salaries'!AR16*IMP_Salary_Revenue_Multiplier</f>
        <v>259.5</v>
      </c>
      <c r="AS16" s="264">
        <f ca="1">'IMP PRJ Adj Net Salaries'!AS16*IMP_Salary_Revenue_Multiplier</f>
        <v>285.45</v>
      </c>
      <c r="AT16" s="263">
        <f ca="1">'IMP PRJ Adj Net Salaries'!AT16*IMP_Salary_Revenue_Multiplier</f>
        <v>311.39999999999998</v>
      </c>
      <c r="AU16" s="264">
        <f ca="1">'IMP PRJ Adj Net Salaries'!AU16*IMP_Salary_Revenue_Multiplier</f>
        <v>311.39999999999998</v>
      </c>
      <c r="AV16" s="264">
        <f ca="1">'IMP PRJ Adj Net Salaries'!AV16*IMP_Salary_Revenue_Multiplier</f>
        <v>311.39999999999998</v>
      </c>
      <c r="AW16" s="263">
        <f ca="1">'IMP PRJ Adj Net Salaries'!AW16*IMP_Salary_Revenue_Multiplier</f>
        <v>259.5</v>
      </c>
      <c r="AX16" s="264">
        <f ca="1">'IMP PRJ Adj Net Salaries'!AX16*IMP_Salary_Revenue_Multiplier</f>
        <v>259.5</v>
      </c>
      <c r="AY16" s="265">
        <f ca="1">'IMP PRJ Adj Net Salaries'!AY16*IMP_Salary_Revenue_Multiplier</f>
        <v>298.42500000000001</v>
      </c>
      <c r="AZ16" s="266">
        <f ca="1">'IMP PRJ Adj Net Salaries'!AZ16*IMP_Salary_Revenue_Multiplier</f>
        <v>405.6</v>
      </c>
      <c r="BA16" s="264">
        <f ca="1">'IMP PRJ Adj Net Salaries'!BA16*IMP_Salary_Revenue_Multiplier</f>
        <v>405.6</v>
      </c>
      <c r="BB16" s="264">
        <f ca="1">'IMP PRJ Adj Net Salaries'!BB16*IMP_Salary_Revenue_Multiplier</f>
        <v>432.11999999999995</v>
      </c>
      <c r="BC16" s="263">
        <f ca="1">'IMP PRJ Adj Net Salaries'!BC16*IMP_Salary_Revenue_Multiplier</f>
        <v>458.64</v>
      </c>
      <c r="BD16" s="264">
        <f ca="1">'IMP PRJ Adj Net Salaries'!BD16*IMP_Salary_Revenue_Multiplier</f>
        <v>458.64</v>
      </c>
      <c r="BE16" s="264">
        <f ca="1">'IMP PRJ Adj Net Salaries'!BE16*IMP_Salary_Revenue_Multiplier</f>
        <v>692.64</v>
      </c>
      <c r="BF16" s="263">
        <f ca="1">'IMP PRJ Adj Net Salaries'!BF16*IMP_Salary_Revenue_Multiplier</f>
        <v>926.64</v>
      </c>
      <c r="BG16" s="264">
        <f ca="1">'IMP PRJ Adj Net Salaries'!BG16*IMP_Salary_Revenue_Multiplier</f>
        <v>926.64</v>
      </c>
      <c r="BH16" s="264">
        <f ca="1">'IMP PRJ Adj Net Salaries'!BH16*IMP_Salary_Revenue_Multiplier</f>
        <v>926.64</v>
      </c>
      <c r="BI16" s="263">
        <f ca="1">'IMP PRJ Adj Net Salaries'!BI16*IMP_Salary_Revenue_Multiplier</f>
        <v>926.64</v>
      </c>
      <c r="BJ16" s="264">
        <f ca="1">'IMP PRJ Adj Net Salaries'!BJ16*IMP_Salary_Revenue_Multiplier</f>
        <v>926.64</v>
      </c>
      <c r="BK16" s="265">
        <f ca="1">'IMP PRJ Adj Net Salaries'!BK16*IMP_Salary_Revenue_Multiplier</f>
        <v>926.64</v>
      </c>
      <c r="BL16" s="266">
        <f ca="1">'IMP PRJ Adj Net Salaries'!BL16*IMP_Salary_Revenue_Multiplier</f>
        <v>1038.75</v>
      </c>
      <c r="BM16" s="264">
        <f ca="1">'IMP PRJ Adj Net Salaries'!BM16*IMP_Salary_Revenue_Multiplier</f>
        <v>1038.75</v>
      </c>
      <c r="BN16" s="264">
        <f ca="1">'IMP PRJ Adj Net Salaries'!BN16*IMP_Salary_Revenue_Multiplier</f>
        <v>1038.75</v>
      </c>
      <c r="BO16" s="263">
        <f ca="1">'IMP PRJ Adj Net Salaries'!BO16*IMP_Salary_Revenue_Multiplier</f>
        <v>1038.7500000000002</v>
      </c>
      <c r="BP16" s="264">
        <f ca="1">'IMP PRJ Adj Net Salaries'!BP16*IMP_Salary_Revenue_Multiplier</f>
        <v>1038.7500000000002</v>
      </c>
      <c r="BQ16" s="264">
        <f ca="1">'IMP PRJ Adj Net Salaries'!BQ16*IMP_Salary_Revenue_Multiplier</f>
        <v>1357.5</v>
      </c>
      <c r="BR16" s="263">
        <f ca="1">'IMP PRJ Adj Net Salaries'!BR16*IMP_Salary_Revenue_Multiplier</f>
        <v>1612.5</v>
      </c>
      <c r="BS16" s="264">
        <f ca="1">'IMP PRJ Adj Net Salaries'!BS16*IMP_Salary_Revenue_Multiplier</f>
        <v>1612.5</v>
      </c>
      <c r="BT16" s="264">
        <f ca="1">'IMP PRJ Adj Net Salaries'!BT16*IMP_Salary_Revenue_Multiplier</f>
        <v>1612.5</v>
      </c>
      <c r="BU16" s="263">
        <f ca="1">'IMP PRJ Adj Net Salaries'!BU16*IMP_Salary_Revenue_Multiplier</f>
        <v>1612.5</v>
      </c>
      <c r="BV16" s="264">
        <f ca="1">'IMP PRJ Adj Net Salaries'!BV16*IMP_Salary_Revenue_Multiplier</f>
        <v>1612.5</v>
      </c>
      <c r="BW16" s="265">
        <f ca="1">'IMP PRJ Adj Net Salaries'!BW16*IMP_Salary_Revenue_Multiplier</f>
        <v>1708.1249999999998</v>
      </c>
      <c r="BX16" s="266">
        <f ca="1">'IMP PRJ Adj Net Salaries'!BX16*IMP_Salary_Revenue_Multiplier</f>
        <v>2164.5</v>
      </c>
      <c r="BY16" s="264">
        <f ca="1">'IMP PRJ Adj Net Salaries'!BY16*IMP_Salary_Revenue_Multiplier</f>
        <v>2164.5</v>
      </c>
      <c r="BZ16" s="264">
        <f ca="1">'IMP PRJ Adj Net Salaries'!BZ16*IMP_Salary_Revenue_Multiplier</f>
        <v>2164.5</v>
      </c>
      <c r="CA16" s="263">
        <f ca="1">'IMP PRJ Adj Net Salaries'!CA16*IMP_Salary_Revenue_Multiplier</f>
        <v>1894.5000000000002</v>
      </c>
      <c r="CB16" s="264">
        <f ca="1">'IMP PRJ Adj Net Salaries'!CB16*IMP_Salary_Revenue_Multiplier</f>
        <v>1894.5000000000002</v>
      </c>
      <c r="CC16" s="264">
        <f ca="1">'IMP PRJ Adj Net Salaries'!CC16*IMP_Salary_Revenue_Multiplier</f>
        <v>1894.5000000000002</v>
      </c>
      <c r="CD16" s="263">
        <f ca="1">'IMP PRJ Adj Net Salaries'!CD16*IMP_Salary_Revenue_Multiplier</f>
        <v>1759.5</v>
      </c>
      <c r="CE16" s="264">
        <f ca="1">'IMP PRJ Adj Net Salaries'!CE16*IMP_Salary_Revenue_Multiplier</f>
        <v>1759.5</v>
      </c>
      <c r="CF16" s="264">
        <f ca="1">'IMP PRJ Adj Net Salaries'!CF16*IMP_Salary_Revenue_Multiplier</f>
        <v>1831.4999999999998</v>
      </c>
      <c r="CG16" s="263">
        <f ca="1">'IMP PRJ Adj Net Salaries'!CG16*IMP_Salary_Revenue_Multiplier</f>
        <v>1903.5</v>
      </c>
      <c r="CH16" s="264">
        <f ca="1">'IMP PRJ Adj Net Salaries'!CH16*IMP_Salary_Revenue_Multiplier</f>
        <v>1903.5</v>
      </c>
      <c r="CI16" s="265">
        <f ca="1">'IMP PRJ Adj Net Salaries'!CI16*IMP_Salary_Revenue_Multiplier</f>
        <v>1903.5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>
        <f>'MD - IMP'!C77</f>
        <v>8</v>
      </c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Adj Net Salaries'!AB17*IMP_Salary_Revenue_Multiplier</f>
        <v>57.599999999999994</v>
      </c>
      <c r="AC17" s="264">
        <f ca="1">'IMP PRJ Adj Net Salaries'!AC17*IMP_Salary_Revenue_Multiplier</f>
        <v>57.599999999999994</v>
      </c>
      <c r="AD17" s="264">
        <f ca="1">'IMP PRJ Adj Net Salaries'!AD17*IMP_Salary_Revenue_Multiplier</f>
        <v>5.76</v>
      </c>
      <c r="AE17" s="263">
        <f ca="1">'IMP PRJ Adj Net Salaries'!AE17*IMP_Salary_Revenue_Multiplier</f>
        <v>5.76</v>
      </c>
      <c r="AF17" s="264">
        <f ca="1">'IMP PRJ Adj Net Salaries'!AF17*IMP_Salary_Revenue_Multiplier</f>
        <v>0</v>
      </c>
      <c r="AG17" s="264">
        <f ca="1">'IMP PRJ Adj Net Salaries'!AG17*IMP_Salary_Revenue_Multiplier</f>
        <v>11.52</v>
      </c>
      <c r="AH17" s="263">
        <f ca="1">'IMP PRJ Adj Net Salaries'!AH17*IMP_Salary_Revenue_Multiplier</f>
        <v>5.76</v>
      </c>
      <c r="AI17" s="264">
        <f ca="1">'IMP PRJ Adj Net Salaries'!AI17*IMP_Salary_Revenue_Multiplier</f>
        <v>0</v>
      </c>
      <c r="AJ17" s="264">
        <f ca="1">'IMP PRJ Adj Net Salaries'!AJ17*IMP_Salary_Revenue_Multiplier</f>
        <v>11.52</v>
      </c>
      <c r="AK17" s="263">
        <f ca="1">'IMP PRJ Adj Net Salaries'!AK17*IMP_Salary_Revenue_Multiplier</f>
        <v>5.76</v>
      </c>
      <c r="AL17" s="264">
        <f ca="1">'IMP PRJ Adj Net Salaries'!AL17*IMP_Salary_Revenue_Multiplier</f>
        <v>0</v>
      </c>
      <c r="AM17" s="265">
        <f ca="1">'IMP PRJ Adj Net Salaries'!AM17*IMP_Salary_Revenue_Multiplier</f>
        <v>11.52</v>
      </c>
      <c r="AN17" s="266">
        <f ca="1">'IMP PRJ Adj Net Salaries'!AN17*IMP_Salary_Revenue_Multiplier</f>
        <v>283.71999999999997</v>
      </c>
      <c r="AO17" s="264">
        <f ca="1">'IMP PRJ Adj Net Salaries'!AO17*IMP_Salary_Revenue_Multiplier</f>
        <v>276.8</v>
      </c>
      <c r="AP17" s="264">
        <f ca="1">'IMP PRJ Adj Net Salaries'!AP17*IMP_Salary_Revenue_Multiplier</f>
        <v>41.52</v>
      </c>
      <c r="AQ17" s="263">
        <f ca="1">'IMP PRJ Adj Net Salaries'!AQ17*IMP_Salary_Revenue_Multiplier</f>
        <v>103.79999999999998</v>
      </c>
      <c r="AR17" s="264">
        <f ca="1">'IMP PRJ Adj Net Salaries'!AR17*IMP_Salary_Revenue_Multiplier</f>
        <v>69.2</v>
      </c>
      <c r="AS17" s="264">
        <f ca="1">'IMP PRJ Adj Net Salaries'!AS17*IMP_Salary_Revenue_Multiplier</f>
        <v>76.12</v>
      </c>
      <c r="AT17" s="263">
        <f ca="1">'IMP PRJ Adj Net Salaries'!AT17*IMP_Salary_Revenue_Multiplier</f>
        <v>41.52</v>
      </c>
      <c r="AU17" s="264">
        <f ca="1">'IMP PRJ Adj Net Salaries'!AU17*IMP_Salary_Revenue_Multiplier</f>
        <v>0</v>
      </c>
      <c r="AV17" s="264">
        <f ca="1">'IMP PRJ Adj Net Salaries'!AV17*IMP_Salary_Revenue_Multiplier</f>
        <v>83.04</v>
      </c>
      <c r="AW17" s="263">
        <f ca="1">'IMP PRJ Adj Net Salaries'!AW17*IMP_Salary_Revenue_Multiplier</f>
        <v>138.4</v>
      </c>
      <c r="AX17" s="264">
        <f ca="1">'IMP PRJ Adj Net Salaries'!AX17*IMP_Salary_Revenue_Multiplier</f>
        <v>103.79999999999998</v>
      </c>
      <c r="AY17" s="265">
        <f ca="1">'IMP PRJ Adj Net Salaries'!AY17*IMP_Salary_Revenue_Multiplier</f>
        <v>79.58</v>
      </c>
      <c r="AZ17" s="266">
        <f ca="1">'IMP PRJ Adj Net Salaries'!AZ17*IMP_Salary_Revenue_Multiplier</f>
        <v>124.80000000000001</v>
      </c>
      <c r="BA17" s="264">
        <f ca="1">'IMP PRJ Adj Net Salaries'!BA17*IMP_Salary_Revenue_Multiplier</f>
        <v>70.72</v>
      </c>
      <c r="BB17" s="264">
        <f ca="1">'IMP PRJ Adj Net Salaries'!BB17*IMP_Salary_Revenue_Multiplier</f>
        <v>115.23200000000001</v>
      </c>
      <c r="BC17" s="263">
        <f ca="1">'IMP PRJ Adj Net Salaries'!BC17*IMP_Salary_Revenue_Multiplier</f>
        <v>685.15199999999993</v>
      </c>
      <c r="BD17" s="264">
        <f ca="1">'IMP PRJ Adj Net Salaries'!BD17*IMP_Salary_Revenue_Multiplier</f>
        <v>624</v>
      </c>
      <c r="BE17" s="264">
        <f ca="1">'IMP PRJ Adj Net Salaries'!BE17*IMP_Salary_Revenue_Multiplier</f>
        <v>184.70399999999998</v>
      </c>
      <c r="BF17" s="263">
        <f ca="1">'IMP PRJ Adj Net Salaries'!BF17*IMP_Salary_Revenue_Multiplier</f>
        <v>123.55200000000002</v>
      </c>
      <c r="BG17" s="264">
        <f ca="1">'IMP PRJ Adj Net Salaries'!BG17*IMP_Salary_Revenue_Multiplier</f>
        <v>0</v>
      </c>
      <c r="BH17" s="264">
        <f ca="1">'IMP PRJ Adj Net Salaries'!BH17*IMP_Salary_Revenue_Multiplier</f>
        <v>247.10400000000004</v>
      </c>
      <c r="BI17" s="263">
        <f ca="1">'IMP PRJ Adj Net Salaries'!BI17*IMP_Salary_Revenue_Multiplier</f>
        <v>123.55200000000002</v>
      </c>
      <c r="BJ17" s="264">
        <f ca="1">'IMP PRJ Adj Net Salaries'!BJ17*IMP_Salary_Revenue_Multiplier</f>
        <v>0</v>
      </c>
      <c r="BK17" s="265">
        <f ca="1">'IMP PRJ Adj Net Salaries'!BK17*IMP_Salary_Revenue_Multiplier</f>
        <v>247.10400000000004</v>
      </c>
      <c r="BL17" s="266">
        <f ca="1">'IMP PRJ Adj Net Salaries'!BL17*IMP_Salary_Revenue_Multiplier</f>
        <v>138.5</v>
      </c>
      <c r="BM17" s="264">
        <f ca="1">'IMP PRJ Adj Net Salaries'!BM17*IMP_Salary_Revenue_Multiplier</f>
        <v>0</v>
      </c>
      <c r="BN17" s="264">
        <f ca="1">'IMP PRJ Adj Net Salaries'!BN17*IMP_Salary_Revenue_Multiplier</f>
        <v>277</v>
      </c>
      <c r="BO17" s="263">
        <f ca="1">'IMP PRJ Adj Net Salaries'!BO17*IMP_Salary_Revenue_Multiplier</f>
        <v>988.5</v>
      </c>
      <c r="BP17" s="264">
        <f ca="1">'IMP PRJ Adj Net Salaries'!BP17*IMP_Salary_Revenue_Multiplier</f>
        <v>850</v>
      </c>
      <c r="BQ17" s="264">
        <f ca="1">'IMP PRJ Adj Net Salaries'!BQ17*IMP_Salary_Revenue_Multiplier</f>
        <v>362</v>
      </c>
      <c r="BR17" s="263">
        <f ca="1">'IMP PRJ Adj Net Salaries'!BR17*IMP_Salary_Revenue_Multiplier</f>
        <v>215</v>
      </c>
      <c r="BS17" s="264">
        <f ca="1">'IMP PRJ Adj Net Salaries'!BS17*IMP_Salary_Revenue_Multiplier</f>
        <v>0</v>
      </c>
      <c r="BT17" s="264">
        <f ca="1">'IMP PRJ Adj Net Salaries'!BT17*IMP_Salary_Revenue_Multiplier</f>
        <v>430</v>
      </c>
      <c r="BU17" s="263">
        <f ca="1">'IMP PRJ Adj Net Salaries'!BU17*IMP_Salary_Revenue_Multiplier</f>
        <v>469.99999999999994</v>
      </c>
      <c r="BV17" s="264">
        <f ca="1">'IMP PRJ Adj Net Salaries'!BV17*IMP_Salary_Revenue_Multiplier</f>
        <v>255</v>
      </c>
      <c r="BW17" s="265">
        <f ca="1">'IMP PRJ Adj Net Salaries'!BW17*IMP_Salary_Revenue_Multiplier</f>
        <v>455.5</v>
      </c>
      <c r="BX17" s="266">
        <f ca="1">'IMP PRJ Adj Net Salaries'!BX17*IMP_Salary_Revenue_Multiplier</f>
        <v>288.60000000000002</v>
      </c>
      <c r="BY17" s="264">
        <f ca="1">'IMP PRJ Adj Net Salaries'!BY17*IMP_Salary_Revenue_Multiplier</f>
        <v>0</v>
      </c>
      <c r="BZ17" s="264">
        <f ca="1">'IMP PRJ Adj Net Salaries'!BZ17*IMP_Salary_Revenue_Multiplier</f>
        <v>577.20000000000005</v>
      </c>
      <c r="CA17" s="263">
        <f ca="1">'IMP PRJ Adj Net Salaries'!CA17*IMP_Salary_Revenue_Multiplier</f>
        <v>252.59999999999997</v>
      </c>
      <c r="CB17" s="264">
        <f ca="1">'IMP PRJ Adj Net Salaries'!CB17*IMP_Salary_Revenue_Multiplier</f>
        <v>0</v>
      </c>
      <c r="CC17" s="264">
        <f ca="1">'IMP PRJ Adj Net Salaries'!CC17*IMP_Salary_Revenue_Multiplier</f>
        <v>505.19999999999993</v>
      </c>
      <c r="CD17" s="263">
        <f ca="1">'IMP PRJ Adj Net Salaries'!CD17*IMP_Salary_Revenue_Multiplier</f>
        <v>426.59999999999997</v>
      </c>
      <c r="CE17" s="264">
        <f ca="1">'IMP PRJ Adj Net Salaries'!CE17*IMP_Salary_Revenue_Multiplier</f>
        <v>192.00000000000003</v>
      </c>
      <c r="CF17" s="264">
        <f ca="1">'IMP PRJ Adj Net Salaries'!CF17*IMP_Salary_Revenue_Multiplier</f>
        <v>488.39999999999986</v>
      </c>
      <c r="CG17" s="263">
        <f ca="1">'IMP PRJ Adj Net Salaries'!CG17*IMP_Salary_Revenue_Multiplier</f>
        <v>253.79999999999995</v>
      </c>
      <c r="CH17" s="264">
        <f ca="1">'IMP PRJ Adj Net Salaries'!CH17*IMP_Salary_Revenue_Multiplier</f>
        <v>0</v>
      </c>
      <c r="CI17" s="265">
        <f ca="1">'IMP PRJ Adj Net Salaries'!CI17*IMP_Salary_Revenue_Multiplier</f>
        <v>507.59999999999991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>
        <f>'MD - IMP'!C78</f>
        <v>6</v>
      </c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Adj Net Salaries'!AB18*IMP_Salary_Revenue_Multiplier</f>
        <v>43.2</v>
      </c>
      <c r="AC18" s="264">
        <f ca="1">'IMP PRJ Adj Net Salaries'!AC18*IMP_Salary_Revenue_Multiplier</f>
        <v>43.2</v>
      </c>
      <c r="AD18" s="264">
        <f ca="1">'IMP PRJ Adj Net Salaries'!AD18*IMP_Salary_Revenue_Multiplier</f>
        <v>21.6</v>
      </c>
      <c r="AE18" s="263">
        <f ca="1">'IMP PRJ Adj Net Salaries'!AE18*IMP_Salary_Revenue_Multiplier</f>
        <v>21.6</v>
      </c>
      <c r="AF18" s="264">
        <f ca="1">'IMP PRJ Adj Net Salaries'!AF18*IMP_Salary_Revenue_Multiplier</f>
        <v>4.32</v>
      </c>
      <c r="AG18" s="264">
        <f ca="1">'IMP PRJ Adj Net Salaries'!AG18*IMP_Salary_Revenue_Multiplier</f>
        <v>32.4</v>
      </c>
      <c r="AH18" s="263">
        <f ca="1">'IMP PRJ Adj Net Salaries'!AH18*IMP_Salary_Revenue_Multiplier</f>
        <v>21.6</v>
      </c>
      <c r="AI18" s="264">
        <f ca="1">'IMP PRJ Adj Net Salaries'!AI18*IMP_Salary_Revenue_Multiplier</f>
        <v>4.32</v>
      </c>
      <c r="AJ18" s="264">
        <f ca="1">'IMP PRJ Adj Net Salaries'!AJ18*IMP_Salary_Revenue_Multiplier</f>
        <v>32.4</v>
      </c>
      <c r="AK18" s="263">
        <f ca="1">'IMP PRJ Adj Net Salaries'!AK18*IMP_Salary_Revenue_Multiplier</f>
        <v>21.6</v>
      </c>
      <c r="AL18" s="264">
        <f ca="1">'IMP PRJ Adj Net Salaries'!AL18*IMP_Salary_Revenue_Multiplier</f>
        <v>4.32</v>
      </c>
      <c r="AM18" s="265">
        <f ca="1">'IMP PRJ Adj Net Salaries'!AM18*IMP_Salary_Revenue_Multiplier</f>
        <v>32.4</v>
      </c>
      <c r="AN18" s="266">
        <f ca="1">'IMP PRJ Adj Net Salaries'!AN18*IMP_Salary_Revenue_Multiplier</f>
        <v>233.55</v>
      </c>
      <c r="AO18" s="264">
        <f ca="1">'IMP PRJ Adj Net Salaries'!AO18*IMP_Salary_Revenue_Multiplier</f>
        <v>212.78999999999996</v>
      </c>
      <c r="AP18" s="264">
        <f ca="1">'IMP PRJ Adj Net Salaries'!AP18*IMP_Salary_Revenue_Multiplier</f>
        <v>142.72499999999999</v>
      </c>
      <c r="AQ18" s="263">
        <f ca="1">'IMP PRJ Adj Net Salaries'!AQ18*IMP_Salary_Revenue_Multiplier</f>
        <v>181.64999999999998</v>
      </c>
      <c r="AR18" s="264">
        <f ca="1">'IMP PRJ Adj Net Salaries'!AR18*IMP_Salary_Revenue_Multiplier</f>
        <v>77.849999999999994</v>
      </c>
      <c r="AS18" s="264">
        <f ca="1">'IMP PRJ Adj Net Salaries'!AS18*IMP_Salary_Revenue_Multiplier</f>
        <v>220.57500000000002</v>
      </c>
      <c r="AT18" s="263">
        <f ca="1">'IMP PRJ Adj Net Salaries'!AT18*IMP_Salary_Revenue_Multiplier</f>
        <v>155.69999999999999</v>
      </c>
      <c r="AU18" s="264">
        <f ca="1">'IMP PRJ Adj Net Salaries'!AU18*IMP_Salary_Revenue_Multiplier</f>
        <v>31.140000000000004</v>
      </c>
      <c r="AV18" s="264">
        <f ca="1">'IMP PRJ Adj Net Salaries'!AV18*IMP_Salary_Revenue_Multiplier</f>
        <v>233.55</v>
      </c>
      <c r="AW18" s="263">
        <f ca="1">'IMP PRJ Adj Net Salaries'!AW18*IMP_Salary_Revenue_Multiplier</f>
        <v>207.59999999999997</v>
      </c>
      <c r="AX18" s="264">
        <f ca="1">'IMP PRJ Adj Net Salaries'!AX18*IMP_Salary_Revenue_Multiplier</f>
        <v>103.79999999999998</v>
      </c>
      <c r="AY18" s="265">
        <f ca="1">'IMP PRJ Adj Net Salaries'!AY18*IMP_Salary_Revenue_Multiplier</f>
        <v>233.55</v>
      </c>
      <c r="AZ18" s="266">
        <f ca="1">'IMP PRJ Adj Net Salaries'!AZ18*IMP_Salary_Revenue_Multiplier</f>
        <v>255.84</v>
      </c>
      <c r="BA18" s="264">
        <f ca="1">'IMP PRJ Adj Net Salaries'!BA18*IMP_Salary_Revenue_Multiplier</f>
        <v>93.6</v>
      </c>
      <c r="BB18" s="264">
        <f ca="1">'IMP PRJ Adj Net Salaries'!BB18*IMP_Salary_Revenue_Multiplier</f>
        <v>330.71999999999997</v>
      </c>
      <c r="BC18" s="263">
        <f ca="1">'IMP PRJ Adj Net Salaries'!BC18*IMP_Salary_Revenue_Multiplier</f>
        <v>697.32000000000016</v>
      </c>
      <c r="BD18" s="264">
        <f ca="1">'IMP PRJ Adj Net Salaries'!BD18*IMP_Salary_Revenue_Multiplier</f>
        <v>513.86399999999992</v>
      </c>
      <c r="BE18" s="264">
        <f ca="1">'IMP PRJ Adj Net Salaries'!BE18*IMP_Salary_Revenue_Multiplier</f>
        <v>577.9799999999999</v>
      </c>
      <c r="BF18" s="263">
        <f ca="1">'IMP PRJ Adj Net Salaries'!BF18*IMP_Salary_Revenue_Multiplier</f>
        <v>463.32</v>
      </c>
      <c r="BG18" s="264">
        <f ca="1">'IMP PRJ Adj Net Salaries'!BG18*IMP_Salary_Revenue_Multiplier</f>
        <v>92.664000000000016</v>
      </c>
      <c r="BH18" s="264">
        <f ca="1">'IMP PRJ Adj Net Salaries'!BH18*IMP_Salary_Revenue_Multiplier</f>
        <v>694.9799999999999</v>
      </c>
      <c r="BI18" s="263">
        <f ca="1">'IMP PRJ Adj Net Salaries'!BI18*IMP_Salary_Revenue_Multiplier</f>
        <v>463.32</v>
      </c>
      <c r="BJ18" s="264">
        <f ca="1">'IMP PRJ Adj Net Salaries'!BJ18*IMP_Salary_Revenue_Multiplier</f>
        <v>92.664000000000016</v>
      </c>
      <c r="BK18" s="265">
        <f ca="1">'IMP PRJ Adj Net Salaries'!BK18*IMP_Salary_Revenue_Multiplier</f>
        <v>694.9799999999999</v>
      </c>
      <c r="BL18" s="266">
        <f ca="1">'IMP PRJ Adj Net Salaries'!BL18*IMP_Salary_Revenue_Multiplier</f>
        <v>519.375</v>
      </c>
      <c r="BM18" s="264">
        <f ca="1">'IMP PRJ Adj Net Salaries'!BM18*IMP_Salary_Revenue_Multiplier</f>
        <v>103.87500000000001</v>
      </c>
      <c r="BN18" s="264">
        <f ca="1">'IMP PRJ Adj Net Salaries'!BN18*IMP_Salary_Revenue_Multiplier</f>
        <v>779.0625</v>
      </c>
      <c r="BO18" s="263">
        <f ca="1">'IMP PRJ Adj Net Salaries'!BO18*IMP_Salary_Revenue_Multiplier</f>
        <v>1156.8750000000002</v>
      </c>
      <c r="BP18" s="264">
        <f ca="1">'IMP PRJ Adj Net Salaries'!BP18*IMP_Salary_Revenue_Multiplier</f>
        <v>741.375</v>
      </c>
      <c r="BQ18" s="264">
        <f ca="1">'IMP PRJ Adj Net Salaries'!BQ18*IMP_Salary_Revenue_Multiplier</f>
        <v>1097.8125</v>
      </c>
      <c r="BR18" s="263">
        <f ca="1">'IMP PRJ Adj Net Salaries'!BR18*IMP_Salary_Revenue_Multiplier</f>
        <v>806.25</v>
      </c>
      <c r="BS18" s="264">
        <f ca="1">'IMP PRJ Adj Net Salaries'!BS18*IMP_Salary_Revenue_Multiplier</f>
        <v>161.25</v>
      </c>
      <c r="BT18" s="264">
        <f ca="1">'IMP PRJ Adj Net Salaries'!BT18*IMP_Salary_Revenue_Multiplier</f>
        <v>1209.375</v>
      </c>
      <c r="BU18" s="263">
        <f ca="1">'IMP PRJ Adj Net Salaries'!BU18*IMP_Salary_Revenue_Multiplier</f>
        <v>997.50000000000011</v>
      </c>
      <c r="BV18" s="264">
        <f ca="1">'IMP PRJ Adj Net Salaries'!BV18*IMP_Salary_Revenue_Multiplier</f>
        <v>352.49999999999994</v>
      </c>
      <c r="BW18" s="265">
        <f ca="1">'IMP PRJ Adj Net Salaries'!BW18*IMP_Salary_Revenue_Multiplier</f>
        <v>1305</v>
      </c>
      <c r="BX18" s="266">
        <f ca="1">'IMP PRJ Adj Net Salaries'!BX18*IMP_Salary_Revenue_Multiplier</f>
        <v>1082.25</v>
      </c>
      <c r="BY18" s="264">
        <f ca="1">'IMP PRJ Adj Net Salaries'!BY18*IMP_Salary_Revenue_Multiplier</f>
        <v>216.45000000000005</v>
      </c>
      <c r="BZ18" s="264">
        <f ca="1">'IMP PRJ Adj Net Salaries'!BZ18*IMP_Salary_Revenue_Multiplier</f>
        <v>1623.375</v>
      </c>
      <c r="CA18" s="263">
        <f ca="1">'IMP PRJ Adj Net Salaries'!CA18*IMP_Salary_Revenue_Multiplier</f>
        <v>947.25000000000011</v>
      </c>
      <c r="CB18" s="264">
        <f ca="1">'IMP PRJ Adj Net Salaries'!CB18*IMP_Salary_Revenue_Multiplier</f>
        <v>189.45</v>
      </c>
      <c r="CC18" s="264">
        <f ca="1">'IMP PRJ Adj Net Salaries'!CC18*IMP_Salary_Revenue_Multiplier</f>
        <v>1420.875</v>
      </c>
      <c r="CD18" s="263">
        <f ca="1">'IMP PRJ Adj Net Salaries'!CD18*IMP_Salary_Revenue_Multiplier</f>
        <v>1023.7499999999998</v>
      </c>
      <c r="CE18" s="264">
        <f ca="1">'IMP PRJ Adj Net Salaries'!CE18*IMP_Salary_Revenue_Multiplier</f>
        <v>319.95</v>
      </c>
      <c r="CF18" s="264">
        <f ca="1">'IMP PRJ Adj Net Salaries'!CF18*IMP_Salary_Revenue_Multiplier</f>
        <v>1391.625</v>
      </c>
      <c r="CG18" s="263">
        <f ca="1">'IMP PRJ Adj Net Salaries'!CG18*IMP_Salary_Revenue_Multiplier</f>
        <v>951.75</v>
      </c>
      <c r="CH18" s="264">
        <f ca="1">'IMP PRJ Adj Net Salaries'!CH18*IMP_Salary_Revenue_Multiplier</f>
        <v>190.34999999999997</v>
      </c>
      <c r="CI18" s="265">
        <f ca="1">'IMP PRJ Adj Net Salaries'!CI18*IMP_Salary_Revenue_Multiplier</f>
        <v>1427.625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>
        <f>'MD - IMP'!C79</f>
        <v>4</v>
      </c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Adj Net Salaries'!AB19*IMP_Salary_Revenue_Multiplier</f>
        <v>0</v>
      </c>
      <c r="AC19" s="264">
        <f ca="1">'IMP PRJ Adj Net Salaries'!AC19*IMP_Salary_Revenue_Multiplier</f>
        <v>28.799999999999997</v>
      </c>
      <c r="AD19" s="264">
        <f ca="1">'IMP PRJ Adj Net Salaries'!AD19*IMP_Salary_Revenue_Multiplier</f>
        <v>28.799999999999997</v>
      </c>
      <c r="AE19" s="263">
        <f ca="1">'IMP PRJ Adj Net Salaries'!AE19*IMP_Salary_Revenue_Multiplier</f>
        <v>28.799999999999997</v>
      </c>
      <c r="AF19" s="264">
        <f ca="1">'IMP PRJ Adj Net Salaries'!AF19*IMP_Salary_Revenue_Multiplier</f>
        <v>28.799999999999997</v>
      </c>
      <c r="AG19" s="264">
        <f ca="1">'IMP PRJ Adj Net Salaries'!AG19*IMP_Salary_Revenue_Multiplier</f>
        <v>28.799999999999997</v>
      </c>
      <c r="AH19" s="263">
        <f ca="1">'IMP PRJ Adj Net Salaries'!AH19*IMP_Salary_Revenue_Multiplier</f>
        <v>28.799999999999997</v>
      </c>
      <c r="AI19" s="264">
        <f ca="1">'IMP PRJ Adj Net Salaries'!AI19*IMP_Salary_Revenue_Multiplier</f>
        <v>28.799999999999997</v>
      </c>
      <c r="AJ19" s="264">
        <f ca="1">'IMP PRJ Adj Net Salaries'!AJ19*IMP_Salary_Revenue_Multiplier</f>
        <v>28.799999999999997</v>
      </c>
      <c r="AK19" s="263">
        <f ca="1">'IMP PRJ Adj Net Salaries'!AK19*IMP_Salary_Revenue_Multiplier</f>
        <v>28.799999999999997</v>
      </c>
      <c r="AL19" s="264">
        <f ca="1">'IMP PRJ Adj Net Salaries'!AL19*IMP_Salary_Revenue_Multiplier</f>
        <v>28.799999999999997</v>
      </c>
      <c r="AM19" s="265">
        <f ca="1">'IMP PRJ Adj Net Salaries'!AM19*IMP_Salary_Revenue_Multiplier</f>
        <v>28.799999999999997</v>
      </c>
      <c r="AN19" s="266">
        <f ca="1">'IMP PRJ Adj Net Salaries'!AN19*IMP_Salary_Revenue_Multiplier</f>
        <v>34.6</v>
      </c>
      <c r="AO19" s="264">
        <f ca="1">'IMP PRJ Adj Net Salaries'!AO19*IMP_Salary_Revenue_Multiplier</f>
        <v>173</v>
      </c>
      <c r="AP19" s="264">
        <f ca="1">'IMP PRJ Adj Net Salaries'!AP19*IMP_Salary_Revenue_Multiplier</f>
        <v>173</v>
      </c>
      <c r="AQ19" s="263">
        <f ca="1">'IMP PRJ Adj Net Salaries'!AQ19*IMP_Salary_Revenue_Multiplier</f>
        <v>173</v>
      </c>
      <c r="AR19" s="264">
        <f ca="1">'IMP PRJ Adj Net Salaries'!AR19*IMP_Salary_Revenue_Multiplier</f>
        <v>207.59999999999997</v>
      </c>
      <c r="AS19" s="264">
        <f ca="1">'IMP PRJ Adj Net Salaries'!AS19*IMP_Salary_Revenue_Multiplier</f>
        <v>207.59999999999997</v>
      </c>
      <c r="AT19" s="263">
        <f ca="1">'IMP PRJ Adj Net Salaries'!AT19*IMP_Salary_Revenue_Multiplier</f>
        <v>207.59999999999997</v>
      </c>
      <c r="AU19" s="264">
        <f ca="1">'IMP PRJ Adj Net Salaries'!AU19*IMP_Salary_Revenue_Multiplier</f>
        <v>207.59999999999997</v>
      </c>
      <c r="AV19" s="264">
        <f ca="1">'IMP PRJ Adj Net Salaries'!AV19*IMP_Salary_Revenue_Multiplier</f>
        <v>207.59999999999997</v>
      </c>
      <c r="AW19" s="263">
        <f ca="1">'IMP PRJ Adj Net Salaries'!AW19*IMP_Salary_Revenue_Multiplier</f>
        <v>173</v>
      </c>
      <c r="AX19" s="264">
        <f ca="1">'IMP PRJ Adj Net Salaries'!AX19*IMP_Salary_Revenue_Multiplier</f>
        <v>224.89999999999998</v>
      </c>
      <c r="AY19" s="265">
        <f ca="1">'IMP PRJ Adj Net Salaries'!AY19*IMP_Salary_Revenue_Multiplier</f>
        <v>224.89999999999998</v>
      </c>
      <c r="AZ19" s="266">
        <f ca="1">'IMP PRJ Adj Net Salaries'!AZ19*IMP_Salary_Revenue_Multiplier</f>
        <v>270.39999999999998</v>
      </c>
      <c r="BA19" s="264">
        <f ca="1">'IMP PRJ Adj Net Salaries'!BA19*IMP_Salary_Revenue_Multiplier</f>
        <v>305.76</v>
      </c>
      <c r="BB19" s="264">
        <f ca="1">'IMP PRJ Adj Net Salaries'!BB19*IMP_Salary_Revenue_Multiplier</f>
        <v>305.76</v>
      </c>
      <c r="BC19" s="263">
        <f ca="1">'IMP PRJ Adj Net Salaries'!BC19*IMP_Salary_Revenue_Multiplier</f>
        <v>305.76</v>
      </c>
      <c r="BD19" s="264">
        <f ca="1">'IMP PRJ Adj Net Salaries'!BD19*IMP_Salary_Revenue_Multiplier</f>
        <v>617.76</v>
      </c>
      <c r="BE19" s="264">
        <f ca="1">'IMP PRJ Adj Net Salaries'!BE19*IMP_Salary_Revenue_Multiplier</f>
        <v>617.76</v>
      </c>
      <c r="BF19" s="263">
        <f ca="1">'IMP PRJ Adj Net Salaries'!BF19*IMP_Salary_Revenue_Multiplier</f>
        <v>617.76</v>
      </c>
      <c r="BG19" s="264">
        <f ca="1">'IMP PRJ Adj Net Salaries'!BG19*IMP_Salary_Revenue_Multiplier</f>
        <v>617.76</v>
      </c>
      <c r="BH19" s="264">
        <f ca="1">'IMP PRJ Adj Net Salaries'!BH19*IMP_Salary_Revenue_Multiplier</f>
        <v>617.76</v>
      </c>
      <c r="BI19" s="263">
        <f ca="1">'IMP PRJ Adj Net Salaries'!BI19*IMP_Salary_Revenue_Multiplier</f>
        <v>617.76</v>
      </c>
      <c r="BJ19" s="264">
        <f ca="1">'IMP PRJ Adj Net Salaries'!BJ19*IMP_Salary_Revenue_Multiplier</f>
        <v>617.76</v>
      </c>
      <c r="BK19" s="265">
        <f ca="1">'IMP PRJ Adj Net Salaries'!BK19*IMP_Salary_Revenue_Multiplier</f>
        <v>617.76</v>
      </c>
      <c r="BL19" s="266">
        <f ca="1">'IMP PRJ Adj Net Salaries'!BL19*IMP_Salary_Revenue_Multiplier</f>
        <v>692.5</v>
      </c>
      <c r="BM19" s="264">
        <f ca="1">'IMP PRJ Adj Net Salaries'!BM19*IMP_Salary_Revenue_Multiplier</f>
        <v>692.5</v>
      </c>
      <c r="BN19" s="264">
        <f ca="1">'IMP PRJ Adj Net Salaries'!BN19*IMP_Salary_Revenue_Multiplier</f>
        <v>692.5</v>
      </c>
      <c r="BO19" s="263">
        <f ca="1">'IMP PRJ Adj Net Salaries'!BO19*IMP_Salary_Revenue_Multiplier</f>
        <v>692.5</v>
      </c>
      <c r="BP19" s="264">
        <f ca="1">'IMP PRJ Adj Net Salaries'!BP19*IMP_Salary_Revenue_Multiplier</f>
        <v>1117.5</v>
      </c>
      <c r="BQ19" s="264">
        <f ca="1">'IMP PRJ Adj Net Salaries'!BQ19*IMP_Salary_Revenue_Multiplier</f>
        <v>1117.5</v>
      </c>
      <c r="BR19" s="263">
        <f ca="1">'IMP PRJ Adj Net Salaries'!BR19*IMP_Salary_Revenue_Multiplier</f>
        <v>1075</v>
      </c>
      <c r="BS19" s="264">
        <f ca="1">'IMP PRJ Adj Net Salaries'!BS19*IMP_Salary_Revenue_Multiplier</f>
        <v>1075</v>
      </c>
      <c r="BT19" s="264">
        <f ca="1">'IMP PRJ Adj Net Salaries'!BT19*IMP_Salary_Revenue_Multiplier</f>
        <v>1075</v>
      </c>
      <c r="BU19" s="263">
        <f ca="1">'IMP PRJ Adj Net Salaries'!BU19*IMP_Salary_Revenue_Multiplier</f>
        <v>1075</v>
      </c>
      <c r="BV19" s="264">
        <f ca="1">'IMP PRJ Adj Net Salaries'!BV19*IMP_Salary_Revenue_Multiplier</f>
        <v>1202.5</v>
      </c>
      <c r="BW19" s="265">
        <f ca="1">'IMP PRJ Adj Net Salaries'!BW19*IMP_Salary_Revenue_Multiplier</f>
        <v>1202.5</v>
      </c>
      <c r="BX19" s="266">
        <f ca="1">'IMP PRJ Adj Net Salaries'!BX19*IMP_Salary_Revenue_Multiplier</f>
        <v>1443</v>
      </c>
      <c r="BY19" s="264">
        <f ca="1">'IMP PRJ Adj Net Salaries'!BY19*IMP_Salary_Revenue_Multiplier</f>
        <v>1443</v>
      </c>
      <c r="BZ19" s="264">
        <f ca="1">'IMP PRJ Adj Net Salaries'!BZ19*IMP_Salary_Revenue_Multiplier</f>
        <v>1443</v>
      </c>
      <c r="CA19" s="263">
        <f ca="1">'IMP PRJ Adj Net Salaries'!CA19*IMP_Salary_Revenue_Multiplier</f>
        <v>1263</v>
      </c>
      <c r="CB19" s="264">
        <f ca="1">'IMP PRJ Adj Net Salaries'!CB19*IMP_Salary_Revenue_Multiplier</f>
        <v>1263</v>
      </c>
      <c r="CC19" s="264">
        <f ca="1">'IMP PRJ Adj Net Salaries'!CC19*IMP_Salary_Revenue_Multiplier</f>
        <v>1263</v>
      </c>
      <c r="CD19" s="263">
        <f ca="1">'IMP PRJ Adj Net Salaries'!CD19*IMP_Salary_Revenue_Multiplier</f>
        <v>1172.9999999999998</v>
      </c>
      <c r="CE19" s="264">
        <f ca="1">'IMP PRJ Adj Net Salaries'!CE19*IMP_Salary_Revenue_Multiplier</f>
        <v>1269</v>
      </c>
      <c r="CF19" s="264">
        <f ca="1">'IMP PRJ Adj Net Salaries'!CF19*IMP_Salary_Revenue_Multiplier</f>
        <v>1269</v>
      </c>
      <c r="CG19" s="263">
        <f ca="1">'IMP PRJ Adj Net Salaries'!CG19*IMP_Salary_Revenue_Multiplier</f>
        <v>1269</v>
      </c>
      <c r="CH19" s="264">
        <f ca="1">'IMP PRJ Adj Net Salaries'!CH19*IMP_Salary_Revenue_Multiplier</f>
        <v>1269</v>
      </c>
      <c r="CI19" s="265">
        <f ca="1">'IMP PRJ Adj Net Salaries'!CI19*IMP_Salary_Revenue_Multiplier</f>
        <v>1269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>
        <f>'MD - IMP'!C80</f>
        <v>3</v>
      </c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Adj Net Salaries'!AB20*IMP_Salary_Revenue_Multiplier</f>
        <v>0</v>
      </c>
      <c r="AC20" s="264">
        <f ca="1">'IMP PRJ Adj Net Salaries'!AC20*IMP_Salary_Revenue_Multiplier</f>
        <v>0</v>
      </c>
      <c r="AD20" s="264">
        <f ca="1">'IMP PRJ Adj Net Salaries'!AD20*IMP_Salary_Revenue_Multiplier</f>
        <v>21.6</v>
      </c>
      <c r="AE20" s="263">
        <f ca="1">'IMP PRJ Adj Net Salaries'!AE20*IMP_Salary_Revenue_Multiplier</f>
        <v>43.2</v>
      </c>
      <c r="AF20" s="264">
        <f ca="1">'IMP PRJ Adj Net Salaries'!AF20*IMP_Salary_Revenue_Multiplier</f>
        <v>43.2</v>
      </c>
      <c r="AG20" s="264">
        <f ca="1">'IMP PRJ Adj Net Salaries'!AG20*IMP_Salary_Revenue_Multiplier</f>
        <v>43.2</v>
      </c>
      <c r="AH20" s="263">
        <f ca="1">'IMP PRJ Adj Net Salaries'!AH20*IMP_Salary_Revenue_Multiplier</f>
        <v>43.2</v>
      </c>
      <c r="AI20" s="264">
        <f ca="1">'IMP PRJ Adj Net Salaries'!AI20*IMP_Salary_Revenue_Multiplier</f>
        <v>43.2</v>
      </c>
      <c r="AJ20" s="264">
        <f ca="1">'IMP PRJ Adj Net Salaries'!AJ20*IMP_Salary_Revenue_Multiplier</f>
        <v>43.2</v>
      </c>
      <c r="AK20" s="263">
        <f ca="1">'IMP PRJ Adj Net Salaries'!AK20*IMP_Salary_Revenue_Multiplier</f>
        <v>43.2</v>
      </c>
      <c r="AL20" s="264">
        <f ca="1">'IMP PRJ Adj Net Salaries'!AL20*IMP_Salary_Revenue_Multiplier</f>
        <v>43.2</v>
      </c>
      <c r="AM20" s="265">
        <f ca="1">'IMP PRJ Adj Net Salaries'!AM20*IMP_Salary_Revenue_Multiplier</f>
        <v>43.2</v>
      </c>
      <c r="AN20" s="266">
        <f ca="1">'IMP PRJ Adj Net Salaries'!AN20*IMP_Salary_Revenue_Multiplier</f>
        <v>51.899999999999991</v>
      </c>
      <c r="AO20" s="264">
        <f ca="1">'IMP PRJ Adj Net Salaries'!AO20*IMP_Salary_Revenue_Multiplier</f>
        <v>51.899999999999991</v>
      </c>
      <c r="AP20" s="264">
        <f ca="1">'IMP PRJ Adj Net Salaries'!AP20*IMP_Salary_Revenue_Multiplier</f>
        <v>155.69999999999999</v>
      </c>
      <c r="AQ20" s="263">
        <f ca="1">'IMP PRJ Adj Net Salaries'!AQ20*IMP_Salary_Revenue_Multiplier</f>
        <v>259.5</v>
      </c>
      <c r="AR20" s="264">
        <f ca="1">'IMP PRJ Adj Net Salaries'!AR20*IMP_Salary_Revenue_Multiplier</f>
        <v>259.5</v>
      </c>
      <c r="AS20" s="264">
        <f ca="1">'IMP PRJ Adj Net Salaries'!AS20*IMP_Salary_Revenue_Multiplier</f>
        <v>285.45</v>
      </c>
      <c r="AT20" s="263">
        <f ca="1">'IMP PRJ Adj Net Salaries'!AT20*IMP_Salary_Revenue_Multiplier</f>
        <v>311.39999999999998</v>
      </c>
      <c r="AU20" s="264">
        <f ca="1">'IMP PRJ Adj Net Salaries'!AU20*IMP_Salary_Revenue_Multiplier</f>
        <v>311.39999999999998</v>
      </c>
      <c r="AV20" s="264">
        <f ca="1">'IMP PRJ Adj Net Salaries'!AV20*IMP_Salary_Revenue_Multiplier</f>
        <v>311.39999999999998</v>
      </c>
      <c r="AW20" s="263">
        <f ca="1">'IMP PRJ Adj Net Salaries'!AW20*IMP_Salary_Revenue_Multiplier</f>
        <v>259.5</v>
      </c>
      <c r="AX20" s="264">
        <f ca="1">'IMP PRJ Adj Net Salaries'!AX20*IMP_Salary_Revenue_Multiplier</f>
        <v>259.5</v>
      </c>
      <c r="AY20" s="265">
        <f ca="1">'IMP PRJ Adj Net Salaries'!AY20*IMP_Salary_Revenue_Multiplier</f>
        <v>298.42500000000001</v>
      </c>
      <c r="AZ20" s="266">
        <f ca="1">'IMP PRJ Adj Net Salaries'!AZ20*IMP_Salary_Revenue_Multiplier</f>
        <v>405.6</v>
      </c>
      <c r="BA20" s="264">
        <f ca="1">'IMP PRJ Adj Net Salaries'!BA20*IMP_Salary_Revenue_Multiplier</f>
        <v>405.6</v>
      </c>
      <c r="BB20" s="264">
        <f ca="1">'IMP PRJ Adj Net Salaries'!BB20*IMP_Salary_Revenue_Multiplier</f>
        <v>432.11999999999995</v>
      </c>
      <c r="BC20" s="263">
        <f ca="1">'IMP PRJ Adj Net Salaries'!BC20*IMP_Salary_Revenue_Multiplier</f>
        <v>458.64</v>
      </c>
      <c r="BD20" s="264">
        <f ca="1">'IMP PRJ Adj Net Salaries'!BD20*IMP_Salary_Revenue_Multiplier</f>
        <v>458.64</v>
      </c>
      <c r="BE20" s="264">
        <f ca="1">'IMP PRJ Adj Net Salaries'!BE20*IMP_Salary_Revenue_Multiplier</f>
        <v>692.64</v>
      </c>
      <c r="BF20" s="263">
        <f ca="1">'IMP PRJ Adj Net Salaries'!BF20*IMP_Salary_Revenue_Multiplier</f>
        <v>926.64</v>
      </c>
      <c r="BG20" s="264">
        <f ca="1">'IMP PRJ Adj Net Salaries'!BG20*IMP_Salary_Revenue_Multiplier</f>
        <v>926.64</v>
      </c>
      <c r="BH20" s="264">
        <f ca="1">'IMP PRJ Adj Net Salaries'!BH20*IMP_Salary_Revenue_Multiplier</f>
        <v>926.64</v>
      </c>
      <c r="BI20" s="263">
        <f ca="1">'IMP PRJ Adj Net Salaries'!BI20*IMP_Salary_Revenue_Multiplier</f>
        <v>926.64</v>
      </c>
      <c r="BJ20" s="264">
        <f ca="1">'IMP PRJ Adj Net Salaries'!BJ20*IMP_Salary_Revenue_Multiplier</f>
        <v>926.64</v>
      </c>
      <c r="BK20" s="265">
        <f ca="1">'IMP PRJ Adj Net Salaries'!BK20*IMP_Salary_Revenue_Multiplier</f>
        <v>926.64</v>
      </c>
      <c r="BL20" s="266">
        <f ca="1">'IMP PRJ Adj Net Salaries'!BL20*IMP_Salary_Revenue_Multiplier</f>
        <v>1038.75</v>
      </c>
      <c r="BM20" s="264">
        <f ca="1">'IMP PRJ Adj Net Salaries'!BM20*IMP_Salary_Revenue_Multiplier</f>
        <v>1038.75</v>
      </c>
      <c r="BN20" s="264">
        <f ca="1">'IMP PRJ Adj Net Salaries'!BN20*IMP_Salary_Revenue_Multiplier</f>
        <v>1038.75</v>
      </c>
      <c r="BO20" s="263">
        <f ca="1">'IMP PRJ Adj Net Salaries'!BO20*IMP_Salary_Revenue_Multiplier</f>
        <v>1038.7500000000002</v>
      </c>
      <c r="BP20" s="264">
        <f ca="1">'IMP PRJ Adj Net Salaries'!BP20*IMP_Salary_Revenue_Multiplier</f>
        <v>1038.7500000000002</v>
      </c>
      <c r="BQ20" s="264">
        <f ca="1">'IMP PRJ Adj Net Salaries'!BQ20*IMP_Salary_Revenue_Multiplier</f>
        <v>1357.5</v>
      </c>
      <c r="BR20" s="263">
        <f ca="1">'IMP PRJ Adj Net Salaries'!BR20*IMP_Salary_Revenue_Multiplier</f>
        <v>1612.5</v>
      </c>
      <c r="BS20" s="264">
        <f ca="1">'IMP PRJ Adj Net Salaries'!BS20*IMP_Salary_Revenue_Multiplier</f>
        <v>1612.5</v>
      </c>
      <c r="BT20" s="264">
        <f ca="1">'IMP PRJ Adj Net Salaries'!BT20*IMP_Salary_Revenue_Multiplier</f>
        <v>1612.5</v>
      </c>
      <c r="BU20" s="263">
        <f ca="1">'IMP PRJ Adj Net Salaries'!BU20*IMP_Salary_Revenue_Multiplier</f>
        <v>1612.5</v>
      </c>
      <c r="BV20" s="264">
        <f ca="1">'IMP PRJ Adj Net Salaries'!BV20*IMP_Salary_Revenue_Multiplier</f>
        <v>1612.5</v>
      </c>
      <c r="BW20" s="265">
        <f ca="1">'IMP PRJ Adj Net Salaries'!BW20*IMP_Salary_Revenue_Multiplier</f>
        <v>1708.1249999999998</v>
      </c>
      <c r="BX20" s="266">
        <f ca="1">'IMP PRJ Adj Net Salaries'!BX20*IMP_Salary_Revenue_Multiplier</f>
        <v>2164.5</v>
      </c>
      <c r="BY20" s="264">
        <f ca="1">'IMP PRJ Adj Net Salaries'!BY20*IMP_Salary_Revenue_Multiplier</f>
        <v>2164.5</v>
      </c>
      <c r="BZ20" s="264">
        <f ca="1">'IMP PRJ Adj Net Salaries'!BZ20*IMP_Salary_Revenue_Multiplier</f>
        <v>2164.5</v>
      </c>
      <c r="CA20" s="263">
        <f ca="1">'IMP PRJ Adj Net Salaries'!CA20*IMP_Salary_Revenue_Multiplier</f>
        <v>1894.5000000000002</v>
      </c>
      <c r="CB20" s="264">
        <f ca="1">'IMP PRJ Adj Net Salaries'!CB20*IMP_Salary_Revenue_Multiplier</f>
        <v>1894.5000000000002</v>
      </c>
      <c r="CC20" s="264">
        <f ca="1">'IMP PRJ Adj Net Salaries'!CC20*IMP_Salary_Revenue_Multiplier</f>
        <v>1894.5000000000002</v>
      </c>
      <c r="CD20" s="263">
        <f ca="1">'IMP PRJ Adj Net Salaries'!CD20*IMP_Salary_Revenue_Multiplier</f>
        <v>1759.5</v>
      </c>
      <c r="CE20" s="264">
        <f ca="1">'IMP PRJ Adj Net Salaries'!CE20*IMP_Salary_Revenue_Multiplier</f>
        <v>1759.5</v>
      </c>
      <c r="CF20" s="264">
        <f ca="1">'IMP PRJ Adj Net Salaries'!CF20*IMP_Salary_Revenue_Multiplier</f>
        <v>1831.4999999999998</v>
      </c>
      <c r="CG20" s="263">
        <f ca="1">'IMP PRJ Adj Net Salaries'!CG20*IMP_Salary_Revenue_Multiplier</f>
        <v>1903.5</v>
      </c>
      <c r="CH20" s="264">
        <f ca="1">'IMP PRJ Adj Net Salaries'!CH20*IMP_Salary_Revenue_Multiplier</f>
        <v>1903.5</v>
      </c>
      <c r="CI20" s="265">
        <f ca="1">'IMP PRJ Adj Net Salaries'!CI20*IMP_Salary_Revenue_Multiplier</f>
        <v>1903.5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>
        <f>'MD - IMP'!C81</f>
        <v>10</v>
      </c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Adj Net Salaries'!AB21*IMP_Salary_Revenue_Multiplier</f>
        <v>72</v>
      </c>
      <c r="AC21" s="264">
        <f ca="1">'IMP PRJ Adj Net Salaries'!AC21*IMP_Salary_Revenue_Multiplier</f>
        <v>72</v>
      </c>
      <c r="AD21" s="264">
        <f ca="1">'IMP PRJ Adj Net Salaries'!AD21*IMP_Salary_Revenue_Multiplier</f>
        <v>72</v>
      </c>
      <c r="AE21" s="263">
        <f ca="1">'IMP PRJ Adj Net Salaries'!AE21*IMP_Salary_Revenue_Multiplier</f>
        <v>72</v>
      </c>
      <c r="AF21" s="264">
        <f ca="1">'IMP PRJ Adj Net Salaries'!AF21*IMP_Salary_Revenue_Multiplier</f>
        <v>72</v>
      </c>
      <c r="AG21" s="264">
        <f ca="1">'IMP PRJ Adj Net Salaries'!AG21*IMP_Salary_Revenue_Multiplier</f>
        <v>72</v>
      </c>
      <c r="AH21" s="263">
        <f ca="1">'IMP PRJ Adj Net Salaries'!AH21*IMP_Salary_Revenue_Multiplier</f>
        <v>72</v>
      </c>
      <c r="AI21" s="264">
        <f ca="1">'IMP PRJ Adj Net Salaries'!AI21*IMP_Salary_Revenue_Multiplier</f>
        <v>72</v>
      </c>
      <c r="AJ21" s="264">
        <f ca="1">'IMP PRJ Adj Net Salaries'!AJ21*IMP_Salary_Revenue_Multiplier</f>
        <v>72</v>
      </c>
      <c r="AK21" s="263">
        <f ca="1">'IMP PRJ Adj Net Salaries'!AK21*IMP_Salary_Revenue_Multiplier</f>
        <v>72</v>
      </c>
      <c r="AL21" s="264">
        <f ca="1">'IMP PRJ Adj Net Salaries'!AL21*IMP_Salary_Revenue_Multiplier</f>
        <v>72</v>
      </c>
      <c r="AM21" s="265">
        <f ca="1">'IMP PRJ Adj Net Salaries'!AM21*IMP_Salary_Revenue_Multiplier</f>
        <v>72</v>
      </c>
      <c r="AN21" s="266">
        <f ca="1">'IMP PRJ Adj Net Salaries'!AN21*IMP_Salary_Revenue_Multiplier</f>
        <v>432.5</v>
      </c>
      <c r="AO21" s="264">
        <f ca="1">'IMP PRJ Adj Net Salaries'!AO21*IMP_Salary_Revenue_Multiplier</f>
        <v>432.5</v>
      </c>
      <c r="AP21" s="264">
        <f ca="1">'IMP PRJ Adj Net Salaries'!AP21*IMP_Salary_Revenue_Multiplier</f>
        <v>432.5</v>
      </c>
      <c r="AQ21" s="263">
        <f ca="1">'IMP PRJ Adj Net Salaries'!AQ21*IMP_Salary_Revenue_Multiplier</f>
        <v>519</v>
      </c>
      <c r="AR21" s="264">
        <f ca="1">'IMP PRJ Adj Net Salaries'!AR21*IMP_Salary_Revenue_Multiplier</f>
        <v>519</v>
      </c>
      <c r="AS21" s="264">
        <f ca="1">'IMP PRJ Adj Net Salaries'!AS21*IMP_Salary_Revenue_Multiplier</f>
        <v>519</v>
      </c>
      <c r="AT21" s="263">
        <f ca="1">'IMP PRJ Adj Net Salaries'!AT21*IMP_Salary_Revenue_Multiplier</f>
        <v>519</v>
      </c>
      <c r="AU21" s="264">
        <f ca="1">'IMP PRJ Adj Net Salaries'!AU21*IMP_Salary_Revenue_Multiplier</f>
        <v>519</v>
      </c>
      <c r="AV21" s="264">
        <f ca="1">'IMP PRJ Adj Net Salaries'!AV21*IMP_Salary_Revenue_Multiplier</f>
        <v>519</v>
      </c>
      <c r="AW21" s="263">
        <f ca="1">'IMP PRJ Adj Net Salaries'!AW21*IMP_Salary_Revenue_Multiplier</f>
        <v>562.25</v>
      </c>
      <c r="AX21" s="264">
        <f ca="1">'IMP PRJ Adj Net Salaries'!AX21*IMP_Salary_Revenue_Multiplier</f>
        <v>562.25</v>
      </c>
      <c r="AY21" s="265">
        <f ca="1">'IMP PRJ Adj Net Salaries'!AY21*IMP_Salary_Revenue_Multiplier</f>
        <v>562.25</v>
      </c>
      <c r="AZ21" s="266">
        <f ca="1">'IMP PRJ Adj Net Salaries'!AZ21*IMP_Salary_Revenue_Multiplier</f>
        <v>764.4</v>
      </c>
      <c r="BA21" s="264">
        <f ca="1">'IMP PRJ Adj Net Salaries'!BA21*IMP_Salary_Revenue_Multiplier</f>
        <v>764.4</v>
      </c>
      <c r="BB21" s="264">
        <f ca="1">'IMP PRJ Adj Net Salaries'!BB21*IMP_Salary_Revenue_Multiplier</f>
        <v>764.4</v>
      </c>
      <c r="BC21" s="263">
        <f ca="1">'IMP PRJ Adj Net Salaries'!BC21*IMP_Salary_Revenue_Multiplier</f>
        <v>1544.4</v>
      </c>
      <c r="BD21" s="264">
        <f ca="1">'IMP PRJ Adj Net Salaries'!BD21*IMP_Salary_Revenue_Multiplier</f>
        <v>1544.4</v>
      </c>
      <c r="BE21" s="264">
        <f ca="1">'IMP PRJ Adj Net Salaries'!BE21*IMP_Salary_Revenue_Multiplier</f>
        <v>1544.4</v>
      </c>
      <c r="BF21" s="263">
        <f ca="1">'IMP PRJ Adj Net Salaries'!BF21*IMP_Salary_Revenue_Multiplier</f>
        <v>1544.4</v>
      </c>
      <c r="BG21" s="264">
        <f ca="1">'IMP PRJ Adj Net Salaries'!BG21*IMP_Salary_Revenue_Multiplier</f>
        <v>1544.4</v>
      </c>
      <c r="BH21" s="264">
        <f ca="1">'IMP PRJ Adj Net Salaries'!BH21*IMP_Salary_Revenue_Multiplier</f>
        <v>1544.4</v>
      </c>
      <c r="BI21" s="263">
        <f ca="1">'IMP PRJ Adj Net Salaries'!BI21*IMP_Salary_Revenue_Multiplier</f>
        <v>1544.4</v>
      </c>
      <c r="BJ21" s="264">
        <f ca="1">'IMP PRJ Adj Net Salaries'!BJ21*IMP_Salary_Revenue_Multiplier</f>
        <v>1544.4</v>
      </c>
      <c r="BK21" s="265">
        <f ca="1">'IMP PRJ Adj Net Salaries'!BK21*IMP_Salary_Revenue_Multiplier</f>
        <v>1544.4</v>
      </c>
      <c r="BL21" s="266">
        <f ca="1">'IMP PRJ Adj Net Salaries'!BL21*IMP_Salary_Revenue_Multiplier</f>
        <v>1731.25</v>
      </c>
      <c r="BM21" s="264">
        <f ca="1">'IMP PRJ Adj Net Salaries'!BM21*IMP_Salary_Revenue_Multiplier</f>
        <v>1731.25</v>
      </c>
      <c r="BN21" s="264">
        <f ca="1">'IMP PRJ Adj Net Salaries'!BN21*IMP_Salary_Revenue_Multiplier</f>
        <v>1731.25</v>
      </c>
      <c r="BO21" s="263">
        <f ca="1">'IMP PRJ Adj Net Salaries'!BO21*IMP_Salary_Revenue_Multiplier</f>
        <v>2793.75</v>
      </c>
      <c r="BP21" s="264">
        <f ca="1">'IMP PRJ Adj Net Salaries'!BP21*IMP_Salary_Revenue_Multiplier</f>
        <v>2793.75</v>
      </c>
      <c r="BQ21" s="264">
        <f ca="1">'IMP PRJ Adj Net Salaries'!BQ21*IMP_Salary_Revenue_Multiplier</f>
        <v>2793.75</v>
      </c>
      <c r="BR21" s="263">
        <f ca="1">'IMP PRJ Adj Net Salaries'!BR21*IMP_Salary_Revenue_Multiplier</f>
        <v>2687.5</v>
      </c>
      <c r="BS21" s="264">
        <f ca="1">'IMP PRJ Adj Net Salaries'!BS21*IMP_Salary_Revenue_Multiplier</f>
        <v>2687.5</v>
      </c>
      <c r="BT21" s="264">
        <f ca="1">'IMP PRJ Adj Net Salaries'!BT21*IMP_Salary_Revenue_Multiplier</f>
        <v>2687.5</v>
      </c>
      <c r="BU21" s="263">
        <f ca="1">'IMP PRJ Adj Net Salaries'!BU21*IMP_Salary_Revenue_Multiplier</f>
        <v>3006.25</v>
      </c>
      <c r="BV21" s="264">
        <f ca="1">'IMP PRJ Adj Net Salaries'!BV21*IMP_Salary_Revenue_Multiplier</f>
        <v>3006.25</v>
      </c>
      <c r="BW21" s="265">
        <f ca="1">'IMP PRJ Adj Net Salaries'!BW21*IMP_Salary_Revenue_Multiplier</f>
        <v>3006.25</v>
      </c>
      <c r="BX21" s="266">
        <f ca="1">'IMP PRJ Adj Net Salaries'!BX21*IMP_Salary_Revenue_Multiplier</f>
        <v>3607.5</v>
      </c>
      <c r="BY21" s="264">
        <f ca="1">'IMP PRJ Adj Net Salaries'!BY21*IMP_Salary_Revenue_Multiplier</f>
        <v>3607.5</v>
      </c>
      <c r="BZ21" s="264">
        <f ca="1">'IMP PRJ Adj Net Salaries'!BZ21*IMP_Salary_Revenue_Multiplier</f>
        <v>3607.5</v>
      </c>
      <c r="CA21" s="263">
        <f ca="1">'IMP PRJ Adj Net Salaries'!CA21*IMP_Salary_Revenue_Multiplier</f>
        <v>3157.5</v>
      </c>
      <c r="CB21" s="264">
        <f ca="1">'IMP PRJ Adj Net Salaries'!CB21*IMP_Salary_Revenue_Multiplier</f>
        <v>3157.5</v>
      </c>
      <c r="CC21" s="264">
        <f ca="1">'IMP PRJ Adj Net Salaries'!CC21*IMP_Salary_Revenue_Multiplier</f>
        <v>3157.5</v>
      </c>
      <c r="CD21" s="263">
        <f ca="1">'IMP PRJ Adj Net Salaries'!CD21*IMP_Salary_Revenue_Multiplier</f>
        <v>3172.5</v>
      </c>
      <c r="CE21" s="264">
        <f ca="1">'IMP PRJ Adj Net Salaries'!CE21*IMP_Salary_Revenue_Multiplier</f>
        <v>3172.5</v>
      </c>
      <c r="CF21" s="264">
        <f ca="1">'IMP PRJ Adj Net Salaries'!CF21*IMP_Salary_Revenue_Multiplier</f>
        <v>3172.5</v>
      </c>
      <c r="CG21" s="263">
        <f ca="1">'IMP PRJ Adj Net Salaries'!CG21*IMP_Salary_Revenue_Multiplier</f>
        <v>3172.5</v>
      </c>
      <c r="CH21" s="264">
        <f ca="1">'IMP PRJ Adj Net Salaries'!CH21*IMP_Salary_Revenue_Multiplier</f>
        <v>3172.5</v>
      </c>
      <c r="CI21" s="265">
        <f ca="1">'IMP PRJ Adj Net Salaries'!CI21*IMP_Salary_Revenue_Multiplier</f>
        <v>3172.5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>
        <f>'MD - IMP'!C82</f>
        <v>5</v>
      </c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Adj Net Salaries'!AB22*IMP_Salary_Revenue_Multiplier</f>
        <v>7.1999999999999993</v>
      </c>
      <c r="AC22" s="264">
        <f ca="1">'IMP PRJ Adj Net Salaries'!AC22*IMP_Salary_Revenue_Multiplier</f>
        <v>7.1999999999999993</v>
      </c>
      <c r="AD22" s="264">
        <f ca="1">'IMP PRJ Adj Net Salaries'!AD22*IMP_Salary_Revenue_Multiplier</f>
        <v>7.1999999999999993</v>
      </c>
      <c r="AE22" s="263">
        <f ca="1">'IMP PRJ Adj Net Salaries'!AE22*IMP_Salary_Revenue_Multiplier</f>
        <v>7.1999999999999993</v>
      </c>
      <c r="AF22" s="264">
        <f ca="1">'IMP PRJ Adj Net Salaries'!AF22*IMP_Salary_Revenue_Multiplier</f>
        <v>7.1999999999999993</v>
      </c>
      <c r="AG22" s="264">
        <f ca="1">'IMP PRJ Adj Net Salaries'!AG22*IMP_Salary_Revenue_Multiplier</f>
        <v>7.1999999999999993</v>
      </c>
      <c r="AH22" s="263">
        <f ca="1">'IMP PRJ Adj Net Salaries'!AH22*IMP_Salary_Revenue_Multiplier</f>
        <v>7.1999999999999993</v>
      </c>
      <c r="AI22" s="264">
        <f ca="1">'IMP PRJ Adj Net Salaries'!AI22*IMP_Salary_Revenue_Multiplier</f>
        <v>7.1999999999999993</v>
      </c>
      <c r="AJ22" s="264">
        <f ca="1">'IMP PRJ Adj Net Salaries'!AJ22*IMP_Salary_Revenue_Multiplier</f>
        <v>7.1999999999999993</v>
      </c>
      <c r="AK22" s="263">
        <f ca="1">'IMP PRJ Adj Net Salaries'!AK22*IMP_Salary_Revenue_Multiplier</f>
        <v>7.1999999999999993</v>
      </c>
      <c r="AL22" s="264">
        <f ca="1">'IMP PRJ Adj Net Salaries'!AL22*IMP_Salary_Revenue_Multiplier</f>
        <v>7.1999999999999993</v>
      </c>
      <c r="AM22" s="265">
        <f ca="1">'IMP PRJ Adj Net Salaries'!AM22*IMP_Salary_Revenue_Multiplier</f>
        <v>7.1999999999999993</v>
      </c>
      <c r="AN22" s="266">
        <f ca="1">'IMP PRJ Adj Net Salaries'!AN22*IMP_Salary_Revenue_Multiplier</f>
        <v>43.25</v>
      </c>
      <c r="AO22" s="264">
        <f ca="1">'IMP PRJ Adj Net Salaries'!AO22*IMP_Salary_Revenue_Multiplier</f>
        <v>43.25</v>
      </c>
      <c r="AP22" s="264">
        <f ca="1">'IMP PRJ Adj Net Salaries'!AP22*IMP_Salary_Revenue_Multiplier</f>
        <v>43.25</v>
      </c>
      <c r="AQ22" s="263">
        <f ca="1">'IMP PRJ Adj Net Salaries'!AQ22*IMP_Salary_Revenue_Multiplier</f>
        <v>51.899999999999991</v>
      </c>
      <c r="AR22" s="264">
        <f ca="1">'IMP PRJ Adj Net Salaries'!AR22*IMP_Salary_Revenue_Multiplier</f>
        <v>51.899999999999991</v>
      </c>
      <c r="AS22" s="264">
        <f ca="1">'IMP PRJ Adj Net Salaries'!AS22*IMP_Salary_Revenue_Multiplier</f>
        <v>51.899999999999991</v>
      </c>
      <c r="AT22" s="263">
        <f ca="1">'IMP PRJ Adj Net Salaries'!AT22*IMP_Salary_Revenue_Multiplier</f>
        <v>51.900000000000006</v>
      </c>
      <c r="AU22" s="264">
        <f ca="1">'IMP PRJ Adj Net Salaries'!AU22*IMP_Salary_Revenue_Multiplier</f>
        <v>51.900000000000006</v>
      </c>
      <c r="AV22" s="264">
        <f ca="1">'IMP PRJ Adj Net Salaries'!AV22*IMP_Salary_Revenue_Multiplier</f>
        <v>51.900000000000006</v>
      </c>
      <c r="AW22" s="263">
        <f ca="1">'IMP PRJ Adj Net Salaries'!AW22*IMP_Salary_Revenue_Multiplier</f>
        <v>56.224999999999994</v>
      </c>
      <c r="AX22" s="264">
        <f ca="1">'IMP PRJ Adj Net Salaries'!AX22*IMP_Salary_Revenue_Multiplier</f>
        <v>56.224999999999994</v>
      </c>
      <c r="AY22" s="265">
        <f ca="1">'IMP PRJ Adj Net Salaries'!AY22*IMP_Salary_Revenue_Multiplier</f>
        <v>56.224999999999994</v>
      </c>
      <c r="AZ22" s="266">
        <f ca="1">'IMP PRJ Adj Net Salaries'!AZ22*IMP_Salary_Revenue_Multiplier</f>
        <v>76.44</v>
      </c>
      <c r="BA22" s="264">
        <f ca="1">'IMP PRJ Adj Net Salaries'!BA22*IMP_Salary_Revenue_Multiplier</f>
        <v>76.44</v>
      </c>
      <c r="BB22" s="264">
        <f ca="1">'IMP PRJ Adj Net Salaries'!BB22*IMP_Salary_Revenue_Multiplier</f>
        <v>76.44</v>
      </c>
      <c r="BC22" s="263">
        <f ca="1">'IMP PRJ Adj Net Salaries'!BC22*IMP_Salary_Revenue_Multiplier</f>
        <v>154.44</v>
      </c>
      <c r="BD22" s="264">
        <f ca="1">'IMP PRJ Adj Net Salaries'!BD22*IMP_Salary_Revenue_Multiplier</f>
        <v>154.44</v>
      </c>
      <c r="BE22" s="264">
        <f ca="1">'IMP PRJ Adj Net Salaries'!BE22*IMP_Salary_Revenue_Multiplier</f>
        <v>154.44</v>
      </c>
      <c r="BF22" s="263">
        <f ca="1">'IMP PRJ Adj Net Salaries'!BF22*IMP_Salary_Revenue_Multiplier</f>
        <v>154.44000000000003</v>
      </c>
      <c r="BG22" s="264">
        <f ca="1">'IMP PRJ Adj Net Salaries'!BG22*IMP_Salary_Revenue_Multiplier</f>
        <v>154.44000000000003</v>
      </c>
      <c r="BH22" s="264">
        <f ca="1">'IMP PRJ Adj Net Salaries'!BH22*IMP_Salary_Revenue_Multiplier</f>
        <v>154.44000000000003</v>
      </c>
      <c r="BI22" s="263">
        <f ca="1">'IMP PRJ Adj Net Salaries'!BI22*IMP_Salary_Revenue_Multiplier</f>
        <v>154.44000000000003</v>
      </c>
      <c r="BJ22" s="264">
        <f ca="1">'IMP PRJ Adj Net Salaries'!BJ22*IMP_Salary_Revenue_Multiplier</f>
        <v>154.44000000000003</v>
      </c>
      <c r="BK22" s="265">
        <f ca="1">'IMP PRJ Adj Net Salaries'!BK22*IMP_Salary_Revenue_Multiplier</f>
        <v>154.44000000000003</v>
      </c>
      <c r="BL22" s="266">
        <f ca="1">'IMP PRJ Adj Net Salaries'!BL22*IMP_Salary_Revenue_Multiplier</f>
        <v>173.125</v>
      </c>
      <c r="BM22" s="264">
        <f ca="1">'IMP PRJ Adj Net Salaries'!BM22*IMP_Salary_Revenue_Multiplier</f>
        <v>173.125</v>
      </c>
      <c r="BN22" s="264">
        <f ca="1">'IMP PRJ Adj Net Salaries'!BN22*IMP_Salary_Revenue_Multiplier</f>
        <v>173.125</v>
      </c>
      <c r="BO22" s="263">
        <f ca="1">'IMP PRJ Adj Net Salaries'!BO22*IMP_Salary_Revenue_Multiplier</f>
        <v>279.375</v>
      </c>
      <c r="BP22" s="264">
        <f ca="1">'IMP PRJ Adj Net Salaries'!BP22*IMP_Salary_Revenue_Multiplier</f>
        <v>279.375</v>
      </c>
      <c r="BQ22" s="264">
        <f ca="1">'IMP PRJ Adj Net Salaries'!BQ22*IMP_Salary_Revenue_Multiplier</f>
        <v>279.375</v>
      </c>
      <c r="BR22" s="263">
        <f ca="1">'IMP PRJ Adj Net Salaries'!BR22*IMP_Salary_Revenue_Multiplier</f>
        <v>268.75</v>
      </c>
      <c r="BS22" s="264">
        <f ca="1">'IMP PRJ Adj Net Salaries'!BS22*IMP_Salary_Revenue_Multiplier</f>
        <v>268.75</v>
      </c>
      <c r="BT22" s="264">
        <f ca="1">'IMP PRJ Adj Net Salaries'!BT22*IMP_Salary_Revenue_Multiplier</f>
        <v>268.75</v>
      </c>
      <c r="BU22" s="263">
        <f ca="1">'IMP PRJ Adj Net Salaries'!BU22*IMP_Salary_Revenue_Multiplier</f>
        <v>300.62499999999994</v>
      </c>
      <c r="BV22" s="264">
        <f ca="1">'IMP PRJ Adj Net Salaries'!BV22*IMP_Salary_Revenue_Multiplier</f>
        <v>300.62499999999994</v>
      </c>
      <c r="BW22" s="265">
        <f ca="1">'IMP PRJ Adj Net Salaries'!BW22*IMP_Salary_Revenue_Multiplier</f>
        <v>300.62499999999994</v>
      </c>
      <c r="BX22" s="266">
        <f ca="1">'IMP PRJ Adj Net Salaries'!BX22*IMP_Salary_Revenue_Multiplier</f>
        <v>360.75</v>
      </c>
      <c r="BY22" s="264">
        <f ca="1">'IMP PRJ Adj Net Salaries'!BY22*IMP_Salary_Revenue_Multiplier</f>
        <v>360.75</v>
      </c>
      <c r="BZ22" s="264">
        <f ca="1">'IMP PRJ Adj Net Salaries'!BZ22*IMP_Salary_Revenue_Multiplier</f>
        <v>360.75</v>
      </c>
      <c r="CA22" s="263">
        <f ca="1">'IMP PRJ Adj Net Salaries'!CA22*IMP_Salary_Revenue_Multiplier</f>
        <v>315.75</v>
      </c>
      <c r="CB22" s="264">
        <f ca="1">'IMP PRJ Adj Net Salaries'!CB22*IMP_Salary_Revenue_Multiplier</f>
        <v>315.75</v>
      </c>
      <c r="CC22" s="264">
        <f ca="1">'IMP PRJ Adj Net Salaries'!CC22*IMP_Salary_Revenue_Multiplier</f>
        <v>315.75</v>
      </c>
      <c r="CD22" s="263">
        <f ca="1">'IMP PRJ Adj Net Salaries'!CD22*IMP_Salary_Revenue_Multiplier</f>
        <v>317.25</v>
      </c>
      <c r="CE22" s="264">
        <f ca="1">'IMP PRJ Adj Net Salaries'!CE22*IMP_Salary_Revenue_Multiplier</f>
        <v>317.25</v>
      </c>
      <c r="CF22" s="264">
        <f ca="1">'IMP PRJ Adj Net Salaries'!CF22*IMP_Salary_Revenue_Multiplier</f>
        <v>317.25</v>
      </c>
      <c r="CG22" s="263">
        <f ca="1">'IMP PRJ Adj Net Salaries'!CG22*IMP_Salary_Revenue_Multiplier</f>
        <v>317.25</v>
      </c>
      <c r="CH22" s="264">
        <f ca="1">'IMP PRJ Adj Net Salaries'!CH22*IMP_Salary_Revenue_Multiplier</f>
        <v>317.25</v>
      </c>
      <c r="CI22" s="265">
        <f ca="1">'IMP PRJ Adj Net Salaries'!CI22*IMP_Salary_Revenue_Multiplier</f>
        <v>317.25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>
        <f>'MD - IMP'!C83</f>
        <v>8</v>
      </c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Adj Net Salaries'!AB23*IMP_Salary_Revenue_Multiplier</f>
        <v>11.52</v>
      </c>
      <c r="AC23" s="264">
        <f ca="1">'IMP PRJ Adj Net Salaries'!AC23*IMP_Salary_Revenue_Multiplier</f>
        <v>11.52</v>
      </c>
      <c r="AD23" s="264">
        <f ca="1">'IMP PRJ Adj Net Salaries'!AD23*IMP_Salary_Revenue_Multiplier</f>
        <v>11.52</v>
      </c>
      <c r="AE23" s="263">
        <f ca="1">'IMP PRJ Adj Net Salaries'!AE23*IMP_Salary_Revenue_Multiplier</f>
        <v>11.52</v>
      </c>
      <c r="AF23" s="264">
        <f ca="1">'IMP PRJ Adj Net Salaries'!AF23*IMP_Salary_Revenue_Multiplier</f>
        <v>11.52</v>
      </c>
      <c r="AG23" s="264">
        <f ca="1">'IMP PRJ Adj Net Salaries'!AG23*IMP_Salary_Revenue_Multiplier</f>
        <v>11.52</v>
      </c>
      <c r="AH23" s="263">
        <f ca="1">'IMP PRJ Adj Net Salaries'!AH23*IMP_Salary_Revenue_Multiplier</f>
        <v>11.52</v>
      </c>
      <c r="AI23" s="264">
        <f ca="1">'IMP PRJ Adj Net Salaries'!AI23*IMP_Salary_Revenue_Multiplier</f>
        <v>11.52</v>
      </c>
      <c r="AJ23" s="264">
        <f ca="1">'IMP PRJ Adj Net Salaries'!AJ23*IMP_Salary_Revenue_Multiplier</f>
        <v>11.52</v>
      </c>
      <c r="AK23" s="263">
        <f ca="1">'IMP PRJ Adj Net Salaries'!AK23*IMP_Salary_Revenue_Multiplier</f>
        <v>11.52</v>
      </c>
      <c r="AL23" s="264">
        <f ca="1">'IMP PRJ Adj Net Salaries'!AL23*IMP_Salary_Revenue_Multiplier</f>
        <v>11.52</v>
      </c>
      <c r="AM23" s="265">
        <f ca="1">'IMP PRJ Adj Net Salaries'!AM23*IMP_Salary_Revenue_Multiplier</f>
        <v>11.52</v>
      </c>
      <c r="AN23" s="266">
        <f ca="1">'IMP PRJ Adj Net Salaries'!AN23*IMP_Salary_Revenue_Multiplier</f>
        <v>69.2</v>
      </c>
      <c r="AO23" s="264">
        <f ca="1">'IMP PRJ Adj Net Salaries'!AO23*IMP_Salary_Revenue_Multiplier</f>
        <v>69.2</v>
      </c>
      <c r="AP23" s="264">
        <f ca="1">'IMP PRJ Adj Net Salaries'!AP23*IMP_Salary_Revenue_Multiplier</f>
        <v>69.2</v>
      </c>
      <c r="AQ23" s="263">
        <f ca="1">'IMP PRJ Adj Net Salaries'!AQ23*IMP_Salary_Revenue_Multiplier</f>
        <v>83.04</v>
      </c>
      <c r="AR23" s="264">
        <f ca="1">'IMP PRJ Adj Net Salaries'!AR23*IMP_Salary_Revenue_Multiplier</f>
        <v>83.04</v>
      </c>
      <c r="AS23" s="264">
        <f ca="1">'IMP PRJ Adj Net Salaries'!AS23*IMP_Salary_Revenue_Multiplier</f>
        <v>83.04</v>
      </c>
      <c r="AT23" s="263">
        <f ca="1">'IMP PRJ Adj Net Salaries'!AT23*IMP_Salary_Revenue_Multiplier</f>
        <v>83.04</v>
      </c>
      <c r="AU23" s="264">
        <f ca="1">'IMP PRJ Adj Net Salaries'!AU23*IMP_Salary_Revenue_Multiplier</f>
        <v>83.04</v>
      </c>
      <c r="AV23" s="264">
        <f ca="1">'IMP PRJ Adj Net Salaries'!AV23*IMP_Salary_Revenue_Multiplier</f>
        <v>83.04</v>
      </c>
      <c r="AW23" s="263">
        <f ca="1">'IMP PRJ Adj Net Salaries'!AW23*IMP_Salary_Revenue_Multiplier</f>
        <v>89.960000000000008</v>
      </c>
      <c r="AX23" s="264">
        <f ca="1">'IMP PRJ Adj Net Salaries'!AX23*IMP_Salary_Revenue_Multiplier</f>
        <v>89.960000000000008</v>
      </c>
      <c r="AY23" s="265">
        <f ca="1">'IMP PRJ Adj Net Salaries'!AY23*IMP_Salary_Revenue_Multiplier</f>
        <v>89.960000000000008</v>
      </c>
      <c r="AZ23" s="266">
        <f ca="1">'IMP PRJ Adj Net Salaries'!AZ23*IMP_Salary_Revenue_Multiplier</f>
        <v>122.304</v>
      </c>
      <c r="BA23" s="264">
        <f ca="1">'IMP PRJ Adj Net Salaries'!BA23*IMP_Salary_Revenue_Multiplier</f>
        <v>122.304</v>
      </c>
      <c r="BB23" s="264">
        <f ca="1">'IMP PRJ Adj Net Salaries'!BB23*IMP_Salary_Revenue_Multiplier</f>
        <v>122.304</v>
      </c>
      <c r="BC23" s="263">
        <f ca="1">'IMP PRJ Adj Net Salaries'!BC23*IMP_Salary_Revenue_Multiplier</f>
        <v>247.10399999999998</v>
      </c>
      <c r="BD23" s="264">
        <f ca="1">'IMP PRJ Adj Net Salaries'!BD23*IMP_Salary_Revenue_Multiplier</f>
        <v>247.10399999999998</v>
      </c>
      <c r="BE23" s="264">
        <f ca="1">'IMP PRJ Adj Net Salaries'!BE23*IMP_Salary_Revenue_Multiplier</f>
        <v>247.10399999999998</v>
      </c>
      <c r="BF23" s="263">
        <f ca="1">'IMP PRJ Adj Net Salaries'!BF23*IMP_Salary_Revenue_Multiplier</f>
        <v>247.10400000000004</v>
      </c>
      <c r="BG23" s="264">
        <f ca="1">'IMP PRJ Adj Net Salaries'!BG23*IMP_Salary_Revenue_Multiplier</f>
        <v>247.10400000000004</v>
      </c>
      <c r="BH23" s="264">
        <f ca="1">'IMP PRJ Adj Net Salaries'!BH23*IMP_Salary_Revenue_Multiplier</f>
        <v>247.10400000000004</v>
      </c>
      <c r="BI23" s="263">
        <f ca="1">'IMP PRJ Adj Net Salaries'!BI23*IMP_Salary_Revenue_Multiplier</f>
        <v>247.10400000000004</v>
      </c>
      <c r="BJ23" s="264">
        <f ca="1">'IMP PRJ Adj Net Salaries'!BJ23*IMP_Salary_Revenue_Multiplier</f>
        <v>247.10400000000004</v>
      </c>
      <c r="BK23" s="265">
        <f ca="1">'IMP PRJ Adj Net Salaries'!BK23*IMP_Salary_Revenue_Multiplier</f>
        <v>247.10400000000004</v>
      </c>
      <c r="BL23" s="266">
        <f ca="1">'IMP PRJ Adj Net Salaries'!BL23*IMP_Salary_Revenue_Multiplier</f>
        <v>277</v>
      </c>
      <c r="BM23" s="264">
        <f ca="1">'IMP PRJ Adj Net Salaries'!BM23*IMP_Salary_Revenue_Multiplier</f>
        <v>277</v>
      </c>
      <c r="BN23" s="264">
        <f ca="1">'IMP PRJ Adj Net Salaries'!BN23*IMP_Salary_Revenue_Multiplier</f>
        <v>277</v>
      </c>
      <c r="BO23" s="263">
        <f ca="1">'IMP PRJ Adj Net Salaries'!BO23*IMP_Salary_Revenue_Multiplier</f>
        <v>447</v>
      </c>
      <c r="BP23" s="264">
        <f ca="1">'IMP PRJ Adj Net Salaries'!BP23*IMP_Salary_Revenue_Multiplier</f>
        <v>447</v>
      </c>
      <c r="BQ23" s="264">
        <f ca="1">'IMP PRJ Adj Net Salaries'!BQ23*IMP_Salary_Revenue_Multiplier</f>
        <v>447</v>
      </c>
      <c r="BR23" s="263">
        <f ca="1">'IMP PRJ Adj Net Salaries'!BR23*IMP_Salary_Revenue_Multiplier</f>
        <v>430</v>
      </c>
      <c r="BS23" s="264">
        <f ca="1">'IMP PRJ Adj Net Salaries'!BS23*IMP_Salary_Revenue_Multiplier</f>
        <v>430</v>
      </c>
      <c r="BT23" s="264">
        <f ca="1">'IMP PRJ Adj Net Salaries'!BT23*IMP_Salary_Revenue_Multiplier</f>
        <v>430</v>
      </c>
      <c r="BU23" s="263">
        <f ca="1">'IMP PRJ Adj Net Salaries'!BU23*IMP_Salary_Revenue_Multiplier</f>
        <v>480.99999999999994</v>
      </c>
      <c r="BV23" s="264">
        <f ca="1">'IMP PRJ Adj Net Salaries'!BV23*IMP_Salary_Revenue_Multiplier</f>
        <v>480.99999999999994</v>
      </c>
      <c r="BW23" s="265">
        <f ca="1">'IMP PRJ Adj Net Salaries'!BW23*IMP_Salary_Revenue_Multiplier</f>
        <v>480.99999999999994</v>
      </c>
      <c r="BX23" s="266">
        <f ca="1">'IMP PRJ Adj Net Salaries'!BX23*IMP_Salary_Revenue_Multiplier</f>
        <v>577.20000000000005</v>
      </c>
      <c r="BY23" s="264">
        <f ca="1">'IMP PRJ Adj Net Salaries'!BY23*IMP_Salary_Revenue_Multiplier</f>
        <v>577.20000000000005</v>
      </c>
      <c r="BZ23" s="264">
        <f ca="1">'IMP PRJ Adj Net Salaries'!BZ23*IMP_Salary_Revenue_Multiplier</f>
        <v>577.20000000000005</v>
      </c>
      <c r="CA23" s="263">
        <f ca="1">'IMP PRJ Adj Net Salaries'!CA23*IMP_Salary_Revenue_Multiplier</f>
        <v>505.19999999999993</v>
      </c>
      <c r="CB23" s="264">
        <f ca="1">'IMP PRJ Adj Net Salaries'!CB23*IMP_Salary_Revenue_Multiplier</f>
        <v>505.19999999999993</v>
      </c>
      <c r="CC23" s="264">
        <f ca="1">'IMP PRJ Adj Net Salaries'!CC23*IMP_Salary_Revenue_Multiplier</f>
        <v>505.19999999999993</v>
      </c>
      <c r="CD23" s="263">
        <f ca="1">'IMP PRJ Adj Net Salaries'!CD23*IMP_Salary_Revenue_Multiplier</f>
        <v>507.59999999999991</v>
      </c>
      <c r="CE23" s="264">
        <f ca="1">'IMP PRJ Adj Net Salaries'!CE23*IMP_Salary_Revenue_Multiplier</f>
        <v>507.59999999999991</v>
      </c>
      <c r="CF23" s="264">
        <f ca="1">'IMP PRJ Adj Net Salaries'!CF23*IMP_Salary_Revenue_Multiplier</f>
        <v>507.59999999999991</v>
      </c>
      <c r="CG23" s="263">
        <f ca="1">'IMP PRJ Adj Net Salaries'!CG23*IMP_Salary_Revenue_Multiplier</f>
        <v>507.59999999999991</v>
      </c>
      <c r="CH23" s="264">
        <f ca="1">'IMP PRJ Adj Net Salaries'!CH23*IMP_Salary_Revenue_Multiplier</f>
        <v>507.59999999999991</v>
      </c>
      <c r="CI23" s="265">
        <f ca="1">'IMP PRJ Adj Net Salaries'!CI23*IMP_Salary_Revenue_Multiplier</f>
        <v>507.59999999999991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>
        <f>'MD - IMP'!C84</f>
        <v>5</v>
      </c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Adj Net Salaries'!AB24*IMP_Salary_Revenue_Multiplier</f>
        <v>18</v>
      </c>
      <c r="AC24" s="264">
        <f ca="1">'IMP PRJ Adj Net Salaries'!AC24*IMP_Salary_Revenue_Multiplier</f>
        <v>18</v>
      </c>
      <c r="AD24" s="264">
        <f ca="1">'IMP PRJ Adj Net Salaries'!AD24*IMP_Salary_Revenue_Multiplier</f>
        <v>18</v>
      </c>
      <c r="AE24" s="263">
        <f ca="1">'IMP PRJ Adj Net Salaries'!AE24*IMP_Salary_Revenue_Multiplier</f>
        <v>18</v>
      </c>
      <c r="AF24" s="264">
        <f ca="1">'IMP PRJ Adj Net Salaries'!AF24*IMP_Salary_Revenue_Multiplier</f>
        <v>18</v>
      </c>
      <c r="AG24" s="264">
        <f ca="1">'IMP PRJ Adj Net Salaries'!AG24*IMP_Salary_Revenue_Multiplier</f>
        <v>18</v>
      </c>
      <c r="AH24" s="263">
        <f ca="1">'IMP PRJ Adj Net Salaries'!AH24*IMP_Salary_Revenue_Multiplier</f>
        <v>18</v>
      </c>
      <c r="AI24" s="264">
        <f ca="1">'IMP PRJ Adj Net Salaries'!AI24*IMP_Salary_Revenue_Multiplier</f>
        <v>18</v>
      </c>
      <c r="AJ24" s="264">
        <f ca="1">'IMP PRJ Adj Net Salaries'!AJ24*IMP_Salary_Revenue_Multiplier</f>
        <v>18</v>
      </c>
      <c r="AK24" s="263">
        <f ca="1">'IMP PRJ Adj Net Salaries'!AK24*IMP_Salary_Revenue_Multiplier</f>
        <v>18</v>
      </c>
      <c r="AL24" s="264">
        <f ca="1">'IMP PRJ Adj Net Salaries'!AL24*IMP_Salary_Revenue_Multiplier</f>
        <v>18</v>
      </c>
      <c r="AM24" s="265">
        <f ca="1">'IMP PRJ Adj Net Salaries'!AM24*IMP_Salary_Revenue_Multiplier</f>
        <v>18</v>
      </c>
      <c r="AN24" s="266">
        <f ca="1">'IMP PRJ Adj Net Salaries'!AN24*IMP_Salary_Revenue_Multiplier</f>
        <v>108.125</v>
      </c>
      <c r="AO24" s="264">
        <f ca="1">'IMP PRJ Adj Net Salaries'!AO24*IMP_Salary_Revenue_Multiplier</f>
        <v>108.125</v>
      </c>
      <c r="AP24" s="264">
        <f ca="1">'IMP PRJ Adj Net Salaries'!AP24*IMP_Salary_Revenue_Multiplier</f>
        <v>108.125</v>
      </c>
      <c r="AQ24" s="263">
        <f ca="1">'IMP PRJ Adj Net Salaries'!AQ24*IMP_Salary_Revenue_Multiplier</f>
        <v>129.75</v>
      </c>
      <c r="AR24" s="264">
        <f ca="1">'IMP PRJ Adj Net Salaries'!AR24*IMP_Salary_Revenue_Multiplier</f>
        <v>129.75</v>
      </c>
      <c r="AS24" s="264">
        <f ca="1">'IMP PRJ Adj Net Salaries'!AS24*IMP_Salary_Revenue_Multiplier</f>
        <v>129.75</v>
      </c>
      <c r="AT24" s="263">
        <f ca="1">'IMP PRJ Adj Net Salaries'!AT24*IMP_Salary_Revenue_Multiplier</f>
        <v>129.75</v>
      </c>
      <c r="AU24" s="264">
        <f ca="1">'IMP PRJ Adj Net Salaries'!AU24*IMP_Salary_Revenue_Multiplier</f>
        <v>129.75</v>
      </c>
      <c r="AV24" s="264">
        <f ca="1">'IMP PRJ Adj Net Salaries'!AV24*IMP_Salary_Revenue_Multiplier</f>
        <v>129.75</v>
      </c>
      <c r="AW24" s="263">
        <f ca="1">'IMP PRJ Adj Net Salaries'!AW24*IMP_Salary_Revenue_Multiplier</f>
        <v>140.5625</v>
      </c>
      <c r="AX24" s="264">
        <f ca="1">'IMP PRJ Adj Net Salaries'!AX24*IMP_Salary_Revenue_Multiplier</f>
        <v>140.5625</v>
      </c>
      <c r="AY24" s="265">
        <f ca="1">'IMP PRJ Adj Net Salaries'!AY24*IMP_Salary_Revenue_Multiplier</f>
        <v>140.5625</v>
      </c>
      <c r="AZ24" s="266">
        <f ca="1">'IMP PRJ Adj Net Salaries'!AZ24*IMP_Salary_Revenue_Multiplier</f>
        <v>191.1</v>
      </c>
      <c r="BA24" s="264">
        <f ca="1">'IMP PRJ Adj Net Salaries'!BA24*IMP_Salary_Revenue_Multiplier</f>
        <v>191.1</v>
      </c>
      <c r="BB24" s="264">
        <f ca="1">'IMP PRJ Adj Net Salaries'!BB24*IMP_Salary_Revenue_Multiplier</f>
        <v>191.1</v>
      </c>
      <c r="BC24" s="263">
        <f ca="1">'IMP PRJ Adj Net Salaries'!BC24*IMP_Salary_Revenue_Multiplier</f>
        <v>386.1</v>
      </c>
      <c r="BD24" s="264">
        <f ca="1">'IMP PRJ Adj Net Salaries'!BD24*IMP_Salary_Revenue_Multiplier</f>
        <v>386.1</v>
      </c>
      <c r="BE24" s="264">
        <f ca="1">'IMP PRJ Adj Net Salaries'!BE24*IMP_Salary_Revenue_Multiplier</f>
        <v>386.1</v>
      </c>
      <c r="BF24" s="263">
        <f ca="1">'IMP PRJ Adj Net Salaries'!BF24*IMP_Salary_Revenue_Multiplier</f>
        <v>386.1</v>
      </c>
      <c r="BG24" s="264">
        <f ca="1">'IMP PRJ Adj Net Salaries'!BG24*IMP_Salary_Revenue_Multiplier</f>
        <v>386.1</v>
      </c>
      <c r="BH24" s="264">
        <f ca="1">'IMP PRJ Adj Net Salaries'!BH24*IMP_Salary_Revenue_Multiplier</f>
        <v>386.1</v>
      </c>
      <c r="BI24" s="263">
        <f ca="1">'IMP PRJ Adj Net Salaries'!BI24*IMP_Salary_Revenue_Multiplier</f>
        <v>386.1</v>
      </c>
      <c r="BJ24" s="264">
        <f ca="1">'IMP PRJ Adj Net Salaries'!BJ24*IMP_Salary_Revenue_Multiplier</f>
        <v>386.1</v>
      </c>
      <c r="BK24" s="265">
        <f ca="1">'IMP PRJ Adj Net Salaries'!BK24*IMP_Salary_Revenue_Multiplier</f>
        <v>386.1</v>
      </c>
      <c r="BL24" s="266">
        <f ca="1">'IMP PRJ Adj Net Salaries'!BL24*IMP_Salary_Revenue_Multiplier</f>
        <v>432.8125</v>
      </c>
      <c r="BM24" s="264">
        <f ca="1">'IMP PRJ Adj Net Salaries'!BM24*IMP_Salary_Revenue_Multiplier</f>
        <v>432.8125</v>
      </c>
      <c r="BN24" s="264">
        <f ca="1">'IMP PRJ Adj Net Salaries'!BN24*IMP_Salary_Revenue_Multiplier</f>
        <v>432.8125</v>
      </c>
      <c r="BO24" s="263">
        <f ca="1">'IMP PRJ Adj Net Salaries'!BO24*IMP_Salary_Revenue_Multiplier</f>
        <v>698.4375</v>
      </c>
      <c r="BP24" s="264">
        <f ca="1">'IMP PRJ Adj Net Salaries'!BP24*IMP_Salary_Revenue_Multiplier</f>
        <v>698.4375</v>
      </c>
      <c r="BQ24" s="264">
        <f ca="1">'IMP PRJ Adj Net Salaries'!BQ24*IMP_Salary_Revenue_Multiplier</f>
        <v>698.4375</v>
      </c>
      <c r="BR24" s="263">
        <f ca="1">'IMP PRJ Adj Net Salaries'!BR24*IMP_Salary_Revenue_Multiplier</f>
        <v>671.875</v>
      </c>
      <c r="BS24" s="264">
        <f ca="1">'IMP PRJ Adj Net Salaries'!BS24*IMP_Salary_Revenue_Multiplier</f>
        <v>671.875</v>
      </c>
      <c r="BT24" s="264">
        <f ca="1">'IMP PRJ Adj Net Salaries'!BT24*IMP_Salary_Revenue_Multiplier</f>
        <v>671.875</v>
      </c>
      <c r="BU24" s="263">
        <f ca="1">'IMP PRJ Adj Net Salaries'!BU24*IMP_Salary_Revenue_Multiplier</f>
        <v>751.5625</v>
      </c>
      <c r="BV24" s="264">
        <f ca="1">'IMP PRJ Adj Net Salaries'!BV24*IMP_Salary_Revenue_Multiplier</f>
        <v>751.5625</v>
      </c>
      <c r="BW24" s="265">
        <f ca="1">'IMP PRJ Adj Net Salaries'!BW24*IMP_Salary_Revenue_Multiplier</f>
        <v>751.5625</v>
      </c>
      <c r="BX24" s="266">
        <f ca="1">'IMP PRJ Adj Net Salaries'!BX24*IMP_Salary_Revenue_Multiplier</f>
        <v>901.875</v>
      </c>
      <c r="BY24" s="264">
        <f ca="1">'IMP PRJ Adj Net Salaries'!BY24*IMP_Salary_Revenue_Multiplier</f>
        <v>901.875</v>
      </c>
      <c r="BZ24" s="264">
        <f ca="1">'IMP PRJ Adj Net Salaries'!BZ24*IMP_Salary_Revenue_Multiplier</f>
        <v>901.875</v>
      </c>
      <c r="CA24" s="263">
        <f ca="1">'IMP PRJ Adj Net Salaries'!CA24*IMP_Salary_Revenue_Multiplier</f>
        <v>789.375</v>
      </c>
      <c r="CB24" s="264">
        <f ca="1">'IMP PRJ Adj Net Salaries'!CB24*IMP_Salary_Revenue_Multiplier</f>
        <v>789.375</v>
      </c>
      <c r="CC24" s="264">
        <f ca="1">'IMP PRJ Adj Net Salaries'!CC24*IMP_Salary_Revenue_Multiplier</f>
        <v>789.375</v>
      </c>
      <c r="CD24" s="263">
        <f ca="1">'IMP PRJ Adj Net Salaries'!CD24*IMP_Salary_Revenue_Multiplier</f>
        <v>793.125</v>
      </c>
      <c r="CE24" s="264">
        <f ca="1">'IMP PRJ Adj Net Salaries'!CE24*IMP_Salary_Revenue_Multiplier</f>
        <v>793.125</v>
      </c>
      <c r="CF24" s="264">
        <f ca="1">'IMP PRJ Adj Net Salaries'!CF24*IMP_Salary_Revenue_Multiplier</f>
        <v>793.125</v>
      </c>
      <c r="CG24" s="263">
        <f ca="1">'IMP PRJ Adj Net Salaries'!CG24*IMP_Salary_Revenue_Multiplier</f>
        <v>793.125</v>
      </c>
      <c r="CH24" s="264">
        <f ca="1">'IMP PRJ Adj Net Salaries'!CH24*IMP_Salary_Revenue_Multiplier</f>
        <v>793.125</v>
      </c>
      <c r="CI24" s="265">
        <f ca="1">'IMP PRJ Adj Net Salaries'!CI24*IMP_Salary_Revenue_Multiplier</f>
        <v>793.125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'MD - IMP'!C85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Adj Net Salaries'!AB25*IMP_Salary_Revenue_Multiplier</f>
        <v>0</v>
      </c>
      <c r="AC25" s="264">
        <f ca="1">'IMP PRJ Adj Net Salaries'!AC25*IMP_Salary_Revenue_Multiplier</f>
        <v>0</v>
      </c>
      <c r="AD25" s="264">
        <f ca="1">'IMP PRJ Adj Net Salaries'!AD25*IMP_Salary_Revenue_Multiplier</f>
        <v>0</v>
      </c>
      <c r="AE25" s="263">
        <f ca="1">'IMP PRJ Adj Net Salaries'!AE25*IMP_Salary_Revenue_Multiplier</f>
        <v>0</v>
      </c>
      <c r="AF25" s="264">
        <f ca="1">'IMP PRJ Adj Net Salaries'!AF25*IMP_Salary_Revenue_Multiplier</f>
        <v>0</v>
      </c>
      <c r="AG25" s="264">
        <f ca="1">'IMP PRJ Adj Net Salaries'!AG25*IMP_Salary_Revenue_Multiplier</f>
        <v>0</v>
      </c>
      <c r="AH25" s="263">
        <f ca="1">'IMP PRJ Adj Net Salaries'!AH25*IMP_Salary_Revenue_Multiplier</f>
        <v>0</v>
      </c>
      <c r="AI25" s="264">
        <f ca="1">'IMP PRJ Adj Net Salaries'!AI25*IMP_Salary_Revenue_Multiplier</f>
        <v>0</v>
      </c>
      <c r="AJ25" s="264">
        <f ca="1">'IMP PRJ Adj Net Salaries'!AJ25*IMP_Salary_Revenue_Multiplier</f>
        <v>0</v>
      </c>
      <c r="AK25" s="263">
        <f ca="1">'IMP PRJ Adj Net Salaries'!AK25*IMP_Salary_Revenue_Multiplier</f>
        <v>0</v>
      </c>
      <c r="AL25" s="264">
        <f ca="1">'IMP PRJ Adj Net Salaries'!AL25*IMP_Salary_Revenue_Multiplier</f>
        <v>0</v>
      </c>
      <c r="AM25" s="265">
        <f ca="1">'IMP PRJ Adj Net Salaries'!AM25*IMP_Salary_Revenue_Multiplier</f>
        <v>0</v>
      </c>
      <c r="AN25" s="266">
        <f ca="1">'IMP PRJ Adj Net Salaries'!AN25*IMP_Salary_Revenue_Multiplier</f>
        <v>0</v>
      </c>
      <c r="AO25" s="264">
        <f ca="1">'IMP PRJ Adj Net Salaries'!AO25*IMP_Salary_Revenue_Multiplier</f>
        <v>0</v>
      </c>
      <c r="AP25" s="264">
        <f ca="1">'IMP PRJ Adj Net Salaries'!AP25*IMP_Salary_Revenue_Multiplier</f>
        <v>0</v>
      </c>
      <c r="AQ25" s="263">
        <f ca="1">'IMP PRJ Adj Net Salaries'!AQ25*IMP_Salary_Revenue_Multiplier</f>
        <v>0</v>
      </c>
      <c r="AR25" s="264">
        <f ca="1">'IMP PRJ Adj Net Salaries'!AR25*IMP_Salary_Revenue_Multiplier</f>
        <v>0</v>
      </c>
      <c r="AS25" s="264">
        <f ca="1">'IMP PRJ Adj Net Salaries'!AS25*IMP_Salary_Revenue_Multiplier</f>
        <v>0</v>
      </c>
      <c r="AT25" s="263">
        <f ca="1">'IMP PRJ Adj Net Salaries'!AT25*IMP_Salary_Revenue_Multiplier</f>
        <v>0</v>
      </c>
      <c r="AU25" s="264">
        <f ca="1">'IMP PRJ Adj Net Salaries'!AU25*IMP_Salary_Revenue_Multiplier</f>
        <v>0</v>
      </c>
      <c r="AV25" s="264">
        <f ca="1">'IMP PRJ Adj Net Salaries'!AV25*IMP_Salary_Revenue_Multiplier</f>
        <v>0</v>
      </c>
      <c r="AW25" s="263">
        <f ca="1">'IMP PRJ Adj Net Salaries'!AW25*IMP_Salary_Revenue_Multiplier</f>
        <v>0</v>
      </c>
      <c r="AX25" s="264">
        <f ca="1">'IMP PRJ Adj Net Salaries'!AX25*IMP_Salary_Revenue_Multiplier</f>
        <v>0</v>
      </c>
      <c r="AY25" s="265">
        <f ca="1">'IMP PRJ Adj Net Salaries'!AY25*IMP_Salary_Revenue_Multiplier</f>
        <v>0</v>
      </c>
      <c r="AZ25" s="266">
        <f ca="1">'IMP PRJ Adj Net Salaries'!AZ25*IMP_Salary_Revenue_Multiplier</f>
        <v>0</v>
      </c>
      <c r="BA25" s="264">
        <f ca="1">'IMP PRJ Adj Net Salaries'!BA25*IMP_Salary_Revenue_Multiplier</f>
        <v>0</v>
      </c>
      <c r="BB25" s="264">
        <f ca="1">'IMP PRJ Adj Net Salaries'!BB25*IMP_Salary_Revenue_Multiplier</f>
        <v>0</v>
      </c>
      <c r="BC25" s="263">
        <f ca="1">'IMP PRJ Adj Net Salaries'!BC25*IMP_Salary_Revenue_Multiplier</f>
        <v>0</v>
      </c>
      <c r="BD25" s="264">
        <f ca="1">'IMP PRJ Adj Net Salaries'!BD25*IMP_Salary_Revenue_Multiplier</f>
        <v>0</v>
      </c>
      <c r="BE25" s="264">
        <f ca="1">'IMP PRJ Adj Net Salaries'!BE25*IMP_Salary_Revenue_Multiplier</f>
        <v>0</v>
      </c>
      <c r="BF25" s="263">
        <f ca="1">'IMP PRJ Adj Net Salaries'!BF25*IMP_Salary_Revenue_Multiplier</f>
        <v>0</v>
      </c>
      <c r="BG25" s="264">
        <f ca="1">'IMP PRJ Adj Net Salaries'!BG25*IMP_Salary_Revenue_Multiplier</f>
        <v>0</v>
      </c>
      <c r="BH25" s="264">
        <f ca="1">'IMP PRJ Adj Net Salaries'!BH25*IMP_Salary_Revenue_Multiplier</f>
        <v>0</v>
      </c>
      <c r="BI25" s="263">
        <f ca="1">'IMP PRJ Adj Net Salaries'!BI25*IMP_Salary_Revenue_Multiplier</f>
        <v>0</v>
      </c>
      <c r="BJ25" s="264">
        <f ca="1">'IMP PRJ Adj Net Salaries'!BJ25*IMP_Salary_Revenue_Multiplier</f>
        <v>0</v>
      </c>
      <c r="BK25" s="265">
        <f ca="1">'IMP PRJ Adj Net Salaries'!BK25*IMP_Salary_Revenue_Multiplier</f>
        <v>0</v>
      </c>
      <c r="BL25" s="264">
        <f ca="1">'IMP PRJ Adj Net Salaries'!BL25*IMP_Salary_Revenue_Multiplier</f>
        <v>0</v>
      </c>
      <c r="BM25" s="264">
        <f ca="1">'IMP PRJ Adj Net Salaries'!BM25*IMP_Salary_Revenue_Multiplier</f>
        <v>0</v>
      </c>
      <c r="BN25" s="345">
        <f ca="1">'IMP PRJ Adj Net Salaries'!BN25*IMP_Salary_Revenue_Multiplier</f>
        <v>0</v>
      </c>
      <c r="BO25" s="264">
        <f ca="1">'IMP PRJ Adj Net Salaries'!BO25*IMP_Salary_Revenue_Multiplier</f>
        <v>0</v>
      </c>
      <c r="BP25" s="264">
        <f ca="1">'IMP PRJ Adj Net Salaries'!BP25*IMP_Salary_Revenue_Multiplier</f>
        <v>0</v>
      </c>
      <c r="BQ25" s="264">
        <f ca="1">'IMP PRJ Adj Net Salaries'!BQ25*IMP_Salary_Revenue_Multiplier</f>
        <v>0</v>
      </c>
      <c r="BR25" s="263">
        <f ca="1">'IMP PRJ Adj Net Salaries'!BR25*IMP_Salary_Revenue_Multiplier</f>
        <v>0</v>
      </c>
      <c r="BS25" s="264">
        <f ca="1">'IMP PRJ Adj Net Salaries'!BS25*IMP_Salary_Revenue_Multiplier</f>
        <v>0</v>
      </c>
      <c r="BT25" s="345">
        <f ca="1">'IMP PRJ Adj Net Salaries'!BT25*IMP_Salary_Revenue_Multiplier</f>
        <v>0</v>
      </c>
      <c r="BU25" s="264">
        <f ca="1">'IMP PRJ Adj Net Salaries'!BU25*IMP_Salary_Revenue_Multiplier</f>
        <v>0</v>
      </c>
      <c r="BV25" s="264">
        <f ca="1">'IMP PRJ Adj Net Salaries'!BV25*IMP_Salary_Revenue_Multiplier</f>
        <v>0</v>
      </c>
      <c r="BW25" s="265">
        <f ca="1">'IMP PRJ Adj Net Salaries'!BW25*IMP_Salary_Revenue_Multiplier</f>
        <v>0</v>
      </c>
      <c r="BX25" s="266">
        <f ca="1">'IMP PRJ Adj Net Salaries'!BX25*IMP_Salary_Revenue_Multiplier</f>
        <v>0</v>
      </c>
      <c r="BY25" s="264">
        <f ca="1">'IMP PRJ Adj Net Salaries'!BY25*IMP_Salary_Revenue_Multiplier</f>
        <v>0</v>
      </c>
      <c r="BZ25" s="264">
        <f ca="1">'IMP PRJ Adj Net Salaries'!BZ25*IMP_Salary_Revenue_Multiplier</f>
        <v>0</v>
      </c>
      <c r="CA25" s="263">
        <f ca="1">'IMP PRJ Adj Net Salaries'!CA25*IMP_Salary_Revenue_Multiplier</f>
        <v>0</v>
      </c>
      <c r="CB25" s="264">
        <f ca="1">'IMP PRJ Adj Net Salaries'!CB25*IMP_Salary_Revenue_Multiplier</f>
        <v>0</v>
      </c>
      <c r="CC25" s="264">
        <f ca="1">'IMP PRJ Adj Net Salaries'!CC25*IMP_Salary_Revenue_Multiplier</f>
        <v>0</v>
      </c>
      <c r="CD25" s="263">
        <f ca="1">'IMP PRJ Adj Net Salaries'!CD25*IMP_Salary_Revenue_Multiplier</f>
        <v>0</v>
      </c>
      <c r="CE25" s="264">
        <f ca="1">'IMP PRJ Adj Net Salaries'!CE25*IMP_Salary_Revenue_Multiplier</f>
        <v>0</v>
      </c>
      <c r="CF25" s="264">
        <f ca="1">'IMP PRJ Adj Net Salaries'!CF25*IMP_Salary_Revenue_Multiplier</f>
        <v>0</v>
      </c>
      <c r="CG25" s="263">
        <f ca="1">'IMP PRJ Adj Net Salaries'!CG25*IMP_Salary_Revenue_Multiplier</f>
        <v>0</v>
      </c>
      <c r="CH25" s="264">
        <f ca="1">'IMP PRJ Adj Net Salaries'!CH25*IMP_Salary_Revenue_Multiplier</f>
        <v>0</v>
      </c>
      <c r="CI25" s="265">
        <f ca="1">'IMP PRJ Adj Net Salaries'!CI25*IMP_Salary_Revenue_Multiplier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'MD - IMP'!C86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Adj Net Salaries'!AB26*IMP_Salary_Revenue_Multiplier</f>
        <v>0</v>
      </c>
      <c r="AC26" s="264">
        <f ca="1">'IMP PRJ Adj Net Salaries'!AC26*IMP_Salary_Revenue_Multiplier</f>
        <v>0</v>
      </c>
      <c r="AD26" s="264">
        <f ca="1">'IMP PRJ Adj Net Salaries'!AD26*IMP_Salary_Revenue_Multiplier</f>
        <v>0</v>
      </c>
      <c r="AE26" s="263">
        <f ca="1">'IMP PRJ Adj Net Salaries'!AE26*IMP_Salary_Revenue_Multiplier</f>
        <v>0</v>
      </c>
      <c r="AF26" s="264">
        <f ca="1">'IMP PRJ Adj Net Salaries'!AF26*IMP_Salary_Revenue_Multiplier</f>
        <v>0</v>
      </c>
      <c r="AG26" s="264">
        <f ca="1">'IMP PRJ Adj Net Salaries'!AG26*IMP_Salary_Revenue_Multiplier</f>
        <v>0</v>
      </c>
      <c r="AH26" s="263">
        <f ca="1">'IMP PRJ Adj Net Salaries'!AH26*IMP_Salary_Revenue_Multiplier</f>
        <v>0</v>
      </c>
      <c r="AI26" s="264">
        <f ca="1">'IMP PRJ Adj Net Salaries'!AI26*IMP_Salary_Revenue_Multiplier</f>
        <v>0</v>
      </c>
      <c r="AJ26" s="264">
        <f ca="1">'IMP PRJ Adj Net Salaries'!AJ26*IMP_Salary_Revenue_Multiplier</f>
        <v>0</v>
      </c>
      <c r="AK26" s="263">
        <f ca="1">'IMP PRJ Adj Net Salaries'!AK26*IMP_Salary_Revenue_Multiplier</f>
        <v>0</v>
      </c>
      <c r="AL26" s="264">
        <f ca="1">'IMP PRJ Adj Net Salaries'!AL26*IMP_Salary_Revenue_Multiplier</f>
        <v>0</v>
      </c>
      <c r="AM26" s="265">
        <f ca="1">'IMP PRJ Adj Net Salaries'!AM26*IMP_Salary_Revenue_Multiplier</f>
        <v>0</v>
      </c>
      <c r="AN26" s="266">
        <f ca="1">'IMP PRJ Adj Net Salaries'!AN26*IMP_Salary_Revenue_Multiplier</f>
        <v>0</v>
      </c>
      <c r="AO26" s="264">
        <f ca="1">'IMP PRJ Adj Net Salaries'!AO26*IMP_Salary_Revenue_Multiplier</f>
        <v>0</v>
      </c>
      <c r="AP26" s="264">
        <f ca="1">'IMP PRJ Adj Net Salaries'!AP26*IMP_Salary_Revenue_Multiplier</f>
        <v>0</v>
      </c>
      <c r="AQ26" s="263">
        <f ca="1">'IMP PRJ Adj Net Salaries'!AQ26*IMP_Salary_Revenue_Multiplier</f>
        <v>0</v>
      </c>
      <c r="AR26" s="264">
        <f ca="1">'IMP PRJ Adj Net Salaries'!AR26*IMP_Salary_Revenue_Multiplier</f>
        <v>0</v>
      </c>
      <c r="AS26" s="264">
        <f ca="1">'IMP PRJ Adj Net Salaries'!AS26*IMP_Salary_Revenue_Multiplier</f>
        <v>0</v>
      </c>
      <c r="AT26" s="263">
        <f ca="1">'IMP PRJ Adj Net Salaries'!AT26*IMP_Salary_Revenue_Multiplier</f>
        <v>0</v>
      </c>
      <c r="AU26" s="264">
        <f ca="1">'IMP PRJ Adj Net Salaries'!AU26*IMP_Salary_Revenue_Multiplier</f>
        <v>0</v>
      </c>
      <c r="AV26" s="264">
        <f ca="1">'IMP PRJ Adj Net Salaries'!AV26*IMP_Salary_Revenue_Multiplier</f>
        <v>0</v>
      </c>
      <c r="AW26" s="263">
        <f ca="1">'IMP PRJ Adj Net Salaries'!AW26*IMP_Salary_Revenue_Multiplier</f>
        <v>0</v>
      </c>
      <c r="AX26" s="264">
        <f ca="1">'IMP PRJ Adj Net Salaries'!AX26*IMP_Salary_Revenue_Multiplier</f>
        <v>0</v>
      </c>
      <c r="AY26" s="265">
        <f ca="1">'IMP PRJ Adj Net Salaries'!AY26*IMP_Salary_Revenue_Multiplier</f>
        <v>0</v>
      </c>
      <c r="AZ26" s="266">
        <f ca="1">'IMP PRJ Adj Net Salaries'!AZ26*IMP_Salary_Revenue_Multiplier</f>
        <v>0</v>
      </c>
      <c r="BA26" s="264">
        <f ca="1">'IMP PRJ Adj Net Salaries'!BA26*IMP_Salary_Revenue_Multiplier</f>
        <v>0</v>
      </c>
      <c r="BB26" s="264">
        <f ca="1">'IMP PRJ Adj Net Salaries'!BB26*IMP_Salary_Revenue_Multiplier</f>
        <v>0</v>
      </c>
      <c r="BC26" s="263">
        <f ca="1">'IMP PRJ Adj Net Salaries'!BC26*IMP_Salary_Revenue_Multiplier</f>
        <v>0</v>
      </c>
      <c r="BD26" s="264">
        <f ca="1">'IMP PRJ Adj Net Salaries'!BD26*IMP_Salary_Revenue_Multiplier</f>
        <v>0</v>
      </c>
      <c r="BE26" s="264">
        <f ca="1">'IMP PRJ Adj Net Salaries'!BE26*IMP_Salary_Revenue_Multiplier</f>
        <v>0</v>
      </c>
      <c r="BF26" s="263">
        <f ca="1">'IMP PRJ Adj Net Salaries'!BF26*IMP_Salary_Revenue_Multiplier</f>
        <v>0</v>
      </c>
      <c r="BG26" s="264">
        <f ca="1">'IMP PRJ Adj Net Salaries'!BG26*IMP_Salary_Revenue_Multiplier</f>
        <v>0</v>
      </c>
      <c r="BH26" s="264">
        <f ca="1">'IMP PRJ Adj Net Salaries'!BH26*IMP_Salary_Revenue_Multiplier</f>
        <v>0</v>
      </c>
      <c r="BI26" s="263">
        <f ca="1">'IMP PRJ Adj Net Salaries'!BI26*IMP_Salary_Revenue_Multiplier</f>
        <v>0</v>
      </c>
      <c r="BJ26" s="264">
        <f ca="1">'IMP PRJ Adj Net Salaries'!BJ26*IMP_Salary_Revenue_Multiplier</f>
        <v>0</v>
      </c>
      <c r="BK26" s="265">
        <f ca="1">'IMP PRJ Adj Net Salaries'!BK26*IMP_Salary_Revenue_Multiplier</f>
        <v>0</v>
      </c>
      <c r="BL26" s="264">
        <f ca="1">'IMP PRJ Adj Net Salaries'!BL26*IMP_Salary_Revenue_Multiplier</f>
        <v>0</v>
      </c>
      <c r="BM26" s="264">
        <f ca="1">'IMP PRJ Adj Net Salaries'!BM26*IMP_Salary_Revenue_Multiplier</f>
        <v>0</v>
      </c>
      <c r="BN26" s="345">
        <f ca="1">'IMP PRJ Adj Net Salaries'!BN26*IMP_Salary_Revenue_Multiplier</f>
        <v>0</v>
      </c>
      <c r="BO26" s="264">
        <f ca="1">'IMP PRJ Adj Net Salaries'!BO26*IMP_Salary_Revenue_Multiplier</f>
        <v>0</v>
      </c>
      <c r="BP26" s="264">
        <f ca="1">'IMP PRJ Adj Net Salaries'!BP26*IMP_Salary_Revenue_Multiplier</f>
        <v>0</v>
      </c>
      <c r="BQ26" s="264">
        <f ca="1">'IMP PRJ Adj Net Salaries'!BQ26*IMP_Salary_Revenue_Multiplier</f>
        <v>0</v>
      </c>
      <c r="BR26" s="263">
        <f ca="1">'IMP PRJ Adj Net Salaries'!BR26*IMP_Salary_Revenue_Multiplier</f>
        <v>0</v>
      </c>
      <c r="BS26" s="264">
        <f ca="1">'IMP PRJ Adj Net Salaries'!BS26*IMP_Salary_Revenue_Multiplier</f>
        <v>0</v>
      </c>
      <c r="BT26" s="345">
        <f ca="1">'IMP PRJ Adj Net Salaries'!BT26*IMP_Salary_Revenue_Multiplier</f>
        <v>0</v>
      </c>
      <c r="BU26" s="264">
        <f ca="1">'IMP PRJ Adj Net Salaries'!BU26*IMP_Salary_Revenue_Multiplier</f>
        <v>0</v>
      </c>
      <c r="BV26" s="264">
        <f ca="1">'IMP PRJ Adj Net Salaries'!BV26*IMP_Salary_Revenue_Multiplier</f>
        <v>0</v>
      </c>
      <c r="BW26" s="265">
        <f ca="1">'IMP PRJ Adj Net Salaries'!BW26*IMP_Salary_Revenue_Multiplier</f>
        <v>0</v>
      </c>
      <c r="BX26" s="266">
        <f ca="1">'IMP PRJ Adj Net Salaries'!BX26*IMP_Salary_Revenue_Multiplier</f>
        <v>0</v>
      </c>
      <c r="BY26" s="264">
        <f ca="1">'IMP PRJ Adj Net Salaries'!BY26*IMP_Salary_Revenue_Multiplier</f>
        <v>0</v>
      </c>
      <c r="BZ26" s="264">
        <f ca="1">'IMP PRJ Adj Net Salaries'!BZ26*IMP_Salary_Revenue_Multiplier</f>
        <v>0</v>
      </c>
      <c r="CA26" s="263">
        <f ca="1">'IMP PRJ Adj Net Salaries'!CA26*IMP_Salary_Revenue_Multiplier</f>
        <v>0</v>
      </c>
      <c r="CB26" s="264">
        <f ca="1">'IMP PRJ Adj Net Salaries'!CB26*IMP_Salary_Revenue_Multiplier</f>
        <v>0</v>
      </c>
      <c r="CC26" s="264">
        <f ca="1">'IMP PRJ Adj Net Salaries'!CC26*IMP_Salary_Revenue_Multiplier</f>
        <v>0</v>
      </c>
      <c r="CD26" s="263">
        <f ca="1">'IMP PRJ Adj Net Salaries'!CD26*IMP_Salary_Revenue_Multiplier</f>
        <v>0</v>
      </c>
      <c r="CE26" s="264">
        <f ca="1">'IMP PRJ Adj Net Salaries'!CE26*IMP_Salary_Revenue_Multiplier</f>
        <v>0</v>
      </c>
      <c r="CF26" s="264">
        <f ca="1">'IMP PRJ Adj Net Salaries'!CF26*IMP_Salary_Revenue_Multiplier</f>
        <v>0</v>
      </c>
      <c r="CG26" s="263">
        <f ca="1">'IMP PRJ Adj Net Salaries'!CG26*IMP_Salary_Revenue_Multiplier</f>
        <v>0</v>
      </c>
      <c r="CH26" s="264">
        <f ca="1">'IMP PRJ Adj Net Salaries'!CH26*IMP_Salary_Revenue_Multiplier</f>
        <v>0</v>
      </c>
      <c r="CI26" s="265">
        <f ca="1">'IMP PRJ Adj Net Salaries'!CI26*IMP_Salary_Revenue_Multiplier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'MD - IMP'!C87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Adj Net Salaries'!AB27*IMP_Salary_Revenue_Multiplier</f>
        <v>0</v>
      </c>
      <c r="AC27" s="264">
        <f ca="1">'IMP PRJ Adj Net Salaries'!AC27*IMP_Salary_Revenue_Multiplier</f>
        <v>0</v>
      </c>
      <c r="AD27" s="264">
        <f ca="1">'IMP PRJ Adj Net Salaries'!AD27*IMP_Salary_Revenue_Multiplier</f>
        <v>0</v>
      </c>
      <c r="AE27" s="263">
        <f ca="1">'IMP PRJ Adj Net Salaries'!AE27*IMP_Salary_Revenue_Multiplier</f>
        <v>0</v>
      </c>
      <c r="AF27" s="264">
        <f ca="1">'IMP PRJ Adj Net Salaries'!AF27*IMP_Salary_Revenue_Multiplier</f>
        <v>0</v>
      </c>
      <c r="AG27" s="264">
        <f ca="1">'IMP PRJ Adj Net Salaries'!AG27*IMP_Salary_Revenue_Multiplier</f>
        <v>0</v>
      </c>
      <c r="AH27" s="263">
        <f ca="1">'IMP PRJ Adj Net Salaries'!AH27*IMP_Salary_Revenue_Multiplier</f>
        <v>0</v>
      </c>
      <c r="AI27" s="264">
        <f ca="1">'IMP PRJ Adj Net Salaries'!AI27*IMP_Salary_Revenue_Multiplier</f>
        <v>0</v>
      </c>
      <c r="AJ27" s="264">
        <f ca="1">'IMP PRJ Adj Net Salaries'!AJ27*IMP_Salary_Revenue_Multiplier</f>
        <v>0</v>
      </c>
      <c r="AK27" s="263">
        <f ca="1">'IMP PRJ Adj Net Salaries'!AK27*IMP_Salary_Revenue_Multiplier</f>
        <v>0</v>
      </c>
      <c r="AL27" s="264">
        <f ca="1">'IMP PRJ Adj Net Salaries'!AL27*IMP_Salary_Revenue_Multiplier</f>
        <v>0</v>
      </c>
      <c r="AM27" s="265">
        <f ca="1">'IMP PRJ Adj Net Salaries'!AM27*IMP_Salary_Revenue_Multiplier</f>
        <v>0</v>
      </c>
      <c r="AN27" s="266">
        <f ca="1">'IMP PRJ Adj Net Salaries'!AN27*IMP_Salary_Revenue_Multiplier</f>
        <v>0</v>
      </c>
      <c r="AO27" s="264">
        <f ca="1">'IMP PRJ Adj Net Salaries'!AO27*IMP_Salary_Revenue_Multiplier</f>
        <v>0</v>
      </c>
      <c r="AP27" s="264">
        <f ca="1">'IMP PRJ Adj Net Salaries'!AP27*IMP_Salary_Revenue_Multiplier</f>
        <v>0</v>
      </c>
      <c r="AQ27" s="263">
        <f ca="1">'IMP PRJ Adj Net Salaries'!AQ27*IMP_Salary_Revenue_Multiplier</f>
        <v>0</v>
      </c>
      <c r="AR27" s="264">
        <f ca="1">'IMP PRJ Adj Net Salaries'!AR27*IMP_Salary_Revenue_Multiplier</f>
        <v>0</v>
      </c>
      <c r="AS27" s="264">
        <f ca="1">'IMP PRJ Adj Net Salaries'!AS27*IMP_Salary_Revenue_Multiplier</f>
        <v>0</v>
      </c>
      <c r="AT27" s="263">
        <f ca="1">'IMP PRJ Adj Net Salaries'!AT27*IMP_Salary_Revenue_Multiplier</f>
        <v>0</v>
      </c>
      <c r="AU27" s="264">
        <f ca="1">'IMP PRJ Adj Net Salaries'!AU27*IMP_Salary_Revenue_Multiplier</f>
        <v>0</v>
      </c>
      <c r="AV27" s="264">
        <f ca="1">'IMP PRJ Adj Net Salaries'!AV27*IMP_Salary_Revenue_Multiplier</f>
        <v>0</v>
      </c>
      <c r="AW27" s="263">
        <f ca="1">'IMP PRJ Adj Net Salaries'!AW27*IMP_Salary_Revenue_Multiplier</f>
        <v>0</v>
      </c>
      <c r="AX27" s="264">
        <f ca="1">'IMP PRJ Adj Net Salaries'!AX27*IMP_Salary_Revenue_Multiplier</f>
        <v>0</v>
      </c>
      <c r="AY27" s="265">
        <f ca="1">'IMP PRJ Adj Net Salaries'!AY27*IMP_Salary_Revenue_Multiplier</f>
        <v>0</v>
      </c>
      <c r="AZ27" s="266">
        <f ca="1">'IMP PRJ Adj Net Salaries'!AZ27*IMP_Salary_Revenue_Multiplier</f>
        <v>0</v>
      </c>
      <c r="BA27" s="264">
        <f ca="1">'IMP PRJ Adj Net Salaries'!BA27*IMP_Salary_Revenue_Multiplier</f>
        <v>0</v>
      </c>
      <c r="BB27" s="264">
        <f ca="1">'IMP PRJ Adj Net Salaries'!BB27*IMP_Salary_Revenue_Multiplier</f>
        <v>0</v>
      </c>
      <c r="BC27" s="263">
        <f ca="1">'IMP PRJ Adj Net Salaries'!BC27*IMP_Salary_Revenue_Multiplier</f>
        <v>0</v>
      </c>
      <c r="BD27" s="264">
        <f ca="1">'IMP PRJ Adj Net Salaries'!BD27*IMP_Salary_Revenue_Multiplier</f>
        <v>0</v>
      </c>
      <c r="BE27" s="264">
        <f ca="1">'IMP PRJ Adj Net Salaries'!BE27*IMP_Salary_Revenue_Multiplier</f>
        <v>0</v>
      </c>
      <c r="BF27" s="263">
        <f ca="1">'IMP PRJ Adj Net Salaries'!BF27*IMP_Salary_Revenue_Multiplier</f>
        <v>0</v>
      </c>
      <c r="BG27" s="264">
        <f ca="1">'IMP PRJ Adj Net Salaries'!BG27*IMP_Salary_Revenue_Multiplier</f>
        <v>0</v>
      </c>
      <c r="BH27" s="264">
        <f ca="1">'IMP PRJ Adj Net Salaries'!BH27*IMP_Salary_Revenue_Multiplier</f>
        <v>0</v>
      </c>
      <c r="BI27" s="263">
        <f ca="1">'IMP PRJ Adj Net Salaries'!BI27*IMP_Salary_Revenue_Multiplier</f>
        <v>0</v>
      </c>
      <c r="BJ27" s="264">
        <f ca="1">'IMP PRJ Adj Net Salaries'!BJ27*IMP_Salary_Revenue_Multiplier</f>
        <v>0</v>
      </c>
      <c r="BK27" s="265">
        <f ca="1">'IMP PRJ Adj Net Salaries'!BK27*IMP_Salary_Revenue_Multiplier</f>
        <v>0</v>
      </c>
      <c r="BL27" s="264">
        <f ca="1">'IMP PRJ Adj Net Salaries'!BL27*IMP_Salary_Revenue_Multiplier</f>
        <v>0</v>
      </c>
      <c r="BM27" s="264">
        <f ca="1">'IMP PRJ Adj Net Salaries'!BM27*IMP_Salary_Revenue_Multiplier</f>
        <v>0</v>
      </c>
      <c r="BN27" s="345">
        <f ca="1">'IMP PRJ Adj Net Salaries'!BN27*IMP_Salary_Revenue_Multiplier</f>
        <v>0</v>
      </c>
      <c r="BO27" s="264">
        <f ca="1">'IMP PRJ Adj Net Salaries'!BO27*IMP_Salary_Revenue_Multiplier</f>
        <v>0</v>
      </c>
      <c r="BP27" s="264">
        <f ca="1">'IMP PRJ Adj Net Salaries'!BP27*IMP_Salary_Revenue_Multiplier</f>
        <v>0</v>
      </c>
      <c r="BQ27" s="264">
        <f ca="1">'IMP PRJ Adj Net Salaries'!BQ27*IMP_Salary_Revenue_Multiplier</f>
        <v>0</v>
      </c>
      <c r="BR27" s="263">
        <f ca="1">'IMP PRJ Adj Net Salaries'!BR27*IMP_Salary_Revenue_Multiplier</f>
        <v>0</v>
      </c>
      <c r="BS27" s="264">
        <f ca="1">'IMP PRJ Adj Net Salaries'!BS27*IMP_Salary_Revenue_Multiplier</f>
        <v>0</v>
      </c>
      <c r="BT27" s="345">
        <f ca="1">'IMP PRJ Adj Net Salaries'!BT27*IMP_Salary_Revenue_Multiplier</f>
        <v>0</v>
      </c>
      <c r="BU27" s="264">
        <f ca="1">'IMP PRJ Adj Net Salaries'!BU27*IMP_Salary_Revenue_Multiplier</f>
        <v>0</v>
      </c>
      <c r="BV27" s="264">
        <f ca="1">'IMP PRJ Adj Net Salaries'!BV27*IMP_Salary_Revenue_Multiplier</f>
        <v>0</v>
      </c>
      <c r="BW27" s="265">
        <f ca="1">'IMP PRJ Adj Net Salaries'!BW27*IMP_Salary_Revenue_Multiplier</f>
        <v>0</v>
      </c>
      <c r="BX27" s="266">
        <f ca="1">'IMP PRJ Adj Net Salaries'!BX27*IMP_Salary_Revenue_Multiplier</f>
        <v>0</v>
      </c>
      <c r="BY27" s="264">
        <f ca="1">'IMP PRJ Adj Net Salaries'!BY27*IMP_Salary_Revenue_Multiplier</f>
        <v>0</v>
      </c>
      <c r="BZ27" s="264">
        <f ca="1">'IMP PRJ Adj Net Salaries'!BZ27*IMP_Salary_Revenue_Multiplier</f>
        <v>0</v>
      </c>
      <c r="CA27" s="263">
        <f ca="1">'IMP PRJ Adj Net Salaries'!CA27*IMP_Salary_Revenue_Multiplier</f>
        <v>0</v>
      </c>
      <c r="CB27" s="264">
        <f ca="1">'IMP PRJ Adj Net Salaries'!CB27*IMP_Salary_Revenue_Multiplier</f>
        <v>0</v>
      </c>
      <c r="CC27" s="264">
        <f ca="1">'IMP PRJ Adj Net Salaries'!CC27*IMP_Salary_Revenue_Multiplier</f>
        <v>0</v>
      </c>
      <c r="CD27" s="263">
        <f ca="1">'IMP PRJ Adj Net Salaries'!CD27*IMP_Salary_Revenue_Multiplier</f>
        <v>0</v>
      </c>
      <c r="CE27" s="264">
        <f ca="1">'IMP PRJ Adj Net Salaries'!CE27*IMP_Salary_Revenue_Multiplier</f>
        <v>0</v>
      </c>
      <c r="CF27" s="264">
        <f ca="1">'IMP PRJ Adj Net Salaries'!CF27*IMP_Salary_Revenue_Multiplier</f>
        <v>0</v>
      </c>
      <c r="CG27" s="263">
        <f ca="1">'IMP PRJ Adj Net Salaries'!CG27*IMP_Salary_Revenue_Multiplier</f>
        <v>0</v>
      </c>
      <c r="CH27" s="264">
        <f ca="1">'IMP PRJ Adj Net Salaries'!CH27*IMP_Salary_Revenue_Multiplier</f>
        <v>0</v>
      </c>
      <c r="CI27" s="265">
        <f ca="1">'IMP PRJ Adj Net Salaries'!CI27*IMP_Salary_Revenue_Multiplier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>
        <f>'MD - IMP'!C88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Adj Net Salaries'!AB28*IMP_Salary_Revenue_Multiplier</f>
        <v>0</v>
      </c>
      <c r="AC28" s="264">
        <f ca="1">'IMP PRJ Adj Net Salaries'!AC28*IMP_Salary_Revenue_Multiplier</f>
        <v>0</v>
      </c>
      <c r="AD28" s="264">
        <f ca="1">'IMP PRJ Adj Net Salaries'!AD28*IMP_Salary_Revenue_Multiplier</f>
        <v>0</v>
      </c>
      <c r="AE28" s="263">
        <f ca="1">'IMP PRJ Adj Net Salaries'!AE28*IMP_Salary_Revenue_Multiplier</f>
        <v>0</v>
      </c>
      <c r="AF28" s="264">
        <f ca="1">'IMP PRJ Adj Net Salaries'!AF28*IMP_Salary_Revenue_Multiplier</f>
        <v>0</v>
      </c>
      <c r="AG28" s="264">
        <f ca="1">'IMP PRJ Adj Net Salaries'!AG28*IMP_Salary_Revenue_Multiplier</f>
        <v>0</v>
      </c>
      <c r="AH28" s="263">
        <f ca="1">'IMP PRJ Adj Net Salaries'!AH28*IMP_Salary_Revenue_Multiplier</f>
        <v>0</v>
      </c>
      <c r="AI28" s="264">
        <f ca="1">'IMP PRJ Adj Net Salaries'!AI28*IMP_Salary_Revenue_Multiplier</f>
        <v>0</v>
      </c>
      <c r="AJ28" s="264">
        <f ca="1">'IMP PRJ Adj Net Salaries'!AJ28*IMP_Salary_Revenue_Multiplier</f>
        <v>0</v>
      </c>
      <c r="AK28" s="263">
        <f ca="1">'IMP PRJ Adj Net Salaries'!AK28*IMP_Salary_Revenue_Multiplier</f>
        <v>0</v>
      </c>
      <c r="AL28" s="264">
        <f ca="1">'IMP PRJ Adj Net Salaries'!AL28*IMP_Salary_Revenue_Multiplier</f>
        <v>0</v>
      </c>
      <c r="AM28" s="265">
        <f ca="1">'IMP PRJ Adj Net Salaries'!AM28*IMP_Salary_Revenue_Multiplier</f>
        <v>0</v>
      </c>
      <c r="AN28" s="266">
        <f ca="1">'IMP PRJ Adj Net Salaries'!AN28*IMP_Salary_Revenue_Multiplier</f>
        <v>0</v>
      </c>
      <c r="AO28" s="264">
        <f ca="1">'IMP PRJ Adj Net Salaries'!AO28*IMP_Salary_Revenue_Multiplier</f>
        <v>0</v>
      </c>
      <c r="AP28" s="264">
        <f ca="1">'IMP PRJ Adj Net Salaries'!AP28*IMP_Salary_Revenue_Multiplier</f>
        <v>0</v>
      </c>
      <c r="AQ28" s="263">
        <f ca="1">'IMP PRJ Adj Net Salaries'!AQ28*IMP_Salary_Revenue_Multiplier</f>
        <v>0</v>
      </c>
      <c r="AR28" s="264">
        <f ca="1">'IMP PRJ Adj Net Salaries'!AR28*IMP_Salary_Revenue_Multiplier</f>
        <v>0</v>
      </c>
      <c r="AS28" s="264">
        <f ca="1">'IMP PRJ Adj Net Salaries'!AS28*IMP_Salary_Revenue_Multiplier</f>
        <v>0</v>
      </c>
      <c r="AT28" s="263">
        <f ca="1">'IMP PRJ Adj Net Salaries'!AT28*IMP_Salary_Revenue_Multiplier</f>
        <v>0</v>
      </c>
      <c r="AU28" s="264">
        <f ca="1">'IMP PRJ Adj Net Salaries'!AU28*IMP_Salary_Revenue_Multiplier</f>
        <v>0</v>
      </c>
      <c r="AV28" s="264">
        <f ca="1">'IMP PRJ Adj Net Salaries'!AV28*IMP_Salary_Revenue_Multiplier</f>
        <v>0</v>
      </c>
      <c r="AW28" s="263">
        <f ca="1">'IMP PRJ Adj Net Salaries'!AW28*IMP_Salary_Revenue_Multiplier</f>
        <v>0</v>
      </c>
      <c r="AX28" s="264">
        <f ca="1">'IMP PRJ Adj Net Salaries'!AX28*IMP_Salary_Revenue_Multiplier</f>
        <v>0</v>
      </c>
      <c r="AY28" s="265">
        <f ca="1">'IMP PRJ Adj Net Salaries'!AY28*IMP_Salary_Revenue_Multiplier</f>
        <v>0</v>
      </c>
      <c r="AZ28" s="266">
        <f ca="1">'IMP PRJ Adj Net Salaries'!AZ28*IMP_Salary_Revenue_Multiplier</f>
        <v>0</v>
      </c>
      <c r="BA28" s="264">
        <f ca="1">'IMP PRJ Adj Net Salaries'!BA28*IMP_Salary_Revenue_Multiplier</f>
        <v>0</v>
      </c>
      <c r="BB28" s="264">
        <f ca="1">'IMP PRJ Adj Net Salaries'!BB28*IMP_Salary_Revenue_Multiplier</f>
        <v>0</v>
      </c>
      <c r="BC28" s="263">
        <f ca="1">'IMP PRJ Adj Net Salaries'!BC28*IMP_Salary_Revenue_Multiplier</f>
        <v>0</v>
      </c>
      <c r="BD28" s="264">
        <f ca="1">'IMP PRJ Adj Net Salaries'!BD28*IMP_Salary_Revenue_Multiplier</f>
        <v>0</v>
      </c>
      <c r="BE28" s="264">
        <f ca="1">'IMP PRJ Adj Net Salaries'!BE28*IMP_Salary_Revenue_Multiplier</f>
        <v>0</v>
      </c>
      <c r="BF28" s="263">
        <f ca="1">'IMP PRJ Adj Net Salaries'!BF28*IMP_Salary_Revenue_Multiplier</f>
        <v>0</v>
      </c>
      <c r="BG28" s="264">
        <f ca="1">'IMP PRJ Adj Net Salaries'!BG28*IMP_Salary_Revenue_Multiplier</f>
        <v>0</v>
      </c>
      <c r="BH28" s="264">
        <f ca="1">'IMP PRJ Adj Net Salaries'!BH28*IMP_Salary_Revenue_Multiplier</f>
        <v>0</v>
      </c>
      <c r="BI28" s="263">
        <f ca="1">'IMP PRJ Adj Net Salaries'!BI28*IMP_Salary_Revenue_Multiplier</f>
        <v>0</v>
      </c>
      <c r="BJ28" s="264">
        <f ca="1">'IMP PRJ Adj Net Salaries'!BJ28*IMP_Salary_Revenue_Multiplier</f>
        <v>0</v>
      </c>
      <c r="BK28" s="265">
        <f ca="1">'IMP PRJ Adj Net Salaries'!BK28*IMP_Salary_Revenue_Multiplier</f>
        <v>0</v>
      </c>
      <c r="BL28" s="264">
        <f ca="1">'IMP PRJ Adj Net Salaries'!BL28*IMP_Salary_Revenue_Multiplier</f>
        <v>0</v>
      </c>
      <c r="BM28" s="264">
        <f ca="1">'IMP PRJ Adj Net Salaries'!BM28*IMP_Salary_Revenue_Multiplier</f>
        <v>0</v>
      </c>
      <c r="BN28" s="346">
        <f ca="1">'IMP PRJ Adj Net Salaries'!BN28*IMP_Salary_Revenue_Multiplier</f>
        <v>0</v>
      </c>
      <c r="BO28" s="264">
        <f ca="1">'IMP PRJ Adj Net Salaries'!BO28*IMP_Salary_Revenue_Multiplier</f>
        <v>0</v>
      </c>
      <c r="BP28" s="264">
        <f ca="1">'IMP PRJ Adj Net Salaries'!BP28*IMP_Salary_Revenue_Multiplier</f>
        <v>0</v>
      </c>
      <c r="BQ28" s="264">
        <f ca="1">'IMP PRJ Adj Net Salaries'!BQ28*IMP_Salary_Revenue_Multiplier</f>
        <v>0</v>
      </c>
      <c r="BR28" s="352">
        <f ca="1">'IMP PRJ Adj Net Salaries'!BR28*IMP_Salary_Revenue_Multiplier</f>
        <v>0</v>
      </c>
      <c r="BS28" s="264">
        <f ca="1">'IMP PRJ Adj Net Salaries'!BS28*IMP_Salary_Revenue_Multiplier</f>
        <v>0</v>
      </c>
      <c r="BT28" s="346">
        <f ca="1">'IMP PRJ Adj Net Salaries'!BT28*IMP_Salary_Revenue_Multiplier</f>
        <v>0</v>
      </c>
      <c r="BU28" s="264">
        <f ca="1">'IMP PRJ Adj Net Salaries'!BU28*IMP_Salary_Revenue_Multiplier</f>
        <v>0</v>
      </c>
      <c r="BV28" s="264">
        <f ca="1">'IMP PRJ Adj Net Salaries'!BV28*IMP_Salary_Revenue_Multiplier</f>
        <v>0</v>
      </c>
      <c r="BW28" s="265">
        <f ca="1">'IMP PRJ Adj Net Salaries'!BW28*IMP_Salary_Revenue_Multiplier</f>
        <v>0</v>
      </c>
      <c r="BX28" s="266">
        <f ca="1">'IMP PRJ Adj Net Salaries'!BX28*IMP_Salary_Revenue_Multiplier</f>
        <v>0</v>
      </c>
      <c r="BY28" s="264">
        <f ca="1">'IMP PRJ Adj Net Salaries'!BY28*IMP_Salary_Revenue_Multiplier</f>
        <v>0</v>
      </c>
      <c r="BZ28" s="264">
        <f ca="1">'IMP PRJ Adj Net Salaries'!BZ28*IMP_Salary_Revenue_Multiplier</f>
        <v>0</v>
      </c>
      <c r="CA28" s="263">
        <f ca="1">'IMP PRJ Adj Net Salaries'!CA28*IMP_Salary_Revenue_Multiplier</f>
        <v>0</v>
      </c>
      <c r="CB28" s="264">
        <f ca="1">'IMP PRJ Adj Net Salaries'!CB28*IMP_Salary_Revenue_Multiplier</f>
        <v>0</v>
      </c>
      <c r="CC28" s="264">
        <f ca="1">'IMP PRJ Adj Net Salaries'!CC28*IMP_Salary_Revenue_Multiplier</f>
        <v>0</v>
      </c>
      <c r="CD28" s="263">
        <f ca="1">'IMP PRJ Adj Net Salaries'!CD28*IMP_Salary_Revenue_Multiplier</f>
        <v>0</v>
      </c>
      <c r="CE28" s="264">
        <f ca="1">'IMP PRJ Adj Net Salaries'!CE28*IMP_Salary_Revenue_Multiplier</f>
        <v>0</v>
      </c>
      <c r="CF28" s="264">
        <f ca="1">'IMP PRJ Adj Net Salaries'!CF28*IMP_Salary_Revenue_Multiplier</f>
        <v>0</v>
      </c>
      <c r="CG28" s="263">
        <f ca="1">'IMP PRJ Adj Net Salaries'!CG28*IMP_Salary_Revenue_Multiplier</f>
        <v>0</v>
      </c>
      <c r="CH28" s="264">
        <f ca="1">'IMP PRJ Adj Net Salaries'!CH28*IMP_Salary_Revenue_Multiplier</f>
        <v>0</v>
      </c>
      <c r="CI28" s="265">
        <f ca="1">'IMP PRJ Adj Net Salaries'!CI28*IMP_Salary_Revenue_Multiplier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533.51999999999987</v>
      </c>
      <c r="AC30" s="264">
        <f t="shared" ref="AC30:CI30" ca="1" si="1">SUM(AC4:AC28)</f>
        <v>681.12000000000012</v>
      </c>
      <c r="AD30" s="264">
        <f t="shared" ca="1" si="1"/>
        <v>430.56</v>
      </c>
      <c r="AE30" s="263">
        <f t="shared" ca="1" si="1"/>
        <v>506.15999999999991</v>
      </c>
      <c r="AF30" s="264">
        <f t="shared" ca="1" si="1"/>
        <v>413.99999999999994</v>
      </c>
      <c r="AG30" s="264">
        <f t="shared" ca="1" si="1"/>
        <v>594</v>
      </c>
      <c r="AH30" s="263">
        <f t="shared" ca="1" si="1"/>
        <v>506.15999999999991</v>
      </c>
      <c r="AI30" s="264">
        <f t="shared" ca="1" si="1"/>
        <v>413.99999999999994</v>
      </c>
      <c r="AJ30" s="264">
        <f t="shared" ca="1" si="1"/>
        <v>594</v>
      </c>
      <c r="AK30" s="263">
        <f t="shared" ca="1" si="1"/>
        <v>506.15999999999991</v>
      </c>
      <c r="AL30" s="264">
        <f t="shared" ca="1" si="1"/>
        <v>413.99999999999994</v>
      </c>
      <c r="AM30" s="265">
        <f t="shared" ca="1" si="1"/>
        <v>594</v>
      </c>
      <c r="AN30" s="266">
        <f t="shared" ca="1" si="1"/>
        <v>3171.9549999999999</v>
      </c>
      <c r="AO30" s="264">
        <f t="shared" ca="1" si="1"/>
        <v>3770.5349999999999</v>
      </c>
      <c r="AP30" s="264">
        <f t="shared" ca="1" si="1"/>
        <v>2782.7049999999995</v>
      </c>
      <c r="AQ30" s="263">
        <f t="shared" ca="1" si="1"/>
        <v>3681.44</v>
      </c>
      <c r="AR30" s="264">
        <f t="shared" ca="1" si="1"/>
        <v>3305.165</v>
      </c>
      <c r="AS30" s="264">
        <f t="shared" ca="1" si="1"/>
        <v>4085.3949999999995</v>
      </c>
      <c r="AT30" s="263">
        <f t="shared" ca="1" si="1"/>
        <v>3648.5699999999993</v>
      </c>
      <c r="AU30" s="264">
        <f t="shared" ca="1" si="1"/>
        <v>2984.2499999999995</v>
      </c>
      <c r="AV30" s="264">
        <f t="shared" ca="1" si="1"/>
        <v>4281.75</v>
      </c>
      <c r="AW30" s="263">
        <f t="shared" ca="1" si="1"/>
        <v>4001.9225000000001</v>
      </c>
      <c r="AX30" s="264">
        <f t="shared" ca="1" si="1"/>
        <v>3714.3100000000004</v>
      </c>
      <c r="AY30" s="265">
        <f t="shared" ca="1" si="1"/>
        <v>4344.0300000000007</v>
      </c>
      <c r="AZ30" s="266">
        <f t="shared" ca="1" si="1"/>
        <v>5407.3240000000005</v>
      </c>
      <c r="BA30" s="264">
        <f t="shared" ca="1" si="1"/>
        <v>4723.2639999999992</v>
      </c>
      <c r="BB30" s="264">
        <f t="shared" ca="1" si="1"/>
        <v>6105.6319999999996</v>
      </c>
      <c r="BC30" s="263">
        <f t="shared" ca="1" si="1"/>
        <v>11153.532000000001</v>
      </c>
      <c r="BD30" s="264">
        <f t="shared" ca="1" si="1"/>
        <v>11774.1</v>
      </c>
      <c r="BE30" s="264">
        <f t="shared" ca="1" si="1"/>
        <v>10970.699999999999</v>
      </c>
      <c r="BF30" s="263">
        <f t="shared" ca="1" si="1"/>
        <v>10857.132</v>
      </c>
      <c r="BG30" s="264">
        <f t="shared" ca="1" si="1"/>
        <v>8880.3000000000011</v>
      </c>
      <c r="BH30" s="264">
        <f t="shared" ca="1" si="1"/>
        <v>12741.300000000001</v>
      </c>
      <c r="BI30" s="263">
        <f t="shared" ca="1" si="1"/>
        <v>10857.132</v>
      </c>
      <c r="BJ30" s="264">
        <f t="shared" ca="1" si="1"/>
        <v>8880.3000000000011</v>
      </c>
      <c r="BK30" s="265">
        <f t="shared" ca="1" si="1"/>
        <v>12741.300000000001</v>
      </c>
      <c r="BL30" s="264">
        <f t="shared" ca="1" si="1"/>
        <v>12170.6875</v>
      </c>
      <c r="BM30" s="264">
        <f t="shared" ca="1" si="1"/>
        <v>9954.6875</v>
      </c>
      <c r="BN30" s="345">
        <f t="shared" ca="1" si="1"/>
        <v>14282.8125</v>
      </c>
      <c r="BO30" s="264">
        <f t="shared" ca="1" si="1"/>
        <v>20043.8125</v>
      </c>
      <c r="BP30" s="264">
        <f t="shared" ca="1" si="1"/>
        <v>20005.9375</v>
      </c>
      <c r="BQ30" s="345">
        <f t="shared" ca="1" si="1"/>
        <v>20636.5625</v>
      </c>
      <c r="BR30" s="264">
        <f t="shared" ca="1" si="1"/>
        <v>18893.125</v>
      </c>
      <c r="BS30" s="264">
        <f t="shared" ca="1" si="1"/>
        <v>15453.125</v>
      </c>
      <c r="BT30" s="345">
        <f t="shared" ca="1" si="1"/>
        <v>22171.875</v>
      </c>
      <c r="BU30" s="264">
        <f t="shared" ca="1" si="1"/>
        <v>21255.0625</v>
      </c>
      <c r="BV30" s="264">
        <f t="shared" ca="1" si="1"/>
        <v>18468.5</v>
      </c>
      <c r="BW30" s="265">
        <f t="shared" ca="1" si="1"/>
        <v>24078</v>
      </c>
      <c r="BX30" s="266">
        <f t="shared" ca="1" si="1"/>
        <v>25360.725000000002</v>
      </c>
      <c r="BY30" s="264">
        <f t="shared" ca="1" si="1"/>
        <v>20743.125</v>
      </c>
      <c r="BZ30" s="264">
        <f t="shared" ca="1" si="1"/>
        <v>29761.875</v>
      </c>
      <c r="CA30" s="263">
        <f t="shared" ca="1" si="1"/>
        <v>22197.225000000002</v>
      </c>
      <c r="CB30" s="264">
        <f t="shared" ca="1" si="1"/>
        <v>18155.625000000004</v>
      </c>
      <c r="CC30" s="264">
        <f t="shared" ca="1" si="1"/>
        <v>26049.375</v>
      </c>
      <c r="CD30" s="263">
        <f t="shared" ca="1" si="1"/>
        <v>22393.875</v>
      </c>
      <c r="CE30" s="264">
        <f t="shared" ca="1" si="1"/>
        <v>19132.274999999998</v>
      </c>
      <c r="CF30" s="264">
        <f t="shared" ca="1" si="1"/>
        <v>25628.324999999997</v>
      </c>
      <c r="CG30" s="263">
        <f t="shared" ca="1" si="1"/>
        <v>22302.674999999996</v>
      </c>
      <c r="CH30" s="264">
        <f t="shared" ca="1" si="1"/>
        <v>18241.875</v>
      </c>
      <c r="CI30" s="265">
        <f t="shared" ca="1" si="1"/>
        <v>26173.125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1645.1999999999998</v>
      </c>
      <c r="AE32" s="263"/>
      <c r="AF32" s="264"/>
      <c r="AG32" s="264">
        <f ca="1">SUM(AE30:AG30)</f>
        <v>1514.1599999999999</v>
      </c>
      <c r="AH32" s="263"/>
      <c r="AI32" s="264"/>
      <c r="AJ32" s="264">
        <f ca="1">SUM(AH30:AJ30)</f>
        <v>1514.1599999999999</v>
      </c>
      <c r="AK32" s="263"/>
      <c r="AL32" s="264"/>
      <c r="AM32" s="265">
        <f ca="1">SUM(AK30:AM30)</f>
        <v>1514.1599999999999</v>
      </c>
      <c r="AN32" s="266"/>
      <c r="AO32" s="264"/>
      <c r="AP32" s="264">
        <f ca="1">SUM(AN30:AP30)</f>
        <v>9725.1949999999997</v>
      </c>
      <c r="AQ32" s="263"/>
      <c r="AR32" s="264"/>
      <c r="AS32" s="264">
        <f ca="1">SUM(AQ30:AS30)</f>
        <v>11072</v>
      </c>
      <c r="AT32" s="263"/>
      <c r="AU32" s="264"/>
      <c r="AV32" s="264">
        <f ca="1">SUM(AT30:AV30)</f>
        <v>10914.57</v>
      </c>
      <c r="AW32" s="263"/>
      <c r="AX32" s="264"/>
      <c r="AY32" s="265">
        <f ca="1">SUM(AW30:AY30)</f>
        <v>12060.262500000001</v>
      </c>
      <c r="AZ32" s="266"/>
      <c r="BA32" s="264"/>
      <c r="BB32" s="264">
        <f ca="1">SUM(AZ30:BB30)</f>
        <v>16236.22</v>
      </c>
      <c r="BC32" s="263"/>
      <c r="BD32" s="264"/>
      <c r="BE32" s="264">
        <f ca="1">SUM(BC30:BE30)</f>
        <v>33898.332000000002</v>
      </c>
      <c r="BF32" s="263"/>
      <c r="BG32" s="264"/>
      <c r="BH32" s="264">
        <f ca="1">SUM(BF30:BH30)</f>
        <v>32478.732000000004</v>
      </c>
      <c r="BI32" s="263"/>
      <c r="BJ32" s="264"/>
      <c r="BK32" s="265">
        <f ca="1">SUM(BI30:BK30)</f>
        <v>32478.732000000004</v>
      </c>
      <c r="BL32" s="264"/>
      <c r="BM32" s="264"/>
      <c r="BN32" s="345">
        <f ca="1">SUM(BL30:BN30)</f>
        <v>36408.1875</v>
      </c>
      <c r="BO32" s="264"/>
      <c r="BP32" s="264"/>
      <c r="BQ32" s="345">
        <f ca="1">SUM(BO30:BQ30)</f>
        <v>60686.3125</v>
      </c>
      <c r="BR32" s="264"/>
      <c r="BS32" s="264"/>
      <c r="BT32" s="345">
        <f ca="1">SUM(BR30:BT30)</f>
        <v>56518.125</v>
      </c>
      <c r="BU32" s="264"/>
      <c r="BV32" s="264"/>
      <c r="BW32" s="265">
        <f ca="1">SUM(BU30:BW30)</f>
        <v>63801.5625</v>
      </c>
      <c r="BX32" s="266"/>
      <c r="BY32" s="264"/>
      <c r="BZ32" s="264">
        <f ca="1">SUM(BX30:BZ30)</f>
        <v>75865.725000000006</v>
      </c>
      <c r="CA32" s="263"/>
      <c r="CB32" s="264"/>
      <c r="CC32" s="264">
        <f ca="1">SUM(CA30:CC30)</f>
        <v>66402.225000000006</v>
      </c>
      <c r="CD32" s="263"/>
      <c r="CE32" s="264"/>
      <c r="CF32" s="264">
        <f ca="1">SUM(CD30:CF30)</f>
        <v>67154.474999999991</v>
      </c>
      <c r="CG32" s="263"/>
      <c r="CH32" s="264"/>
      <c r="CI32" s="265">
        <f ca="1">SUM(CG30:CI30)</f>
        <v>66717.674999999988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6187.6799999999994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43772.027499999997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115092.016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217414.1875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276140.09999999998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C4:CI28">
    <cfRule type="cellIs" dxfId="19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20" sqref="A20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74">
        <f ca="1">ROUNDUP('IMP HR - Project Time'!AB4,0)</f>
        <v>1</v>
      </c>
      <c r="AC4" s="274">
        <f ca="1">ROUNDUP('IMP HR - Project Time'!AC4,0)</f>
        <v>1</v>
      </c>
      <c r="AD4" s="274">
        <f ca="1">ROUNDUP('IMP HR - Project Time'!AD4,0)</f>
        <v>1</v>
      </c>
      <c r="AE4" s="275">
        <f ca="1">ROUNDUP('IMP HR - Project Time'!AE4,0)</f>
        <v>0</v>
      </c>
      <c r="AF4" s="274">
        <f ca="1">ROUNDUP('IMP HR - Project Time'!AF4,0)</f>
        <v>0</v>
      </c>
      <c r="AG4" s="274">
        <f ca="1">ROUNDUP('IMP HR - Project Time'!AG4,0)</f>
        <v>1</v>
      </c>
      <c r="AH4" s="275">
        <f ca="1">ROUNDUP('IMP HR - Project Time'!AH4,0)</f>
        <v>0</v>
      </c>
      <c r="AI4" s="274">
        <f ca="1">ROUNDUP('IMP HR - Project Time'!AI4,0)</f>
        <v>0</v>
      </c>
      <c r="AJ4" s="274">
        <f ca="1">ROUNDUP('IMP HR - Project Time'!AJ4,0)</f>
        <v>1</v>
      </c>
      <c r="AK4" s="275">
        <f ca="1">ROUNDUP('IMP HR - Project Time'!AK4,0)</f>
        <v>0</v>
      </c>
      <c r="AL4" s="274">
        <f ca="1">ROUNDUP('IMP HR - Project Time'!AL4,0)</f>
        <v>0</v>
      </c>
      <c r="AM4" s="276">
        <f ca="1">ROUNDUP('IMP HR - Project Time'!AM4,0)</f>
        <v>1</v>
      </c>
      <c r="AN4" s="274">
        <f ca="1">ROUNDUP('IMP HR - Project Time'!AN4,0)</f>
        <v>1</v>
      </c>
      <c r="AO4" s="274">
        <f ca="1">ROUNDUP('IMP HR - Project Time'!AO4,0)</f>
        <v>2</v>
      </c>
      <c r="AP4" s="274">
        <f ca="1">ROUNDUP('IMP HR - Project Time'!AP4,0)</f>
        <v>1</v>
      </c>
      <c r="AQ4" s="275">
        <f ca="1">ROUNDUP('IMP HR - Project Time'!AQ4,0)</f>
        <v>1</v>
      </c>
      <c r="AR4" s="274">
        <f ca="1">ROUNDUP('IMP HR - Project Time'!AR4,0)</f>
        <v>1</v>
      </c>
      <c r="AS4" s="274">
        <f ca="1">ROUNDUP('IMP HR - Project Time'!AS4,0)</f>
        <v>2</v>
      </c>
      <c r="AT4" s="275">
        <f ca="1">ROUNDUP('IMP HR - Project Time'!AT4,0)</f>
        <v>0</v>
      </c>
      <c r="AU4" s="274">
        <f ca="1">ROUNDUP('IMP HR - Project Time'!AU4,0)</f>
        <v>0</v>
      </c>
      <c r="AV4" s="274">
        <f ca="1">ROUNDUP('IMP HR - Project Time'!AV4,0)</f>
        <v>2</v>
      </c>
      <c r="AW4" s="275">
        <f ca="1">ROUNDUP('IMP HR - Project Time'!AW4,0)</f>
        <v>1</v>
      </c>
      <c r="AX4" s="274">
        <f ca="1">ROUNDUP('IMP HR - Project Time'!AX4,0)</f>
        <v>1</v>
      </c>
      <c r="AY4" s="276">
        <f ca="1">ROUNDUP('IMP HR - Project Time'!AY4,0)</f>
        <v>2</v>
      </c>
      <c r="AZ4" s="274">
        <f ca="1">ROUNDUP('IMP HR - Project Time'!AZ4,0)</f>
        <v>1</v>
      </c>
      <c r="BA4" s="274">
        <f ca="1">ROUNDUP('IMP HR - Project Time'!BA4,0)</f>
        <v>1</v>
      </c>
      <c r="BB4" s="274">
        <f ca="1">ROUNDUP('IMP HR - Project Time'!BB4,0)</f>
        <v>2</v>
      </c>
      <c r="BC4" s="275">
        <f ca="1">ROUNDUP('IMP HR - Project Time'!BC4,0)</f>
        <v>2</v>
      </c>
      <c r="BD4" s="274">
        <f ca="1">ROUNDUP('IMP HR - Project Time'!BD4,0)</f>
        <v>4</v>
      </c>
      <c r="BE4" s="274">
        <f ca="1">ROUNDUP('IMP HR - Project Time'!BE4,0)</f>
        <v>3</v>
      </c>
      <c r="BF4" s="275">
        <f ca="1">ROUNDUP('IMP HR - Project Time'!BF4,0)</f>
        <v>0</v>
      </c>
      <c r="BG4" s="274">
        <f ca="1">ROUNDUP('IMP HR - Project Time'!BG4,0)</f>
        <v>0</v>
      </c>
      <c r="BH4" s="274">
        <f ca="1">ROUNDUP('IMP HR - Project Time'!BH4,0)</f>
        <v>3</v>
      </c>
      <c r="BI4" s="275">
        <f ca="1">ROUNDUP('IMP HR - Project Time'!BI4,0)</f>
        <v>0</v>
      </c>
      <c r="BJ4" s="274">
        <f ca="1">ROUNDUP('IMP HR - Project Time'!BJ4,0)</f>
        <v>0</v>
      </c>
      <c r="BK4" s="276">
        <f ca="1">ROUNDUP('IMP HR - Project Time'!BK4,0)</f>
        <v>3</v>
      </c>
      <c r="BL4" s="274">
        <f ca="1">ROUNDUP('IMP HR - Project Time'!BL4,0)</f>
        <v>0</v>
      </c>
      <c r="BM4" s="274">
        <f ca="1">ROUNDUP('IMP HR - Project Time'!BM4,0)</f>
        <v>0</v>
      </c>
      <c r="BN4" s="274">
        <f ca="1">ROUNDUP('IMP HR - Project Time'!BN4,0)</f>
        <v>3</v>
      </c>
      <c r="BO4" s="275">
        <f ca="1">ROUNDUP('IMP HR - Project Time'!BO4,0)</f>
        <v>2</v>
      </c>
      <c r="BP4" s="274">
        <f ca="1">ROUNDUP('IMP HR - Project Time'!BP4,0)</f>
        <v>5</v>
      </c>
      <c r="BQ4" s="274">
        <f ca="1">ROUNDUP('IMP HR - Project Time'!BQ4,0)</f>
        <v>4</v>
      </c>
      <c r="BR4" s="275">
        <f ca="1">ROUNDUP('IMP HR - Project Time'!BR4,0)</f>
        <v>0</v>
      </c>
      <c r="BS4" s="274">
        <f ca="1">ROUNDUP('IMP HR - Project Time'!BS4,0)</f>
        <v>0</v>
      </c>
      <c r="BT4" s="274">
        <f ca="1">ROUNDUP('IMP HR - Project Time'!BT4,0)</f>
        <v>5</v>
      </c>
      <c r="BU4" s="275">
        <f ca="1">ROUNDUP('IMP HR - Project Time'!BU4,0)</f>
        <v>1</v>
      </c>
      <c r="BV4" s="274">
        <f ca="1">ROUNDUP('IMP HR - Project Time'!BV4,0)</f>
        <v>2</v>
      </c>
      <c r="BW4" s="276">
        <f ca="1">ROUNDUP('IMP HR - Project Time'!BW4,0)</f>
        <v>5</v>
      </c>
      <c r="BX4" s="274">
        <f ca="1">ROUNDUP('IMP HR - Project Time'!BX4,0)</f>
        <v>0</v>
      </c>
      <c r="BY4" s="274">
        <f ca="1">ROUNDUP('IMP HR - Project Time'!BY4,0)</f>
        <v>0</v>
      </c>
      <c r="BZ4" s="274">
        <f ca="1">ROUNDUP('IMP HR - Project Time'!BZ4,0)</f>
        <v>5</v>
      </c>
      <c r="CA4" s="275">
        <f ca="1">ROUNDUP('IMP HR - Project Time'!CA4,0)</f>
        <v>0</v>
      </c>
      <c r="CB4" s="274">
        <f ca="1">ROUNDUP('IMP HR - Project Time'!CB4,0)</f>
        <v>0</v>
      </c>
      <c r="CC4" s="274">
        <f ca="1">ROUNDUP('IMP HR - Project Time'!CC4,0)</f>
        <v>5</v>
      </c>
      <c r="CD4" s="275">
        <f ca="1">ROUNDUP('IMP HR - Project Time'!CD4,0)</f>
        <v>1</v>
      </c>
      <c r="CE4" s="274">
        <f ca="1">ROUNDUP('IMP HR - Project Time'!CE4,0)</f>
        <v>1</v>
      </c>
      <c r="CF4" s="274">
        <f ca="1">ROUNDUP('IMP HR - Project Time'!CF4,0)</f>
        <v>5</v>
      </c>
      <c r="CG4" s="275">
        <f ca="1">ROUNDUP('IMP HR - Project Time'!CG4,0)</f>
        <v>0</v>
      </c>
      <c r="CH4" s="274">
        <f ca="1">ROUNDUP('IMP HR - Project Time'!CH4,0)</f>
        <v>0</v>
      </c>
      <c r="CI4" s="276">
        <f ca="1">ROUNDUP('IMP HR - Project Time'!CI4,0)</f>
        <v>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77">
        <f ca="1">ROUNDUP('IMP HR - Project Time'!AB5,0)</f>
        <v>1</v>
      </c>
      <c r="AC5" s="278">
        <f ca="1">ROUNDUP('IMP HR - Project Time'!AC5,0)</f>
        <v>1</v>
      </c>
      <c r="AD5" s="278">
        <f ca="1">ROUNDUP('IMP HR - Project Time'!AD5,0)</f>
        <v>1</v>
      </c>
      <c r="AE5" s="279">
        <f ca="1">ROUNDUP('IMP HR - Project Time'!AE5,0)</f>
        <v>1</v>
      </c>
      <c r="AF5" s="278">
        <f ca="1">ROUNDUP('IMP HR - Project Time'!AF5,0)</f>
        <v>0</v>
      </c>
      <c r="AG5" s="278">
        <f ca="1">ROUNDUP('IMP HR - Project Time'!AG5,0)</f>
        <v>1</v>
      </c>
      <c r="AH5" s="279">
        <f ca="1">ROUNDUP('IMP HR - Project Time'!AH5,0)</f>
        <v>1</v>
      </c>
      <c r="AI5" s="278">
        <f ca="1">ROUNDUP('IMP HR - Project Time'!AI5,0)</f>
        <v>0</v>
      </c>
      <c r="AJ5" s="278">
        <f ca="1">ROUNDUP('IMP HR - Project Time'!AJ5,0)</f>
        <v>1</v>
      </c>
      <c r="AK5" s="279">
        <f ca="1">ROUNDUP('IMP HR - Project Time'!AK5,0)</f>
        <v>1</v>
      </c>
      <c r="AL5" s="278">
        <f ca="1">ROUNDUP('IMP HR - Project Time'!AL5,0)</f>
        <v>0</v>
      </c>
      <c r="AM5" s="280">
        <f ca="1">ROUNDUP('IMP HR - Project Time'!AM5,0)</f>
        <v>1</v>
      </c>
      <c r="AN5" s="277">
        <f ca="1">ROUNDUP('IMP HR - Project Time'!AN5,0)</f>
        <v>5</v>
      </c>
      <c r="AO5" s="278">
        <f ca="1">ROUNDUP('IMP HR - Project Time'!AO5,0)</f>
        <v>4</v>
      </c>
      <c r="AP5" s="278">
        <f ca="1">ROUNDUP('IMP HR - Project Time'!AP5,0)</f>
        <v>1</v>
      </c>
      <c r="AQ5" s="279">
        <f ca="1">ROUNDUP('IMP HR - Project Time'!AQ5,0)</f>
        <v>2</v>
      </c>
      <c r="AR5" s="278">
        <f ca="1">ROUNDUP('IMP HR - Project Time'!AR5,0)</f>
        <v>1</v>
      </c>
      <c r="AS5" s="278">
        <f ca="1">ROUNDUP('IMP HR - Project Time'!AS5,0)</f>
        <v>2</v>
      </c>
      <c r="AT5" s="279">
        <f ca="1">ROUNDUP('IMP HR - Project Time'!AT5,0)</f>
        <v>1</v>
      </c>
      <c r="AU5" s="278">
        <f ca="1">ROUNDUP('IMP HR - Project Time'!AU5,0)</f>
        <v>0</v>
      </c>
      <c r="AV5" s="278">
        <f ca="1">ROUNDUP('IMP HR - Project Time'!AV5,0)</f>
        <v>2</v>
      </c>
      <c r="AW5" s="279">
        <f ca="1">ROUNDUP('IMP HR - Project Time'!AW5,0)</f>
        <v>2</v>
      </c>
      <c r="AX5" s="278">
        <f ca="1">ROUNDUP('IMP HR - Project Time'!AX5,0)</f>
        <v>2</v>
      </c>
      <c r="AY5" s="280">
        <f ca="1">ROUNDUP('IMP HR - Project Time'!AY5,0)</f>
        <v>2</v>
      </c>
      <c r="AZ5" s="277">
        <f ca="1">ROUNDUP('IMP HR - Project Time'!AZ5,0)</f>
        <v>2</v>
      </c>
      <c r="BA5" s="278">
        <f ca="1">ROUNDUP('IMP HR - Project Time'!BA5,0)</f>
        <v>1</v>
      </c>
      <c r="BB5" s="278">
        <f ca="1">ROUNDUP('IMP HR - Project Time'!BB5,0)</f>
        <v>2</v>
      </c>
      <c r="BC5" s="279">
        <f ca="1">ROUNDUP('IMP HR - Project Time'!BC5,0)</f>
        <v>9</v>
      </c>
      <c r="BD5" s="278">
        <f ca="1">ROUNDUP('IMP HR - Project Time'!BD5,0)</f>
        <v>8</v>
      </c>
      <c r="BE5" s="278">
        <f ca="1">ROUNDUP('IMP HR - Project Time'!BE5,0)</f>
        <v>3</v>
      </c>
      <c r="BF5" s="279">
        <f ca="1">ROUNDUP('IMP HR - Project Time'!BF5,0)</f>
        <v>2</v>
      </c>
      <c r="BG5" s="278">
        <f ca="1">ROUNDUP('IMP HR - Project Time'!BG5,0)</f>
        <v>0</v>
      </c>
      <c r="BH5" s="278">
        <f ca="1">ROUNDUP('IMP HR - Project Time'!BH5,0)</f>
        <v>3</v>
      </c>
      <c r="BI5" s="279">
        <f ca="1">ROUNDUP('IMP HR - Project Time'!BI5,0)</f>
        <v>2</v>
      </c>
      <c r="BJ5" s="278">
        <f ca="1">ROUNDUP('IMP HR - Project Time'!BJ5,0)</f>
        <v>0</v>
      </c>
      <c r="BK5" s="280">
        <f ca="1">ROUNDUP('IMP HR - Project Time'!BK5,0)</f>
        <v>3</v>
      </c>
      <c r="BL5" s="277">
        <f ca="1">ROUNDUP('IMP HR - Project Time'!BL5,0)</f>
        <v>2</v>
      </c>
      <c r="BM5" s="278">
        <f ca="1">ROUNDUP('IMP HR - Project Time'!BM5,0)</f>
        <v>0</v>
      </c>
      <c r="BN5" s="278">
        <f ca="1">ROUNDUP('IMP HR - Project Time'!BN5,0)</f>
        <v>3</v>
      </c>
      <c r="BO5" s="279">
        <f ca="1">ROUNDUP('IMP HR - Project Time'!BO5,0)</f>
        <v>10</v>
      </c>
      <c r="BP5" s="278">
        <f ca="1">ROUNDUP('IMP HR - Project Time'!BP5,0)</f>
        <v>9</v>
      </c>
      <c r="BQ5" s="278">
        <f ca="1">ROUNDUP('IMP HR - Project Time'!BQ5,0)</f>
        <v>4</v>
      </c>
      <c r="BR5" s="279">
        <f ca="1">ROUNDUP('IMP HR - Project Time'!BR5,0)</f>
        <v>3</v>
      </c>
      <c r="BS5" s="278">
        <f ca="1">ROUNDUP('IMP HR - Project Time'!BS5,0)</f>
        <v>0</v>
      </c>
      <c r="BT5" s="278">
        <f ca="1">ROUNDUP('IMP HR - Project Time'!BT5,0)</f>
        <v>5</v>
      </c>
      <c r="BU5" s="279">
        <f ca="1">ROUNDUP('IMP HR - Project Time'!BU5,0)</f>
        <v>5</v>
      </c>
      <c r="BV5" s="278">
        <f ca="1">ROUNDUP('IMP HR - Project Time'!BV5,0)</f>
        <v>3</v>
      </c>
      <c r="BW5" s="280">
        <f ca="1">ROUNDUP('IMP HR - Project Time'!BW5,0)</f>
        <v>5</v>
      </c>
      <c r="BX5" s="277">
        <f ca="1">ROUNDUP('IMP HR - Project Time'!BX5,0)</f>
        <v>3</v>
      </c>
      <c r="BY5" s="278">
        <f ca="1">ROUNDUP('IMP HR - Project Time'!BY5,0)</f>
        <v>0</v>
      </c>
      <c r="BZ5" s="278">
        <f ca="1">ROUNDUP('IMP HR - Project Time'!BZ5,0)</f>
        <v>5</v>
      </c>
      <c r="CA5" s="279">
        <f ca="1">ROUNDUP('IMP HR - Project Time'!CA5,0)</f>
        <v>3</v>
      </c>
      <c r="CB5" s="278">
        <f ca="1">ROUNDUP('IMP HR - Project Time'!CB5,0)</f>
        <v>0</v>
      </c>
      <c r="CC5" s="278">
        <f ca="1">ROUNDUP('IMP HR - Project Time'!CC5,0)</f>
        <v>5</v>
      </c>
      <c r="CD5" s="279">
        <f ca="1">ROUNDUP('IMP HR - Project Time'!CD5,0)</f>
        <v>4</v>
      </c>
      <c r="CE5" s="278">
        <f ca="1">ROUNDUP('IMP HR - Project Time'!CE5,0)</f>
        <v>2</v>
      </c>
      <c r="CF5" s="278">
        <f ca="1">ROUNDUP('IMP HR - Project Time'!CF5,0)</f>
        <v>5</v>
      </c>
      <c r="CG5" s="279">
        <f ca="1">ROUNDUP('IMP HR - Project Time'!CG5,0)</f>
        <v>3</v>
      </c>
      <c r="CH5" s="278">
        <f ca="1">ROUNDUP('IMP HR - Project Time'!CH5,0)</f>
        <v>0</v>
      </c>
      <c r="CI5" s="280">
        <f ca="1">ROUNDUP('IMP HR - Project Time'!CI5,0)</f>
        <v>5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77">
        <f ca="1">ROUNDUP('IMP HR - Project Time'!AB6,0)</f>
        <v>1</v>
      </c>
      <c r="AC6" s="278">
        <f ca="1">ROUNDUP('IMP HR - Project Time'!AC6,0)</f>
        <v>1</v>
      </c>
      <c r="AD6" s="278">
        <f ca="1">ROUNDUP('IMP HR - Project Time'!AD6,0)</f>
        <v>1</v>
      </c>
      <c r="AE6" s="279">
        <f ca="1">ROUNDUP('IMP HR - Project Time'!AE6,0)</f>
        <v>1</v>
      </c>
      <c r="AF6" s="278">
        <f ca="1">ROUNDUP('IMP HR - Project Time'!AF6,0)</f>
        <v>1</v>
      </c>
      <c r="AG6" s="278">
        <f ca="1">ROUNDUP('IMP HR - Project Time'!AG6,0)</f>
        <v>1</v>
      </c>
      <c r="AH6" s="279">
        <f ca="1">ROUNDUP('IMP HR - Project Time'!AH6,0)</f>
        <v>1</v>
      </c>
      <c r="AI6" s="278">
        <f ca="1">ROUNDUP('IMP HR - Project Time'!AI6,0)</f>
        <v>1</v>
      </c>
      <c r="AJ6" s="278">
        <f ca="1">ROUNDUP('IMP HR - Project Time'!AJ6,0)</f>
        <v>1</v>
      </c>
      <c r="AK6" s="279">
        <f ca="1">ROUNDUP('IMP HR - Project Time'!AK6,0)</f>
        <v>1</v>
      </c>
      <c r="AL6" s="278">
        <f ca="1">ROUNDUP('IMP HR - Project Time'!AL6,0)</f>
        <v>1</v>
      </c>
      <c r="AM6" s="280">
        <f ca="1">ROUNDUP('IMP HR - Project Time'!AM6,0)</f>
        <v>1</v>
      </c>
      <c r="AN6" s="277">
        <f ca="1">ROUNDUP('IMP HR - Project Time'!AN6,0)</f>
        <v>5</v>
      </c>
      <c r="AO6" s="278">
        <f ca="1">ROUNDUP('IMP HR - Project Time'!AO6,0)</f>
        <v>5</v>
      </c>
      <c r="AP6" s="278">
        <f ca="1">ROUNDUP('IMP HR - Project Time'!AP6,0)</f>
        <v>3</v>
      </c>
      <c r="AQ6" s="279">
        <f ca="1">ROUNDUP('IMP HR - Project Time'!AQ6,0)</f>
        <v>4</v>
      </c>
      <c r="AR6" s="278">
        <f ca="1">ROUNDUP('IMP HR - Project Time'!AR6,0)</f>
        <v>2</v>
      </c>
      <c r="AS6" s="278">
        <f ca="1">ROUNDUP('IMP HR - Project Time'!AS6,0)</f>
        <v>5</v>
      </c>
      <c r="AT6" s="279">
        <f ca="1">ROUNDUP('IMP HR - Project Time'!AT6,0)</f>
        <v>3</v>
      </c>
      <c r="AU6" s="278">
        <f ca="1">ROUNDUP('IMP HR - Project Time'!AU6,0)</f>
        <v>1</v>
      </c>
      <c r="AV6" s="278">
        <f ca="1">ROUNDUP('IMP HR - Project Time'!AV6,0)</f>
        <v>5</v>
      </c>
      <c r="AW6" s="279">
        <f ca="1">ROUNDUP('IMP HR - Project Time'!AW6,0)</f>
        <v>4</v>
      </c>
      <c r="AX6" s="278">
        <f ca="1">ROUNDUP('IMP HR - Project Time'!AX6,0)</f>
        <v>2</v>
      </c>
      <c r="AY6" s="280">
        <f ca="1">ROUNDUP('IMP HR - Project Time'!AY6,0)</f>
        <v>5</v>
      </c>
      <c r="AZ6" s="277">
        <f ca="1">ROUNDUP('IMP HR - Project Time'!AZ6,0)</f>
        <v>5</v>
      </c>
      <c r="BA6" s="278">
        <f ca="1">ROUNDUP('IMP HR - Project Time'!BA6,0)</f>
        <v>2</v>
      </c>
      <c r="BB6" s="278">
        <f ca="1">ROUNDUP('IMP HR - Project Time'!BB6,0)</f>
        <v>6</v>
      </c>
      <c r="BC6" s="279">
        <f ca="1">ROUNDUP('IMP HR - Project Time'!BC6,0)</f>
        <v>12</v>
      </c>
      <c r="BD6" s="278">
        <f ca="1">ROUNDUP('IMP HR - Project Time'!BD6,0)</f>
        <v>9</v>
      </c>
      <c r="BE6" s="278">
        <f ca="1">ROUNDUP('IMP HR - Project Time'!BE6,0)</f>
        <v>10</v>
      </c>
      <c r="BF6" s="279">
        <f ca="1">ROUNDUP('IMP HR - Project Time'!BF6,0)</f>
        <v>8</v>
      </c>
      <c r="BG6" s="278">
        <f ca="1">ROUNDUP('IMP HR - Project Time'!BG6,0)</f>
        <v>2</v>
      </c>
      <c r="BH6" s="278">
        <f ca="1">ROUNDUP('IMP HR - Project Time'!BH6,0)</f>
        <v>12</v>
      </c>
      <c r="BI6" s="279">
        <f ca="1">ROUNDUP('IMP HR - Project Time'!BI6,0)</f>
        <v>8</v>
      </c>
      <c r="BJ6" s="278">
        <f ca="1">ROUNDUP('IMP HR - Project Time'!BJ6,0)</f>
        <v>2</v>
      </c>
      <c r="BK6" s="280">
        <f ca="1">ROUNDUP('IMP HR - Project Time'!BK6,0)</f>
        <v>12</v>
      </c>
      <c r="BL6" s="277">
        <f ca="1">ROUNDUP('IMP HR - Project Time'!BL6,0)</f>
        <v>7</v>
      </c>
      <c r="BM6" s="278">
        <f ca="1">ROUNDUP('IMP HR - Project Time'!BM6,0)</f>
        <v>2</v>
      </c>
      <c r="BN6" s="278">
        <f ca="1">ROUNDUP('IMP HR - Project Time'!BN6,0)</f>
        <v>11</v>
      </c>
      <c r="BO6" s="279">
        <f ca="1">ROUNDUP('IMP HR - Project Time'!BO6,0)</f>
        <v>16</v>
      </c>
      <c r="BP6" s="278">
        <f ca="1">ROUNDUP('IMP HR - Project Time'!BP6,0)</f>
        <v>10</v>
      </c>
      <c r="BQ6" s="278">
        <f ca="1">ROUNDUP('IMP HR - Project Time'!BQ6,0)</f>
        <v>15</v>
      </c>
      <c r="BR6" s="279">
        <f ca="1">ROUNDUP('IMP HR - Project Time'!BR6,0)</f>
        <v>11</v>
      </c>
      <c r="BS6" s="278">
        <f ca="1">ROUNDUP('IMP HR - Project Time'!BS6,0)</f>
        <v>3</v>
      </c>
      <c r="BT6" s="278">
        <f ca="1">ROUNDUP('IMP HR - Project Time'!BT6,0)</f>
        <v>17</v>
      </c>
      <c r="BU6" s="279">
        <f ca="1">ROUNDUP('IMP HR - Project Time'!BU6,0)</f>
        <v>14</v>
      </c>
      <c r="BV6" s="278">
        <f ca="1">ROUNDUP('IMP HR - Project Time'!BV6,0)</f>
        <v>5</v>
      </c>
      <c r="BW6" s="280">
        <f ca="1">ROUNDUP('IMP HR - Project Time'!BW6,0)</f>
        <v>18</v>
      </c>
      <c r="BX6" s="277">
        <f ca="1">ROUNDUP('IMP HR - Project Time'!BX6,0)</f>
        <v>13</v>
      </c>
      <c r="BY6" s="278">
        <f ca="1">ROUNDUP('IMP HR - Project Time'!BY6,0)</f>
        <v>3</v>
      </c>
      <c r="BZ6" s="278">
        <f ca="1">ROUNDUP('IMP HR - Project Time'!BZ6,0)</f>
        <v>19</v>
      </c>
      <c r="CA6" s="279">
        <f ca="1">ROUNDUP('IMP HR - Project Time'!CA6,0)</f>
        <v>11</v>
      </c>
      <c r="CB6" s="278">
        <f ca="1">ROUNDUP('IMP HR - Project Time'!CB6,0)</f>
        <v>3</v>
      </c>
      <c r="CC6" s="278">
        <f ca="1">ROUNDUP('IMP HR - Project Time'!CC6,0)</f>
        <v>16</v>
      </c>
      <c r="CD6" s="279">
        <f ca="1">ROUNDUP('IMP HR - Project Time'!CD6,0)</f>
        <v>12</v>
      </c>
      <c r="CE6" s="278">
        <f ca="1">ROUNDUP('IMP HR - Project Time'!CE6,0)</f>
        <v>4</v>
      </c>
      <c r="CF6" s="278">
        <f ca="1">ROUNDUP('IMP HR - Project Time'!CF6,0)</f>
        <v>16</v>
      </c>
      <c r="CG6" s="279">
        <f ca="1">ROUNDUP('IMP HR - Project Time'!CG6,0)</f>
        <v>11</v>
      </c>
      <c r="CH6" s="278">
        <f ca="1">ROUNDUP('IMP HR - Project Time'!CH6,0)</f>
        <v>3</v>
      </c>
      <c r="CI6" s="280">
        <f ca="1">ROUNDUP('IMP HR - Project Time'!CI6,0)</f>
        <v>16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77">
        <f ca="1">ROUNDUP('IMP HR - Project Time'!AB7,0)</f>
        <v>0</v>
      </c>
      <c r="AC7" s="278">
        <f ca="1">ROUNDUP('IMP HR - Project Time'!AC7,0)</f>
        <v>1</v>
      </c>
      <c r="AD7" s="278">
        <f ca="1">ROUNDUP('IMP HR - Project Time'!AD7,0)</f>
        <v>1</v>
      </c>
      <c r="AE7" s="279">
        <f ca="1">ROUNDUP('IMP HR - Project Time'!AE7,0)</f>
        <v>1</v>
      </c>
      <c r="AF7" s="278">
        <f ca="1">ROUNDUP('IMP HR - Project Time'!AF7,0)</f>
        <v>1</v>
      </c>
      <c r="AG7" s="278">
        <f ca="1">ROUNDUP('IMP HR - Project Time'!AG7,0)</f>
        <v>1</v>
      </c>
      <c r="AH7" s="279">
        <f ca="1">ROUNDUP('IMP HR - Project Time'!AH7,0)</f>
        <v>1</v>
      </c>
      <c r="AI7" s="278">
        <f ca="1">ROUNDUP('IMP HR - Project Time'!AI7,0)</f>
        <v>1</v>
      </c>
      <c r="AJ7" s="278">
        <f ca="1">ROUNDUP('IMP HR - Project Time'!AJ7,0)</f>
        <v>1</v>
      </c>
      <c r="AK7" s="279">
        <f ca="1">ROUNDUP('IMP HR - Project Time'!AK7,0)</f>
        <v>1</v>
      </c>
      <c r="AL7" s="278">
        <f ca="1">ROUNDUP('IMP HR - Project Time'!AL7,0)</f>
        <v>1</v>
      </c>
      <c r="AM7" s="280">
        <f ca="1">ROUNDUP('IMP HR - Project Time'!AM7,0)</f>
        <v>1</v>
      </c>
      <c r="AN7" s="277">
        <f ca="1">ROUNDUP('IMP HR - Project Time'!AN7,0)</f>
        <v>1</v>
      </c>
      <c r="AO7" s="278">
        <f ca="1">ROUNDUP('IMP HR - Project Time'!AO7,0)</f>
        <v>5</v>
      </c>
      <c r="AP7" s="278">
        <f ca="1">ROUNDUP('IMP HR - Project Time'!AP7,0)</f>
        <v>5</v>
      </c>
      <c r="AQ7" s="279">
        <f ca="1">ROUNDUP('IMP HR - Project Time'!AQ7,0)</f>
        <v>5</v>
      </c>
      <c r="AR7" s="278">
        <f ca="1">ROUNDUP('IMP HR - Project Time'!AR7,0)</f>
        <v>6</v>
      </c>
      <c r="AS7" s="278">
        <f ca="1">ROUNDUP('IMP HR - Project Time'!AS7,0)</f>
        <v>6</v>
      </c>
      <c r="AT7" s="279">
        <f ca="1">ROUNDUP('IMP HR - Project Time'!AT7,0)</f>
        <v>6</v>
      </c>
      <c r="AU7" s="278">
        <f ca="1">ROUNDUP('IMP HR - Project Time'!AU7,0)</f>
        <v>6</v>
      </c>
      <c r="AV7" s="278">
        <f ca="1">ROUNDUP('IMP HR - Project Time'!AV7,0)</f>
        <v>6</v>
      </c>
      <c r="AW7" s="279">
        <f ca="1">ROUNDUP('IMP HR - Project Time'!AW7,0)</f>
        <v>5</v>
      </c>
      <c r="AX7" s="278">
        <f ca="1">ROUNDUP('IMP HR - Project Time'!AX7,0)</f>
        <v>7</v>
      </c>
      <c r="AY7" s="280">
        <f ca="1">ROUNDUP('IMP HR - Project Time'!AY7,0)</f>
        <v>7</v>
      </c>
      <c r="AZ7" s="277">
        <f ca="1">ROUNDUP('IMP HR - Project Time'!AZ7,0)</f>
        <v>7</v>
      </c>
      <c r="BA7" s="278">
        <f ca="1">ROUNDUP('IMP HR - Project Time'!BA7,0)</f>
        <v>8</v>
      </c>
      <c r="BB7" s="278">
        <f ca="1">ROUNDUP('IMP HR - Project Time'!BB7,0)</f>
        <v>8</v>
      </c>
      <c r="BC7" s="279">
        <f ca="1">ROUNDUP('IMP HR - Project Time'!BC7,0)</f>
        <v>8</v>
      </c>
      <c r="BD7" s="278">
        <f ca="1">ROUNDUP('IMP HR - Project Time'!BD7,0)</f>
        <v>15</v>
      </c>
      <c r="BE7" s="278">
        <f ca="1">ROUNDUP('IMP HR - Project Time'!BE7,0)</f>
        <v>15</v>
      </c>
      <c r="BF7" s="279">
        <f ca="1">ROUNDUP('IMP HR - Project Time'!BF7,0)</f>
        <v>15</v>
      </c>
      <c r="BG7" s="278">
        <f ca="1">ROUNDUP('IMP HR - Project Time'!BG7,0)</f>
        <v>15</v>
      </c>
      <c r="BH7" s="278">
        <f ca="1">ROUNDUP('IMP HR - Project Time'!BH7,0)</f>
        <v>15</v>
      </c>
      <c r="BI7" s="279">
        <f ca="1">ROUNDUP('IMP HR - Project Time'!BI7,0)</f>
        <v>15</v>
      </c>
      <c r="BJ7" s="278">
        <f ca="1">ROUNDUP('IMP HR - Project Time'!BJ7,0)</f>
        <v>15</v>
      </c>
      <c r="BK7" s="280">
        <f ca="1">ROUNDUP('IMP HR - Project Time'!BK7,0)</f>
        <v>15</v>
      </c>
      <c r="BL7" s="277">
        <f ca="1">ROUNDUP('IMP HR - Project Time'!BL7,0)</f>
        <v>14</v>
      </c>
      <c r="BM7" s="278">
        <f ca="1">ROUNDUP('IMP HR - Project Time'!BM7,0)</f>
        <v>14</v>
      </c>
      <c r="BN7" s="278">
        <f ca="1">ROUNDUP('IMP HR - Project Time'!BN7,0)</f>
        <v>14</v>
      </c>
      <c r="BO7" s="279">
        <f ca="1">ROUNDUP('IMP HR - Project Time'!BO7,0)</f>
        <v>14</v>
      </c>
      <c r="BP7" s="278">
        <f ca="1">ROUNDUP('IMP HR - Project Time'!BP7,0)</f>
        <v>23</v>
      </c>
      <c r="BQ7" s="278">
        <f ca="1">ROUNDUP('IMP HR - Project Time'!BQ7,0)</f>
        <v>23</v>
      </c>
      <c r="BR7" s="279">
        <f ca="1">ROUNDUP('IMP HR - Project Time'!BR7,0)</f>
        <v>22</v>
      </c>
      <c r="BS7" s="278">
        <f ca="1">ROUNDUP('IMP HR - Project Time'!BS7,0)</f>
        <v>22</v>
      </c>
      <c r="BT7" s="278">
        <f ca="1">ROUNDUP('IMP HR - Project Time'!BT7,0)</f>
        <v>22</v>
      </c>
      <c r="BU7" s="279">
        <f ca="1">ROUNDUP('IMP HR - Project Time'!BU7,0)</f>
        <v>22</v>
      </c>
      <c r="BV7" s="278">
        <f ca="1">ROUNDUP('IMP HR - Project Time'!BV7,0)</f>
        <v>25</v>
      </c>
      <c r="BW7" s="280">
        <f ca="1">ROUNDUP('IMP HR - Project Time'!BW7,0)</f>
        <v>25</v>
      </c>
      <c r="BX7" s="277">
        <f ca="1">ROUNDUP('IMP HR - Project Time'!BX7,0)</f>
        <v>25</v>
      </c>
      <c r="BY7" s="278">
        <f ca="1">ROUNDUP('IMP HR - Project Time'!BY7,0)</f>
        <v>25</v>
      </c>
      <c r="BZ7" s="278">
        <f ca="1">ROUNDUP('IMP HR - Project Time'!BZ7,0)</f>
        <v>25</v>
      </c>
      <c r="CA7" s="279">
        <f ca="1">ROUNDUP('IMP HR - Project Time'!CA7,0)</f>
        <v>22</v>
      </c>
      <c r="CB7" s="278">
        <f ca="1">ROUNDUP('IMP HR - Project Time'!CB7,0)</f>
        <v>22</v>
      </c>
      <c r="CC7" s="278">
        <f ca="1">ROUNDUP('IMP HR - Project Time'!CC7,0)</f>
        <v>22</v>
      </c>
      <c r="CD7" s="279">
        <f ca="1">ROUNDUP('IMP HR - Project Time'!CD7,0)</f>
        <v>20</v>
      </c>
      <c r="CE7" s="278">
        <f ca="1">ROUNDUP('IMP HR - Project Time'!CE7,0)</f>
        <v>22</v>
      </c>
      <c r="CF7" s="278">
        <f ca="1">ROUNDUP('IMP HR - Project Time'!CF7,0)</f>
        <v>22</v>
      </c>
      <c r="CG7" s="279">
        <f ca="1">ROUNDUP('IMP HR - Project Time'!CG7,0)</f>
        <v>22</v>
      </c>
      <c r="CH7" s="278">
        <f ca="1">ROUNDUP('IMP HR - Project Time'!CH7,0)</f>
        <v>22</v>
      </c>
      <c r="CI7" s="280">
        <f ca="1">ROUNDUP('IMP HR - Project Time'!CI7,0)</f>
        <v>22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77">
        <f ca="1">ROUNDUP('IMP HR - Project Time'!AB8,0)</f>
        <v>0</v>
      </c>
      <c r="AC8" s="278">
        <f ca="1">ROUNDUP('IMP HR - Project Time'!AC8,0)</f>
        <v>0</v>
      </c>
      <c r="AD8" s="278">
        <f ca="1">ROUNDUP('IMP HR - Project Time'!AD8,0)</f>
        <v>1</v>
      </c>
      <c r="AE8" s="279">
        <f ca="1">ROUNDUP('IMP HR - Project Time'!AE8,0)</f>
        <v>2</v>
      </c>
      <c r="AF8" s="278">
        <f ca="1">ROUNDUP('IMP HR - Project Time'!AF8,0)</f>
        <v>2</v>
      </c>
      <c r="AG8" s="278">
        <f ca="1">ROUNDUP('IMP HR - Project Time'!AG8,0)</f>
        <v>2</v>
      </c>
      <c r="AH8" s="279">
        <f ca="1">ROUNDUP('IMP HR - Project Time'!AH8,0)</f>
        <v>2</v>
      </c>
      <c r="AI8" s="278">
        <f ca="1">ROUNDUP('IMP HR - Project Time'!AI8,0)</f>
        <v>2</v>
      </c>
      <c r="AJ8" s="278">
        <f ca="1">ROUNDUP('IMP HR - Project Time'!AJ8,0)</f>
        <v>2</v>
      </c>
      <c r="AK8" s="279">
        <f ca="1">ROUNDUP('IMP HR - Project Time'!AK8,0)</f>
        <v>2</v>
      </c>
      <c r="AL8" s="278">
        <f ca="1">ROUNDUP('IMP HR - Project Time'!AL8,0)</f>
        <v>2</v>
      </c>
      <c r="AM8" s="280">
        <f ca="1">ROUNDUP('IMP HR - Project Time'!AM8,0)</f>
        <v>2</v>
      </c>
      <c r="AN8" s="277">
        <f ca="1">ROUNDUP('IMP HR - Project Time'!AN8,0)</f>
        <v>2</v>
      </c>
      <c r="AO8" s="278">
        <f ca="1">ROUNDUP('IMP HR - Project Time'!AO8,0)</f>
        <v>2</v>
      </c>
      <c r="AP8" s="278">
        <f ca="1">ROUNDUP('IMP HR - Project Time'!AP8,0)</f>
        <v>6</v>
      </c>
      <c r="AQ8" s="279">
        <f ca="1">ROUNDUP('IMP HR - Project Time'!AQ8,0)</f>
        <v>10</v>
      </c>
      <c r="AR8" s="278">
        <f ca="1">ROUNDUP('IMP HR - Project Time'!AR8,0)</f>
        <v>10</v>
      </c>
      <c r="AS8" s="278">
        <f ca="1">ROUNDUP('IMP HR - Project Time'!AS8,0)</f>
        <v>11</v>
      </c>
      <c r="AT8" s="279">
        <f ca="1">ROUNDUP('IMP HR - Project Time'!AT8,0)</f>
        <v>12</v>
      </c>
      <c r="AU8" s="278">
        <f ca="1">ROUNDUP('IMP HR - Project Time'!AU8,0)</f>
        <v>12</v>
      </c>
      <c r="AV8" s="278">
        <f ca="1">ROUNDUP('IMP HR - Project Time'!AV8,0)</f>
        <v>12</v>
      </c>
      <c r="AW8" s="279">
        <f ca="1">ROUNDUP('IMP HR - Project Time'!AW8,0)</f>
        <v>10</v>
      </c>
      <c r="AX8" s="278">
        <f ca="1">ROUNDUP('IMP HR - Project Time'!AX8,0)</f>
        <v>10</v>
      </c>
      <c r="AY8" s="280">
        <f ca="1">ROUNDUP('IMP HR - Project Time'!AY8,0)</f>
        <v>12</v>
      </c>
      <c r="AZ8" s="277">
        <f ca="1">ROUNDUP('IMP HR - Project Time'!AZ8,0)</f>
        <v>13</v>
      </c>
      <c r="BA8" s="278">
        <f ca="1">ROUNDUP('IMP HR - Project Time'!BA8,0)</f>
        <v>13</v>
      </c>
      <c r="BB8" s="278">
        <f ca="1">ROUNDUP('IMP HR - Project Time'!BB8,0)</f>
        <v>14</v>
      </c>
      <c r="BC8" s="279">
        <f ca="1">ROUNDUP('IMP HR - Project Time'!BC8,0)</f>
        <v>15</v>
      </c>
      <c r="BD8" s="278">
        <f ca="1">ROUNDUP('IMP HR - Project Time'!BD8,0)</f>
        <v>15</v>
      </c>
      <c r="BE8" s="278">
        <f ca="1">ROUNDUP('IMP HR - Project Time'!BE8,0)</f>
        <v>23</v>
      </c>
      <c r="BF8" s="279">
        <f ca="1">ROUNDUP('IMP HR - Project Time'!BF8,0)</f>
        <v>30</v>
      </c>
      <c r="BG8" s="278">
        <f ca="1">ROUNDUP('IMP HR - Project Time'!BG8,0)</f>
        <v>30</v>
      </c>
      <c r="BH8" s="278">
        <f ca="1">ROUNDUP('IMP HR - Project Time'!BH8,0)</f>
        <v>30</v>
      </c>
      <c r="BI8" s="279">
        <f ca="1">ROUNDUP('IMP HR - Project Time'!BI8,0)</f>
        <v>30</v>
      </c>
      <c r="BJ8" s="278">
        <f ca="1">ROUNDUP('IMP HR - Project Time'!BJ8,0)</f>
        <v>30</v>
      </c>
      <c r="BK8" s="280">
        <f ca="1">ROUNDUP('IMP HR - Project Time'!BK8,0)</f>
        <v>30</v>
      </c>
      <c r="BL8" s="277">
        <f ca="1">ROUNDUP('IMP HR - Project Time'!BL8,0)</f>
        <v>28</v>
      </c>
      <c r="BM8" s="278">
        <f ca="1">ROUNDUP('IMP HR - Project Time'!BM8,0)</f>
        <v>28</v>
      </c>
      <c r="BN8" s="278">
        <f ca="1">ROUNDUP('IMP HR - Project Time'!BN8,0)</f>
        <v>28</v>
      </c>
      <c r="BO8" s="279">
        <f ca="1">ROUNDUP('IMP HR - Project Time'!BO8,0)</f>
        <v>28</v>
      </c>
      <c r="BP8" s="278">
        <f ca="1">ROUNDUP('IMP HR - Project Time'!BP8,0)</f>
        <v>28</v>
      </c>
      <c r="BQ8" s="278">
        <f ca="1">ROUNDUP('IMP HR - Project Time'!BQ8,0)</f>
        <v>37</v>
      </c>
      <c r="BR8" s="279">
        <f ca="1">ROUNDUP('IMP HR - Project Time'!BR8,0)</f>
        <v>43</v>
      </c>
      <c r="BS8" s="278">
        <f ca="1">ROUNDUP('IMP HR - Project Time'!BS8,0)</f>
        <v>43</v>
      </c>
      <c r="BT8" s="278">
        <f ca="1">ROUNDUP('IMP HR - Project Time'!BT8,0)</f>
        <v>43</v>
      </c>
      <c r="BU8" s="279">
        <f ca="1">ROUNDUP('IMP HR - Project Time'!BU8,0)</f>
        <v>43</v>
      </c>
      <c r="BV8" s="278">
        <f ca="1">ROUNDUP('IMP HR - Project Time'!BV8,0)</f>
        <v>43</v>
      </c>
      <c r="BW8" s="280">
        <f ca="1">ROUNDUP('IMP HR - Project Time'!BW8,0)</f>
        <v>46</v>
      </c>
      <c r="BX8" s="277">
        <f ca="1">ROUNDUP('IMP HR - Project Time'!BX8,0)</f>
        <v>49</v>
      </c>
      <c r="BY8" s="278">
        <f ca="1">ROUNDUP('IMP HR - Project Time'!BY8,0)</f>
        <v>49</v>
      </c>
      <c r="BZ8" s="278">
        <f ca="1">ROUNDUP('IMP HR - Project Time'!BZ8,0)</f>
        <v>49</v>
      </c>
      <c r="CA8" s="279">
        <f ca="1">ROUNDUP('IMP HR - Project Time'!CA8,0)</f>
        <v>43</v>
      </c>
      <c r="CB8" s="278">
        <f ca="1">ROUNDUP('IMP HR - Project Time'!CB8,0)</f>
        <v>43</v>
      </c>
      <c r="CC8" s="278">
        <f ca="1">ROUNDUP('IMP HR - Project Time'!CC8,0)</f>
        <v>43</v>
      </c>
      <c r="CD8" s="279">
        <f ca="1">ROUNDUP('IMP HR - Project Time'!CD8,0)</f>
        <v>40</v>
      </c>
      <c r="CE8" s="278">
        <f ca="1">ROUNDUP('IMP HR - Project Time'!CE8,0)</f>
        <v>40</v>
      </c>
      <c r="CF8" s="278">
        <f ca="1">ROUNDUP('IMP HR - Project Time'!CF8,0)</f>
        <v>41</v>
      </c>
      <c r="CG8" s="279">
        <f ca="1">ROUNDUP('IMP HR - Project Time'!CG8,0)</f>
        <v>43</v>
      </c>
      <c r="CH8" s="278">
        <f ca="1">ROUNDUP('IMP HR - Project Time'!CH8,0)</f>
        <v>43</v>
      </c>
      <c r="CI8" s="280">
        <f ca="1">ROUNDUP('IMP HR - Project Time'!CI8,0)</f>
        <v>43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77">
        <f ca="1">ROUNDUP('IMP HR - Project Time'!AB9,0)</f>
        <v>1</v>
      </c>
      <c r="AC9" s="278">
        <f ca="1">ROUNDUP('IMP HR - Project Time'!AC9,0)</f>
        <v>1</v>
      </c>
      <c r="AD9" s="278">
        <f ca="1">ROUNDUP('IMP HR - Project Time'!AD9,0)</f>
        <v>1</v>
      </c>
      <c r="AE9" s="279">
        <f ca="1">ROUNDUP('IMP HR - Project Time'!AE9,0)</f>
        <v>1</v>
      </c>
      <c r="AF9" s="278">
        <f ca="1">ROUNDUP('IMP HR - Project Time'!AF9,0)</f>
        <v>0</v>
      </c>
      <c r="AG9" s="278">
        <f ca="1">ROUNDUP('IMP HR - Project Time'!AG9,0)</f>
        <v>1</v>
      </c>
      <c r="AH9" s="279">
        <f ca="1">ROUNDUP('IMP HR - Project Time'!AH9,0)</f>
        <v>1</v>
      </c>
      <c r="AI9" s="278">
        <f ca="1">ROUNDUP('IMP HR - Project Time'!AI9,0)</f>
        <v>0</v>
      </c>
      <c r="AJ9" s="278">
        <f ca="1">ROUNDUP('IMP HR - Project Time'!AJ9,0)</f>
        <v>1</v>
      </c>
      <c r="AK9" s="279">
        <f ca="1">ROUNDUP('IMP HR - Project Time'!AK9,0)</f>
        <v>1</v>
      </c>
      <c r="AL9" s="278">
        <f ca="1">ROUNDUP('IMP HR - Project Time'!AL9,0)</f>
        <v>0</v>
      </c>
      <c r="AM9" s="280">
        <f ca="1">ROUNDUP('IMP HR - Project Time'!AM9,0)</f>
        <v>1</v>
      </c>
      <c r="AN9" s="277">
        <f ca="1">ROUNDUP('IMP HR - Project Time'!AN9,0)</f>
        <v>5</v>
      </c>
      <c r="AO9" s="278">
        <f ca="1">ROUNDUP('IMP HR - Project Time'!AO9,0)</f>
        <v>4</v>
      </c>
      <c r="AP9" s="278">
        <f ca="1">ROUNDUP('IMP HR - Project Time'!AP9,0)</f>
        <v>1</v>
      </c>
      <c r="AQ9" s="279">
        <f ca="1">ROUNDUP('IMP HR - Project Time'!AQ9,0)</f>
        <v>2</v>
      </c>
      <c r="AR9" s="278">
        <f ca="1">ROUNDUP('IMP HR - Project Time'!AR9,0)</f>
        <v>1</v>
      </c>
      <c r="AS9" s="278">
        <f ca="1">ROUNDUP('IMP HR - Project Time'!AS9,0)</f>
        <v>2</v>
      </c>
      <c r="AT9" s="279">
        <f ca="1">ROUNDUP('IMP HR - Project Time'!AT9,0)</f>
        <v>1</v>
      </c>
      <c r="AU9" s="278">
        <f ca="1">ROUNDUP('IMP HR - Project Time'!AU9,0)</f>
        <v>0</v>
      </c>
      <c r="AV9" s="278">
        <f ca="1">ROUNDUP('IMP HR - Project Time'!AV9,0)</f>
        <v>2</v>
      </c>
      <c r="AW9" s="279">
        <f ca="1">ROUNDUP('IMP HR - Project Time'!AW9,0)</f>
        <v>2</v>
      </c>
      <c r="AX9" s="278">
        <f ca="1">ROUNDUP('IMP HR - Project Time'!AX9,0)</f>
        <v>2</v>
      </c>
      <c r="AY9" s="280">
        <f ca="1">ROUNDUP('IMP HR - Project Time'!AY9,0)</f>
        <v>2</v>
      </c>
      <c r="AZ9" s="277">
        <f ca="1">ROUNDUP('IMP HR - Project Time'!AZ9,0)</f>
        <v>2</v>
      </c>
      <c r="BA9" s="278">
        <f ca="1">ROUNDUP('IMP HR - Project Time'!BA9,0)</f>
        <v>1</v>
      </c>
      <c r="BB9" s="278">
        <f ca="1">ROUNDUP('IMP HR - Project Time'!BB9,0)</f>
        <v>2</v>
      </c>
      <c r="BC9" s="279">
        <f ca="1">ROUNDUP('IMP HR - Project Time'!BC9,0)</f>
        <v>9</v>
      </c>
      <c r="BD9" s="278">
        <f ca="1">ROUNDUP('IMP HR - Project Time'!BD9,0)</f>
        <v>8</v>
      </c>
      <c r="BE9" s="278">
        <f ca="1">ROUNDUP('IMP HR - Project Time'!BE9,0)</f>
        <v>3</v>
      </c>
      <c r="BF9" s="279">
        <f ca="1">ROUNDUP('IMP HR - Project Time'!BF9,0)</f>
        <v>2</v>
      </c>
      <c r="BG9" s="278">
        <f ca="1">ROUNDUP('IMP HR - Project Time'!BG9,0)</f>
        <v>0</v>
      </c>
      <c r="BH9" s="278">
        <f ca="1">ROUNDUP('IMP HR - Project Time'!BH9,0)</f>
        <v>3</v>
      </c>
      <c r="BI9" s="279">
        <f ca="1">ROUNDUP('IMP HR - Project Time'!BI9,0)</f>
        <v>2</v>
      </c>
      <c r="BJ9" s="278">
        <f ca="1">ROUNDUP('IMP HR - Project Time'!BJ9,0)</f>
        <v>0</v>
      </c>
      <c r="BK9" s="280">
        <f ca="1">ROUNDUP('IMP HR - Project Time'!BK9,0)</f>
        <v>3</v>
      </c>
      <c r="BL9" s="277">
        <f ca="1">ROUNDUP('IMP HR - Project Time'!BL9,0)</f>
        <v>2</v>
      </c>
      <c r="BM9" s="278">
        <f ca="1">ROUNDUP('IMP HR - Project Time'!BM9,0)</f>
        <v>0</v>
      </c>
      <c r="BN9" s="278">
        <f ca="1">ROUNDUP('IMP HR - Project Time'!BN9,0)</f>
        <v>3</v>
      </c>
      <c r="BO9" s="279">
        <f ca="1">ROUNDUP('IMP HR - Project Time'!BO9,0)</f>
        <v>10</v>
      </c>
      <c r="BP9" s="278">
        <f ca="1">ROUNDUP('IMP HR - Project Time'!BP9,0)</f>
        <v>9</v>
      </c>
      <c r="BQ9" s="278">
        <f ca="1">ROUNDUP('IMP HR - Project Time'!BQ9,0)</f>
        <v>4</v>
      </c>
      <c r="BR9" s="279">
        <f ca="1">ROUNDUP('IMP HR - Project Time'!BR9,0)</f>
        <v>3</v>
      </c>
      <c r="BS9" s="278">
        <f ca="1">ROUNDUP('IMP HR - Project Time'!BS9,0)</f>
        <v>0</v>
      </c>
      <c r="BT9" s="278">
        <f ca="1">ROUNDUP('IMP HR - Project Time'!BT9,0)</f>
        <v>5</v>
      </c>
      <c r="BU9" s="279">
        <f ca="1">ROUNDUP('IMP HR - Project Time'!BU9,0)</f>
        <v>5</v>
      </c>
      <c r="BV9" s="278">
        <f ca="1">ROUNDUP('IMP HR - Project Time'!BV9,0)</f>
        <v>3</v>
      </c>
      <c r="BW9" s="280">
        <f ca="1">ROUNDUP('IMP HR - Project Time'!BW9,0)</f>
        <v>5</v>
      </c>
      <c r="BX9" s="277">
        <f ca="1">ROUNDUP('IMP HR - Project Time'!BX9,0)</f>
        <v>3</v>
      </c>
      <c r="BY9" s="278">
        <f ca="1">ROUNDUP('IMP HR - Project Time'!BY9,0)</f>
        <v>0</v>
      </c>
      <c r="BZ9" s="278">
        <f ca="1">ROUNDUP('IMP HR - Project Time'!BZ9,0)</f>
        <v>5</v>
      </c>
      <c r="CA9" s="279">
        <f ca="1">ROUNDUP('IMP HR - Project Time'!CA9,0)</f>
        <v>3</v>
      </c>
      <c r="CB9" s="278">
        <f ca="1">ROUNDUP('IMP HR - Project Time'!CB9,0)</f>
        <v>0</v>
      </c>
      <c r="CC9" s="278">
        <f ca="1">ROUNDUP('IMP HR - Project Time'!CC9,0)</f>
        <v>5</v>
      </c>
      <c r="CD9" s="279">
        <f ca="1">ROUNDUP('IMP HR - Project Time'!CD9,0)</f>
        <v>4</v>
      </c>
      <c r="CE9" s="278">
        <f ca="1">ROUNDUP('IMP HR - Project Time'!CE9,0)</f>
        <v>2</v>
      </c>
      <c r="CF9" s="278">
        <f ca="1">ROUNDUP('IMP HR - Project Time'!CF9,0)</f>
        <v>5</v>
      </c>
      <c r="CG9" s="279">
        <f ca="1">ROUNDUP('IMP HR - Project Time'!CG9,0)</f>
        <v>3</v>
      </c>
      <c r="CH9" s="278">
        <f ca="1">ROUNDUP('IMP HR - Project Time'!CH9,0)</f>
        <v>0</v>
      </c>
      <c r="CI9" s="280">
        <f ca="1">ROUNDUP('IMP HR - Project Time'!CI9,0)</f>
        <v>5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77">
        <f ca="1">ROUNDUP('IMP HR - Project Time'!AB10,0)</f>
        <v>1</v>
      </c>
      <c r="AC10" s="278">
        <f ca="1">ROUNDUP('IMP HR - Project Time'!AC10,0)</f>
        <v>1</v>
      </c>
      <c r="AD10" s="278">
        <f ca="1">ROUNDUP('IMP HR - Project Time'!AD10,0)</f>
        <v>1</v>
      </c>
      <c r="AE10" s="279">
        <f ca="1">ROUNDUP('IMP HR - Project Time'!AE10,0)</f>
        <v>1</v>
      </c>
      <c r="AF10" s="278">
        <f ca="1">ROUNDUP('IMP HR - Project Time'!AF10,0)</f>
        <v>1</v>
      </c>
      <c r="AG10" s="278">
        <f ca="1">ROUNDUP('IMP HR - Project Time'!AG10,0)</f>
        <v>1</v>
      </c>
      <c r="AH10" s="279">
        <f ca="1">ROUNDUP('IMP HR - Project Time'!AH10,0)</f>
        <v>1</v>
      </c>
      <c r="AI10" s="278">
        <f ca="1">ROUNDUP('IMP HR - Project Time'!AI10,0)</f>
        <v>1</v>
      </c>
      <c r="AJ10" s="278">
        <f ca="1">ROUNDUP('IMP HR - Project Time'!AJ10,0)</f>
        <v>1</v>
      </c>
      <c r="AK10" s="279">
        <f ca="1">ROUNDUP('IMP HR - Project Time'!AK10,0)</f>
        <v>1</v>
      </c>
      <c r="AL10" s="278">
        <f ca="1">ROUNDUP('IMP HR - Project Time'!AL10,0)</f>
        <v>1</v>
      </c>
      <c r="AM10" s="280">
        <f ca="1">ROUNDUP('IMP HR - Project Time'!AM10,0)</f>
        <v>1</v>
      </c>
      <c r="AN10" s="277">
        <f ca="1">ROUNDUP('IMP HR - Project Time'!AN10,0)</f>
        <v>5</v>
      </c>
      <c r="AO10" s="278">
        <f ca="1">ROUNDUP('IMP HR - Project Time'!AO10,0)</f>
        <v>5</v>
      </c>
      <c r="AP10" s="278">
        <f ca="1">ROUNDUP('IMP HR - Project Time'!AP10,0)</f>
        <v>3</v>
      </c>
      <c r="AQ10" s="279">
        <f ca="1">ROUNDUP('IMP HR - Project Time'!AQ10,0)</f>
        <v>4</v>
      </c>
      <c r="AR10" s="278">
        <f ca="1">ROUNDUP('IMP HR - Project Time'!AR10,0)</f>
        <v>2</v>
      </c>
      <c r="AS10" s="278">
        <f ca="1">ROUNDUP('IMP HR - Project Time'!AS10,0)</f>
        <v>5</v>
      </c>
      <c r="AT10" s="279">
        <f ca="1">ROUNDUP('IMP HR - Project Time'!AT10,0)</f>
        <v>3</v>
      </c>
      <c r="AU10" s="278">
        <f ca="1">ROUNDUP('IMP HR - Project Time'!AU10,0)</f>
        <v>1</v>
      </c>
      <c r="AV10" s="278">
        <f ca="1">ROUNDUP('IMP HR - Project Time'!AV10,0)</f>
        <v>5</v>
      </c>
      <c r="AW10" s="279">
        <f ca="1">ROUNDUP('IMP HR - Project Time'!AW10,0)</f>
        <v>4</v>
      </c>
      <c r="AX10" s="278">
        <f ca="1">ROUNDUP('IMP HR - Project Time'!AX10,0)</f>
        <v>2</v>
      </c>
      <c r="AY10" s="280">
        <f ca="1">ROUNDUP('IMP HR - Project Time'!AY10,0)</f>
        <v>5</v>
      </c>
      <c r="AZ10" s="277">
        <f ca="1">ROUNDUP('IMP HR - Project Time'!AZ10,0)</f>
        <v>5</v>
      </c>
      <c r="BA10" s="278">
        <f ca="1">ROUNDUP('IMP HR - Project Time'!BA10,0)</f>
        <v>2</v>
      </c>
      <c r="BB10" s="278">
        <f ca="1">ROUNDUP('IMP HR - Project Time'!BB10,0)</f>
        <v>6</v>
      </c>
      <c r="BC10" s="279">
        <f ca="1">ROUNDUP('IMP HR - Project Time'!BC10,0)</f>
        <v>12</v>
      </c>
      <c r="BD10" s="278">
        <f ca="1">ROUNDUP('IMP HR - Project Time'!BD10,0)</f>
        <v>9</v>
      </c>
      <c r="BE10" s="278">
        <f ca="1">ROUNDUP('IMP HR - Project Time'!BE10,0)</f>
        <v>10</v>
      </c>
      <c r="BF10" s="279">
        <f ca="1">ROUNDUP('IMP HR - Project Time'!BF10,0)</f>
        <v>8</v>
      </c>
      <c r="BG10" s="278">
        <f ca="1">ROUNDUP('IMP HR - Project Time'!BG10,0)</f>
        <v>2</v>
      </c>
      <c r="BH10" s="278">
        <f ca="1">ROUNDUP('IMP HR - Project Time'!BH10,0)</f>
        <v>12</v>
      </c>
      <c r="BI10" s="279">
        <f ca="1">ROUNDUP('IMP HR - Project Time'!BI10,0)</f>
        <v>8</v>
      </c>
      <c r="BJ10" s="278">
        <f ca="1">ROUNDUP('IMP HR - Project Time'!BJ10,0)</f>
        <v>2</v>
      </c>
      <c r="BK10" s="280">
        <f ca="1">ROUNDUP('IMP HR - Project Time'!BK10,0)</f>
        <v>12</v>
      </c>
      <c r="BL10" s="277">
        <f ca="1">ROUNDUP('IMP HR - Project Time'!BL10,0)</f>
        <v>7</v>
      </c>
      <c r="BM10" s="278">
        <f ca="1">ROUNDUP('IMP HR - Project Time'!BM10,0)</f>
        <v>2</v>
      </c>
      <c r="BN10" s="278">
        <f ca="1">ROUNDUP('IMP HR - Project Time'!BN10,0)</f>
        <v>11</v>
      </c>
      <c r="BO10" s="279">
        <f ca="1">ROUNDUP('IMP HR - Project Time'!BO10,0)</f>
        <v>16</v>
      </c>
      <c r="BP10" s="278">
        <f ca="1">ROUNDUP('IMP HR - Project Time'!BP10,0)</f>
        <v>10</v>
      </c>
      <c r="BQ10" s="278">
        <f ca="1">ROUNDUP('IMP HR - Project Time'!BQ10,0)</f>
        <v>15</v>
      </c>
      <c r="BR10" s="279">
        <f ca="1">ROUNDUP('IMP HR - Project Time'!BR10,0)</f>
        <v>11</v>
      </c>
      <c r="BS10" s="278">
        <f ca="1">ROUNDUP('IMP HR - Project Time'!BS10,0)</f>
        <v>3</v>
      </c>
      <c r="BT10" s="278">
        <f ca="1">ROUNDUP('IMP HR - Project Time'!BT10,0)</f>
        <v>17</v>
      </c>
      <c r="BU10" s="279">
        <f ca="1">ROUNDUP('IMP HR - Project Time'!BU10,0)</f>
        <v>14</v>
      </c>
      <c r="BV10" s="278">
        <f ca="1">ROUNDUP('IMP HR - Project Time'!BV10,0)</f>
        <v>5</v>
      </c>
      <c r="BW10" s="280">
        <f ca="1">ROUNDUP('IMP HR - Project Time'!BW10,0)</f>
        <v>18</v>
      </c>
      <c r="BX10" s="277">
        <f ca="1">ROUNDUP('IMP HR - Project Time'!BX10,0)</f>
        <v>13</v>
      </c>
      <c r="BY10" s="278">
        <f ca="1">ROUNDUP('IMP HR - Project Time'!BY10,0)</f>
        <v>3</v>
      </c>
      <c r="BZ10" s="278">
        <f ca="1">ROUNDUP('IMP HR - Project Time'!BZ10,0)</f>
        <v>19</v>
      </c>
      <c r="CA10" s="279">
        <f ca="1">ROUNDUP('IMP HR - Project Time'!CA10,0)</f>
        <v>11</v>
      </c>
      <c r="CB10" s="278">
        <f ca="1">ROUNDUP('IMP HR - Project Time'!CB10,0)</f>
        <v>3</v>
      </c>
      <c r="CC10" s="278">
        <f ca="1">ROUNDUP('IMP HR - Project Time'!CC10,0)</f>
        <v>16</v>
      </c>
      <c r="CD10" s="279">
        <f ca="1">ROUNDUP('IMP HR - Project Time'!CD10,0)</f>
        <v>12</v>
      </c>
      <c r="CE10" s="278">
        <f ca="1">ROUNDUP('IMP HR - Project Time'!CE10,0)</f>
        <v>4</v>
      </c>
      <c r="CF10" s="278">
        <f ca="1">ROUNDUP('IMP HR - Project Time'!CF10,0)</f>
        <v>16</v>
      </c>
      <c r="CG10" s="279">
        <f ca="1">ROUNDUP('IMP HR - Project Time'!CG10,0)</f>
        <v>11</v>
      </c>
      <c r="CH10" s="278">
        <f ca="1">ROUNDUP('IMP HR - Project Time'!CH10,0)</f>
        <v>3</v>
      </c>
      <c r="CI10" s="280">
        <f ca="1">ROUNDUP('IMP HR - Project Time'!CI10,0)</f>
        <v>16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77">
        <f ca="1">ROUNDUP('IMP HR - Project Time'!AB11,0)</f>
        <v>0</v>
      </c>
      <c r="AC11" s="278">
        <f ca="1">ROUNDUP('IMP HR - Project Time'!AC11,0)</f>
        <v>1</v>
      </c>
      <c r="AD11" s="278">
        <f ca="1">ROUNDUP('IMP HR - Project Time'!AD11,0)</f>
        <v>1</v>
      </c>
      <c r="AE11" s="279">
        <f ca="1">ROUNDUP('IMP HR - Project Time'!AE11,0)</f>
        <v>1</v>
      </c>
      <c r="AF11" s="278">
        <f ca="1">ROUNDUP('IMP HR - Project Time'!AF11,0)</f>
        <v>1</v>
      </c>
      <c r="AG11" s="278">
        <f ca="1">ROUNDUP('IMP HR - Project Time'!AG11,0)</f>
        <v>1</v>
      </c>
      <c r="AH11" s="279">
        <f ca="1">ROUNDUP('IMP HR - Project Time'!AH11,0)</f>
        <v>1</v>
      </c>
      <c r="AI11" s="278">
        <f ca="1">ROUNDUP('IMP HR - Project Time'!AI11,0)</f>
        <v>1</v>
      </c>
      <c r="AJ11" s="278">
        <f ca="1">ROUNDUP('IMP HR - Project Time'!AJ11,0)</f>
        <v>1</v>
      </c>
      <c r="AK11" s="279">
        <f ca="1">ROUNDUP('IMP HR - Project Time'!AK11,0)</f>
        <v>1</v>
      </c>
      <c r="AL11" s="278">
        <f ca="1">ROUNDUP('IMP HR - Project Time'!AL11,0)</f>
        <v>1</v>
      </c>
      <c r="AM11" s="280">
        <f ca="1">ROUNDUP('IMP HR - Project Time'!AM11,0)</f>
        <v>1</v>
      </c>
      <c r="AN11" s="277">
        <f ca="1">ROUNDUP('IMP HR - Project Time'!AN11,0)</f>
        <v>1</v>
      </c>
      <c r="AO11" s="278">
        <f ca="1">ROUNDUP('IMP HR - Project Time'!AO11,0)</f>
        <v>5</v>
      </c>
      <c r="AP11" s="278">
        <f ca="1">ROUNDUP('IMP HR - Project Time'!AP11,0)</f>
        <v>5</v>
      </c>
      <c r="AQ11" s="279">
        <f ca="1">ROUNDUP('IMP HR - Project Time'!AQ11,0)</f>
        <v>5</v>
      </c>
      <c r="AR11" s="278">
        <f ca="1">ROUNDUP('IMP HR - Project Time'!AR11,0)</f>
        <v>6</v>
      </c>
      <c r="AS11" s="278">
        <f ca="1">ROUNDUP('IMP HR - Project Time'!AS11,0)</f>
        <v>6</v>
      </c>
      <c r="AT11" s="279">
        <f ca="1">ROUNDUP('IMP HR - Project Time'!AT11,0)</f>
        <v>6</v>
      </c>
      <c r="AU11" s="278">
        <f ca="1">ROUNDUP('IMP HR - Project Time'!AU11,0)</f>
        <v>6</v>
      </c>
      <c r="AV11" s="278">
        <f ca="1">ROUNDUP('IMP HR - Project Time'!AV11,0)</f>
        <v>6</v>
      </c>
      <c r="AW11" s="279">
        <f ca="1">ROUNDUP('IMP HR - Project Time'!AW11,0)</f>
        <v>5</v>
      </c>
      <c r="AX11" s="278">
        <f ca="1">ROUNDUP('IMP HR - Project Time'!AX11,0)</f>
        <v>7</v>
      </c>
      <c r="AY11" s="280">
        <f ca="1">ROUNDUP('IMP HR - Project Time'!AY11,0)</f>
        <v>7</v>
      </c>
      <c r="AZ11" s="277">
        <f ca="1">ROUNDUP('IMP HR - Project Time'!AZ11,0)</f>
        <v>7</v>
      </c>
      <c r="BA11" s="278">
        <f ca="1">ROUNDUP('IMP HR - Project Time'!BA11,0)</f>
        <v>8</v>
      </c>
      <c r="BB11" s="278">
        <f ca="1">ROUNDUP('IMP HR - Project Time'!BB11,0)</f>
        <v>8</v>
      </c>
      <c r="BC11" s="279">
        <f ca="1">ROUNDUP('IMP HR - Project Time'!BC11,0)</f>
        <v>8</v>
      </c>
      <c r="BD11" s="278">
        <f ca="1">ROUNDUP('IMP HR - Project Time'!BD11,0)</f>
        <v>15</v>
      </c>
      <c r="BE11" s="278">
        <f ca="1">ROUNDUP('IMP HR - Project Time'!BE11,0)</f>
        <v>15</v>
      </c>
      <c r="BF11" s="279">
        <f ca="1">ROUNDUP('IMP HR - Project Time'!BF11,0)</f>
        <v>15</v>
      </c>
      <c r="BG11" s="278">
        <f ca="1">ROUNDUP('IMP HR - Project Time'!BG11,0)</f>
        <v>15</v>
      </c>
      <c r="BH11" s="278">
        <f ca="1">ROUNDUP('IMP HR - Project Time'!BH11,0)</f>
        <v>15</v>
      </c>
      <c r="BI11" s="279">
        <f ca="1">ROUNDUP('IMP HR - Project Time'!BI11,0)</f>
        <v>15</v>
      </c>
      <c r="BJ11" s="278">
        <f ca="1">ROUNDUP('IMP HR - Project Time'!BJ11,0)</f>
        <v>15</v>
      </c>
      <c r="BK11" s="280">
        <f ca="1">ROUNDUP('IMP HR - Project Time'!BK11,0)</f>
        <v>15</v>
      </c>
      <c r="BL11" s="277">
        <f ca="1">ROUNDUP('IMP HR - Project Time'!BL11,0)</f>
        <v>14</v>
      </c>
      <c r="BM11" s="278">
        <f ca="1">ROUNDUP('IMP HR - Project Time'!BM11,0)</f>
        <v>14</v>
      </c>
      <c r="BN11" s="278">
        <f ca="1">ROUNDUP('IMP HR - Project Time'!BN11,0)</f>
        <v>14</v>
      </c>
      <c r="BO11" s="279">
        <f ca="1">ROUNDUP('IMP HR - Project Time'!BO11,0)</f>
        <v>14</v>
      </c>
      <c r="BP11" s="278">
        <f ca="1">ROUNDUP('IMP HR - Project Time'!BP11,0)</f>
        <v>23</v>
      </c>
      <c r="BQ11" s="278">
        <f ca="1">ROUNDUP('IMP HR - Project Time'!BQ11,0)</f>
        <v>23</v>
      </c>
      <c r="BR11" s="279">
        <f ca="1">ROUNDUP('IMP HR - Project Time'!BR11,0)</f>
        <v>22</v>
      </c>
      <c r="BS11" s="278">
        <f ca="1">ROUNDUP('IMP HR - Project Time'!BS11,0)</f>
        <v>22</v>
      </c>
      <c r="BT11" s="278">
        <f ca="1">ROUNDUP('IMP HR - Project Time'!BT11,0)</f>
        <v>22</v>
      </c>
      <c r="BU11" s="279">
        <f ca="1">ROUNDUP('IMP HR - Project Time'!BU11,0)</f>
        <v>22</v>
      </c>
      <c r="BV11" s="278">
        <f ca="1">ROUNDUP('IMP HR - Project Time'!BV11,0)</f>
        <v>25</v>
      </c>
      <c r="BW11" s="280">
        <f ca="1">ROUNDUP('IMP HR - Project Time'!BW11,0)</f>
        <v>25</v>
      </c>
      <c r="BX11" s="277">
        <f ca="1">ROUNDUP('IMP HR - Project Time'!BX11,0)</f>
        <v>25</v>
      </c>
      <c r="BY11" s="278">
        <f ca="1">ROUNDUP('IMP HR - Project Time'!BY11,0)</f>
        <v>25</v>
      </c>
      <c r="BZ11" s="278">
        <f ca="1">ROUNDUP('IMP HR - Project Time'!BZ11,0)</f>
        <v>25</v>
      </c>
      <c r="CA11" s="279">
        <f ca="1">ROUNDUP('IMP HR - Project Time'!CA11,0)</f>
        <v>22</v>
      </c>
      <c r="CB11" s="278">
        <f ca="1">ROUNDUP('IMP HR - Project Time'!CB11,0)</f>
        <v>22</v>
      </c>
      <c r="CC11" s="278">
        <f ca="1">ROUNDUP('IMP HR - Project Time'!CC11,0)</f>
        <v>22</v>
      </c>
      <c r="CD11" s="279">
        <f ca="1">ROUNDUP('IMP HR - Project Time'!CD11,0)</f>
        <v>20</v>
      </c>
      <c r="CE11" s="278">
        <f ca="1">ROUNDUP('IMP HR - Project Time'!CE11,0)</f>
        <v>22</v>
      </c>
      <c r="CF11" s="278">
        <f ca="1">ROUNDUP('IMP HR - Project Time'!CF11,0)</f>
        <v>22</v>
      </c>
      <c r="CG11" s="279">
        <f ca="1">ROUNDUP('IMP HR - Project Time'!CG11,0)</f>
        <v>22</v>
      </c>
      <c r="CH11" s="278">
        <f ca="1">ROUNDUP('IMP HR - Project Time'!CH11,0)</f>
        <v>22</v>
      </c>
      <c r="CI11" s="280">
        <f ca="1">ROUNDUP('IMP HR - Project Time'!CI11,0)</f>
        <v>22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77">
        <f ca="1">ROUNDUP('IMP HR - Project Time'!AB12,0)</f>
        <v>0</v>
      </c>
      <c r="AC12" s="278">
        <f ca="1">ROUNDUP('IMP HR - Project Time'!AC12,0)</f>
        <v>0</v>
      </c>
      <c r="AD12" s="278">
        <f ca="1">ROUNDUP('IMP HR - Project Time'!AD12,0)</f>
        <v>1</v>
      </c>
      <c r="AE12" s="279">
        <f ca="1">ROUNDUP('IMP HR - Project Time'!AE12,0)</f>
        <v>2</v>
      </c>
      <c r="AF12" s="278">
        <f ca="1">ROUNDUP('IMP HR - Project Time'!AF12,0)</f>
        <v>2</v>
      </c>
      <c r="AG12" s="278">
        <f ca="1">ROUNDUP('IMP HR - Project Time'!AG12,0)</f>
        <v>2</v>
      </c>
      <c r="AH12" s="279">
        <f ca="1">ROUNDUP('IMP HR - Project Time'!AH12,0)</f>
        <v>2</v>
      </c>
      <c r="AI12" s="278">
        <f ca="1">ROUNDUP('IMP HR - Project Time'!AI12,0)</f>
        <v>2</v>
      </c>
      <c r="AJ12" s="278">
        <f ca="1">ROUNDUP('IMP HR - Project Time'!AJ12,0)</f>
        <v>2</v>
      </c>
      <c r="AK12" s="279">
        <f ca="1">ROUNDUP('IMP HR - Project Time'!AK12,0)</f>
        <v>2</v>
      </c>
      <c r="AL12" s="278">
        <f ca="1">ROUNDUP('IMP HR - Project Time'!AL12,0)</f>
        <v>2</v>
      </c>
      <c r="AM12" s="280">
        <f ca="1">ROUNDUP('IMP HR - Project Time'!AM12,0)</f>
        <v>2</v>
      </c>
      <c r="AN12" s="277">
        <f ca="1">ROUNDUP('IMP HR - Project Time'!AN12,0)</f>
        <v>2</v>
      </c>
      <c r="AO12" s="278">
        <f ca="1">ROUNDUP('IMP HR - Project Time'!AO12,0)</f>
        <v>2</v>
      </c>
      <c r="AP12" s="278">
        <f ca="1">ROUNDUP('IMP HR - Project Time'!AP12,0)</f>
        <v>6</v>
      </c>
      <c r="AQ12" s="279">
        <f ca="1">ROUNDUP('IMP HR - Project Time'!AQ12,0)</f>
        <v>10</v>
      </c>
      <c r="AR12" s="278">
        <f ca="1">ROUNDUP('IMP HR - Project Time'!AR12,0)</f>
        <v>10</v>
      </c>
      <c r="AS12" s="278">
        <f ca="1">ROUNDUP('IMP HR - Project Time'!AS12,0)</f>
        <v>11</v>
      </c>
      <c r="AT12" s="279">
        <f ca="1">ROUNDUP('IMP HR - Project Time'!AT12,0)</f>
        <v>12</v>
      </c>
      <c r="AU12" s="278">
        <f ca="1">ROUNDUP('IMP HR - Project Time'!AU12,0)</f>
        <v>12</v>
      </c>
      <c r="AV12" s="278">
        <f ca="1">ROUNDUP('IMP HR - Project Time'!AV12,0)</f>
        <v>12</v>
      </c>
      <c r="AW12" s="279">
        <f ca="1">ROUNDUP('IMP HR - Project Time'!AW12,0)</f>
        <v>10</v>
      </c>
      <c r="AX12" s="278">
        <f ca="1">ROUNDUP('IMP HR - Project Time'!AX12,0)</f>
        <v>10</v>
      </c>
      <c r="AY12" s="280">
        <f ca="1">ROUNDUP('IMP HR - Project Time'!AY12,0)</f>
        <v>12</v>
      </c>
      <c r="AZ12" s="277">
        <f ca="1">ROUNDUP('IMP HR - Project Time'!AZ12,0)</f>
        <v>13</v>
      </c>
      <c r="BA12" s="278">
        <f ca="1">ROUNDUP('IMP HR - Project Time'!BA12,0)</f>
        <v>13</v>
      </c>
      <c r="BB12" s="278">
        <f ca="1">ROUNDUP('IMP HR - Project Time'!BB12,0)</f>
        <v>14</v>
      </c>
      <c r="BC12" s="279">
        <f ca="1">ROUNDUP('IMP HR - Project Time'!BC12,0)</f>
        <v>15</v>
      </c>
      <c r="BD12" s="278">
        <f ca="1">ROUNDUP('IMP HR - Project Time'!BD12,0)</f>
        <v>15</v>
      </c>
      <c r="BE12" s="278">
        <f ca="1">ROUNDUP('IMP HR - Project Time'!BE12,0)</f>
        <v>23</v>
      </c>
      <c r="BF12" s="279">
        <f ca="1">ROUNDUP('IMP HR - Project Time'!BF12,0)</f>
        <v>30</v>
      </c>
      <c r="BG12" s="278">
        <f ca="1">ROUNDUP('IMP HR - Project Time'!BG12,0)</f>
        <v>30</v>
      </c>
      <c r="BH12" s="278">
        <f ca="1">ROUNDUP('IMP HR - Project Time'!BH12,0)</f>
        <v>30</v>
      </c>
      <c r="BI12" s="279">
        <f ca="1">ROUNDUP('IMP HR - Project Time'!BI12,0)</f>
        <v>30</v>
      </c>
      <c r="BJ12" s="278">
        <f ca="1">ROUNDUP('IMP HR - Project Time'!BJ12,0)</f>
        <v>30</v>
      </c>
      <c r="BK12" s="280">
        <f ca="1">ROUNDUP('IMP HR - Project Time'!BK12,0)</f>
        <v>30</v>
      </c>
      <c r="BL12" s="277">
        <f ca="1">ROUNDUP('IMP HR - Project Time'!BL12,0)</f>
        <v>28</v>
      </c>
      <c r="BM12" s="278">
        <f ca="1">ROUNDUP('IMP HR - Project Time'!BM12,0)</f>
        <v>28</v>
      </c>
      <c r="BN12" s="278">
        <f ca="1">ROUNDUP('IMP HR - Project Time'!BN12,0)</f>
        <v>28</v>
      </c>
      <c r="BO12" s="279">
        <f ca="1">ROUNDUP('IMP HR - Project Time'!BO12,0)</f>
        <v>28</v>
      </c>
      <c r="BP12" s="278">
        <f ca="1">ROUNDUP('IMP HR - Project Time'!BP12,0)</f>
        <v>28</v>
      </c>
      <c r="BQ12" s="278">
        <f ca="1">ROUNDUP('IMP HR - Project Time'!BQ12,0)</f>
        <v>37</v>
      </c>
      <c r="BR12" s="279">
        <f ca="1">ROUNDUP('IMP HR - Project Time'!BR12,0)</f>
        <v>43</v>
      </c>
      <c r="BS12" s="278">
        <f ca="1">ROUNDUP('IMP HR - Project Time'!BS12,0)</f>
        <v>43</v>
      </c>
      <c r="BT12" s="278">
        <f ca="1">ROUNDUP('IMP HR - Project Time'!BT12,0)</f>
        <v>43</v>
      </c>
      <c r="BU12" s="279">
        <f ca="1">ROUNDUP('IMP HR - Project Time'!BU12,0)</f>
        <v>43</v>
      </c>
      <c r="BV12" s="278">
        <f ca="1">ROUNDUP('IMP HR - Project Time'!BV12,0)</f>
        <v>43</v>
      </c>
      <c r="BW12" s="280">
        <f ca="1">ROUNDUP('IMP HR - Project Time'!BW12,0)</f>
        <v>46</v>
      </c>
      <c r="BX12" s="277">
        <f ca="1">ROUNDUP('IMP HR - Project Time'!BX12,0)</f>
        <v>49</v>
      </c>
      <c r="BY12" s="278">
        <f ca="1">ROUNDUP('IMP HR - Project Time'!BY12,0)</f>
        <v>49</v>
      </c>
      <c r="BZ12" s="278">
        <f ca="1">ROUNDUP('IMP HR - Project Time'!BZ12,0)</f>
        <v>49</v>
      </c>
      <c r="CA12" s="279">
        <f ca="1">ROUNDUP('IMP HR - Project Time'!CA12,0)</f>
        <v>43</v>
      </c>
      <c r="CB12" s="278">
        <f ca="1">ROUNDUP('IMP HR - Project Time'!CB12,0)</f>
        <v>43</v>
      </c>
      <c r="CC12" s="278">
        <f ca="1">ROUNDUP('IMP HR - Project Time'!CC12,0)</f>
        <v>43</v>
      </c>
      <c r="CD12" s="279">
        <f ca="1">ROUNDUP('IMP HR - Project Time'!CD12,0)</f>
        <v>40</v>
      </c>
      <c r="CE12" s="278">
        <f ca="1">ROUNDUP('IMP HR - Project Time'!CE12,0)</f>
        <v>40</v>
      </c>
      <c r="CF12" s="278">
        <f ca="1">ROUNDUP('IMP HR - Project Time'!CF12,0)</f>
        <v>41</v>
      </c>
      <c r="CG12" s="279">
        <f ca="1">ROUNDUP('IMP HR - Project Time'!CG12,0)</f>
        <v>43</v>
      </c>
      <c r="CH12" s="278">
        <f ca="1">ROUNDUP('IMP HR - Project Time'!CH12,0)</f>
        <v>43</v>
      </c>
      <c r="CI12" s="280">
        <f ca="1">ROUNDUP('IMP HR - Project Time'!CI12,0)</f>
        <v>43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77">
        <f ca="1">ROUNDUP('IMP HR - Project Time'!AB13,0)</f>
        <v>1</v>
      </c>
      <c r="AC13" s="278">
        <f ca="1">ROUNDUP('IMP HR - Project Time'!AC13,0)</f>
        <v>1</v>
      </c>
      <c r="AD13" s="278">
        <f ca="1">ROUNDUP('IMP HR - Project Time'!AD13,0)</f>
        <v>1</v>
      </c>
      <c r="AE13" s="279">
        <f ca="1">ROUNDUP('IMP HR - Project Time'!AE13,0)</f>
        <v>1</v>
      </c>
      <c r="AF13" s="278">
        <f ca="1">ROUNDUP('IMP HR - Project Time'!AF13,0)</f>
        <v>0</v>
      </c>
      <c r="AG13" s="278">
        <f ca="1">ROUNDUP('IMP HR - Project Time'!AG13,0)</f>
        <v>1</v>
      </c>
      <c r="AH13" s="279">
        <f ca="1">ROUNDUP('IMP HR - Project Time'!AH13,0)</f>
        <v>1</v>
      </c>
      <c r="AI13" s="278">
        <f ca="1">ROUNDUP('IMP HR - Project Time'!AI13,0)</f>
        <v>0</v>
      </c>
      <c r="AJ13" s="278">
        <f ca="1">ROUNDUP('IMP HR - Project Time'!AJ13,0)</f>
        <v>1</v>
      </c>
      <c r="AK13" s="279">
        <f ca="1">ROUNDUP('IMP HR - Project Time'!AK13,0)</f>
        <v>1</v>
      </c>
      <c r="AL13" s="278">
        <f ca="1">ROUNDUP('IMP HR - Project Time'!AL13,0)</f>
        <v>0</v>
      </c>
      <c r="AM13" s="280">
        <f ca="1">ROUNDUP('IMP HR - Project Time'!AM13,0)</f>
        <v>1</v>
      </c>
      <c r="AN13" s="277">
        <f ca="1">ROUNDUP('IMP HR - Project Time'!AN13,0)</f>
        <v>5</v>
      </c>
      <c r="AO13" s="278">
        <f ca="1">ROUNDUP('IMP HR - Project Time'!AO13,0)</f>
        <v>4</v>
      </c>
      <c r="AP13" s="278">
        <f ca="1">ROUNDUP('IMP HR - Project Time'!AP13,0)</f>
        <v>1</v>
      </c>
      <c r="AQ13" s="279">
        <f ca="1">ROUNDUP('IMP HR - Project Time'!AQ13,0)</f>
        <v>2</v>
      </c>
      <c r="AR13" s="278">
        <f ca="1">ROUNDUP('IMP HR - Project Time'!AR13,0)</f>
        <v>1</v>
      </c>
      <c r="AS13" s="278">
        <f ca="1">ROUNDUP('IMP HR - Project Time'!AS13,0)</f>
        <v>2</v>
      </c>
      <c r="AT13" s="279">
        <f ca="1">ROUNDUP('IMP HR - Project Time'!AT13,0)</f>
        <v>1</v>
      </c>
      <c r="AU13" s="278">
        <f ca="1">ROUNDUP('IMP HR - Project Time'!AU13,0)</f>
        <v>0</v>
      </c>
      <c r="AV13" s="278">
        <f ca="1">ROUNDUP('IMP HR - Project Time'!AV13,0)</f>
        <v>2</v>
      </c>
      <c r="AW13" s="279">
        <f ca="1">ROUNDUP('IMP HR - Project Time'!AW13,0)</f>
        <v>2</v>
      </c>
      <c r="AX13" s="278">
        <f ca="1">ROUNDUP('IMP HR - Project Time'!AX13,0)</f>
        <v>2</v>
      </c>
      <c r="AY13" s="280">
        <f ca="1">ROUNDUP('IMP HR - Project Time'!AY13,0)</f>
        <v>2</v>
      </c>
      <c r="AZ13" s="277">
        <f ca="1">ROUNDUP('IMP HR - Project Time'!AZ13,0)</f>
        <v>2</v>
      </c>
      <c r="BA13" s="278">
        <f ca="1">ROUNDUP('IMP HR - Project Time'!BA13,0)</f>
        <v>1</v>
      </c>
      <c r="BB13" s="278">
        <f ca="1">ROUNDUP('IMP HR - Project Time'!BB13,0)</f>
        <v>2</v>
      </c>
      <c r="BC13" s="279">
        <f ca="1">ROUNDUP('IMP HR - Project Time'!BC13,0)</f>
        <v>9</v>
      </c>
      <c r="BD13" s="278">
        <f ca="1">ROUNDUP('IMP HR - Project Time'!BD13,0)</f>
        <v>8</v>
      </c>
      <c r="BE13" s="278">
        <f ca="1">ROUNDUP('IMP HR - Project Time'!BE13,0)</f>
        <v>3</v>
      </c>
      <c r="BF13" s="279">
        <f ca="1">ROUNDUP('IMP HR - Project Time'!BF13,0)</f>
        <v>2</v>
      </c>
      <c r="BG13" s="278">
        <f ca="1">ROUNDUP('IMP HR - Project Time'!BG13,0)</f>
        <v>0</v>
      </c>
      <c r="BH13" s="278">
        <f ca="1">ROUNDUP('IMP HR - Project Time'!BH13,0)</f>
        <v>3</v>
      </c>
      <c r="BI13" s="279">
        <f ca="1">ROUNDUP('IMP HR - Project Time'!BI13,0)</f>
        <v>2</v>
      </c>
      <c r="BJ13" s="278">
        <f ca="1">ROUNDUP('IMP HR - Project Time'!BJ13,0)</f>
        <v>0</v>
      </c>
      <c r="BK13" s="280">
        <f ca="1">ROUNDUP('IMP HR - Project Time'!BK13,0)</f>
        <v>3</v>
      </c>
      <c r="BL13" s="277">
        <f ca="1">ROUNDUP('IMP HR - Project Time'!BL13,0)</f>
        <v>2</v>
      </c>
      <c r="BM13" s="278">
        <f ca="1">ROUNDUP('IMP HR - Project Time'!BM13,0)</f>
        <v>0</v>
      </c>
      <c r="BN13" s="278">
        <f ca="1">ROUNDUP('IMP HR - Project Time'!BN13,0)</f>
        <v>3</v>
      </c>
      <c r="BO13" s="279">
        <f ca="1">ROUNDUP('IMP HR - Project Time'!BO13,0)</f>
        <v>10</v>
      </c>
      <c r="BP13" s="278">
        <f ca="1">ROUNDUP('IMP HR - Project Time'!BP13,0)</f>
        <v>9</v>
      </c>
      <c r="BQ13" s="278">
        <f ca="1">ROUNDUP('IMP HR - Project Time'!BQ13,0)</f>
        <v>4</v>
      </c>
      <c r="BR13" s="279">
        <f ca="1">ROUNDUP('IMP HR - Project Time'!BR13,0)</f>
        <v>3</v>
      </c>
      <c r="BS13" s="278">
        <f ca="1">ROUNDUP('IMP HR - Project Time'!BS13,0)</f>
        <v>0</v>
      </c>
      <c r="BT13" s="278">
        <f ca="1">ROUNDUP('IMP HR - Project Time'!BT13,0)</f>
        <v>5</v>
      </c>
      <c r="BU13" s="279">
        <f ca="1">ROUNDUP('IMP HR - Project Time'!BU13,0)</f>
        <v>5</v>
      </c>
      <c r="BV13" s="278">
        <f ca="1">ROUNDUP('IMP HR - Project Time'!BV13,0)</f>
        <v>3</v>
      </c>
      <c r="BW13" s="280">
        <f ca="1">ROUNDUP('IMP HR - Project Time'!BW13,0)</f>
        <v>5</v>
      </c>
      <c r="BX13" s="277">
        <f ca="1">ROUNDUP('IMP HR - Project Time'!BX13,0)</f>
        <v>3</v>
      </c>
      <c r="BY13" s="278">
        <f ca="1">ROUNDUP('IMP HR - Project Time'!BY13,0)</f>
        <v>0</v>
      </c>
      <c r="BZ13" s="278">
        <f ca="1">ROUNDUP('IMP HR - Project Time'!BZ13,0)</f>
        <v>5</v>
      </c>
      <c r="CA13" s="279">
        <f ca="1">ROUNDUP('IMP HR - Project Time'!CA13,0)</f>
        <v>3</v>
      </c>
      <c r="CB13" s="278">
        <f ca="1">ROUNDUP('IMP HR - Project Time'!CB13,0)</f>
        <v>0</v>
      </c>
      <c r="CC13" s="278">
        <f ca="1">ROUNDUP('IMP HR - Project Time'!CC13,0)</f>
        <v>5</v>
      </c>
      <c r="CD13" s="279">
        <f ca="1">ROUNDUP('IMP HR - Project Time'!CD13,0)</f>
        <v>4</v>
      </c>
      <c r="CE13" s="278">
        <f ca="1">ROUNDUP('IMP HR - Project Time'!CE13,0)</f>
        <v>2</v>
      </c>
      <c r="CF13" s="278">
        <f ca="1">ROUNDUP('IMP HR - Project Time'!CF13,0)</f>
        <v>5</v>
      </c>
      <c r="CG13" s="279">
        <f ca="1">ROUNDUP('IMP HR - Project Time'!CG13,0)</f>
        <v>3</v>
      </c>
      <c r="CH13" s="278">
        <f ca="1">ROUNDUP('IMP HR - Project Time'!CH13,0)</f>
        <v>0</v>
      </c>
      <c r="CI13" s="280">
        <f ca="1">ROUNDUP('IMP HR - Project Time'!CI13,0)</f>
        <v>5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77">
        <f ca="1">ROUNDUP('IMP HR - Project Time'!AB14,0)</f>
        <v>1</v>
      </c>
      <c r="AC14" s="278">
        <f ca="1">ROUNDUP('IMP HR - Project Time'!AC14,0)</f>
        <v>1</v>
      </c>
      <c r="AD14" s="278">
        <f ca="1">ROUNDUP('IMP HR - Project Time'!AD14,0)</f>
        <v>1</v>
      </c>
      <c r="AE14" s="279">
        <f ca="1">ROUNDUP('IMP HR - Project Time'!AE14,0)</f>
        <v>1</v>
      </c>
      <c r="AF14" s="278">
        <f ca="1">ROUNDUP('IMP HR - Project Time'!AF14,0)</f>
        <v>1</v>
      </c>
      <c r="AG14" s="278">
        <f ca="1">ROUNDUP('IMP HR - Project Time'!AG14,0)</f>
        <v>1</v>
      </c>
      <c r="AH14" s="279">
        <f ca="1">ROUNDUP('IMP HR - Project Time'!AH14,0)</f>
        <v>1</v>
      </c>
      <c r="AI14" s="278">
        <f ca="1">ROUNDUP('IMP HR - Project Time'!AI14,0)</f>
        <v>1</v>
      </c>
      <c r="AJ14" s="278">
        <f ca="1">ROUNDUP('IMP HR - Project Time'!AJ14,0)</f>
        <v>1</v>
      </c>
      <c r="AK14" s="279">
        <f ca="1">ROUNDUP('IMP HR - Project Time'!AK14,0)</f>
        <v>1</v>
      </c>
      <c r="AL14" s="278">
        <f ca="1">ROUNDUP('IMP HR - Project Time'!AL14,0)</f>
        <v>1</v>
      </c>
      <c r="AM14" s="280">
        <f ca="1">ROUNDUP('IMP HR - Project Time'!AM14,0)</f>
        <v>1</v>
      </c>
      <c r="AN14" s="277">
        <f ca="1">ROUNDUP('IMP HR - Project Time'!AN14,0)</f>
        <v>5</v>
      </c>
      <c r="AO14" s="278">
        <f ca="1">ROUNDUP('IMP HR - Project Time'!AO14,0)</f>
        <v>5</v>
      </c>
      <c r="AP14" s="278">
        <f ca="1">ROUNDUP('IMP HR - Project Time'!AP14,0)</f>
        <v>3</v>
      </c>
      <c r="AQ14" s="279">
        <f ca="1">ROUNDUP('IMP HR - Project Time'!AQ14,0)</f>
        <v>4</v>
      </c>
      <c r="AR14" s="278">
        <f ca="1">ROUNDUP('IMP HR - Project Time'!AR14,0)</f>
        <v>2</v>
      </c>
      <c r="AS14" s="278">
        <f ca="1">ROUNDUP('IMP HR - Project Time'!AS14,0)</f>
        <v>5</v>
      </c>
      <c r="AT14" s="279">
        <f ca="1">ROUNDUP('IMP HR - Project Time'!AT14,0)</f>
        <v>3</v>
      </c>
      <c r="AU14" s="278">
        <f ca="1">ROUNDUP('IMP HR - Project Time'!AU14,0)</f>
        <v>1</v>
      </c>
      <c r="AV14" s="278">
        <f ca="1">ROUNDUP('IMP HR - Project Time'!AV14,0)</f>
        <v>5</v>
      </c>
      <c r="AW14" s="279">
        <f ca="1">ROUNDUP('IMP HR - Project Time'!AW14,0)</f>
        <v>4</v>
      </c>
      <c r="AX14" s="278">
        <f ca="1">ROUNDUP('IMP HR - Project Time'!AX14,0)</f>
        <v>2</v>
      </c>
      <c r="AY14" s="280">
        <f ca="1">ROUNDUP('IMP HR - Project Time'!AY14,0)</f>
        <v>5</v>
      </c>
      <c r="AZ14" s="277">
        <f ca="1">ROUNDUP('IMP HR - Project Time'!AZ14,0)</f>
        <v>5</v>
      </c>
      <c r="BA14" s="278">
        <f ca="1">ROUNDUP('IMP HR - Project Time'!BA14,0)</f>
        <v>2</v>
      </c>
      <c r="BB14" s="278">
        <f ca="1">ROUNDUP('IMP HR - Project Time'!BB14,0)</f>
        <v>6</v>
      </c>
      <c r="BC14" s="279">
        <f ca="1">ROUNDUP('IMP HR - Project Time'!BC14,0)</f>
        <v>12</v>
      </c>
      <c r="BD14" s="278">
        <f ca="1">ROUNDUP('IMP HR - Project Time'!BD14,0)</f>
        <v>9</v>
      </c>
      <c r="BE14" s="278">
        <f ca="1">ROUNDUP('IMP HR - Project Time'!BE14,0)</f>
        <v>10</v>
      </c>
      <c r="BF14" s="279">
        <f ca="1">ROUNDUP('IMP HR - Project Time'!BF14,0)</f>
        <v>8</v>
      </c>
      <c r="BG14" s="278">
        <f ca="1">ROUNDUP('IMP HR - Project Time'!BG14,0)</f>
        <v>2</v>
      </c>
      <c r="BH14" s="278">
        <f ca="1">ROUNDUP('IMP HR - Project Time'!BH14,0)</f>
        <v>12</v>
      </c>
      <c r="BI14" s="279">
        <f ca="1">ROUNDUP('IMP HR - Project Time'!BI14,0)</f>
        <v>8</v>
      </c>
      <c r="BJ14" s="278">
        <f ca="1">ROUNDUP('IMP HR - Project Time'!BJ14,0)</f>
        <v>2</v>
      </c>
      <c r="BK14" s="280">
        <f ca="1">ROUNDUP('IMP HR - Project Time'!BK14,0)</f>
        <v>12</v>
      </c>
      <c r="BL14" s="277">
        <f ca="1">ROUNDUP('IMP HR - Project Time'!BL14,0)</f>
        <v>7</v>
      </c>
      <c r="BM14" s="278">
        <f ca="1">ROUNDUP('IMP HR - Project Time'!BM14,0)</f>
        <v>2</v>
      </c>
      <c r="BN14" s="278">
        <f ca="1">ROUNDUP('IMP HR - Project Time'!BN14,0)</f>
        <v>11</v>
      </c>
      <c r="BO14" s="279">
        <f ca="1">ROUNDUP('IMP HR - Project Time'!BO14,0)</f>
        <v>16</v>
      </c>
      <c r="BP14" s="278">
        <f ca="1">ROUNDUP('IMP HR - Project Time'!BP14,0)</f>
        <v>10</v>
      </c>
      <c r="BQ14" s="278">
        <f ca="1">ROUNDUP('IMP HR - Project Time'!BQ14,0)</f>
        <v>15</v>
      </c>
      <c r="BR14" s="279">
        <f ca="1">ROUNDUP('IMP HR - Project Time'!BR14,0)</f>
        <v>11</v>
      </c>
      <c r="BS14" s="278">
        <f ca="1">ROUNDUP('IMP HR - Project Time'!BS14,0)</f>
        <v>3</v>
      </c>
      <c r="BT14" s="278">
        <f ca="1">ROUNDUP('IMP HR - Project Time'!BT14,0)</f>
        <v>17</v>
      </c>
      <c r="BU14" s="279">
        <f ca="1">ROUNDUP('IMP HR - Project Time'!BU14,0)</f>
        <v>14</v>
      </c>
      <c r="BV14" s="278">
        <f ca="1">ROUNDUP('IMP HR - Project Time'!BV14,0)</f>
        <v>5</v>
      </c>
      <c r="BW14" s="280">
        <f ca="1">ROUNDUP('IMP HR - Project Time'!BW14,0)</f>
        <v>18</v>
      </c>
      <c r="BX14" s="277">
        <f ca="1">ROUNDUP('IMP HR - Project Time'!BX14,0)</f>
        <v>13</v>
      </c>
      <c r="BY14" s="278">
        <f ca="1">ROUNDUP('IMP HR - Project Time'!BY14,0)</f>
        <v>3</v>
      </c>
      <c r="BZ14" s="278">
        <f ca="1">ROUNDUP('IMP HR - Project Time'!BZ14,0)</f>
        <v>19</v>
      </c>
      <c r="CA14" s="279">
        <f ca="1">ROUNDUP('IMP HR - Project Time'!CA14,0)</f>
        <v>11</v>
      </c>
      <c r="CB14" s="278">
        <f ca="1">ROUNDUP('IMP HR - Project Time'!CB14,0)</f>
        <v>3</v>
      </c>
      <c r="CC14" s="278">
        <f ca="1">ROUNDUP('IMP HR - Project Time'!CC14,0)</f>
        <v>16</v>
      </c>
      <c r="CD14" s="279">
        <f ca="1">ROUNDUP('IMP HR - Project Time'!CD14,0)</f>
        <v>12</v>
      </c>
      <c r="CE14" s="278">
        <f ca="1">ROUNDUP('IMP HR - Project Time'!CE14,0)</f>
        <v>4</v>
      </c>
      <c r="CF14" s="278">
        <f ca="1">ROUNDUP('IMP HR - Project Time'!CF14,0)</f>
        <v>16</v>
      </c>
      <c r="CG14" s="279">
        <f ca="1">ROUNDUP('IMP HR - Project Time'!CG14,0)</f>
        <v>11</v>
      </c>
      <c r="CH14" s="278">
        <f ca="1">ROUNDUP('IMP HR - Project Time'!CH14,0)</f>
        <v>3</v>
      </c>
      <c r="CI14" s="280">
        <f ca="1">ROUNDUP('IMP HR - Project Time'!CI14,0)</f>
        <v>16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77">
        <f ca="1">ROUNDUP('IMP HR - Project Time'!AB15,0)</f>
        <v>0</v>
      </c>
      <c r="AC15" s="278">
        <f ca="1">ROUNDUP('IMP HR - Project Time'!AC15,0)</f>
        <v>1</v>
      </c>
      <c r="AD15" s="278">
        <f ca="1">ROUNDUP('IMP HR - Project Time'!AD15,0)</f>
        <v>1</v>
      </c>
      <c r="AE15" s="279">
        <f ca="1">ROUNDUP('IMP HR - Project Time'!AE15,0)</f>
        <v>1</v>
      </c>
      <c r="AF15" s="278">
        <f ca="1">ROUNDUP('IMP HR - Project Time'!AF15,0)</f>
        <v>1</v>
      </c>
      <c r="AG15" s="278">
        <f ca="1">ROUNDUP('IMP HR - Project Time'!AG15,0)</f>
        <v>1</v>
      </c>
      <c r="AH15" s="279">
        <f ca="1">ROUNDUP('IMP HR - Project Time'!AH15,0)</f>
        <v>1</v>
      </c>
      <c r="AI15" s="278">
        <f ca="1">ROUNDUP('IMP HR - Project Time'!AI15,0)</f>
        <v>1</v>
      </c>
      <c r="AJ15" s="278">
        <f ca="1">ROUNDUP('IMP HR - Project Time'!AJ15,0)</f>
        <v>1</v>
      </c>
      <c r="AK15" s="279">
        <f ca="1">ROUNDUP('IMP HR - Project Time'!AK15,0)</f>
        <v>1</v>
      </c>
      <c r="AL15" s="278">
        <f ca="1">ROUNDUP('IMP HR - Project Time'!AL15,0)</f>
        <v>1</v>
      </c>
      <c r="AM15" s="280">
        <f ca="1">ROUNDUP('IMP HR - Project Time'!AM15,0)</f>
        <v>1</v>
      </c>
      <c r="AN15" s="277">
        <f ca="1">ROUNDUP('IMP HR - Project Time'!AN15,0)</f>
        <v>1</v>
      </c>
      <c r="AO15" s="278">
        <f ca="1">ROUNDUP('IMP HR - Project Time'!AO15,0)</f>
        <v>5</v>
      </c>
      <c r="AP15" s="278">
        <f ca="1">ROUNDUP('IMP HR - Project Time'!AP15,0)</f>
        <v>5</v>
      </c>
      <c r="AQ15" s="279">
        <f ca="1">ROUNDUP('IMP HR - Project Time'!AQ15,0)</f>
        <v>5</v>
      </c>
      <c r="AR15" s="278">
        <f ca="1">ROUNDUP('IMP HR - Project Time'!AR15,0)</f>
        <v>6</v>
      </c>
      <c r="AS15" s="278">
        <f ca="1">ROUNDUP('IMP HR - Project Time'!AS15,0)</f>
        <v>6</v>
      </c>
      <c r="AT15" s="279">
        <f ca="1">ROUNDUP('IMP HR - Project Time'!AT15,0)</f>
        <v>6</v>
      </c>
      <c r="AU15" s="278">
        <f ca="1">ROUNDUP('IMP HR - Project Time'!AU15,0)</f>
        <v>6</v>
      </c>
      <c r="AV15" s="278">
        <f ca="1">ROUNDUP('IMP HR - Project Time'!AV15,0)</f>
        <v>6</v>
      </c>
      <c r="AW15" s="279">
        <f ca="1">ROUNDUP('IMP HR - Project Time'!AW15,0)</f>
        <v>5</v>
      </c>
      <c r="AX15" s="278">
        <f ca="1">ROUNDUP('IMP HR - Project Time'!AX15,0)</f>
        <v>7</v>
      </c>
      <c r="AY15" s="280">
        <f ca="1">ROUNDUP('IMP HR - Project Time'!AY15,0)</f>
        <v>7</v>
      </c>
      <c r="AZ15" s="277">
        <f ca="1">ROUNDUP('IMP HR - Project Time'!AZ15,0)</f>
        <v>7</v>
      </c>
      <c r="BA15" s="278">
        <f ca="1">ROUNDUP('IMP HR - Project Time'!BA15,0)</f>
        <v>8</v>
      </c>
      <c r="BB15" s="278">
        <f ca="1">ROUNDUP('IMP HR - Project Time'!BB15,0)</f>
        <v>8</v>
      </c>
      <c r="BC15" s="279">
        <f ca="1">ROUNDUP('IMP HR - Project Time'!BC15,0)</f>
        <v>8</v>
      </c>
      <c r="BD15" s="278">
        <f ca="1">ROUNDUP('IMP HR - Project Time'!BD15,0)</f>
        <v>15</v>
      </c>
      <c r="BE15" s="278">
        <f ca="1">ROUNDUP('IMP HR - Project Time'!BE15,0)</f>
        <v>15</v>
      </c>
      <c r="BF15" s="279">
        <f ca="1">ROUNDUP('IMP HR - Project Time'!BF15,0)</f>
        <v>15</v>
      </c>
      <c r="BG15" s="278">
        <f ca="1">ROUNDUP('IMP HR - Project Time'!BG15,0)</f>
        <v>15</v>
      </c>
      <c r="BH15" s="278">
        <f ca="1">ROUNDUP('IMP HR - Project Time'!BH15,0)</f>
        <v>15</v>
      </c>
      <c r="BI15" s="279">
        <f ca="1">ROUNDUP('IMP HR - Project Time'!BI15,0)</f>
        <v>15</v>
      </c>
      <c r="BJ15" s="278">
        <f ca="1">ROUNDUP('IMP HR - Project Time'!BJ15,0)</f>
        <v>15</v>
      </c>
      <c r="BK15" s="280">
        <f ca="1">ROUNDUP('IMP HR - Project Time'!BK15,0)</f>
        <v>15</v>
      </c>
      <c r="BL15" s="277">
        <f ca="1">ROUNDUP('IMP HR - Project Time'!BL15,0)</f>
        <v>14</v>
      </c>
      <c r="BM15" s="278">
        <f ca="1">ROUNDUP('IMP HR - Project Time'!BM15,0)</f>
        <v>14</v>
      </c>
      <c r="BN15" s="278">
        <f ca="1">ROUNDUP('IMP HR - Project Time'!BN15,0)</f>
        <v>14</v>
      </c>
      <c r="BO15" s="279">
        <f ca="1">ROUNDUP('IMP HR - Project Time'!BO15,0)</f>
        <v>14</v>
      </c>
      <c r="BP15" s="278">
        <f ca="1">ROUNDUP('IMP HR - Project Time'!BP15,0)</f>
        <v>23</v>
      </c>
      <c r="BQ15" s="278">
        <f ca="1">ROUNDUP('IMP HR - Project Time'!BQ15,0)</f>
        <v>23</v>
      </c>
      <c r="BR15" s="279">
        <f ca="1">ROUNDUP('IMP HR - Project Time'!BR15,0)</f>
        <v>22</v>
      </c>
      <c r="BS15" s="278">
        <f ca="1">ROUNDUP('IMP HR - Project Time'!BS15,0)</f>
        <v>22</v>
      </c>
      <c r="BT15" s="278">
        <f ca="1">ROUNDUP('IMP HR - Project Time'!BT15,0)</f>
        <v>22</v>
      </c>
      <c r="BU15" s="279">
        <f ca="1">ROUNDUP('IMP HR - Project Time'!BU15,0)</f>
        <v>22</v>
      </c>
      <c r="BV15" s="278">
        <f ca="1">ROUNDUP('IMP HR - Project Time'!BV15,0)</f>
        <v>25</v>
      </c>
      <c r="BW15" s="280">
        <f ca="1">ROUNDUP('IMP HR - Project Time'!BW15,0)</f>
        <v>25</v>
      </c>
      <c r="BX15" s="277">
        <f ca="1">ROUNDUP('IMP HR - Project Time'!BX15,0)</f>
        <v>25</v>
      </c>
      <c r="BY15" s="278">
        <f ca="1">ROUNDUP('IMP HR - Project Time'!BY15,0)</f>
        <v>25</v>
      </c>
      <c r="BZ15" s="278">
        <f ca="1">ROUNDUP('IMP HR - Project Time'!BZ15,0)</f>
        <v>25</v>
      </c>
      <c r="CA15" s="279">
        <f ca="1">ROUNDUP('IMP HR - Project Time'!CA15,0)</f>
        <v>22</v>
      </c>
      <c r="CB15" s="278">
        <f ca="1">ROUNDUP('IMP HR - Project Time'!CB15,0)</f>
        <v>22</v>
      </c>
      <c r="CC15" s="278">
        <f ca="1">ROUNDUP('IMP HR - Project Time'!CC15,0)</f>
        <v>22</v>
      </c>
      <c r="CD15" s="279">
        <f ca="1">ROUNDUP('IMP HR - Project Time'!CD15,0)</f>
        <v>20</v>
      </c>
      <c r="CE15" s="278">
        <f ca="1">ROUNDUP('IMP HR - Project Time'!CE15,0)</f>
        <v>22</v>
      </c>
      <c r="CF15" s="278">
        <f ca="1">ROUNDUP('IMP HR - Project Time'!CF15,0)</f>
        <v>22</v>
      </c>
      <c r="CG15" s="279">
        <f ca="1">ROUNDUP('IMP HR - Project Time'!CG15,0)</f>
        <v>22</v>
      </c>
      <c r="CH15" s="278">
        <f ca="1">ROUNDUP('IMP HR - Project Time'!CH15,0)</f>
        <v>22</v>
      </c>
      <c r="CI15" s="280">
        <f ca="1">ROUNDUP('IMP HR - Project Time'!CI15,0)</f>
        <v>22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77">
        <f ca="1">ROUNDUP('IMP HR - Project Time'!AB16,0)</f>
        <v>0</v>
      </c>
      <c r="AC16" s="278">
        <f ca="1">ROUNDUP('IMP HR - Project Time'!AC16,0)</f>
        <v>0</v>
      </c>
      <c r="AD16" s="278">
        <f ca="1">ROUNDUP('IMP HR - Project Time'!AD16,0)</f>
        <v>1</v>
      </c>
      <c r="AE16" s="279">
        <f ca="1">ROUNDUP('IMP HR - Project Time'!AE16,0)</f>
        <v>2</v>
      </c>
      <c r="AF16" s="278">
        <f ca="1">ROUNDUP('IMP HR - Project Time'!AF16,0)</f>
        <v>2</v>
      </c>
      <c r="AG16" s="278">
        <f ca="1">ROUNDUP('IMP HR - Project Time'!AG16,0)</f>
        <v>2</v>
      </c>
      <c r="AH16" s="279">
        <f ca="1">ROUNDUP('IMP HR - Project Time'!AH16,0)</f>
        <v>2</v>
      </c>
      <c r="AI16" s="278">
        <f ca="1">ROUNDUP('IMP HR - Project Time'!AI16,0)</f>
        <v>2</v>
      </c>
      <c r="AJ16" s="278">
        <f ca="1">ROUNDUP('IMP HR - Project Time'!AJ16,0)</f>
        <v>2</v>
      </c>
      <c r="AK16" s="279">
        <f ca="1">ROUNDUP('IMP HR - Project Time'!AK16,0)</f>
        <v>2</v>
      </c>
      <c r="AL16" s="278">
        <f ca="1">ROUNDUP('IMP HR - Project Time'!AL16,0)</f>
        <v>2</v>
      </c>
      <c r="AM16" s="280">
        <f ca="1">ROUNDUP('IMP HR - Project Time'!AM16,0)</f>
        <v>2</v>
      </c>
      <c r="AN16" s="277">
        <f ca="1">ROUNDUP('IMP HR - Project Time'!AN16,0)</f>
        <v>2</v>
      </c>
      <c r="AO16" s="278">
        <f ca="1">ROUNDUP('IMP HR - Project Time'!AO16,0)</f>
        <v>2</v>
      </c>
      <c r="AP16" s="278">
        <f ca="1">ROUNDUP('IMP HR - Project Time'!AP16,0)</f>
        <v>6</v>
      </c>
      <c r="AQ16" s="279">
        <f ca="1">ROUNDUP('IMP HR - Project Time'!AQ16,0)</f>
        <v>10</v>
      </c>
      <c r="AR16" s="278">
        <f ca="1">ROUNDUP('IMP HR - Project Time'!AR16,0)</f>
        <v>10</v>
      </c>
      <c r="AS16" s="278">
        <f ca="1">ROUNDUP('IMP HR - Project Time'!AS16,0)</f>
        <v>11</v>
      </c>
      <c r="AT16" s="279">
        <f ca="1">ROUNDUP('IMP HR - Project Time'!AT16,0)</f>
        <v>12</v>
      </c>
      <c r="AU16" s="278">
        <f ca="1">ROUNDUP('IMP HR - Project Time'!AU16,0)</f>
        <v>12</v>
      </c>
      <c r="AV16" s="278">
        <f ca="1">ROUNDUP('IMP HR - Project Time'!AV16,0)</f>
        <v>12</v>
      </c>
      <c r="AW16" s="279">
        <f ca="1">ROUNDUP('IMP HR - Project Time'!AW16,0)</f>
        <v>10</v>
      </c>
      <c r="AX16" s="278">
        <f ca="1">ROUNDUP('IMP HR - Project Time'!AX16,0)</f>
        <v>10</v>
      </c>
      <c r="AY16" s="280">
        <f ca="1">ROUNDUP('IMP HR - Project Time'!AY16,0)</f>
        <v>12</v>
      </c>
      <c r="AZ16" s="277">
        <f ca="1">ROUNDUP('IMP HR - Project Time'!AZ16,0)</f>
        <v>13</v>
      </c>
      <c r="BA16" s="278">
        <f ca="1">ROUNDUP('IMP HR - Project Time'!BA16,0)</f>
        <v>13</v>
      </c>
      <c r="BB16" s="278">
        <f ca="1">ROUNDUP('IMP HR - Project Time'!BB16,0)</f>
        <v>14</v>
      </c>
      <c r="BC16" s="279">
        <f ca="1">ROUNDUP('IMP HR - Project Time'!BC16,0)</f>
        <v>15</v>
      </c>
      <c r="BD16" s="278">
        <f ca="1">ROUNDUP('IMP HR - Project Time'!BD16,0)</f>
        <v>15</v>
      </c>
      <c r="BE16" s="278">
        <f ca="1">ROUNDUP('IMP HR - Project Time'!BE16,0)</f>
        <v>23</v>
      </c>
      <c r="BF16" s="279">
        <f ca="1">ROUNDUP('IMP HR - Project Time'!BF16,0)</f>
        <v>30</v>
      </c>
      <c r="BG16" s="278">
        <f ca="1">ROUNDUP('IMP HR - Project Time'!BG16,0)</f>
        <v>30</v>
      </c>
      <c r="BH16" s="278">
        <f ca="1">ROUNDUP('IMP HR - Project Time'!BH16,0)</f>
        <v>30</v>
      </c>
      <c r="BI16" s="279">
        <f ca="1">ROUNDUP('IMP HR - Project Time'!BI16,0)</f>
        <v>30</v>
      </c>
      <c r="BJ16" s="278">
        <f ca="1">ROUNDUP('IMP HR - Project Time'!BJ16,0)</f>
        <v>30</v>
      </c>
      <c r="BK16" s="280">
        <f ca="1">ROUNDUP('IMP HR - Project Time'!BK16,0)</f>
        <v>30</v>
      </c>
      <c r="BL16" s="277">
        <f ca="1">ROUNDUP('IMP HR - Project Time'!BL16,0)</f>
        <v>28</v>
      </c>
      <c r="BM16" s="278">
        <f ca="1">ROUNDUP('IMP HR - Project Time'!BM16,0)</f>
        <v>28</v>
      </c>
      <c r="BN16" s="278">
        <f ca="1">ROUNDUP('IMP HR - Project Time'!BN16,0)</f>
        <v>28</v>
      </c>
      <c r="BO16" s="279">
        <f ca="1">ROUNDUP('IMP HR - Project Time'!BO16,0)</f>
        <v>28</v>
      </c>
      <c r="BP16" s="278">
        <f ca="1">ROUNDUP('IMP HR - Project Time'!BP16,0)</f>
        <v>28</v>
      </c>
      <c r="BQ16" s="278">
        <f ca="1">ROUNDUP('IMP HR - Project Time'!BQ16,0)</f>
        <v>37</v>
      </c>
      <c r="BR16" s="279">
        <f ca="1">ROUNDUP('IMP HR - Project Time'!BR16,0)</f>
        <v>43</v>
      </c>
      <c r="BS16" s="278">
        <f ca="1">ROUNDUP('IMP HR - Project Time'!BS16,0)</f>
        <v>43</v>
      </c>
      <c r="BT16" s="278">
        <f ca="1">ROUNDUP('IMP HR - Project Time'!BT16,0)</f>
        <v>43</v>
      </c>
      <c r="BU16" s="279">
        <f ca="1">ROUNDUP('IMP HR - Project Time'!BU16,0)</f>
        <v>43</v>
      </c>
      <c r="BV16" s="278">
        <f ca="1">ROUNDUP('IMP HR - Project Time'!BV16,0)</f>
        <v>43</v>
      </c>
      <c r="BW16" s="280">
        <f ca="1">ROUNDUP('IMP HR - Project Time'!BW16,0)</f>
        <v>46</v>
      </c>
      <c r="BX16" s="277">
        <f ca="1">ROUNDUP('IMP HR - Project Time'!BX16,0)</f>
        <v>49</v>
      </c>
      <c r="BY16" s="278">
        <f ca="1">ROUNDUP('IMP HR - Project Time'!BY16,0)</f>
        <v>49</v>
      </c>
      <c r="BZ16" s="278">
        <f ca="1">ROUNDUP('IMP HR - Project Time'!BZ16,0)</f>
        <v>49</v>
      </c>
      <c r="CA16" s="279">
        <f ca="1">ROUNDUP('IMP HR - Project Time'!CA16,0)</f>
        <v>43</v>
      </c>
      <c r="CB16" s="278">
        <f ca="1">ROUNDUP('IMP HR - Project Time'!CB16,0)</f>
        <v>43</v>
      </c>
      <c r="CC16" s="278">
        <f ca="1">ROUNDUP('IMP HR - Project Time'!CC16,0)</f>
        <v>43</v>
      </c>
      <c r="CD16" s="279">
        <f ca="1">ROUNDUP('IMP HR - Project Time'!CD16,0)</f>
        <v>40</v>
      </c>
      <c r="CE16" s="278">
        <f ca="1">ROUNDUP('IMP HR - Project Time'!CE16,0)</f>
        <v>40</v>
      </c>
      <c r="CF16" s="278">
        <f ca="1">ROUNDUP('IMP HR - Project Time'!CF16,0)</f>
        <v>41</v>
      </c>
      <c r="CG16" s="279">
        <f ca="1">ROUNDUP('IMP HR - Project Time'!CG16,0)</f>
        <v>43</v>
      </c>
      <c r="CH16" s="278">
        <f ca="1">ROUNDUP('IMP HR - Project Time'!CH16,0)</f>
        <v>43</v>
      </c>
      <c r="CI16" s="280">
        <f ca="1">ROUNDUP('IMP HR - Project Time'!CI16,0)</f>
        <v>43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77">
        <f ca="1">ROUNDUP('IMP HR - Project Time'!AB17,0)</f>
        <v>1</v>
      </c>
      <c r="AC17" s="278">
        <f ca="1">ROUNDUP('IMP HR - Project Time'!AC17,0)</f>
        <v>1</v>
      </c>
      <c r="AD17" s="278">
        <f ca="1">ROUNDUP('IMP HR - Project Time'!AD17,0)</f>
        <v>1</v>
      </c>
      <c r="AE17" s="279">
        <f ca="1">ROUNDUP('IMP HR - Project Time'!AE17,0)</f>
        <v>1</v>
      </c>
      <c r="AF17" s="278">
        <f ca="1">ROUNDUP('IMP HR - Project Time'!AF17,0)</f>
        <v>0</v>
      </c>
      <c r="AG17" s="278">
        <f ca="1">ROUNDUP('IMP HR - Project Time'!AG17,0)</f>
        <v>1</v>
      </c>
      <c r="AH17" s="279">
        <f ca="1">ROUNDUP('IMP HR - Project Time'!AH17,0)</f>
        <v>1</v>
      </c>
      <c r="AI17" s="278">
        <f ca="1">ROUNDUP('IMP HR - Project Time'!AI17,0)</f>
        <v>0</v>
      </c>
      <c r="AJ17" s="278">
        <f ca="1">ROUNDUP('IMP HR - Project Time'!AJ17,0)</f>
        <v>1</v>
      </c>
      <c r="AK17" s="279">
        <f ca="1">ROUNDUP('IMP HR - Project Time'!AK17,0)</f>
        <v>1</v>
      </c>
      <c r="AL17" s="278">
        <f ca="1">ROUNDUP('IMP HR - Project Time'!AL17,0)</f>
        <v>0</v>
      </c>
      <c r="AM17" s="280">
        <f ca="1">ROUNDUP('IMP HR - Project Time'!AM17,0)</f>
        <v>1</v>
      </c>
      <c r="AN17" s="277">
        <f ca="1">ROUNDUP('IMP HR - Project Time'!AN17,0)</f>
        <v>5</v>
      </c>
      <c r="AO17" s="278">
        <f ca="1">ROUNDUP('IMP HR - Project Time'!AO17,0)</f>
        <v>4</v>
      </c>
      <c r="AP17" s="278">
        <f ca="1">ROUNDUP('IMP HR - Project Time'!AP17,0)</f>
        <v>1</v>
      </c>
      <c r="AQ17" s="279">
        <f ca="1">ROUNDUP('IMP HR - Project Time'!AQ17,0)</f>
        <v>2</v>
      </c>
      <c r="AR17" s="278">
        <f ca="1">ROUNDUP('IMP HR - Project Time'!AR17,0)</f>
        <v>1</v>
      </c>
      <c r="AS17" s="278">
        <f ca="1">ROUNDUP('IMP HR - Project Time'!AS17,0)</f>
        <v>2</v>
      </c>
      <c r="AT17" s="279">
        <f ca="1">ROUNDUP('IMP HR - Project Time'!AT17,0)</f>
        <v>1</v>
      </c>
      <c r="AU17" s="278">
        <f ca="1">ROUNDUP('IMP HR - Project Time'!AU17,0)</f>
        <v>0</v>
      </c>
      <c r="AV17" s="278">
        <f ca="1">ROUNDUP('IMP HR - Project Time'!AV17,0)</f>
        <v>2</v>
      </c>
      <c r="AW17" s="279">
        <f ca="1">ROUNDUP('IMP HR - Project Time'!AW17,0)</f>
        <v>2</v>
      </c>
      <c r="AX17" s="278">
        <f ca="1">ROUNDUP('IMP HR - Project Time'!AX17,0)</f>
        <v>2</v>
      </c>
      <c r="AY17" s="280">
        <f ca="1">ROUNDUP('IMP HR - Project Time'!AY17,0)</f>
        <v>2</v>
      </c>
      <c r="AZ17" s="277">
        <f ca="1">ROUNDUP('IMP HR - Project Time'!AZ17,0)</f>
        <v>2</v>
      </c>
      <c r="BA17" s="278">
        <f ca="1">ROUNDUP('IMP HR - Project Time'!BA17,0)</f>
        <v>1</v>
      </c>
      <c r="BB17" s="278">
        <f ca="1">ROUNDUP('IMP HR - Project Time'!BB17,0)</f>
        <v>2</v>
      </c>
      <c r="BC17" s="279">
        <f ca="1">ROUNDUP('IMP HR - Project Time'!BC17,0)</f>
        <v>9</v>
      </c>
      <c r="BD17" s="278">
        <f ca="1">ROUNDUP('IMP HR - Project Time'!BD17,0)</f>
        <v>8</v>
      </c>
      <c r="BE17" s="278">
        <f ca="1">ROUNDUP('IMP HR - Project Time'!BE17,0)</f>
        <v>3</v>
      </c>
      <c r="BF17" s="279">
        <f ca="1">ROUNDUP('IMP HR - Project Time'!BF17,0)</f>
        <v>2</v>
      </c>
      <c r="BG17" s="278">
        <f ca="1">ROUNDUP('IMP HR - Project Time'!BG17,0)</f>
        <v>0</v>
      </c>
      <c r="BH17" s="278">
        <f ca="1">ROUNDUP('IMP HR - Project Time'!BH17,0)</f>
        <v>3</v>
      </c>
      <c r="BI17" s="279">
        <f ca="1">ROUNDUP('IMP HR - Project Time'!BI17,0)</f>
        <v>2</v>
      </c>
      <c r="BJ17" s="278">
        <f ca="1">ROUNDUP('IMP HR - Project Time'!BJ17,0)</f>
        <v>0</v>
      </c>
      <c r="BK17" s="280">
        <f ca="1">ROUNDUP('IMP HR - Project Time'!BK17,0)</f>
        <v>3</v>
      </c>
      <c r="BL17" s="277">
        <f ca="1">ROUNDUP('IMP HR - Project Time'!BL17,0)</f>
        <v>2</v>
      </c>
      <c r="BM17" s="278">
        <f ca="1">ROUNDUP('IMP HR - Project Time'!BM17,0)</f>
        <v>0</v>
      </c>
      <c r="BN17" s="278">
        <f ca="1">ROUNDUP('IMP HR - Project Time'!BN17,0)</f>
        <v>3</v>
      </c>
      <c r="BO17" s="279">
        <f ca="1">ROUNDUP('IMP HR - Project Time'!BO17,0)</f>
        <v>10</v>
      </c>
      <c r="BP17" s="278">
        <f ca="1">ROUNDUP('IMP HR - Project Time'!BP17,0)</f>
        <v>9</v>
      </c>
      <c r="BQ17" s="278">
        <f ca="1">ROUNDUP('IMP HR - Project Time'!BQ17,0)</f>
        <v>4</v>
      </c>
      <c r="BR17" s="279">
        <f ca="1">ROUNDUP('IMP HR - Project Time'!BR17,0)</f>
        <v>3</v>
      </c>
      <c r="BS17" s="278">
        <f ca="1">ROUNDUP('IMP HR - Project Time'!BS17,0)</f>
        <v>0</v>
      </c>
      <c r="BT17" s="278">
        <f ca="1">ROUNDUP('IMP HR - Project Time'!BT17,0)</f>
        <v>5</v>
      </c>
      <c r="BU17" s="279">
        <f ca="1">ROUNDUP('IMP HR - Project Time'!BU17,0)</f>
        <v>5</v>
      </c>
      <c r="BV17" s="278">
        <f ca="1">ROUNDUP('IMP HR - Project Time'!BV17,0)</f>
        <v>3</v>
      </c>
      <c r="BW17" s="280">
        <f ca="1">ROUNDUP('IMP HR - Project Time'!BW17,0)</f>
        <v>5</v>
      </c>
      <c r="BX17" s="277">
        <f ca="1">ROUNDUP('IMP HR - Project Time'!BX17,0)</f>
        <v>3</v>
      </c>
      <c r="BY17" s="278">
        <f ca="1">ROUNDUP('IMP HR - Project Time'!BY17,0)</f>
        <v>0</v>
      </c>
      <c r="BZ17" s="278">
        <f ca="1">ROUNDUP('IMP HR - Project Time'!BZ17,0)</f>
        <v>5</v>
      </c>
      <c r="CA17" s="279">
        <f ca="1">ROUNDUP('IMP HR - Project Time'!CA17,0)</f>
        <v>3</v>
      </c>
      <c r="CB17" s="278">
        <f ca="1">ROUNDUP('IMP HR - Project Time'!CB17,0)</f>
        <v>0</v>
      </c>
      <c r="CC17" s="278">
        <f ca="1">ROUNDUP('IMP HR - Project Time'!CC17,0)</f>
        <v>5</v>
      </c>
      <c r="CD17" s="279">
        <f ca="1">ROUNDUP('IMP HR - Project Time'!CD17,0)</f>
        <v>4</v>
      </c>
      <c r="CE17" s="278">
        <f ca="1">ROUNDUP('IMP HR - Project Time'!CE17,0)</f>
        <v>2</v>
      </c>
      <c r="CF17" s="278">
        <f ca="1">ROUNDUP('IMP HR - Project Time'!CF17,0)</f>
        <v>5</v>
      </c>
      <c r="CG17" s="279">
        <f ca="1">ROUNDUP('IMP HR - Project Time'!CG17,0)</f>
        <v>3</v>
      </c>
      <c r="CH17" s="278">
        <f ca="1">ROUNDUP('IMP HR - Project Time'!CH17,0)</f>
        <v>0</v>
      </c>
      <c r="CI17" s="280">
        <f ca="1">ROUNDUP('IMP HR - Project Time'!CI17,0)</f>
        <v>5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77">
        <f ca="1">ROUNDUP('IMP HR - Project Time'!AB18,0)</f>
        <v>1</v>
      </c>
      <c r="AC18" s="278">
        <f ca="1">ROUNDUP('IMP HR - Project Time'!AC18,0)</f>
        <v>1</v>
      </c>
      <c r="AD18" s="278">
        <f ca="1">ROUNDUP('IMP HR - Project Time'!AD18,0)</f>
        <v>1</v>
      </c>
      <c r="AE18" s="279">
        <f ca="1">ROUNDUP('IMP HR - Project Time'!AE18,0)</f>
        <v>1</v>
      </c>
      <c r="AF18" s="278">
        <f ca="1">ROUNDUP('IMP HR - Project Time'!AF18,0)</f>
        <v>1</v>
      </c>
      <c r="AG18" s="278">
        <f ca="1">ROUNDUP('IMP HR - Project Time'!AG18,0)</f>
        <v>1</v>
      </c>
      <c r="AH18" s="279">
        <f ca="1">ROUNDUP('IMP HR - Project Time'!AH18,0)</f>
        <v>1</v>
      </c>
      <c r="AI18" s="278">
        <f ca="1">ROUNDUP('IMP HR - Project Time'!AI18,0)</f>
        <v>1</v>
      </c>
      <c r="AJ18" s="278">
        <f ca="1">ROUNDUP('IMP HR - Project Time'!AJ18,0)</f>
        <v>1</v>
      </c>
      <c r="AK18" s="279">
        <f ca="1">ROUNDUP('IMP HR - Project Time'!AK18,0)</f>
        <v>1</v>
      </c>
      <c r="AL18" s="278">
        <f ca="1">ROUNDUP('IMP HR - Project Time'!AL18,0)</f>
        <v>1</v>
      </c>
      <c r="AM18" s="280">
        <f ca="1">ROUNDUP('IMP HR - Project Time'!AM18,0)</f>
        <v>1</v>
      </c>
      <c r="AN18" s="277">
        <f ca="1">ROUNDUP('IMP HR - Project Time'!AN18,0)</f>
        <v>5</v>
      </c>
      <c r="AO18" s="278">
        <f ca="1">ROUNDUP('IMP HR - Project Time'!AO18,0)</f>
        <v>5</v>
      </c>
      <c r="AP18" s="278">
        <f ca="1">ROUNDUP('IMP HR - Project Time'!AP18,0)</f>
        <v>3</v>
      </c>
      <c r="AQ18" s="279">
        <f ca="1">ROUNDUP('IMP HR - Project Time'!AQ18,0)</f>
        <v>4</v>
      </c>
      <c r="AR18" s="278">
        <f ca="1">ROUNDUP('IMP HR - Project Time'!AR18,0)</f>
        <v>2</v>
      </c>
      <c r="AS18" s="278">
        <f ca="1">ROUNDUP('IMP HR - Project Time'!AS18,0)</f>
        <v>5</v>
      </c>
      <c r="AT18" s="279">
        <f ca="1">ROUNDUP('IMP HR - Project Time'!AT18,0)</f>
        <v>3</v>
      </c>
      <c r="AU18" s="278">
        <f ca="1">ROUNDUP('IMP HR - Project Time'!AU18,0)</f>
        <v>1</v>
      </c>
      <c r="AV18" s="278">
        <f ca="1">ROUNDUP('IMP HR - Project Time'!AV18,0)</f>
        <v>5</v>
      </c>
      <c r="AW18" s="279">
        <f ca="1">ROUNDUP('IMP HR - Project Time'!AW18,0)</f>
        <v>4</v>
      </c>
      <c r="AX18" s="278">
        <f ca="1">ROUNDUP('IMP HR - Project Time'!AX18,0)</f>
        <v>2</v>
      </c>
      <c r="AY18" s="280">
        <f ca="1">ROUNDUP('IMP HR - Project Time'!AY18,0)</f>
        <v>5</v>
      </c>
      <c r="AZ18" s="277">
        <f ca="1">ROUNDUP('IMP HR - Project Time'!AZ18,0)</f>
        <v>5</v>
      </c>
      <c r="BA18" s="278">
        <f ca="1">ROUNDUP('IMP HR - Project Time'!BA18,0)</f>
        <v>2</v>
      </c>
      <c r="BB18" s="278">
        <f ca="1">ROUNDUP('IMP HR - Project Time'!BB18,0)</f>
        <v>6</v>
      </c>
      <c r="BC18" s="279">
        <f ca="1">ROUNDUP('IMP HR - Project Time'!BC18,0)</f>
        <v>12</v>
      </c>
      <c r="BD18" s="278">
        <f ca="1">ROUNDUP('IMP HR - Project Time'!BD18,0)</f>
        <v>9</v>
      </c>
      <c r="BE18" s="278">
        <f ca="1">ROUNDUP('IMP HR - Project Time'!BE18,0)</f>
        <v>10</v>
      </c>
      <c r="BF18" s="279">
        <f ca="1">ROUNDUP('IMP HR - Project Time'!BF18,0)</f>
        <v>8</v>
      </c>
      <c r="BG18" s="278">
        <f ca="1">ROUNDUP('IMP HR - Project Time'!BG18,0)</f>
        <v>2</v>
      </c>
      <c r="BH18" s="278">
        <f ca="1">ROUNDUP('IMP HR - Project Time'!BH18,0)</f>
        <v>12</v>
      </c>
      <c r="BI18" s="279">
        <f ca="1">ROUNDUP('IMP HR - Project Time'!BI18,0)</f>
        <v>8</v>
      </c>
      <c r="BJ18" s="278">
        <f ca="1">ROUNDUP('IMP HR - Project Time'!BJ18,0)</f>
        <v>2</v>
      </c>
      <c r="BK18" s="280">
        <f ca="1">ROUNDUP('IMP HR - Project Time'!BK18,0)</f>
        <v>12</v>
      </c>
      <c r="BL18" s="277">
        <f ca="1">ROUNDUP('IMP HR - Project Time'!BL18,0)</f>
        <v>7</v>
      </c>
      <c r="BM18" s="278">
        <f ca="1">ROUNDUP('IMP HR - Project Time'!BM18,0)</f>
        <v>2</v>
      </c>
      <c r="BN18" s="278">
        <f ca="1">ROUNDUP('IMP HR - Project Time'!BN18,0)</f>
        <v>11</v>
      </c>
      <c r="BO18" s="279">
        <f ca="1">ROUNDUP('IMP HR - Project Time'!BO18,0)</f>
        <v>16</v>
      </c>
      <c r="BP18" s="278">
        <f ca="1">ROUNDUP('IMP HR - Project Time'!BP18,0)</f>
        <v>10</v>
      </c>
      <c r="BQ18" s="278">
        <f ca="1">ROUNDUP('IMP HR - Project Time'!BQ18,0)</f>
        <v>15</v>
      </c>
      <c r="BR18" s="279">
        <f ca="1">ROUNDUP('IMP HR - Project Time'!BR18,0)</f>
        <v>11</v>
      </c>
      <c r="BS18" s="278">
        <f ca="1">ROUNDUP('IMP HR - Project Time'!BS18,0)</f>
        <v>3</v>
      </c>
      <c r="BT18" s="278">
        <f ca="1">ROUNDUP('IMP HR - Project Time'!BT18,0)</f>
        <v>17</v>
      </c>
      <c r="BU18" s="279">
        <f ca="1">ROUNDUP('IMP HR - Project Time'!BU18,0)</f>
        <v>14</v>
      </c>
      <c r="BV18" s="278">
        <f ca="1">ROUNDUP('IMP HR - Project Time'!BV18,0)</f>
        <v>5</v>
      </c>
      <c r="BW18" s="280">
        <f ca="1">ROUNDUP('IMP HR - Project Time'!BW18,0)</f>
        <v>18</v>
      </c>
      <c r="BX18" s="277">
        <f ca="1">ROUNDUP('IMP HR - Project Time'!BX18,0)</f>
        <v>13</v>
      </c>
      <c r="BY18" s="278">
        <f ca="1">ROUNDUP('IMP HR - Project Time'!BY18,0)</f>
        <v>3</v>
      </c>
      <c r="BZ18" s="278">
        <f ca="1">ROUNDUP('IMP HR - Project Time'!BZ18,0)</f>
        <v>19</v>
      </c>
      <c r="CA18" s="279">
        <f ca="1">ROUNDUP('IMP HR - Project Time'!CA18,0)</f>
        <v>11</v>
      </c>
      <c r="CB18" s="278">
        <f ca="1">ROUNDUP('IMP HR - Project Time'!CB18,0)</f>
        <v>3</v>
      </c>
      <c r="CC18" s="278">
        <f ca="1">ROUNDUP('IMP HR - Project Time'!CC18,0)</f>
        <v>16</v>
      </c>
      <c r="CD18" s="279">
        <f ca="1">ROUNDUP('IMP HR - Project Time'!CD18,0)</f>
        <v>12</v>
      </c>
      <c r="CE18" s="278">
        <f ca="1">ROUNDUP('IMP HR - Project Time'!CE18,0)</f>
        <v>4</v>
      </c>
      <c r="CF18" s="278">
        <f ca="1">ROUNDUP('IMP HR - Project Time'!CF18,0)</f>
        <v>16</v>
      </c>
      <c r="CG18" s="279">
        <f ca="1">ROUNDUP('IMP HR - Project Time'!CG18,0)</f>
        <v>11</v>
      </c>
      <c r="CH18" s="278">
        <f ca="1">ROUNDUP('IMP HR - Project Time'!CH18,0)</f>
        <v>3</v>
      </c>
      <c r="CI18" s="280">
        <f ca="1">ROUNDUP('IMP HR - Project Time'!CI18,0)</f>
        <v>16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77">
        <f ca="1">ROUNDUP('IMP HR - Project Time'!AB19,0)</f>
        <v>0</v>
      </c>
      <c r="AC19" s="278">
        <f ca="1">ROUNDUP('IMP HR - Project Time'!AC19,0)</f>
        <v>1</v>
      </c>
      <c r="AD19" s="278">
        <f ca="1">ROUNDUP('IMP HR - Project Time'!AD19,0)</f>
        <v>1</v>
      </c>
      <c r="AE19" s="279">
        <f ca="1">ROUNDUP('IMP HR - Project Time'!AE19,0)</f>
        <v>1</v>
      </c>
      <c r="AF19" s="278">
        <f ca="1">ROUNDUP('IMP HR - Project Time'!AF19,0)</f>
        <v>1</v>
      </c>
      <c r="AG19" s="278">
        <f ca="1">ROUNDUP('IMP HR - Project Time'!AG19,0)</f>
        <v>1</v>
      </c>
      <c r="AH19" s="279">
        <f ca="1">ROUNDUP('IMP HR - Project Time'!AH19,0)</f>
        <v>1</v>
      </c>
      <c r="AI19" s="278">
        <f ca="1">ROUNDUP('IMP HR - Project Time'!AI19,0)</f>
        <v>1</v>
      </c>
      <c r="AJ19" s="278">
        <f ca="1">ROUNDUP('IMP HR - Project Time'!AJ19,0)</f>
        <v>1</v>
      </c>
      <c r="AK19" s="279">
        <f ca="1">ROUNDUP('IMP HR - Project Time'!AK19,0)</f>
        <v>1</v>
      </c>
      <c r="AL19" s="278">
        <f ca="1">ROUNDUP('IMP HR - Project Time'!AL19,0)</f>
        <v>1</v>
      </c>
      <c r="AM19" s="280">
        <f ca="1">ROUNDUP('IMP HR - Project Time'!AM19,0)</f>
        <v>1</v>
      </c>
      <c r="AN19" s="277">
        <f ca="1">ROUNDUP('IMP HR - Project Time'!AN19,0)</f>
        <v>1</v>
      </c>
      <c r="AO19" s="278">
        <f ca="1">ROUNDUP('IMP HR - Project Time'!AO19,0)</f>
        <v>5</v>
      </c>
      <c r="AP19" s="278">
        <f ca="1">ROUNDUP('IMP HR - Project Time'!AP19,0)</f>
        <v>5</v>
      </c>
      <c r="AQ19" s="279">
        <f ca="1">ROUNDUP('IMP HR - Project Time'!AQ19,0)</f>
        <v>5</v>
      </c>
      <c r="AR19" s="278">
        <f ca="1">ROUNDUP('IMP HR - Project Time'!AR19,0)</f>
        <v>6</v>
      </c>
      <c r="AS19" s="278">
        <f ca="1">ROUNDUP('IMP HR - Project Time'!AS19,0)</f>
        <v>6</v>
      </c>
      <c r="AT19" s="279">
        <f ca="1">ROUNDUP('IMP HR - Project Time'!AT19,0)</f>
        <v>6</v>
      </c>
      <c r="AU19" s="278">
        <f ca="1">ROUNDUP('IMP HR - Project Time'!AU19,0)</f>
        <v>6</v>
      </c>
      <c r="AV19" s="278">
        <f ca="1">ROUNDUP('IMP HR - Project Time'!AV19,0)</f>
        <v>6</v>
      </c>
      <c r="AW19" s="279">
        <f ca="1">ROUNDUP('IMP HR - Project Time'!AW19,0)</f>
        <v>5</v>
      </c>
      <c r="AX19" s="278">
        <f ca="1">ROUNDUP('IMP HR - Project Time'!AX19,0)</f>
        <v>7</v>
      </c>
      <c r="AY19" s="280">
        <f ca="1">ROUNDUP('IMP HR - Project Time'!AY19,0)</f>
        <v>7</v>
      </c>
      <c r="AZ19" s="277">
        <f ca="1">ROUNDUP('IMP HR - Project Time'!AZ19,0)</f>
        <v>7</v>
      </c>
      <c r="BA19" s="278">
        <f ca="1">ROUNDUP('IMP HR - Project Time'!BA19,0)</f>
        <v>8</v>
      </c>
      <c r="BB19" s="278">
        <f ca="1">ROUNDUP('IMP HR - Project Time'!BB19,0)</f>
        <v>8</v>
      </c>
      <c r="BC19" s="279">
        <f ca="1">ROUNDUP('IMP HR - Project Time'!BC19,0)</f>
        <v>8</v>
      </c>
      <c r="BD19" s="278">
        <f ca="1">ROUNDUP('IMP HR - Project Time'!BD19,0)</f>
        <v>15</v>
      </c>
      <c r="BE19" s="278">
        <f ca="1">ROUNDUP('IMP HR - Project Time'!BE19,0)</f>
        <v>15</v>
      </c>
      <c r="BF19" s="279">
        <f ca="1">ROUNDUP('IMP HR - Project Time'!BF19,0)</f>
        <v>15</v>
      </c>
      <c r="BG19" s="278">
        <f ca="1">ROUNDUP('IMP HR - Project Time'!BG19,0)</f>
        <v>15</v>
      </c>
      <c r="BH19" s="278">
        <f ca="1">ROUNDUP('IMP HR - Project Time'!BH19,0)</f>
        <v>15</v>
      </c>
      <c r="BI19" s="279">
        <f ca="1">ROUNDUP('IMP HR - Project Time'!BI19,0)</f>
        <v>15</v>
      </c>
      <c r="BJ19" s="278">
        <f ca="1">ROUNDUP('IMP HR - Project Time'!BJ19,0)</f>
        <v>15</v>
      </c>
      <c r="BK19" s="280">
        <f ca="1">ROUNDUP('IMP HR - Project Time'!BK19,0)</f>
        <v>15</v>
      </c>
      <c r="BL19" s="277">
        <f ca="1">ROUNDUP('IMP HR - Project Time'!BL19,0)</f>
        <v>14</v>
      </c>
      <c r="BM19" s="278">
        <f ca="1">ROUNDUP('IMP HR - Project Time'!BM19,0)</f>
        <v>14</v>
      </c>
      <c r="BN19" s="278">
        <f ca="1">ROUNDUP('IMP HR - Project Time'!BN19,0)</f>
        <v>14</v>
      </c>
      <c r="BO19" s="279">
        <f ca="1">ROUNDUP('IMP HR - Project Time'!BO19,0)</f>
        <v>14</v>
      </c>
      <c r="BP19" s="278">
        <f ca="1">ROUNDUP('IMP HR - Project Time'!BP19,0)</f>
        <v>23</v>
      </c>
      <c r="BQ19" s="278">
        <f ca="1">ROUNDUP('IMP HR - Project Time'!BQ19,0)</f>
        <v>23</v>
      </c>
      <c r="BR19" s="279">
        <f ca="1">ROUNDUP('IMP HR - Project Time'!BR19,0)</f>
        <v>22</v>
      </c>
      <c r="BS19" s="278">
        <f ca="1">ROUNDUP('IMP HR - Project Time'!BS19,0)</f>
        <v>22</v>
      </c>
      <c r="BT19" s="278">
        <f ca="1">ROUNDUP('IMP HR - Project Time'!BT19,0)</f>
        <v>22</v>
      </c>
      <c r="BU19" s="279">
        <f ca="1">ROUNDUP('IMP HR - Project Time'!BU19,0)</f>
        <v>22</v>
      </c>
      <c r="BV19" s="278">
        <f ca="1">ROUNDUP('IMP HR - Project Time'!BV19,0)</f>
        <v>25</v>
      </c>
      <c r="BW19" s="280">
        <f ca="1">ROUNDUP('IMP HR - Project Time'!BW19,0)</f>
        <v>25</v>
      </c>
      <c r="BX19" s="277">
        <f ca="1">ROUNDUP('IMP HR - Project Time'!BX19,0)</f>
        <v>25</v>
      </c>
      <c r="BY19" s="278">
        <f ca="1">ROUNDUP('IMP HR - Project Time'!BY19,0)</f>
        <v>25</v>
      </c>
      <c r="BZ19" s="278">
        <f ca="1">ROUNDUP('IMP HR - Project Time'!BZ19,0)</f>
        <v>25</v>
      </c>
      <c r="CA19" s="279">
        <f ca="1">ROUNDUP('IMP HR - Project Time'!CA19,0)</f>
        <v>22</v>
      </c>
      <c r="CB19" s="278">
        <f ca="1">ROUNDUP('IMP HR - Project Time'!CB19,0)</f>
        <v>22</v>
      </c>
      <c r="CC19" s="278">
        <f ca="1">ROUNDUP('IMP HR - Project Time'!CC19,0)</f>
        <v>22</v>
      </c>
      <c r="CD19" s="279">
        <f ca="1">ROUNDUP('IMP HR - Project Time'!CD19,0)</f>
        <v>20</v>
      </c>
      <c r="CE19" s="278">
        <f ca="1">ROUNDUP('IMP HR - Project Time'!CE19,0)</f>
        <v>22</v>
      </c>
      <c r="CF19" s="278">
        <f ca="1">ROUNDUP('IMP HR - Project Time'!CF19,0)</f>
        <v>22</v>
      </c>
      <c r="CG19" s="279">
        <f ca="1">ROUNDUP('IMP HR - Project Time'!CG19,0)</f>
        <v>22</v>
      </c>
      <c r="CH19" s="278">
        <f ca="1">ROUNDUP('IMP HR - Project Time'!CH19,0)</f>
        <v>22</v>
      </c>
      <c r="CI19" s="280">
        <f ca="1">ROUNDUP('IMP HR - Project Time'!CI19,0)</f>
        <v>22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77">
        <f ca="1">ROUNDUP('IMP HR - Project Time'!AB20,0)</f>
        <v>0</v>
      </c>
      <c r="AC20" s="278">
        <f ca="1">ROUNDUP('IMP HR - Project Time'!AC20,0)</f>
        <v>0</v>
      </c>
      <c r="AD20" s="278">
        <f ca="1">ROUNDUP('IMP HR - Project Time'!AD20,0)</f>
        <v>1</v>
      </c>
      <c r="AE20" s="279">
        <f ca="1">ROUNDUP('IMP HR - Project Time'!AE20,0)</f>
        <v>2</v>
      </c>
      <c r="AF20" s="278">
        <f ca="1">ROUNDUP('IMP HR - Project Time'!AF20,0)</f>
        <v>2</v>
      </c>
      <c r="AG20" s="278">
        <f ca="1">ROUNDUP('IMP HR - Project Time'!AG20,0)</f>
        <v>2</v>
      </c>
      <c r="AH20" s="279">
        <f ca="1">ROUNDUP('IMP HR - Project Time'!AH20,0)</f>
        <v>2</v>
      </c>
      <c r="AI20" s="278">
        <f ca="1">ROUNDUP('IMP HR - Project Time'!AI20,0)</f>
        <v>2</v>
      </c>
      <c r="AJ20" s="278">
        <f ca="1">ROUNDUP('IMP HR - Project Time'!AJ20,0)</f>
        <v>2</v>
      </c>
      <c r="AK20" s="279">
        <f ca="1">ROUNDUP('IMP HR - Project Time'!AK20,0)</f>
        <v>2</v>
      </c>
      <c r="AL20" s="278">
        <f ca="1">ROUNDUP('IMP HR - Project Time'!AL20,0)</f>
        <v>2</v>
      </c>
      <c r="AM20" s="280">
        <f ca="1">ROUNDUP('IMP HR - Project Time'!AM20,0)</f>
        <v>2</v>
      </c>
      <c r="AN20" s="277">
        <f ca="1">ROUNDUP('IMP HR - Project Time'!AN20,0)</f>
        <v>2</v>
      </c>
      <c r="AO20" s="278">
        <f ca="1">ROUNDUP('IMP HR - Project Time'!AO20,0)</f>
        <v>2</v>
      </c>
      <c r="AP20" s="278">
        <f ca="1">ROUNDUP('IMP HR - Project Time'!AP20,0)</f>
        <v>6</v>
      </c>
      <c r="AQ20" s="279">
        <f ca="1">ROUNDUP('IMP HR - Project Time'!AQ20,0)</f>
        <v>10</v>
      </c>
      <c r="AR20" s="278">
        <f ca="1">ROUNDUP('IMP HR - Project Time'!AR20,0)</f>
        <v>10</v>
      </c>
      <c r="AS20" s="278">
        <f ca="1">ROUNDUP('IMP HR - Project Time'!AS20,0)</f>
        <v>11</v>
      </c>
      <c r="AT20" s="279">
        <f ca="1">ROUNDUP('IMP HR - Project Time'!AT20,0)</f>
        <v>12</v>
      </c>
      <c r="AU20" s="278">
        <f ca="1">ROUNDUP('IMP HR - Project Time'!AU20,0)</f>
        <v>12</v>
      </c>
      <c r="AV20" s="278">
        <f ca="1">ROUNDUP('IMP HR - Project Time'!AV20,0)</f>
        <v>12</v>
      </c>
      <c r="AW20" s="279">
        <f ca="1">ROUNDUP('IMP HR - Project Time'!AW20,0)</f>
        <v>10</v>
      </c>
      <c r="AX20" s="278">
        <f ca="1">ROUNDUP('IMP HR - Project Time'!AX20,0)</f>
        <v>10</v>
      </c>
      <c r="AY20" s="280">
        <f ca="1">ROUNDUP('IMP HR - Project Time'!AY20,0)</f>
        <v>12</v>
      </c>
      <c r="AZ20" s="277">
        <f ca="1">ROUNDUP('IMP HR - Project Time'!AZ20,0)</f>
        <v>13</v>
      </c>
      <c r="BA20" s="278">
        <f ca="1">ROUNDUP('IMP HR - Project Time'!BA20,0)</f>
        <v>13</v>
      </c>
      <c r="BB20" s="278">
        <f ca="1">ROUNDUP('IMP HR - Project Time'!BB20,0)</f>
        <v>14</v>
      </c>
      <c r="BC20" s="279">
        <f ca="1">ROUNDUP('IMP HR - Project Time'!BC20,0)</f>
        <v>15</v>
      </c>
      <c r="BD20" s="278">
        <f ca="1">ROUNDUP('IMP HR - Project Time'!BD20,0)</f>
        <v>15</v>
      </c>
      <c r="BE20" s="278">
        <f ca="1">ROUNDUP('IMP HR - Project Time'!BE20,0)</f>
        <v>23</v>
      </c>
      <c r="BF20" s="279">
        <f ca="1">ROUNDUP('IMP HR - Project Time'!BF20,0)</f>
        <v>30</v>
      </c>
      <c r="BG20" s="278">
        <f ca="1">ROUNDUP('IMP HR - Project Time'!BG20,0)</f>
        <v>30</v>
      </c>
      <c r="BH20" s="278">
        <f ca="1">ROUNDUP('IMP HR - Project Time'!BH20,0)</f>
        <v>30</v>
      </c>
      <c r="BI20" s="279">
        <f ca="1">ROUNDUP('IMP HR - Project Time'!BI20,0)</f>
        <v>30</v>
      </c>
      <c r="BJ20" s="278">
        <f ca="1">ROUNDUP('IMP HR - Project Time'!BJ20,0)</f>
        <v>30</v>
      </c>
      <c r="BK20" s="280">
        <f ca="1">ROUNDUP('IMP HR - Project Time'!BK20,0)</f>
        <v>30</v>
      </c>
      <c r="BL20" s="277">
        <f ca="1">ROUNDUP('IMP HR - Project Time'!BL20,0)</f>
        <v>28</v>
      </c>
      <c r="BM20" s="278">
        <f ca="1">ROUNDUP('IMP HR - Project Time'!BM20,0)</f>
        <v>28</v>
      </c>
      <c r="BN20" s="278">
        <f ca="1">ROUNDUP('IMP HR - Project Time'!BN20,0)</f>
        <v>28</v>
      </c>
      <c r="BO20" s="279">
        <f ca="1">ROUNDUP('IMP HR - Project Time'!BO20,0)</f>
        <v>28</v>
      </c>
      <c r="BP20" s="278">
        <f ca="1">ROUNDUP('IMP HR - Project Time'!BP20,0)</f>
        <v>28</v>
      </c>
      <c r="BQ20" s="278">
        <f ca="1">ROUNDUP('IMP HR - Project Time'!BQ20,0)</f>
        <v>37</v>
      </c>
      <c r="BR20" s="279">
        <f ca="1">ROUNDUP('IMP HR - Project Time'!BR20,0)</f>
        <v>43</v>
      </c>
      <c r="BS20" s="278">
        <f ca="1">ROUNDUP('IMP HR - Project Time'!BS20,0)</f>
        <v>43</v>
      </c>
      <c r="BT20" s="278">
        <f ca="1">ROUNDUP('IMP HR - Project Time'!BT20,0)</f>
        <v>43</v>
      </c>
      <c r="BU20" s="279">
        <f ca="1">ROUNDUP('IMP HR - Project Time'!BU20,0)</f>
        <v>43</v>
      </c>
      <c r="BV20" s="278">
        <f ca="1">ROUNDUP('IMP HR - Project Time'!BV20,0)</f>
        <v>43</v>
      </c>
      <c r="BW20" s="280">
        <f ca="1">ROUNDUP('IMP HR - Project Time'!BW20,0)</f>
        <v>46</v>
      </c>
      <c r="BX20" s="277">
        <f ca="1">ROUNDUP('IMP HR - Project Time'!BX20,0)</f>
        <v>49</v>
      </c>
      <c r="BY20" s="278">
        <f ca="1">ROUNDUP('IMP HR - Project Time'!BY20,0)</f>
        <v>49</v>
      </c>
      <c r="BZ20" s="278">
        <f ca="1">ROUNDUP('IMP HR - Project Time'!BZ20,0)</f>
        <v>49</v>
      </c>
      <c r="CA20" s="279">
        <f ca="1">ROUNDUP('IMP HR - Project Time'!CA20,0)</f>
        <v>43</v>
      </c>
      <c r="CB20" s="278">
        <f ca="1">ROUNDUP('IMP HR - Project Time'!CB20,0)</f>
        <v>43</v>
      </c>
      <c r="CC20" s="278">
        <f ca="1">ROUNDUP('IMP HR - Project Time'!CC20,0)</f>
        <v>43</v>
      </c>
      <c r="CD20" s="279">
        <f ca="1">ROUNDUP('IMP HR - Project Time'!CD20,0)</f>
        <v>40</v>
      </c>
      <c r="CE20" s="278">
        <f ca="1">ROUNDUP('IMP HR - Project Time'!CE20,0)</f>
        <v>40</v>
      </c>
      <c r="CF20" s="278">
        <f ca="1">ROUNDUP('IMP HR - Project Time'!CF20,0)</f>
        <v>41</v>
      </c>
      <c r="CG20" s="279">
        <f ca="1">ROUNDUP('IMP HR - Project Time'!CG20,0)</f>
        <v>43</v>
      </c>
      <c r="CH20" s="278">
        <f ca="1">ROUNDUP('IMP HR - Project Time'!CH20,0)</f>
        <v>43</v>
      </c>
      <c r="CI20" s="280">
        <f ca="1">ROUNDUP('IMP HR - Project Time'!CI20,0)</f>
        <v>43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77">
        <f ca="1">ROUNDUP('IMP HR - Project Time'!AB21,0)</f>
        <v>1</v>
      </c>
      <c r="AC21" s="278">
        <f ca="1">ROUNDUP('IMP HR - Project Time'!AC21,0)</f>
        <v>1</v>
      </c>
      <c r="AD21" s="278">
        <f ca="1">ROUNDUP('IMP HR - Project Time'!AD21,0)</f>
        <v>1</v>
      </c>
      <c r="AE21" s="279">
        <f ca="1">ROUNDUP('IMP HR - Project Time'!AE21,0)</f>
        <v>1</v>
      </c>
      <c r="AF21" s="278">
        <f ca="1">ROUNDUP('IMP HR - Project Time'!AF21,0)</f>
        <v>1</v>
      </c>
      <c r="AG21" s="278">
        <f ca="1">ROUNDUP('IMP HR - Project Time'!AG21,0)</f>
        <v>1</v>
      </c>
      <c r="AH21" s="279">
        <f ca="1">ROUNDUP('IMP HR - Project Time'!AH21,0)</f>
        <v>1</v>
      </c>
      <c r="AI21" s="278">
        <f ca="1">ROUNDUP('IMP HR - Project Time'!AI21,0)</f>
        <v>1</v>
      </c>
      <c r="AJ21" s="278">
        <f ca="1">ROUNDUP('IMP HR - Project Time'!AJ21,0)</f>
        <v>1</v>
      </c>
      <c r="AK21" s="279">
        <f ca="1">ROUNDUP('IMP HR - Project Time'!AK21,0)</f>
        <v>1</v>
      </c>
      <c r="AL21" s="278">
        <f ca="1">ROUNDUP('IMP HR - Project Time'!AL21,0)</f>
        <v>1</v>
      </c>
      <c r="AM21" s="280">
        <f ca="1">ROUNDUP('IMP HR - Project Time'!AM21,0)</f>
        <v>1</v>
      </c>
      <c r="AN21" s="277">
        <f ca="1">ROUNDUP('IMP HR - Project Time'!AN21,0)</f>
        <v>5</v>
      </c>
      <c r="AO21" s="278">
        <f ca="1">ROUNDUP('IMP HR - Project Time'!AO21,0)</f>
        <v>5</v>
      </c>
      <c r="AP21" s="278">
        <f ca="1">ROUNDUP('IMP HR - Project Time'!AP21,0)</f>
        <v>5</v>
      </c>
      <c r="AQ21" s="279">
        <f ca="1">ROUNDUP('IMP HR - Project Time'!AQ21,0)</f>
        <v>6</v>
      </c>
      <c r="AR21" s="278">
        <f ca="1">ROUNDUP('IMP HR - Project Time'!AR21,0)</f>
        <v>6</v>
      </c>
      <c r="AS21" s="278">
        <f ca="1">ROUNDUP('IMP HR - Project Time'!AS21,0)</f>
        <v>6</v>
      </c>
      <c r="AT21" s="279">
        <f ca="1">ROUNDUP('IMP HR - Project Time'!AT21,0)</f>
        <v>6</v>
      </c>
      <c r="AU21" s="278">
        <f ca="1">ROUNDUP('IMP HR - Project Time'!AU21,0)</f>
        <v>6</v>
      </c>
      <c r="AV21" s="278">
        <f ca="1">ROUNDUP('IMP HR - Project Time'!AV21,0)</f>
        <v>6</v>
      </c>
      <c r="AW21" s="279">
        <f ca="1">ROUNDUP('IMP HR - Project Time'!AW21,0)</f>
        <v>7</v>
      </c>
      <c r="AX21" s="278">
        <f ca="1">ROUNDUP('IMP HR - Project Time'!AX21,0)</f>
        <v>7</v>
      </c>
      <c r="AY21" s="280">
        <f ca="1">ROUNDUP('IMP HR - Project Time'!AY21,0)</f>
        <v>7</v>
      </c>
      <c r="AZ21" s="277">
        <f ca="1">ROUNDUP('IMP HR - Project Time'!AZ21,0)</f>
        <v>8</v>
      </c>
      <c r="BA21" s="278">
        <f ca="1">ROUNDUP('IMP HR - Project Time'!BA21,0)</f>
        <v>8</v>
      </c>
      <c r="BB21" s="278">
        <f ca="1">ROUNDUP('IMP HR - Project Time'!BB21,0)</f>
        <v>8</v>
      </c>
      <c r="BC21" s="279">
        <f ca="1">ROUNDUP('IMP HR - Project Time'!BC21,0)</f>
        <v>15</v>
      </c>
      <c r="BD21" s="278">
        <f ca="1">ROUNDUP('IMP HR - Project Time'!BD21,0)</f>
        <v>15</v>
      </c>
      <c r="BE21" s="278">
        <f ca="1">ROUNDUP('IMP HR - Project Time'!BE21,0)</f>
        <v>15</v>
      </c>
      <c r="BF21" s="279">
        <f ca="1">ROUNDUP('IMP HR - Project Time'!BF21,0)</f>
        <v>15</v>
      </c>
      <c r="BG21" s="278">
        <f ca="1">ROUNDUP('IMP HR - Project Time'!BG21,0)</f>
        <v>15</v>
      </c>
      <c r="BH21" s="278">
        <f ca="1">ROUNDUP('IMP HR - Project Time'!BH21,0)</f>
        <v>15</v>
      </c>
      <c r="BI21" s="279">
        <f ca="1">ROUNDUP('IMP HR - Project Time'!BI21,0)</f>
        <v>15</v>
      </c>
      <c r="BJ21" s="278">
        <f ca="1">ROUNDUP('IMP HR - Project Time'!BJ21,0)</f>
        <v>15</v>
      </c>
      <c r="BK21" s="280">
        <f ca="1">ROUNDUP('IMP HR - Project Time'!BK21,0)</f>
        <v>15</v>
      </c>
      <c r="BL21" s="277">
        <f ca="1">ROUNDUP('IMP HR - Project Time'!BL21,0)</f>
        <v>14</v>
      </c>
      <c r="BM21" s="278">
        <f ca="1">ROUNDUP('IMP HR - Project Time'!BM21,0)</f>
        <v>14</v>
      </c>
      <c r="BN21" s="278">
        <f ca="1">ROUNDUP('IMP HR - Project Time'!BN21,0)</f>
        <v>14</v>
      </c>
      <c r="BO21" s="279">
        <f ca="1">ROUNDUP('IMP HR - Project Time'!BO21,0)</f>
        <v>23</v>
      </c>
      <c r="BP21" s="278">
        <f ca="1">ROUNDUP('IMP HR - Project Time'!BP21,0)</f>
        <v>23</v>
      </c>
      <c r="BQ21" s="278">
        <f ca="1">ROUNDUP('IMP HR - Project Time'!BQ21,0)</f>
        <v>23</v>
      </c>
      <c r="BR21" s="279">
        <f ca="1">ROUNDUP('IMP HR - Project Time'!BR21,0)</f>
        <v>22</v>
      </c>
      <c r="BS21" s="278">
        <f ca="1">ROUNDUP('IMP HR - Project Time'!BS21,0)</f>
        <v>22</v>
      </c>
      <c r="BT21" s="278">
        <f ca="1">ROUNDUP('IMP HR - Project Time'!BT21,0)</f>
        <v>22</v>
      </c>
      <c r="BU21" s="279">
        <f ca="1">ROUNDUP('IMP HR - Project Time'!BU21,0)</f>
        <v>25</v>
      </c>
      <c r="BV21" s="278">
        <f ca="1">ROUNDUP('IMP HR - Project Time'!BV21,0)</f>
        <v>25</v>
      </c>
      <c r="BW21" s="280">
        <f ca="1">ROUNDUP('IMP HR - Project Time'!BW21,0)</f>
        <v>25</v>
      </c>
      <c r="BX21" s="277">
        <f ca="1">ROUNDUP('IMP HR - Project Time'!BX21,0)</f>
        <v>25</v>
      </c>
      <c r="BY21" s="278">
        <f ca="1">ROUNDUP('IMP HR - Project Time'!BY21,0)</f>
        <v>25</v>
      </c>
      <c r="BZ21" s="278">
        <f ca="1">ROUNDUP('IMP HR - Project Time'!BZ21,0)</f>
        <v>25</v>
      </c>
      <c r="CA21" s="279">
        <f ca="1">ROUNDUP('IMP HR - Project Time'!CA21,0)</f>
        <v>22</v>
      </c>
      <c r="CB21" s="278">
        <f ca="1">ROUNDUP('IMP HR - Project Time'!CB21,0)</f>
        <v>22</v>
      </c>
      <c r="CC21" s="278">
        <f ca="1">ROUNDUP('IMP HR - Project Time'!CC21,0)</f>
        <v>22</v>
      </c>
      <c r="CD21" s="279">
        <f ca="1">ROUNDUP('IMP HR - Project Time'!CD21,0)</f>
        <v>22</v>
      </c>
      <c r="CE21" s="278">
        <f ca="1">ROUNDUP('IMP HR - Project Time'!CE21,0)</f>
        <v>22</v>
      </c>
      <c r="CF21" s="278">
        <f ca="1">ROUNDUP('IMP HR - Project Time'!CF21,0)</f>
        <v>22</v>
      </c>
      <c r="CG21" s="279">
        <f ca="1">ROUNDUP('IMP HR - Project Time'!CG21,0)</f>
        <v>22</v>
      </c>
      <c r="CH21" s="278">
        <f ca="1">ROUNDUP('IMP HR - Project Time'!CH21,0)</f>
        <v>22</v>
      </c>
      <c r="CI21" s="280">
        <f ca="1">ROUNDUP('IMP HR - Project Time'!CI21,0)</f>
        <v>22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77">
        <f ca="1">ROUNDUP('IMP HR - Project Time'!AB22,0)</f>
        <v>1</v>
      </c>
      <c r="AC22" s="278">
        <f ca="1">ROUNDUP('IMP HR - Project Time'!AC22,0)</f>
        <v>1</v>
      </c>
      <c r="AD22" s="278">
        <f ca="1">ROUNDUP('IMP HR - Project Time'!AD22,0)</f>
        <v>1</v>
      </c>
      <c r="AE22" s="279">
        <f ca="1">ROUNDUP('IMP HR - Project Time'!AE22,0)</f>
        <v>1</v>
      </c>
      <c r="AF22" s="278">
        <f ca="1">ROUNDUP('IMP HR - Project Time'!AF22,0)</f>
        <v>1</v>
      </c>
      <c r="AG22" s="278">
        <f ca="1">ROUNDUP('IMP HR - Project Time'!AG22,0)</f>
        <v>1</v>
      </c>
      <c r="AH22" s="279">
        <f ca="1">ROUNDUP('IMP HR - Project Time'!AH22,0)</f>
        <v>1</v>
      </c>
      <c r="AI22" s="278">
        <f ca="1">ROUNDUP('IMP HR - Project Time'!AI22,0)</f>
        <v>1</v>
      </c>
      <c r="AJ22" s="278">
        <f ca="1">ROUNDUP('IMP HR - Project Time'!AJ22,0)</f>
        <v>1</v>
      </c>
      <c r="AK22" s="279">
        <f ca="1">ROUNDUP('IMP HR - Project Time'!AK22,0)</f>
        <v>1</v>
      </c>
      <c r="AL22" s="278">
        <f ca="1">ROUNDUP('IMP HR - Project Time'!AL22,0)</f>
        <v>1</v>
      </c>
      <c r="AM22" s="280">
        <f ca="1">ROUNDUP('IMP HR - Project Time'!AM22,0)</f>
        <v>1</v>
      </c>
      <c r="AN22" s="277">
        <f ca="1">ROUNDUP('IMP HR - Project Time'!AN22,0)</f>
        <v>1</v>
      </c>
      <c r="AO22" s="278">
        <f ca="1">ROUNDUP('IMP HR - Project Time'!AO22,0)</f>
        <v>1</v>
      </c>
      <c r="AP22" s="278">
        <f ca="1">ROUNDUP('IMP HR - Project Time'!AP22,0)</f>
        <v>1</v>
      </c>
      <c r="AQ22" s="279">
        <f ca="1">ROUNDUP('IMP HR - Project Time'!AQ22,0)</f>
        <v>2</v>
      </c>
      <c r="AR22" s="278">
        <f ca="1">ROUNDUP('IMP HR - Project Time'!AR22,0)</f>
        <v>2</v>
      </c>
      <c r="AS22" s="278">
        <f ca="1">ROUNDUP('IMP HR - Project Time'!AS22,0)</f>
        <v>2</v>
      </c>
      <c r="AT22" s="279">
        <f ca="1">ROUNDUP('IMP HR - Project Time'!AT22,0)</f>
        <v>2</v>
      </c>
      <c r="AU22" s="278">
        <f ca="1">ROUNDUP('IMP HR - Project Time'!AU22,0)</f>
        <v>2</v>
      </c>
      <c r="AV22" s="278">
        <f ca="1">ROUNDUP('IMP HR - Project Time'!AV22,0)</f>
        <v>2</v>
      </c>
      <c r="AW22" s="279">
        <f ca="1">ROUNDUP('IMP HR - Project Time'!AW22,0)</f>
        <v>2</v>
      </c>
      <c r="AX22" s="278">
        <f ca="1">ROUNDUP('IMP HR - Project Time'!AX22,0)</f>
        <v>2</v>
      </c>
      <c r="AY22" s="280">
        <f ca="1">ROUNDUP('IMP HR - Project Time'!AY22,0)</f>
        <v>2</v>
      </c>
      <c r="AZ22" s="277">
        <f ca="1">ROUNDUP('IMP HR - Project Time'!AZ22,0)</f>
        <v>2</v>
      </c>
      <c r="BA22" s="278">
        <f ca="1">ROUNDUP('IMP HR - Project Time'!BA22,0)</f>
        <v>2</v>
      </c>
      <c r="BB22" s="278">
        <f ca="1">ROUNDUP('IMP HR - Project Time'!BB22,0)</f>
        <v>2</v>
      </c>
      <c r="BC22" s="279">
        <f ca="1">ROUNDUP('IMP HR - Project Time'!BC22,0)</f>
        <v>3</v>
      </c>
      <c r="BD22" s="278">
        <f ca="1">ROUNDUP('IMP HR - Project Time'!BD22,0)</f>
        <v>3</v>
      </c>
      <c r="BE22" s="278">
        <f ca="1">ROUNDUP('IMP HR - Project Time'!BE22,0)</f>
        <v>3</v>
      </c>
      <c r="BF22" s="279">
        <f ca="1">ROUNDUP('IMP HR - Project Time'!BF22,0)</f>
        <v>3</v>
      </c>
      <c r="BG22" s="278">
        <f ca="1">ROUNDUP('IMP HR - Project Time'!BG22,0)</f>
        <v>3</v>
      </c>
      <c r="BH22" s="278">
        <f ca="1">ROUNDUP('IMP HR - Project Time'!BH22,0)</f>
        <v>3</v>
      </c>
      <c r="BI22" s="279">
        <f ca="1">ROUNDUP('IMP HR - Project Time'!BI22,0)</f>
        <v>3</v>
      </c>
      <c r="BJ22" s="278">
        <f ca="1">ROUNDUP('IMP HR - Project Time'!BJ22,0)</f>
        <v>3</v>
      </c>
      <c r="BK22" s="280">
        <f ca="1">ROUNDUP('IMP HR - Project Time'!BK22,0)</f>
        <v>3</v>
      </c>
      <c r="BL22" s="277">
        <f ca="1">ROUNDUP('IMP HR - Project Time'!BL22,0)</f>
        <v>3</v>
      </c>
      <c r="BM22" s="278">
        <f ca="1">ROUNDUP('IMP HR - Project Time'!BM22,0)</f>
        <v>3</v>
      </c>
      <c r="BN22" s="278">
        <f ca="1">ROUNDUP('IMP HR - Project Time'!BN22,0)</f>
        <v>3</v>
      </c>
      <c r="BO22" s="279">
        <f ca="1">ROUNDUP('IMP HR - Project Time'!BO22,0)</f>
        <v>5</v>
      </c>
      <c r="BP22" s="278">
        <f ca="1">ROUNDUP('IMP HR - Project Time'!BP22,0)</f>
        <v>5</v>
      </c>
      <c r="BQ22" s="278">
        <f ca="1">ROUNDUP('IMP HR - Project Time'!BQ22,0)</f>
        <v>5</v>
      </c>
      <c r="BR22" s="279">
        <f ca="1">ROUNDUP('IMP HR - Project Time'!BR22,0)</f>
        <v>5</v>
      </c>
      <c r="BS22" s="278">
        <f ca="1">ROUNDUP('IMP HR - Project Time'!BS22,0)</f>
        <v>5</v>
      </c>
      <c r="BT22" s="278">
        <f ca="1">ROUNDUP('IMP HR - Project Time'!BT22,0)</f>
        <v>5</v>
      </c>
      <c r="BU22" s="279">
        <f ca="1">ROUNDUP('IMP HR - Project Time'!BU22,0)</f>
        <v>5</v>
      </c>
      <c r="BV22" s="278">
        <f ca="1">ROUNDUP('IMP HR - Project Time'!BV22,0)</f>
        <v>5</v>
      </c>
      <c r="BW22" s="280">
        <f ca="1">ROUNDUP('IMP HR - Project Time'!BW22,0)</f>
        <v>5</v>
      </c>
      <c r="BX22" s="277">
        <f ca="1">ROUNDUP('IMP HR - Project Time'!BX22,0)</f>
        <v>5</v>
      </c>
      <c r="BY22" s="278">
        <f ca="1">ROUNDUP('IMP HR - Project Time'!BY22,0)</f>
        <v>5</v>
      </c>
      <c r="BZ22" s="278">
        <f ca="1">ROUNDUP('IMP HR - Project Time'!BZ22,0)</f>
        <v>5</v>
      </c>
      <c r="CA22" s="279">
        <f ca="1">ROUNDUP('IMP HR - Project Time'!CA22,0)</f>
        <v>5</v>
      </c>
      <c r="CB22" s="278">
        <f ca="1">ROUNDUP('IMP HR - Project Time'!CB22,0)</f>
        <v>5</v>
      </c>
      <c r="CC22" s="278">
        <f ca="1">ROUNDUP('IMP HR - Project Time'!CC22,0)</f>
        <v>5</v>
      </c>
      <c r="CD22" s="279">
        <f ca="1">ROUNDUP('IMP HR - Project Time'!CD22,0)</f>
        <v>5</v>
      </c>
      <c r="CE22" s="278">
        <f ca="1">ROUNDUP('IMP HR - Project Time'!CE22,0)</f>
        <v>5</v>
      </c>
      <c r="CF22" s="278">
        <f ca="1">ROUNDUP('IMP HR - Project Time'!CF22,0)</f>
        <v>5</v>
      </c>
      <c r="CG22" s="279">
        <f ca="1">ROUNDUP('IMP HR - Project Time'!CG22,0)</f>
        <v>5</v>
      </c>
      <c r="CH22" s="278">
        <f ca="1">ROUNDUP('IMP HR - Project Time'!CH22,0)</f>
        <v>5</v>
      </c>
      <c r="CI22" s="280">
        <f ca="1">ROUNDUP('IMP HR - Project Time'!CI22,0)</f>
        <v>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77">
        <f ca="1">ROUNDUP('IMP HR - Project Time'!AB23,0)</f>
        <v>1</v>
      </c>
      <c r="AC23" s="278">
        <f ca="1">ROUNDUP('IMP HR - Project Time'!AC23,0)</f>
        <v>1</v>
      </c>
      <c r="AD23" s="278">
        <f ca="1">ROUNDUP('IMP HR - Project Time'!AD23,0)</f>
        <v>1</v>
      </c>
      <c r="AE23" s="279">
        <f ca="1">ROUNDUP('IMP HR - Project Time'!AE23,0)</f>
        <v>1</v>
      </c>
      <c r="AF23" s="278">
        <f ca="1">ROUNDUP('IMP HR - Project Time'!AF23,0)</f>
        <v>1</v>
      </c>
      <c r="AG23" s="278">
        <f ca="1">ROUNDUP('IMP HR - Project Time'!AG23,0)</f>
        <v>1</v>
      </c>
      <c r="AH23" s="279">
        <f ca="1">ROUNDUP('IMP HR - Project Time'!AH23,0)</f>
        <v>1</v>
      </c>
      <c r="AI23" s="278">
        <f ca="1">ROUNDUP('IMP HR - Project Time'!AI23,0)</f>
        <v>1</v>
      </c>
      <c r="AJ23" s="278">
        <f ca="1">ROUNDUP('IMP HR - Project Time'!AJ23,0)</f>
        <v>1</v>
      </c>
      <c r="AK23" s="279">
        <f ca="1">ROUNDUP('IMP HR - Project Time'!AK23,0)</f>
        <v>1</v>
      </c>
      <c r="AL23" s="278">
        <f ca="1">ROUNDUP('IMP HR - Project Time'!AL23,0)</f>
        <v>1</v>
      </c>
      <c r="AM23" s="280">
        <f ca="1">ROUNDUP('IMP HR - Project Time'!AM23,0)</f>
        <v>1</v>
      </c>
      <c r="AN23" s="277">
        <f ca="1">ROUNDUP('IMP HR - Project Time'!AN23,0)</f>
        <v>1</v>
      </c>
      <c r="AO23" s="278">
        <f ca="1">ROUNDUP('IMP HR - Project Time'!AO23,0)</f>
        <v>1</v>
      </c>
      <c r="AP23" s="278">
        <f ca="1">ROUNDUP('IMP HR - Project Time'!AP23,0)</f>
        <v>1</v>
      </c>
      <c r="AQ23" s="279">
        <f ca="1">ROUNDUP('IMP HR - Project Time'!AQ23,0)</f>
        <v>2</v>
      </c>
      <c r="AR23" s="278">
        <f ca="1">ROUNDUP('IMP HR - Project Time'!AR23,0)</f>
        <v>2</v>
      </c>
      <c r="AS23" s="278">
        <f ca="1">ROUNDUP('IMP HR - Project Time'!AS23,0)</f>
        <v>2</v>
      </c>
      <c r="AT23" s="279">
        <f ca="1">ROUNDUP('IMP HR - Project Time'!AT23,0)</f>
        <v>2</v>
      </c>
      <c r="AU23" s="278">
        <f ca="1">ROUNDUP('IMP HR - Project Time'!AU23,0)</f>
        <v>2</v>
      </c>
      <c r="AV23" s="278">
        <f ca="1">ROUNDUP('IMP HR - Project Time'!AV23,0)</f>
        <v>2</v>
      </c>
      <c r="AW23" s="279">
        <f ca="1">ROUNDUP('IMP HR - Project Time'!AW23,0)</f>
        <v>2</v>
      </c>
      <c r="AX23" s="278">
        <f ca="1">ROUNDUP('IMP HR - Project Time'!AX23,0)</f>
        <v>2</v>
      </c>
      <c r="AY23" s="280">
        <f ca="1">ROUNDUP('IMP HR - Project Time'!AY23,0)</f>
        <v>2</v>
      </c>
      <c r="AZ23" s="277">
        <f ca="1">ROUNDUP('IMP HR - Project Time'!AZ23,0)</f>
        <v>2</v>
      </c>
      <c r="BA23" s="278">
        <f ca="1">ROUNDUP('IMP HR - Project Time'!BA23,0)</f>
        <v>2</v>
      </c>
      <c r="BB23" s="278">
        <f ca="1">ROUNDUP('IMP HR - Project Time'!BB23,0)</f>
        <v>2</v>
      </c>
      <c r="BC23" s="279">
        <f ca="1">ROUNDUP('IMP HR - Project Time'!BC23,0)</f>
        <v>3</v>
      </c>
      <c r="BD23" s="278">
        <f ca="1">ROUNDUP('IMP HR - Project Time'!BD23,0)</f>
        <v>3</v>
      </c>
      <c r="BE23" s="278">
        <f ca="1">ROUNDUP('IMP HR - Project Time'!BE23,0)</f>
        <v>3</v>
      </c>
      <c r="BF23" s="279">
        <f ca="1">ROUNDUP('IMP HR - Project Time'!BF23,0)</f>
        <v>3</v>
      </c>
      <c r="BG23" s="278">
        <f ca="1">ROUNDUP('IMP HR - Project Time'!BG23,0)</f>
        <v>3</v>
      </c>
      <c r="BH23" s="278">
        <f ca="1">ROUNDUP('IMP HR - Project Time'!BH23,0)</f>
        <v>3</v>
      </c>
      <c r="BI23" s="279">
        <f ca="1">ROUNDUP('IMP HR - Project Time'!BI23,0)</f>
        <v>3</v>
      </c>
      <c r="BJ23" s="278">
        <f ca="1">ROUNDUP('IMP HR - Project Time'!BJ23,0)</f>
        <v>3</v>
      </c>
      <c r="BK23" s="280">
        <f ca="1">ROUNDUP('IMP HR - Project Time'!BK23,0)</f>
        <v>3</v>
      </c>
      <c r="BL23" s="277">
        <f ca="1">ROUNDUP('IMP HR - Project Time'!BL23,0)</f>
        <v>3</v>
      </c>
      <c r="BM23" s="278">
        <f ca="1">ROUNDUP('IMP HR - Project Time'!BM23,0)</f>
        <v>3</v>
      </c>
      <c r="BN23" s="278">
        <f ca="1">ROUNDUP('IMP HR - Project Time'!BN23,0)</f>
        <v>3</v>
      </c>
      <c r="BO23" s="279">
        <f ca="1">ROUNDUP('IMP HR - Project Time'!BO23,0)</f>
        <v>5</v>
      </c>
      <c r="BP23" s="278">
        <f ca="1">ROUNDUP('IMP HR - Project Time'!BP23,0)</f>
        <v>5</v>
      </c>
      <c r="BQ23" s="278">
        <f ca="1">ROUNDUP('IMP HR - Project Time'!BQ23,0)</f>
        <v>5</v>
      </c>
      <c r="BR23" s="279">
        <f ca="1">ROUNDUP('IMP HR - Project Time'!BR23,0)</f>
        <v>5</v>
      </c>
      <c r="BS23" s="278">
        <f ca="1">ROUNDUP('IMP HR - Project Time'!BS23,0)</f>
        <v>5</v>
      </c>
      <c r="BT23" s="278">
        <f ca="1">ROUNDUP('IMP HR - Project Time'!BT23,0)</f>
        <v>5</v>
      </c>
      <c r="BU23" s="279">
        <f ca="1">ROUNDUP('IMP HR - Project Time'!BU23,0)</f>
        <v>5</v>
      </c>
      <c r="BV23" s="278">
        <f ca="1">ROUNDUP('IMP HR - Project Time'!BV23,0)</f>
        <v>5</v>
      </c>
      <c r="BW23" s="280">
        <f ca="1">ROUNDUP('IMP HR - Project Time'!BW23,0)</f>
        <v>5</v>
      </c>
      <c r="BX23" s="277">
        <f ca="1">ROUNDUP('IMP HR - Project Time'!BX23,0)</f>
        <v>5</v>
      </c>
      <c r="BY23" s="278">
        <f ca="1">ROUNDUP('IMP HR - Project Time'!BY23,0)</f>
        <v>5</v>
      </c>
      <c r="BZ23" s="278">
        <f ca="1">ROUNDUP('IMP HR - Project Time'!BZ23,0)</f>
        <v>5</v>
      </c>
      <c r="CA23" s="279">
        <f ca="1">ROUNDUP('IMP HR - Project Time'!CA23,0)</f>
        <v>5</v>
      </c>
      <c r="CB23" s="278">
        <f ca="1">ROUNDUP('IMP HR - Project Time'!CB23,0)</f>
        <v>5</v>
      </c>
      <c r="CC23" s="278">
        <f ca="1">ROUNDUP('IMP HR - Project Time'!CC23,0)</f>
        <v>5</v>
      </c>
      <c r="CD23" s="279">
        <f ca="1">ROUNDUP('IMP HR - Project Time'!CD23,0)</f>
        <v>5</v>
      </c>
      <c r="CE23" s="278">
        <f ca="1">ROUNDUP('IMP HR - Project Time'!CE23,0)</f>
        <v>5</v>
      </c>
      <c r="CF23" s="278">
        <f ca="1">ROUNDUP('IMP HR - Project Time'!CF23,0)</f>
        <v>5</v>
      </c>
      <c r="CG23" s="279">
        <f ca="1">ROUNDUP('IMP HR - Project Time'!CG23,0)</f>
        <v>5</v>
      </c>
      <c r="CH23" s="278">
        <f ca="1">ROUNDUP('IMP HR - Project Time'!CH23,0)</f>
        <v>5</v>
      </c>
      <c r="CI23" s="280">
        <f ca="1">ROUNDUP('IMP HR - Project Time'!CI23,0)</f>
        <v>5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77">
        <f ca="1">ROUNDUP('IMP HR - Project Time'!AB24,0)</f>
        <v>1</v>
      </c>
      <c r="AC24" s="278">
        <f ca="1">ROUNDUP('IMP HR - Project Time'!AC24,0)</f>
        <v>1</v>
      </c>
      <c r="AD24" s="278">
        <f ca="1">ROUNDUP('IMP HR - Project Time'!AD24,0)</f>
        <v>1</v>
      </c>
      <c r="AE24" s="279">
        <f ca="1">ROUNDUP('IMP HR - Project Time'!AE24,0)</f>
        <v>1</v>
      </c>
      <c r="AF24" s="278">
        <f ca="1">ROUNDUP('IMP HR - Project Time'!AF24,0)</f>
        <v>1</v>
      </c>
      <c r="AG24" s="278">
        <f ca="1">ROUNDUP('IMP HR - Project Time'!AG24,0)</f>
        <v>1</v>
      </c>
      <c r="AH24" s="279">
        <f ca="1">ROUNDUP('IMP HR - Project Time'!AH24,0)</f>
        <v>1</v>
      </c>
      <c r="AI24" s="278">
        <f ca="1">ROUNDUP('IMP HR - Project Time'!AI24,0)</f>
        <v>1</v>
      </c>
      <c r="AJ24" s="278">
        <f ca="1">ROUNDUP('IMP HR - Project Time'!AJ24,0)</f>
        <v>1</v>
      </c>
      <c r="AK24" s="279">
        <f ca="1">ROUNDUP('IMP HR - Project Time'!AK24,0)</f>
        <v>1</v>
      </c>
      <c r="AL24" s="278">
        <f ca="1">ROUNDUP('IMP HR - Project Time'!AL24,0)</f>
        <v>1</v>
      </c>
      <c r="AM24" s="280">
        <f ca="1">ROUNDUP('IMP HR - Project Time'!AM24,0)</f>
        <v>1</v>
      </c>
      <c r="AN24" s="277">
        <f ca="1">ROUNDUP('IMP HR - Project Time'!AN24,0)</f>
        <v>3</v>
      </c>
      <c r="AO24" s="278">
        <f ca="1">ROUNDUP('IMP HR - Project Time'!AO24,0)</f>
        <v>3</v>
      </c>
      <c r="AP24" s="278">
        <f ca="1">ROUNDUP('IMP HR - Project Time'!AP24,0)</f>
        <v>3</v>
      </c>
      <c r="AQ24" s="279">
        <f ca="1">ROUNDUP('IMP HR - Project Time'!AQ24,0)</f>
        <v>3</v>
      </c>
      <c r="AR24" s="278">
        <f ca="1">ROUNDUP('IMP HR - Project Time'!AR24,0)</f>
        <v>3</v>
      </c>
      <c r="AS24" s="278">
        <f ca="1">ROUNDUP('IMP HR - Project Time'!AS24,0)</f>
        <v>3</v>
      </c>
      <c r="AT24" s="279">
        <f ca="1">ROUNDUP('IMP HR - Project Time'!AT24,0)</f>
        <v>3</v>
      </c>
      <c r="AU24" s="278">
        <f ca="1">ROUNDUP('IMP HR - Project Time'!AU24,0)</f>
        <v>3</v>
      </c>
      <c r="AV24" s="278">
        <f ca="1">ROUNDUP('IMP HR - Project Time'!AV24,0)</f>
        <v>3</v>
      </c>
      <c r="AW24" s="279">
        <f ca="1">ROUNDUP('IMP HR - Project Time'!AW24,0)</f>
        <v>4</v>
      </c>
      <c r="AX24" s="278">
        <f ca="1">ROUNDUP('IMP HR - Project Time'!AX24,0)</f>
        <v>4</v>
      </c>
      <c r="AY24" s="280">
        <f ca="1">ROUNDUP('IMP HR - Project Time'!AY24,0)</f>
        <v>4</v>
      </c>
      <c r="AZ24" s="277">
        <f ca="1">ROUNDUP('IMP HR - Project Time'!AZ24,0)</f>
        <v>4</v>
      </c>
      <c r="BA24" s="278">
        <f ca="1">ROUNDUP('IMP HR - Project Time'!BA24,0)</f>
        <v>4</v>
      </c>
      <c r="BB24" s="278">
        <f ca="1">ROUNDUP('IMP HR - Project Time'!BB24,0)</f>
        <v>4</v>
      </c>
      <c r="BC24" s="279">
        <f ca="1">ROUNDUP('IMP HR - Project Time'!BC24,0)</f>
        <v>8</v>
      </c>
      <c r="BD24" s="278">
        <f ca="1">ROUNDUP('IMP HR - Project Time'!BD24,0)</f>
        <v>8</v>
      </c>
      <c r="BE24" s="278">
        <f ca="1">ROUNDUP('IMP HR - Project Time'!BE24,0)</f>
        <v>8</v>
      </c>
      <c r="BF24" s="279">
        <f ca="1">ROUNDUP('IMP HR - Project Time'!BF24,0)</f>
        <v>8</v>
      </c>
      <c r="BG24" s="278">
        <f ca="1">ROUNDUP('IMP HR - Project Time'!BG24,0)</f>
        <v>8</v>
      </c>
      <c r="BH24" s="278">
        <f ca="1">ROUNDUP('IMP HR - Project Time'!BH24,0)</f>
        <v>8</v>
      </c>
      <c r="BI24" s="279">
        <f ca="1">ROUNDUP('IMP HR - Project Time'!BI24,0)</f>
        <v>8</v>
      </c>
      <c r="BJ24" s="278">
        <f ca="1">ROUNDUP('IMP HR - Project Time'!BJ24,0)</f>
        <v>8</v>
      </c>
      <c r="BK24" s="280">
        <f ca="1">ROUNDUP('IMP HR - Project Time'!BK24,0)</f>
        <v>8</v>
      </c>
      <c r="BL24" s="277">
        <f ca="1">ROUNDUP('IMP HR - Project Time'!BL24,0)</f>
        <v>7</v>
      </c>
      <c r="BM24" s="278">
        <f ca="1">ROUNDUP('IMP HR - Project Time'!BM24,0)</f>
        <v>7</v>
      </c>
      <c r="BN24" s="278">
        <f ca="1">ROUNDUP('IMP HR - Project Time'!BN24,0)</f>
        <v>7</v>
      </c>
      <c r="BO24" s="279">
        <f ca="1">ROUNDUP('IMP HR - Project Time'!BO24,0)</f>
        <v>12</v>
      </c>
      <c r="BP24" s="278">
        <f ca="1">ROUNDUP('IMP HR - Project Time'!BP24,0)</f>
        <v>12</v>
      </c>
      <c r="BQ24" s="278">
        <f ca="1">ROUNDUP('IMP HR - Project Time'!BQ24,0)</f>
        <v>12</v>
      </c>
      <c r="BR24" s="279">
        <f ca="1">ROUNDUP('IMP HR - Project Time'!BR24,0)</f>
        <v>11</v>
      </c>
      <c r="BS24" s="278">
        <f ca="1">ROUNDUP('IMP HR - Project Time'!BS24,0)</f>
        <v>11</v>
      </c>
      <c r="BT24" s="278">
        <f ca="1">ROUNDUP('IMP HR - Project Time'!BT24,0)</f>
        <v>11</v>
      </c>
      <c r="BU24" s="279">
        <f ca="1">ROUNDUP('IMP HR - Project Time'!BU24,0)</f>
        <v>13</v>
      </c>
      <c r="BV24" s="278">
        <f ca="1">ROUNDUP('IMP HR - Project Time'!BV24,0)</f>
        <v>13</v>
      </c>
      <c r="BW24" s="280">
        <f ca="1">ROUNDUP('IMP HR - Project Time'!BW24,0)</f>
        <v>13</v>
      </c>
      <c r="BX24" s="277">
        <f ca="1">ROUNDUP('IMP HR - Project Time'!BX24,0)</f>
        <v>13</v>
      </c>
      <c r="BY24" s="278">
        <f ca="1">ROUNDUP('IMP HR - Project Time'!BY24,0)</f>
        <v>13</v>
      </c>
      <c r="BZ24" s="278">
        <f ca="1">ROUNDUP('IMP HR - Project Time'!BZ24,0)</f>
        <v>13</v>
      </c>
      <c r="CA24" s="279">
        <f ca="1">ROUNDUP('IMP HR - Project Time'!CA24,0)</f>
        <v>11</v>
      </c>
      <c r="CB24" s="278">
        <f ca="1">ROUNDUP('IMP HR - Project Time'!CB24,0)</f>
        <v>11</v>
      </c>
      <c r="CC24" s="278">
        <f ca="1">ROUNDUP('IMP HR - Project Time'!CC24,0)</f>
        <v>11</v>
      </c>
      <c r="CD24" s="279">
        <f ca="1">ROUNDUP('IMP HR - Project Time'!CD24,0)</f>
        <v>11</v>
      </c>
      <c r="CE24" s="278">
        <f ca="1">ROUNDUP('IMP HR - Project Time'!CE24,0)</f>
        <v>11</v>
      </c>
      <c r="CF24" s="278">
        <f ca="1">ROUNDUP('IMP HR - Project Time'!CF24,0)</f>
        <v>11</v>
      </c>
      <c r="CG24" s="279">
        <f ca="1">ROUNDUP('IMP HR - Project Time'!CG24,0)</f>
        <v>11</v>
      </c>
      <c r="CH24" s="278">
        <f ca="1">ROUNDUP('IMP HR - Project Time'!CH24,0)</f>
        <v>11</v>
      </c>
      <c r="CI24" s="280">
        <f ca="1">ROUNDUP('IMP HR - Project Time'!CI24,0)</f>
        <v>11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77">
        <f ca="1">ROUNDUP('IMP HR - Project Time'!AB25,0)</f>
        <v>0</v>
      </c>
      <c r="AC25" s="278">
        <f ca="1">ROUNDUP('IMP HR - Project Time'!AC25,0)</f>
        <v>0</v>
      </c>
      <c r="AD25" s="278">
        <f ca="1">ROUNDUP('IMP HR - Project Time'!AD25,0)</f>
        <v>0</v>
      </c>
      <c r="AE25" s="279">
        <f ca="1">ROUNDUP('IMP HR - Project Time'!AE25,0)</f>
        <v>0</v>
      </c>
      <c r="AF25" s="278">
        <f ca="1">ROUNDUP('IMP HR - Project Time'!AF25,0)</f>
        <v>0</v>
      </c>
      <c r="AG25" s="278">
        <f ca="1">ROUNDUP('IMP HR - Project Time'!AG25,0)</f>
        <v>0</v>
      </c>
      <c r="AH25" s="279">
        <f ca="1">ROUNDUP('IMP HR - Project Time'!AH25,0)</f>
        <v>0</v>
      </c>
      <c r="AI25" s="278">
        <f ca="1">ROUNDUP('IMP HR - Project Time'!AI25,0)</f>
        <v>0</v>
      </c>
      <c r="AJ25" s="278">
        <f ca="1">ROUNDUP('IMP HR - Project Time'!AJ25,0)</f>
        <v>0</v>
      </c>
      <c r="AK25" s="279">
        <f ca="1">ROUNDUP('IMP HR - Project Time'!AK25,0)</f>
        <v>0</v>
      </c>
      <c r="AL25" s="278">
        <f ca="1">ROUNDUP('IMP HR - Project Time'!AL25,0)</f>
        <v>0</v>
      </c>
      <c r="AM25" s="280">
        <f ca="1">ROUNDUP('IMP HR - Project Time'!AM25,0)</f>
        <v>0</v>
      </c>
      <c r="AN25" s="277">
        <f ca="1">ROUNDUP('IMP HR - Project Time'!AN25,0)</f>
        <v>0</v>
      </c>
      <c r="AO25" s="278">
        <f ca="1">ROUNDUP('IMP HR - Project Time'!AO25,0)</f>
        <v>0</v>
      </c>
      <c r="AP25" s="278">
        <f ca="1">ROUNDUP('IMP HR - Project Time'!AP25,0)</f>
        <v>0</v>
      </c>
      <c r="AQ25" s="279">
        <f ca="1">ROUNDUP('IMP HR - Project Time'!AQ25,0)</f>
        <v>0</v>
      </c>
      <c r="AR25" s="278">
        <f ca="1">ROUNDUP('IMP HR - Project Time'!AR25,0)</f>
        <v>0</v>
      </c>
      <c r="AS25" s="278">
        <f ca="1">ROUNDUP('IMP HR - Project Time'!AS25,0)</f>
        <v>0</v>
      </c>
      <c r="AT25" s="279">
        <f ca="1">ROUNDUP('IMP HR - Project Time'!AT25,0)</f>
        <v>0</v>
      </c>
      <c r="AU25" s="278">
        <f ca="1">ROUNDUP('IMP HR - Project Time'!AU25,0)</f>
        <v>0</v>
      </c>
      <c r="AV25" s="278">
        <f ca="1">ROUNDUP('IMP HR - Project Time'!AV25,0)</f>
        <v>0</v>
      </c>
      <c r="AW25" s="279">
        <f ca="1">ROUNDUP('IMP HR - Project Time'!AW25,0)</f>
        <v>0</v>
      </c>
      <c r="AX25" s="278">
        <f ca="1">ROUNDUP('IMP HR - Project Time'!AX25,0)</f>
        <v>0</v>
      </c>
      <c r="AY25" s="280">
        <f ca="1">ROUNDUP('IMP HR - Project Time'!AY25,0)</f>
        <v>0</v>
      </c>
      <c r="AZ25" s="277">
        <f ca="1">ROUNDUP('IMP HR - Project Time'!AZ25,0)</f>
        <v>0</v>
      </c>
      <c r="BA25" s="278">
        <f ca="1">ROUNDUP('IMP HR - Project Time'!BA25,0)</f>
        <v>0</v>
      </c>
      <c r="BB25" s="278">
        <f ca="1">ROUNDUP('IMP HR - Project Time'!BB25,0)</f>
        <v>0</v>
      </c>
      <c r="BC25" s="279">
        <f ca="1">ROUNDUP('IMP HR - Project Time'!BC25,0)</f>
        <v>0</v>
      </c>
      <c r="BD25" s="278">
        <f ca="1">ROUNDUP('IMP HR - Project Time'!BD25,0)</f>
        <v>0</v>
      </c>
      <c r="BE25" s="278">
        <f ca="1">ROUNDUP('IMP HR - Project Time'!BE25,0)</f>
        <v>0</v>
      </c>
      <c r="BF25" s="279">
        <f ca="1">ROUNDUP('IMP HR - Project Time'!BF25,0)</f>
        <v>0</v>
      </c>
      <c r="BG25" s="278">
        <f ca="1">ROUNDUP('IMP HR - Project Time'!BG25,0)</f>
        <v>0</v>
      </c>
      <c r="BH25" s="278">
        <f ca="1">ROUNDUP('IMP HR - Project Time'!BH25,0)</f>
        <v>0</v>
      </c>
      <c r="BI25" s="279">
        <f ca="1">ROUNDUP('IMP HR - Project Time'!BI25,0)</f>
        <v>0</v>
      </c>
      <c r="BJ25" s="278">
        <f ca="1">ROUNDUP('IMP HR - Project Time'!BJ25,0)</f>
        <v>0</v>
      </c>
      <c r="BK25" s="280">
        <f ca="1">ROUNDUP('IMP HR - Project Time'!BK25,0)</f>
        <v>0</v>
      </c>
      <c r="BL25" s="278">
        <f ca="1">ROUNDUP('IMP HR - Project Time'!BL25,0)</f>
        <v>0</v>
      </c>
      <c r="BM25" s="278">
        <f ca="1">ROUNDUP('IMP HR - Project Time'!BM25,0)</f>
        <v>0</v>
      </c>
      <c r="BN25" s="344">
        <f ca="1">ROUNDUP('IMP HR - Project Time'!BN25,0)</f>
        <v>0</v>
      </c>
      <c r="BO25" s="278">
        <f ca="1">ROUNDUP('IMP HR - Project Time'!BO25,0)</f>
        <v>0</v>
      </c>
      <c r="BP25" s="278">
        <f ca="1">ROUNDUP('IMP HR - Project Time'!BP25,0)</f>
        <v>0</v>
      </c>
      <c r="BQ25" s="344">
        <f ca="1">ROUNDUP('IMP HR - Project Time'!BQ25,0)</f>
        <v>0</v>
      </c>
      <c r="BR25" s="278">
        <f ca="1">ROUNDUP('IMP HR - Project Time'!BR25,0)</f>
        <v>0</v>
      </c>
      <c r="BS25" s="278">
        <f ca="1">ROUNDUP('IMP HR - Project Time'!BS25,0)</f>
        <v>0</v>
      </c>
      <c r="BT25" s="344">
        <f ca="1">ROUNDUP('IMP HR - Project Time'!BT25,0)</f>
        <v>0</v>
      </c>
      <c r="BU25" s="278">
        <f ca="1">ROUNDUP('IMP HR - Project Time'!BU25,0)</f>
        <v>0</v>
      </c>
      <c r="BV25" s="278">
        <f ca="1">ROUNDUP('IMP HR - Project Time'!BV25,0)</f>
        <v>0</v>
      </c>
      <c r="BW25" s="280">
        <f ca="1">ROUNDUP('IMP HR - Project Time'!BW25,0)</f>
        <v>0</v>
      </c>
      <c r="BX25" s="277">
        <f ca="1">ROUNDUP('IMP HR - Project Time'!BX25,0)</f>
        <v>0</v>
      </c>
      <c r="BY25" s="278">
        <f ca="1">ROUNDUP('IMP HR - Project Time'!BY25,0)</f>
        <v>0</v>
      </c>
      <c r="BZ25" s="278">
        <f ca="1">ROUNDUP('IMP HR - Project Time'!BZ25,0)</f>
        <v>0</v>
      </c>
      <c r="CA25" s="279">
        <f ca="1">ROUNDUP('IMP HR - Project Time'!CA25,0)</f>
        <v>0</v>
      </c>
      <c r="CB25" s="278">
        <f ca="1">ROUNDUP('IMP HR - Project Time'!CB25,0)</f>
        <v>0</v>
      </c>
      <c r="CC25" s="278">
        <f ca="1">ROUNDUP('IMP HR - Project Time'!CC25,0)</f>
        <v>0</v>
      </c>
      <c r="CD25" s="279">
        <f ca="1">ROUNDUP('IMP HR - Project Time'!CD25,0)</f>
        <v>0</v>
      </c>
      <c r="CE25" s="278">
        <f ca="1">ROUNDUP('IMP HR - Project Time'!CE25,0)</f>
        <v>0</v>
      </c>
      <c r="CF25" s="278">
        <f ca="1">ROUNDUP('IMP HR - Project Time'!CF25,0)</f>
        <v>0</v>
      </c>
      <c r="CG25" s="279">
        <f ca="1">ROUNDUP('IMP HR - Project Time'!CG25,0)</f>
        <v>0</v>
      </c>
      <c r="CH25" s="278">
        <f ca="1">ROUNDUP('IMP HR - Project Time'!CH25,0)</f>
        <v>0</v>
      </c>
      <c r="CI25" s="280">
        <f ca="1">ROUNDUP('IMP HR - Project Time'!CI25,0)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77">
        <f ca="1">ROUNDUP('IMP HR - Project Time'!AB26,0)</f>
        <v>0</v>
      </c>
      <c r="AC26" s="278">
        <f ca="1">ROUNDUP('IMP HR - Project Time'!AC26,0)</f>
        <v>0</v>
      </c>
      <c r="AD26" s="278">
        <f ca="1">ROUNDUP('IMP HR - Project Time'!AD26,0)</f>
        <v>0</v>
      </c>
      <c r="AE26" s="279">
        <f ca="1">ROUNDUP('IMP HR - Project Time'!AE26,0)</f>
        <v>0</v>
      </c>
      <c r="AF26" s="278">
        <f ca="1">ROUNDUP('IMP HR - Project Time'!AF26,0)</f>
        <v>0</v>
      </c>
      <c r="AG26" s="278">
        <f ca="1">ROUNDUP('IMP HR - Project Time'!AG26,0)</f>
        <v>0</v>
      </c>
      <c r="AH26" s="279">
        <f ca="1">ROUNDUP('IMP HR - Project Time'!AH26,0)</f>
        <v>0</v>
      </c>
      <c r="AI26" s="278">
        <f ca="1">ROUNDUP('IMP HR - Project Time'!AI26,0)</f>
        <v>0</v>
      </c>
      <c r="AJ26" s="278">
        <f ca="1">ROUNDUP('IMP HR - Project Time'!AJ26,0)</f>
        <v>0</v>
      </c>
      <c r="AK26" s="279">
        <f ca="1">ROUNDUP('IMP HR - Project Time'!AK26,0)</f>
        <v>0</v>
      </c>
      <c r="AL26" s="278">
        <f ca="1">ROUNDUP('IMP HR - Project Time'!AL26,0)</f>
        <v>0</v>
      </c>
      <c r="AM26" s="280">
        <f ca="1">ROUNDUP('IMP HR - Project Time'!AM26,0)</f>
        <v>0</v>
      </c>
      <c r="AN26" s="277">
        <f ca="1">ROUNDUP('IMP HR - Project Time'!AN26,0)</f>
        <v>0</v>
      </c>
      <c r="AO26" s="278">
        <f ca="1">ROUNDUP('IMP HR - Project Time'!AO26,0)</f>
        <v>0</v>
      </c>
      <c r="AP26" s="278">
        <f ca="1">ROUNDUP('IMP HR - Project Time'!AP26,0)</f>
        <v>0</v>
      </c>
      <c r="AQ26" s="279">
        <f ca="1">ROUNDUP('IMP HR - Project Time'!AQ26,0)</f>
        <v>0</v>
      </c>
      <c r="AR26" s="278">
        <f ca="1">ROUNDUP('IMP HR - Project Time'!AR26,0)</f>
        <v>0</v>
      </c>
      <c r="AS26" s="278">
        <f ca="1">ROUNDUP('IMP HR - Project Time'!AS26,0)</f>
        <v>0</v>
      </c>
      <c r="AT26" s="279">
        <f ca="1">ROUNDUP('IMP HR - Project Time'!AT26,0)</f>
        <v>0</v>
      </c>
      <c r="AU26" s="278">
        <f ca="1">ROUNDUP('IMP HR - Project Time'!AU26,0)</f>
        <v>0</v>
      </c>
      <c r="AV26" s="278">
        <f ca="1">ROUNDUP('IMP HR - Project Time'!AV26,0)</f>
        <v>0</v>
      </c>
      <c r="AW26" s="279">
        <f ca="1">ROUNDUP('IMP HR - Project Time'!AW26,0)</f>
        <v>0</v>
      </c>
      <c r="AX26" s="278">
        <f ca="1">ROUNDUP('IMP HR - Project Time'!AX26,0)</f>
        <v>0</v>
      </c>
      <c r="AY26" s="280">
        <f ca="1">ROUNDUP('IMP HR - Project Time'!AY26,0)</f>
        <v>0</v>
      </c>
      <c r="AZ26" s="277">
        <f ca="1">ROUNDUP('IMP HR - Project Time'!AZ26,0)</f>
        <v>0</v>
      </c>
      <c r="BA26" s="278">
        <f ca="1">ROUNDUP('IMP HR - Project Time'!BA26,0)</f>
        <v>0</v>
      </c>
      <c r="BB26" s="278">
        <f ca="1">ROUNDUP('IMP HR - Project Time'!BB26,0)</f>
        <v>0</v>
      </c>
      <c r="BC26" s="279">
        <f ca="1">ROUNDUP('IMP HR - Project Time'!BC26,0)</f>
        <v>0</v>
      </c>
      <c r="BD26" s="278">
        <f ca="1">ROUNDUP('IMP HR - Project Time'!BD26,0)</f>
        <v>0</v>
      </c>
      <c r="BE26" s="278">
        <f ca="1">ROUNDUP('IMP HR - Project Time'!BE26,0)</f>
        <v>0</v>
      </c>
      <c r="BF26" s="279">
        <f ca="1">ROUNDUP('IMP HR - Project Time'!BF26,0)</f>
        <v>0</v>
      </c>
      <c r="BG26" s="278">
        <f ca="1">ROUNDUP('IMP HR - Project Time'!BG26,0)</f>
        <v>0</v>
      </c>
      <c r="BH26" s="278">
        <f ca="1">ROUNDUP('IMP HR - Project Time'!BH26,0)</f>
        <v>0</v>
      </c>
      <c r="BI26" s="279">
        <f ca="1">ROUNDUP('IMP HR - Project Time'!BI26,0)</f>
        <v>0</v>
      </c>
      <c r="BJ26" s="278">
        <f ca="1">ROUNDUP('IMP HR - Project Time'!BJ26,0)</f>
        <v>0</v>
      </c>
      <c r="BK26" s="280">
        <f ca="1">ROUNDUP('IMP HR - Project Time'!BK26,0)</f>
        <v>0</v>
      </c>
      <c r="BL26" s="278">
        <f ca="1">ROUNDUP('IMP HR - Project Time'!BL26,0)</f>
        <v>0</v>
      </c>
      <c r="BM26" s="278">
        <f ca="1">ROUNDUP('IMP HR - Project Time'!BM26,0)</f>
        <v>0</v>
      </c>
      <c r="BN26" s="344">
        <f ca="1">ROUNDUP('IMP HR - Project Time'!BN26,0)</f>
        <v>0</v>
      </c>
      <c r="BO26" s="278">
        <f ca="1">ROUNDUP('IMP HR - Project Time'!BO26,0)</f>
        <v>0</v>
      </c>
      <c r="BP26" s="278">
        <f ca="1">ROUNDUP('IMP HR - Project Time'!BP26,0)</f>
        <v>0</v>
      </c>
      <c r="BQ26" s="344">
        <f ca="1">ROUNDUP('IMP HR - Project Time'!BQ26,0)</f>
        <v>0</v>
      </c>
      <c r="BR26" s="278">
        <f ca="1">ROUNDUP('IMP HR - Project Time'!BR26,0)</f>
        <v>0</v>
      </c>
      <c r="BS26" s="278">
        <f ca="1">ROUNDUP('IMP HR - Project Time'!BS26,0)</f>
        <v>0</v>
      </c>
      <c r="BT26" s="344">
        <f ca="1">ROUNDUP('IMP HR - Project Time'!BT26,0)</f>
        <v>0</v>
      </c>
      <c r="BU26" s="278">
        <f ca="1">ROUNDUP('IMP HR - Project Time'!BU26,0)</f>
        <v>0</v>
      </c>
      <c r="BV26" s="278">
        <f ca="1">ROUNDUP('IMP HR - Project Time'!BV26,0)</f>
        <v>0</v>
      </c>
      <c r="BW26" s="280">
        <f ca="1">ROUNDUP('IMP HR - Project Time'!BW26,0)</f>
        <v>0</v>
      </c>
      <c r="BX26" s="277">
        <f ca="1">ROUNDUP('IMP HR - Project Time'!BX26,0)</f>
        <v>0</v>
      </c>
      <c r="BY26" s="278">
        <f ca="1">ROUNDUP('IMP HR - Project Time'!BY26,0)</f>
        <v>0</v>
      </c>
      <c r="BZ26" s="278">
        <f ca="1">ROUNDUP('IMP HR - Project Time'!BZ26,0)</f>
        <v>0</v>
      </c>
      <c r="CA26" s="279">
        <f ca="1">ROUNDUP('IMP HR - Project Time'!CA26,0)</f>
        <v>0</v>
      </c>
      <c r="CB26" s="278">
        <f ca="1">ROUNDUP('IMP HR - Project Time'!CB26,0)</f>
        <v>0</v>
      </c>
      <c r="CC26" s="278">
        <f ca="1">ROUNDUP('IMP HR - Project Time'!CC26,0)</f>
        <v>0</v>
      </c>
      <c r="CD26" s="279">
        <f ca="1">ROUNDUP('IMP HR - Project Time'!CD26,0)</f>
        <v>0</v>
      </c>
      <c r="CE26" s="278">
        <f ca="1">ROUNDUP('IMP HR - Project Time'!CE26,0)</f>
        <v>0</v>
      </c>
      <c r="CF26" s="278">
        <f ca="1">ROUNDUP('IMP HR - Project Time'!CF26,0)</f>
        <v>0</v>
      </c>
      <c r="CG26" s="279">
        <f ca="1">ROUNDUP('IMP HR - Project Time'!CG26,0)</f>
        <v>0</v>
      </c>
      <c r="CH26" s="278">
        <f ca="1">ROUNDUP('IMP HR - Project Time'!CH26,0)</f>
        <v>0</v>
      </c>
      <c r="CI26" s="280">
        <f ca="1">ROUNDUP('IMP HR - Project Time'!CI26,0)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7">
        <f ca="1">ROUNDUP('IMP HR - Project Time'!AB27,0)</f>
        <v>0</v>
      </c>
      <c r="AC27" s="278">
        <f ca="1">ROUNDUP('IMP HR - Project Time'!AC27,0)</f>
        <v>0</v>
      </c>
      <c r="AD27" s="278">
        <f ca="1">ROUNDUP('IMP HR - Project Time'!AD27,0)</f>
        <v>0</v>
      </c>
      <c r="AE27" s="279">
        <f ca="1">ROUNDUP('IMP HR - Project Time'!AE27,0)</f>
        <v>0</v>
      </c>
      <c r="AF27" s="278">
        <f ca="1">ROUNDUP('IMP HR - Project Time'!AF27,0)</f>
        <v>0</v>
      </c>
      <c r="AG27" s="278">
        <f ca="1">ROUNDUP('IMP HR - Project Time'!AG27,0)</f>
        <v>0</v>
      </c>
      <c r="AH27" s="279">
        <f ca="1">ROUNDUP('IMP HR - Project Time'!AH27,0)</f>
        <v>0</v>
      </c>
      <c r="AI27" s="278">
        <f ca="1">ROUNDUP('IMP HR - Project Time'!AI27,0)</f>
        <v>0</v>
      </c>
      <c r="AJ27" s="278">
        <f ca="1">ROUNDUP('IMP HR - Project Time'!AJ27,0)</f>
        <v>0</v>
      </c>
      <c r="AK27" s="279">
        <f ca="1">ROUNDUP('IMP HR - Project Time'!AK27,0)</f>
        <v>0</v>
      </c>
      <c r="AL27" s="278">
        <f ca="1">ROUNDUP('IMP HR - Project Time'!AL27,0)</f>
        <v>0</v>
      </c>
      <c r="AM27" s="280">
        <f ca="1">ROUNDUP('IMP HR - Project Time'!AM27,0)</f>
        <v>0</v>
      </c>
      <c r="AN27" s="277">
        <f ca="1">ROUNDUP('IMP HR - Project Time'!AN27,0)</f>
        <v>0</v>
      </c>
      <c r="AO27" s="278">
        <f ca="1">ROUNDUP('IMP HR - Project Time'!AO27,0)</f>
        <v>0</v>
      </c>
      <c r="AP27" s="278">
        <f ca="1">ROUNDUP('IMP HR - Project Time'!AP27,0)</f>
        <v>0</v>
      </c>
      <c r="AQ27" s="279">
        <f ca="1">ROUNDUP('IMP HR - Project Time'!AQ27,0)</f>
        <v>0</v>
      </c>
      <c r="AR27" s="278">
        <f ca="1">ROUNDUP('IMP HR - Project Time'!AR27,0)</f>
        <v>0</v>
      </c>
      <c r="AS27" s="278">
        <f ca="1">ROUNDUP('IMP HR - Project Time'!AS27,0)</f>
        <v>0</v>
      </c>
      <c r="AT27" s="279">
        <f ca="1">ROUNDUP('IMP HR - Project Time'!AT27,0)</f>
        <v>0</v>
      </c>
      <c r="AU27" s="278">
        <f ca="1">ROUNDUP('IMP HR - Project Time'!AU27,0)</f>
        <v>0</v>
      </c>
      <c r="AV27" s="278">
        <f ca="1">ROUNDUP('IMP HR - Project Time'!AV27,0)</f>
        <v>0</v>
      </c>
      <c r="AW27" s="279">
        <f ca="1">ROUNDUP('IMP HR - Project Time'!AW27,0)</f>
        <v>0</v>
      </c>
      <c r="AX27" s="278">
        <f ca="1">ROUNDUP('IMP HR - Project Time'!AX27,0)</f>
        <v>0</v>
      </c>
      <c r="AY27" s="280">
        <f ca="1">ROUNDUP('IMP HR - Project Time'!AY27,0)</f>
        <v>0</v>
      </c>
      <c r="AZ27" s="277">
        <f ca="1">ROUNDUP('IMP HR - Project Time'!AZ27,0)</f>
        <v>0</v>
      </c>
      <c r="BA27" s="278">
        <f ca="1">ROUNDUP('IMP HR - Project Time'!BA27,0)</f>
        <v>0</v>
      </c>
      <c r="BB27" s="278">
        <f ca="1">ROUNDUP('IMP HR - Project Time'!BB27,0)</f>
        <v>0</v>
      </c>
      <c r="BC27" s="279">
        <f ca="1">ROUNDUP('IMP HR - Project Time'!BC27,0)</f>
        <v>0</v>
      </c>
      <c r="BD27" s="278">
        <f ca="1">ROUNDUP('IMP HR - Project Time'!BD27,0)</f>
        <v>0</v>
      </c>
      <c r="BE27" s="278">
        <f ca="1">ROUNDUP('IMP HR - Project Time'!BE27,0)</f>
        <v>0</v>
      </c>
      <c r="BF27" s="279">
        <f ca="1">ROUNDUP('IMP HR - Project Time'!BF27,0)</f>
        <v>0</v>
      </c>
      <c r="BG27" s="278">
        <f ca="1">ROUNDUP('IMP HR - Project Time'!BG27,0)</f>
        <v>0</v>
      </c>
      <c r="BH27" s="278">
        <f ca="1">ROUNDUP('IMP HR - Project Time'!BH27,0)</f>
        <v>0</v>
      </c>
      <c r="BI27" s="279">
        <f ca="1">ROUNDUP('IMP HR - Project Time'!BI27,0)</f>
        <v>0</v>
      </c>
      <c r="BJ27" s="278">
        <f ca="1">ROUNDUP('IMP HR - Project Time'!BJ27,0)</f>
        <v>0</v>
      </c>
      <c r="BK27" s="280">
        <f ca="1">ROUNDUP('IMP HR - Project Time'!BK27,0)</f>
        <v>0</v>
      </c>
      <c r="BL27" s="278">
        <f ca="1">ROUNDUP('IMP HR - Project Time'!BL27,0)</f>
        <v>0</v>
      </c>
      <c r="BM27" s="278">
        <f ca="1">ROUNDUP('IMP HR - Project Time'!BM27,0)</f>
        <v>0</v>
      </c>
      <c r="BN27" s="344">
        <f ca="1">ROUNDUP('IMP HR - Project Time'!BN27,0)</f>
        <v>0</v>
      </c>
      <c r="BO27" s="278">
        <f ca="1">ROUNDUP('IMP HR - Project Time'!BO27,0)</f>
        <v>0</v>
      </c>
      <c r="BP27" s="278">
        <f ca="1">ROUNDUP('IMP HR - Project Time'!BP27,0)</f>
        <v>0</v>
      </c>
      <c r="BQ27" s="344">
        <f ca="1">ROUNDUP('IMP HR - Project Time'!BQ27,0)</f>
        <v>0</v>
      </c>
      <c r="BR27" s="278">
        <f ca="1">ROUNDUP('IMP HR - Project Time'!BR27,0)</f>
        <v>0</v>
      </c>
      <c r="BS27" s="278">
        <f ca="1">ROUNDUP('IMP HR - Project Time'!BS27,0)</f>
        <v>0</v>
      </c>
      <c r="BT27" s="344">
        <f ca="1">ROUNDUP('IMP HR - Project Time'!BT27,0)</f>
        <v>0</v>
      </c>
      <c r="BU27" s="278">
        <f ca="1">ROUNDUP('IMP HR - Project Time'!BU27,0)</f>
        <v>0</v>
      </c>
      <c r="BV27" s="278">
        <f ca="1">ROUNDUP('IMP HR - Project Time'!BV27,0)</f>
        <v>0</v>
      </c>
      <c r="BW27" s="280">
        <f ca="1">ROUNDUP('IMP HR - Project Time'!BW27,0)</f>
        <v>0</v>
      </c>
      <c r="BX27" s="277">
        <f ca="1">ROUNDUP('IMP HR - Project Time'!BX27,0)</f>
        <v>0</v>
      </c>
      <c r="BY27" s="278">
        <f ca="1">ROUNDUP('IMP HR - Project Time'!BY27,0)</f>
        <v>0</v>
      </c>
      <c r="BZ27" s="278">
        <f ca="1">ROUNDUP('IMP HR - Project Time'!BZ27,0)</f>
        <v>0</v>
      </c>
      <c r="CA27" s="279">
        <f ca="1">ROUNDUP('IMP HR - Project Time'!CA27,0)</f>
        <v>0</v>
      </c>
      <c r="CB27" s="278">
        <f ca="1">ROUNDUP('IMP HR - Project Time'!CB27,0)</f>
        <v>0</v>
      </c>
      <c r="CC27" s="278">
        <f ca="1">ROUNDUP('IMP HR - Project Time'!CC27,0)</f>
        <v>0</v>
      </c>
      <c r="CD27" s="279">
        <f ca="1">ROUNDUP('IMP HR - Project Time'!CD27,0)</f>
        <v>0</v>
      </c>
      <c r="CE27" s="278">
        <f ca="1">ROUNDUP('IMP HR - Project Time'!CE27,0)</f>
        <v>0</v>
      </c>
      <c r="CF27" s="278">
        <f ca="1">ROUNDUP('IMP HR - Project Time'!CF27,0)</f>
        <v>0</v>
      </c>
      <c r="CG27" s="279">
        <f ca="1">ROUNDUP('IMP HR - Project Time'!CG27,0)</f>
        <v>0</v>
      </c>
      <c r="CH27" s="278">
        <f ca="1">ROUNDUP('IMP HR - Project Time'!CH27,0)</f>
        <v>0</v>
      </c>
      <c r="CI27" s="280">
        <f ca="1">ROUNDUP('IMP HR - Project Time'!CI27,0)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7">
        <f ca="1">ROUNDUP('IMP HR - Project Time'!AB28,0)</f>
        <v>0</v>
      </c>
      <c r="AC28" s="278">
        <f ca="1">ROUNDUP('IMP HR - Project Time'!AC28,0)</f>
        <v>0</v>
      </c>
      <c r="AD28" s="278">
        <f ca="1">ROUNDUP('IMP HR - Project Time'!AD28,0)</f>
        <v>0</v>
      </c>
      <c r="AE28" s="279">
        <f ca="1">ROUNDUP('IMP HR - Project Time'!AE28,0)</f>
        <v>0</v>
      </c>
      <c r="AF28" s="278">
        <f ca="1">ROUNDUP('IMP HR - Project Time'!AF28,0)</f>
        <v>0</v>
      </c>
      <c r="AG28" s="278">
        <f ca="1">ROUNDUP('IMP HR - Project Time'!AG28,0)</f>
        <v>0</v>
      </c>
      <c r="AH28" s="279">
        <f ca="1">ROUNDUP('IMP HR - Project Time'!AH28,0)</f>
        <v>0</v>
      </c>
      <c r="AI28" s="278">
        <f ca="1">ROUNDUP('IMP HR - Project Time'!AI28,0)</f>
        <v>0</v>
      </c>
      <c r="AJ28" s="278">
        <f ca="1">ROUNDUP('IMP HR - Project Time'!AJ28,0)</f>
        <v>0</v>
      </c>
      <c r="AK28" s="279">
        <f ca="1">ROUNDUP('IMP HR - Project Time'!AK28,0)</f>
        <v>0</v>
      </c>
      <c r="AL28" s="278">
        <f ca="1">ROUNDUP('IMP HR - Project Time'!AL28,0)</f>
        <v>0</v>
      </c>
      <c r="AM28" s="280">
        <f ca="1">ROUNDUP('IMP HR - Project Time'!AM28,0)</f>
        <v>0</v>
      </c>
      <c r="AN28" s="277">
        <f ca="1">ROUNDUP('IMP HR - Project Time'!AN28,0)</f>
        <v>0</v>
      </c>
      <c r="AO28" s="278">
        <f ca="1">ROUNDUP('IMP HR - Project Time'!AO28,0)</f>
        <v>0</v>
      </c>
      <c r="AP28" s="278">
        <f ca="1">ROUNDUP('IMP HR - Project Time'!AP28,0)</f>
        <v>0</v>
      </c>
      <c r="AQ28" s="279">
        <f ca="1">ROUNDUP('IMP HR - Project Time'!AQ28,0)</f>
        <v>0</v>
      </c>
      <c r="AR28" s="278">
        <f ca="1">ROUNDUP('IMP HR - Project Time'!AR28,0)</f>
        <v>0</v>
      </c>
      <c r="AS28" s="278">
        <f ca="1">ROUNDUP('IMP HR - Project Time'!AS28,0)</f>
        <v>0</v>
      </c>
      <c r="AT28" s="279">
        <f ca="1">ROUNDUP('IMP HR - Project Time'!AT28,0)</f>
        <v>0</v>
      </c>
      <c r="AU28" s="278">
        <f ca="1">ROUNDUP('IMP HR - Project Time'!AU28,0)</f>
        <v>0</v>
      </c>
      <c r="AV28" s="278">
        <f ca="1">ROUNDUP('IMP HR - Project Time'!AV28,0)</f>
        <v>0</v>
      </c>
      <c r="AW28" s="279">
        <f ca="1">ROUNDUP('IMP HR - Project Time'!AW28,0)</f>
        <v>0</v>
      </c>
      <c r="AX28" s="278">
        <f ca="1">ROUNDUP('IMP HR - Project Time'!AX28,0)</f>
        <v>0</v>
      </c>
      <c r="AY28" s="280">
        <f ca="1">ROUNDUP('IMP HR - Project Time'!AY28,0)</f>
        <v>0</v>
      </c>
      <c r="AZ28" s="277">
        <f ca="1">ROUNDUP('IMP HR - Project Time'!AZ28,0)</f>
        <v>0</v>
      </c>
      <c r="BA28" s="278">
        <f ca="1">ROUNDUP('IMP HR - Project Time'!BA28,0)</f>
        <v>0</v>
      </c>
      <c r="BB28" s="278">
        <f ca="1">ROUNDUP('IMP HR - Project Time'!BB28,0)</f>
        <v>0</v>
      </c>
      <c r="BC28" s="279">
        <f ca="1">ROUNDUP('IMP HR - Project Time'!BC28,0)</f>
        <v>0</v>
      </c>
      <c r="BD28" s="278">
        <f ca="1">ROUNDUP('IMP HR - Project Time'!BD28,0)</f>
        <v>0</v>
      </c>
      <c r="BE28" s="278">
        <f ca="1">ROUNDUP('IMP HR - Project Time'!BE28,0)</f>
        <v>0</v>
      </c>
      <c r="BF28" s="279">
        <f ca="1">ROUNDUP('IMP HR - Project Time'!BF28,0)</f>
        <v>0</v>
      </c>
      <c r="BG28" s="278">
        <f ca="1">ROUNDUP('IMP HR - Project Time'!BG28,0)</f>
        <v>0</v>
      </c>
      <c r="BH28" s="278">
        <f ca="1">ROUNDUP('IMP HR - Project Time'!BH28,0)</f>
        <v>0</v>
      </c>
      <c r="BI28" s="279">
        <f ca="1">ROUNDUP('IMP HR - Project Time'!BI28,0)</f>
        <v>0</v>
      </c>
      <c r="BJ28" s="278">
        <f ca="1">ROUNDUP('IMP HR - Project Time'!BJ28,0)</f>
        <v>0</v>
      </c>
      <c r="BK28" s="280">
        <f ca="1">ROUNDUP('IMP HR - Project Time'!BK28,0)</f>
        <v>0</v>
      </c>
      <c r="BL28" s="278">
        <f ca="1">ROUNDUP('IMP HR - Project Time'!BL28,0)</f>
        <v>0</v>
      </c>
      <c r="BM28" s="278">
        <f ca="1">ROUNDUP('IMP HR - Project Time'!BM28,0)</f>
        <v>0</v>
      </c>
      <c r="BN28" s="344">
        <f ca="1">ROUNDUP('IMP HR - Project Time'!BN28,0)</f>
        <v>0</v>
      </c>
      <c r="BO28" s="278">
        <f ca="1">ROUNDUP('IMP HR - Project Time'!BO28,0)</f>
        <v>0</v>
      </c>
      <c r="BP28" s="278">
        <f ca="1">ROUNDUP('IMP HR - Project Time'!BP28,0)</f>
        <v>0</v>
      </c>
      <c r="BQ28" s="344">
        <f ca="1">ROUNDUP('IMP HR - Project Time'!BQ28,0)</f>
        <v>0</v>
      </c>
      <c r="BR28" s="278">
        <f ca="1">ROUNDUP('IMP HR - Project Time'!BR28,0)</f>
        <v>0</v>
      </c>
      <c r="BS28" s="278">
        <f ca="1">ROUNDUP('IMP HR - Project Time'!BS28,0)</f>
        <v>0</v>
      </c>
      <c r="BT28" s="344">
        <f ca="1">ROUNDUP('IMP HR - Project Time'!BT28,0)</f>
        <v>0</v>
      </c>
      <c r="BU28" s="278">
        <f ca="1">ROUNDUP('IMP HR - Project Time'!BU28,0)</f>
        <v>0</v>
      </c>
      <c r="BV28" s="278">
        <f ca="1">ROUNDUP('IMP HR - Project Time'!BV28,0)</f>
        <v>0</v>
      </c>
      <c r="BW28" s="280">
        <f ca="1">ROUNDUP('IMP HR - Project Time'!BW28,0)</f>
        <v>0</v>
      </c>
      <c r="BX28" s="277">
        <f ca="1">ROUNDUP('IMP HR - Project Time'!BX28,0)</f>
        <v>0</v>
      </c>
      <c r="BY28" s="278">
        <f ca="1">ROUNDUP('IMP HR - Project Time'!BY28,0)</f>
        <v>0</v>
      </c>
      <c r="BZ28" s="278">
        <f ca="1">ROUNDUP('IMP HR - Project Time'!BZ28,0)</f>
        <v>0</v>
      </c>
      <c r="CA28" s="279">
        <f ca="1">ROUNDUP('IMP HR - Project Time'!CA28,0)</f>
        <v>0</v>
      </c>
      <c r="CB28" s="278">
        <f ca="1">ROUNDUP('IMP HR - Project Time'!CB28,0)</f>
        <v>0</v>
      </c>
      <c r="CC28" s="278">
        <f ca="1">ROUNDUP('IMP HR - Project Time'!CC28,0)</f>
        <v>0</v>
      </c>
      <c r="CD28" s="279">
        <f ca="1">ROUNDUP('IMP HR - Project Time'!CD28,0)</f>
        <v>0</v>
      </c>
      <c r="CE28" s="278">
        <f ca="1">ROUNDUP('IMP HR - Project Time'!CE28,0)</f>
        <v>0</v>
      </c>
      <c r="CF28" s="278">
        <f ca="1">ROUNDUP('IMP HR - Project Time'!CF28,0)</f>
        <v>0</v>
      </c>
      <c r="CG28" s="279">
        <f ca="1">ROUNDUP('IMP HR - Project Time'!CG28,0)</f>
        <v>0</v>
      </c>
      <c r="CH28" s="278">
        <f ca="1">ROUNDUP('IMP HR - Project Time'!CH28,0)</f>
        <v>0</v>
      </c>
      <c r="CI28" s="280">
        <f ca="1">ROUNDUP('IMP HR - Project Time'!CI28,0)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13</v>
      </c>
      <c r="AC30" s="278">
        <f t="shared" ref="AC30:CI30" ca="1" si="1">SUM(AC4:AC28)</f>
        <v>17</v>
      </c>
      <c r="AD30" s="278">
        <f t="shared" ca="1" si="1"/>
        <v>21</v>
      </c>
      <c r="AE30" s="279">
        <f t="shared" ca="1" si="1"/>
        <v>24</v>
      </c>
      <c r="AF30" s="278">
        <f t="shared" ca="1" si="1"/>
        <v>20</v>
      </c>
      <c r="AG30" s="278">
        <f t="shared" ca="1" si="1"/>
        <v>25</v>
      </c>
      <c r="AH30" s="279">
        <f t="shared" ca="1" si="1"/>
        <v>24</v>
      </c>
      <c r="AI30" s="278">
        <f t="shared" ca="1" si="1"/>
        <v>20</v>
      </c>
      <c r="AJ30" s="278">
        <f t="shared" ca="1" si="1"/>
        <v>25</v>
      </c>
      <c r="AK30" s="279">
        <f t="shared" ca="1" si="1"/>
        <v>24</v>
      </c>
      <c r="AL30" s="278">
        <f t="shared" ca="1" si="1"/>
        <v>20</v>
      </c>
      <c r="AM30" s="280">
        <f t="shared" ca="1" si="1"/>
        <v>25</v>
      </c>
      <c r="AN30" s="277">
        <f t="shared" ca="1" si="1"/>
        <v>63</v>
      </c>
      <c r="AO30" s="278">
        <f t="shared" ca="1" si="1"/>
        <v>76</v>
      </c>
      <c r="AP30" s="278">
        <f t="shared" ca="1" si="1"/>
        <v>71</v>
      </c>
      <c r="AQ30" s="279">
        <f t="shared" ca="1" si="1"/>
        <v>98</v>
      </c>
      <c r="AR30" s="278">
        <f t="shared" ca="1" si="1"/>
        <v>90</v>
      </c>
      <c r="AS30" s="278">
        <f t="shared" ca="1" si="1"/>
        <v>111</v>
      </c>
      <c r="AT30" s="279">
        <f t="shared" ca="1" si="1"/>
        <v>101</v>
      </c>
      <c r="AU30" s="278">
        <f t="shared" ca="1" si="1"/>
        <v>89</v>
      </c>
      <c r="AV30" s="278">
        <f t="shared" ca="1" si="1"/>
        <v>115</v>
      </c>
      <c r="AW30" s="279">
        <f t="shared" ca="1" si="1"/>
        <v>100</v>
      </c>
      <c r="AX30" s="278">
        <f t="shared" ca="1" si="1"/>
        <v>100</v>
      </c>
      <c r="AY30" s="280">
        <f t="shared" ca="1" si="1"/>
        <v>121</v>
      </c>
      <c r="AZ30" s="277">
        <f t="shared" ca="1" si="1"/>
        <v>125</v>
      </c>
      <c r="BA30" s="278">
        <f t="shared" ca="1" si="1"/>
        <v>113</v>
      </c>
      <c r="BB30" s="278">
        <f t="shared" ca="1" si="1"/>
        <v>138</v>
      </c>
      <c r="BC30" s="279">
        <f t="shared" ca="1" si="1"/>
        <v>207</v>
      </c>
      <c r="BD30" s="278">
        <f t="shared" ca="1" si="1"/>
        <v>221</v>
      </c>
      <c r="BE30" s="278">
        <f t="shared" ca="1" si="1"/>
        <v>236</v>
      </c>
      <c r="BF30" s="279">
        <f t="shared" ca="1" si="1"/>
        <v>249</v>
      </c>
      <c r="BG30" s="278">
        <f t="shared" ca="1" si="1"/>
        <v>217</v>
      </c>
      <c r="BH30" s="278">
        <f t="shared" ca="1" si="1"/>
        <v>272</v>
      </c>
      <c r="BI30" s="279">
        <f t="shared" ca="1" si="1"/>
        <v>249</v>
      </c>
      <c r="BJ30" s="278">
        <f t="shared" ca="1" si="1"/>
        <v>217</v>
      </c>
      <c r="BK30" s="280">
        <f t="shared" ca="1" si="1"/>
        <v>272</v>
      </c>
      <c r="BL30" s="278">
        <f t="shared" ca="1" si="1"/>
        <v>231</v>
      </c>
      <c r="BM30" s="278">
        <f t="shared" ca="1" si="1"/>
        <v>203</v>
      </c>
      <c r="BN30" s="344">
        <f t="shared" ca="1" si="1"/>
        <v>254</v>
      </c>
      <c r="BO30" s="278">
        <f t="shared" ca="1" si="1"/>
        <v>319</v>
      </c>
      <c r="BP30" s="278">
        <f t="shared" ca="1" si="1"/>
        <v>330</v>
      </c>
      <c r="BQ30" s="344">
        <f t="shared" ca="1" si="1"/>
        <v>365</v>
      </c>
      <c r="BR30" s="278">
        <f t="shared" ca="1" si="1"/>
        <v>359</v>
      </c>
      <c r="BS30" s="278">
        <f t="shared" ca="1" si="1"/>
        <v>315</v>
      </c>
      <c r="BT30" s="344">
        <f t="shared" ca="1" si="1"/>
        <v>396</v>
      </c>
      <c r="BU30" s="278">
        <f t="shared" ca="1" si="1"/>
        <v>385</v>
      </c>
      <c r="BV30" s="278">
        <f t="shared" ca="1" si="1"/>
        <v>354</v>
      </c>
      <c r="BW30" s="280">
        <f t="shared" ca="1" si="1"/>
        <v>429</v>
      </c>
      <c r="BX30" s="277">
        <f t="shared" ca="1" si="1"/>
        <v>408</v>
      </c>
      <c r="BY30" s="278">
        <f t="shared" ca="1" si="1"/>
        <v>356</v>
      </c>
      <c r="BZ30" s="278">
        <f t="shared" ca="1" si="1"/>
        <v>445</v>
      </c>
      <c r="CA30" s="279">
        <f t="shared" ca="1" si="1"/>
        <v>359</v>
      </c>
      <c r="CB30" s="278">
        <f t="shared" ca="1" si="1"/>
        <v>315</v>
      </c>
      <c r="CC30" s="278">
        <f t="shared" ca="1" si="1"/>
        <v>392</v>
      </c>
      <c r="CD30" s="279">
        <f t="shared" ca="1" si="1"/>
        <v>348</v>
      </c>
      <c r="CE30" s="278">
        <f t="shared" ca="1" si="1"/>
        <v>316</v>
      </c>
      <c r="CF30" s="278">
        <f t="shared" ca="1" si="1"/>
        <v>384</v>
      </c>
      <c r="CG30" s="279">
        <f t="shared" ca="1" si="1"/>
        <v>359</v>
      </c>
      <c r="CH30" s="278">
        <f t="shared" ca="1" si="1"/>
        <v>315</v>
      </c>
      <c r="CI30" s="280">
        <f t="shared" ca="1" si="1"/>
        <v>392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MAX(AB30:AD30)</f>
        <v>21</v>
      </c>
      <c r="AE32" s="15"/>
      <c r="AG32" s="10">
        <f ca="1">MAX(AE30:AG30)</f>
        <v>25</v>
      </c>
      <c r="AH32" s="15"/>
      <c r="AJ32" s="10">
        <f ca="1">MAX(AH30:AJ30)</f>
        <v>25</v>
      </c>
      <c r="AK32" s="15"/>
      <c r="AM32" s="280">
        <f ca="1">MAX(AK30:AM30)</f>
        <v>25</v>
      </c>
      <c r="AN32" s="16"/>
      <c r="AP32" s="10">
        <f ca="1">MAX(AN30:AP30)</f>
        <v>76</v>
      </c>
      <c r="AQ32" s="15"/>
      <c r="AS32" s="10">
        <f ca="1">MAX(AQ30:AS30)</f>
        <v>111</v>
      </c>
      <c r="AT32" s="15"/>
      <c r="AV32" s="10">
        <f ca="1">MAX(AT30:AV30)</f>
        <v>115</v>
      </c>
      <c r="AW32" s="15"/>
      <c r="AY32" s="280">
        <f ca="1">MAX(AW30:AY30)</f>
        <v>121</v>
      </c>
      <c r="AZ32" s="16"/>
      <c r="BB32" s="10">
        <f ca="1">MAX(AZ30:BB30)</f>
        <v>138</v>
      </c>
      <c r="BC32" s="15"/>
      <c r="BE32" s="10">
        <f ca="1">MAX(BC30:BE30)</f>
        <v>236</v>
      </c>
      <c r="BF32" s="15"/>
      <c r="BH32" s="10">
        <f ca="1">MAX(BF30:BH30)</f>
        <v>272</v>
      </c>
      <c r="BI32" s="15"/>
      <c r="BK32" s="280">
        <f ca="1">MAX(BI30:BK30)</f>
        <v>272</v>
      </c>
      <c r="BN32" s="350">
        <f ca="1">MAX(BL30:BN30)</f>
        <v>254</v>
      </c>
      <c r="BQ32" s="350">
        <f ca="1">MAX(BO30:BQ30)</f>
        <v>365</v>
      </c>
      <c r="BT32" s="350">
        <f ca="1">MAX(BR30:BT30)</f>
        <v>396</v>
      </c>
      <c r="BW32" s="280">
        <f ca="1">MAX(BU30:BW30)</f>
        <v>429</v>
      </c>
      <c r="BX32" s="16"/>
      <c r="BZ32" s="10">
        <f ca="1">MAX(BX30:BZ30)</f>
        <v>445</v>
      </c>
      <c r="CA32" s="15"/>
      <c r="CC32" s="10">
        <f ca="1">MAX(CA30:CC30)</f>
        <v>392</v>
      </c>
      <c r="CD32" s="15"/>
      <c r="CF32" s="10">
        <f ca="1">MAX(CD30:CF30)</f>
        <v>384</v>
      </c>
      <c r="CG32" s="15"/>
      <c r="CI32" s="280">
        <f ca="1">MAX(CG30:CI30)</f>
        <v>392</v>
      </c>
      <c r="CJ32" s="16"/>
      <c r="CM32" s="15"/>
      <c r="CN32" s="10">
        <f>MAX(CL30:CN30)</f>
        <v>0</v>
      </c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MAX(AB32:AM32)</f>
        <v>25</v>
      </c>
      <c r="AN34" s="16"/>
      <c r="AQ34" s="15"/>
      <c r="AT34" s="15"/>
      <c r="AW34" s="15"/>
      <c r="AY34" s="280">
        <f ca="1">MAX(AN32:AY32)</f>
        <v>121</v>
      </c>
      <c r="AZ34" s="16"/>
      <c r="BC34" s="15"/>
      <c r="BF34" s="15"/>
      <c r="BI34" s="15"/>
      <c r="BK34" s="280">
        <f ca="1">MAX(AZ32:BK32)</f>
        <v>272</v>
      </c>
      <c r="BN34" s="350"/>
      <c r="BQ34" s="350"/>
      <c r="BT34" s="350"/>
      <c r="BW34" s="280">
        <f ca="1">MAX(BL32:BW32)</f>
        <v>429</v>
      </c>
      <c r="BX34" s="16"/>
      <c r="CA34" s="15"/>
      <c r="CD34" s="15"/>
      <c r="CG34" s="15"/>
      <c r="CI34" s="280">
        <f ca="1">MAX(BX32:CI32)</f>
        <v>445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AB4:CI28">
    <cfRule type="cellIs" dxfId="60" priority="2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A33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6384" width="9.140625" style="10"/>
  </cols>
  <sheetData>
    <row r="1" spans="1:79" s="29" customFormat="1" ht="15.75" x14ac:dyDescent="0.25">
      <c r="A1" s="230" t="s">
        <v>403</v>
      </c>
      <c r="B1" s="228"/>
      <c r="C1" s="229"/>
      <c r="D1" s="22"/>
      <c r="E1" s="23" t="s">
        <v>29</v>
      </c>
      <c r="F1" s="23"/>
      <c r="G1" s="24"/>
      <c r="H1" s="25" t="s">
        <v>30</v>
      </c>
      <c r="I1" s="25"/>
      <c r="J1" s="26"/>
      <c r="K1" s="23" t="s">
        <v>31</v>
      </c>
      <c r="L1" s="23"/>
      <c r="M1" s="24"/>
      <c r="N1" s="25" t="s">
        <v>32</v>
      </c>
      <c r="O1" s="27"/>
      <c r="P1" s="22"/>
      <c r="Q1" s="23" t="s">
        <v>33</v>
      </c>
      <c r="R1" s="23"/>
      <c r="S1" s="24"/>
      <c r="T1" s="25" t="s">
        <v>34</v>
      </c>
      <c r="U1" s="25"/>
      <c r="V1" s="26"/>
      <c r="W1" s="23" t="s">
        <v>35</v>
      </c>
      <c r="X1" s="23"/>
      <c r="Y1" s="24"/>
      <c r="Z1" s="25" t="s">
        <v>36</v>
      </c>
      <c r="AA1" s="27"/>
      <c r="AB1" s="22"/>
      <c r="AC1" s="23" t="s">
        <v>37</v>
      </c>
      <c r="AD1" s="23"/>
      <c r="AE1" s="24"/>
      <c r="AF1" s="25" t="s">
        <v>38</v>
      </c>
      <c r="AG1" s="25"/>
      <c r="AH1" s="26"/>
      <c r="AI1" s="23" t="s">
        <v>39</v>
      </c>
      <c r="AJ1" s="23"/>
      <c r="AK1" s="24"/>
      <c r="AL1" s="25" t="s">
        <v>40</v>
      </c>
      <c r="AM1" s="27"/>
      <c r="AN1" s="22"/>
      <c r="AO1" s="23" t="s">
        <v>41</v>
      </c>
      <c r="AP1" s="23"/>
      <c r="AQ1" s="24"/>
      <c r="AR1" s="25" t="s">
        <v>42</v>
      </c>
      <c r="AS1" s="25"/>
      <c r="AT1" s="26"/>
      <c r="AU1" s="23" t="s">
        <v>43</v>
      </c>
      <c r="AV1" s="23"/>
      <c r="AW1" s="24"/>
      <c r="AX1" s="25" t="s">
        <v>44</v>
      </c>
      <c r="AY1" s="27"/>
      <c r="AZ1" s="22"/>
      <c r="BA1" s="23" t="s">
        <v>45</v>
      </c>
      <c r="BB1" s="23"/>
      <c r="BC1" s="24"/>
      <c r="BD1" s="25" t="s">
        <v>46</v>
      </c>
      <c r="BE1" s="25"/>
      <c r="BF1" s="26"/>
      <c r="BG1" s="23" t="s">
        <v>47</v>
      </c>
      <c r="BH1" s="23"/>
      <c r="BI1" s="24"/>
      <c r="BJ1" s="25" t="s">
        <v>48</v>
      </c>
      <c r="BK1" s="27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</row>
    <row r="2" spans="1:79" s="12" customFormat="1" ht="17.25" thickBot="1" x14ac:dyDescent="0.3">
      <c r="B2" s="11"/>
      <c r="C2" s="222"/>
      <c r="D2" s="18" t="s">
        <v>49</v>
      </c>
      <c r="E2" s="12" t="s">
        <v>50</v>
      </c>
      <c r="F2" s="12" t="s">
        <v>51</v>
      </c>
      <c r="G2" s="14" t="s">
        <v>52</v>
      </c>
      <c r="H2" s="12" t="s">
        <v>53</v>
      </c>
      <c r="I2" s="12" t="s">
        <v>54</v>
      </c>
      <c r="J2" s="14" t="s">
        <v>55</v>
      </c>
      <c r="K2" s="12" t="s">
        <v>56</v>
      </c>
      <c r="L2" s="12" t="s">
        <v>57</v>
      </c>
      <c r="M2" s="14" t="s">
        <v>58</v>
      </c>
      <c r="N2" s="12" t="s">
        <v>59</v>
      </c>
      <c r="O2" s="19" t="s">
        <v>60</v>
      </c>
      <c r="P2" s="18" t="s">
        <v>61</v>
      </c>
      <c r="Q2" s="12" t="s">
        <v>62</v>
      </c>
      <c r="R2" s="12" t="s">
        <v>63</v>
      </c>
      <c r="S2" s="14" t="s">
        <v>64</v>
      </c>
      <c r="T2" s="12" t="s">
        <v>65</v>
      </c>
      <c r="U2" s="12" t="s">
        <v>66</v>
      </c>
      <c r="V2" s="14" t="s">
        <v>67</v>
      </c>
      <c r="W2" s="12" t="s">
        <v>68</v>
      </c>
      <c r="X2" s="12" t="s">
        <v>69</v>
      </c>
      <c r="Y2" s="14" t="s">
        <v>70</v>
      </c>
      <c r="Z2" s="12" t="s">
        <v>71</v>
      </c>
      <c r="AA2" s="19" t="s">
        <v>72</v>
      </c>
      <c r="AB2" s="18" t="s">
        <v>73</v>
      </c>
      <c r="AC2" s="12" t="s">
        <v>74</v>
      </c>
      <c r="AD2" s="12" t="s">
        <v>75</v>
      </c>
      <c r="AE2" s="14" t="s">
        <v>76</v>
      </c>
      <c r="AF2" s="12" t="s">
        <v>77</v>
      </c>
      <c r="AG2" s="12" t="s">
        <v>78</v>
      </c>
      <c r="AH2" s="14" t="s">
        <v>79</v>
      </c>
      <c r="AI2" s="12" t="s">
        <v>80</v>
      </c>
      <c r="AJ2" s="12" t="s">
        <v>81</v>
      </c>
      <c r="AK2" s="14" t="s">
        <v>82</v>
      </c>
      <c r="AL2" s="12" t="s">
        <v>83</v>
      </c>
      <c r="AM2" s="19" t="s">
        <v>84</v>
      </c>
      <c r="AN2" s="18" t="s">
        <v>85</v>
      </c>
      <c r="AO2" s="12" t="s">
        <v>86</v>
      </c>
      <c r="AP2" s="12" t="s">
        <v>87</v>
      </c>
      <c r="AQ2" s="14" t="s">
        <v>88</v>
      </c>
      <c r="AR2" s="12" t="s">
        <v>89</v>
      </c>
      <c r="AS2" s="12" t="s">
        <v>90</v>
      </c>
      <c r="AT2" s="14" t="s">
        <v>91</v>
      </c>
      <c r="AU2" s="12" t="s">
        <v>92</v>
      </c>
      <c r="AV2" s="12" t="s">
        <v>93</v>
      </c>
      <c r="AW2" s="14" t="s">
        <v>94</v>
      </c>
      <c r="AX2" s="12" t="s">
        <v>95</v>
      </c>
      <c r="AY2" s="19" t="s">
        <v>96</v>
      </c>
      <c r="AZ2" s="18" t="s">
        <v>97</v>
      </c>
      <c r="BA2" s="12" t="s">
        <v>98</v>
      </c>
      <c r="BB2" s="12" t="s">
        <v>99</v>
      </c>
      <c r="BC2" s="14" t="s">
        <v>100</v>
      </c>
      <c r="BD2" s="12" t="s">
        <v>101</v>
      </c>
      <c r="BE2" s="12" t="s">
        <v>102</v>
      </c>
      <c r="BF2" s="14" t="s">
        <v>103</v>
      </c>
      <c r="BG2" s="12" t="s">
        <v>104</v>
      </c>
      <c r="BH2" s="12" t="s">
        <v>105</v>
      </c>
      <c r="BI2" s="14" t="s">
        <v>106</v>
      </c>
      <c r="BJ2" s="12" t="s">
        <v>107</v>
      </c>
      <c r="BK2" s="19" t="s">
        <v>108</v>
      </c>
    </row>
    <row r="3" spans="1:79" s="32" customFormat="1" ht="17.25" thickTop="1" x14ac:dyDescent="0.25">
      <c r="B3" s="30" t="str">
        <f>'MD - IMP'!$B64</f>
        <v>MSTR</v>
      </c>
      <c r="C3" s="31">
        <f>'MD - IMP'!$C64</f>
        <v>15</v>
      </c>
      <c r="D3" s="32">
        <f>$C3*'PRJ HR Profile'!D4</f>
        <v>3</v>
      </c>
      <c r="E3" s="32">
        <f>$C3*'PRJ HR Profile'!E4</f>
        <v>7.5</v>
      </c>
      <c r="F3" s="32">
        <f>$C3*'PRJ HR Profile'!F4</f>
        <v>1.5</v>
      </c>
      <c r="G3" s="33">
        <f>$C3*'PRJ HR Profile'!G4</f>
        <v>0</v>
      </c>
      <c r="H3" s="32">
        <f>$C3*'PRJ HR Profile'!H4</f>
        <v>0</v>
      </c>
      <c r="I3" s="32">
        <f>$C3*'PRJ HR Profile'!I4</f>
        <v>3</v>
      </c>
      <c r="J3" s="33">
        <f>$C3*'PRJ HR Profile'!J4</f>
        <v>0</v>
      </c>
      <c r="K3" s="32">
        <f>$C3*'PRJ HR Profile'!K4</f>
        <v>0</v>
      </c>
      <c r="L3" s="32">
        <f>$C3*'PRJ HR Profile'!L4</f>
        <v>3</v>
      </c>
      <c r="M3" s="33">
        <f>$C3*'PRJ HR Profile'!M4</f>
        <v>0</v>
      </c>
      <c r="N3" s="32">
        <f>$C3*'PRJ HR Profile'!N4</f>
        <v>0</v>
      </c>
      <c r="O3" s="31">
        <f>$C3*'PRJ HR Profile'!O4</f>
        <v>3</v>
      </c>
      <c r="P3" s="32">
        <f>$C3*'PRJ HR Profile'!P4</f>
        <v>0</v>
      </c>
      <c r="Q3" s="32">
        <f>$C3*'PRJ HR Profile'!Q4</f>
        <v>0</v>
      </c>
      <c r="R3" s="32">
        <f>$C3*'PRJ HR Profile'!R4</f>
        <v>3</v>
      </c>
      <c r="S3" s="33">
        <f>$C3*'PRJ HR Profile'!S4</f>
        <v>0</v>
      </c>
      <c r="T3" s="32">
        <f>$C3*'PRJ HR Profile'!T4</f>
        <v>0</v>
      </c>
      <c r="U3" s="32">
        <f>$C3*'PRJ HR Profile'!U4</f>
        <v>3</v>
      </c>
      <c r="V3" s="33">
        <f>$C3*'PRJ HR Profile'!V4</f>
        <v>0</v>
      </c>
      <c r="W3" s="32">
        <f>$C3*'PRJ HR Profile'!W4</f>
        <v>0</v>
      </c>
      <c r="X3" s="32">
        <f>$C3*'PRJ HR Profile'!X4</f>
        <v>3</v>
      </c>
      <c r="Y3" s="33">
        <f>$C3*'PRJ HR Profile'!Y4</f>
        <v>0</v>
      </c>
      <c r="Z3" s="32">
        <f>$C3*'PRJ HR Profile'!Z4</f>
        <v>0</v>
      </c>
      <c r="AA3" s="31">
        <f>$C3*'PRJ HR Profile'!AA4</f>
        <v>3</v>
      </c>
      <c r="AB3" s="32">
        <f>$C3*'PRJ HR Profile'!AB4</f>
        <v>0</v>
      </c>
      <c r="AC3" s="32">
        <f>$C3*'PRJ HR Profile'!AC4</f>
        <v>0</v>
      </c>
      <c r="AD3" s="32">
        <f>$C3*'PRJ HR Profile'!AD4</f>
        <v>3</v>
      </c>
      <c r="AE3" s="33">
        <f>$C3*'PRJ HR Profile'!AE4</f>
        <v>0</v>
      </c>
      <c r="AF3" s="32">
        <f>$C3*'PRJ HR Profile'!AF4</f>
        <v>0</v>
      </c>
      <c r="AG3" s="32">
        <f>$C3*'PRJ HR Profile'!AG4</f>
        <v>3</v>
      </c>
      <c r="AH3" s="33">
        <f>$C3*'PRJ HR Profile'!AH4</f>
        <v>0</v>
      </c>
      <c r="AI3" s="32">
        <f>$C3*'PRJ HR Profile'!AI4</f>
        <v>0</v>
      </c>
      <c r="AJ3" s="32">
        <f>$C3*'PRJ HR Profile'!AJ4</f>
        <v>3</v>
      </c>
      <c r="AK3" s="33">
        <f>$C3*'PRJ HR Profile'!AK4</f>
        <v>0</v>
      </c>
      <c r="AL3" s="32">
        <f>$C3*'PRJ HR Profile'!AL4</f>
        <v>0</v>
      </c>
      <c r="AM3" s="31">
        <f>$C3*'PRJ HR Profile'!AM4</f>
        <v>3</v>
      </c>
      <c r="AN3" s="32">
        <f>$C3*'PRJ HR Profile'!AN4</f>
        <v>0</v>
      </c>
      <c r="AO3" s="32">
        <f>$C3*'PRJ HR Profile'!AO4</f>
        <v>0</v>
      </c>
      <c r="AP3" s="32">
        <f>$C3*'PRJ HR Profile'!AP4</f>
        <v>3</v>
      </c>
      <c r="AQ3" s="33">
        <f>$C3*'PRJ HR Profile'!AQ4</f>
        <v>0</v>
      </c>
      <c r="AR3" s="32">
        <f>$C3*'PRJ HR Profile'!AR4</f>
        <v>0</v>
      </c>
      <c r="AS3" s="32">
        <f>$C3*'PRJ HR Profile'!AS4</f>
        <v>3</v>
      </c>
      <c r="AT3" s="33">
        <f>$C3*'PRJ HR Profile'!AT4</f>
        <v>0</v>
      </c>
      <c r="AU3" s="32">
        <f>$C3*'PRJ HR Profile'!AU4</f>
        <v>0</v>
      </c>
      <c r="AV3" s="32">
        <f>$C3*'PRJ HR Profile'!AV4</f>
        <v>3</v>
      </c>
      <c r="AW3" s="33">
        <f>$C3*'PRJ HR Profile'!AW4</f>
        <v>0</v>
      </c>
      <c r="AX3" s="32">
        <f>$C3*'PRJ HR Profile'!AX4</f>
        <v>0</v>
      </c>
      <c r="AY3" s="31">
        <f>$C3*'PRJ HR Profile'!AY4</f>
        <v>3</v>
      </c>
      <c r="AZ3" s="32">
        <f>$C3*'PRJ HR Profile'!AZ4</f>
        <v>0</v>
      </c>
      <c r="BA3" s="32">
        <f>$C3*'PRJ HR Profile'!BA4</f>
        <v>0</v>
      </c>
      <c r="BB3" s="32">
        <f>$C3*'PRJ HR Profile'!BB4</f>
        <v>3</v>
      </c>
      <c r="BC3" s="33">
        <f>$C3*'PRJ HR Profile'!BC4</f>
        <v>0</v>
      </c>
      <c r="BD3" s="32">
        <f>$C3*'PRJ HR Profile'!BD4</f>
        <v>0</v>
      </c>
      <c r="BE3" s="32">
        <f>$C3*'PRJ HR Profile'!BE4</f>
        <v>3</v>
      </c>
      <c r="BF3" s="33">
        <f>$C3*'PRJ HR Profile'!BF4</f>
        <v>0</v>
      </c>
      <c r="BG3" s="32">
        <f>$C3*'PRJ HR Profile'!BG4</f>
        <v>0</v>
      </c>
      <c r="BH3" s="32">
        <f>$C3*'PRJ HR Profile'!BH4</f>
        <v>3</v>
      </c>
      <c r="BI3" s="33">
        <f>$C3*'PRJ HR Profile'!BI4</f>
        <v>0</v>
      </c>
      <c r="BJ3" s="32">
        <f>$C3*'PRJ HR Profile'!BJ4</f>
        <v>0</v>
      </c>
      <c r="BK3" s="31">
        <f>$C3*'PRJ HR Profile'!BK4</f>
        <v>3</v>
      </c>
    </row>
    <row r="4" spans="1:79" x14ac:dyDescent="0.25">
      <c r="B4" s="11" t="str">
        <f>'MD - IMP'!$B65</f>
        <v>FN-DE</v>
      </c>
      <c r="C4" s="17">
        <f>'MD - IMP'!$C65</f>
        <v>8</v>
      </c>
      <c r="D4" s="16">
        <f>$C4*'PRJ HR Profile'!D5</f>
        <v>8</v>
      </c>
      <c r="E4" s="10">
        <f>$C4*'PRJ HR Profile'!E5</f>
        <v>8</v>
      </c>
      <c r="F4" s="10">
        <f>$C4*'PRJ HR Profile'!F5</f>
        <v>0.8</v>
      </c>
      <c r="G4" s="15">
        <f>$C4*'PRJ HR Profile'!G5</f>
        <v>0.8</v>
      </c>
      <c r="H4" s="10">
        <f>$C4*'PRJ HR Profile'!H5</f>
        <v>0</v>
      </c>
      <c r="I4" s="10">
        <f>$C4*'PRJ HR Profile'!I5</f>
        <v>1.6</v>
      </c>
      <c r="J4" s="15">
        <f>$C4*'PRJ HR Profile'!J5</f>
        <v>0.8</v>
      </c>
      <c r="K4" s="10">
        <f>$C4*'PRJ HR Profile'!K5</f>
        <v>0</v>
      </c>
      <c r="L4" s="10">
        <f>$C4*'PRJ HR Profile'!L5</f>
        <v>1.6</v>
      </c>
      <c r="M4" s="15">
        <f>$C4*'PRJ HR Profile'!M5</f>
        <v>0.8</v>
      </c>
      <c r="N4" s="10">
        <f>$C4*'PRJ HR Profile'!N5</f>
        <v>0</v>
      </c>
      <c r="O4" s="17">
        <f>$C4*'PRJ HR Profile'!O5</f>
        <v>1.6</v>
      </c>
      <c r="P4" s="16">
        <f>$C4*'PRJ HR Profile'!P5</f>
        <v>0.8</v>
      </c>
      <c r="Q4" s="10">
        <f>$C4*'PRJ HR Profile'!Q5</f>
        <v>0</v>
      </c>
      <c r="R4" s="10">
        <f>$C4*'PRJ HR Profile'!R5</f>
        <v>1.6</v>
      </c>
      <c r="S4" s="15">
        <f>$C4*'PRJ HR Profile'!S5</f>
        <v>0.8</v>
      </c>
      <c r="T4" s="10">
        <f>$C4*'PRJ HR Profile'!T5</f>
        <v>0</v>
      </c>
      <c r="U4" s="10">
        <f>$C4*'PRJ HR Profile'!U5</f>
        <v>1.6</v>
      </c>
      <c r="V4" s="15">
        <f>$C4*'PRJ HR Profile'!V5</f>
        <v>0.8</v>
      </c>
      <c r="W4" s="10">
        <f>$C4*'PRJ HR Profile'!W5</f>
        <v>0</v>
      </c>
      <c r="X4" s="10">
        <f>$C4*'PRJ HR Profile'!X5</f>
        <v>1.6</v>
      </c>
      <c r="Y4" s="15">
        <f>$C4*'PRJ HR Profile'!Y5</f>
        <v>0.8</v>
      </c>
      <c r="Z4" s="10">
        <f>$C4*'PRJ HR Profile'!Z5</f>
        <v>0</v>
      </c>
      <c r="AA4" s="17">
        <f>$C4*'PRJ HR Profile'!AA5</f>
        <v>1.6</v>
      </c>
      <c r="AB4" s="16">
        <f>$C4*'PRJ HR Profile'!AB5</f>
        <v>0.8</v>
      </c>
      <c r="AC4" s="10">
        <f>$C4*'PRJ HR Profile'!AC5</f>
        <v>0</v>
      </c>
      <c r="AD4" s="10">
        <f>$C4*'PRJ HR Profile'!AD5</f>
        <v>1.6</v>
      </c>
      <c r="AE4" s="15">
        <f>$C4*'PRJ HR Profile'!AE5</f>
        <v>0.8</v>
      </c>
      <c r="AF4" s="10">
        <f>$C4*'PRJ HR Profile'!AF5</f>
        <v>0</v>
      </c>
      <c r="AG4" s="10">
        <f>$C4*'PRJ HR Profile'!AG5</f>
        <v>1.6</v>
      </c>
      <c r="AH4" s="15">
        <f>$C4*'PRJ HR Profile'!AH5</f>
        <v>0.8</v>
      </c>
      <c r="AI4" s="10">
        <f>$C4*'PRJ HR Profile'!AI5</f>
        <v>0</v>
      </c>
      <c r="AJ4" s="10">
        <f>$C4*'PRJ HR Profile'!AJ5</f>
        <v>1.6</v>
      </c>
      <c r="AK4" s="15">
        <f>$C4*'PRJ HR Profile'!AK5</f>
        <v>0.8</v>
      </c>
      <c r="AL4" s="10">
        <f>$C4*'PRJ HR Profile'!AL5</f>
        <v>0</v>
      </c>
      <c r="AM4" s="17">
        <f>$C4*'PRJ HR Profile'!AM5</f>
        <v>1.6</v>
      </c>
      <c r="AN4" s="16">
        <f>$C4*'PRJ HR Profile'!AN5</f>
        <v>0.8</v>
      </c>
      <c r="AO4" s="10">
        <f>$C4*'PRJ HR Profile'!AO5</f>
        <v>0</v>
      </c>
      <c r="AP4" s="10">
        <f>$C4*'PRJ HR Profile'!AP5</f>
        <v>1.6</v>
      </c>
      <c r="AQ4" s="15">
        <f>$C4*'PRJ HR Profile'!AQ5</f>
        <v>0.8</v>
      </c>
      <c r="AR4" s="10">
        <f>$C4*'PRJ HR Profile'!AR5</f>
        <v>0</v>
      </c>
      <c r="AS4" s="10">
        <f>$C4*'PRJ HR Profile'!AS5</f>
        <v>1.6</v>
      </c>
      <c r="AT4" s="15">
        <f>$C4*'PRJ HR Profile'!AT5</f>
        <v>0.8</v>
      </c>
      <c r="AU4" s="10">
        <f>$C4*'PRJ HR Profile'!AU5</f>
        <v>0</v>
      </c>
      <c r="AV4" s="10">
        <f>$C4*'PRJ HR Profile'!AV5</f>
        <v>1.6</v>
      </c>
      <c r="AW4" s="15">
        <f>$C4*'PRJ HR Profile'!AW5</f>
        <v>0.8</v>
      </c>
      <c r="AX4" s="10">
        <f>$C4*'PRJ HR Profile'!AX5</f>
        <v>0</v>
      </c>
      <c r="AY4" s="17">
        <f>$C4*'PRJ HR Profile'!AY5</f>
        <v>1.6</v>
      </c>
      <c r="AZ4" s="16">
        <f>$C4*'PRJ HR Profile'!AZ5</f>
        <v>0.8</v>
      </c>
      <c r="BA4" s="10">
        <f>$C4*'PRJ HR Profile'!BA5</f>
        <v>0</v>
      </c>
      <c r="BB4" s="10">
        <f>$C4*'PRJ HR Profile'!BB5</f>
        <v>1.6</v>
      </c>
      <c r="BC4" s="15">
        <f>$C4*'PRJ HR Profile'!BC5</f>
        <v>0.8</v>
      </c>
      <c r="BD4" s="10">
        <f>$C4*'PRJ HR Profile'!BD5</f>
        <v>0</v>
      </c>
      <c r="BE4" s="10">
        <f>$C4*'PRJ HR Profile'!BE5</f>
        <v>1.6</v>
      </c>
      <c r="BF4" s="15">
        <f>$C4*'PRJ HR Profile'!BF5</f>
        <v>0.8</v>
      </c>
      <c r="BG4" s="10">
        <f>$C4*'PRJ HR Profile'!BG5</f>
        <v>0</v>
      </c>
      <c r="BH4" s="10">
        <f>$C4*'PRJ HR Profile'!BH5</f>
        <v>1.6</v>
      </c>
      <c r="BI4" s="15">
        <f>$C4*'PRJ HR Profile'!BI5</f>
        <v>0.8</v>
      </c>
      <c r="BJ4" s="10">
        <f>$C4*'PRJ HR Profile'!BJ5</f>
        <v>0</v>
      </c>
      <c r="BK4" s="17">
        <f>$C4*'PRJ HR Profile'!BK5</f>
        <v>1.6</v>
      </c>
    </row>
    <row r="5" spans="1:79" x14ac:dyDescent="0.25">
      <c r="B5" s="11" t="str">
        <f>'MD - IMP'!$B66</f>
        <v>FN-SI</v>
      </c>
      <c r="C5" s="17">
        <f>'MD - IMP'!$C66</f>
        <v>6</v>
      </c>
      <c r="D5" s="16">
        <f>$C5*'PRJ HR Profile'!D6</f>
        <v>6</v>
      </c>
      <c r="E5" s="10">
        <f>$C5*'PRJ HR Profile'!E6</f>
        <v>6</v>
      </c>
      <c r="F5" s="10">
        <f>$C5*'PRJ HR Profile'!F6</f>
        <v>3</v>
      </c>
      <c r="G5" s="15">
        <f>$C5*'PRJ HR Profile'!G6</f>
        <v>3</v>
      </c>
      <c r="H5" s="10">
        <f>$C5*'PRJ HR Profile'!H6</f>
        <v>0.60000000000000009</v>
      </c>
      <c r="I5" s="10">
        <f>$C5*'PRJ HR Profile'!I6</f>
        <v>4.5</v>
      </c>
      <c r="J5" s="15">
        <f>$C5*'PRJ HR Profile'!J6</f>
        <v>3</v>
      </c>
      <c r="K5" s="10">
        <f>$C5*'PRJ HR Profile'!K6</f>
        <v>0.60000000000000009</v>
      </c>
      <c r="L5" s="10">
        <f>$C5*'PRJ HR Profile'!L6</f>
        <v>4.5</v>
      </c>
      <c r="M5" s="15">
        <f>$C5*'PRJ HR Profile'!M6</f>
        <v>3</v>
      </c>
      <c r="N5" s="10">
        <f>$C5*'PRJ HR Profile'!N6</f>
        <v>0.60000000000000009</v>
      </c>
      <c r="O5" s="17">
        <f>$C5*'PRJ HR Profile'!O6</f>
        <v>4.5</v>
      </c>
      <c r="P5" s="16">
        <f>$C5*'PRJ HR Profile'!P6</f>
        <v>3</v>
      </c>
      <c r="Q5" s="10">
        <f>$C5*'PRJ HR Profile'!Q6</f>
        <v>0.60000000000000009</v>
      </c>
      <c r="R5" s="10">
        <f>$C5*'PRJ HR Profile'!R6</f>
        <v>4.5</v>
      </c>
      <c r="S5" s="15">
        <f>$C5*'PRJ HR Profile'!S6</f>
        <v>3</v>
      </c>
      <c r="T5" s="10">
        <f>$C5*'PRJ HR Profile'!T6</f>
        <v>0.60000000000000009</v>
      </c>
      <c r="U5" s="10">
        <f>$C5*'PRJ HR Profile'!U6</f>
        <v>4.5</v>
      </c>
      <c r="V5" s="15">
        <f>$C5*'PRJ HR Profile'!V6</f>
        <v>3</v>
      </c>
      <c r="W5" s="10">
        <f>$C5*'PRJ HR Profile'!W6</f>
        <v>0.60000000000000009</v>
      </c>
      <c r="X5" s="10">
        <f>$C5*'PRJ HR Profile'!X6</f>
        <v>4.5</v>
      </c>
      <c r="Y5" s="15">
        <f>$C5*'PRJ HR Profile'!Y6</f>
        <v>3</v>
      </c>
      <c r="Z5" s="10">
        <f>$C5*'PRJ HR Profile'!Z6</f>
        <v>0.60000000000000009</v>
      </c>
      <c r="AA5" s="17">
        <f>$C5*'PRJ HR Profile'!AA6</f>
        <v>4.5</v>
      </c>
      <c r="AB5" s="16">
        <f>$C5*'PRJ HR Profile'!AB6</f>
        <v>3</v>
      </c>
      <c r="AC5" s="10">
        <f>$C5*'PRJ HR Profile'!AC6</f>
        <v>0.60000000000000009</v>
      </c>
      <c r="AD5" s="10">
        <f>$C5*'PRJ HR Profile'!AD6</f>
        <v>4.5</v>
      </c>
      <c r="AE5" s="15">
        <f>$C5*'PRJ HR Profile'!AE6</f>
        <v>3</v>
      </c>
      <c r="AF5" s="10">
        <f>$C5*'PRJ HR Profile'!AF6</f>
        <v>0.60000000000000009</v>
      </c>
      <c r="AG5" s="10">
        <f>$C5*'PRJ HR Profile'!AG6</f>
        <v>4.5</v>
      </c>
      <c r="AH5" s="15">
        <f>$C5*'PRJ HR Profile'!AH6</f>
        <v>3</v>
      </c>
      <c r="AI5" s="10">
        <f>$C5*'PRJ HR Profile'!AI6</f>
        <v>0.60000000000000009</v>
      </c>
      <c r="AJ5" s="10">
        <f>$C5*'PRJ HR Profile'!AJ6</f>
        <v>4.5</v>
      </c>
      <c r="AK5" s="15">
        <f>$C5*'PRJ HR Profile'!AK6</f>
        <v>3</v>
      </c>
      <c r="AL5" s="10">
        <f>$C5*'PRJ HR Profile'!AL6</f>
        <v>0.60000000000000009</v>
      </c>
      <c r="AM5" s="17">
        <f>$C5*'PRJ HR Profile'!AM6</f>
        <v>4.5</v>
      </c>
      <c r="AN5" s="16">
        <f>$C5*'PRJ HR Profile'!AN6</f>
        <v>3</v>
      </c>
      <c r="AO5" s="10">
        <f>$C5*'PRJ HR Profile'!AO6</f>
        <v>0.60000000000000009</v>
      </c>
      <c r="AP5" s="10">
        <f>$C5*'PRJ HR Profile'!AP6</f>
        <v>4.5</v>
      </c>
      <c r="AQ5" s="15">
        <f>$C5*'PRJ HR Profile'!AQ6</f>
        <v>3</v>
      </c>
      <c r="AR5" s="10">
        <f>$C5*'PRJ HR Profile'!AR6</f>
        <v>0.60000000000000009</v>
      </c>
      <c r="AS5" s="10">
        <f>$C5*'PRJ HR Profile'!AS6</f>
        <v>4.5</v>
      </c>
      <c r="AT5" s="15">
        <f>$C5*'PRJ HR Profile'!AT6</f>
        <v>3</v>
      </c>
      <c r="AU5" s="10">
        <f>$C5*'PRJ HR Profile'!AU6</f>
        <v>0.60000000000000009</v>
      </c>
      <c r="AV5" s="10">
        <f>$C5*'PRJ HR Profile'!AV6</f>
        <v>4.5</v>
      </c>
      <c r="AW5" s="15">
        <f>$C5*'PRJ HR Profile'!AW6</f>
        <v>3</v>
      </c>
      <c r="AX5" s="10">
        <f>$C5*'PRJ HR Profile'!AX6</f>
        <v>0.60000000000000009</v>
      </c>
      <c r="AY5" s="17">
        <f>$C5*'PRJ HR Profile'!AY6</f>
        <v>4.5</v>
      </c>
      <c r="AZ5" s="16">
        <f>$C5*'PRJ HR Profile'!AZ6</f>
        <v>3</v>
      </c>
      <c r="BA5" s="10">
        <f>$C5*'PRJ HR Profile'!BA6</f>
        <v>0.60000000000000009</v>
      </c>
      <c r="BB5" s="10">
        <f>$C5*'PRJ HR Profile'!BB6</f>
        <v>4.5</v>
      </c>
      <c r="BC5" s="15">
        <f>$C5*'PRJ HR Profile'!BC6</f>
        <v>3</v>
      </c>
      <c r="BD5" s="10">
        <f>$C5*'PRJ HR Profile'!BD6</f>
        <v>0.60000000000000009</v>
      </c>
      <c r="BE5" s="10">
        <f>$C5*'PRJ HR Profile'!BE6</f>
        <v>4.5</v>
      </c>
      <c r="BF5" s="15">
        <f>$C5*'PRJ HR Profile'!BF6</f>
        <v>3</v>
      </c>
      <c r="BG5" s="10">
        <f>$C5*'PRJ HR Profile'!BG6</f>
        <v>0.60000000000000009</v>
      </c>
      <c r="BH5" s="10">
        <f>$C5*'PRJ HR Profile'!BH6</f>
        <v>4.5</v>
      </c>
      <c r="BI5" s="15">
        <f>$C5*'PRJ HR Profile'!BI6</f>
        <v>3</v>
      </c>
      <c r="BJ5" s="10">
        <f>$C5*'PRJ HR Profile'!BJ6</f>
        <v>0.60000000000000009</v>
      </c>
      <c r="BK5" s="17">
        <f>$C5*'PRJ HR Profile'!BK6</f>
        <v>4.5</v>
      </c>
    </row>
    <row r="6" spans="1:79" x14ac:dyDescent="0.25">
      <c r="B6" s="11" t="str">
        <f>'MD - IMP'!$B67</f>
        <v>FN-JI</v>
      </c>
      <c r="C6" s="17">
        <f>'MD - IMP'!$C67</f>
        <v>4</v>
      </c>
      <c r="D6" s="16">
        <f>$C6*'PRJ HR Profile'!D7</f>
        <v>0</v>
      </c>
      <c r="E6" s="10">
        <f>$C6*'PRJ HR Profile'!E7</f>
        <v>4</v>
      </c>
      <c r="F6" s="10">
        <f>$C6*'PRJ HR Profile'!F7</f>
        <v>4</v>
      </c>
      <c r="G6" s="15">
        <f>$C6*'PRJ HR Profile'!G7</f>
        <v>4</v>
      </c>
      <c r="H6" s="10">
        <f>$C6*'PRJ HR Profile'!H7</f>
        <v>4</v>
      </c>
      <c r="I6" s="10">
        <f>$C6*'PRJ HR Profile'!I7</f>
        <v>4</v>
      </c>
      <c r="J6" s="15">
        <f>$C6*'PRJ HR Profile'!J7</f>
        <v>4</v>
      </c>
      <c r="K6" s="10">
        <f>$C6*'PRJ HR Profile'!K7</f>
        <v>4</v>
      </c>
      <c r="L6" s="10">
        <f>$C6*'PRJ HR Profile'!L7</f>
        <v>4</v>
      </c>
      <c r="M6" s="15">
        <f>$C6*'PRJ HR Profile'!M7</f>
        <v>4</v>
      </c>
      <c r="N6" s="10">
        <f>$C6*'PRJ HR Profile'!N7</f>
        <v>4</v>
      </c>
      <c r="O6" s="17">
        <f>$C6*'PRJ HR Profile'!O7</f>
        <v>4</v>
      </c>
      <c r="P6" s="16">
        <f>$C6*'PRJ HR Profile'!P7</f>
        <v>4</v>
      </c>
      <c r="Q6" s="10">
        <f>$C6*'PRJ HR Profile'!Q7</f>
        <v>4</v>
      </c>
      <c r="R6" s="10">
        <f>$C6*'PRJ HR Profile'!R7</f>
        <v>4</v>
      </c>
      <c r="S6" s="15">
        <f>$C6*'PRJ HR Profile'!S7</f>
        <v>4</v>
      </c>
      <c r="T6" s="10">
        <f>$C6*'PRJ HR Profile'!T7</f>
        <v>4</v>
      </c>
      <c r="U6" s="10">
        <f>$C6*'PRJ HR Profile'!U7</f>
        <v>4</v>
      </c>
      <c r="V6" s="15">
        <f>$C6*'PRJ HR Profile'!V7</f>
        <v>4</v>
      </c>
      <c r="W6" s="10">
        <f>$C6*'PRJ HR Profile'!W7</f>
        <v>4</v>
      </c>
      <c r="X6" s="10">
        <f>$C6*'PRJ HR Profile'!X7</f>
        <v>4</v>
      </c>
      <c r="Y6" s="15">
        <f>$C6*'PRJ HR Profile'!Y7</f>
        <v>4</v>
      </c>
      <c r="Z6" s="10">
        <f>$C6*'PRJ HR Profile'!Z7</f>
        <v>4</v>
      </c>
      <c r="AA6" s="17">
        <f>$C6*'PRJ HR Profile'!AA7</f>
        <v>4</v>
      </c>
      <c r="AB6" s="16">
        <f>$C6*'PRJ HR Profile'!AB7</f>
        <v>4</v>
      </c>
      <c r="AC6" s="10">
        <f>$C6*'PRJ HR Profile'!AC7</f>
        <v>4</v>
      </c>
      <c r="AD6" s="10">
        <f>$C6*'PRJ HR Profile'!AD7</f>
        <v>4</v>
      </c>
      <c r="AE6" s="15">
        <f>$C6*'PRJ HR Profile'!AE7</f>
        <v>4</v>
      </c>
      <c r="AF6" s="10">
        <f>$C6*'PRJ HR Profile'!AF7</f>
        <v>4</v>
      </c>
      <c r="AG6" s="10">
        <f>$C6*'PRJ HR Profile'!AG7</f>
        <v>4</v>
      </c>
      <c r="AH6" s="15">
        <f>$C6*'PRJ HR Profile'!AH7</f>
        <v>4</v>
      </c>
      <c r="AI6" s="10">
        <f>$C6*'PRJ HR Profile'!AI7</f>
        <v>4</v>
      </c>
      <c r="AJ6" s="10">
        <f>$C6*'PRJ HR Profile'!AJ7</f>
        <v>4</v>
      </c>
      <c r="AK6" s="15">
        <f>$C6*'PRJ HR Profile'!AK7</f>
        <v>4</v>
      </c>
      <c r="AL6" s="10">
        <f>$C6*'PRJ HR Profile'!AL7</f>
        <v>4</v>
      </c>
      <c r="AM6" s="17">
        <f>$C6*'PRJ HR Profile'!AM7</f>
        <v>4</v>
      </c>
      <c r="AN6" s="16">
        <f>$C6*'PRJ HR Profile'!AN7</f>
        <v>4</v>
      </c>
      <c r="AO6" s="10">
        <f>$C6*'PRJ HR Profile'!AO7</f>
        <v>4</v>
      </c>
      <c r="AP6" s="10">
        <f>$C6*'PRJ HR Profile'!AP7</f>
        <v>4</v>
      </c>
      <c r="AQ6" s="15">
        <f>$C6*'PRJ HR Profile'!AQ7</f>
        <v>4</v>
      </c>
      <c r="AR6" s="10">
        <f>$C6*'PRJ HR Profile'!AR7</f>
        <v>4</v>
      </c>
      <c r="AS6" s="10">
        <f>$C6*'PRJ HR Profile'!AS7</f>
        <v>4</v>
      </c>
      <c r="AT6" s="15">
        <f>$C6*'PRJ HR Profile'!AT7</f>
        <v>4</v>
      </c>
      <c r="AU6" s="10">
        <f>$C6*'PRJ HR Profile'!AU7</f>
        <v>4</v>
      </c>
      <c r="AV6" s="10">
        <f>$C6*'PRJ HR Profile'!AV7</f>
        <v>4</v>
      </c>
      <c r="AW6" s="15">
        <f>$C6*'PRJ HR Profile'!AW7</f>
        <v>4</v>
      </c>
      <c r="AX6" s="10">
        <f>$C6*'PRJ HR Profile'!AX7</f>
        <v>4</v>
      </c>
      <c r="AY6" s="17">
        <f>$C6*'PRJ HR Profile'!AY7</f>
        <v>4</v>
      </c>
      <c r="AZ6" s="16">
        <f>$C6*'PRJ HR Profile'!AZ7</f>
        <v>4</v>
      </c>
      <c r="BA6" s="10">
        <f>$C6*'PRJ HR Profile'!BA7</f>
        <v>4</v>
      </c>
      <c r="BB6" s="10">
        <f>$C6*'PRJ HR Profile'!BB7</f>
        <v>4</v>
      </c>
      <c r="BC6" s="15">
        <f>$C6*'PRJ HR Profile'!BC7</f>
        <v>4</v>
      </c>
      <c r="BD6" s="10">
        <f>$C6*'PRJ HR Profile'!BD7</f>
        <v>4</v>
      </c>
      <c r="BE6" s="10">
        <f>$C6*'PRJ HR Profile'!BE7</f>
        <v>4</v>
      </c>
      <c r="BF6" s="15">
        <f>$C6*'PRJ HR Profile'!BF7</f>
        <v>4</v>
      </c>
      <c r="BG6" s="10">
        <f>$C6*'PRJ HR Profile'!BG7</f>
        <v>4</v>
      </c>
      <c r="BH6" s="10">
        <f>$C6*'PRJ HR Profile'!BH7</f>
        <v>4</v>
      </c>
      <c r="BI6" s="15">
        <f>$C6*'PRJ HR Profile'!BI7</f>
        <v>4</v>
      </c>
      <c r="BJ6" s="10">
        <f>$C6*'PRJ HR Profile'!BJ7</f>
        <v>4</v>
      </c>
      <c r="BK6" s="17">
        <f>$C6*'PRJ HR Profile'!BK7</f>
        <v>4</v>
      </c>
    </row>
    <row r="7" spans="1:79" x14ac:dyDescent="0.25">
      <c r="B7" s="11" t="str">
        <f>'MD - IMP'!$B68</f>
        <v>FN-SP</v>
      </c>
      <c r="C7" s="17">
        <f>'MD - IMP'!$C68</f>
        <v>3</v>
      </c>
      <c r="D7" s="16">
        <f>$C7*'PRJ HR Profile'!D8</f>
        <v>0</v>
      </c>
      <c r="E7" s="10">
        <f>$C7*'PRJ HR Profile'!E8</f>
        <v>0</v>
      </c>
      <c r="F7" s="10">
        <f>$C7*'PRJ HR Profile'!F8</f>
        <v>3</v>
      </c>
      <c r="G7" s="15">
        <f>$C7*'PRJ HR Profile'!G8</f>
        <v>6</v>
      </c>
      <c r="H7" s="10">
        <f>$C7*'PRJ HR Profile'!H8</f>
        <v>6</v>
      </c>
      <c r="I7" s="10">
        <f>$C7*'PRJ HR Profile'!I8</f>
        <v>6</v>
      </c>
      <c r="J7" s="15">
        <f>$C7*'PRJ HR Profile'!J8</f>
        <v>6</v>
      </c>
      <c r="K7" s="10">
        <f>$C7*'PRJ HR Profile'!K8</f>
        <v>6</v>
      </c>
      <c r="L7" s="10">
        <f>$C7*'PRJ HR Profile'!L8</f>
        <v>6</v>
      </c>
      <c r="M7" s="15">
        <f>$C7*'PRJ HR Profile'!M8</f>
        <v>6</v>
      </c>
      <c r="N7" s="10">
        <f>$C7*'PRJ HR Profile'!N8</f>
        <v>6</v>
      </c>
      <c r="O7" s="17">
        <f>$C7*'PRJ HR Profile'!O8</f>
        <v>6</v>
      </c>
      <c r="P7" s="16">
        <f>$C7*'PRJ HR Profile'!P8</f>
        <v>6</v>
      </c>
      <c r="Q7" s="10">
        <f>$C7*'PRJ HR Profile'!Q8</f>
        <v>6</v>
      </c>
      <c r="R7" s="10">
        <f>$C7*'PRJ HR Profile'!R8</f>
        <v>6</v>
      </c>
      <c r="S7" s="15">
        <f>$C7*'PRJ HR Profile'!S8</f>
        <v>6</v>
      </c>
      <c r="T7" s="10">
        <f>$C7*'PRJ HR Profile'!T8</f>
        <v>6</v>
      </c>
      <c r="U7" s="10">
        <f>$C7*'PRJ HR Profile'!U8</f>
        <v>6</v>
      </c>
      <c r="V7" s="15">
        <f>$C7*'PRJ HR Profile'!V8</f>
        <v>6</v>
      </c>
      <c r="W7" s="10">
        <f>$C7*'PRJ HR Profile'!W8</f>
        <v>6</v>
      </c>
      <c r="X7" s="10">
        <f>$C7*'PRJ HR Profile'!X8</f>
        <v>6</v>
      </c>
      <c r="Y7" s="15">
        <f>$C7*'PRJ HR Profile'!Y8</f>
        <v>6</v>
      </c>
      <c r="Z7" s="10">
        <f>$C7*'PRJ HR Profile'!Z8</f>
        <v>6</v>
      </c>
      <c r="AA7" s="17">
        <f>$C7*'PRJ HR Profile'!AA8</f>
        <v>6</v>
      </c>
      <c r="AB7" s="16">
        <f>$C7*'PRJ HR Profile'!AB8</f>
        <v>6</v>
      </c>
      <c r="AC7" s="10">
        <f>$C7*'PRJ HR Profile'!AC8</f>
        <v>6</v>
      </c>
      <c r="AD7" s="10">
        <f>$C7*'PRJ HR Profile'!AD8</f>
        <v>6</v>
      </c>
      <c r="AE7" s="15">
        <f>$C7*'PRJ HR Profile'!AE8</f>
        <v>6</v>
      </c>
      <c r="AF7" s="10">
        <f>$C7*'PRJ HR Profile'!AF8</f>
        <v>6</v>
      </c>
      <c r="AG7" s="10">
        <f>$C7*'PRJ HR Profile'!AG8</f>
        <v>6</v>
      </c>
      <c r="AH7" s="15">
        <f>$C7*'PRJ HR Profile'!AH8</f>
        <v>6</v>
      </c>
      <c r="AI7" s="10">
        <f>$C7*'PRJ HR Profile'!AI8</f>
        <v>6</v>
      </c>
      <c r="AJ7" s="10">
        <f>$C7*'PRJ HR Profile'!AJ8</f>
        <v>6</v>
      </c>
      <c r="AK7" s="15">
        <f>$C7*'PRJ HR Profile'!AK8</f>
        <v>6</v>
      </c>
      <c r="AL7" s="10">
        <f>$C7*'PRJ HR Profile'!AL8</f>
        <v>6</v>
      </c>
      <c r="AM7" s="17">
        <f>$C7*'PRJ HR Profile'!AM8</f>
        <v>6</v>
      </c>
      <c r="AN7" s="16">
        <f>$C7*'PRJ HR Profile'!AN8</f>
        <v>6</v>
      </c>
      <c r="AO7" s="10">
        <f>$C7*'PRJ HR Profile'!AO8</f>
        <v>6</v>
      </c>
      <c r="AP7" s="10">
        <f>$C7*'PRJ HR Profile'!AP8</f>
        <v>6</v>
      </c>
      <c r="AQ7" s="15">
        <f>$C7*'PRJ HR Profile'!AQ8</f>
        <v>6</v>
      </c>
      <c r="AR7" s="10">
        <f>$C7*'PRJ HR Profile'!AR8</f>
        <v>6</v>
      </c>
      <c r="AS7" s="10">
        <f>$C7*'PRJ HR Profile'!AS8</f>
        <v>6</v>
      </c>
      <c r="AT7" s="15">
        <f>$C7*'PRJ HR Profile'!AT8</f>
        <v>6</v>
      </c>
      <c r="AU7" s="10">
        <f>$C7*'PRJ HR Profile'!AU8</f>
        <v>6</v>
      </c>
      <c r="AV7" s="10">
        <f>$C7*'PRJ HR Profile'!AV8</f>
        <v>6</v>
      </c>
      <c r="AW7" s="15">
        <f>$C7*'PRJ HR Profile'!AW8</f>
        <v>6</v>
      </c>
      <c r="AX7" s="10">
        <f>$C7*'PRJ HR Profile'!AX8</f>
        <v>6</v>
      </c>
      <c r="AY7" s="17">
        <f>$C7*'PRJ HR Profile'!AY8</f>
        <v>6</v>
      </c>
      <c r="AZ7" s="16">
        <f>$C7*'PRJ HR Profile'!AZ8</f>
        <v>6</v>
      </c>
      <c r="BA7" s="10">
        <f>$C7*'PRJ HR Profile'!BA8</f>
        <v>6</v>
      </c>
      <c r="BB7" s="10">
        <f>$C7*'PRJ HR Profile'!BB8</f>
        <v>6</v>
      </c>
      <c r="BC7" s="15">
        <f>$C7*'PRJ HR Profile'!BC8</f>
        <v>6</v>
      </c>
      <c r="BD7" s="10">
        <f>$C7*'PRJ HR Profile'!BD8</f>
        <v>6</v>
      </c>
      <c r="BE7" s="10">
        <f>$C7*'PRJ HR Profile'!BE8</f>
        <v>6</v>
      </c>
      <c r="BF7" s="15">
        <f>$C7*'PRJ HR Profile'!BF8</f>
        <v>6</v>
      </c>
      <c r="BG7" s="10">
        <f>$C7*'PRJ HR Profile'!BG8</f>
        <v>6</v>
      </c>
      <c r="BH7" s="10">
        <f>$C7*'PRJ HR Profile'!BH8</f>
        <v>6</v>
      </c>
      <c r="BI7" s="15">
        <f>$C7*'PRJ HR Profile'!BI8</f>
        <v>6</v>
      </c>
      <c r="BJ7" s="10">
        <f>$C7*'PRJ HR Profile'!BJ8</f>
        <v>6</v>
      </c>
      <c r="BK7" s="17">
        <f>$C7*'PRJ HR Profile'!BK8</f>
        <v>6</v>
      </c>
    </row>
    <row r="8" spans="1:79" x14ac:dyDescent="0.25">
      <c r="B8" s="11" t="str">
        <f>'MD - IMP'!$B69</f>
        <v>HR-DE</v>
      </c>
      <c r="C8" s="17">
        <f>'MD - IMP'!$C69</f>
        <v>8</v>
      </c>
      <c r="D8" s="16">
        <f>$C8*'PRJ HR Profile'!D9</f>
        <v>8</v>
      </c>
      <c r="E8" s="10">
        <f>$C8*'PRJ HR Profile'!E9</f>
        <v>8</v>
      </c>
      <c r="F8" s="10">
        <f>$C8*'PRJ HR Profile'!F9</f>
        <v>0.8</v>
      </c>
      <c r="G8" s="15">
        <f>$C8*'PRJ HR Profile'!G9</f>
        <v>0.8</v>
      </c>
      <c r="H8" s="10">
        <f>$C8*'PRJ HR Profile'!H9</f>
        <v>0</v>
      </c>
      <c r="I8" s="10">
        <f>$C8*'PRJ HR Profile'!I9</f>
        <v>1.6</v>
      </c>
      <c r="J8" s="15">
        <f>$C8*'PRJ HR Profile'!J9</f>
        <v>0.8</v>
      </c>
      <c r="K8" s="10">
        <f>$C8*'PRJ HR Profile'!K9</f>
        <v>0</v>
      </c>
      <c r="L8" s="10">
        <f>$C8*'PRJ HR Profile'!L9</f>
        <v>1.6</v>
      </c>
      <c r="M8" s="15">
        <f>$C8*'PRJ HR Profile'!M9</f>
        <v>0.8</v>
      </c>
      <c r="N8" s="10">
        <f>$C8*'PRJ HR Profile'!N9</f>
        <v>0</v>
      </c>
      <c r="O8" s="17">
        <f>$C8*'PRJ HR Profile'!O9</f>
        <v>1.6</v>
      </c>
      <c r="P8" s="16">
        <f>$C8*'PRJ HR Profile'!P9</f>
        <v>0.8</v>
      </c>
      <c r="Q8" s="10">
        <f>$C8*'PRJ HR Profile'!Q9</f>
        <v>0</v>
      </c>
      <c r="R8" s="10">
        <f>$C8*'PRJ HR Profile'!R9</f>
        <v>1.6</v>
      </c>
      <c r="S8" s="15">
        <f>$C8*'PRJ HR Profile'!S9</f>
        <v>0.8</v>
      </c>
      <c r="T8" s="10">
        <f>$C8*'PRJ HR Profile'!T9</f>
        <v>0</v>
      </c>
      <c r="U8" s="10">
        <f>$C8*'PRJ HR Profile'!U9</f>
        <v>1.6</v>
      </c>
      <c r="V8" s="15">
        <f>$C8*'PRJ HR Profile'!V9</f>
        <v>0.8</v>
      </c>
      <c r="W8" s="10">
        <f>$C8*'PRJ HR Profile'!W9</f>
        <v>0</v>
      </c>
      <c r="X8" s="10">
        <f>$C8*'PRJ HR Profile'!X9</f>
        <v>1.6</v>
      </c>
      <c r="Y8" s="15">
        <f>$C8*'PRJ HR Profile'!Y9</f>
        <v>0.8</v>
      </c>
      <c r="Z8" s="10">
        <f>$C8*'PRJ HR Profile'!Z9</f>
        <v>0</v>
      </c>
      <c r="AA8" s="17">
        <f>$C8*'PRJ HR Profile'!AA9</f>
        <v>1.6</v>
      </c>
      <c r="AB8" s="16">
        <f>$C8*'PRJ HR Profile'!AB9</f>
        <v>0.8</v>
      </c>
      <c r="AC8" s="10">
        <f>$C8*'PRJ HR Profile'!AC9</f>
        <v>0</v>
      </c>
      <c r="AD8" s="10">
        <f>$C8*'PRJ HR Profile'!AD9</f>
        <v>1.6</v>
      </c>
      <c r="AE8" s="15">
        <f>$C8*'PRJ HR Profile'!AE9</f>
        <v>0.8</v>
      </c>
      <c r="AF8" s="10">
        <f>$C8*'PRJ HR Profile'!AF9</f>
        <v>0</v>
      </c>
      <c r="AG8" s="10">
        <f>$C8*'PRJ HR Profile'!AG9</f>
        <v>1.6</v>
      </c>
      <c r="AH8" s="15">
        <f>$C8*'PRJ HR Profile'!AH9</f>
        <v>0.8</v>
      </c>
      <c r="AI8" s="10">
        <f>$C8*'PRJ HR Profile'!AI9</f>
        <v>0</v>
      </c>
      <c r="AJ8" s="10">
        <f>$C8*'PRJ HR Profile'!AJ9</f>
        <v>1.6</v>
      </c>
      <c r="AK8" s="15">
        <f>$C8*'PRJ HR Profile'!AK9</f>
        <v>0.8</v>
      </c>
      <c r="AL8" s="10">
        <f>$C8*'PRJ HR Profile'!AL9</f>
        <v>0</v>
      </c>
      <c r="AM8" s="17">
        <f>$C8*'PRJ HR Profile'!AM9</f>
        <v>1.6</v>
      </c>
      <c r="AN8" s="16">
        <f>$C8*'PRJ HR Profile'!AN9</f>
        <v>0.8</v>
      </c>
      <c r="AO8" s="10">
        <f>$C8*'PRJ HR Profile'!AO9</f>
        <v>0</v>
      </c>
      <c r="AP8" s="10">
        <f>$C8*'PRJ HR Profile'!AP9</f>
        <v>1.6</v>
      </c>
      <c r="AQ8" s="15">
        <f>$C8*'PRJ HR Profile'!AQ9</f>
        <v>0.8</v>
      </c>
      <c r="AR8" s="10">
        <f>$C8*'PRJ HR Profile'!AR9</f>
        <v>0</v>
      </c>
      <c r="AS8" s="10">
        <f>$C8*'PRJ HR Profile'!AS9</f>
        <v>1.6</v>
      </c>
      <c r="AT8" s="15">
        <f>$C8*'PRJ HR Profile'!AT9</f>
        <v>0.8</v>
      </c>
      <c r="AU8" s="10">
        <f>$C8*'PRJ HR Profile'!AU9</f>
        <v>0</v>
      </c>
      <c r="AV8" s="10">
        <f>$C8*'PRJ HR Profile'!AV9</f>
        <v>1.6</v>
      </c>
      <c r="AW8" s="15">
        <f>$C8*'PRJ HR Profile'!AW9</f>
        <v>0.8</v>
      </c>
      <c r="AX8" s="10">
        <f>$C8*'PRJ HR Profile'!AX9</f>
        <v>0</v>
      </c>
      <c r="AY8" s="17">
        <f>$C8*'PRJ HR Profile'!AY9</f>
        <v>1.6</v>
      </c>
      <c r="AZ8" s="16">
        <f>$C8*'PRJ HR Profile'!AZ9</f>
        <v>0.8</v>
      </c>
      <c r="BA8" s="10">
        <f>$C8*'PRJ HR Profile'!BA9</f>
        <v>0</v>
      </c>
      <c r="BB8" s="10">
        <f>$C8*'PRJ HR Profile'!BB9</f>
        <v>1.6</v>
      </c>
      <c r="BC8" s="15">
        <f>$C8*'PRJ HR Profile'!BC9</f>
        <v>0.8</v>
      </c>
      <c r="BD8" s="10">
        <f>$C8*'PRJ HR Profile'!BD9</f>
        <v>0</v>
      </c>
      <c r="BE8" s="10">
        <f>$C8*'PRJ HR Profile'!BE9</f>
        <v>1.6</v>
      </c>
      <c r="BF8" s="15">
        <f>$C8*'PRJ HR Profile'!BF9</f>
        <v>0.8</v>
      </c>
      <c r="BG8" s="10">
        <f>$C8*'PRJ HR Profile'!BG9</f>
        <v>0</v>
      </c>
      <c r="BH8" s="10">
        <f>$C8*'PRJ HR Profile'!BH9</f>
        <v>1.6</v>
      </c>
      <c r="BI8" s="15">
        <f>$C8*'PRJ HR Profile'!BI9</f>
        <v>0.8</v>
      </c>
      <c r="BJ8" s="10">
        <f>$C8*'PRJ HR Profile'!BJ9</f>
        <v>0</v>
      </c>
      <c r="BK8" s="17">
        <f>$C8*'PRJ HR Profile'!BK9</f>
        <v>1.6</v>
      </c>
    </row>
    <row r="9" spans="1:79" x14ac:dyDescent="0.25">
      <c r="B9" s="11" t="str">
        <f>'MD - IMP'!$B70</f>
        <v>HR-SI</v>
      </c>
      <c r="C9" s="17">
        <f>'MD - IMP'!$C70</f>
        <v>6</v>
      </c>
      <c r="D9" s="16">
        <f>$C9*'PRJ HR Profile'!D10</f>
        <v>6</v>
      </c>
      <c r="E9" s="10">
        <f>$C9*'PRJ HR Profile'!E10</f>
        <v>6</v>
      </c>
      <c r="F9" s="10">
        <f>$C9*'PRJ HR Profile'!F10</f>
        <v>3</v>
      </c>
      <c r="G9" s="15">
        <f>$C9*'PRJ HR Profile'!G10</f>
        <v>3</v>
      </c>
      <c r="H9" s="10">
        <f>$C9*'PRJ HR Profile'!H10</f>
        <v>0.60000000000000009</v>
      </c>
      <c r="I9" s="10">
        <f>$C9*'PRJ HR Profile'!I10</f>
        <v>4.5</v>
      </c>
      <c r="J9" s="15">
        <f>$C9*'PRJ HR Profile'!J10</f>
        <v>3</v>
      </c>
      <c r="K9" s="10">
        <f>$C9*'PRJ HR Profile'!K10</f>
        <v>0.60000000000000009</v>
      </c>
      <c r="L9" s="10">
        <f>$C9*'PRJ HR Profile'!L10</f>
        <v>4.5</v>
      </c>
      <c r="M9" s="15">
        <f>$C9*'PRJ HR Profile'!M10</f>
        <v>3</v>
      </c>
      <c r="N9" s="10">
        <f>$C9*'PRJ HR Profile'!N10</f>
        <v>0.60000000000000009</v>
      </c>
      <c r="O9" s="17">
        <f>$C9*'PRJ HR Profile'!O10</f>
        <v>4.5</v>
      </c>
      <c r="P9" s="16">
        <f>$C9*'PRJ HR Profile'!P10</f>
        <v>3</v>
      </c>
      <c r="Q9" s="10">
        <f>$C9*'PRJ HR Profile'!Q10</f>
        <v>0.60000000000000009</v>
      </c>
      <c r="R9" s="10">
        <f>$C9*'PRJ HR Profile'!R10</f>
        <v>4.5</v>
      </c>
      <c r="S9" s="15">
        <f>$C9*'PRJ HR Profile'!S10</f>
        <v>3</v>
      </c>
      <c r="T9" s="10">
        <f>$C9*'PRJ HR Profile'!T10</f>
        <v>0.60000000000000009</v>
      </c>
      <c r="U9" s="10">
        <f>$C9*'PRJ HR Profile'!U10</f>
        <v>4.5</v>
      </c>
      <c r="V9" s="15">
        <f>$C9*'PRJ HR Profile'!V10</f>
        <v>3</v>
      </c>
      <c r="W9" s="10">
        <f>$C9*'PRJ HR Profile'!W10</f>
        <v>0.60000000000000009</v>
      </c>
      <c r="X9" s="10">
        <f>$C9*'PRJ HR Profile'!X10</f>
        <v>4.5</v>
      </c>
      <c r="Y9" s="15">
        <f>$C9*'PRJ HR Profile'!Y10</f>
        <v>3</v>
      </c>
      <c r="Z9" s="10">
        <f>$C9*'PRJ HR Profile'!Z10</f>
        <v>0.60000000000000009</v>
      </c>
      <c r="AA9" s="17">
        <f>$C9*'PRJ HR Profile'!AA10</f>
        <v>4.5</v>
      </c>
      <c r="AB9" s="16">
        <f>$C9*'PRJ HR Profile'!AB10</f>
        <v>3</v>
      </c>
      <c r="AC9" s="10">
        <f>$C9*'PRJ HR Profile'!AC10</f>
        <v>0.60000000000000009</v>
      </c>
      <c r="AD9" s="10">
        <f>$C9*'PRJ HR Profile'!AD10</f>
        <v>4.5</v>
      </c>
      <c r="AE9" s="15">
        <f>$C9*'PRJ HR Profile'!AE10</f>
        <v>3</v>
      </c>
      <c r="AF9" s="10">
        <f>$C9*'PRJ HR Profile'!AF10</f>
        <v>0.60000000000000009</v>
      </c>
      <c r="AG9" s="10">
        <f>$C9*'PRJ HR Profile'!AG10</f>
        <v>4.5</v>
      </c>
      <c r="AH9" s="15">
        <f>$C9*'PRJ HR Profile'!AH10</f>
        <v>3</v>
      </c>
      <c r="AI9" s="10">
        <f>$C9*'PRJ HR Profile'!AI10</f>
        <v>0.60000000000000009</v>
      </c>
      <c r="AJ9" s="10">
        <f>$C9*'PRJ HR Profile'!AJ10</f>
        <v>4.5</v>
      </c>
      <c r="AK9" s="15">
        <f>$C9*'PRJ HR Profile'!AK10</f>
        <v>3</v>
      </c>
      <c r="AL9" s="10">
        <f>$C9*'PRJ HR Profile'!AL10</f>
        <v>0.60000000000000009</v>
      </c>
      <c r="AM9" s="17">
        <f>$C9*'PRJ HR Profile'!AM10</f>
        <v>4.5</v>
      </c>
      <c r="AN9" s="16">
        <f>$C9*'PRJ HR Profile'!AN10</f>
        <v>3</v>
      </c>
      <c r="AO9" s="10">
        <f>$C9*'PRJ HR Profile'!AO10</f>
        <v>0.60000000000000009</v>
      </c>
      <c r="AP9" s="10">
        <f>$C9*'PRJ HR Profile'!AP10</f>
        <v>4.5</v>
      </c>
      <c r="AQ9" s="15">
        <f>$C9*'PRJ HR Profile'!AQ10</f>
        <v>3</v>
      </c>
      <c r="AR9" s="10">
        <f>$C9*'PRJ HR Profile'!AR10</f>
        <v>0.60000000000000009</v>
      </c>
      <c r="AS9" s="10">
        <f>$C9*'PRJ HR Profile'!AS10</f>
        <v>4.5</v>
      </c>
      <c r="AT9" s="15">
        <f>$C9*'PRJ HR Profile'!AT10</f>
        <v>3</v>
      </c>
      <c r="AU9" s="10">
        <f>$C9*'PRJ HR Profile'!AU10</f>
        <v>0.60000000000000009</v>
      </c>
      <c r="AV9" s="10">
        <f>$C9*'PRJ HR Profile'!AV10</f>
        <v>4.5</v>
      </c>
      <c r="AW9" s="15">
        <f>$C9*'PRJ HR Profile'!AW10</f>
        <v>3</v>
      </c>
      <c r="AX9" s="10">
        <f>$C9*'PRJ HR Profile'!AX10</f>
        <v>0.60000000000000009</v>
      </c>
      <c r="AY9" s="17">
        <f>$C9*'PRJ HR Profile'!AY10</f>
        <v>4.5</v>
      </c>
      <c r="AZ9" s="16">
        <f>$C9*'PRJ HR Profile'!AZ10</f>
        <v>3</v>
      </c>
      <c r="BA9" s="10">
        <f>$C9*'PRJ HR Profile'!BA10</f>
        <v>0.60000000000000009</v>
      </c>
      <c r="BB9" s="10">
        <f>$C9*'PRJ HR Profile'!BB10</f>
        <v>4.5</v>
      </c>
      <c r="BC9" s="15">
        <f>$C9*'PRJ HR Profile'!BC10</f>
        <v>3</v>
      </c>
      <c r="BD9" s="10">
        <f>$C9*'PRJ HR Profile'!BD10</f>
        <v>0.60000000000000009</v>
      </c>
      <c r="BE9" s="10">
        <f>$C9*'PRJ HR Profile'!BE10</f>
        <v>4.5</v>
      </c>
      <c r="BF9" s="15">
        <f>$C9*'PRJ HR Profile'!BF10</f>
        <v>3</v>
      </c>
      <c r="BG9" s="10">
        <f>$C9*'PRJ HR Profile'!BG10</f>
        <v>0.60000000000000009</v>
      </c>
      <c r="BH9" s="10">
        <f>$C9*'PRJ HR Profile'!BH10</f>
        <v>4.5</v>
      </c>
      <c r="BI9" s="15">
        <f>$C9*'PRJ HR Profile'!BI10</f>
        <v>3</v>
      </c>
      <c r="BJ9" s="10">
        <f>$C9*'PRJ HR Profile'!BJ10</f>
        <v>0.60000000000000009</v>
      </c>
      <c r="BK9" s="17">
        <f>$C9*'PRJ HR Profile'!BK10</f>
        <v>4.5</v>
      </c>
    </row>
    <row r="10" spans="1:79" x14ac:dyDescent="0.25">
      <c r="B10" s="11" t="str">
        <f>'MD - IMP'!$B71</f>
        <v>HR-JI</v>
      </c>
      <c r="C10" s="17">
        <f>'MD - IMP'!$C71</f>
        <v>4</v>
      </c>
      <c r="D10" s="16">
        <f>$C10*'PRJ HR Profile'!D11</f>
        <v>0</v>
      </c>
      <c r="E10" s="10">
        <f>$C10*'PRJ HR Profile'!E11</f>
        <v>4</v>
      </c>
      <c r="F10" s="10">
        <f>$C10*'PRJ HR Profile'!F11</f>
        <v>4</v>
      </c>
      <c r="G10" s="15">
        <f>$C10*'PRJ HR Profile'!G11</f>
        <v>4</v>
      </c>
      <c r="H10" s="10">
        <f>$C10*'PRJ HR Profile'!H11</f>
        <v>4</v>
      </c>
      <c r="I10" s="10">
        <f>$C10*'PRJ HR Profile'!I11</f>
        <v>4</v>
      </c>
      <c r="J10" s="15">
        <f>$C10*'PRJ HR Profile'!J11</f>
        <v>4</v>
      </c>
      <c r="K10" s="10">
        <f>$C10*'PRJ HR Profile'!K11</f>
        <v>4</v>
      </c>
      <c r="L10" s="10">
        <f>$C10*'PRJ HR Profile'!L11</f>
        <v>4</v>
      </c>
      <c r="M10" s="15">
        <f>$C10*'PRJ HR Profile'!M11</f>
        <v>4</v>
      </c>
      <c r="N10" s="10">
        <f>$C10*'PRJ HR Profile'!N11</f>
        <v>4</v>
      </c>
      <c r="O10" s="17">
        <f>$C10*'PRJ HR Profile'!O11</f>
        <v>4</v>
      </c>
      <c r="P10" s="16">
        <f>$C10*'PRJ HR Profile'!P11</f>
        <v>4</v>
      </c>
      <c r="Q10" s="10">
        <f>$C10*'PRJ HR Profile'!Q11</f>
        <v>4</v>
      </c>
      <c r="R10" s="10">
        <f>$C10*'PRJ HR Profile'!R11</f>
        <v>4</v>
      </c>
      <c r="S10" s="15">
        <f>$C10*'PRJ HR Profile'!S11</f>
        <v>4</v>
      </c>
      <c r="T10" s="10">
        <f>$C10*'PRJ HR Profile'!T11</f>
        <v>4</v>
      </c>
      <c r="U10" s="10">
        <f>$C10*'PRJ HR Profile'!U11</f>
        <v>4</v>
      </c>
      <c r="V10" s="15">
        <f>$C10*'PRJ HR Profile'!V11</f>
        <v>4</v>
      </c>
      <c r="W10" s="10">
        <f>$C10*'PRJ HR Profile'!W11</f>
        <v>4</v>
      </c>
      <c r="X10" s="10">
        <f>$C10*'PRJ HR Profile'!X11</f>
        <v>4</v>
      </c>
      <c r="Y10" s="15">
        <f>$C10*'PRJ HR Profile'!Y11</f>
        <v>4</v>
      </c>
      <c r="Z10" s="10">
        <f>$C10*'PRJ HR Profile'!Z11</f>
        <v>4</v>
      </c>
      <c r="AA10" s="17">
        <f>$C10*'PRJ HR Profile'!AA11</f>
        <v>4</v>
      </c>
      <c r="AB10" s="16">
        <f>$C10*'PRJ HR Profile'!AB11</f>
        <v>4</v>
      </c>
      <c r="AC10" s="10">
        <f>$C10*'PRJ HR Profile'!AC11</f>
        <v>4</v>
      </c>
      <c r="AD10" s="10">
        <f>$C10*'PRJ HR Profile'!AD11</f>
        <v>4</v>
      </c>
      <c r="AE10" s="15">
        <f>$C10*'PRJ HR Profile'!AE11</f>
        <v>4</v>
      </c>
      <c r="AF10" s="10">
        <f>$C10*'PRJ HR Profile'!AF11</f>
        <v>4</v>
      </c>
      <c r="AG10" s="10">
        <f>$C10*'PRJ HR Profile'!AG11</f>
        <v>4</v>
      </c>
      <c r="AH10" s="15">
        <f>$C10*'PRJ HR Profile'!AH11</f>
        <v>4</v>
      </c>
      <c r="AI10" s="10">
        <f>$C10*'PRJ HR Profile'!AI11</f>
        <v>4</v>
      </c>
      <c r="AJ10" s="10">
        <f>$C10*'PRJ HR Profile'!AJ11</f>
        <v>4</v>
      </c>
      <c r="AK10" s="15">
        <f>$C10*'PRJ HR Profile'!AK11</f>
        <v>4</v>
      </c>
      <c r="AL10" s="10">
        <f>$C10*'PRJ HR Profile'!AL11</f>
        <v>4</v>
      </c>
      <c r="AM10" s="17">
        <f>$C10*'PRJ HR Profile'!AM11</f>
        <v>4</v>
      </c>
      <c r="AN10" s="16">
        <f>$C10*'PRJ HR Profile'!AN11</f>
        <v>4</v>
      </c>
      <c r="AO10" s="10">
        <f>$C10*'PRJ HR Profile'!AO11</f>
        <v>4</v>
      </c>
      <c r="AP10" s="10">
        <f>$C10*'PRJ HR Profile'!AP11</f>
        <v>4</v>
      </c>
      <c r="AQ10" s="15">
        <f>$C10*'PRJ HR Profile'!AQ11</f>
        <v>4</v>
      </c>
      <c r="AR10" s="10">
        <f>$C10*'PRJ HR Profile'!AR11</f>
        <v>4</v>
      </c>
      <c r="AS10" s="10">
        <f>$C10*'PRJ HR Profile'!AS11</f>
        <v>4</v>
      </c>
      <c r="AT10" s="15">
        <f>$C10*'PRJ HR Profile'!AT11</f>
        <v>4</v>
      </c>
      <c r="AU10" s="10">
        <f>$C10*'PRJ HR Profile'!AU11</f>
        <v>4</v>
      </c>
      <c r="AV10" s="10">
        <f>$C10*'PRJ HR Profile'!AV11</f>
        <v>4</v>
      </c>
      <c r="AW10" s="15">
        <f>$C10*'PRJ HR Profile'!AW11</f>
        <v>4</v>
      </c>
      <c r="AX10" s="10">
        <f>$C10*'PRJ HR Profile'!AX11</f>
        <v>4</v>
      </c>
      <c r="AY10" s="17">
        <f>$C10*'PRJ HR Profile'!AY11</f>
        <v>4</v>
      </c>
      <c r="AZ10" s="16">
        <f>$C10*'PRJ HR Profile'!AZ11</f>
        <v>4</v>
      </c>
      <c r="BA10" s="10">
        <f>$C10*'PRJ HR Profile'!BA11</f>
        <v>4</v>
      </c>
      <c r="BB10" s="10">
        <f>$C10*'PRJ HR Profile'!BB11</f>
        <v>4</v>
      </c>
      <c r="BC10" s="15">
        <f>$C10*'PRJ HR Profile'!BC11</f>
        <v>4</v>
      </c>
      <c r="BD10" s="10">
        <f>$C10*'PRJ HR Profile'!BD11</f>
        <v>4</v>
      </c>
      <c r="BE10" s="10">
        <f>$C10*'PRJ HR Profile'!BE11</f>
        <v>4</v>
      </c>
      <c r="BF10" s="15">
        <f>$C10*'PRJ HR Profile'!BF11</f>
        <v>4</v>
      </c>
      <c r="BG10" s="10">
        <f>$C10*'PRJ HR Profile'!BG11</f>
        <v>4</v>
      </c>
      <c r="BH10" s="10">
        <f>$C10*'PRJ HR Profile'!BH11</f>
        <v>4</v>
      </c>
      <c r="BI10" s="15">
        <f>$C10*'PRJ HR Profile'!BI11</f>
        <v>4</v>
      </c>
      <c r="BJ10" s="10">
        <f>$C10*'PRJ HR Profile'!BJ11</f>
        <v>4</v>
      </c>
      <c r="BK10" s="17">
        <f>$C10*'PRJ HR Profile'!BK11</f>
        <v>4</v>
      </c>
    </row>
    <row r="11" spans="1:79" x14ac:dyDescent="0.25">
      <c r="B11" s="11" t="str">
        <f>'MD - IMP'!$B72</f>
        <v>HR-SP</v>
      </c>
      <c r="C11" s="17">
        <f>'MD - IMP'!$C72</f>
        <v>3</v>
      </c>
      <c r="D11" s="16">
        <f>$C11*'PRJ HR Profile'!D12</f>
        <v>0</v>
      </c>
      <c r="E11" s="10">
        <f>$C11*'PRJ HR Profile'!E12</f>
        <v>0</v>
      </c>
      <c r="F11" s="10">
        <f>$C11*'PRJ HR Profile'!F12</f>
        <v>3</v>
      </c>
      <c r="G11" s="15">
        <f>$C11*'PRJ HR Profile'!G12</f>
        <v>6</v>
      </c>
      <c r="H11" s="10">
        <f>$C11*'PRJ HR Profile'!H12</f>
        <v>6</v>
      </c>
      <c r="I11" s="10">
        <f>$C11*'PRJ HR Profile'!I12</f>
        <v>6</v>
      </c>
      <c r="J11" s="15">
        <f>$C11*'PRJ HR Profile'!J12</f>
        <v>6</v>
      </c>
      <c r="K11" s="10">
        <f>$C11*'PRJ HR Profile'!K12</f>
        <v>6</v>
      </c>
      <c r="L11" s="10">
        <f>$C11*'PRJ HR Profile'!L12</f>
        <v>6</v>
      </c>
      <c r="M11" s="15">
        <f>$C11*'PRJ HR Profile'!M12</f>
        <v>6</v>
      </c>
      <c r="N11" s="10">
        <f>$C11*'PRJ HR Profile'!N12</f>
        <v>6</v>
      </c>
      <c r="O11" s="17">
        <f>$C11*'PRJ HR Profile'!O12</f>
        <v>6</v>
      </c>
      <c r="P11" s="16">
        <f>$C11*'PRJ HR Profile'!P12</f>
        <v>6</v>
      </c>
      <c r="Q11" s="10">
        <f>$C11*'PRJ HR Profile'!Q12</f>
        <v>6</v>
      </c>
      <c r="R11" s="10">
        <f>$C11*'PRJ HR Profile'!R12</f>
        <v>6</v>
      </c>
      <c r="S11" s="15">
        <f>$C11*'PRJ HR Profile'!S12</f>
        <v>6</v>
      </c>
      <c r="T11" s="10">
        <f>$C11*'PRJ HR Profile'!T12</f>
        <v>6</v>
      </c>
      <c r="U11" s="10">
        <f>$C11*'PRJ HR Profile'!U12</f>
        <v>6</v>
      </c>
      <c r="V11" s="15">
        <f>$C11*'PRJ HR Profile'!V12</f>
        <v>6</v>
      </c>
      <c r="W11" s="10">
        <f>$C11*'PRJ HR Profile'!W12</f>
        <v>6</v>
      </c>
      <c r="X11" s="10">
        <f>$C11*'PRJ HR Profile'!X12</f>
        <v>6</v>
      </c>
      <c r="Y11" s="15">
        <f>$C11*'PRJ HR Profile'!Y12</f>
        <v>6</v>
      </c>
      <c r="Z11" s="10">
        <f>$C11*'PRJ HR Profile'!Z12</f>
        <v>6</v>
      </c>
      <c r="AA11" s="17">
        <f>$C11*'PRJ HR Profile'!AA12</f>
        <v>6</v>
      </c>
      <c r="AB11" s="16">
        <f>$C11*'PRJ HR Profile'!AB12</f>
        <v>6</v>
      </c>
      <c r="AC11" s="10">
        <f>$C11*'PRJ HR Profile'!AC12</f>
        <v>6</v>
      </c>
      <c r="AD11" s="10">
        <f>$C11*'PRJ HR Profile'!AD12</f>
        <v>6</v>
      </c>
      <c r="AE11" s="15">
        <f>$C11*'PRJ HR Profile'!AE12</f>
        <v>6</v>
      </c>
      <c r="AF11" s="10">
        <f>$C11*'PRJ HR Profile'!AF12</f>
        <v>6</v>
      </c>
      <c r="AG11" s="10">
        <f>$C11*'PRJ HR Profile'!AG12</f>
        <v>6</v>
      </c>
      <c r="AH11" s="15">
        <f>$C11*'PRJ HR Profile'!AH12</f>
        <v>6</v>
      </c>
      <c r="AI11" s="10">
        <f>$C11*'PRJ HR Profile'!AI12</f>
        <v>6</v>
      </c>
      <c r="AJ11" s="10">
        <f>$C11*'PRJ HR Profile'!AJ12</f>
        <v>6</v>
      </c>
      <c r="AK11" s="15">
        <f>$C11*'PRJ HR Profile'!AK12</f>
        <v>6</v>
      </c>
      <c r="AL11" s="10">
        <f>$C11*'PRJ HR Profile'!AL12</f>
        <v>6</v>
      </c>
      <c r="AM11" s="17">
        <f>$C11*'PRJ HR Profile'!AM12</f>
        <v>6</v>
      </c>
      <c r="AN11" s="16">
        <f>$C11*'PRJ HR Profile'!AN12</f>
        <v>6</v>
      </c>
      <c r="AO11" s="10">
        <f>$C11*'PRJ HR Profile'!AO12</f>
        <v>6</v>
      </c>
      <c r="AP11" s="10">
        <f>$C11*'PRJ HR Profile'!AP12</f>
        <v>6</v>
      </c>
      <c r="AQ11" s="15">
        <f>$C11*'PRJ HR Profile'!AQ12</f>
        <v>6</v>
      </c>
      <c r="AR11" s="10">
        <f>$C11*'PRJ HR Profile'!AR12</f>
        <v>6</v>
      </c>
      <c r="AS11" s="10">
        <f>$C11*'PRJ HR Profile'!AS12</f>
        <v>6</v>
      </c>
      <c r="AT11" s="15">
        <f>$C11*'PRJ HR Profile'!AT12</f>
        <v>6</v>
      </c>
      <c r="AU11" s="10">
        <f>$C11*'PRJ HR Profile'!AU12</f>
        <v>6</v>
      </c>
      <c r="AV11" s="10">
        <f>$C11*'PRJ HR Profile'!AV12</f>
        <v>6</v>
      </c>
      <c r="AW11" s="15">
        <f>$C11*'PRJ HR Profile'!AW12</f>
        <v>6</v>
      </c>
      <c r="AX11" s="10">
        <f>$C11*'PRJ HR Profile'!AX12</f>
        <v>6</v>
      </c>
      <c r="AY11" s="17">
        <f>$C11*'PRJ HR Profile'!AY12</f>
        <v>6</v>
      </c>
      <c r="AZ11" s="16">
        <f>$C11*'PRJ HR Profile'!AZ12</f>
        <v>6</v>
      </c>
      <c r="BA11" s="10">
        <f>$C11*'PRJ HR Profile'!BA12</f>
        <v>6</v>
      </c>
      <c r="BB11" s="10">
        <f>$C11*'PRJ HR Profile'!BB12</f>
        <v>6</v>
      </c>
      <c r="BC11" s="15">
        <f>$C11*'PRJ HR Profile'!BC12</f>
        <v>6</v>
      </c>
      <c r="BD11" s="10">
        <f>$C11*'PRJ HR Profile'!BD12</f>
        <v>6</v>
      </c>
      <c r="BE11" s="10">
        <f>$C11*'PRJ HR Profile'!BE12</f>
        <v>6</v>
      </c>
      <c r="BF11" s="15">
        <f>$C11*'PRJ HR Profile'!BF12</f>
        <v>6</v>
      </c>
      <c r="BG11" s="10">
        <f>$C11*'PRJ HR Profile'!BG12</f>
        <v>6</v>
      </c>
      <c r="BH11" s="10">
        <f>$C11*'PRJ HR Profile'!BH12</f>
        <v>6</v>
      </c>
      <c r="BI11" s="15">
        <f>$C11*'PRJ HR Profile'!BI12</f>
        <v>6</v>
      </c>
      <c r="BJ11" s="10">
        <f>$C11*'PRJ HR Profile'!BJ12</f>
        <v>6</v>
      </c>
      <c r="BK11" s="17">
        <f>$C11*'PRJ HR Profile'!BK12</f>
        <v>6</v>
      </c>
    </row>
    <row r="12" spans="1:79" x14ac:dyDescent="0.25">
      <c r="B12" s="11" t="str">
        <f>'MD - IMP'!$B73</f>
        <v>SC-DE</v>
      </c>
      <c r="C12" s="17">
        <f>'MD - IMP'!$C73</f>
        <v>8</v>
      </c>
      <c r="D12" s="16">
        <f>$C12*'PRJ HR Profile'!D13</f>
        <v>8</v>
      </c>
      <c r="E12" s="10">
        <f>$C12*'PRJ HR Profile'!E13</f>
        <v>8</v>
      </c>
      <c r="F12" s="10">
        <f>$C12*'PRJ HR Profile'!F13</f>
        <v>0.8</v>
      </c>
      <c r="G12" s="15">
        <f>$C12*'PRJ HR Profile'!G13</f>
        <v>0.8</v>
      </c>
      <c r="H12" s="10">
        <f>$C12*'PRJ HR Profile'!H13</f>
        <v>0</v>
      </c>
      <c r="I12" s="10">
        <f>$C12*'PRJ HR Profile'!I13</f>
        <v>1.6</v>
      </c>
      <c r="J12" s="15">
        <f>$C12*'PRJ HR Profile'!J13</f>
        <v>0.8</v>
      </c>
      <c r="K12" s="10">
        <f>$C12*'PRJ HR Profile'!K13</f>
        <v>0</v>
      </c>
      <c r="L12" s="10">
        <f>$C12*'PRJ HR Profile'!L13</f>
        <v>1.6</v>
      </c>
      <c r="M12" s="15">
        <f>$C12*'PRJ HR Profile'!M13</f>
        <v>0.8</v>
      </c>
      <c r="N12" s="10">
        <f>$C12*'PRJ HR Profile'!N13</f>
        <v>0</v>
      </c>
      <c r="O12" s="17">
        <f>$C12*'PRJ HR Profile'!O13</f>
        <v>1.6</v>
      </c>
      <c r="P12" s="16">
        <f>$C12*'PRJ HR Profile'!P13</f>
        <v>0.8</v>
      </c>
      <c r="Q12" s="10">
        <f>$C12*'PRJ HR Profile'!Q13</f>
        <v>0</v>
      </c>
      <c r="R12" s="10">
        <f>$C12*'PRJ HR Profile'!R13</f>
        <v>1.6</v>
      </c>
      <c r="S12" s="15">
        <f>$C12*'PRJ HR Profile'!S13</f>
        <v>0.8</v>
      </c>
      <c r="T12" s="10">
        <f>$C12*'PRJ HR Profile'!T13</f>
        <v>0</v>
      </c>
      <c r="U12" s="10">
        <f>$C12*'PRJ HR Profile'!U13</f>
        <v>1.6</v>
      </c>
      <c r="V12" s="15">
        <f>$C12*'PRJ HR Profile'!V13</f>
        <v>0.8</v>
      </c>
      <c r="W12" s="10">
        <f>$C12*'PRJ HR Profile'!W13</f>
        <v>0</v>
      </c>
      <c r="X12" s="10">
        <f>$C12*'PRJ HR Profile'!X13</f>
        <v>1.6</v>
      </c>
      <c r="Y12" s="15">
        <f>$C12*'PRJ HR Profile'!Y13</f>
        <v>0.8</v>
      </c>
      <c r="Z12" s="10">
        <f>$C12*'PRJ HR Profile'!Z13</f>
        <v>0</v>
      </c>
      <c r="AA12" s="17">
        <f>$C12*'PRJ HR Profile'!AA13</f>
        <v>1.6</v>
      </c>
      <c r="AB12" s="16">
        <f>$C12*'PRJ HR Profile'!AB13</f>
        <v>0.8</v>
      </c>
      <c r="AC12" s="10">
        <f>$C12*'PRJ HR Profile'!AC13</f>
        <v>0</v>
      </c>
      <c r="AD12" s="10">
        <f>$C12*'PRJ HR Profile'!AD13</f>
        <v>1.6</v>
      </c>
      <c r="AE12" s="15">
        <f>$C12*'PRJ HR Profile'!AE13</f>
        <v>0.8</v>
      </c>
      <c r="AF12" s="10">
        <f>$C12*'PRJ HR Profile'!AF13</f>
        <v>0</v>
      </c>
      <c r="AG12" s="10">
        <f>$C12*'PRJ HR Profile'!AG13</f>
        <v>1.6</v>
      </c>
      <c r="AH12" s="15">
        <f>$C12*'PRJ HR Profile'!AH13</f>
        <v>0.8</v>
      </c>
      <c r="AI12" s="10">
        <f>$C12*'PRJ HR Profile'!AI13</f>
        <v>0</v>
      </c>
      <c r="AJ12" s="10">
        <f>$C12*'PRJ HR Profile'!AJ13</f>
        <v>1.6</v>
      </c>
      <c r="AK12" s="15">
        <f>$C12*'PRJ HR Profile'!AK13</f>
        <v>0.8</v>
      </c>
      <c r="AL12" s="10">
        <f>$C12*'PRJ HR Profile'!AL13</f>
        <v>0</v>
      </c>
      <c r="AM12" s="17">
        <f>$C12*'PRJ HR Profile'!AM13</f>
        <v>1.6</v>
      </c>
      <c r="AN12" s="16">
        <f>$C12*'PRJ HR Profile'!AN13</f>
        <v>0.8</v>
      </c>
      <c r="AO12" s="10">
        <f>$C12*'PRJ HR Profile'!AO13</f>
        <v>0</v>
      </c>
      <c r="AP12" s="10">
        <f>$C12*'PRJ HR Profile'!AP13</f>
        <v>1.6</v>
      </c>
      <c r="AQ12" s="15">
        <f>$C12*'PRJ HR Profile'!AQ13</f>
        <v>0.8</v>
      </c>
      <c r="AR12" s="10">
        <f>$C12*'PRJ HR Profile'!AR13</f>
        <v>0</v>
      </c>
      <c r="AS12" s="10">
        <f>$C12*'PRJ HR Profile'!AS13</f>
        <v>1.6</v>
      </c>
      <c r="AT12" s="15">
        <f>$C12*'PRJ HR Profile'!AT13</f>
        <v>0.8</v>
      </c>
      <c r="AU12" s="10">
        <f>$C12*'PRJ HR Profile'!AU13</f>
        <v>0</v>
      </c>
      <c r="AV12" s="10">
        <f>$C12*'PRJ HR Profile'!AV13</f>
        <v>1.6</v>
      </c>
      <c r="AW12" s="15">
        <f>$C12*'PRJ HR Profile'!AW13</f>
        <v>0.8</v>
      </c>
      <c r="AX12" s="10">
        <f>$C12*'PRJ HR Profile'!AX13</f>
        <v>0</v>
      </c>
      <c r="AY12" s="17">
        <f>$C12*'PRJ HR Profile'!AY13</f>
        <v>1.6</v>
      </c>
      <c r="AZ12" s="16">
        <f>$C12*'PRJ HR Profile'!AZ13</f>
        <v>0.8</v>
      </c>
      <c r="BA12" s="10">
        <f>$C12*'PRJ HR Profile'!BA13</f>
        <v>0</v>
      </c>
      <c r="BB12" s="10">
        <f>$C12*'PRJ HR Profile'!BB13</f>
        <v>1.6</v>
      </c>
      <c r="BC12" s="15">
        <f>$C12*'PRJ HR Profile'!BC13</f>
        <v>0.8</v>
      </c>
      <c r="BD12" s="10">
        <f>$C12*'PRJ HR Profile'!BD13</f>
        <v>0</v>
      </c>
      <c r="BE12" s="10">
        <f>$C12*'PRJ HR Profile'!BE13</f>
        <v>1.6</v>
      </c>
      <c r="BF12" s="15">
        <f>$C12*'PRJ HR Profile'!BF13</f>
        <v>0.8</v>
      </c>
      <c r="BG12" s="10">
        <f>$C12*'PRJ HR Profile'!BG13</f>
        <v>0</v>
      </c>
      <c r="BH12" s="10">
        <f>$C12*'PRJ HR Profile'!BH13</f>
        <v>1.6</v>
      </c>
      <c r="BI12" s="15">
        <f>$C12*'PRJ HR Profile'!BI13</f>
        <v>0.8</v>
      </c>
      <c r="BJ12" s="10">
        <f>$C12*'PRJ HR Profile'!BJ13</f>
        <v>0</v>
      </c>
      <c r="BK12" s="17">
        <f>$C12*'PRJ HR Profile'!BK13</f>
        <v>1.6</v>
      </c>
    </row>
    <row r="13" spans="1:79" x14ac:dyDescent="0.25">
      <c r="B13" s="11" t="str">
        <f>'MD - IMP'!$B74</f>
        <v>SC-SI</v>
      </c>
      <c r="C13" s="17">
        <f>'MD - IMP'!$C74</f>
        <v>6</v>
      </c>
      <c r="D13" s="16">
        <f>$C13*'PRJ HR Profile'!D14</f>
        <v>6</v>
      </c>
      <c r="E13" s="10">
        <f>$C13*'PRJ HR Profile'!E14</f>
        <v>6</v>
      </c>
      <c r="F13" s="10">
        <f>$C13*'PRJ HR Profile'!F14</f>
        <v>3</v>
      </c>
      <c r="G13" s="15">
        <f>$C13*'PRJ HR Profile'!G14</f>
        <v>3</v>
      </c>
      <c r="H13" s="10">
        <f>$C13*'PRJ HR Profile'!H14</f>
        <v>0.60000000000000009</v>
      </c>
      <c r="I13" s="10">
        <f>$C13*'PRJ HR Profile'!I14</f>
        <v>4.5</v>
      </c>
      <c r="J13" s="15">
        <f>$C13*'PRJ HR Profile'!J14</f>
        <v>3</v>
      </c>
      <c r="K13" s="10">
        <f>$C13*'PRJ HR Profile'!K14</f>
        <v>0.60000000000000009</v>
      </c>
      <c r="L13" s="10">
        <f>$C13*'PRJ HR Profile'!L14</f>
        <v>4.5</v>
      </c>
      <c r="M13" s="15">
        <f>$C13*'PRJ HR Profile'!M14</f>
        <v>3</v>
      </c>
      <c r="N13" s="10">
        <f>$C13*'PRJ HR Profile'!N14</f>
        <v>0.60000000000000009</v>
      </c>
      <c r="O13" s="17">
        <f>$C13*'PRJ HR Profile'!O14</f>
        <v>4.5</v>
      </c>
      <c r="P13" s="16">
        <f>$C13*'PRJ HR Profile'!P14</f>
        <v>3</v>
      </c>
      <c r="Q13" s="10">
        <f>$C13*'PRJ HR Profile'!Q14</f>
        <v>0.60000000000000009</v>
      </c>
      <c r="R13" s="10">
        <f>$C13*'PRJ HR Profile'!R14</f>
        <v>4.5</v>
      </c>
      <c r="S13" s="15">
        <f>$C13*'PRJ HR Profile'!S14</f>
        <v>3</v>
      </c>
      <c r="T13" s="10">
        <f>$C13*'PRJ HR Profile'!T14</f>
        <v>0.60000000000000009</v>
      </c>
      <c r="U13" s="10">
        <f>$C13*'PRJ HR Profile'!U14</f>
        <v>4.5</v>
      </c>
      <c r="V13" s="15">
        <f>$C13*'PRJ HR Profile'!V14</f>
        <v>3</v>
      </c>
      <c r="W13" s="10">
        <f>$C13*'PRJ HR Profile'!W14</f>
        <v>0.60000000000000009</v>
      </c>
      <c r="X13" s="10">
        <f>$C13*'PRJ HR Profile'!X14</f>
        <v>4.5</v>
      </c>
      <c r="Y13" s="15">
        <f>$C13*'PRJ HR Profile'!Y14</f>
        <v>3</v>
      </c>
      <c r="Z13" s="10">
        <f>$C13*'PRJ HR Profile'!Z14</f>
        <v>0.60000000000000009</v>
      </c>
      <c r="AA13" s="17">
        <f>$C13*'PRJ HR Profile'!AA14</f>
        <v>4.5</v>
      </c>
      <c r="AB13" s="16">
        <f>$C13*'PRJ HR Profile'!AB14</f>
        <v>3</v>
      </c>
      <c r="AC13" s="10">
        <f>$C13*'PRJ HR Profile'!AC14</f>
        <v>0.60000000000000009</v>
      </c>
      <c r="AD13" s="10">
        <f>$C13*'PRJ HR Profile'!AD14</f>
        <v>4.5</v>
      </c>
      <c r="AE13" s="15">
        <f>$C13*'PRJ HR Profile'!AE14</f>
        <v>3</v>
      </c>
      <c r="AF13" s="10">
        <f>$C13*'PRJ HR Profile'!AF14</f>
        <v>0.60000000000000009</v>
      </c>
      <c r="AG13" s="10">
        <f>$C13*'PRJ HR Profile'!AG14</f>
        <v>4.5</v>
      </c>
      <c r="AH13" s="15">
        <f>$C13*'PRJ HR Profile'!AH14</f>
        <v>3</v>
      </c>
      <c r="AI13" s="10">
        <f>$C13*'PRJ HR Profile'!AI14</f>
        <v>0.60000000000000009</v>
      </c>
      <c r="AJ13" s="10">
        <f>$C13*'PRJ HR Profile'!AJ14</f>
        <v>4.5</v>
      </c>
      <c r="AK13" s="15">
        <f>$C13*'PRJ HR Profile'!AK14</f>
        <v>3</v>
      </c>
      <c r="AL13" s="10">
        <f>$C13*'PRJ HR Profile'!AL14</f>
        <v>0.60000000000000009</v>
      </c>
      <c r="AM13" s="17">
        <f>$C13*'PRJ HR Profile'!AM14</f>
        <v>4.5</v>
      </c>
      <c r="AN13" s="16">
        <f>$C13*'PRJ HR Profile'!AN14</f>
        <v>3</v>
      </c>
      <c r="AO13" s="10">
        <f>$C13*'PRJ HR Profile'!AO14</f>
        <v>0.60000000000000009</v>
      </c>
      <c r="AP13" s="10">
        <f>$C13*'PRJ HR Profile'!AP14</f>
        <v>4.5</v>
      </c>
      <c r="AQ13" s="15">
        <f>$C13*'PRJ HR Profile'!AQ14</f>
        <v>3</v>
      </c>
      <c r="AR13" s="10">
        <f>$C13*'PRJ HR Profile'!AR14</f>
        <v>0.60000000000000009</v>
      </c>
      <c r="AS13" s="10">
        <f>$C13*'PRJ HR Profile'!AS14</f>
        <v>4.5</v>
      </c>
      <c r="AT13" s="15">
        <f>$C13*'PRJ HR Profile'!AT14</f>
        <v>3</v>
      </c>
      <c r="AU13" s="10">
        <f>$C13*'PRJ HR Profile'!AU14</f>
        <v>0.60000000000000009</v>
      </c>
      <c r="AV13" s="10">
        <f>$C13*'PRJ HR Profile'!AV14</f>
        <v>4.5</v>
      </c>
      <c r="AW13" s="15">
        <f>$C13*'PRJ HR Profile'!AW14</f>
        <v>3</v>
      </c>
      <c r="AX13" s="10">
        <f>$C13*'PRJ HR Profile'!AX14</f>
        <v>0.60000000000000009</v>
      </c>
      <c r="AY13" s="17">
        <f>$C13*'PRJ HR Profile'!AY14</f>
        <v>4.5</v>
      </c>
      <c r="AZ13" s="16">
        <f>$C13*'PRJ HR Profile'!AZ14</f>
        <v>3</v>
      </c>
      <c r="BA13" s="10">
        <f>$C13*'PRJ HR Profile'!BA14</f>
        <v>0.60000000000000009</v>
      </c>
      <c r="BB13" s="10">
        <f>$C13*'PRJ HR Profile'!BB14</f>
        <v>4.5</v>
      </c>
      <c r="BC13" s="15">
        <f>$C13*'PRJ HR Profile'!BC14</f>
        <v>3</v>
      </c>
      <c r="BD13" s="10">
        <f>$C13*'PRJ HR Profile'!BD14</f>
        <v>0.60000000000000009</v>
      </c>
      <c r="BE13" s="10">
        <f>$C13*'PRJ HR Profile'!BE14</f>
        <v>4.5</v>
      </c>
      <c r="BF13" s="15">
        <f>$C13*'PRJ HR Profile'!BF14</f>
        <v>3</v>
      </c>
      <c r="BG13" s="10">
        <f>$C13*'PRJ HR Profile'!BG14</f>
        <v>0.60000000000000009</v>
      </c>
      <c r="BH13" s="10">
        <f>$C13*'PRJ HR Profile'!BH14</f>
        <v>4.5</v>
      </c>
      <c r="BI13" s="15">
        <f>$C13*'PRJ HR Profile'!BI14</f>
        <v>3</v>
      </c>
      <c r="BJ13" s="10">
        <f>$C13*'PRJ HR Profile'!BJ14</f>
        <v>0.60000000000000009</v>
      </c>
      <c r="BK13" s="17">
        <f>$C13*'PRJ HR Profile'!BK14</f>
        <v>4.5</v>
      </c>
    </row>
    <row r="14" spans="1:79" x14ac:dyDescent="0.25">
      <c r="B14" s="11" t="str">
        <f>'MD - IMP'!$B75</f>
        <v>SC-JI</v>
      </c>
      <c r="C14" s="17">
        <f>'MD - IMP'!$C75</f>
        <v>4</v>
      </c>
      <c r="D14" s="16">
        <f>$C14*'PRJ HR Profile'!D15</f>
        <v>0</v>
      </c>
      <c r="E14" s="10">
        <f>$C14*'PRJ HR Profile'!E15</f>
        <v>4</v>
      </c>
      <c r="F14" s="10">
        <f>$C14*'PRJ HR Profile'!F15</f>
        <v>4</v>
      </c>
      <c r="G14" s="15">
        <f>$C14*'PRJ HR Profile'!G15</f>
        <v>4</v>
      </c>
      <c r="H14" s="10">
        <f>$C14*'PRJ HR Profile'!H15</f>
        <v>4</v>
      </c>
      <c r="I14" s="10">
        <f>$C14*'PRJ HR Profile'!I15</f>
        <v>4</v>
      </c>
      <c r="J14" s="15">
        <f>$C14*'PRJ HR Profile'!J15</f>
        <v>4</v>
      </c>
      <c r="K14" s="10">
        <f>$C14*'PRJ HR Profile'!K15</f>
        <v>4</v>
      </c>
      <c r="L14" s="10">
        <f>$C14*'PRJ HR Profile'!L15</f>
        <v>4</v>
      </c>
      <c r="M14" s="15">
        <f>$C14*'PRJ HR Profile'!M15</f>
        <v>4</v>
      </c>
      <c r="N14" s="10">
        <f>$C14*'PRJ HR Profile'!N15</f>
        <v>4</v>
      </c>
      <c r="O14" s="17">
        <f>$C14*'PRJ HR Profile'!O15</f>
        <v>4</v>
      </c>
      <c r="P14" s="16">
        <f>$C14*'PRJ HR Profile'!P15</f>
        <v>4</v>
      </c>
      <c r="Q14" s="10">
        <f>$C14*'PRJ HR Profile'!Q15</f>
        <v>4</v>
      </c>
      <c r="R14" s="10">
        <f>$C14*'PRJ HR Profile'!R15</f>
        <v>4</v>
      </c>
      <c r="S14" s="15">
        <f>$C14*'PRJ HR Profile'!S15</f>
        <v>4</v>
      </c>
      <c r="T14" s="10">
        <f>$C14*'PRJ HR Profile'!T15</f>
        <v>4</v>
      </c>
      <c r="U14" s="10">
        <f>$C14*'PRJ HR Profile'!U15</f>
        <v>4</v>
      </c>
      <c r="V14" s="15">
        <f>$C14*'PRJ HR Profile'!V15</f>
        <v>4</v>
      </c>
      <c r="W14" s="10">
        <f>$C14*'PRJ HR Profile'!W15</f>
        <v>4</v>
      </c>
      <c r="X14" s="10">
        <f>$C14*'PRJ HR Profile'!X15</f>
        <v>4</v>
      </c>
      <c r="Y14" s="15">
        <f>$C14*'PRJ HR Profile'!Y15</f>
        <v>4</v>
      </c>
      <c r="Z14" s="10">
        <f>$C14*'PRJ HR Profile'!Z15</f>
        <v>4</v>
      </c>
      <c r="AA14" s="17">
        <f>$C14*'PRJ HR Profile'!AA15</f>
        <v>4</v>
      </c>
      <c r="AB14" s="16">
        <f>$C14*'PRJ HR Profile'!AB15</f>
        <v>4</v>
      </c>
      <c r="AC14" s="10">
        <f>$C14*'PRJ HR Profile'!AC15</f>
        <v>4</v>
      </c>
      <c r="AD14" s="10">
        <f>$C14*'PRJ HR Profile'!AD15</f>
        <v>4</v>
      </c>
      <c r="AE14" s="15">
        <f>$C14*'PRJ HR Profile'!AE15</f>
        <v>4</v>
      </c>
      <c r="AF14" s="10">
        <f>$C14*'PRJ HR Profile'!AF15</f>
        <v>4</v>
      </c>
      <c r="AG14" s="10">
        <f>$C14*'PRJ HR Profile'!AG15</f>
        <v>4</v>
      </c>
      <c r="AH14" s="15">
        <f>$C14*'PRJ HR Profile'!AH15</f>
        <v>4</v>
      </c>
      <c r="AI14" s="10">
        <f>$C14*'PRJ HR Profile'!AI15</f>
        <v>4</v>
      </c>
      <c r="AJ14" s="10">
        <f>$C14*'PRJ HR Profile'!AJ15</f>
        <v>4</v>
      </c>
      <c r="AK14" s="15">
        <f>$C14*'PRJ HR Profile'!AK15</f>
        <v>4</v>
      </c>
      <c r="AL14" s="10">
        <f>$C14*'PRJ HR Profile'!AL15</f>
        <v>4</v>
      </c>
      <c r="AM14" s="17">
        <f>$C14*'PRJ HR Profile'!AM15</f>
        <v>4</v>
      </c>
      <c r="AN14" s="16">
        <f>$C14*'PRJ HR Profile'!AN15</f>
        <v>4</v>
      </c>
      <c r="AO14" s="10">
        <f>$C14*'PRJ HR Profile'!AO15</f>
        <v>4</v>
      </c>
      <c r="AP14" s="10">
        <f>$C14*'PRJ HR Profile'!AP15</f>
        <v>4</v>
      </c>
      <c r="AQ14" s="15">
        <f>$C14*'PRJ HR Profile'!AQ15</f>
        <v>4</v>
      </c>
      <c r="AR14" s="10">
        <f>$C14*'PRJ HR Profile'!AR15</f>
        <v>4</v>
      </c>
      <c r="AS14" s="10">
        <f>$C14*'PRJ HR Profile'!AS15</f>
        <v>4</v>
      </c>
      <c r="AT14" s="15">
        <f>$C14*'PRJ HR Profile'!AT15</f>
        <v>4</v>
      </c>
      <c r="AU14" s="10">
        <f>$C14*'PRJ HR Profile'!AU15</f>
        <v>4</v>
      </c>
      <c r="AV14" s="10">
        <f>$C14*'PRJ HR Profile'!AV15</f>
        <v>4</v>
      </c>
      <c r="AW14" s="15">
        <f>$C14*'PRJ HR Profile'!AW15</f>
        <v>4</v>
      </c>
      <c r="AX14" s="10">
        <f>$C14*'PRJ HR Profile'!AX15</f>
        <v>4</v>
      </c>
      <c r="AY14" s="17">
        <f>$C14*'PRJ HR Profile'!AY15</f>
        <v>4</v>
      </c>
      <c r="AZ14" s="16">
        <f>$C14*'PRJ HR Profile'!AZ15</f>
        <v>4</v>
      </c>
      <c r="BA14" s="10">
        <f>$C14*'PRJ HR Profile'!BA15</f>
        <v>4</v>
      </c>
      <c r="BB14" s="10">
        <f>$C14*'PRJ HR Profile'!BB15</f>
        <v>4</v>
      </c>
      <c r="BC14" s="15">
        <f>$C14*'PRJ HR Profile'!BC15</f>
        <v>4</v>
      </c>
      <c r="BD14" s="10">
        <f>$C14*'PRJ HR Profile'!BD15</f>
        <v>4</v>
      </c>
      <c r="BE14" s="10">
        <f>$C14*'PRJ HR Profile'!BE15</f>
        <v>4</v>
      </c>
      <c r="BF14" s="15">
        <f>$C14*'PRJ HR Profile'!BF15</f>
        <v>4</v>
      </c>
      <c r="BG14" s="10">
        <f>$C14*'PRJ HR Profile'!BG15</f>
        <v>4</v>
      </c>
      <c r="BH14" s="10">
        <f>$C14*'PRJ HR Profile'!BH15</f>
        <v>4</v>
      </c>
      <c r="BI14" s="15">
        <f>$C14*'PRJ HR Profile'!BI15</f>
        <v>4</v>
      </c>
      <c r="BJ14" s="10">
        <f>$C14*'PRJ HR Profile'!BJ15</f>
        <v>4</v>
      </c>
      <c r="BK14" s="17">
        <f>$C14*'PRJ HR Profile'!BK15</f>
        <v>4</v>
      </c>
    </row>
    <row r="15" spans="1:79" x14ac:dyDescent="0.25">
      <c r="B15" s="11" t="str">
        <f>'MD - IMP'!$B76</f>
        <v>SC-SP</v>
      </c>
      <c r="C15" s="17">
        <f>'MD - IMP'!$C76</f>
        <v>3</v>
      </c>
      <c r="D15" s="16">
        <f>$C15*'PRJ HR Profile'!D16</f>
        <v>0</v>
      </c>
      <c r="E15" s="10">
        <f>$C15*'PRJ HR Profile'!E16</f>
        <v>0</v>
      </c>
      <c r="F15" s="10">
        <f>$C15*'PRJ HR Profile'!F16</f>
        <v>3</v>
      </c>
      <c r="G15" s="15">
        <f>$C15*'PRJ HR Profile'!G16</f>
        <v>6</v>
      </c>
      <c r="H15" s="10">
        <f>$C15*'PRJ HR Profile'!H16</f>
        <v>6</v>
      </c>
      <c r="I15" s="10">
        <f>$C15*'PRJ HR Profile'!I16</f>
        <v>6</v>
      </c>
      <c r="J15" s="15">
        <f>$C15*'PRJ HR Profile'!J16</f>
        <v>6</v>
      </c>
      <c r="K15" s="10">
        <f>$C15*'PRJ HR Profile'!K16</f>
        <v>6</v>
      </c>
      <c r="L15" s="10">
        <f>$C15*'PRJ HR Profile'!L16</f>
        <v>6</v>
      </c>
      <c r="M15" s="15">
        <f>$C15*'PRJ HR Profile'!M16</f>
        <v>6</v>
      </c>
      <c r="N15" s="10">
        <f>$C15*'PRJ HR Profile'!N16</f>
        <v>6</v>
      </c>
      <c r="O15" s="17">
        <f>$C15*'PRJ HR Profile'!O16</f>
        <v>6</v>
      </c>
      <c r="P15" s="16">
        <f>$C15*'PRJ HR Profile'!P16</f>
        <v>6</v>
      </c>
      <c r="Q15" s="10">
        <f>$C15*'PRJ HR Profile'!Q16</f>
        <v>6</v>
      </c>
      <c r="R15" s="10">
        <f>$C15*'PRJ HR Profile'!R16</f>
        <v>6</v>
      </c>
      <c r="S15" s="15">
        <f>$C15*'PRJ HR Profile'!S16</f>
        <v>6</v>
      </c>
      <c r="T15" s="10">
        <f>$C15*'PRJ HR Profile'!T16</f>
        <v>6</v>
      </c>
      <c r="U15" s="10">
        <f>$C15*'PRJ HR Profile'!U16</f>
        <v>6</v>
      </c>
      <c r="V15" s="15">
        <f>$C15*'PRJ HR Profile'!V16</f>
        <v>6</v>
      </c>
      <c r="W15" s="10">
        <f>$C15*'PRJ HR Profile'!W16</f>
        <v>6</v>
      </c>
      <c r="X15" s="10">
        <f>$C15*'PRJ HR Profile'!X16</f>
        <v>6</v>
      </c>
      <c r="Y15" s="15">
        <f>$C15*'PRJ HR Profile'!Y16</f>
        <v>6</v>
      </c>
      <c r="Z15" s="10">
        <f>$C15*'PRJ HR Profile'!Z16</f>
        <v>6</v>
      </c>
      <c r="AA15" s="17">
        <f>$C15*'PRJ HR Profile'!AA16</f>
        <v>6</v>
      </c>
      <c r="AB15" s="16">
        <f>$C15*'PRJ HR Profile'!AB16</f>
        <v>6</v>
      </c>
      <c r="AC15" s="10">
        <f>$C15*'PRJ HR Profile'!AC16</f>
        <v>6</v>
      </c>
      <c r="AD15" s="10">
        <f>$C15*'PRJ HR Profile'!AD16</f>
        <v>6</v>
      </c>
      <c r="AE15" s="15">
        <f>$C15*'PRJ HR Profile'!AE16</f>
        <v>6</v>
      </c>
      <c r="AF15" s="10">
        <f>$C15*'PRJ HR Profile'!AF16</f>
        <v>6</v>
      </c>
      <c r="AG15" s="10">
        <f>$C15*'PRJ HR Profile'!AG16</f>
        <v>6</v>
      </c>
      <c r="AH15" s="15">
        <f>$C15*'PRJ HR Profile'!AH16</f>
        <v>6</v>
      </c>
      <c r="AI15" s="10">
        <f>$C15*'PRJ HR Profile'!AI16</f>
        <v>6</v>
      </c>
      <c r="AJ15" s="10">
        <f>$C15*'PRJ HR Profile'!AJ16</f>
        <v>6</v>
      </c>
      <c r="AK15" s="15">
        <f>$C15*'PRJ HR Profile'!AK16</f>
        <v>6</v>
      </c>
      <c r="AL15" s="10">
        <f>$C15*'PRJ HR Profile'!AL16</f>
        <v>6</v>
      </c>
      <c r="AM15" s="17">
        <f>$C15*'PRJ HR Profile'!AM16</f>
        <v>6</v>
      </c>
      <c r="AN15" s="16">
        <f>$C15*'PRJ HR Profile'!AN16</f>
        <v>6</v>
      </c>
      <c r="AO15" s="10">
        <f>$C15*'PRJ HR Profile'!AO16</f>
        <v>6</v>
      </c>
      <c r="AP15" s="10">
        <f>$C15*'PRJ HR Profile'!AP16</f>
        <v>6</v>
      </c>
      <c r="AQ15" s="15">
        <f>$C15*'PRJ HR Profile'!AQ16</f>
        <v>6</v>
      </c>
      <c r="AR15" s="10">
        <f>$C15*'PRJ HR Profile'!AR16</f>
        <v>6</v>
      </c>
      <c r="AS15" s="10">
        <f>$C15*'PRJ HR Profile'!AS16</f>
        <v>6</v>
      </c>
      <c r="AT15" s="15">
        <f>$C15*'PRJ HR Profile'!AT16</f>
        <v>6</v>
      </c>
      <c r="AU15" s="10">
        <f>$C15*'PRJ HR Profile'!AU16</f>
        <v>6</v>
      </c>
      <c r="AV15" s="10">
        <f>$C15*'PRJ HR Profile'!AV16</f>
        <v>6</v>
      </c>
      <c r="AW15" s="15">
        <f>$C15*'PRJ HR Profile'!AW16</f>
        <v>6</v>
      </c>
      <c r="AX15" s="10">
        <f>$C15*'PRJ HR Profile'!AX16</f>
        <v>6</v>
      </c>
      <c r="AY15" s="17">
        <f>$C15*'PRJ HR Profile'!AY16</f>
        <v>6</v>
      </c>
      <c r="AZ15" s="16">
        <f>$C15*'PRJ HR Profile'!AZ16</f>
        <v>6</v>
      </c>
      <c r="BA15" s="10">
        <f>$C15*'PRJ HR Profile'!BA16</f>
        <v>6</v>
      </c>
      <c r="BB15" s="10">
        <f>$C15*'PRJ HR Profile'!BB16</f>
        <v>6</v>
      </c>
      <c r="BC15" s="15">
        <f>$C15*'PRJ HR Profile'!BC16</f>
        <v>6</v>
      </c>
      <c r="BD15" s="10">
        <f>$C15*'PRJ HR Profile'!BD16</f>
        <v>6</v>
      </c>
      <c r="BE15" s="10">
        <f>$C15*'PRJ HR Profile'!BE16</f>
        <v>6</v>
      </c>
      <c r="BF15" s="15">
        <f>$C15*'PRJ HR Profile'!BF16</f>
        <v>6</v>
      </c>
      <c r="BG15" s="10">
        <f>$C15*'PRJ HR Profile'!BG16</f>
        <v>6</v>
      </c>
      <c r="BH15" s="10">
        <f>$C15*'PRJ HR Profile'!BH16</f>
        <v>6</v>
      </c>
      <c r="BI15" s="15">
        <f>$C15*'PRJ HR Profile'!BI16</f>
        <v>6</v>
      </c>
      <c r="BJ15" s="10">
        <f>$C15*'PRJ HR Profile'!BJ16</f>
        <v>6</v>
      </c>
      <c r="BK15" s="17">
        <f>$C15*'PRJ HR Profile'!BK16</f>
        <v>6</v>
      </c>
    </row>
    <row r="16" spans="1:79" x14ac:dyDescent="0.25">
      <c r="B16" s="11" t="str">
        <f>'MD - IMP'!$B77</f>
        <v>OP-DE</v>
      </c>
      <c r="C16" s="17">
        <f>'MD - IMP'!$C77</f>
        <v>8</v>
      </c>
      <c r="D16" s="16">
        <f>$C16*'PRJ HR Profile'!D17</f>
        <v>8</v>
      </c>
      <c r="E16" s="10">
        <f>$C16*'PRJ HR Profile'!E17</f>
        <v>8</v>
      </c>
      <c r="F16" s="10">
        <f>$C16*'PRJ HR Profile'!F17</f>
        <v>0.8</v>
      </c>
      <c r="G16" s="15">
        <f>$C16*'PRJ HR Profile'!G17</f>
        <v>0.8</v>
      </c>
      <c r="H16" s="10">
        <f>$C16*'PRJ HR Profile'!H17</f>
        <v>0</v>
      </c>
      <c r="I16" s="10">
        <f>$C16*'PRJ HR Profile'!I17</f>
        <v>1.6</v>
      </c>
      <c r="J16" s="15">
        <f>$C16*'PRJ HR Profile'!J17</f>
        <v>0.8</v>
      </c>
      <c r="K16" s="10">
        <f>$C16*'PRJ HR Profile'!K17</f>
        <v>0</v>
      </c>
      <c r="L16" s="10">
        <f>$C16*'PRJ HR Profile'!L17</f>
        <v>1.6</v>
      </c>
      <c r="M16" s="15">
        <f>$C16*'PRJ HR Profile'!M17</f>
        <v>0.8</v>
      </c>
      <c r="N16" s="10">
        <f>$C16*'PRJ HR Profile'!N17</f>
        <v>0</v>
      </c>
      <c r="O16" s="17">
        <f>$C16*'PRJ HR Profile'!O17</f>
        <v>1.6</v>
      </c>
      <c r="P16" s="16">
        <f>$C16*'PRJ HR Profile'!P17</f>
        <v>0.8</v>
      </c>
      <c r="Q16" s="10">
        <f>$C16*'PRJ HR Profile'!Q17</f>
        <v>0</v>
      </c>
      <c r="R16" s="10">
        <f>$C16*'PRJ HR Profile'!R17</f>
        <v>1.6</v>
      </c>
      <c r="S16" s="15">
        <f>$C16*'PRJ HR Profile'!S17</f>
        <v>0.8</v>
      </c>
      <c r="T16" s="10">
        <f>$C16*'PRJ HR Profile'!T17</f>
        <v>0</v>
      </c>
      <c r="U16" s="10">
        <f>$C16*'PRJ HR Profile'!U17</f>
        <v>1.6</v>
      </c>
      <c r="V16" s="15">
        <f>$C16*'PRJ HR Profile'!V17</f>
        <v>0.8</v>
      </c>
      <c r="W16" s="10">
        <f>$C16*'PRJ HR Profile'!W17</f>
        <v>0</v>
      </c>
      <c r="X16" s="10">
        <f>$C16*'PRJ HR Profile'!X17</f>
        <v>1.6</v>
      </c>
      <c r="Y16" s="15">
        <f>$C16*'PRJ HR Profile'!Y17</f>
        <v>0.8</v>
      </c>
      <c r="Z16" s="10">
        <f>$C16*'PRJ HR Profile'!Z17</f>
        <v>0</v>
      </c>
      <c r="AA16" s="17">
        <f>$C16*'PRJ HR Profile'!AA17</f>
        <v>1.6</v>
      </c>
      <c r="AB16" s="16">
        <f>$C16*'PRJ HR Profile'!AB17</f>
        <v>0.8</v>
      </c>
      <c r="AC16" s="10">
        <f>$C16*'PRJ HR Profile'!AC17</f>
        <v>0</v>
      </c>
      <c r="AD16" s="10">
        <f>$C16*'PRJ HR Profile'!AD17</f>
        <v>1.6</v>
      </c>
      <c r="AE16" s="15">
        <f>$C16*'PRJ HR Profile'!AE17</f>
        <v>0.8</v>
      </c>
      <c r="AF16" s="10">
        <f>$C16*'PRJ HR Profile'!AF17</f>
        <v>0</v>
      </c>
      <c r="AG16" s="10">
        <f>$C16*'PRJ HR Profile'!AG17</f>
        <v>1.6</v>
      </c>
      <c r="AH16" s="15">
        <f>$C16*'PRJ HR Profile'!AH17</f>
        <v>0.8</v>
      </c>
      <c r="AI16" s="10">
        <f>$C16*'PRJ HR Profile'!AI17</f>
        <v>0</v>
      </c>
      <c r="AJ16" s="10">
        <f>$C16*'PRJ HR Profile'!AJ17</f>
        <v>1.6</v>
      </c>
      <c r="AK16" s="15">
        <f>$C16*'PRJ HR Profile'!AK17</f>
        <v>0.8</v>
      </c>
      <c r="AL16" s="10">
        <f>$C16*'PRJ HR Profile'!AL17</f>
        <v>0</v>
      </c>
      <c r="AM16" s="17">
        <f>$C16*'PRJ HR Profile'!AM17</f>
        <v>1.6</v>
      </c>
      <c r="AN16" s="16">
        <f>$C16*'PRJ HR Profile'!AN17</f>
        <v>0.8</v>
      </c>
      <c r="AO16" s="10">
        <f>$C16*'PRJ HR Profile'!AO17</f>
        <v>0</v>
      </c>
      <c r="AP16" s="10">
        <f>$C16*'PRJ HR Profile'!AP17</f>
        <v>1.6</v>
      </c>
      <c r="AQ16" s="15">
        <f>$C16*'PRJ HR Profile'!AQ17</f>
        <v>0.8</v>
      </c>
      <c r="AR16" s="10">
        <f>$C16*'PRJ HR Profile'!AR17</f>
        <v>0</v>
      </c>
      <c r="AS16" s="10">
        <f>$C16*'PRJ HR Profile'!AS17</f>
        <v>1.6</v>
      </c>
      <c r="AT16" s="15">
        <f>$C16*'PRJ HR Profile'!AT17</f>
        <v>0.8</v>
      </c>
      <c r="AU16" s="10">
        <f>$C16*'PRJ HR Profile'!AU17</f>
        <v>0</v>
      </c>
      <c r="AV16" s="10">
        <f>$C16*'PRJ HR Profile'!AV17</f>
        <v>1.6</v>
      </c>
      <c r="AW16" s="15">
        <f>$C16*'PRJ HR Profile'!AW17</f>
        <v>0.8</v>
      </c>
      <c r="AX16" s="10">
        <f>$C16*'PRJ HR Profile'!AX17</f>
        <v>0</v>
      </c>
      <c r="AY16" s="17">
        <f>$C16*'PRJ HR Profile'!AY17</f>
        <v>1.6</v>
      </c>
      <c r="AZ16" s="16">
        <f>$C16*'PRJ HR Profile'!AZ17</f>
        <v>0.8</v>
      </c>
      <c r="BA16" s="10">
        <f>$C16*'PRJ HR Profile'!BA17</f>
        <v>0</v>
      </c>
      <c r="BB16" s="10">
        <f>$C16*'PRJ HR Profile'!BB17</f>
        <v>1.6</v>
      </c>
      <c r="BC16" s="15">
        <f>$C16*'PRJ HR Profile'!BC17</f>
        <v>0.8</v>
      </c>
      <c r="BD16" s="10">
        <f>$C16*'PRJ HR Profile'!BD17</f>
        <v>0</v>
      </c>
      <c r="BE16" s="10">
        <f>$C16*'PRJ HR Profile'!BE17</f>
        <v>1.6</v>
      </c>
      <c r="BF16" s="15">
        <f>$C16*'PRJ HR Profile'!BF17</f>
        <v>0.8</v>
      </c>
      <c r="BG16" s="10">
        <f>$C16*'PRJ HR Profile'!BG17</f>
        <v>0</v>
      </c>
      <c r="BH16" s="10">
        <f>$C16*'PRJ HR Profile'!BH17</f>
        <v>1.6</v>
      </c>
      <c r="BI16" s="15">
        <f>$C16*'PRJ HR Profile'!BI17</f>
        <v>0.8</v>
      </c>
      <c r="BJ16" s="10">
        <f>$C16*'PRJ HR Profile'!BJ17</f>
        <v>0</v>
      </c>
      <c r="BK16" s="17">
        <f>$C16*'PRJ HR Profile'!BK17</f>
        <v>1.6</v>
      </c>
    </row>
    <row r="17" spans="1:63" x14ac:dyDescent="0.25">
      <c r="B17" s="11" t="str">
        <f>'MD - IMP'!$B78</f>
        <v>OP-SI</v>
      </c>
      <c r="C17" s="17">
        <f>'MD - IMP'!$C78</f>
        <v>6</v>
      </c>
      <c r="D17" s="16">
        <f>$C17*'PRJ HR Profile'!D18</f>
        <v>6</v>
      </c>
      <c r="E17" s="10">
        <f>$C17*'PRJ HR Profile'!E18</f>
        <v>6</v>
      </c>
      <c r="F17" s="10">
        <f>$C17*'PRJ HR Profile'!F18</f>
        <v>3</v>
      </c>
      <c r="G17" s="15">
        <f>$C17*'PRJ HR Profile'!G18</f>
        <v>3</v>
      </c>
      <c r="H17" s="10">
        <f>$C17*'PRJ HR Profile'!H18</f>
        <v>0.60000000000000009</v>
      </c>
      <c r="I17" s="10">
        <f>$C17*'PRJ HR Profile'!I18</f>
        <v>4.5</v>
      </c>
      <c r="J17" s="15">
        <f>$C17*'PRJ HR Profile'!J18</f>
        <v>3</v>
      </c>
      <c r="K17" s="10">
        <f>$C17*'PRJ HR Profile'!K18</f>
        <v>0.60000000000000009</v>
      </c>
      <c r="L17" s="10">
        <f>$C17*'PRJ HR Profile'!L18</f>
        <v>4.5</v>
      </c>
      <c r="M17" s="15">
        <f>$C17*'PRJ HR Profile'!M18</f>
        <v>3</v>
      </c>
      <c r="N17" s="10">
        <f>$C17*'PRJ HR Profile'!N18</f>
        <v>0.60000000000000009</v>
      </c>
      <c r="O17" s="17">
        <f>$C17*'PRJ HR Profile'!O18</f>
        <v>4.5</v>
      </c>
      <c r="P17" s="16">
        <f>$C17*'PRJ HR Profile'!P18</f>
        <v>3</v>
      </c>
      <c r="Q17" s="10">
        <f>$C17*'PRJ HR Profile'!Q18</f>
        <v>0.60000000000000009</v>
      </c>
      <c r="R17" s="10">
        <f>$C17*'PRJ HR Profile'!R18</f>
        <v>4.5</v>
      </c>
      <c r="S17" s="15">
        <f>$C17*'PRJ HR Profile'!S18</f>
        <v>3</v>
      </c>
      <c r="T17" s="10">
        <f>$C17*'PRJ HR Profile'!T18</f>
        <v>0.60000000000000009</v>
      </c>
      <c r="U17" s="10">
        <f>$C17*'PRJ HR Profile'!U18</f>
        <v>4.5</v>
      </c>
      <c r="V17" s="15">
        <f>$C17*'PRJ HR Profile'!V18</f>
        <v>3</v>
      </c>
      <c r="W17" s="10">
        <f>$C17*'PRJ HR Profile'!W18</f>
        <v>0.60000000000000009</v>
      </c>
      <c r="X17" s="10">
        <f>$C17*'PRJ HR Profile'!X18</f>
        <v>4.5</v>
      </c>
      <c r="Y17" s="15">
        <f>$C17*'PRJ HR Profile'!Y18</f>
        <v>3</v>
      </c>
      <c r="Z17" s="10">
        <f>$C17*'PRJ HR Profile'!Z18</f>
        <v>0.60000000000000009</v>
      </c>
      <c r="AA17" s="17">
        <f>$C17*'PRJ HR Profile'!AA18</f>
        <v>4.5</v>
      </c>
      <c r="AB17" s="16">
        <f>$C17*'PRJ HR Profile'!AB18</f>
        <v>3</v>
      </c>
      <c r="AC17" s="10">
        <f>$C17*'PRJ HR Profile'!AC18</f>
        <v>0.60000000000000009</v>
      </c>
      <c r="AD17" s="10">
        <f>$C17*'PRJ HR Profile'!AD18</f>
        <v>4.5</v>
      </c>
      <c r="AE17" s="15">
        <f>$C17*'PRJ HR Profile'!AE18</f>
        <v>3</v>
      </c>
      <c r="AF17" s="10">
        <f>$C17*'PRJ HR Profile'!AF18</f>
        <v>0.60000000000000009</v>
      </c>
      <c r="AG17" s="10">
        <f>$C17*'PRJ HR Profile'!AG18</f>
        <v>4.5</v>
      </c>
      <c r="AH17" s="15">
        <f>$C17*'PRJ HR Profile'!AH18</f>
        <v>3</v>
      </c>
      <c r="AI17" s="10">
        <f>$C17*'PRJ HR Profile'!AI18</f>
        <v>0.60000000000000009</v>
      </c>
      <c r="AJ17" s="10">
        <f>$C17*'PRJ HR Profile'!AJ18</f>
        <v>4.5</v>
      </c>
      <c r="AK17" s="15">
        <f>$C17*'PRJ HR Profile'!AK18</f>
        <v>3</v>
      </c>
      <c r="AL17" s="10">
        <f>$C17*'PRJ HR Profile'!AL18</f>
        <v>0.60000000000000009</v>
      </c>
      <c r="AM17" s="17">
        <f>$C17*'PRJ HR Profile'!AM18</f>
        <v>4.5</v>
      </c>
      <c r="AN17" s="16">
        <f>$C17*'PRJ HR Profile'!AN18</f>
        <v>3</v>
      </c>
      <c r="AO17" s="10">
        <f>$C17*'PRJ HR Profile'!AO18</f>
        <v>0.60000000000000009</v>
      </c>
      <c r="AP17" s="10">
        <f>$C17*'PRJ HR Profile'!AP18</f>
        <v>4.5</v>
      </c>
      <c r="AQ17" s="15">
        <f>$C17*'PRJ HR Profile'!AQ18</f>
        <v>3</v>
      </c>
      <c r="AR17" s="10">
        <f>$C17*'PRJ HR Profile'!AR18</f>
        <v>0.60000000000000009</v>
      </c>
      <c r="AS17" s="10">
        <f>$C17*'PRJ HR Profile'!AS18</f>
        <v>4.5</v>
      </c>
      <c r="AT17" s="15">
        <f>$C17*'PRJ HR Profile'!AT18</f>
        <v>3</v>
      </c>
      <c r="AU17" s="10">
        <f>$C17*'PRJ HR Profile'!AU18</f>
        <v>0.60000000000000009</v>
      </c>
      <c r="AV17" s="10">
        <f>$C17*'PRJ HR Profile'!AV18</f>
        <v>4.5</v>
      </c>
      <c r="AW17" s="15">
        <f>$C17*'PRJ HR Profile'!AW18</f>
        <v>3</v>
      </c>
      <c r="AX17" s="10">
        <f>$C17*'PRJ HR Profile'!AX18</f>
        <v>0.60000000000000009</v>
      </c>
      <c r="AY17" s="17">
        <f>$C17*'PRJ HR Profile'!AY18</f>
        <v>4.5</v>
      </c>
      <c r="AZ17" s="16">
        <f>$C17*'PRJ HR Profile'!AZ18</f>
        <v>3</v>
      </c>
      <c r="BA17" s="10">
        <f>$C17*'PRJ HR Profile'!BA18</f>
        <v>0.60000000000000009</v>
      </c>
      <c r="BB17" s="10">
        <f>$C17*'PRJ HR Profile'!BB18</f>
        <v>4.5</v>
      </c>
      <c r="BC17" s="15">
        <f>$C17*'PRJ HR Profile'!BC18</f>
        <v>3</v>
      </c>
      <c r="BD17" s="10">
        <f>$C17*'PRJ HR Profile'!BD18</f>
        <v>0.60000000000000009</v>
      </c>
      <c r="BE17" s="10">
        <f>$C17*'PRJ HR Profile'!BE18</f>
        <v>4.5</v>
      </c>
      <c r="BF17" s="15">
        <f>$C17*'PRJ HR Profile'!BF18</f>
        <v>3</v>
      </c>
      <c r="BG17" s="10">
        <f>$C17*'PRJ HR Profile'!BG18</f>
        <v>0.60000000000000009</v>
      </c>
      <c r="BH17" s="10">
        <f>$C17*'PRJ HR Profile'!BH18</f>
        <v>4.5</v>
      </c>
      <c r="BI17" s="15">
        <f>$C17*'PRJ HR Profile'!BI18</f>
        <v>3</v>
      </c>
      <c r="BJ17" s="10">
        <f>$C17*'PRJ HR Profile'!BJ18</f>
        <v>0.60000000000000009</v>
      </c>
      <c r="BK17" s="17">
        <f>$C17*'PRJ HR Profile'!BK18</f>
        <v>4.5</v>
      </c>
    </row>
    <row r="18" spans="1:63" x14ac:dyDescent="0.25">
      <c r="B18" s="11" t="str">
        <f>'MD - IMP'!$B79</f>
        <v>OP-JI</v>
      </c>
      <c r="C18" s="17">
        <f>'MD - IMP'!$C79</f>
        <v>4</v>
      </c>
      <c r="D18" s="16">
        <f>$C18*'PRJ HR Profile'!D19</f>
        <v>0</v>
      </c>
      <c r="E18" s="10">
        <f>$C18*'PRJ HR Profile'!E19</f>
        <v>4</v>
      </c>
      <c r="F18" s="10">
        <f>$C18*'PRJ HR Profile'!F19</f>
        <v>4</v>
      </c>
      <c r="G18" s="15">
        <f>$C18*'PRJ HR Profile'!G19</f>
        <v>4</v>
      </c>
      <c r="H18" s="10">
        <f>$C18*'PRJ HR Profile'!H19</f>
        <v>4</v>
      </c>
      <c r="I18" s="10">
        <f>$C18*'PRJ HR Profile'!I19</f>
        <v>4</v>
      </c>
      <c r="J18" s="15">
        <f>$C18*'PRJ HR Profile'!J19</f>
        <v>4</v>
      </c>
      <c r="K18" s="10">
        <f>$C18*'PRJ HR Profile'!K19</f>
        <v>4</v>
      </c>
      <c r="L18" s="10">
        <f>$C18*'PRJ HR Profile'!L19</f>
        <v>4</v>
      </c>
      <c r="M18" s="15">
        <f>$C18*'PRJ HR Profile'!M19</f>
        <v>4</v>
      </c>
      <c r="N18" s="10">
        <f>$C18*'PRJ HR Profile'!N19</f>
        <v>4</v>
      </c>
      <c r="O18" s="17">
        <f>$C18*'PRJ HR Profile'!O19</f>
        <v>4</v>
      </c>
      <c r="P18" s="16">
        <f>$C18*'PRJ HR Profile'!P19</f>
        <v>4</v>
      </c>
      <c r="Q18" s="10">
        <f>$C18*'PRJ HR Profile'!Q19</f>
        <v>4</v>
      </c>
      <c r="R18" s="10">
        <f>$C18*'PRJ HR Profile'!R19</f>
        <v>4</v>
      </c>
      <c r="S18" s="15">
        <f>$C18*'PRJ HR Profile'!S19</f>
        <v>4</v>
      </c>
      <c r="T18" s="10">
        <f>$C18*'PRJ HR Profile'!T19</f>
        <v>4</v>
      </c>
      <c r="U18" s="10">
        <f>$C18*'PRJ HR Profile'!U19</f>
        <v>4</v>
      </c>
      <c r="V18" s="15">
        <f>$C18*'PRJ HR Profile'!V19</f>
        <v>4</v>
      </c>
      <c r="W18" s="10">
        <f>$C18*'PRJ HR Profile'!W19</f>
        <v>4</v>
      </c>
      <c r="X18" s="10">
        <f>$C18*'PRJ HR Profile'!X19</f>
        <v>4</v>
      </c>
      <c r="Y18" s="15">
        <f>$C18*'PRJ HR Profile'!Y19</f>
        <v>4</v>
      </c>
      <c r="Z18" s="10">
        <f>$C18*'PRJ HR Profile'!Z19</f>
        <v>4</v>
      </c>
      <c r="AA18" s="17">
        <f>$C18*'PRJ HR Profile'!AA19</f>
        <v>4</v>
      </c>
      <c r="AB18" s="16">
        <f>$C18*'PRJ HR Profile'!AB19</f>
        <v>4</v>
      </c>
      <c r="AC18" s="10">
        <f>$C18*'PRJ HR Profile'!AC19</f>
        <v>4</v>
      </c>
      <c r="AD18" s="10">
        <f>$C18*'PRJ HR Profile'!AD19</f>
        <v>4</v>
      </c>
      <c r="AE18" s="15">
        <f>$C18*'PRJ HR Profile'!AE19</f>
        <v>4</v>
      </c>
      <c r="AF18" s="10">
        <f>$C18*'PRJ HR Profile'!AF19</f>
        <v>4</v>
      </c>
      <c r="AG18" s="10">
        <f>$C18*'PRJ HR Profile'!AG19</f>
        <v>4</v>
      </c>
      <c r="AH18" s="15">
        <f>$C18*'PRJ HR Profile'!AH19</f>
        <v>4</v>
      </c>
      <c r="AI18" s="10">
        <f>$C18*'PRJ HR Profile'!AI19</f>
        <v>4</v>
      </c>
      <c r="AJ18" s="10">
        <f>$C18*'PRJ HR Profile'!AJ19</f>
        <v>4</v>
      </c>
      <c r="AK18" s="15">
        <f>$C18*'PRJ HR Profile'!AK19</f>
        <v>4</v>
      </c>
      <c r="AL18" s="10">
        <f>$C18*'PRJ HR Profile'!AL19</f>
        <v>4</v>
      </c>
      <c r="AM18" s="17">
        <f>$C18*'PRJ HR Profile'!AM19</f>
        <v>4</v>
      </c>
      <c r="AN18" s="16">
        <f>$C18*'PRJ HR Profile'!AN19</f>
        <v>4</v>
      </c>
      <c r="AO18" s="10">
        <f>$C18*'PRJ HR Profile'!AO19</f>
        <v>4</v>
      </c>
      <c r="AP18" s="10">
        <f>$C18*'PRJ HR Profile'!AP19</f>
        <v>4</v>
      </c>
      <c r="AQ18" s="15">
        <f>$C18*'PRJ HR Profile'!AQ19</f>
        <v>4</v>
      </c>
      <c r="AR18" s="10">
        <f>$C18*'PRJ HR Profile'!AR19</f>
        <v>4</v>
      </c>
      <c r="AS18" s="10">
        <f>$C18*'PRJ HR Profile'!AS19</f>
        <v>4</v>
      </c>
      <c r="AT18" s="15">
        <f>$C18*'PRJ HR Profile'!AT19</f>
        <v>4</v>
      </c>
      <c r="AU18" s="10">
        <f>$C18*'PRJ HR Profile'!AU19</f>
        <v>4</v>
      </c>
      <c r="AV18" s="10">
        <f>$C18*'PRJ HR Profile'!AV19</f>
        <v>4</v>
      </c>
      <c r="AW18" s="15">
        <f>$C18*'PRJ HR Profile'!AW19</f>
        <v>4</v>
      </c>
      <c r="AX18" s="10">
        <f>$C18*'PRJ HR Profile'!AX19</f>
        <v>4</v>
      </c>
      <c r="AY18" s="17">
        <f>$C18*'PRJ HR Profile'!AY19</f>
        <v>4</v>
      </c>
      <c r="AZ18" s="16">
        <f>$C18*'PRJ HR Profile'!AZ19</f>
        <v>4</v>
      </c>
      <c r="BA18" s="10">
        <f>$C18*'PRJ HR Profile'!BA19</f>
        <v>4</v>
      </c>
      <c r="BB18" s="10">
        <f>$C18*'PRJ HR Profile'!BB19</f>
        <v>4</v>
      </c>
      <c r="BC18" s="15">
        <f>$C18*'PRJ HR Profile'!BC19</f>
        <v>4</v>
      </c>
      <c r="BD18" s="10">
        <f>$C18*'PRJ HR Profile'!BD19</f>
        <v>4</v>
      </c>
      <c r="BE18" s="10">
        <f>$C18*'PRJ HR Profile'!BE19</f>
        <v>4</v>
      </c>
      <c r="BF18" s="15">
        <f>$C18*'PRJ HR Profile'!BF19</f>
        <v>4</v>
      </c>
      <c r="BG18" s="10">
        <f>$C18*'PRJ HR Profile'!BG19</f>
        <v>4</v>
      </c>
      <c r="BH18" s="10">
        <f>$C18*'PRJ HR Profile'!BH19</f>
        <v>4</v>
      </c>
      <c r="BI18" s="15">
        <f>$C18*'PRJ HR Profile'!BI19</f>
        <v>4</v>
      </c>
      <c r="BJ18" s="10">
        <f>$C18*'PRJ HR Profile'!BJ19</f>
        <v>4</v>
      </c>
      <c r="BK18" s="17">
        <f>$C18*'PRJ HR Profile'!BK19</f>
        <v>4</v>
      </c>
    </row>
    <row r="19" spans="1:63" x14ac:dyDescent="0.25">
      <c r="B19" s="11" t="str">
        <f>'MD - IMP'!$B80</f>
        <v>OP-SP</v>
      </c>
      <c r="C19" s="17">
        <f>'MD - IMP'!$C80</f>
        <v>3</v>
      </c>
      <c r="D19" s="16">
        <f>$C19*'PRJ HR Profile'!D20</f>
        <v>0</v>
      </c>
      <c r="E19" s="10">
        <f>$C19*'PRJ HR Profile'!E20</f>
        <v>0</v>
      </c>
      <c r="F19" s="10">
        <f>$C19*'PRJ HR Profile'!F20</f>
        <v>3</v>
      </c>
      <c r="G19" s="15">
        <f>$C19*'PRJ HR Profile'!G20</f>
        <v>6</v>
      </c>
      <c r="H19" s="10">
        <f>$C19*'PRJ HR Profile'!H20</f>
        <v>6</v>
      </c>
      <c r="I19" s="10">
        <f>$C19*'PRJ HR Profile'!I20</f>
        <v>6</v>
      </c>
      <c r="J19" s="15">
        <f>$C19*'PRJ HR Profile'!J20</f>
        <v>6</v>
      </c>
      <c r="K19" s="10">
        <f>$C19*'PRJ HR Profile'!K20</f>
        <v>6</v>
      </c>
      <c r="L19" s="10">
        <f>$C19*'PRJ HR Profile'!L20</f>
        <v>6</v>
      </c>
      <c r="M19" s="15">
        <f>$C19*'PRJ HR Profile'!M20</f>
        <v>6</v>
      </c>
      <c r="N19" s="10">
        <f>$C19*'PRJ HR Profile'!N20</f>
        <v>6</v>
      </c>
      <c r="O19" s="17">
        <f>$C19*'PRJ HR Profile'!O20</f>
        <v>6</v>
      </c>
      <c r="P19" s="16">
        <f>$C19*'PRJ HR Profile'!P20</f>
        <v>6</v>
      </c>
      <c r="Q19" s="10">
        <f>$C19*'PRJ HR Profile'!Q20</f>
        <v>6</v>
      </c>
      <c r="R19" s="10">
        <f>$C19*'PRJ HR Profile'!R20</f>
        <v>6</v>
      </c>
      <c r="S19" s="15">
        <f>$C19*'PRJ HR Profile'!S20</f>
        <v>6</v>
      </c>
      <c r="T19" s="10">
        <f>$C19*'PRJ HR Profile'!T20</f>
        <v>6</v>
      </c>
      <c r="U19" s="10">
        <f>$C19*'PRJ HR Profile'!U20</f>
        <v>6</v>
      </c>
      <c r="V19" s="15">
        <f>$C19*'PRJ HR Profile'!V20</f>
        <v>6</v>
      </c>
      <c r="W19" s="10">
        <f>$C19*'PRJ HR Profile'!W20</f>
        <v>6</v>
      </c>
      <c r="X19" s="10">
        <f>$C19*'PRJ HR Profile'!X20</f>
        <v>6</v>
      </c>
      <c r="Y19" s="15">
        <f>$C19*'PRJ HR Profile'!Y20</f>
        <v>6</v>
      </c>
      <c r="Z19" s="10">
        <f>$C19*'PRJ HR Profile'!Z20</f>
        <v>6</v>
      </c>
      <c r="AA19" s="17">
        <f>$C19*'PRJ HR Profile'!AA20</f>
        <v>6</v>
      </c>
      <c r="AB19" s="16">
        <f>$C19*'PRJ HR Profile'!AB20</f>
        <v>6</v>
      </c>
      <c r="AC19" s="10">
        <f>$C19*'PRJ HR Profile'!AC20</f>
        <v>6</v>
      </c>
      <c r="AD19" s="10">
        <f>$C19*'PRJ HR Profile'!AD20</f>
        <v>6</v>
      </c>
      <c r="AE19" s="15">
        <f>$C19*'PRJ HR Profile'!AE20</f>
        <v>6</v>
      </c>
      <c r="AF19" s="10">
        <f>$C19*'PRJ HR Profile'!AF20</f>
        <v>6</v>
      </c>
      <c r="AG19" s="10">
        <f>$C19*'PRJ HR Profile'!AG20</f>
        <v>6</v>
      </c>
      <c r="AH19" s="15">
        <f>$C19*'PRJ HR Profile'!AH20</f>
        <v>6</v>
      </c>
      <c r="AI19" s="10">
        <f>$C19*'PRJ HR Profile'!AI20</f>
        <v>6</v>
      </c>
      <c r="AJ19" s="10">
        <f>$C19*'PRJ HR Profile'!AJ20</f>
        <v>6</v>
      </c>
      <c r="AK19" s="15">
        <f>$C19*'PRJ HR Profile'!AK20</f>
        <v>6</v>
      </c>
      <c r="AL19" s="10">
        <f>$C19*'PRJ HR Profile'!AL20</f>
        <v>6</v>
      </c>
      <c r="AM19" s="17">
        <f>$C19*'PRJ HR Profile'!AM20</f>
        <v>6</v>
      </c>
      <c r="AN19" s="16">
        <f>$C19*'PRJ HR Profile'!AN20</f>
        <v>6</v>
      </c>
      <c r="AO19" s="10">
        <f>$C19*'PRJ HR Profile'!AO20</f>
        <v>6</v>
      </c>
      <c r="AP19" s="10">
        <f>$C19*'PRJ HR Profile'!AP20</f>
        <v>6</v>
      </c>
      <c r="AQ19" s="15">
        <f>$C19*'PRJ HR Profile'!AQ20</f>
        <v>6</v>
      </c>
      <c r="AR19" s="10">
        <f>$C19*'PRJ HR Profile'!AR20</f>
        <v>6</v>
      </c>
      <c r="AS19" s="10">
        <f>$C19*'PRJ HR Profile'!AS20</f>
        <v>6</v>
      </c>
      <c r="AT19" s="15">
        <f>$C19*'PRJ HR Profile'!AT20</f>
        <v>6</v>
      </c>
      <c r="AU19" s="10">
        <f>$C19*'PRJ HR Profile'!AU20</f>
        <v>6</v>
      </c>
      <c r="AV19" s="10">
        <f>$C19*'PRJ HR Profile'!AV20</f>
        <v>6</v>
      </c>
      <c r="AW19" s="15">
        <f>$C19*'PRJ HR Profile'!AW20</f>
        <v>6</v>
      </c>
      <c r="AX19" s="10">
        <f>$C19*'PRJ HR Profile'!AX20</f>
        <v>6</v>
      </c>
      <c r="AY19" s="17">
        <f>$C19*'PRJ HR Profile'!AY20</f>
        <v>6</v>
      </c>
      <c r="AZ19" s="16">
        <f>$C19*'PRJ HR Profile'!AZ20</f>
        <v>6</v>
      </c>
      <c r="BA19" s="10">
        <f>$C19*'PRJ HR Profile'!BA20</f>
        <v>6</v>
      </c>
      <c r="BB19" s="10">
        <f>$C19*'PRJ HR Profile'!BB20</f>
        <v>6</v>
      </c>
      <c r="BC19" s="15">
        <f>$C19*'PRJ HR Profile'!BC20</f>
        <v>6</v>
      </c>
      <c r="BD19" s="10">
        <f>$C19*'PRJ HR Profile'!BD20</f>
        <v>6</v>
      </c>
      <c r="BE19" s="10">
        <f>$C19*'PRJ HR Profile'!BE20</f>
        <v>6</v>
      </c>
      <c r="BF19" s="15">
        <f>$C19*'PRJ HR Profile'!BF20</f>
        <v>6</v>
      </c>
      <c r="BG19" s="10">
        <f>$C19*'PRJ HR Profile'!BG20</f>
        <v>6</v>
      </c>
      <c r="BH19" s="10">
        <f>$C19*'PRJ HR Profile'!BH20</f>
        <v>6</v>
      </c>
      <c r="BI19" s="15">
        <f>$C19*'PRJ HR Profile'!BI20</f>
        <v>6</v>
      </c>
      <c r="BJ19" s="10">
        <f>$C19*'PRJ HR Profile'!BJ20</f>
        <v>6</v>
      </c>
      <c r="BK19" s="17">
        <f>$C19*'PRJ HR Profile'!BK20</f>
        <v>6</v>
      </c>
    </row>
    <row r="20" spans="1:63" x14ac:dyDescent="0.25">
      <c r="B20" s="11" t="str">
        <f>'MD - IMP'!$B81</f>
        <v>PJMG</v>
      </c>
      <c r="C20" s="17">
        <f>'MD - IMP'!$C81</f>
        <v>10</v>
      </c>
      <c r="D20" s="16">
        <f>$C20*'PRJ HR Profile'!D21</f>
        <v>10</v>
      </c>
      <c r="E20" s="10">
        <f>$C20*'PRJ HR Profile'!E21</f>
        <v>10</v>
      </c>
      <c r="F20" s="10">
        <f>$C20*'PRJ HR Profile'!F21</f>
        <v>10</v>
      </c>
      <c r="G20" s="15">
        <f>$C20*'PRJ HR Profile'!G21</f>
        <v>10</v>
      </c>
      <c r="H20" s="10">
        <f>$C20*'PRJ HR Profile'!H21</f>
        <v>10</v>
      </c>
      <c r="I20" s="10">
        <f>$C20*'PRJ HR Profile'!I21</f>
        <v>10</v>
      </c>
      <c r="J20" s="15">
        <f>$C20*'PRJ HR Profile'!J21</f>
        <v>10</v>
      </c>
      <c r="K20" s="10">
        <f>$C20*'PRJ HR Profile'!K21</f>
        <v>10</v>
      </c>
      <c r="L20" s="10">
        <f>$C20*'PRJ HR Profile'!L21</f>
        <v>10</v>
      </c>
      <c r="M20" s="15">
        <f>$C20*'PRJ HR Profile'!M21</f>
        <v>10</v>
      </c>
      <c r="N20" s="10">
        <f>$C20*'PRJ HR Profile'!N21</f>
        <v>10</v>
      </c>
      <c r="O20" s="17">
        <f>$C20*'PRJ HR Profile'!O21</f>
        <v>10</v>
      </c>
      <c r="P20" s="16">
        <f>$C20*'PRJ HR Profile'!P21</f>
        <v>10</v>
      </c>
      <c r="Q20" s="10">
        <f>$C20*'PRJ HR Profile'!Q21</f>
        <v>10</v>
      </c>
      <c r="R20" s="10">
        <f>$C20*'PRJ HR Profile'!R21</f>
        <v>10</v>
      </c>
      <c r="S20" s="15">
        <f>$C20*'PRJ HR Profile'!S21</f>
        <v>10</v>
      </c>
      <c r="T20" s="10">
        <f>$C20*'PRJ HR Profile'!T21</f>
        <v>10</v>
      </c>
      <c r="U20" s="10">
        <f>$C20*'PRJ HR Profile'!U21</f>
        <v>10</v>
      </c>
      <c r="V20" s="15">
        <f>$C20*'PRJ HR Profile'!V21</f>
        <v>10</v>
      </c>
      <c r="W20" s="10">
        <f>$C20*'PRJ HR Profile'!W21</f>
        <v>10</v>
      </c>
      <c r="X20" s="10">
        <f>$C20*'PRJ HR Profile'!X21</f>
        <v>10</v>
      </c>
      <c r="Y20" s="15">
        <f>$C20*'PRJ HR Profile'!Y21</f>
        <v>10</v>
      </c>
      <c r="Z20" s="10">
        <f>$C20*'PRJ HR Profile'!Z21</f>
        <v>10</v>
      </c>
      <c r="AA20" s="17">
        <f>$C20*'PRJ HR Profile'!AA21</f>
        <v>10</v>
      </c>
      <c r="AB20" s="16">
        <f>$C20*'PRJ HR Profile'!AB21</f>
        <v>10</v>
      </c>
      <c r="AC20" s="10">
        <f>$C20*'PRJ HR Profile'!AC21</f>
        <v>10</v>
      </c>
      <c r="AD20" s="10">
        <f>$C20*'PRJ HR Profile'!AD21</f>
        <v>10</v>
      </c>
      <c r="AE20" s="15">
        <f>$C20*'PRJ HR Profile'!AE21</f>
        <v>10</v>
      </c>
      <c r="AF20" s="10">
        <f>$C20*'PRJ HR Profile'!AF21</f>
        <v>10</v>
      </c>
      <c r="AG20" s="10">
        <f>$C20*'PRJ HR Profile'!AG21</f>
        <v>10</v>
      </c>
      <c r="AH20" s="15">
        <f>$C20*'PRJ HR Profile'!AH21</f>
        <v>10</v>
      </c>
      <c r="AI20" s="10">
        <f>$C20*'PRJ HR Profile'!AI21</f>
        <v>10</v>
      </c>
      <c r="AJ20" s="10">
        <f>$C20*'PRJ HR Profile'!AJ21</f>
        <v>10</v>
      </c>
      <c r="AK20" s="15">
        <f>$C20*'PRJ HR Profile'!AK21</f>
        <v>10</v>
      </c>
      <c r="AL20" s="10">
        <f>$C20*'PRJ HR Profile'!AL21</f>
        <v>10</v>
      </c>
      <c r="AM20" s="17">
        <f>$C20*'PRJ HR Profile'!AM21</f>
        <v>10</v>
      </c>
      <c r="AN20" s="16">
        <f>$C20*'PRJ HR Profile'!AN21</f>
        <v>10</v>
      </c>
      <c r="AO20" s="10">
        <f>$C20*'PRJ HR Profile'!AO21</f>
        <v>10</v>
      </c>
      <c r="AP20" s="10">
        <f>$C20*'PRJ HR Profile'!AP21</f>
        <v>10</v>
      </c>
      <c r="AQ20" s="15">
        <f>$C20*'PRJ HR Profile'!AQ21</f>
        <v>10</v>
      </c>
      <c r="AR20" s="10">
        <f>$C20*'PRJ HR Profile'!AR21</f>
        <v>10</v>
      </c>
      <c r="AS20" s="10">
        <f>$C20*'PRJ HR Profile'!AS21</f>
        <v>10</v>
      </c>
      <c r="AT20" s="15">
        <f>$C20*'PRJ HR Profile'!AT21</f>
        <v>10</v>
      </c>
      <c r="AU20" s="10">
        <f>$C20*'PRJ HR Profile'!AU21</f>
        <v>10</v>
      </c>
      <c r="AV20" s="10">
        <f>$C20*'PRJ HR Profile'!AV21</f>
        <v>10</v>
      </c>
      <c r="AW20" s="15">
        <f>$C20*'PRJ HR Profile'!AW21</f>
        <v>10</v>
      </c>
      <c r="AX20" s="10">
        <f>$C20*'PRJ HR Profile'!AX21</f>
        <v>10</v>
      </c>
      <c r="AY20" s="17">
        <f>$C20*'PRJ HR Profile'!AY21</f>
        <v>10</v>
      </c>
      <c r="AZ20" s="16">
        <f>$C20*'PRJ HR Profile'!AZ21</f>
        <v>10</v>
      </c>
      <c r="BA20" s="10">
        <f>$C20*'PRJ HR Profile'!BA21</f>
        <v>10</v>
      </c>
      <c r="BB20" s="10">
        <f>$C20*'PRJ HR Profile'!BB21</f>
        <v>10</v>
      </c>
      <c r="BC20" s="15">
        <f>$C20*'PRJ HR Profile'!BC21</f>
        <v>10</v>
      </c>
      <c r="BD20" s="10">
        <f>$C20*'PRJ HR Profile'!BD21</f>
        <v>10</v>
      </c>
      <c r="BE20" s="10">
        <f>$C20*'PRJ HR Profile'!BE21</f>
        <v>10</v>
      </c>
      <c r="BF20" s="15">
        <f>$C20*'PRJ HR Profile'!BF21</f>
        <v>10</v>
      </c>
      <c r="BG20" s="10">
        <f>$C20*'PRJ HR Profile'!BG21</f>
        <v>10</v>
      </c>
      <c r="BH20" s="10">
        <f>$C20*'PRJ HR Profile'!BH21</f>
        <v>10</v>
      </c>
      <c r="BI20" s="15">
        <f>$C20*'PRJ HR Profile'!BI21</f>
        <v>10</v>
      </c>
      <c r="BJ20" s="10">
        <f>$C20*'PRJ HR Profile'!BJ21</f>
        <v>10</v>
      </c>
      <c r="BK20" s="17">
        <f>$C20*'PRJ HR Profile'!BK21</f>
        <v>10</v>
      </c>
    </row>
    <row r="21" spans="1:63" x14ac:dyDescent="0.25">
      <c r="B21" s="11" t="str">
        <f>'MD - IMP'!$B82</f>
        <v>SRQA</v>
      </c>
      <c r="C21" s="17">
        <f>'MD - IMP'!$C82</f>
        <v>5</v>
      </c>
      <c r="D21" s="16">
        <f>$C21*'PRJ HR Profile'!D22</f>
        <v>1</v>
      </c>
      <c r="E21" s="10">
        <f>$C21*'PRJ HR Profile'!E22</f>
        <v>1</v>
      </c>
      <c r="F21" s="10">
        <f>$C21*'PRJ HR Profile'!F22</f>
        <v>1</v>
      </c>
      <c r="G21" s="15">
        <f>$C21*'PRJ HR Profile'!G22</f>
        <v>1</v>
      </c>
      <c r="H21" s="10">
        <f>$C21*'PRJ HR Profile'!H22</f>
        <v>1</v>
      </c>
      <c r="I21" s="10">
        <f>$C21*'PRJ HR Profile'!I22</f>
        <v>1</v>
      </c>
      <c r="J21" s="15">
        <f>$C21*'PRJ HR Profile'!J22</f>
        <v>1</v>
      </c>
      <c r="K21" s="10">
        <f>$C21*'PRJ HR Profile'!K22</f>
        <v>1</v>
      </c>
      <c r="L21" s="10">
        <f>$C21*'PRJ HR Profile'!L22</f>
        <v>1</v>
      </c>
      <c r="M21" s="15">
        <f>$C21*'PRJ HR Profile'!M22</f>
        <v>1</v>
      </c>
      <c r="N21" s="10">
        <f>$C21*'PRJ HR Profile'!N22</f>
        <v>1</v>
      </c>
      <c r="O21" s="17">
        <f>$C21*'PRJ HR Profile'!O22</f>
        <v>1</v>
      </c>
      <c r="P21" s="16">
        <f>$C21*'PRJ HR Profile'!P22</f>
        <v>1</v>
      </c>
      <c r="Q21" s="10">
        <f>$C21*'PRJ HR Profile'!Q22</f>
        <v>1</v>
      </c>
      <c r="R21" s="10">
        <f>$C21*'PRJ HR Profile'!R22</f>
        <v>1</v>
      </c>
      <c r="S21" s="15">
        <f>$C21*'PRJ HR Profile'!S22</f>
        <v>1</v>
      </c>
      <c r="T21" s="10">
        <f>$C21*'PRJ HR Profile'!T22</f>
        <v>1</v>
      </c>
      <c r="U21" s="10">
        <f>$C21*'PRJ HR Profile'!U22</f>
        <v>1</v>
      </c>
      <c r="V21" s="15">
        <f>$C21*'PRJ HR Profile'!V22</f>
        <v>1</v>
      </c>
      <c r="W21" s="10">
        <f>$C21*'PRJ HR Profile'!W22</f>
        <v>1</v>
      </c>
      <c r="X21" s="10">
        <f>$C21*'PRJ HR Profile'!X22</f>
        <v>1</v>
      </c>
      <c r="Y21" s="15">
        <f>$C21*'PRJ HR Profile'!Y22</f>
        <v>1</v>
      </c>
      <c r="Z21" s="10">
        <f>$C21*'PRJ HR Profile'!Z22</f>
        <v>1</v>
      </c>
      <c r="AA21" s="17">
        <f>$C21*'PRJ HR Profile'!AA22</f>
        <v>1</v>
      </c>
      <c r="AB21" s="16">
        <f>$C21*'PRJ HR Profile'!AB22</f>
        <v>1</v>
      </c>
      <c r="AC21" s="10">
        <f>$C21*'PRJ HR Profile'!AC22</f>
        <v>1</v>
      </c>
      <c r="AD21" s="10">
        <f>$C21*'PRJ HR Profile'!AD22</f>
        <v>1</v>
      </c>
      <c r="AE21" s="15">
        <f>$C21*'PRJ HR Profile'!AE22</f>
        <v>1</v>
      </c>
      <c r="AF21" s="10">
        <f>$C21*'PRJ HR Profile'!AF22</f>
        <v>1</v>
      </c>
      <c r="AG21" s="10">
        <f>$C21*'PRJ HR Profile'!AG22</f>
        <v>1</v>
      </c>
      <c r="AH21" s="15">
        <f>$C21*'PRJ HR Profile'!AH22</f>
        <v>1</v>
      </c>
      <c r="AI21" s="10">
        <f>$C21*'PRJ HR Profile'!AI22</f>
        <v>1</v>
      </c>
      <c r="AJ21" s="10">
        <f>$C21*'PRJ HR Profile'!AJ22</f>
        <v>1</v>
      </c>
      <c r="AK21" s="15">
        <f>$C21*'PRJ HR Profile'!AK22</f>
        <v>1</v>
      </c>
      <c r="AL21" s="10">
        <f>$C21*'PRJ HR Profile'!AL22</f>
        <v>1</v>
      </c>
      <c r="AM21" s="17">
        <f>$C21*'PRJ HR Profile'!AM22</f>
        <v>1</v>
      </c>
      <c r="AN21" s="16">
        <f>$C21*'PRJ HR Profile'!AN22</f>
        <v>1</v>
      </c>
      <c r="AO21" s="10">
        <f>$C21*'PRJ HR Profile'!AO22</f>
        <v>1</v>
      </c>
      <c r="AP21" s="10">
        <f>$C21*'PRJ HR Profile'!AP22</f>
        <v>1</v>
      </c>
      <c r="AQ21" s="15">
        <f>$C21*'PRJ HR Profile'!AQ22</f>
        <v>1</v>
      </c>
      <c r="AR21" s="10">
        <f>$C21*'PRJ HR Profile'!AR22</f>
        <v>1</v>
      </c>
      <c r="AS21" s="10">
        <f>$C21*'PRJ HR Profile'!AS22</f>
        <v>1</v>
      </c>
      <c r="AT21" s="15">
        <f>$C21*'PRJ HR Profile'!AT22</f>
        <v>1</v>
      </c>
      <c r="AU21" s="10">
        <f>$C21*'PRJ HR Profile'!AU22</f>
        <v>1</v>
      </c>
      <c r="AV21" s="10">
        <f>$C21*'PRJ HR Profile'!AV22</f>
        <v>1</v>
      </c>
      <c r="AW21" s="15">
        <f>$C21*'PRJ HR Profile'!AW22</f>
        <v>1</v>
      </c>
      <c r="AX21" s="10">
        <f>$C21*'PRJ HR Profile'!AX22</f>
        <v>1</v>
      </c>
      <c r="AY21" s="17">
        <f>$C21*'PRJ HR Profile'!AY22</f>
        <v>1</v>
      </c>
      <c r="AZ21" s="16">
        <f>$C21*'PRJ HR Profile'!AZ22</f>
        <v>1</v>
      </c>
      <c r="BA21" s="10">
        <f>$C21*'PRJ HR Profile'!BA22</f>
        <v>1</v>
      </c>
      <c r="BB21" s="10">
        <f>$C21*'PRJ HR Profile'!BB22</f>
        <v>1</v>
      </c>
      <c r="BC21" s="15">
        <f>$C21*'PRJ HR Profile'!BC22</f>
        <v>1</v>
      </c>
      <c r="BD21" s="10">
        <f>$C21*'PRJ HR Profile'!BD22</f>
        <v>1</v>
      </c>
      <c r="BE21" s="10">
        <f>$C21*'PRJ HR Profile'!BE22</f>
        <v>1</v>
      </c>
      <c r="BF21" s="15">
        <f>$C21*'PRJ HR Profile'!BF22</f>
        <v>1</v>
      </c>
      <c r="BG21" s="10">
        <f>$C21*'PRJ HR Profile'!BG22</f>
        <v>1</v>
      </c>
      <c r="BH21" s="10">
        <f>$C21*'PRJ HR Profile'!BH22</f>
        <v>1</v>
      </c>
      <c r="BI21" s="15">
        <f>$C21*'PRJ HR Profile'!BI22</f>
        <v>1</v>
      </c>
      <c r="BJ21" s="10">
        <f>$C21*'PRJ HR Profile'!BJ22</f>
        <v>1</v>
      </c>
      <c r="BK21" s="17">
        <f>$C21*'PRJ HR Profile'!BK22</f>
        <v>1</v>
      </c>
    </row>
    <row r="22" spans="1:63" x14ac:dyDescent="0.25">
      <c r="B22" s="11" t="str">
        <f>'MD - IMP'!$B83</f>
        <v>DBA</v>
      </c>
      <c r="C22" s="17">
        <f>'MD - IMP'!$C83</f>
        <v>8</v>
      </c>
      <c r="D22" s="16">
        <f>$C22*'PRJ HR Profile'!D23</f>
        <v>1.6</v>
      </c>
      <c r="E22" s="10">
        <f>$C22*'PRJ HR Profile'!E23</f>
        <v>1.6</v>
      </c>
      <c r="F22" s="10">
        <f>$C22*'PRJ HR Profile'!F23</f>
        <v>1.6</v>
      </c>
      <c r="G22" s="15">
        <f>$C22*'PRJ HR Profile'!G23</f>
        <v>1.6</v>
      </c>
      <c r="H22" s="10">
        <f>$C22*'PRJ HR Profile'!H23</f>
        <v>1.6</v>
      </c>
      <c r="I22" s="10">
        <f>$C22*'PRJ HR Profile'!I23</f>
        <v>1.6</v>
      </c>
      <c r="J22" s="15">
        <f>$C22*'PRJ HR Profile'!J23</f>
        <v>1.6</v>
      </c>
      <c r="K22" s="10">
        <f>$C22*'PRJ HR Profile'!K23</f>
        <v>1.6</v>
      </c>
      <c r="L22" s="10">
        <f>$C22*'PRJ HR Profile'!L23</f>
        <v>1.6</v>
      </c>
      <c r="M22" s="15">
        <f>$C22*'PRJ HR Profile'!M23</f>
        <v>1.6</v>
      </c>
      <c r="N22" s="10">
        <f>$C22*'PRJ HR Profile'!N23</f>
        <v>1.6</v>
      </c>
      <c r="O22" s="17">
        <f>$C22*'PRJ HR Profile'!O23</f>
        <v>1.6</v>
      </c>
      <c r="P22" s="16">
        <f>$C22*'PRJ HR Profile'!P23</f>
        <v>1.6</v>
      </c>
      <c r="Q22" s="10">
        <f>$C22*'PRJ HR Profile'!Q23</f>
        <v>1.6</v>
      </c>
      <c r="R22" s="10">
        <f>$C22*'PRJ HR Profile'!R23</f>
        <v>1.6</v>
      </c>
      <c r="S22" s="15">
        <f>$C22*'PRJ HR Profile'!S23</f>
        <v>1.6</v>
      </c>
      <c r="T22" s="10">
        <f>$C22*'PRJ HR Profile'!T23</f>
        <v>1.6</v>
      </c>
      <c r="U22" s="10">
        <f>$C22*'PRJ HR Profile'!U23</f>
        <v>1.6</v>
      </c>
      <c r="V22" s="15">
        <f>$C22*'PRJ HR Profile'!V23</f>
        <v>1.6</v>
      </c>
      <c r="W22" s="10">
        <f>$C22*'PRJ HR Profile'!W23</f>
        <v>1.6</v>
      </c>
      <c r="X22" s="10">
        <f>$C22*'PRJ HR Profile'!X23</f>
        <v>1.6</v>
      </c>
      <c r="Y22" s="15">
        <f>$C22*'PRJ HR Profile'!Y23</f>
        <v>1.6</v>
      </c>
      <c r="Z22" s="10">
        <f>$C22*'PRJ HR Profile'!Z23</f>
        <v>1.6</v>
      </c>
      <c r="AA22" s="17">
        <f>$C22*'PRJ HR Profile'!AA23</f>
        <v>1.6</v>
      </c>
      <c r="AB22" s="16">
        <f>$C22*'PRJ HR Profile'!AB23</f>
        <v>1.6</v>
      </c>
      <c r="AC22" s="10">
        <f>$C22*'PRJ HR Profile'!AC23</f>
        <v>1.6</v>
      </c>
      <c r="AD22" s="10">
        <f>$C22*'PRJ HR Profile'!AD23</f>
        <v>1.6</v>
      </c>
      <c r="AE22" s="15">
        <f>$C22*'PRJ HR Profile'!AE23</f>
        <v>1.6</v>
      </c>
      <c r="AF22" s="10">
        <f>$C22*'PRJ HR Profile'!AF23</f>
        <v>1.6</v>
      </c>
      <c r="AG22" s="10">
        <f>$C22*'PRJ HR Profile'!AG23</f>
        <v>1.6</v>
      </c>
      <c r="AH22" s="15">
        <f>$C22*'PRJ HR Profile'!AH23</f>
        <v>1.6</v>
      </c>
      <c r="AI22" s="10">
        <f>$C22*'PRJ HR Profile'!AI23</f>
        <v>1.6</v>
      </c>
      <c r="AJ22" s="10">
        <f>$C22*'PRJ HR Profile'!AJ23</f>
        <v>1.6</v>
      </c>
      <c r="AK22" s="15">
        <f>$C22*'PRJ HR Profile'!AK23</f>
        <v>1.6</v>
      </c>
      <c r="AL22" s="10">
        <f>$C22*'PRJ HR Profile'!AL23</f>
        <v>1.6</v>
      </c>
      <c r="AM22" s="17">
        <f>$C22*'PRJ HR Profile'!AM23</f>
        <v>1.6</v>
      </c>
      <c r="AN22" s="16">
        <f>$C22*'PRJ HR Profile'!AN23</f>
        <v>1.6</v>
      </c>
      <c r="AO22" s="10">
        <f>$C22*'PRJ HR Profile'!AO23</f>
        <v>1.6</v>
      </c>
      <c r="AP22" s="10">
        <f>$C22*'PRJ HR Profile'!AP23</f>
        <v>1.6</v>
      </c>
      <c r="AQ22" s="15">
        <f>$C22*'PRJ HR Profile'!AQ23</f>
        <v>1.6</v>
      </c>
      <c r="AR22" s="10">
        <f>$C22*'PRJ HR Profile'!AR23</f>
        <v>1.6</v>
      </c>
      <c r="AS22" s="10">
        <f>$C22*'PRJ HR Profile'!AS23</f>
        <v>1.6</v>
      </c>
      <c r="AT22" s="15">
        <f>$C22*'PRJ HR Profile'!AT23</f>
        <v>1.6</v>
      </c>
      <c r="AU22" s="10">
        <f>$C22*'PRJ HR Profile'!AU23</f>
        <v>1.6</v>
      </c>
      <c r="AV22" s="10">
        <f>$C22*'PRJ HR Profile'!AV23</f>
        <v>1.6</v>
      </c>
      <c r="AW22" s="15">
        <f>$C22*'PRJ HR Profile'!AW23</f>
        <v>1.6</v>
      </c>
      <c r="AX22" s="10">
        <f>$C22*'PRJ HR Profile'!AX23</f>
        <v>1.6</v>
      </c>
      <c r="AY22" s="17">
        <f>$C22*'PRJ HR Profile'!AY23</f>
        <v>1.6</v>
      </c>
      <c r="AZ22" s="16">
        <f>$C22*'PRJ HR Profile'!AZ23</f>
        <v>1.6</v>
      </c>
      <c r="BA22" s="10">
        <f>$C22*'PRJ HR Profile'!BA23</f>
        <v>1.6</v>
      </c>
      <c r="BB22" s="10">
        <f>$C22*'PRJ HR Profile'!BB23</f>
        <v>1.6</v>
      </c>
      <c r="BC22" s="15">
        <f>$C22*'PRJ HR Profile'!BC23</f>
        <v>1.6</v>
      </c>
      <c r="BD22" s="10">
        <f>$C22*'PRJ HR Profile'!BD23</f>
        <v>1.6</v>
      </c>
      <c r="BE22" s="10">
        <f>$C22*'PRJ HR Profile'!BE23</f>
        <v>1.6</v>
      </c>
      <c r="BF22" s="15">
        <f>$C22*'PRJ HR Profile'!BF23</f>
        <v>1.6</v>
      </c>
      <c r="BG22" s="10">
        <f>$C22*'PRJ HR Profile'!BG23</f>
        <v>1.6</v>
      </c>
      <c r="BH22" s="10">
        <f>$C22*'PRJ HR Profile'!BH23</f>
        <v>1.6</v>
      </c>
      <c r="BI22" s="15">
        <f>$C22*'PRJ HR Profile'!BI23</f>
        <v>1.6</v>
      </c>
      <c r="BJ22" s="10">
        <f>$C22*'PRJ HR Profile'!BJ23</f>
        <v>1.6</v>
      </c>
      <c r="BK22" s="17">
        <f>$C22*'PRJ HR Profile'!BK23</f>
        <v>1.6</v>
      </c>
    </row>
    <row r="23" spans="1:63" x14ac:dyDescent="0.25">
      <c r="B23" s="11" t="str">
        <f>'MD - IMP'!$B84</f>
        <v>DVPS</v>
      </c>
      <c r="C23" s="17">
        <f>'MD - IMP'!$C84</f>
        <v>5</v>
      </c>
      <c r="D23" s="16">
        <f>$C23*'PRJ HR Profile'!D24</f>
        <v>2.5</v>
      </c>
      <c r="E23" s="10">
        <f>$C23*'PRJ HR Profile'!E24</f>
        <v>2.5</v>
      </c>
      <c r="F23" s="10">
        <f>$C23*'PRJ HR Profile'!F24</f>
        <v>2.5</v>
      </c>
      <c r="G23" s="15">
        <f>$C23*'PRJ HR Profile'!G24</f>
        <v>2.5</v>
      </c>
      <c r="H23" s="10">
        <f>$C23*'PRJ HR Profile'!H24</f>
        <v>2.5</v>
      </c>
      <c r="I23" s="10">
        <f>$C23*'PRJ HR Profile'!I24</f>
        <v>2.5</v>
      </c>
      <c r="J23" s="15">
        <f>$C23*'PRJ HR Profile'!J24</f>
        <v>2.5</v>
      </c>
      <c r="K23" s="10">
        <f>$C23*'PRJ HR Profile'!K24</f>
        <v>2.5</v>
      </c>
      <c r="L23" s="10">
        <f>$C23*'PRJ HR Profile'!L24</f>
        <v>2.5</v>
      </c>
      <c r="M23" s="15">
        <f>$C23*'PRJ HR Profile'!M24</f>
        <v>2.5</v>
      </c>
      <c r="N23" s="10">
        <f>$C23*'PRJ HR Profile'!N24</f>
        <v>2.5</v>
      </c>
      <c r="O23" s="17">
        <f>$C23*'PRJ HR Profile'!O24</f>
        <v>2.5</v>
      </c>
      <c r="P23" s="16">
        <f>$C23*'PRJ HR Profile'!P24</f>
        <v>2.5</v>
      </c>
      <c r="Q23" s="10">
        <f>$C23*'PRJ HR Profile'!Q24</f>
        <v>2.5</v>
      </c>
      <c r="R23" s="10">
        <f>$C23*'PRJ HR Profile'!R24</f>
        <v>2.5</v>
      </c>
      <c r="S23" s="15">
        <f>$C23*'PRJ HR Profile'!S24</f>
        <v>2.5</v>
      </c>
      <c r="T23" s="10">
        <f>$C23*'PRJ HR Profile'!T24</f>
        <v>2.5</v>
      </c>
      <c r="U23" s="10">
        <f>$C23*'PRJ HR Profile'!U24</f>
        <v>2.5</v>
      </c>
      <c r="V23" s="15">
        <f>$C23*'PRJ HR Profile'!V24</f>
        <v>2.5</v>
      </c>
      <c r="W23" s="10">
        <f>$C23*'PRJ HR Profile'!W24</f>
        <v>2.5</v>
      </c>
      <c r="X23" s="10">
        <f>$C23*'PRJ HR Profile'!X24</f>
        <v>2.5</v>
      </c>
      <c r="Y23" s="15">
        <f>$C23*'PRJ HR Profile'!Y24</f>
        <v>2.5</v>
      </c>
      <c r="Z23" s="10">
        <f>$C23*'PRJ HR Profile'!Z24</f>
        <v>2.5</v>
      </c>
      <c r="AA23" s="17">
        <f>$C23*'PRJ HR Profile'!AA24</f>
        <v>2.5</v>
      </c>
      <c r="AB23" s="16">
        <f>$C23*'PRJ HR Profile'!AB24</f>
        <v>2.5</v>
      </c>
      <c r="AC23" s="10">
        <f>$C23*'PRJ HR Profile'!AC24</f>
        <v>2.5</v>
      </c>
      <c r="AD23" s="10">
        <f>$C23*'PRJ HR Profile'!AD24</f>
        <v>2.5</v>
      </c>
      <c r="AE23" s="15">
        <f>$C23*'PRJ HR Profile'!AE24</f>
        <v>2.5</v>
      </c>
      <c r="AF23" s="10">
        <f>$C23*'PRJ HR Profile'!AF24</f>
        <v>2.5</v>
      </c>
      <c r="AG23" s="10">
        <f>$C23*'PRJ HR Profile'!AG24</f>
        <v>2.5</v>
      </c>
      <c r="AH23" s="15">
        <f>$C23*'PRJ HR Profile'!AH24</f>
        <v>2.5</v>
      </c>
      <c r="AI23" s="10">
        <f>$C23*'PRJ HR Profile'!AI24</f>
        <v>2.5</v>
      </c>
      <c r="AJ23" s="10">
        <f>$C23*'PRJ HR Profile'!AJ24</f>
        <v>2.5</v>
      </c>
      <c r="AK23" s="15">
        <f>$C23*'PRJ HR Profile'!AK24</f>
        <v>2.5</v>
      </c>
      <c r="AL23" s="10">
        <f>$C23*'PRJ HR Profile'!AL24</f>
        <v>2.5</v>
      </c>
      <c r="AM23" s="17">
        <f>$C23*'PRJ HR Profile'!AM24</f>
        <v>2.5</v>
      </c>
      <c r="AN23" s="16">
        <f>$C23*'PRJ HR Profile'!AN24</f>
        <v>2.5</v>
      </c>
      <c r="AO23" s="10">
        <f>$C23*'PRJ HR Profile'!AO24</f>
        <v>2.5</v>
      </c>
      <c r="AP23" s="10">
        <f>$C23*'PRJ HR Profile'!AP24</f>
        <v>2.5</v>
      </c>
      <c r="AQ23" s="15">
        <f>$C23*'PRJ HR Profile'!AQ24</f>
        <v>2.5</v>
      </c>
      <c r="AR23" s="10">
        <f>$C23*'PRJ HR Profile'!AR24</f>
        <v>2.5</v>
      </c>
      <c r="AS23" s="10">
        <f>$C23*'PRJ HR Profile'!AS24</f>
        <v>2.5</v>
      </c>
      <c r="AT23" s="15">
        <f>$C23*'PRJ HR Profile'!AT24</f>
        <v>2.5</v>
      </c>
      <c r="AU23" s="10">
        <f>$C23*'PRJ HR Profile'!AU24</f>
        <v>2.5</v>
      </c>
      <c r="AV23" s="10">
        <f>$C23*'PRJ HR Profile'!AV24</f>
        <v>2.5</v>
      </c>
      <c r="AW23" s="15">
        <f>$C23*'PRJ HR Profile'!AW24</f>
        <v>2.5</v>
      </c>
      <c r="AX23" s="10">
        <f>$C23*'PRJ HR Profile'!AX24</f>
        <v>2.5</v>
      </c>
      <c r="AY23" s="17">
        <f>$C23*'PRJ HR Profile'!AY24</f>
        <v>2.5</v>
      </c>
      <c r="AZ23" s="16">
        <f>$C23*'PRJ HR Profile'!AZ24</f>
        <v>2.5</v>
      </c>
      <c r="BA23" s="10">
        <f>$C23*'PRJ HR Profile'!BA24</f>
        <v>2.5</v>
      </c>
      <c r="BB23" s="10">
        <f>$C23*'PRJ HR Profile'!BB24</f>
        <v>2.5</v>
      </c>
      <c r="BC23" s="15">
        <f>$C23*'PRJ HR Profile'!BC24</f>
        <v>2.5</v>
      </c>
      <c r="BD23" s="10">
        <f>$C23*'PRJ HR Profile'!BD24</f>
        <v>2.5</v>
      </c>
      <c r="BE23" s="10">
        <f>$C23*'PRJ HR Profile'!BE24</f>
        <v>2.5</v>
      </c>
      <c r="BF23" s="15">
        <f>$C23*'PRJ HR Profile'!BF24</f>
        <v>2.5</v>
      </c>
      <c r="BG23" s="10">
        <f>$C23*'PRJ HR Profile'!BG24</f>
        <v>2.5</v>
      </c>
      <c r="BH23" s="10">
        <f>$C23*'PRJ HR Profile'!BH24</f>
        <v>2.5</v>
      </c>
      <c r="BI23" s="15">
        <f>$C23*'PRJ HR Profile'!BI24</f>
        <v>2.5</v>
      </c>
      <c r="BJ23" s="10">
        <f>$C23*'PRJ HR Profile'!BJ24</f>
        <v>2.5</v>
      </c>
      <c r="BK23" s="17">
        <f>$C23*'PRJ HR Profile'!BK24</f>
        <v>2.5</v>
      </c>
    </row>
    <row r="24" spans="1:63" x14ac:dyDescent="0.25">
      <c r="B24" s="11" t="str">
        <f>'MD - IMP'!$B85</f>
        <v/>
      </c>
      <c r="C24" s="17">
        <f>'MD - IMP'!$C85</f>
        <v>0</v>
      </c>
      <c r="D24" s="16">
        <f>$C24*'PRJ HR Profile'!D25</f>
        <v>0</v>
      </c>
      <c r="E24" s="10">
        <f>$C24*'PRJ HR Profile'!E25</f>
        <v>0</v>
      </c>
      <c r="F24" s="10">
        <f>$C24*'PRJ HR Profile'!F25</f>
        <v>0</v>
      </c>
      <c r="G24" s="15">
        <f>$C24*'PRJ HR Profile'!G25</f>
        <v>0</v>
      </c>
      <c r="H24" s="10">
        <f>$C24*'PRJ HR Profile'!H25</f>
        <v>0</v>
      </c>
      <c r="I24" s="10">
        <f>$C24*'PRJ HR Profile'!I25</f>
        <v>0</v>
      </c>
      <c r="J24" s="15">
        <f>$C24*'PRJ HR Profile'!J25</f>
        <v>0</v>
      </c>
      <c r="K24" s="10">
        <f>$C24*'PRJ HR Profile'!K25</f>
        <v>0</v>
      </c>
      <c r="L24" s="10">
        <f>$C24*'PRJ HR Profile'!L25</f>
        <v>0</v>
      </c>
      <c r="M24" s="15">
        <f>$C24*'PRJ HR Profile'!M25</f>
        <v>0</v>
      </c>
      <c r="N24" s="10">
        <f>$C24*'PRJ HR Profile'!N25</f>
        <v>0</v>
      </c>
      <c r="O24" s="17">
        <f>$C24*'PRJ HR Profile'!O25</f>
        <v>0</v>
      </c>
      <c r="P24" s="16">
        <f>$C24*'PRJ HR Profile'!P25</f>
        <v>0</v>
      </c>
      <c r="Q24" s="10">
        <f>$C24*'PRJ HR Profile'!Q25</f>
        <v>0</v>
      </c>
      <c r="R24" s="10">
        <f>$C24*'PRJ HR Profile'!R25</f>
        <v>0</v>
      </c>
      <c r="S24" s="15">
        <f>$C24*'PRJ HR Profile'!S25</f>
        <v>0</v>
      </c>
      <c r="T24" s="10">
        <f>$C24*'PRJ HR Profile'!T25</f>
        <v>0</v>
      </c>
      <c r="U24" s="10">
        <f>$C24*'PRJ HR Profile'!U25</f>
        <v>0</v>
      </c>
      <c r="V24" s="15">
        <f>$C24*'PRJ HR Profile'!V25</f>
        <v>0</v>
      </c>
      <c r="W24" s="10">
        <f>$C24*'PRJ HR Profile'!W25</f>
        <v>0</v>
      </c>
      <c r="X24" s="10">
        <f>$C24*'PRJ HR Profile'!X25</f>
        <v>0</v>
      </c>
      <c r="Y24" s="15">
        <f>$C24*'PRJ HR Profile'!Y25</f>
        <v>0</v>
      </c>
      <c r="Z24" s="10">
        <f>$C24*'PRJ HR Profile'!Z25</f>
        <v>0</v>
      </c>
      <c r="AA24" s="17">
        <f>$C24*'PRJ HR Profile'!AA25</f>
        <v>0</v>
      </c>
      <c r="AB24" s="16">
        <f>$C24*'PRJ HR Profile'!AB25</f>
        <v>0</v>
      </c>
      <c r="AC24" s="10">
        <f>$C24*'PRJ HR Profile'!AC25</f>
        <v>0</v>
      </c>
      <c r="AD24" s="10">
        <f>$C24*'PRJ HR Profile'!AD25</f>
        <v>0</v>
      </c>
      <c r="AE24" s="15">
        <f>$C24*'PRJ HR Profile'!AE25</f>
        <v>0</v>
      </c>
      <c r="AF24" s="10">
        <f>$C24*'PRJ HR Profile'!AF25</f>
        <v>0</v>
      </c>
      <c r="AG24" s="10">
        <f>$C24*'PRJ HR Profile'!AG25</f>
        <v>0</v>
      </c>
      <c r="AH24" s="15">
        <f>$C24*'PRJ HR Profile'!AH25</f>
        <v>0</v>
      </c>
      <c r="AI24" s="10">
        <f>$C24*'PRJ HR Profile'!AI25</f>
        <v>0</v>
      </c>
      <c r="AJ24" s="10">
        <f>$C24*'PRJ HR Profile'!AJ25</f>
        <v>0</v>
      </c>
      <c r="AK24" s="15">
        <f>$C24*'PRJ HR Profile'!AK25</f>
        <v>0</v>
      </c>
      <c r="AL24" s="10">
        <f>$C24*'PRJ HR Profile'!AL25</f>
        <v>0</v>
      </c>
      <c r="AM24" s="17">
        <f>$C24*'PRJ HR Profile'!AM25</f>
        <v>0</v>
      </c>
      <c r="AN24" s="16">
        <f>$C24*'PRJ HR Profile'!AN25</f>
        <v>0</v>
      </c>
      <c r="AO24" s="10">
        <f>$C24*'PRJ HR Profile'!AO25</f>
        <v>0</v>
      </c>
      <c r="AP24" s="10">
        <f>$C24*'PRJ HR Profile'!AP25</f>
        <v>0</v>
      </c>
      <c r="AQ24" s="15">
        <f>$C24*'PRJ HR Profile'!AQ25</f>
        <v>0</v>
      </c>
      <c r="AR24" s="10">
        <f>$C24*'PRJ HR Profile'!AR25</f>
        <v>0</v>
      </c>
      <c r="AS24" s="10">
        <f>$C24*'PRJ HR Profile'!AS25</f>
        <v>0</v>
      </c>
      <c r="AT24" s="15">
        <f>$C24*'PRJ HR Profile'!AT25</f>
        <v>0</v>
      </c>
      <c r="AU24" s="10">
        <f>$C24*'PRJ HR Profile'!AU25</f>
        <v>0</v>
      </c>
      <c r="AV24" s="10">
        <f>$C24*'PRJ HR Profile'!AV25</f>
        <v>0</v>
      </c>
      <c r="AW24" s="15">
        <f>$C24*'PRJ HR Profile'!AW25</f>
        <v>0</v>
      </c>
      <c r="AX24" s="10">
        <f>$C24*'PRJ HR Profile'!AX25</f>
        <v>0</v>
      </c>
      <c r="AY24" s="17">
        <f>$C24*'PRJ HR Profile'!AY25</f>
        <v>0</v>
      </c>
      <c r="AZ24" s="16">
        <f>$C24*'PRJ HR Profile'!AZ25</f>
        <v>0</v>
      </c>
      <c r="BA24" s="10">
        <f>$C24*'PRJ HR Profile'!BA25</f>
        <v>0</v>
      </c>
      <c r="BB24" s="10">
        <f>$C24*'PRJ HR Profile'!BB25</f>
        <v>0</v>
      </c>
      <c r="BC24" s="15">
        <f>$C24*'PRJ HR Profile'!BC25</f>
        <v>0</v>
      </c>
      <c r="BD24" s="10">
        <f>$C24*'PRJ HR Profile'!BD25</f>
        <v>0</v>
      </c>
      <c r="BE24" s="10">
        <f>$C24*'PRJ HR Profile'!BE25</f>
        <v>0</v>
      </c>
      <c r="BF24" s="15">
        <f>$C24*'PRJ HR Profile'!BF25</f>
        <v>0</v>
      </c>
      <c r="BG24" s="10">
        <f>$C24*'PRJ HR Profile'!BG25</f>
        <v>0</v>
      </c>
      <c r="BH24" s="10">
        <f>$C24*'PRJ HR Profile'!BH25</f>
        <v>0</v>
      </c>
      <c r="BI24" s="15">
        <f>$C24*'PRJ HR Profile'!BI25</f>
        <v>0</v>
      </c>
      <c r="BJ24" s="10">
        <f>$C24*'PRJ HR Profile'!BJ25</f>
        <v>0</v>
      </c>
      <c r="BK24" s="17">
        <f>$C24*'PRJ HR Profile'!BK25</f>
        <v>0</v>
      </c>
    </row>
    <row r="25" spans="1:63" x14ac:dyDescent="0.25">
      <c r="B25" s="11" t="str">
        <f>'MD - IMP'!$B86</f>
        <v/>
      </c>
      <c r="C25" s="17">
        <f>'MD - IMP'!$C86</f>
        <v>0</v>
      </c>
      <c r="D25" s="16">
        <f>$C25*'PRJ HR Profile'!D26</f>
        <v>0</v>
      </c>
      <c r="E25" s="10">
        <f>$C25*'PRJ HR Profile'!E26</f>
        <v>0</v>
      </c>
      <c r="F25" s="10">
        <f>$C25*'PRJ HR Profile'!F26</f>
        <v>0</v>
      </c>
      <c r="G25" s="15">
        <f>$C25*'PRJ HR Profile'!G26</f>
        <v>0</v>
      </c>
      <c r="H25" s="10">
        <f>$C25*'PRJ HR Profile'!H26</f>
        <v>0</v>
      </c>
      <c r="I25" s="10">
        <f>$C25*'PRJ HR Profile'!I26</f>
        <v>0</v>
      </c>
      <c r="J25" s="15">
        <f>$C25*'PRJ HR Profile'!J26</f>
        <v>0</v>
      </c>
      <c r="K25" s="10">
        <f>$C25*'PRJ HR Profile'!K26</f>
        <v>0</v>
      </c>
      <c r="L25" s="10">
        <f>$C25*'PRJ HR Profile'!L26</f>
        <v>0</v>
      </c>
      <c r="M25" s="15">
        <f>$C25*'PRJ HR Profile'!M26</f>
        <v>0</v>
      </c>
      <c r="N25" s="10">
        <f>$C25*'PRJ HR Profile'!N26</f>
        <v>0</v>
      </c>
      <c r="O25" s="17">
        <f>$C25*'PRJ HR Profile'!O26</f>
        <v>0</v>
      </c>
      <c r="P25" s="16">
        <f>$C25*'PRJ HR Profile'!P26</f>
        <v>0</v>
      </c>
      <c r="Q25" s="10">
        <f>$C25*'PRJ HR Profile'!Q26</f>
        <v>0</v>
      </c>
      <c r="R25" s="10">
        <f>$C25*'PRJ HR Profile'!R26</f>
        <v>0</v>
      </c>
      <c r="S25" s="15">
        <f>$C25*'PRJ HR Profile'!S26</f>
        <v>0</v>
      </c>
      <c r="T25" s="10">
        <f>$C25*'PRJ HR Profile'!T26</f>
        <v>0</v>
      </c>
      <c r="U25" s="10">
        <f>$C25*'PRJ HR Profile'!U26</f>
        <v>0</v>
      </c>
      <c r="V25" s="15">
        <f>$C25*'PRJ HR Profile'!V26</f>
        <v>0</v>
      </c>
      <c r="W25" s="10">
        <f>$C25*'PRJ HR Profile'!W26</f>
        <v>0</v>
      </c>
      <c r="X25" s="10">
        <f>$C25*'PRJ HR Profile'!X26</f>
        <v>0</v>
      </c>
      <c r="Y25" s="15">
        <f>$C25*'PRJ HR Profile'!Y26</f>
        <v>0</v>
      </c>
      <c r="Z25" s="10">
        <f>$C25*'PRJ HR Profile'!Z26</f>
        <v>0</v>
      </c>
      <c r="AA25" s="17">
        <f>$C25*'PRJ HR Profile'!AA26</f>
        <v>0</v>
      </c>
      <c r="AB25" s="16">
        <f>$C25*'PRJ HR Profile'!AB26</f>
        <v>0</v>
      </c>
      <c r="AC25" s="10">
        <f>$C25*'PRJ HR Profile'!AC26</f>
        <v>0</v>
      </c>
      <c r="AD25" s="10">
        <f>$C25*'PRJ HR Profile'!AD26</f>
        <v>0</v>
      </c>
      <c r="AE25" s="15">
        <f>$C25*'PRJ HR Profile'!AE26</f>
        <v>0</v>
      </c>
      <c r="AF25" s="10">
        <f>$C25*'PRJ HR Profile'!AF26</f>
        <v>0</v>
      </c>
      <c r="AG25" s="10">
        <f>$C25*'PRJ HR Profile'!AG26</f>
        <v>0</v>
      </c>
      <c r="AH25" s="15">
        <f>$C25*'PRJ HR Profile'!AH26</f>
        <v>0</v>
      </c>
      <c r="AI25" s="10">
        <f>$C25*'PRJ HR Profile'!AI26</f>
        <v>0</v>
      </c>
      <c r="AJ25" s="10">
        <f>$C25*'PRJ HR Profile'!AJ26</f>
        <v>0</v>
      </c>
      <c r="AK25" s="15">
        <f>$C25*'PRJ HR Profile'!AK26</f>
        <v>0</v>
      </c>
      <c r="AL25" s="10">
        <f>$C25*'PRJ HR Profile'!AL26</f>
        <v>0</v>
      </c>
      <c r="AM25" s="17">
        <f>$C25*'PRJ HR Profile'!AM26</f>
        <v>0</v>
      </c>
      <c r="AN25" s="16">
        <f>$C25*'PRJ HR Profile'!AN26</f>
        <v>0</v>
      </c>
      <c r="AO25" s="10">
        <f>$C25*'PRJ HR Profile'!AO26</f>
        <v>0</v>
      </c>
      <c r="AP25" s="10">
        <f>$C25*'PRJ HR Profile'!AP26</f>
        <v>0</v>
      </c>
      <c r="AQ25" s="15">
        <f>$C25*'PRJ HR Profile'!AQ26</f>
        <v>0</v>
      </c>
      <c r="AR25" s="10">
        <f>$C25*'PRJ HR Profile'!AR26</f>
        <v>0</v>
      </c>
      <c r="AS25" s="10">
        <f>$C25*'PRJ HR Profile'!AS26</f>
        <v>0</v>
      </c>
      <c r="AT25" s="15">
        <f>$C25*'PRJ HR Profile'!AT26</f>
        <v>0</v>
      </c>
      <c r="AU25" s="10">
        <f>$C25*'PRJ HR Profile'!AU26</f>
        <v>0</v>
      </c>
      <c r="AV25" s="10">
        <f>$C25*'PRJ HR Profile'!AV26</f>
        <v>0</v>
      </c>
      <c r="AW25" s="15">
        <f>$C25*'PRJ HR Profile'!AW26</f>
        <v>0</v>
      </c>
      <c r="AX25" s="10">
        <f>$C25*'PRJ HR Profile'!AX26</f>
        <v>0</v>
      </c>
      <c r="AY25" s="17">
        <f>$C25*'PRJ HR Profile'!AY26</f>
        <v>0</v>
      </c>
      <c r="AZ25" s="16">
        <f>$C25*'PRJ HR Profile'!AZ26</f>
        <v>0</v>
      </c>
      <c r="BA25" s="10">
        <f>$C25*'PRJ HR Profile'!BA26</f>
        <v>0</v>
      </c>
      <c r="BB25" s="10">
        <f>$C25*'PRJ HR Profile'!BB26</f>
        <v>0</v>
      </c>
      <c r="BC25" s="15">
        <f>$C25*'PRJ HR Profile'!BC26</f>
        <v>0</v>
      </c>
      <c r="BD25" s="10">
        <f>$C25*'PRJ HR Profile'!BD26</f>
        <v>0</v>
      </c>
      <c r="BE25" s="10">
        <f>$C25*'PRJ HR Profile'!BE26</f>
        <v>0</v>
      </c>
      <c r="BF25" s="15">
        <f>$C25*'PRJ HR Profile'!BF26</f>
        <v>0</v>
      </c>
      <c r="BG25" s="10">
        <f>$C25*'PRJ HR Profile'!BG26</f>
        <v>0</v>
      </c>
      <c r="BH25" s="10">
        <f>$C25*'PRJ HR Profile'!BH26</f>
        <v>0</v>
      </c>
      <c r="BI25" s="15">
        <f>$C25*'PRJ HR Profile'!BI26</f>
        <v>0</v>
      </c>
      <c r="BJ25" s="10">
        <f>$C25*'PRJ HR Profile'!BJ26</f>
        <v>0</v>
      </c>
      <c r="BK25" s="17">
        <f>$C25*'PRJ HR Profile'!BK26</f>
        <v>0</v>
      </c>
    </row>
    <row r="26" spans="1:63" x14ac:dyDescent="0.25">
      <c r="B26" s="11" t="str">
        <f>'MD - IMP'!$B87</f>
        <v/>
      </c>
      <c r="C26" s="17">
        <f>'MD - IMP'!$C87</f>
        <v>0</v>
      </c>
      <c r="D26" s="16">
        <f>$C26*'PRJ HR Profile'!D27</f>
        <v>0</v>
      </c>
      <c r="E26" s="10">
        <f>$C26*'PRJ HR Profile'!E27</f>
        <v>0</v>
      </c>
      <c r="F26" s="10">
        <f>$C26*'PRJ HR Profile'!F27</f>
        <v>0</v>
      </c>
      <c r="G26" s="15">
        <f>$C26*'PRJ HR Profile'!G27</f>
        <v>0</v>
      </c>
      <c r="H26" s="10">
        <f>$C26*'PRJ HR Profile'!H27</f>
        <v>0</v>
      </c>
      <c r="I26" s="10">
        <f>$C26*'PRJ HR Profile'!I27</f>
        <v>0</v>
      </c>
      <c r="J26" s="15">
        <f>$C26*'PRJ HR Profile'!J27</f>
        <v>0</v>
      </c>
      <c r="K26" s="10">
        <f>$C26*'PRJ HR Profile'!K27</f>
        <v>0</v>
      </c>
      <c r="L26" s="10">
        <f>$C26*'PRJ HR Profile'!L27</f>
        <v>0</v>
      </c>
      <c r="M26" s="15">
        <f>$C26*'PRJ HR Profile'!M27</f>
        <v>0</v>
      </c>
      <c r="N26" s="10">
        <f>$C26*'PRJ HR Profile'!N27</f>
        <v>0</v>
      </c>
      <c r="O26" s="17">
        <f>$C26*'PRJ HR Profile'!O27</f>
        <v>0</v>
      </c>
      <c r="P26" s="16">
        <f>$C26*'PRJ HR Profile'!P27</f>
        <v>0</v>
      </c>
      <c r="Q26" s="10">
        <f>$C26*'PRJ HR Profile'!Q27</f>
        <v>0</v>
      </c>
      <c r="R26" s="10">
        <f>$C26*'PRJ HR Profile'!R27</f>
        <v>0</v>
      </c>
      <c r="S26" s="15">
        <f>$C26*'PRJ HR Profile'!S27</f>
        <v>0</v>
      </c>
      <c r="T26" s="10">
        <f>$C26*'PRJ HR Profile'!T27</f>
        <v>0</v>
      </c>
      <c r="U26" s="10">
        <f>$C26*'PRJ HR Profile'!U27</f>
        <v>0</v>
      </c>
      <c r="V26" s="15">
        <f>$C26*'PRJ HR Profile'!V27</f>
        <v>0</v>
      </c>
      <c r="W26" s="10">
        <f>$C26*'PRJ HR Profile'!W27</f>
        <v>0</v>
      </c>
      <c r="X26" s="10">
        <f>$C26*'PRJ HR Profile'!X27</f>
        <v>0</v>
      </c>
      <c r="Y26" s="15">
        <f>$C26*'PRJ HR Profile'!Y27</f>
        <v>0</v>
      </c>
      <c r="Z26" s="10">
        <f>$C26*'PRJ HR Profile'!Z27</f>
        <v>0</v>
      </c>
      <c r="AA26" s="17">
        <f>$C26*'PRJ HR Profile'!AA27</f>
        <v>0</v>
      </c>
      <c r="AB26" s="16">
        <f>$C26*'PRJ HR Profile'!AB27</f>
        <v>0</v>
      </c>
      <c r="AC26" s="10">
        <f>$C26*'PRJ HR Profile'!AC27</f>
        <v>0</v>
      </c>
      <c r="AD26" s="10">
        <f>$C26*'PRJ HR Profile'!AD27</f>
        <v>0</v>
      </c>
      <c r="AE26" s="15">
        <f>$C26*'PRJ HR Profile'!AE27</f>
        <v>0</v>
      </c>
      <c r="AF26" s="10">
        <f>$C26*'PRJ HR Profile'!AF27</f>
        <v>0</v>
      </c>
      <c r="AG26" s="10">
        <f>$C26*'PRJ HR Profile'!AG27</f>
        <v>0</v>
      </c>
      <c r="AH26" s="15">
        <f>$C26*'PRJ HR Profile'!AH27</f>
        <v>0</v>
      </c>
      <c r="AI26" s="10">
        <f>$C26*'PRJ HR Profile'!AI27</f>
        <v>0</v>
      </c>
      <c r="AJ26" s="10">
        <f>$C26*'PRJ HR Profile'!AJ27</f>
        <v>0</v>
      </c>
      <c r="AK26" s="15">
        <f>$C26*'PRJ HR Profile'!AK27</f>
        <v>0</v>
      </c>
      <c r="AL26" s="10">
        <f>$C26*'PRJ HR Profile'!AL27</f>
        <v>0</v>
      </c>
      <c r="AM26" s="17">
        <f>$C26*'PRJ HR Profile'!AM27</f>
        <v>0</v>
      </c>
      <c r="AN26" s="16">
        <f>$C26*'PRJ HR Profile'!AN27</f>
        <v>0</v>
      </c>
      <c r="AO26" s="10">
        <f>$C26*'PRJ HR Profile'!AO27</f>
        <v>0</v>
      </c>
      <c r="AP26" s="10">
        <f>$C26*'PRJ HR Profile'!AP27</f>
        <v>0</v>
      </c>
      <c r="AQ26" s="15">
        <f>$C26*'PRJ HR Profile'!AQ27</f>
        <v>0</v>
      </c>
      <c r="AR26" s="10">
        <f>$C26*'PRJ HR Profile'!AR27</f>
        <v>0</v>
      </c>
      <c r="AS26" s="10">
        <f>$C26*'PRJ HR Profile'!AS27</f>
        <v>0</v>
      </c>
      <c r="AT26" s="15">
        <f>$C26*'PRJ HR Profile'!AT27</f>
        <v>0</v>
      </c>
      <c r="AU26" s="10">
        <f>$C26*'PRJ HR Profile'!AU27</f>
        <v>0</v>
      </c>
      <c r="AV26" s="10">
        <f>$C26*'PRJ HR Profile'!AV27</f>
        <v>0</v>
      </c>
      <c r="AW26" s="15">
        <f>$C26*'PRJ HR Profile'!AW27</f>
        <v>0</v>
      </c>
      <c r="AX26" s="10">
        <f>$C26*'PRJ HR Profile'!AX27</f>
        <v>0</v>
      </c>
      <c r="AY26" s="17">
        <f>$C26*'PRJ HR Profile'!AY27</f>
        <v>0</v>
      </c>
      <c r="AZ26" s="16">
        <f>$C26*'PRJ HR Profile'!AZ27</f>
        <v>0</v>
      </c>
      <c r="BA26" s="10">
        <f>$C26*'PRJ HR Profile'!BA27</f>
        <v>0</v>
      </c>
      <c r="BB26" s="10">
        <f>$C26*'PRJ HR Profile'!BB27</f>
        <v>0</v>
      </c>
      <c r="BC26" s="15">
        <f>$C26*'PRJ HR Profile'!BC27</f>
        <v>0</v>
      </c>
      <c r="BD26" s="10">
        <f>$C26*'PRJ HR Profile'!BD27</f>
        <v>0</v>
      </c>
      <c r="BE26" s="10">
        <f>$C26*'PRJ HR Profile'!BE27</f>
        <v>0</v>
      </c>
      <c r="BF26" s="15">
        <f>$C26*'PRJ HR Profile'!BF27</f>
        <v>0</v>
      </c>
      <c r="BG26" s="10">
        <f>$C26*'PRJ HR Profile'!BG27</f>
        <v>0</v>
      </c>
      <c r="BH26" s="10">
        <f>$C26*'PRJ HR Profile'!BH27</f>
        <v>0</v>
      </c>
      <c r="BI26" s="15">
        <f>$C26*'PRJ HR Profile'!BI27</f>
        <v>0</v>
      </c>
      <c r="BJ26" s="10">
        <f>$C26*'PRJ HR Profile'!BJ27</f>
        <v>0</v>
      </c>
      <c r="BK26" s="17">
        <f>$C26*'PRJ HR Profile'!BK27</f>
        <v>0</v>
      </c>
    </row>
    <row r="27" spans="1:63" ht="17.25" thickBot="1" x14ac:dyDescent="0.3">
      <c r="A27" s="381"/>
      <c r="B27" s="382" t="str">
        <f>'MD - IMP'!$B88</f>
        <v/>
      </c>
      <c r="C27" s="383">
        <f>'MD - IMP'!$C88</f>
        <v>0</v>
      </c>
      <c r="D27" s="381">
        <f>$C27*'PRJ HR Profile'!D28</f>
        <v>0</v>
      </c>
      <c r="E27" s="381">
        <f>$C27*'PRJ HR Profile'!E28</f>
        <v>0</v>
      </c>
      <c r="F27" s="381">
        <f>$C27*'PRJ HR Profile'!F28</f>
        <v>0</v>
      </c>
      <c r="G27" s="384">
        <f>$C27*'PRJ HR Profile'!G28</f>
        <v>0</v>
      </c>
      <c r="H27" s="381">
        <f>$C27*'PRJ HR Profile'!H28</f>
        <v>0</v>
      </c>
      <c r="I27" s="381">
        <f>$C27*'PRJ HR Profile'!I28</f>
        <v>0</v>
      </c>
      <c r="J27" s="384">
        <f>$C27*'PRJ HR Profile'!J28</f>
        <v>0</v>
      </c>
      <c r="K27" s="381">
        <f>$C27*'PRJ HR Profile'!K28</f>
        <v>0</v>
      </c>
      <c r="L27" s="381">
        <f>$C27*'PRJ HR Profile'!L28</f>
        <v>0</v>
      </c>
      <c r="M27" s="384">
        <f>$C27*'PRJ HR Profile'!M28</f>
        <v>0</v>
      </c>
      <c r="N27" s="381">
        <f>$C27*'PRJ HR Profile'!N28</f>
        <v>0</v>
      </c>
      <c r="O27" s="383">
        <f>$C27*'PRJ HR Profile'!O28</f>
        <v>0</v>
      </c>
      <c r="P27" s="381">
        <f>$C27*'PRJ HR Profile'!P28</f>
        <v>0</v>
      </c>
      <c r="Q27" s="381">
        <f>$C27*'PRJ HR Profile'!Q28</f>
        <v>0</v>
      </c>
      <c r="R27" s="381">
        <f>$C27*'PRJ HR Profile'!R28</f>
        <v>0</v>
      </c>
      <c r="S27" s="384">
        <f>$C27*'PRJ HR Profile'!S28</f>
        <v>0</v>
      </c>
      <c r="T27" s="381">
        <f>$C27*'PRJ HR Profile'!T28</f>
        <v>0</v>
      </c>
      <c r="U27" s="381">
        <f>$C27*'PRJ HR Profile'!U28</f>
        <v>0</v>
      </c>
      <c r="V27" s="384">
        <f>$C27*'PRJ HR Profile'!V28</f>
        <v>0</v>
      </c>
      <c r="W27" s="381">
        <f>$C27*'PRJ HR Profile'!W28</f>
        <v>0</v>
      </c>
      <c r="X27" s="381">
        <f>$C27*'PRJ HR Profile'!X28</f>
        <v>0</v>
      </c>
      <c r="Y27" s="384">
        <f>$C27*'PRJ HR Profile'!Y28</f>
        <v>0</v>
      </c>
      <c r="Z27" s="381">
        <f>$C27*'PRJ HR Profile'!Z28</f>
        <v>0</v>
      </c>
      <c r="AA27" s="383">
        <f>$C27*'PRJ HR Profile'!AA28</f>
        <v>0</v>
      </c>
      <c r="AB27" s="381">
        <f>$C27*'PRJ HR Profile'!AB28</f>
        <v>0</v>
      </c>
      <c r="AC27" s="381">
        <f>$C27*'PRJ HR Profile'!AC28</f>
        <v>0</v>
      </c>
      <c r="AD27" s="381">
        <f>$C27*'PRJ HR Profile'!AD28</f>
        <v>0</v>
      </c>
      <c r="AE27" s="384">
        <f>$C27*'PRJ HR Profile'!AE28</f>
        <v>0</v>
      </c>
      <c r="AF27" s="381">
        <f>$C27*'PRJ HR Profile'!AF28</f>
        <v>0</v>
      </c>
      <c r="AG27" s="381">
        <f>$C27*'PRJ HR Profile'!AG28</f>
        <v>0</v>
      </c>
      <c r="AH27" s="384">
        <f>$C27*'PRJ HR Profile'!AH28</f>
        <v>0</v>
      </c>
      <c r="AI27" s="381">
        <f>$C27*'PRJ HR Profile'!AI28</f>
        <v>0</v>
      </c>
      <c r="AJ27" s="381">
        <f>$C27*'PRJ HR Profile'!AJ28</f>
        <v>0</v>
      </c>
      <c r="AK27" s="384">
        <f>$C27*'PRJ HR Profile'!AK28</f>
        <v>0</v>
      </c>
      <c r="AL27" s="381">
        <f>$C27*'PRJ HR Profile'!AL28</f>
        <v>0</v>
      </c>
      <c r="AM27" s="383">
        <f>$C27*'PRJ HR Profile'!AM28</f>
        <v>0</v>
      </c>
      <c r="AN27" s="381">
        <f>$C27*'PRJ HR Profile'!AN28</f>
        <v>0</v>
      </c>
      <c r="AO27" s="381">
        <f>$C27*'PRJ HR Profile'!AO28</f>
        <v>0</v>
      </c>
      <c r="AP27" s="381">
        <f>$C27*'PRJ HR Profile'!AP28</f>
        <v>0</v>
      </c>
      <c r="AQ27" s="384">
        <f>$C27*'PRJ HR Profile'!AQ28</f>
        <v>0</v>
      </c>
      <c r="AR27" s="381">
        <f>$C27*'PRJ HR Profile'!AR28</f>
        <v>0</v>
      </c>
      <c r="AS27" s="381">
        <f>$C27*'PRJ HR Profile'!AS28</f>
        <v>0</v>
      </c>
      <c r="AT27" s="384">
        <f>$C27*'PRJ HR Profile'!AT28</f>
        <v>0</v>
      </c>
      <c r="AU27" s="381">
        <f>$C27*'PRJ HR Profile'!AU28</f>
        <v>0</v>
      </c>
      <c r="AV27" s="381">
        <f>$C27*'PRJ HR Profile'!AV28</f>
        <v>0</v>
      </c>
      <c r="AW27" s="384">
        <f>$C27*'PRJ HR Profile'!AW28</f>
        <v>0</v>
      </c>
      <c r="AX27" s="381">
        <f>$C27*'PRJ HR Profile'!AX28</f>
        <v>0</v>
      </c>
      <c r="AY27" s="383">
        <f>$C27*'PRJ HR Profile'!AY28</f>
        <v>0</v>
      </c>
      <c r="AZ27" s="381">
        <f>$C27*'PRJ HR Profile'!AZ28</f>
        <v>0</v>
      </c>
      <c r="BA27" s="381">
        <f>$C27*'PRJ HR Profile'!BA28</f>
        <v>0</v>
      </c>
      <c r="BB27" s="381">
        <f>$C27*'PRJ HR Profile'!BB28</f>
        <v>0</v>
      </c>
      <c r="BC27" s="384">
        <f>$C27*'PRJ HR Profile'!BC28</f>
        <v>0</v>
      </c>
      <c r="BD27" s="381">
        <f>$C27*'PRJ HR Profile'!BD28</f>
        <v>0</v>
      </c>
      <c r="BE27" s="381">
        <f>$C27*'PRJ HR Profile'!BE28</f>
        <v>0</v>
      </c>
      <c r="BF27" s="384">
        <f>$C27*'PRJ HR Profile'!BF28</f>
        <v>0</v>
      </c>
      <c r="BG27" s="381">
        <f>$C27*'PRJ HR Profile'!BG28</f>
        <v>0</v>
      </c>
      <c r="BH27" s="381">
        <f>$C27*'PRJ HR Profile'!BH28</f>
        <v>0</v>
      </c>
      <c r="BI27" s="384">
        <f>$C27*'PRJ HR Profile'!BI28</f>
        <v>0</v>
      </c>
      <c r="BJ27" s="381">
        <f>$C27*'PRJ HR Profile'!BJ28</f>
        <v>0</v>
      </c>
      <c r="BK27" s="383">
        <f>$C27*'PRJ HR Profile'!BK28</f>
        <v>0</v>
      </c>
    </row>
    <row r="28" spans="1:63" ht="17.25" thickTop="1" x14ac:dyDescent="0.25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16"/>
      <c r="AE28" s="15"/>
      <c r="AH28" s="15"/>
      <c r="AK28" s="15"/>
      <c r="AM28" s="17"/>
      <c r="AN28" s="16"/>
      <c r="AQ28" s="15"/>
      <c r="AT28" s="15"/>
      <c r="AW28" s="15"/>
      <c r="AY28" s="17"/>
      <c r="AZ28" s="16"/>
      <c r="BC28" s="15"/>
      <c r="BF28" s="15"/>
      <c r="BI28" s="15"/>
      <c r="BK28" s="17"/>
    </row>
    <row r="29" spans="1:63" s="12" customFormat="1" x14ac:dyDescent="0.25">
      <c r="B29" s="11" t="s">
        <v>435</v>
      </c>
      <c r="C29" s="19"/>
      <c r="D29" s="18">
        <f>SUM(D3:D27)</f>
        <v>74.099999999999994</v>
      </c>
      <c r="E29" s="12">
        <f t="shared" ref="E29:BK29" si="0">SUM(E3:E27)</f>
        <v>94.6</v>
      </c>
      <c r="F29" s="12">
        <f t="shared" si="0"/>
        <v>59.800000000000004</v>
      </c>
      <c r="G29" s="14">
        <f t="shared" si="0"/>
        <v>70.3</v>
      </c>
      <c r="H29" s="12">
        <f t="shared" si="0"/>
        <v>57.5</v>
      </c>
      <c r="I29" s="12">
        <f t="shared" si="0"/>
        <v>82.5</v>
      </c>
      <c r="J29" s="14">
        <f t="shared" si="0"/>
        <v>70.3</v>
      </c>
      <c r="K29" s="12">
        <f t="shared" si="0"/>
        <v>57.5</v>
      </c>
      <c r="L29" s="12">
        <f t="shared" si="0"/>
        <v>82.5</v>
      </c>
      <c r="M29" s="14">
        <f t="shared" si="0"/>
        <v>70.3</v>
      </c>
      <c r="N29" s="12">
        <f t="shared" si="0"/>
        <v>57.5</v>
      </c>
      <c r="O29" s="19">
        <f t="shared" si="0"/>
        <v>82.5</v>
      </c>
      <c r="P29" s="18">
        <f t="shared" si="0"/>
        <v>70.3</v>
      </c>
      <c r="Q29" s="12">
        <f t="shared" si="0"/>
        <v>57.5</v>
      </c>
      <c r="R29" s="12">
        <f t="shared" si="0"/>
        <v>82.5</v>
      </c>
      <c r="S29" s="14">
        <f t="shared" si="0"/>
        <v>70.3</v>
      </c>
      <c r="T29" s="12">
        <f t="shared" si="0"/>
        <v>57.5</v>
      </c>
      <c r="U29" s="12">
        <f t="shared" si="0"/>
        <v>82.5</v>
      </c>
      <c r="V29" s="14">
        <f t="shared" si="0"/>
        <v>70.3</v>
      </c>
      <c r="W29" s="12">
        <f t="shared" si="0"/>
        <v>57.5</v>
      </c>
      <c r="X29" s="12">
        <f t="shared" si="0"/>
        <v>82.5</v>
      </c>
      <c r="Y29" s="14">
        <f t="shared" si="0"/>
        <v>70.3</v>
      </c>
      <c r="Z29" s="12">
        <f t="shared" si="0"/>
        <v>57.5</v>
      </c>
      <c r="AA29" s="19">
        <f t="shared" si="0"/>
        <v>82.5</v>
      </c>
      <c r="AB29" s="18">
        <f t="shared" si="0"/>
        <v>70.3</v>
      </c>
      <c r="AC29" s="12">
        <f t="shared" si="0"/>
        <v>57.5</v>
      </c>
      <c r="AD29" s="12">
        <f t="shared" si="0"/>
        <v>82.5</v>
      </c>
      <c r="AE29" s="14">
        <f t="shared" si="0"/>
        <v>70.3</v>
      </c>
      <c r="AF29" s="12">
        <f t="shared" si="0"/>
        <v>57.5</v>
      </c>
      <c r="AG29" s="12">
        <f t="shared" si="0"/>
        <v>82.5</v>
      </c>
      <c r="AH29" s="14">
        <f t="shared" si="0"/>
        <v>70.3</v>
      </c>
      <c r="AI29" s="12">
        <f t="shared" si="0"/>
        <v>57.5</v>
      </c>
      <c r="AJ29" s="12">
        <f t="shared" si="0"/>
        <v>82.5</v>
      </c>
      <c r="AK29" s="14">
        <f t="shared" si="0"/>
        <v>70.3</v>
      </c>
      <c r="AL29" s="12">
        <f t="shared" si="0"/>
        <v>57.5</v>
      </c>
      <c r="AM29" s="19">
        <f t="shared" si="0"/>
        <v>82.5</v>
      </c>
      <c r="AN29" s="18">
        <f t="shared" si="0"/>
        <v>70.3</v>
      </c>
      <c r="AO29" s="12">
        <f t="shared" si="0"/>
        <v>57.5</v>
      </c>
      <c r="AP29" s="12">
        <f t="shared" si="0"/>
        <v>82.5</v>
      </c>
      <c r="AQ29" s="14">
        <f t="shared" si="0"/>
        <v>70.3</v>
      </c>
      <c r="AR29" s="12">
        <f t="shared" si="0"/>
        <v>57.5</v>
      </c>
      <c r="AS29" s="12">
        <f t="shared" si="0"/>
        <v>82.5</v>
      </c>
      <c r="AT29" s="14">
        <f t="shared" si="0"/>
        <v>70.3</v>
      </c>
      <c r="AU29" s="12">
        <f t="shared" si="0"/>
        <v>57.5</v>
      </c>
      <c r="AV29" s="12">
        <f t="shared" si="0"/>
        <v>82.5</v>
      </c>
      <c r="AW29" s="14">
        <f t="shared" si="0"/>
        <v>70.3</v>
      </c>
      <c r="AX29" s="12">
        <f t="shared" si="0"/>
        <v>57.5</v>
      </c>
      <c r="AY29" s="19">
        <f t="shared" si="0"/>
        <v>82.5</v>
      </c>
      <c r="AZ29" s="18">
        <f t="shared" si="0"/>
        <v>70.3</v>
      </c>
      <c r="BA29" s="12">
        <f t="shared" si="0"/>
        <v>57.5</v>
      </c>
      <c r="BB29" s="12">
        <f t="shared" si="0"/>
        <v>82.5</v>
      </c>
      <c r="BC29" s="14">
        <f t="shared" si="0"/>
        <v>70.3</v>
      </c>
      <c r="BD29" s="12">
        <f t="shared" si="0"/>
        <v>57.5</v>
      </c>
      <c r="BE29" s="12">
        <f t="shared" si="0"/>
        <v>82.5</v>
      </c>
      <c r="BF29" s="14">
        <f t="shared" si="0"/>
        <v>70.3</v>
      </c>
      <c r="BG29" s="12">
        <f t="shared" si="0"/>
        <v>57.5</v>
      </c>
      <c r="BH29" s="12">
        <f t="shared" si="0"/>
        <v>82.5</v>
      </c>
      <c r="BI29" s="14">
        <f t="shared" si="0"/>
        <v>70.3</v>
      </c>
      <c r="BJ29" s="12">
        <f t="shared" si="0"/>
        <v>57.5</v>
      </c>
      <c r="BK29" s="19">
        <f t="shared" si="0"/>
        <v>82.5</v>
      </c>
    </row>
    <row r="30" spans="1:63" x14ac:dyDescent="0.25">
      <c r="C30" s="17"/>
      <c r="D30" s="16"/>
      <c r="G30" s="15"/>
      <c r="J30" s="15"/>
      <c r="M30" s="15"/>
      <c r="O30" s="17"/>
      <c r="P30" s="16"/>
      <c r="S30" s="15"/>
      <c r="V30" s="15"/>
      <c r="Y30" s="15"/>
      <c r="AA30" s="17"/>
      <c r="AB30" s="16"/>
      <c r="AE30" s="15"/>
      <c r="AH30" s="15"/>
      <c r="AK30" s="15"/>
      <c r="AM30" s="17"/>
      <c r="AN30" s="16"/>
      <c r="AQ30" s="15"/>
      <c r="AT30" s="15"/>
      <c r="AW30" s="15"/>
      <c r="AY30" s="17"/>
      <c r="AZ30" s="16"/>
      <c r="BC30" s="15"/>
      <c r="BF30" s="15"/>
      <c r="BI30" s="15"/>
      <c r="BK30" s="17"/>
    </row>
    <row r="31" spans="1:63" x14ac:dyDescent="0.25">
      <c r="B31" s="11" t="s">
        <v>442</v>
      </c>
      <c r="C31" s="17"/>
      <c r="D31" s="55">
        <f>AVERAGE(D29:F29)</f>
        <v>76.166666666666671</v>
      </c>
      <c r="F31" s="10">
        <f>SUM(D29:F29)</f>
        <v>228.5</v>
      </c>
      <c r="G31" s="56">
        <f t="shared" ref="G31" si="1">AVERAGE(G29:I29)</f>
        <v>70.100000000000009</v>
      </c>
      <c r="H31" s="57"/>
      <c r="I31" s="57">
        <f t="shared" ref="I31" si="2">SUM(G29:I29)</f>
        <v>210.3</v>
      </c>
      <c r="J31" s="56">
        <f t="shared" ref="J31" si="3">AVERAGE(J29:L29)</f>
        <v>70.100000000000009</v>
      </c>
      <c r="K31" s="57"/>
      <c r="L31" s="57">
        <f t="shared" ref="L31" si="4">SUM(J29:L29)</f>
        <v>210.3</v>
      </c>
      <c r="M31" s="56">
        <f t="shared" ref="M31" si="5">AVERAGE(M29:O29)</f>
        <v>70.100000000000009</v>
      </c>
      <c r="N31" s="57"/>
      <c r="O31" s="58">
        <f t="shared" ref="O31" si="6">SUM(M29:O29)</f>
        <v>210.3</v>
      </c>
      <c r="P31" s="55">
        <f t="shared" ref="P31" si="7">AVERAGE(P29:R29)</f>
        <v>70.100000000000009</v>
      </c>
      <c r="Q31" s="57"/>
      <c r="R31" s="57">
        <f t="shared" ref="R31" si="8">SUM(P29:R29)</f>
        <v>210.3</v>
      </c>
      <c r="S31" s="56">
        <f t="shared" ref="S31" si="9">AVERAGE(S29:U29)</f>
        <v>70.100000000000009</v>
      </c>
      <c r="T31" s="57"/>
      <c r="U31" s="57">
        <f t="shared" ref="U31" si="10">SUM(S29:U29)</f>
        <v>210.3</v>
      </c>
      <c r="V31" s="56">
        <f t="shared" ref="V31" si="11">AVERAGE(V29:X29)</f>
        <v>70.100000000000009</v>
      </c>
      <c r="W31" s="57"/>
      <c r="X31" s="57">
        <f t="shared" ref="X31" si="12">SUM(V29:X29)</f>
        <v>210.3</v>
      </c>
      <c r="Y31" s="56">
        <f t="shared" ref="Y31" si="13">AVERAGE(Y29:AA29)</f>
        <v>70.100000000000009</v>
      </c>
      <c r="Z31" s="57"/>
      <c r="AA31" s="58">
        <f t="shared" ref="AA31" si="14">SUM(Y29:AA29)</f>
        <v>210.3</v>
      </c>
      <c r="AB31" s="55">
        <f t="shared" ref="AB31" si="15">AVERAGE(AB29:AD29)</f>
        <v>70.100000000000009</v>
      </c>
      <c r="AC31" s="57"/>
      <c r="AD31" s="57">
        <f t="shared" ref="AD31" si="16">SUM(AB29:AD29)</f>
        <v>210.3</v>
      </c>
      <c r="AE31" s="56">
        <f t="shared" ref="AE31" si="17">AVERAGE(AE29:AG29)</f>
        <v>70.100000000000009</v>
      </c>
      <c r="AF31" s="57"/>
      <c r="AG31" s="57">
        <f t="shared" ref="AG31" si="18">SUM(AE29:AG29)</f>
        <v>210.3</v>
      </c>
      <c r="AH31" s="56">
        <f t="shared" ref="AH31" si="19">AVERAGE(AH29:AJ29)</f>
        <v>70.100000000000009</v>
      </c>
      <c r="AI31" s="57"/>
      <c r="AJ31" s="57">
        <f t="shared" ref="AJ31" si="20">SUM(AH29:AJ29)</f>
        <v>210.3</v>
      </c>
      <c r="AK31" s="56">
        <f t="shared" ref="AK31" si="21">AVERAGE(AK29:AM29)</f>
        <v>70.100000000000009</v>
      </c>
      <c r="AL31" s="57"/>
      <c r="AM31" s="58">
        <f t="shared" ref="AM31" si="22">SUM(AK29:AM29)</f>
        <v>210.3</v>
      </c>
      <c r="AN31" s="55">
        <f t="shared" ref="AN31" si="23">AVERAGE(AN29:AP29)</f>
        <v>70.100000000000009</v>
      </c>
      <c r="AO31" s="57"/>
      <c r="AP31" s="57">
        <f t="shared" ref="AP31" si="24">SUM(AN29:AP29)</f>
        <v>210.3</v>
      </c>
      <c r="AQ31" s="56">
        <f t="shared" ref="AQ31" si="25">AVERAGE(AQ29:AS29)</f>
        <v>70.100000000000009</v>
      </c>
      <c r="AR31" s="57"/>
      <c r="AS31" s="57">
        <f t="shared" ref="AS31" si="26">SUM(AQ29:AS29)</f>
        <v>210.3</v>
      </c>
      <c r="AT31" s="56">
        <f t="shared" ref="AT31" si="27">AVERAGE(AT29:AV29)</f>
        <v>70.100000000000009</v>
      </c>
      <c r="AU31" s="57"/>
      <c r="AV31" s="57">
        <f t="shared" ref="AV31" si="28">SUM(AT29:AV29)</f>
        <v>210.3</v>
      </c>
      <c r="AW31" s="56">
        <f t="shared" ref="AW31" si="29">AVERAGE(AW29:AY29)</f>
        <v>70.100000000000009</v>
      </c>
      <c r="AX31" s="57"/>
      <c r="AY31" s="58">
        <f t="shared" ref="AY31" si="30">SUM(AW29:AY29)</f>
        <v>210.3</v>
      </c>
      <c r="AZ31" s="55">
        <f t="shared" ref="AZ31" si="31">AVERAGE(AZ29:BB29)</f>
        <v>70.100000000000009</v>
      </c>
      <c r="BA31" s="57"/>
      <c r="BB31" s="57">
        <f t="shared" ref="BB31" si="32">SUM(AZ29:BB29)</f>
        <v>210.3</v>
      </c>
      <c r="BC31" s="56">
        <f t="shared" ref="BC31" si="33">AVERAGE(BC29:BE29)</f>
        <v>70.100000000000009</v>
      </c>
      <c r="BD31" s="57"/>
      <c r="BE31" s="57">
        <f t="shared" ref="BE31" si="34">SUM(BC29:BE29)</f>
        <v>210.3</v>
      </c>
      <c r="BF31" s="56">
        <f t="shared" ref="BF31" si="35">AVERAGE(BF29:BH29)</f>
        <v>70.100000000000009</v>
      </c>
      <c r="BG31" s="57"/>
      <c r="BH31" s="57">
        <f t="shared" ref="BH31" si="36">SUM(BF29:BH29)</f>
        <v>210.3</v>
      </c>
      <c r="BI31" s="56">
        <f t="shared" ref="BI31" si="37">AVERAGE(BI29:BK29)</f>
        <v>70.100000000000009</v>
      </c>
      <c r="BJ31" s="57"/>
      <c r="BK31" s="58">
        <f t="shared" ref="BK31" si="38">SUM(BI29:BK29)</f>
        <v>210.3</v>
      </c>
    </row>
    <row r="33" spans="4:4" x14ac:dyDescent="0.25">
      <c r="D33" s="57"/>
    </row>
  </sheetData>
  <conditionalFormatting sqref="C3:BK27">
    <cfRule type="cellIs" dxfId="1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E32"/>
  <sheetViews>
    <sheetView zoomScale="115" zoomScaleNormal="115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 t="s">
        <v>326</v>
      </c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 t="s">
        <v>327</v>
      </c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 t="s">
        <v>328</v>
      </c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 t="s">
        <v>329</v>
      </c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 t="s">
        <v>330</v>
      </c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 t="s">
        <v>331</v>
      </c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 t="s">
        <v>332</v>
      </c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 t="s">
        <v>333</v>
      </c>
      <c r="FW1" s="116"/>
      <c r="FX1" s="116"/>
      <c r="FY1" s="116"/>
      <c r="FZ1" s="116"/>
      <c r="GA1" s="118"/>
      <c r="GB1" s="385"/>
      <c r="GC1" s="385"/>
      <c r="GD1" s="385"/>
      <c r="GE1" s="385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 t="s">
        <v>167</v>
      </c>
      <c r="CL2" s="111"/>
      <c r="CM2" s="112"/>
      <c r="CN2" s="113" t="s">
        <v>168</v>
      </c>
      <c r="CO2" s="113"/>
      <c r="CP2" s="114"/>
      <c r="CQ2" s="111" t="s">
        <v>169</v>
      </c>
      <c r="CR2" s="111"/>
      <c r="CS2" s="112"/>
      <c r="CT2" s="113" t="s">
        <v>170</v>
      </c>
      <c r="CU2" s="115"/>
      <c r="CV2" s="111"/>
      <c r="CW2" s="111" t="s">
        <v>171</v>
      </c>
      <c r="CX2" s="111"/>
      <c r="CY2" s="112"/>
      <c r="CZ2" s="113" t="s">
        <v>172</v>
      </c>
      <c r="DA2" s="113"/>
      <c r="DB2" s="114"/>
      <c r="DC2" s="111" t="s">
        <v>173</v>
      </c>
      <c r="DD2" s="111"/>
      <c r="DE2" s="112"/>
      <c r="DF2" s="113" t="s">
        <v>174</v>
      </c>
      <c r="DG2" s="115"/>
      <c r="DH2" s="111"/>
      <c r="DI2" s="111" t="s">
        <v>175</v>
      </c>
      <c r="DJ2" s="111"/>
      <c r="DK2" s="112"/>
      <c r="DL2" s="113" t="s">
        <v>176</v>
      </c>
      <c r="DM2" s="113"/>
      <c r="DN2" s="114"/>
      <c r="DO2" s="111" t="s">
        <v>177</v>
      </c>
      <c r="DP2" s="111"/>
      <c r="DQ2" s="112"/>
      <c r="DR2" s="113" t="s">
        <v>178</v>
      </c>
      <c r="DS2" s="115"/>
      <c r="DT2" s="111"/>
      <c r="DU2" s="111" t="s">
        <v>179</v>
      </c>
      <c r="DV2" s="111"/>
      <c r="DW2" s="112"/>
      <c r="DX2" s="113" t="s">
        <v>180</v>
      </c>
      <c r="DY2" s="113"/>
      <c r="DZ2" s="114"/>
      <c r="EA2" s="111" t="s">
        <v>181</v>
      </c>
      <c r="EB2" s="111"/>
      <c r="EC2" s="112"/>
      <c r="ED2" s="113" t="s">
        <v>182</v>
      </c>
      <c r="EE2" s="115"/>
      <c r="EF2" s="111"/>
      <c r="EG2" s="111" t="s">
        <v>183</v>
      </c>
      <c r="EH2" s="111"/>
      <c r="EI2" s="112"/>
      <c r="EJ2" s="113" t="s">
        <v>184</v>
      </c>
      <c r="EK2" s="113"/>
      <c r="EL2" s="114"/>
      <c r="EM2" s="111" t="s">
        <v>185</v>
      </c>
      <c r="EN2" s="111"/>
      <c r="EO2" s="112"/>
      <c r="EP2" s="113" t="s">
        <v>186</v>
      </c>
      <c r="EQ2" s="115"/>
      <c r="ER2" s="111"/>
      <c r="ES2" s="111" t="s">
        <v>187</v>
      </c>
      <c r="ET2" s="111"/>
      <c r="EU2" s="112"/>
      <c r="EV2" s="113" t="s">
        <v>188</v>
      </c>
      <c r="EW2" s="113"/>
      <c r="EX2" s="114"/>
      <c r="EY2" s="111" t="s">
        <v>189</v>
      </c>
      <c r="EZ2" s="111"/>
      <c r="FA2" s="112"/>
      <c r="FB2" s="113" t="s">
        <v>190</v>
      </c>
      <c r="FC2" s="115"/>
      <c r="FD2" s="111"/>
      <c r="FE2" s="111" t="s">
        <v>191</v>
      </c>
      <c r="FF2" s="111"/>
      <c r="FG2" s="112"/>
      <c r="FH2" s="113" t="s">
        <v>192</v>
      </c>
      <c r="FI2" s="113"/>
      <c r="FJ2" s="114"/>
      <c r="FK2" s="111" t="s">
        <v>193</v>
      </c>
      <c r="FL2" s="111"/>
      <c r="FM2" s="112"/>
      <c r="FN2" s="113" t="s">
        <v>194</v>
      </c>
      <c r="FO2" s="115"/>
      <c r="FP2" s="111"/>
      <c r="FQ2" s="111" t="s">
        <v>195</v>
      </c>
      <c r="FR2" s="111"/>
      <c r="FS2" s="112"/>
      <c r="FT2" s="113" t="s">
        <v>196</v>
      </c>
      <c r="FU2" s="113"/>
      <c r="FV2" s="114"/>
      <c r="FW2" s="111" t="s">
        <v>197</v>
      </c>
      <c r="FX2" s="111"/>
      <c r="FY2" s="112"/>
      <c r="FZ2" s="113" t="s">
        <v>198</v>
      </c>
      <c r="GA2" s="115"/>
      <c r="GB2" s="386"/>
      <c r="GC2" s="28"/>
      <c r="GD2" s="28"/>
      <c r="GE2" s="28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 t="s">
        <v>223</v>
      </c>
      <c r="CK3" s="12" t="s">
        <v>224</v>
      </c>
      <c r="CL3" s="12" t="s">
        <v>225</v>
      </c>
      <c r="CM3" s="14" t="s">
        <v>226</v>
      </c>
      <c r="CN3" s="12" t="s">
        <v>227</v>
      </c>
      <c r="CO3" s="12" t="s">
        <v>228</v>
      </c>
      <c r="CP3" s="14" t="s">
        <v>229</v>
      </c>
      <c r="CQ3" s="12" t="s">
        <v>230</v>
      </c>
      <c r="CR3" s="12" t="s">
        <v>231</v>
      </c>
      <c r="CS3" s="14" t="s">
        <v>232</v>
      </c>
      <c r="CT3" s="12" t="s">
        <v>233</v>
      </c>
      <c r="CU3" s="19" t="s">
        <v>234</v>
      </c>
      <c r="CV3" s="18" t="s">
        <v>235</v>
      </c>
      <c r="CW3" s="12" t="s">
        <v>236</v>
      </c>
      <c r="CX3" s="12" t="s">
        <v>237</v>
      </c>
      <c r="CY3" s="14" t="s">
        <v>238</v>
      </c>
      <c r="CZ3" s="12" t="s">
        <v>239</v>
      </c>
      <c r="DA3" s="12" t="s">
        <v>240</v>
      </c>
      <c r="DB3" s="14" t="s">
        <v>241</v>
      </c>
      <c r="DC3" s="12" t="s">
        <v>242</v>
      </c>
      <c r="DD3" s="12" t="s">
        <v>243</v>
      </c>
      <c r="DE3" s="14" t="s">
        <v>244</v>
      </c>
      <c r="DF3" s="12" t="s">
        <v>245</v>
      </c>
      <c r="DG3" s="19" t="s">
        <v>246</v>
      </c>
      <c r="DH3" s="18" t="s">
        <v>247</v>
      </c>
      <c r="DI3" s="12" t="s">
        <v>248</v>
      </c>
      <c r="DJ3" s="12" t="s">
        <v>249</v>
      </c>
      <c r="DK3" s="14" t="s">
        <v>250</v>
      </c>
      <c r="DL3" s="12" t="s">
        <v>251</v>
      </c>
      <c r="DM3" s="12" t="s">
        <v>252</v>
      </c>
      <c r="DN3" s="14" t="s">
        <v>253</v>
      </c>
      <c r="DO3" s="12" t="s">
        <v>254</v>
      </c>
      <c r="DP3" s="12" t="s">
        <v>255</v>
      </c>
      <c r="DQ3" s="14" t="s">
        <v>256</v>
      </c>
      <c r="DR3" s="12" t="s">
        <v>257</v>
      </c>
      <c r="DS3" s="19" t="s">
        <v>258</v>
      </c>
      <c r="DT3" s="18" t="s">
        <v>259</v>
      </c>
      <c r="DU3" s="12" t="s">
        <v>260</v>
      </c>
      <c r="DV3" s="12" t="s">
        <v>261</v>
      </c>
      <c r="DW3" s="14" t="s">
        <v>262</v>
      </c>
      <c r="DX3" s="12" t="s">
        <v>263</v>
      </c>
      <c r="DY3" s="12" t="s">
        <v>264</v>
      </c>
      <c r="DZ3" s="14" t="s">
        <v>265</v>
      </c>
      <c r="EA3" s="12" t="s">
        <v>266</v>
      </c>
      <c r="EB3" s="12" t="s">
        <v>267</v>
      </c>
      <c r="EC3" s="14" t="s">
        <v>268</v>
      </c>
      <c r="ED3" s="12" t="s">
        <v>269</v>
      </c>
      <c r="EE3" s="19" t="s">
        <v>270</v>
      </c>
      <c r="EF3" s="18" t="s">
        <v>271</v>
      </c>
      <c r="EG3" s="12" t="s">
        <v>272</v>
      </c>
      <c r="EH3" s="12" t="s">
        <v>273</v>
      </c>
      <c r="EI3" s="14" t="s">
        <v>274</v>
      </c>
      <c r="EJ3" s="12" t="s">
        <v>275</v>
      </c>
      <c r="EK3" s="12" t="s">
        <v>276</v>
      </c>
      <c r="EL3" s="14" t="s">
        <v>277</v>
      </c>
      <c r="EM3" s="12" t="s">
        <v>278</v>
      </c>
      <c r="EN3" s="12" t="s">
        <v>279</v>
      </c>
      <c r="EO3" s="14" t="s">
        <v>280</v>
      </c>
      <c r="EP3" s="12" t="s">
        <v>281</v>
      </c>
      <c r="EQ3" s="19" t="s">
        <v>282</v>
      </c>
      <c r="ER3" s="18" t="s">
        <v>283</v>
      </c>
      <c r="ES3" s="12" t="s">
        <v>284</v>
      </c>
      <c r="ET3" s="12" t="s">
        <v>285</v>
      </c>
      <c r="EU3" s="14" t="s">
        <v>286</v>
      </c>
      <c r="EV3" s="12" t="s">
        <v>287</v>
      </c>
      <c r="EW3" s="12" t="s">
        <v>288</v>
      </c>
      <c r="EX3" s="14" t="s">
        <v>289</v>
      </c>
      <c r="EY3" s="12" t="s">
        <v>290</v>
      </c>
      <c r="EZ3" s="12" t="s">
        <v>291</v>
      </c>
      <c r="FA3" s="14" t="s">
        <v>292</v>
      </c>
      <c r="FB3" s="12" t="s">
        <v>293</v>
      </c>
      <c r="FC3" s="19" t="s">
        <v>294</v>
      </c>
      <c r="FD3" s="18" t="s">
        <v>295</v>
      </c>
      <c r="FE3" s="12" t="s">
        <v>296</v>
      </c>
      <c r="FF3" s="12" t="s">
        <v>297</v>
      </c>
      <c r="FG3" s="14" t="s">
        <v>298</v>
      </c>
      <c r="FH3" s="12" t="s">
        <v>299</v>
      </c>
      <c r="FI3" s="12" t="s">
        <v>300</v>
      </c>
      <c r="FJ3" s="14" t="s">
        <v>301</v>
      </c>
      <c r="FK3" s="12" t="s">
        <v>302</v>
      </c>
      <c r="FL3" s="12" t="s">
        <v>303</v>
      </c>
      <c r="FM3" s="14" t="s">
        <v>304</v>
      </c>
      <c r="FN3" s="12" t="s">
        <v>305</v>
      </c>
      <c r="FO3" s="19" t="s">
        <v>306</v>
      </c>
      <c r="FP3" s="18" t="s">
        <v>307</v>
      </c>
      <c r="FQ3" s="12" t="s">
        <v>308</v>
      </c>
      <c r="FR3" s="12" t="s">
        <v>309</v>
      </c>
      <c r="FS3" s="14" t="s">
        <v>310</v>
      </c>
      <c r="FT3" s="12" t="s">
        <v>311</v>
      </c>
      <c r="FU3" s="12" t="s">
        <v>312</v>
      </c>
      <c r="FV3" s="14" t="s">
        <v>313</v>
      </c>
      <c r="FW3" s="12" t="s">
        <v>314</v>
      </c>
      <c r="FX3" s="12" t="s">
        <v>315</v>
      </c>
      <c r="FY3" s="14" t="s">
        <v>316</v>
      </c>
      <c r="FZ3" s="12" t="s">
        <v>317</v>
      </c>
      <c r="GA3" s="19" t="s">
        <v>318</v>
      </c>
      <c r="GB3" s="387"/>
      <c r="GC3" s="388"/>
      <c r="GD3" s="388"/>
      <c r="GE3" s="388"/>
    </row>
    <row r="4" spans="2:187" s="32" customFormat="1" ht="17.25" thickTop="1" x14ac:dyDescent="0.25">
      <c r="B4" s="30" t="str">
        <f>'MD - IMP'!$B64</f>
        <v>MSTR</v>
      </c>
      <c r="C4" s="31"/>
      <c r="D4" s="103">
        <f>C_P1_T1_MSTR</f>
        <v>0.2</v>
      </c>
      <c r="E4" s="103">
        <f>C_P1_T2_MSTR</f>
        <v>0.5</v>
      </c>
      <c r="F4" s="103">
        <f>C_P1_T3_MSTR</f>
        <v>0.1</v>
      </c>
      <c r="G4" s="107">
        <f>C_P1_T4_MSTR</f>
        <v>0</v>
      </c>
      <c r="H4" s="106">
        <f>C_P1_T5_MSTR</f>
        <v>0</v>
      </c>
      <c r="I4" s="106">
        <f>C_P1_T6_MSTR+C_PX_T1_MSTR</f>
        <v>0.2</v>
      </c>
      <c r="J4" s="33">
        <f>C_PX_T2_MSTR</f>
        <v>0</v>
      </c>
      <c r="K4" s="32">
        <f>C_PX_T3_MSTR</f>
        <v>0</v>
      </c>
      <c r="L4" s="32">
        <f>C_PX_T1_MSTR+C_PX_T4_MSTR</f>
        <v>0.2</v>
      </c>
      <c r="M4" s="33">
        <f>C_PX_T2_MSTR</f>
        <v>0</v>
      </c>
      <c r="N4" s="32">
        <f>C_PX_T3_MSTR</f>
        <v>0</v>
      </c>
      <c r="O4" s="31">
        <f>C_PX_T1_MSTR+C_PX_T4_MSTR</f>
        <v>0.2</v>
      </c>
      <c r="P4" s="32">
        <f>C_PX_T2_MSTR</f>
        <v>0</v>
      </c>
      <c r="Q4" s="32">
        <f>C_PX_T3_MSTR</f>
        <v>0</v>
      </c>
      <c r="R4" s="32">
        <f>C_PX_T1_MSTR+C_PX_T4_MSTR</f>
        <v>0.2</v>
      </c>
      <c r="S4" s="33">
        <f>C_PX_T2_MSTR</f>
        <v>0</v>
      </c>
      <c r="T4" s="32">
        <f>C_PX_T3_MSTR</f>
        <v>0</v>
      </c>
      <c r="U4" s="32">
        <f>C_PX_T1_MSTR+C_PX_T4_MSTR</f>
        <v>0.2</v>
      </c>
      <c r="V4" s="33">
        <f>C_PX_T2_MSTR</f>
        <v>0</v>
      </c>
      <c r="W4" s="32">
        <f>C_PX_T3_MSTR</f>
        <v>0</v>
      </c>
      <c r="X4" s="32">
        <f>C_PX_T1_MSTR+C_PX_T4_MSTR</f>
        <v>0.2</v>
      </c>
      <c r="Y4" s="33">
        <f>C_PX_T2_MSTR</f>
        <v>0</v>
      </c>
      <c r="Z4" s="32">
        <f>C_PX_T3_MSTR</f>
        <v>0</v>
      </c>
      <c r="AA4" s="31">
        <f>C_PX_T1_MSTR+C_PX_T4_MSTR</f>
        <v>0.2</v>
      </c>
      <c r="AB4" s="32">
        <f>C_PX_T2_MSTR</f>
        <v>0</v>
      </c>
      <c r="AC4" s="32">
        <f>C_PX_T3_MSTR</f>
        <v>0</v>
      </c>
      <c r="AD4" s="32">
        <f>C_PX_T1_MSTR+C_PX_T4_MSTR</f>
        <v>0.2</v>
      </c>
      <c r="AE4" s="33">
        <f>C_PX_T2_MSTR</f>
        <v>0</v>
      </c>
      <c r="AF4" s="32">
        <f>C_PX_T3_MSTR</f>
        <v>0</v>
      </c>
      <c r="AG4" s="32">
        <f>C_PX_T1_MSTR+C_PX_T4_MSTR</f>
        <v>0.2</v>
      </c>
      <c r="AH4" s="33">
        <f>C_PX_T2_MSTR</f>
        <v>0</v>
      </c>
      <c r="AI4" s="32">
        <f>C_PX_T3_MSTR</f>
        <v>0</v>
      </c>
      <c r="AJ4" s="32">
        <f>C_PX_T1_MSTR+C_PX_T4_MSTR</f>
        <v>0.2</v>
      </c>
      <c r="AK4" s="33">
        <f>C_PX_T2_MSTR</f>
        <v>0</v>
      </c>
      <c r="AL4" s="32">
        <f>C_PX_T3_MSTR</f>
        <v>0</v>
      </c>
      <c r="AM4" s="31">
        <f>C_PX_T1_MSTR+C_PX_T4_MSTR</f>
        <v>0.2</v>
      </c>
      <c r="AN4" s="32">
        <f>C_PX_T2_MSTR</f>
        <v>0</v>
      </c>
      <c r="AO4" s="32">
        <f>C_PX_T3_MSTR</f>
        <v>0</v>
      </c>
      <c r="AP4" s="32">
        <f>C_PX_T1_MSTR+C_PX_T4_MSTR</f>
        <v>0.2</v>
      </c>
      <c r="AQ4" s="33">
        <f>C_PX_T2_MSTR</f>
        <v>0</v>
      </c>
      <c r="AR4" s="32">
        <f>C_PX_T3_MSTR</f>
        <v>0</v>
      </c>
      <c r="AS4" s="32">
        <f>C_PX_T1_MSTR+C_PX_T4_MSTR</f>
        <v>0.2</v>
      </c>
      <c r="AT4" s="33">
        <f>C_PX_T2_MSTR</f>
        <v>0</v>
      </c>
      <c r="AU4" s="32">
        <f>C_PX_T3_MSTR</f>
        <v>0</v>
      </c>
      <c r="AV4" s="32">
        <f>C_PX_T1_MSTR+C_PX_T4_MSTR</f>
        <v>0.2</v>
      </c>
      <c r="AW4" s="33">
        <f>C_PX_T2_MSTR</f>
        <v>0</v>
      </c>
      <c r="AX4" s="32">
        <f>C_PX_T3_MSTR</f>
        <v>0</v>
      </c>
      <c r="AY4" s="31">
        <f>C_PX_T1_MSTR+C_PX_T4_MSTR</f>
        <v>0.2</v>
      </c>
      <c r="AZ4" s="32">
        <f>C_PX_T2_MSTR</f>
        <v>0</v>
      </c>
      <c r="BA4" s="32">
        <f>C_PX_T3_MSTR</f>
        <v>0</v>
      </c>
      <c r="BB4" s="32">
        <f>C_PX_T1_MSTR+C_PX_T4_MSTR</f>
        <v>0.2</v>
      </c>
      <c r="BC4" s="33">
        <f>C_PX_T2_MSTR</f>
        <v>0</v>
      </c>
      <c r="BD4" s="32">
        <f>C_PX_T3_MSTR</f>
        <v>0</v>
      </c>
      <c r="BE4" s="32">
        <f>C_PX_T1_MSTR+C_PX_T4_MSTR</f>
        <v>0.2</v>
      </c>
      <c r="BF4" s="33">
        <f>C_PX_T2_MSTR</f>
        <v>0</v>
      </c>
      <c r="BG4" s="32">
        <f>C_PX_T3_MSTR</f>
        <v>0</v>
      </c>
      <c r="BH4" s="32">
        <f>C_PX_T1_MSTR+C_PX_T4_MSTR</f>
        <v>0.2</v>
      </c>
      <c r="BI4" s="33">
        <f>C_PX_T2_MSTR</f>
        <v>0</v>
      </c>
      <c r="BJ4" s="32">
        <f>C_PX_T3_MSTR</f>
        <v>0</v>
      </c>
      <c r="BK4" s="31">
        <f>C_PX_T1_MSTR+C_PX_T4_MSTR</f>
        <v>0.2</v>
      </c>
      <c r="BL4" s="32">
        <f>C_PX_T2_MSTR</f>
        <v>0</v>
      </c>
      <c r="BM4" s="32">
        <f>C_PX_T3_MSTR</f>
        <v>0</v>
      </c>
      <c r="BN4" s="32">
        <f>C_PX_T1_MSTR+C_PX_T4_MSTR</f>
        <v>0.2</v>
      </c>
      <c r="BO4" s="33">
        <f>C_PX_T2_MSTR</f>
        <v>0</v>
      </c>
      <c r="BP4" s="32">
        <f>C_PX_T3_MSTR</f>
        <v>0</v>
      </c>
      <c r="BQ4" s="32">
        <f>C_PX_T1_MSTR+C_PX_T4_MSTR</f>
        <v>0.2</v>
      </c>
      <c r="BR4" s="33">
        <f>C_PX_T2_MSTR</f>
        <v>0</v>
      </c>
      <c r="BS4" s="32">
        <f>C_PX_T3_MSTR</f>
        <v>0</v>
      </c>
      <c r="BT4" s="32">
        <f>C_PX_T1_MSTR+C_PX_T4_MSTR</f>
        <v>0.2</v>
      </c>
      <c r="BU4" s="33">
        <f>C_PX_T2_MSTR</f>
        <v>0</v>
      </c>
      <c r="BV4" s="32">
        <f>C_PX_T3_MSTR</f>
        <v>0</v>
      </c>
      <c r="BW4" s="31">
        <f>C_PX_T1_MSTR+C_PX_T4_MSTR</f>
        <v>0.2</v>
      </c>
      <c r="BX4" s="32">
        <f>C_PX_T2_MSTR</f>
        <v>0</v>
      </c>
      <c r="BY4" s="32">
        <f>C_PX_T3_MSTR</f>
        <v>0</v>
      </c>
      <c r="BZ4" s="32">
        <f>C_PX_T1_MSTR+C_PX_T4_MSTR</f>
        <v>0.2</v>
      </c>
      <c r="CA4" s="33">
        <f>C_PX_T2_MSTR</f>
        <v>0</v>
      </c>
      <c r="CB4" s="32">
        <f>C_PX_T3_MSTR</f>
        <v>0</v>
      </c>
      <c r="CC4" s="32">
        <f>C_PX_T1_MSTR+C_PX_T4_MSTR</f>
        <v>0.2</v>
      </c>
      <c r="CD4" s="33">
        <f>C_PX_T2_MSTR</f>
        <v>0</v>
      </c>
      <c r="CE4" s="32">
        <f>C_PX_T3_MSTR</f>
        <v>0</v>
      </c>
      <c r="CF4" s="32">
        <f>C_PX_T1_MSTR+C_PX_T4_MSTR</f>
        <v>0.2</v>
      </c>
      <c r="CG4" s="33">
        <f>C_PX_T2_MSTR</f>
        <v>0</v>
      </c>
      <c r="CH4" s="32">
        <f>C_PX_T3_MSTR</f>
        <v>0</v>
      </c>
      <c r="CI4" s="31">
        <f>C_PX_T1_MSTR+C_PX_T4_MSTR</f>
        <v>0.2</v>
      </c>
      <c r="CJ4" s="32">
        <f>C_PX_T2_MSTR</f>
        <v>0</v>
      </c>
      <c r="CK4" s="32">
        <f>C_PX_T3_MSTR</f>
        <v>0</v>
      </c>
      <c r="CL4" s="32">
        <f>C_PX_T1_MSTR+C_PX_T4_MSTR</f>
        <v>0.2</v>
      </c>
      <c r="CM4" s="33">
        <f>C_PX_T2_MSTR</f>
        <v>0</v>
      </c>
      <c r="CN4" s="32">
        <f>C_PX_T3_MSTR</f>
        <v>0</v>
      </c>
      <c r="CO4" s="32">
        <f>C_PX_T1_MSTR+C_PX_T4_MSTR</f>
        <v>0.2</v>
      </c>
      <c r="CP4" s="33">
        <f>C_PX_T2_MSTR</f>
        <v>0</v>
      </c>
      <c r="CQ4" s="32">
        <f>C_PX_T3_MSTR</f>
        <v>0</v>
      </c>
      <c r="CR4" s="32">
        <f>C_PX_T1_MSTR+C_PX_T4_MSTR</f>
        <v>0.2</v>
      </c>
      <c r="CS4" s="33">
        <f>C_PX_T2_MSTR</f>
        <v>0</v>
      </c>
      <c r="CT4" s="32">
        <f>C_PX_T3_MSTR</f>
        <v>0</v>
      </c>
      <c r="CU4" s="31">
        <f>C_PX_T1_MSTR+C_PX_T4_MSTR</f>
        <v>0.2</v>
      </c>
      <c r="CV4" s="32">
        <f>C_PX_T2_MSTR</f>
        <v>0</v>
      </c>
      <c r="CW4" s="32">
        <f>C_PX_T3_MSTR</f>
        <v>0</v>
      </c>
      <c r="CX4" s="32">
        <f>C_PX_T1_MSTR+C_PX_T4_MSTR</f>
        <v>0.2</v>
      </c>
      <c r="CY4" s="33">
        <f>C_PX_T2_MSTR</f>
        <v>0</v>
      </c>
      <c r="CZ4" s="32">
        <f>C_PX_T3_MSTR</f>
        <v>0</v>
      </c>
      <c r="DA4" s="32">
        <f>C_PX_T1_MSTR+C_PX_T4_MSTR</f>
        <v>0.2</v>
      </c>
      <c r="DB4" s="33">
        <f>C_PX_T2_MSTR</f>
        <v>0</v>
      </c>
      <c r="DC4" s="32">
        <f>C_PX_T3_MSTR</f>
        <v>0</v>
      </c>
      <c r="DD4" s="32">
        <f>C_PX_T1_MSTR+C_PX_T4_MSTR</f>
        <v>0.2</v>
      </c>
      <c r="DE4" s="33">
        <f>C_PX_T2_MSTR</f>
        <v>0</v>
      </c>
      <c r="DF4" s="32">
        <f>C_PX_T3_MSTR</f>
        <v>0</v>
      </c>
      <c r="DG4" s="31">
        <f>C_PX_T1_MSTR+C_PX_T4_MSTR</f>
        <v>0.2</v>
      </c>
      <c r="DH4" s="32">
        <f>C_PX_T2_MSTR</f>
        <v>0</v>
      </c>
      <c r="DI4" s="32">
        <f>C_PX_T3_MSTR</f>
        <v>0</v>
      </c>
      <c r="DJ4" s="32">
        <f>C_PX_T1_MSTR+C_PX_T4_MSTR</f>
        <v>0.2</v>
      </c>
      <c r="DK4" s="33">
        <f>C_PX_T2_MSTR</f>
        <v>0</v>
      </c>
      <c r="DL4" s="32">
        <f>C_PX_T3_MSTR</f>
        <v>0</v>
      </c>
      <c r="DM4" s="32">
        <f>C_PX_T1_MSTR+C_PX_T4_MSTR</f>
        <v>0.2</v>
      </c>
      <c r="DN4" s="33">
        <f>C_PX_T2_MSTR</f>
        <v>0</v>
      </c>
      <c r="DO4" s="32">
        <f>C_PX_T3_MSTR</f>
        <v>0</v>
      </c>
      <c r="DP4" s="32">
        <f>C_PX_T1_MSTR+C_PX_T4_MSTR</f>
        <v>0.2</v>
      </c>
      <c r="DQ4" s="33">
        <f>C_PX_T2_MSTR</f>
        <v>0</v>
      </c>
      <c r="DR4" s="32">
        <f>C_PX_T3_MSTR</f>
        <v>0</v>
      </c>
      <c r="DS4" s="31">
        <f>C_PX_T1_MSTR+C_PX_T4_MSTR</f>
        <v>0.2</v>
      </c>
      <c r="DT4" s="32">
        <f>C_PX_T2_MSTR</f>
        <v>0</v>
      </c>
      <c r="DU4" s="32">
        <f>C_PX_T3_MSTR</f>
        <v>0</v>
      </c>
      <c r="DV4" s="32">
        <f>C_PX_T1_MSTR+C_PX_T4_MSTR</f>
        <v>0.2</v>
      </c>
      <c r="DW4" s="33">
        <f>C_PX_T2_MSTR</f>
        <v>0</v>
      </c>
      <c r="DX4" s="32">
        <f>C_PX_T3_MSTR</f>
        <v>0</v>
      </c>
      <c r="DY4" s="32">
        <f>C_PX_T1_MSTR+C_PX_T4_MSTR</f>
        <v>0.2</v>
      </c>
      <c r="DZ4" s="33">
        <f>C_PX_T2_MSTR</f>
        <v>0</v>
      </c>
      <c r="EA4" s="32">
        <f>C_PX_T3_MSTR</f>
        <v>0</v>
      </c>
      <c r="EB4" s="32">
        <f>C_PX_T1_MSTR+C_PX_T4_MSTR</f>
        <v>0.2</v>
      </c>
      <c r="EC4" s="33">
        <f>C_PX_T2_MSTR</f>
        <v>0</v>
      </c>
      <c r="ED4" s="32">
        <f>C_PX_T3_MSTR</f>
        <v>0</v>
      </c>
      <c r="EE4" s="31">
        <f>C_PX_T1_MSTR+C_PX_T4_MSTR</f>
        <v>0.2</v>
      </c>
      <c r="EF4" s="32">
        <f>C_PX_T2_MSTR</f>
        <v>0</v>
      </c>
      <c r="EG4" s="32">
        <f>C_PX_T3_MSTR</f>
        <v>0</v>
      </c>
      <c r="EH4" s="32">
        <f>C_PX_T1_MSTR+C_PX_T4_MSTR</f>
        <v>0.2</v>
      </c>
      <c r="EI4" s="33">
        <f>C_PX_T2_MSTR</f>
        <v>0</v>
      </c>
      <c r="EJ4" s="32">
        <f>C_PX_T3_MSTR</f>
        <v>0</v>
      </c>
      <c r="EK4" s="32">
        <f>C_PX_T1_MSTR+C_PX_T4_MSTR</f>
        <v>0.2</v>
      </c>
      <c r="EL4" s="33">
        <f>C_PX_T2_MSTR</f>
        <v>0</v>
      </c>
      <c r="EM4" s="32">
        <f>C_PX_T3_MSTR</f>
        <v>0</v>
      </c>
      <c r="EN4" s="32">
        <f>C_PX_T1_MSTR+C_PX_T4_MSTR</f>
        <v>0.2</v>
      </c>
      <c r="EO4" s="33">
        <f>C_PX_T2_MSTR</f>
        <v>0</v>
      </c>
      <c r="EP4" s="32">
        <f>C_PX_T3_MSTR</f>
        <v>0</v>
      </c>
      <c r="EQ4" s="31">
        <f>C_PX_T1_MSTR+C_PX_T4_MSTR</f>
        <v>0.2</v>
      </c>
      <c r="ER4" s="32">
        <f>C_PX_T2_MSTR</f>
        <v>0</v>
      </c>
      <c r="ES4" s="32">
        <f>C_PX_T3_MSTR</f>
        <v>0</v>
      </c>
      <c r="ET4" s="32">
        <f>C_PX_T1_MSTR+C_PX_T4_MSTR</f>
        <v>0.2</v>
      </c>
      <c r="EU4" s="33">
        <f>C_PX_T2_MSTR</f>
        <v>0</v>
      </c>
      <c r="EV4" s="32">
        <f>C_PX_T3_MSTR</f>
        <v>0</v>
      </c>
      <c r="EW4" s="32">
        <f>C_PX_T1_MSTR+C_PX_T4_MSTR</f>
        <v>0.2</v>
      </c>
      <c r="EX4" s="33">
        <f>C_PX_T2_MSTR</f>
        <v>0</v>
      </c>
      <c r="EY4" s="32">
        <f>C_PX_T3_MSTR</f>
        <v>0</v>
      </c>
      <c r="EZ4" s="32">
        <f>C_PX_T1_MSTR+C_PX_T4_MSTR</f>
        <v>0.2</v>
      </c>
      <c r="FA4" s="33">
        <f>C_PX_T2_MSTR</f>
        <v>0</v>
      </c>
      <c r="FB4" s="32">
        <f>C_PX_T3_MSTR</f>
        <v>0</v>
      </c>
      <c r="FC4" s="31">
        <f>C_PX_T1_MSTR+C_PX_T4_MSTR</f>
        <v>0.2</v>
      </c>
      <c r="FD4" s="32">
        <f>C_PX_T2_MSTR</f>
        <v>0</v>
      </c>
      <c r="FE4" s="32">
        <f>C_PX_T3_MSTR</f>
        <v>0</v>
      </c>
      <c r="FF4" s="32">
        <f>C_PX_T1_MSTR+C_PX_T4_MSTR</f>
        <v>0.2</v>
      </c>
      <c r="FG4" s="33">
        <f>C_PX_T2_MSTR</f>
        <v>0</v>
      </c>
      <c r="FH4" s="32">
        <f>C_PX_T3_MSTR</f>
        <v>0</v>
      </c>
      <c r="FI4" s="32">
        <f>C_PX_T1_MSTR+C_PX_T4_MSTR</f>
        <v>0.2</v>
      </c>
      <c r="FJ4" s="33">
        <f>C_PX_T2_MSTR</f>
        <v>0</v>
      </c>
      <c r="FK4" s="32">
        <f>C_PX_T3_MSTR</f>
        <v>0</v>
      </c>
      <c r="FL4" s="32">
        <f>C_PX_T1_MSTR+C_PX_T4_MSTR</f>
        <v>0.2</v>
      </c>
      <c r="FM4" s="33">
        <f>C_PX_T2_MSTR</f>
        <v>0</v>
      </c>
      <c r="FN4" s="32">
        <f>C_PX_T3_MSTR</f>
        <v>0</v>
      </c>
      <c r="FO4" s="31">
        <f>C_PX_T1_MSTR+C_PX_T4_MSTR</f>
        <v>0.2</v>
      </c>
      <c r="FP4" s="32">
        <f>C_PX_T2_MSTR</f>
        <v>0</v>
      </c>
      <c r="FQ4" s="32">
        <f>C_PX_T3_MSTR</f>
        <v>0</v>
      </c>
      <c r="FR4" s="32">
        <f>C_PX_T1_MSTR+C_PX_T4_MSTR</f>
        <v>0.2</v>
      </c>
      <c r="FS4" s="33">
        <f>C_PX_T2_MSTR</f>
        <v>0</v>
      </c>
      <c r="FT4" s="32">
        <f>C_PX_T3_MSTR</f>
        <v>0</v>
      </c>
      <c r="FU4" s="32">
        <f>C_PX_T1_MSTR+C_PX_T4_MSTR</f>
        <v>0.2</v>
      </c>
      <c r="FV4" s="33">
        <f>C_PX_T2_MSTR</f>
        <v>0</v>
      </c>
      <c r="FW4" s="32">
        <f>C_PX_T3_MSTR</f>
        <v>0</v>
      </c>
      <c r="FX4" s="32">
        <f>C_PX_T1_MSTR+C_PX_T4_MSTR</f>
        <v>0.2</v>
      </c>
      <c r="FY4" s="33">
        <f>C_PX_T2_MSTR</f>
        <v>0</v>
      </c>
      <c r="FZ4" s="32">
        <f>C_PX_T3_MSTR</f>
        <v>0</v>
      </c>
      <c r="GA4" s="31">
        <f>C_PX_T1_MSTR+C_PX_T4_MSTR</f>
        <v>0.2</v>
      </c>
      <c r="GB4" s="389"/>
      <c r="GC4" s="389"/>
      <c r="GD4" s="389"/>
    </row>
    <row r="5" spans="2:187" x14ac:dyDescent="0.25">
      <c r="B5" s="11" t="str">
        <f>'MD - IMP'!$B65</f>
        <v>FN-DE</v>
      </c>
      <c r="C5" s="17"/>
      <c r="D5" s="104">
        <f>C_P1_T1_FN_DE</f>
        <v>1</v>
      </c>
      <c r="E5" s="105">
        <f>C_P1_T2_FN_DE</f>
        <v>1</v>
      </c>
      <c r="F5" s="105">
        <f>C_P1_T3_FN_DE</f>
        <v>0.1</v>
      </c>
      <c r="G5" s="109">
        <f>C_P1_T4_FN_DE</f>
        <v>0.1</v>
      </c>
      <c r="H5" s="108">
        <f>C_P1_T5_FN_DE</f>
        <v>0</v>
      </c>
      <c r="I5" s="108">
        <f>C_P1_T6_FN_DE+C_PX_T1_FN_DE</f>
        <v>0.2</v>
      </c>
      <c r="J5" s="15">
        <f>C_PX_T2_FN_DE</f>
        <v>0.1</v>
      </c>
      <c r="K5" s="10">
        <f>C_PX_T3_FN_DE</f>
        <v>0</v>
      </c>
      <c r="L5" s="10">
        <f>C_PX_T1_FN_DE+C_PX_T4_FN_DE</f>
        <v>0.2</v>
      </c>
      <c r="M5" s="15">
        <f>C_PX_T2_FN_DE</f>
        <v>0.1</v>
      </c>
      <c r="N5" s="10">
        <f>C_PX_T3_FN_DE</f>
        <v>0</v>
      </c>
      <c r="O5" s="17">
        <f>C_PX_T1_FN_DE+C_PX_T4_FN_DE</f>
        <v>0.2</v>
      </c>
      <c r="P5" s="16">
        <f>C_PX_T2_FN_DE</f>
        <v>0.1</v>
      </c>
      <c r="Q5" s="10">
        <f>C_PX_T3_FN_DE</f>
        <v>0</v>
      </c>
      <c r="R5" s="10">
        <f>C_PX_T1_FN_DE+C_PX_T4_FN_DE</f>
        <v>0.2</v>
      </c>
      <c r="S5" s="15">
        <f>C_PX_T2_FN_DE</f>
        <v>0.1</v>
      </c>
      <c r="T5" s="10">
        <f>C_PX_T3_FN_DE</f>
        <v>0</v>
      </c>
      <c r="U5" s="10">
        <f>C_PX_T1_FN_DE+C_PX_T4_FN_DE</f>
        <v>0.2</v>
      </c>
      <c r="V5" s="15">
        <f>C_PX_T2_FN_DE</f>
        <v>0.1</v>
      </c>
      <c r="W5" s="10">
        <f>C_PX_T3_FN_DE</f>
        <v>0</v>
      </c>
      <c r="X5" s="10">
        <f>C_PX_T1_FN_DE+C_PX_T4_FN_DE</f>
        <v>0.2</v>
      </c>
      <c r="Y5" s="15">
        <f>C_PX_T2_FN_DE</f>
        <v>0.1</v>
      </c>
      <c r="Z5" s="10">
        <f>C_PX_T3_FN_DE</f>
        <v>0</v>
      </c>
      <c r="AA5" s="17">
        <f>C_PX_T1_FN_DE+C_PX_T4_FN_DE</f>
        <v>0.2</v>
      </c>
      <c r="AB5" s="16">
        <f>C_PX_T2_FN_DE</f>
        <v>0.1</v>
      </c>
      <c r="AC5" s="10">
        <f>C_PX_T3_FN_DE</f>
        <v>0</v>
      </c>
      <c r="AD5" s="10">
        <f>C_PX_T1_FN_DE+C_PX_T4_FN_DE</f>
        <v>0.2</v>
      </c>
      <c r="AE5" s="15">
        <f>C_PX_T2_FN_DE</f>
        <v>0.1</v>
      </c>
      <c r="AF5" s="10">
        <f>C_PX_T3_FN_DE</f>
        <v>0</v>
      </c>
      <c r="AG5" s="10">
        <f>C_PX_T1_FN_DE+C_PX_T4_FN_DE</f>
        <v>0.2</v>
      </c>
      <c r="AH5" s="15">
        <f>C_PX_T2_FN_DE</f>
        <v>0.1</v>
      </c>
      <c r="AI5" s="10">
        <f>C_PX_T3_FN_DE</f>
        <v>0</v>
      </c>
      <c r="AJ5" s="10">
        <f>C_PX_T1_FN_DE+C_PX_T4_FN_DE</f>
        <v>0.2</v>
      </c>
      <c r="AK5" s="15">
        <f>C_PX_T2_FN_DE</f>
        <v>0.1</v>
      </c>
      <c r="AL5" s="10">
        <f>C_PX_T3_FN_DE</f>
        <v>0</v>
      </c>
      <c r="AM5" s="17">
        <f>C_PX_T1_FN_DE+C_PX_T4_FN_DE</f>
        <v>0.2</v>
      </c>
      <c r="AN5" s="16">
        <f>C_PX_T2_FN_DE</f>
        <v>0.1</v>
      </c>
      <c r="AO5" s="10">
        <f>C_PX_T3_FN_DE</f>
        <v>0</v>
      </c>
      <c r="AP5" s="10">
        <f>C_PX_T1_FN_DE+C_PX_T4_FN_DE</f>
        <v>0.2</v>
      </c>
      <c r="AQ5" s="15">
        <f>C_PX_T2_FN_DE</f>
        <v>0.1</v>
      </c>
      <c r="AR5" s="10">
        <f>C_PX_T3_FN_DE</f>
        <v>0</v>
      </c>
      <c r="AS5" s="10">
        <f>C_PX_T1_FN_DE+C_PX_T4_FN_DE</f>
        <v>0.2</v>
      </c>
      <c r="AT5" s="15">
        <f>C_PX_T2_FN_DE</f>
        <v>0.1</v>
      </c>
      <c r="AU5" s="10">
        <f>C_PX_T3_FN_DE</f>
        <v>0</v>
      </c>
      <c r="AV5" s="10">
        <f>C_PX_T1_FN_DE+C_PX_T4_FN_DE</f>
        <v>0.2</v>
      </c>
      <c r="AW5" s="15">
        <f>C_PX_T2_FN_DE</f>
        <v>0.1</v>
      </c>
      <c r="AX5" s="10">
        <f>C_PX_T3_FN_DE</f>
        <v>0</v>
      </c>
      <c r="AY5" s="17">
        <f>C_PX_T1_FN_DE+C_PX_T4_FN_DE</f>
        <v>0.2</v>
      </c>
      <c r="AZ5" s="16">
        <f>C_PX_T2_FN_DE</f>
        <v>0.1</v>
      </c>
      <c r="BA5" s="10">
        <f>C_PX_T3_FN_DE</f>
        <v>0</v>
      </c>
      <c r="BB5" s="10">
        <f>C_PX_T1_FN_DE+C_PX_T4_FN_DE</f>
        <v>0.2</v>
      </c>
      <c r="BC5" s="15">
        <f>C_PX_T2_FN_DE</f>
        <v>0.1</v>
      </c>
      <c r="BD5" s="10">
        <f>C_PX_T3_FN_DE</f>
        <v>0</v>
      </c>
      <c r="BE5" s="10">
        <f>C_PX_T1_FN_DE+C_PX_T4_FN_DE</f>
        <v>0.2</v>
      </c>
      <c r="BF5" s="15">
        <f>C_PX_T2_FN_DE</f>
        <v>0.1</v>
      </c>
      <c r="BG5" s="10">
        <f>C_PX_T3_FN_DE</f>
        <v>0</v>
      </c>
      <c r="BH5" s="10">
        <f>C_PX_T1_FN_DE+C_PX_T4_FN_DE</f>
        <v>0.2</v>
      </c>
      <c r="BI5" s="15">
        <f>C_PX_T2_FN_DE</f>
        <v>0.1</v>
      </c>
      <c r="BJ5" s="10">
        <f>C_PX_T3_FN_DE</f>
        <v>0</v>
      </c>
      <c r="BK5" s="17">
        <f>C_PX_T1_FN_DE+C_PX_T4_FN_DE</f>
        <v>0.2</v>
      </c>
      <c r="BL5" s="16">
        <f>C_PX_T2_FN_DE</f>
        <v>0.1</v>
      </c>
      <c r="BM5" s="10">
        <f>C_PX_T3_FN_DE</f>
        <v>0</v>
      </c>
      <c r="BN5" s="10">
        <f>C_PX_T1_FN_DE+C_PX_T4_FN_DE</f>
        <v>0.2</v>
      </c>
      <c r="BO5" s="15">
        <f>C_PX_T2_FN_DE</f>
        <v>0.1</v>
      </c>
      <c r="BP5" s="10">
        <f>C_PX_T3_FN_DE</f>
        <v>0</v>
      </c>
      <c r="BQ5" s="10">
        <f>C_PX_T1_FN_DE+C_PX_T4_FN_DE</f>
        <v>0.2</v>
      </c>
      <c r="BR5" s="15">
        <f>C_PX_T2_FN_DE</f>
        <v>0.1</v>
      </c>
      <c r="BS5" s="10">
        <f>C_PX_T3_FN_DE</f>
        <v>0</v>
      </c>
      <c r="BT5" s="10">
        <f>C_PX_T1_FN_DE+C_PX_T4_FN_DE</f>
        <v>0.2</v>
      </c>
      <c r="BU5" s="15">
        <f>C_PX_T2_FN_DE</f>
        <v>0.1</v>
      </c>
      <c r="BV5" s="10">
        <f>C_PX_T3_FN_DE</f>
        <v>0</v>
      </c>
      <c r="BW5" s="17">
        <f>C_PX_T1_FN_DE+C_PX_T4_FN_DE</f>
        <v>0.2</v>
      </c>
      <c r="BX5" s="16">
        <f>C_PX_T2_FN_DE</f>
        <v>0.1</v>
      </c>
      <c r="BY5" s="10">
        <f>C_PX_T3_FN_DE</f>
        <v>0</v>
      </c>
      <c r="BZ5" s="10">
        <f>C_PX_T1_FN_DE+C_PX_T4_FN_DE</f>
        <v>0.2</v>
      </c>
      <c r="CA5" s="15">
        <f>C_PX_T2_FN_DE</f>
        <v>0.1</v>
      </c>
      <c r="CB5" s="10">
        <f>C_PX_T3_FN_DE</f>
        <v>0</v>
      </c>
      <c r="CC5" s="10">
        <f>C_PX_T1_FN_DE+C_PX_T4_FN_DE</f>
        <v>0.2</v>
      </c>
      <c r="CD5" s="15">
        <f>C_PX_T2_FN_DE</f>
        <v>0.1</v>
      </c>
      <c r="CE5" s="10">
        <f>C_PX_T3_FN_DE</f>
        <v>0</v>
      </c>
      <c r="CF5" s="10">
        <f>C_PX_T1_FN_DE+C_PX_T4_FN_DE</f>
        <v>0.2</v>
      </c>
      <c r="CG5" s="15">
        <f>C_PX_T2_FN_DE</f>
        <v>0.1</v>
      </c>
      <c r="CH5" s="10">
        <f>C_PX_T3_FN_DE</f>
        <v>0</v>
      </c>
      <c r="CI5" s="17">
        <f>C_PX_T1_FN_DE+C_PX_T4_FN_DE</f>
        <v>0.2</v>
      </c>
      <c r="CJ5" s="16">
        <f>C_PX_T2_FN_DE</f>
        <v>0.1</v>
      </c>
      <c r="CK5" s="10">
        <f>C_PX_T3_FN_DE</f>
        <v>0</v>
      </c>
      <c r="CL5" s="10">
        <f>C_PX_T1_FN_DE+C_PX_T4_FN_DE</f>
        <v>0.2</v>
      </c>
      <c r="CM5" s="15">
        <f>C_PX_T2_FN_DE</f>
        <v>0.1</v>
      </c>
      <c r="CN5" s="10">
        <f>C_PX_T3_FN_DE</f>
        <v>0</v>
      </c>
      <c r="CO5" s="10">
        <f>C_PX_T1_FN_DE+C_PX_T4_FN_DE</f>
        <v>0.2</v>
      </c>
      <c r="CP5" s="15">
        <f>C_PX_T2_FN_DE</f>
        <v>0.1</v>
      </c>
      <c r="CQ5" s="10">
        <f>C_PX_T3_FN_DE</f>
        <v>0</v>
      </c>
      <c r="CR5" s="10">
        <f>C_PX_T1_FN_DE+C_PX_T4_FN_DE</f>
        <v>0.2</v>
      </c>
      <c r="CS5" s="15">
        <f>C_PX_T2_FN_DE</f>
        <v>0.1</v>
      </c>
      <c r="CT5" s="10">
        <f>C_PX_T3_FN_DE</f>
        <v>0</v>
      </c>
      <c r="CU5" s="17">
        <f>C_PX_T1_FN_DE+C_PX_T4_FN_DE</f>
        <v>0.2</v>
      </c>
      <c r="CV5" s="16">
        <f>C_PX_T2_FN_DE</f>
        <v>0.1</v>
      </c>
      <c r="CW5" s="10">
        <f>C_PX_T3_FN_DE</f>
        <v>0</v>
      </c>
      <c r="CX5" s="10">
        <f>C_PX_T1_FN_DE+C_PX_T4_FN_DE</f>
        <v>0.2</v>
      </c>
      <c r="CY5" s="15">
        <f>C_PX_T2_FN_DE</f>
        <v>0.1</v>
      </c>
      <c r="CZ5" s="10">
        <f>C_PX_T3_FN_DE</f>
        <v>0</v>
      </c>
      <c r="DA5" s="10">
        <f>C_PX_T1_FN_DE+C_PX_T4_FN_DE</f>
        <v>0.2</v>
      </c>
      <c r="DB5" s="15">
        <f>C_PX_T2_FN_DE</f>
        <v>0.1</v>
      </c>
      <c r="DC5" s="10">
        <f>C_PX_T3_FN_DE</f>
        <v>0</v>
      </c>
      <c r="DD5" s="10">
        <f>C_PX_T1_FN_DE+C_PX_T4_FN_DE</f>
        <v>0.2</v>
      </c>
      <c r="DE5" s="15">
        <f>C_PX_T2_FN_DE</f>
        <v>0.1</v>
      </c>
      <c r="DF5" s="10">
        <f>C_PX_T3_FN_DE</f>
        <v>0</v>
      </c>
      <c r="DG5" s="17">
        <f>C_PX_T1_FN_DE+C_PX_T4_FN_DE</f>
        <v>0.2</v>
      </c>
      <c r="DH5" s="16">
        <f>C_PX_T2_FN_DE</f>
        <v>0.1</v>
      </c>
      <c r="DI5" s="10">
        <f>C_PX_T3_FN_DE</f>
        <v>0</v>
      </c>
      <c r="DJ5" s="10">
        <f>C_PX_T1_FN_DE+C_PX_T4_FN_DE</f>
        <v>0.2</v>
      </c>
      <c r="DK5" s="15">
        <f>C_PX_T2_FN_DE</f>
        <v>0.1</v>
      </c>
      <c r="DL5" s="10">
        <f>C_PX_T3_FN_DE</f>
        <v>0</v>
      </c>
      <c r="DM5" s="10">
        <f>C_PX_T1_FN_DE+C_PX_T4_FN_DE</f>
        <v>0.2</v>
      </c>
      <c r="DN5" s="15">
        <f>C_PX_T2_FN_DE</f>
        <v>0.1</v>
      </c>
      <c r="DO5" s="10">
        <f>C_PX_T3_FN_DE</f>
        <v>0</v>
      </c>
      <c r="DP5" s="10">
        <f>C_PX_T1_FN_DE+C_PX_T4_FN_DE</f>
        <v>0.2</v>
      </c>
      <c r="DQ5" s="15">
        <f>C_PX_T2_FN_DE</f>
        <v>0.1</v>
      </c>
      <c r="DR5" s="10">
        <f>C_PX_T3_FN_DE</f>
        <v>0</v>
      </c>
      <c r="DS5" s="17">
        <f>C_PX_T1_FN_DE+C_PX_T4_FN_DE</f>
        <v>0.2</v>
      </c>
      <c r="DT5" s="16">
        <f>C_PX_T2_FN_DE</f>
        <v>0.1</v>
      </c>
      <c r="DU5" s="10">
        <f>C_PX_T3_FN_DE</f>
        <v>0</v>
      </c>
      <c r="DV5" s="10">
        <f>C_PX_T1_FN_DE+C_PX_T4_FN_DE</f>
        <v>0.2</v>
      </c>
      <c r="DW5" s="15">
        <f>C_PX_T2_FN_DE</f>
        <v>0.1</v>
      </c>
      <c r="DX5" s="10">
        <f>C_PX_T3_FN_DE</f>
        <v>0</v>
      </c>
      <c r="DY5" s="10">
        <f>C_PX_T1_FN_DE+C_PX_T4_FN_DE</f>
        <v>0.2</v>
      </c>
      <c r="DZ5" s="15">
        <f>C_PX_T2_FN_DE</f>
        <v>0.1</v>
      </c>
      <c r="EA5" s="10">
        <f>C_PX_T3_FN_DE</f>
        <v>0</v>
      </c>
      <c r="EB5" s="10">
        <f>C_PX_T1_FN_DE+C_PX_T4_FN_DE</f>
        <v>0.2</v>
      </c>
      <c r="EC5" s="15">
        <f>C_PX_T2_FN_DE</f>
        <v>0.1</v>
      </c>
      <c r="ED5" s="10">
        <f>C_PX_T3_FN_DE</f>
        <v>0</v>
      </c>
      <c r="EE5" s="17">
        <f>C_PX_T1_FN_DE+C_PX_T4_FN_DE</f>
        <v>0.2</v>
      </c>
      <c r="EF5" s="16">
        <f>C_PX_T2_FN_DE</f>
        <v>0.1</v>
      </c>
      <c r="EG5" s="10">
        <f>C_PX_T3_FN_DE</f>
        <v>0</v>
      </c>
      <c r="EH5" s="10">
        <f>C_PX_T1_FN_DE+C_PX_T4_FN_DE</f>
        <v>0.2</v>
      </c>
      <c r="EI5" s="15">
        <f>C_PX_T2_FN_DE</f>
        <v>0.1</v>
      </c>
      <c r="EJ5" s="10">
        <f>C_PX_T3_FN_DE</f>
        <v>0</v>
      </c>
      <c r="EK5" s="10">
        <f>C_PX_T1_FN_DE+C_PX_T4_FN_DE</f>
        <v>0.2</v>
      </c>
      <c r="EL5" s="15">
        <f>C_PX_T2_FN_DE</f>
        <v>0.1</v>
      </c>
      <c r="EM5" s="10">
        <f>C_PX_T3_FN_DE</f>
        <v>0</v>
      </c>
      <c r="EN5" s="10">
        <f>C_PX_T1_FN_DE+C_PX_T4_FN_DE</f>
        <v>0.2</v>
      </c>
      <c r="EO5" s="15">
        <f>C_PX_T2_FN_DE</f>
        <v>0.1</v>
      </c>
      <c r="EP5" s="10">
        <f>C_PX_T3_FN_DE</f>
        <v>0</v>
      </c>
      <c r="EQ5" s="17">
        <f>C_PX_T1_FN_DE+C_PX_T4_FN_DE</f>
        <v>0.2</v>
      </c>
      <c r="ER5" s="16">
        <f>C_PX_T2_FN_DE</f>
        <v>0.1</v>
      </c>
      <c r="ES5" s="10">
        <f>C_PX_T3_FN_DE</f>
        <v>0</v>
      </c>
      <c r="ET5" s="10">
        <f>C_PX_T1_FN_DE+C_PX_T4_FN_DE</f>
        <v>0.2</v>
      </c>
      <c r="EU5" s="15">
        <f>C_PX_T2_FN_DE</f>
        <v>0.1</v>
      </c>
      <c r="EV5" s="10">
        <f>C_PX_T3_FN_DE</f>
        <v>0</v>
      </c>
      <c r="EW5" s="10">
        <f>C_PX_T1_FN_DE+C_PX_T4_FN_DE</f>
        <v>0.2</v>
      </c>
      <c r="EX5" s="15">
        <f>C_PX_T2_FN_DE</f>
        <v>0.1</v>
      </c>
      <c r="EY5" s="10">
        <f>C_PX_T3_FN_DE</f>
        <v>0</v>
      </c>
      <c r="EZ5" s="10">
        <f>C_PX_T1_FN_DE+C_PX_T4_FN_DE</f>
        <v>0.2</v>
      </c>
      <c r="FA5" s="15">
        <f>C_PX_T2_FN_DE</f>
        <v>0.1</v>
      </c>
      <c r="FB5" s="10">
        <f>C_PX_T3_FN_DE</f>
        <v>0</v>
      </c>
      <c r="FC5" s="17">
        <f>C_PX_T1_FN_DE+C_PX_T4_FN_DE</f>
        <v>0.2</v>
      </c>
      <c r="FD5" s="16">
        <f>C_PX_T2_FN_DE</f>
        <v>0.1</v>
      </c>
      <c r="FE5" s="10">
        <f>C_PX_T3_FN_DE</f>
        <v>0</v>
      </c>
      <c r="FF5" s="10">
        <f>C_PX_T1_FN_DE+C_PX_T4_FN_DE</f>
        <v>0.2</v>
      </c>
      <c r="FG5" s="15">
        <f>C_PX_T2_FN_DE</f>
        <v>0.1</v>
      </c>
      <c r="FH5" s="10">
        <f>C_PX_T3_FN_DE</f>
        <v>0</v>
      </c>
      <c r="FI5" s="10">
        <f>C_PX_T1_FN_DE+C_PX_T4_FN_DE</f>
        <v>0.2</v>
      </c>
      <c r="FJ5" s="15">
        <f>C_PX_T2_FN_DE</f>
        <v>0.1</v>
      </c>
      <c r="FK5" s="10">
        <f>C_PX_T3_FN_DE</f>
        <v>0</v>
      </c>
      <c r="FL5" s="10">
        <f>C_PX_T1_FN_DE+C_PX_T4_FN_DE</f>
        <v>0.2</v>
      </c>
      <c r="FM5" s="15">
        <f>C_PX_T2_FN_DE</f>
        <v>0.1</v>
      </c>
      <c r="FN5" s="10">
        <f>C_PX_T3_FN_DE</f>
        <v>0</v>
      </c>
      <c r="FO5" s="17">
        <f>C_PX_T1_FN_DE+C_PX_T4_FN_DE</f>
        <v>0.2</v>
      </c>
      <c r="FP5" s="16">
        <f>C_PX_T2_FN_DE</f>
        <v>0.1</v>
      </c>
      <c r="FQ5" s="10">
        <f>C_PX_T3_FN_DE</f>
        <v>0</v>
      </c>
      <c r="FR5" s="10">
        <f>C_PX_T1_FN_DE+C_PX_T4_FN_DE</f>
        <v>0.2</v>
      </c>
      <c r="FS5" s="15">
        <f>C_PX_T2_FN_DE</f>
        <v>0.1</v>
      </c>
      <c r="FT5" s="10">
        <f>C_PX_T3_FN_DE</f>
        <v>0</v>
      </c>
      <c r="FU5" s="10">
        <f>C_PX_T1_FN_DE+C_PX_T4_FN_DE</f>
        <v>0.2</v>
      </c>
      <c r="FV5" s="15">
        <f>C_PX_T2_FN_DE</f>
        <v>0.1</v>
      </c>
      <c r="FW5" s="10">
        <f>C_PX_T3_FN_DE</f>
        <v>0</v>
      </c>
      <c r="FX5" s="10">
        <f>C_PX_T1_FN_DE+C_PX_T4_FN_DE</f>
        <v>0.2</v>
      </c>
      <c r="FY5" s="15">
        <f>C_PX_T2_FN_DE</f>
        <v>0.1</v>
      </c>
      <c r="FZ5" s="10">
        <f>C_PX_T3_FN_DE</f>
        <v>0</v>
      </c>
      <c r="GA5" s="17">
        <f>C_PX_T1_FN_DE+C_PX_T4_FN_DE</f>
        <v>0.2</v>
      </c>
      <c r="GB5" s="390"/>
      <c r="GC5" s="385"/>
      <c r="GD5" s="390"/>
      <c r="GE5" s="16"/>
    </row>
    <row r="6" spans="2:187" x14ac:dyDescent="0.25">
      <c r="B6" s="11" t="str">
        <f>'MD - IMP'!$B66</f>
        <v>FN-SI</v>
      </c>
      <c r="C6" s="17"/>
      <c r="D6" s="104">
        <f>C_P1_T1_FN_SI</f>
        <v>1</v>
      </c>
      <c r="E6" s="105">
        <f>C_P1_T2_FN_SI</f>
        <v>1</v>
      </c>
      <c r="F6" s="105">
        <f>C_P1_T3_FN_SI</f>
        <v>0.5</v>
      </c>
      <c r="G6" s="109">
        <f>C_P1_T4_FN_SI</f>
        <v>0.5</v>
      </c>
      <c r="H6" s="108">
        <f>C_P1_T5_FN_SI</f>
        <v>0.1</v>
      </c>
      <c r="I6" s="108">
        <f>C_P1_T6_FN_SI+C_PX_T1_FN_SI</f>
        <v>0.75</v>
      </c>
      <c r="J6" s="15">
        <f>C_PX_T2_FN_SI</f>
        <v>0.5</v>
      </c>
      <c r="K6" s="10">
        <f>C_PX_T3_FN_SI</f>
        <v>0.1</v>
      </c>
      <c r="L6" s="10">
        <f>C_PX_T1_FN_SI+C_PX_T4_FN_SI</f>
        <v>0.75</v>
      </c>
      <c r="M6" s="15">
        <f>C_PX_T2_FN_SI</f>
        <v>0.5</v>
      </c>
      <c r="N6" s="10">
        <f>C_PX_T3_FN_SI</f>
        <v>0.1</v>
      </c>
      <c r="O6" s="17">
        <f>C_PX_T1_FN_SI+C_PX_T4_FN_SI</f>
        <v>0.75</v>
      </c>
      <c r="P6" s="16">
        <f>C_PX_T2_FN_SI</f>
        <v>0.5</v>
      </c>
      <c r="Q6" s="10">
        <f>C_PX_T3_FN_SI</f>
        <v>0.1</v>
      </c>
      <c r="R6" s="10">
        <f>C_PX_T1_FN_SI+C_PX_T4_FN_SI</f>
        <v>0.75</v>
      </c>
      <c r="S6" s="15">
        <f>C_PX_T2_FN_SI</f>
        <v>0.5</v>
      </c>
      <c r="T6" s="10">
        <f>C_PX_T3_FN_SI</f>
        <v>0.1</v>
      </c>
      <c r="U6" s="10">
        <f>C_PX_T1_FN_SI+C_PX_T4_FN_SI</f>
        <v>0.75</v>
      </c>
      <c r="V6" s="15">
        <f>C_PX_T2_FN_SI</f>
        <v>0.5</v>
      </c>
      <c r="W6" s="10">
        <f>C_PX_T3_FN_SI</f>
        <v>0.1</v>
      </c>
      <c r="X6" s="10">
        <f>C_PX_T1_FN_SI+C_PX_T4_FN_SI</f>
        <v>0.75</v>
      </c>
      <c r="Y6" s="15">
        <f>C_PX_T2_FN_SI</f>
        <v>0.5</v>
      </c>
      <c r="Z6" s="10">
        <f>C_PX_T3_FN_SI</f>
        <v>0.1</v>
      </c>
      <c r="AA6" s="17">
        <f>C_PX_T1_FN_SI+C_PX_T4_FN_SI</f>
        <v>0.75</v>
      </c>
      <c r="AB6" s="16">
        <f>C_PX_T2_FN_SI</f>
        <v>0.5</v>
      </c>
      <c r="AC6" s="10">
        <f>C_PX_T3_FN_SI</f>
        <v>0.1</v>
      </c>
      <c r="AD6" s="10">
        <f>C_PX_T1_FN_SI+C_PX_T4_FN_SI</f>
        <v>0.75</v>
      </c>
      <c r="AE6" s="15">
        <f>C_PX_T2_FN_SI</f>
        <v>0.5</v>
      </c>
      <c r="AF6" s="10">
        <f>C_PX_T3_FN_SI</f>
        <v>0.1</v>
      </c>
      <c r="AG6" s="10">
        <f>C_PX_T1_FN_SI+C_PX_T4_FN_SI</f>
        <v>0.75</v>
      </c>
      <c r="AH6" s="15">
        <f>C_PX_T2_FN_SI</f>
        <v>0.5</v>
      </c>
      <c r="AI6" s="10">
        <f>C_PX_T3_FN_SI</f>
        <v>0.1</v>
      </c>
      <c r="AJ6" s="10">
        <f>C_PX_T1_FN_SI+C_PX_T4_FN_SI</f>
        <v>0.75</v>
      </c>
      <c r="AK6" s="15">
        <f>C_PX_T2_FN_SI</f>
        <v>0.5</v>
      </c>
      <c r="AL6" s="10">
        <f>C_PX_T3_FN_SI</f>
        <v>0.1</v>
      </c>
      <c r="AM6" s="17">
        <f>C_PX_T1_FN_SI+C_PX_T4_FN_SI</f>
        <v>0.75</v>
      </c>
      <c r="AN6" s="16">
        <f>C_PX_T2_FN_SI</f>
        <v>0.5</v>
      </c>
      <c r="AO6" s="10">
        <f>C_PX_T3_FN_SI</f>
        <v>0.1</v>
      </c>
      <c r="AP6" s="10">
        <f>C_PX_T1_FN_SI+C_PX_T4_FN_SI</f>
        <v>0.75</v>
      </c>
      <c r="AQ6" s="15">
        <f>C_PX_T2_FN_SI</f>
        <v>0.5</v>
      </c>
      <c r="AR6" s="10">
        <f>C_PX_T3_FN_SI</f>
        <v>0.1</v>
      </c>
      <c r="AS6" s="10">
        <f>C_PX_T1_FN_SI+C_PX_T4_FN_SI</f>
        <v>0.75</v>
      </c>
      <c r="AT6" s="15">
        <f>C_PX_T2_FN_SI</f>
        <v>0.5</v>
      </c>
      <c r="AU6" s="10">
        <f>C_PX_T3_FN_SI</f>
        <v>0.1</v>
      </c>
      <c r="AV6" s="10">
        <f>C_PX_T1_FN_SI+C_PX_T4_FN_SI</f>
        <v>0.75</v>
      </c>
      <c r="AW6" s="15">
        <f>C_PX_T2_FN_SI</f>
        <v>0.5</v>
      </c>
      <c r="AX6" s="10">
        <f>C_PX_T3_FN_SI</f>
        <v>0.1</v>
      </c>
      <c r="AY6" s="17">
        <f>C_PX_T1_FN_SI+C_PX_T4_FN_SI</f>
        <v>0.75</v>
      </c>
      <c r="AZ6" s="16">
        <f>C_PX_T2_FN_SI</f>
        <v>0.5</v>
      </c>
      <c r="BA6" s="10">
        <f>C_PX_T3_FN_SI</f>
        <v>0.1</v>
      </c>
      <c r="BB6" s="10">
        <f>C_PX_T1_FN_SI+C_PX_T4_FN_SI</f>
        <v>0.75</v>
      </c>
      <c r="BC6" s="15">
        <f>C_PX_T2_FN_SI</f>
        <v>0.5</v>
      </c>
      <c r="BD6" s="10">
        <f>C_PX_T3_FN_SI</f>
        <v>0.1</v>
      </c>
      <c r="BE6" s="10">
        <f>C_PX_T1_FN_SI+C_PX_T4_FN_SI</f>
        <v>0.75</v>
      </c>
      <c r="BF6" s="15">
        <f>C_PX_T2_FN_SI</f>
        <v>0.5</v>
      </c>
      <c r="BG6" s="10">
        <f>C_PX_T3_FN_SI</f>
        <v>0.1</v>
      </c>
      <c r="BH6" s="10">
        <f>C_PX_T1_FN_SI+C_PX_T4_FN_SI</f>
        <v>0.75</v>
      </c>
      <c r="BI6" s="15">
        <f>C_PX_T2_FN_SI</f>
        <v>0.5</v>
      </c>
      <c r="BJ6" s="10">
        <f>C_PX_T3_FN_SI</f>
        <v>0.1</v>
      </c>
      <c r="BK6" s="17">
        <f>C_PX_T1_FN_SI+C_PX_T4_FN_SI</f>
        <v>0.75</v>
      </c>
      <c r="BL6" s="16">
        <f>C_PX_T2_FN_SI</f>
        <v>0.5</v>
      </c>
      <c r="BM6" s="10">
        <f>C_PX_T3_FN_SI</f>
        <v>0.1</v>
      </c>
      <c r="BN6" s="10">
        <f>C_PX_T1_FN_SI+C_PX_T4_FN_SI</f>
        <v>0.75</v>
      </c>
      <c r="BO6" s="15">
        <f>C_PX_T2_FN_SI</f>
        <v>0.5</v>
      </c>
      <c r="BP6" s="10">
        <f>C_PX_T3_FN_SI</f>
        <v>0.1</v>
      </c>
      <c r="BQ6" s="10">
        <f>C_PX_T1_FN_SI+C_PX_T4_FN_SI</f>
        <v>0.75</v>
      </c>
      <c r="BR6" s="15">
        <f>C_PX_T2_FN_SI</f>
        <v>0.5</v>
      </c>
      <c r="BS6" s="10">
        <f>C_PX_T3_FN_SI</f>
        <v>0.1</v>
      </c>
      <c r="BT6" s="10">
        <f>C_PX_T1_FN_SI+C_PX_T4_FN_SI</f>
        <v>0.75</v>
      </c>
      <c r="BU6" s="15">
        <f>C_PX_T2_FN_SI</f>
        <v>0.5</v>
      </c>
      <c r="BV6" s="10">
        <f>C_PX_T3_FN_SI</f>
        <v>0.1</v>
      </c>
      <c r="BW6" s="17">
        <f>C_PX_T1_FN_SI+C_PX_T4_FN_SI</f>
        <v>0.75</v>
      </c>
      <c r="BX6" s="16">
        <f>C_PX_T2_FN_SI</f>
        <v>0.5</v>
      </c>
      <c r="BY6" s="10">
        <f>C_PX_T3_FN_SI</f>
        <v>0.1</v>
      </c>
      <c r="BZ6" s="10">
        <f>C_PX_T1_FN_SI+C_PX_T4_FN_SI</f>
        <v>0.75</v>
      </c>
      <c r="CA6" s="15">
        <f>C_PX_T2_FN_SI</f>
        <v>0.5</v>
      </c>
      <c r="CB6" s="10">
        <f>C_PX_T3_FN_SI</f>
        <v>0.1</v>
      </c>
      <c r="CC6" s="10">
        <f>C_PX_T1_FN_SI+C_PX_T4_FN_SI</f>
        <v>0.75</v>
      </c>
      <c r="CD6" s="15">
        <f>C_PX_T2_FN_SI</f>
        <v>0.5</v>
      </c>
      <c r="CE6" s="10">
        <f>C_PX_T3_FN_SI</f>
        <v>0.1</v>
      </c>
      <c r="CF6" s="10">
        <f>C_PX_T1_FN_SI+C_PX_T4_FN_SI</f>
        <v>0.75</v>
      </c>
      <c r="CG6" s="15">
        <f>C_PX_T2_FN_SI</f>
        <v>0.5</v>
      </c>
      <c r="CH6" s="10">
        <f>C_PX_T3_FN_SI</f>
        <v>0.1</v>
      </c>
      <c r="CI6" s="17">
        <f>C_PX_T1_FN_SI+C_PX_T4_FN_SI</f>
        <v>0.75</v>
      </c>
      <c r="CJ6" s="16">
        <f>C_PX_T2_FN_SI</f>
        <v>0.5</v>
      </c>
      <c r="CK6" s="10">
        <f>C_PX_T3_FN_SI</f>
        <v>0.1</v>
      </c>
      <c r="CL6" s="10">
        <f>C_PX_T1_FN_SI+C_PX_T4_FN_SI</f>
        <v>0.75</v>
      </c>
      <c r="CM6" s="15">
        <f>C_PX_T2_FN_SI</f>
        <v>0.5</v>
      </c>
      <c r="CN6" s="10">
        <f>C_PX_T3_FN_SI</f>
        <v>0.1</v>
      </c>
      <c r="CO6" s="10">
        <f>C_PX_T1_FN_SI+C_PX_T4_FN_SI</f>
        <v>0.75</v>
      </c>
      <c r="CP6" s="15">
        <f>C_PX_T2_FN_SI</f>
        <v>0.5</v>
      </c>
      <c r="CQ6" s="10">
        <f>C_PX_T3_FN_SI</f>
        <v>0.1</v>
      </c>
      <c r="CR6" s="10">
        <f>C_PX_T1_FN_SI+C_PX_T4_FN_SI</f>
        <v>0.75</v>
      </c>
      <c r="CS6" s="15">
        <f>C_PX_T2_FN_SI</f>
        <v>0.5</v>
      </c>
      <c r="CT6" s="10">
        <f>C_PX_T3_FN_SI</f>
        <v>0.1</v>
      </c>
      <c r="CU6" s="17">
        <f>C_PX_T1_FN_SI+C_PX_T4_FN_SI</f>
        <v>0.75</v>
      </c>
      <c r="CV6" s="16">
        <f>C_PX_T2_FN_SI</f>
        <v>0.5</v>
      </c>
      <c r="CW6" s="10">
        <f>C_PX_T3_FN_SI</f>
        <v>0.1</v>
      </c>
      <c r="CX6" s="10">
        <f>C_PX_T1_FN_SI+C_PX_T4_FN_SI</f>
        <v>0.75</v>
      </c>
      <c r="CY6" s="15">
        <f>C_PX_T2_FN_SI</f>
        <v>0.5</v>
      </c>
      <c r="CZ6" s="10">
        <f>C_PX_T3_FN_SI</f>
        <v>0.1</v>
      </c>
      <c r="DA6" s="10">
        <f>C_PX_T1_FN_SI+C_PX_T4_FN_SI</f>
        <v>0.75</v>
      </c>
      <c r="DB6" s="15">
        <f>C_PX_T2_FN_SI</f>
        <v>0.5</v>
      </c>
      <c r="DC6" s="10">
        <f>C_PX_T3_FN_SI</f>
        <v>0.1</v>
      </c>
      <c r="DD6" s="10">
        <f>C_PX_T1_FN_SI+C_PX_T4_FN_SI</f>
        <v>0.75</v>
      </c>
      <c r="DE6" s="15">
        <f>C_PX_T2_FN_SI</f>
        <v>0.5</v>
      </c>
      <c r="DF6" s="10">
        <f>C_PX_T3_FN_SI</f>
        <v>0.1</v>
      </c>
      <c r="DG6" s="17">
        <f>C_PX_T1_FN_SI+C_PX_T4_FN_SI</f>
        <v>0.75</v>
      </c>
      <c r="DH6" s="16">
        <f>C_PX_T2_FN_SI</f>
        <v>0.5</v>
      </c>
      <c r="DI6" s="10">
        <f>C_PX_T3_FN_SI</f>
        <v>0.1</v>
      </c>
      <c r="DJ6" s="10">
        <f>C_PX_T1_FN_SI+C_PX_T4_FN_SI</f>
        <v>0.75</v>
      </c>
      <c r="DK6" s="15">
        <f>C_PX_T2_FN_SI</f>
        <v>0.5</v>
      </c>
      <c r="DL6" s="10">
        <f>C_PX_T3_FN_SI</f>
        <v>0.1</v>
      </c>
      <c r="DM6" s="10">
        <f>C_PX_T1_FN_SI+C_PX_T4_FN_SI</f>
        <v>0.75</v>
      </c>
      <c r="DN6" s="15">
        <f>C_PX_T2_FN_SI</f>
        <v>0.5</v>
      </c>
      <c r="DO6" s="10">
        <f>C_PX_T3_FN_SI</f>
        <v>0.1</v>
      </c>
      <c r="DP6" s="10">
        <f>C_PX_T1_FN_SI+C_PX_T4_FN_SI</f>
        <v>0.75</v>
      </c>
      <c r="DQ6" s="15">
        <f>C_PX_T2_FN_SI</f>
        <v>0.5</v>
      </c>
      <c r="DR6" s="10">
        <f>C_PX_T3_FN_SI</f>
        <v>0.1</v>
      </c>
      <c r="DS6" s="17">
        <f>C_PX_T1_FN_SI+C_PX_T4_FN_SI</f>
        <v>0.75</v>
      </c>
      <c r="DT6" s="16">
        <f>C_PX_T2_FN_SI</f>
        <v>0.5</v>
      </c>
      <c r="DU6" s="10">
        <f>C_PX_T3_FN_SI</f>
        <v>0.1</v>
      </c>
      <c r="DV6" s="10">
        <f>C_PX_T1_FN_SI+C_PX_T4_FN_SI</f>
        <v>0.75</v>
      </c>
      <c r="DW6" s="15">
        <f>C_PX_T2_FN_SI</f>
        <v>0.5</v>
      </c>
      <c r="DX6" s="10">
        <f>C_PX_T3_FN_SI</f>
        <v>0.1</v>
      </c>
      <c r="DY6" s="10">
        <f>C_PX_T1_FN_SI+C_PX_T4_FN_SI</f>
        <v>0.75</v>
      </c>
      <c r="DZ6" s="15">
        <f>C_PX_T2_FN_SI</f>
        <v>0.5</v>
      </c>
      <c r="EA6" s="10">
        <f>C_PX_T3_FN_SI</f>
        <v>0.1</v>
      </c>
      <c r="EB6" s="10">
        <f>C_PX_T1_FN_SI+C_PX_T4_FN_SI</f>
        <v>0.75</v>
      </c>
      <c r="EC6" s="15">
        <f>C_PX_T2_FN_SI</f>
        <v>0.5</v>
      </c>
      <c r="ED6" s="10">
        <f>C_PX_T3_FN_SI</f>
        <v>0.1</v>
      </c>
      <c r="EE6" s="17">
        <f>C_PX_T1_FN_SI+C_PX_T4_FN_SI</f>
        <v>0.75</v>
      </c>
      <c r="EF6" s="16">
        <f>C_PX_T2_FN_SI</f>
        <v>0.5</v>
      </c>
      <c r="EG6" s="10">
        <f>C_PX_T3_FN_SI</f>
        <v>0.1</v>
      </c>
      <c r="EH6" s="10">
        <f>C_PX_T1_FN_SI+C_PX_T4_FN_SI</f>
        <v>0.75</v>
      </c>
      <c r="EI6" s="15">
        <f>C_PX_T2_FN_SI</f>
        <v>0.5</v>
      </c>
      <c r="EJ6" s="10">
        <f>C_PX_T3_FN_SI</f>
        <v>0.1</v>
      </c>
      <c r="EK6" s="10">
        <f>C_PX_T1_FN_SI+C_PX_T4_FN_SI</f>
        <v>0.75</v>
      </c>
      <c r="EL6" s="15">
        <f>C_PX_T2_FN_SI</f>
        <v>0.5</v>
      </c>
      <c r="EM6" s="10">
        <f>C_PX_T3_FN_SI</f>
        <v>0.1</v>
      </c>
      <c r="EN6" s="10">
        <f>C_PX_T1_FN_SI+C_PX_T4_FN_SI</f>
        <v>0.75</v>
      </c>
      <c r="EO6" s="15">
        <f>C_PX_T2_FN_SI</f>
        <v>0.5</v>
      </c>
      <c r="EP6" s="10">
        <f>C_PX_T3_FN_SI</f>
        <v>0.1</v>
      </c>
      <c r="EQ6" s="17">
        <f>C_PX_T1_FN_SI+C_PX_T4_FN_SI</f>
        <v>0.75</v>
      </c>
      <c r="ER6" s="16">
        <f>C_PX_T2_FN_SI</f>
        <v>0.5</v>
      </c>
      <c r="ES6" s="10">
        <f>C_PX_T3_FN_SI</f>
        <v>0.1</v>
      </c>
      <c r="ET6" s="10">
        <f>C_PX_T1_FN_SI+C_PX_T4_FN_SI</f>
        <v>0.75</v>
      </c>
      <c r="EU6" s="15">
        <f>C_PX_T2_FN_SI</f>
        <v>0.5</v>
      </c>
      <c r="EV6" s="10">
        <f>C_PX_T3_FN_SI</f>
        <v>0.1</v>
      </c>
      <c r="EW6" s="10">
        <f>C_PX_T1_FN_SI+C_PX_T4_FN_SI</f>
        <v>0.75</v>
      </c>
      <c r="EX6" s="15">
        <f>C_PX_T2_FN_SI</f>
        <v>0.5</v>
      </c>
      <c r="EY6" s="10">
        <f>C_PX_T3_FN_SI</f>
        <v>0.1</v>
      </c>
      <c r="EZ6" s="10">
        <f>C_PX_T1_FN_SI+C_PX_T4_FN_SI</f>
        <v>0.75</v>
      </c>
      <c r="FA6" s="15">
        <f>C_PX_T2_FN_SI</f>
        <v>0.5</v>
      </c>
      <c r="FB6" s="10">
        <f>C_PX_T3_FN_SI</f>
        <v>0.1</v>
      </c>
      <c r="FC6" s="17">
        <f>C_PX_T1_FN_SI+C_PX_T4_FN_SI</f>
        <v>0.75</v>
      </c>
      <c r="FD6" s="16">
        <f>C_PX_T2_FN_SI</f>
        <v>0.5</v>
      </c>
      <c r="FE6" s="10">
        <f>C_PX_T3_FN_SI</f>
        <v>0.1</v>
      </c>
      <c r="FF6" s="10">
        <f>C_PX_T1_FN_SI+C_PX_T4_FN_SI</f>
        <v>0.75</v>
      </c>
      <c r="FG6" s="15">
        <f>C_PX_T2_FN_SI</f>
        <v>0.5</v>
      </c>
      <c r="FH6" s="10">
        <f>C_PX_T3_FN_SI</f>
        <v>0.1</v>
      </c>
      <c r="FI6" s="10">
        <f>C_PX_T1_FN_SI+C_PX_T4_FN_SI</f>
        <v>0.75</v>
      </c>
      <c r="FJ6" s="15">
        <f>C_PX_T2_FN_SI</f>
        <v>0.5</v>
      </c>
      <c r="FK6" s="10">
        <f>C_PX_T3_FN_SI</f>
        <v>0.1</v>
      </c>
      <c r="FL6" s="10">
        <f>C_PX_T1_FN_SI+C_PX_T4_FN_SI</f>
        <v>0.75</v>
      </c>
      <c r="FM6" s="15">
        <f>C_PX_T2_FN_SI</f>
        <v>0.5</v>
      </c>
      <c r="FN6" s="10">
        <f>C_PX_T3_FN_SI</f>
        <v>0.1</v>
      </c>
      <c r="FO6" s="17">
        <f>C_PX_T1_FN_SI+C_PX_T4_FN_SI</f>
        <v>0.75</v>
      </c>
      <c r="FP6" s="16">
        <f>C_PX_T2_FN_SI</f>
        <v>0.5</v>
      </c>
      <c r="FQ6" s="10">
        <f>C_PX_T3_FN_SI</f>
        <v>0.1</v>
      </c>
      <c r="FR6" s="10">
        <f>C_PX_T1_FN_SI+C_PX_T4_FN_SI</f>
        <v>0.75</v>
      </c>
      <c r="FS6" s="15">
        <f>C_PX_T2_FN_SI</f>
        <v>0.5</v>
      </c>
      <c r="FT6" s="10">
        <f>C_PX_T3_FN_SI</f>
        <v>0.1</v>
      </c>
      <c r="FU6" s="10">
        <f>C_PX_T1_FN_SI+C_PX_T4_FN_SI</f>
        <v>0.75</v>
      </c>
      <c r="FV6" s="15">
        <f>C_PX_T2_FN_SI</f>
        <v>0.5</v>
      </c>
      <c r="FW6" s="10">
        <f>C_PX_T3_FN_SI</f>
        <v>0.1</v>
      </c>
      <c r="FX6" s="10">
        <f>C_PX_T1_FN_SI+C_PX_T4_FN_SI</f>
        <v>0.75</v>
      </c>
      <c r="FY6" s="15">
        <f>C_PX_T2_FN_SI</f>
        <v>0.5</v>
      </c>
      <c r="FZ6" s="10">
        <f>C_PX_T3_FN_SI</f>
        <v>0.1</v>
      </c>
      <c r="GA6" s="17">
        <f>C_PX_T1_FN_SI+C_PX_T4_FN_SI</f>
        <v>0.75</v>
      </c>
      <c r="GB6" s="390"/>
      <c r="GC6" s="385"/>
      <c r="GD6" s="390"/>
      <c r="GE6" s="16"/>
    </row>
    <row r="7" spans="2:187" x14ac:dyDescent="0.25">
      <c r="B7" s="11" t="str">
        <f>'MD - IMP'!$B67</f>
        <v>FN-JI</v>
      </c>
      <c r="C7" s="17"/>
      <c r="D7" s="104">
        <f>C_P1_T1_FN_JI</f>
        <v>0</v>
      </c>
      <c r="E7" s="105">
        <f>C_P1_T2_FN_JI</f>
        <v>1</v>
      </c>
      <c r="F7" s="105">
        <f>C_P1_T3_FN_JI</f>
        <v>1</v>
      </c>
      <c r="G7" s="109">
        <f>C_P1_T4_FN_JI</f>
        <v>1</v>
      </c>
      <c r="H7" s="108">
        <f>C_P1_T5_FN_JI</f>
        <v>1</v>
      </c>
      <c r="I7" s="108">
        <f>C_P1_T6_FN_JI+C_PX_T1_FN_JI</f>
        <v>1</v>
      </c>
      <c r="J7" s="15">
        <f>C_PX_T2_FN_JI</f>
        <v>1</v>
      </c>
      <c r="K7" s="10">
        <f>C_PX_T3_FN_JI</f>
        <v>1</v>
      </c>
      <c r="L7" s="10">
        <f>C_PX_T1_FN_JI+C_PX_T4_FN_JI</f>
        <v>1</v>
      </c>
      <c r="M7" s="15">
        <f>C_PX_T2_FN_JI</f>
        <v>1</v>
      </c>
      <c r="N7" s="10">
        <f>C_PX_T3_FN_JI</f>
        <v>1</v>
      </c>
      <c r="O7" s="17">
        <f>C_PX_T1_FN_JI+C_PX_T4_FN_JI</f>
        <v>1</v>
      </c>
      <c r="P7" s="16">
        <f>C_PX_T2_FN_JI</f>
        <v>1</v>
      </c>
      <c r="Q7" s="10">
        <f>C_PX_T3_FN_JI</f>
        <v>1</v>
      </c>
      <c r="R7" s="10">
        <f>C_PX_T1_FN_JI+C_PX_T4_FN_JI</f>
        <v>1</v>
      </c>
      <c r="S7" s="15">
        <f>C_PX_T2_FN_JI</f>
        <v>1</v>
      </c>
      <c r="T7" s="10">
        <f>C_PX_T3_FN_JI</f>
        <v>1</v>
      </c>
      <c r="U7" s="10">
        <f>C_PX_T1_FN_JI+C_PX_T4_FN_JI</f>
        <v>1</v>
      </c>
      <c r="V7" s="15">
        <f>C_PX_T2_FN_JI</f>
        <v>1</v>
      </c>
      <c r="W7" s="10">
        <f>C_PX_T3_FN_JI</f>
        <v>1</v>
      </c>
      <c r="X7" s="10">
        <f>C_PX_T1_FN_JI+C_PX_T4_FN_JI</f>
        <v>1</v>
      </c>
      <c r="Y7" s="15">
        <f>C_PX_T2_FN_JI</f>
        <v>1</v>
      </c>
      <c r="Z7" s="10">
        <f>C_PX_T3_FN_JI</f>
        <v>1</v>
      </c>
      <c r="AA7" s="17">
        <f>C_PX_T1_FN_JI+C_PX_T4_FN_JI</f>
        <v>1</v>
      </c>
      <c r="AB7" s="16">
        <f>C_PX_T2_FN_JI</f>
        <v>1</v>
      </c>
      <c r="AC7" s="10">
        <f>C_PX_T3_FN_JI</f>
        <v>1</v>
      </c>
      <c r="AD7" s="10">
        <f>C_PX_T1_FN_JI+C_PX_T4_FN_JI</f>
        <v>1</v>
      </c>
      <c r="AE7" s="15">
        <f>C_PX_T2_FN_JI</f>
        <v>1</v>
      </c>
      <c r="AF7" s="10">
        <f>C_PX_T3_FN_JI</f>
        <v>1</v>
      </c>
      <c r="AG7" s="10">
        <f>C_PX_T1_FN_JI+C_PX_T4_FN_JI</f>
        <v>1</v>
      </c>
      <c r="AH7" s="15">
        <f>C_PX_T2_FN_JI</f>
        <v>1</v>
      </c>
      <c r="AI7" s="10">
        <f>C_PX_T3_FN_JI</f>
        <v>1</v>
      </c>
      <c r="AJ7" s="10">
        <f>C_PX_T1_FN_JI+C_PX_T4_FN_JI</f>
        <v>1</v>
      </c>
      <c r="AK7" s="15">
        <f>C_PX_T2_FN_JI</f>
        <v>1</v>
      </c>
      <c r="AL7" s="10">
        <f>C_PX_T3_FN_JI</f>
        <v>1</v>
      </c>
      <c r="AM7" s="17">
        <f>C_PX_T1_FN_JI+C_PX_T4_FN_JI</f>
        <v>1</v>
      </c>
      <c r="AN7" s="16">
        <f>C_PX_T2_FN_JI</f>
        <v>1</v>
      </c>
      <c r="AO7" s="10">
        <f>C_PX_T3_FN_JI</f>
        <v>1</v>
      </c>
      <c r="AP7" s="10">
        <f>C_PX_T1_FN_JI+C_PX_T4_FN_JI</f>
        <v>1</v>
      </c>
      <c r="AQ7" s="15">
        <f>C_PX_T2_FN_JI</f>
        <v>1</v>
      </c>
      <c r="AR7" s="10">
        <f>C_PX_T3_FN_JI</f>
        <v>1</v>
      </c>
      <c r="AS7" s="10">
        <f>C_PX_T1_FN_JI+C_PX_T4_FN_JI</f>
        <v>1</v>
      </c>
      <c r="AT7" s="15">
        <f>C_PX_T2_FN_JI</f>
        <v>1</v>
      </c>
      <c r="AU7" s="10">
        <f>C_PX_T3_FN_JI</f>
        <v>1</v>
      </c>
      <c r="AV7" s="10">
        <f>C_PX_T1_FN_JI+C_PX_T4_FN_JI</f>
        <v>1</v>
      </c>
      <c r="AW7" s="15">
        <f>C_PX_T2_FN_JI</f>
        <v>1</v>
      </c>
      <c r="AX7" s="10">
        <f>C_PX_T3_FN_JI</f>
        <v>1</v>
      </c>
      <c r="AY7" s="17">
        <f>C_PX_T1_FN_JI+C_PX_T4_FN_JI</f>
        <v>1</v>
      </c>
      <c r="AZ7" s="16">
        <f>C_PX_T2_FN_JI</f>
        <v>1</v>
      </c>
      <c r="BA7" s="10">
        <f>C_PX_T3_FN_JI</f>
        <v>1</v>
      </c>
      <c r="BB7" s="10">
        <f>C_PX_T1_FN_JI+C_PX_T4_FN_JI</f>
        <v>1</v>
      </c>
      <c r="BC7" s="15">
        <f>C_PX_T2_FN_JI</f>
        <v>1</v>
      </c>
      <c r="BD7" s="10">
        <f>C_PX_T3_FN_JI</f>
        <v>1</v>
      </c>
      <c r="BE7" s="10">
        <f>C_PX_T1_FN_JI+C_PX_T4_FN_JI</f>
        <v>1</v>
      </c>
      <c r="BF7" s="15">
        <f>C_PX_T2_FN_JI</f>
        <v>1</v>
      </c>
      <c r="BG7" s="10">
        <f>C_PX_T3_FN_JI</f>
        <v>1</v>
      </c>
      <c r="BH7" s="10">
        <f>C_PX_T1_FN_JI+C_PX_T4_FN_JI</f>
        <v>1</v>
      </c>
      <c r="BI7" s="15">
        <f>C_PX_T2_FN_JI</f>
        <v>1</v>
      </c>
      <c r="BJ7" s="10">
        <f>C_PX_T3_FN_JI</f>
        <v>1</v>
      </c>
      <c r="BK7" s="17">
        <f>C_PX_T1_FN_JI+C_PX_T4_FN_JI</f>
        <v>1</v>
      </c>
      <c r="BL7" s="16">
        <f>C_PX_T2_FN_JI</f>
        <v>1</v>
      </c>
      <c r="BM7" s="10">
        <f>C_PX_T3_FN_JI</f>
        <v>1</v>
      </c>
      <c r="BN7" s="10">
        <f>C_PX_T1_FN_JI+C_PX_T4_FN_JI</f>
        <v>1</v>
      </c>
      <c r="BO7" s="15">
        <f>C_PX_T2_FN_JI</f>
        <v>1</v>
      </c>
      <c r="BP7" s="10">
        <f>C_PX_T3_FN_JI</f>
        <v>1</v>
      </c>
      <c r="BQ7" s="10">
        <f>C_PX_T1_FN_JI+C_PX_T4_FN_JI</f>
        <v>1</v>
      </c>
      <c r="BR7" s="15">
        <f>C_PX_T2_FN_JI</f>
        <v>1</v>
      </c>
      <c r="BS7" s="10">
        <f>C_PX_T3_FN_JI</f>
        <v>1</v>
      </c>
      <c r="BT7" s="10">
        <f>C_PX_T1_FN_JI+C_PX_T4_FN_JI</f>
        <v>1</v>
      </c>
      <c r="BU7" s="15">
        <f>C_PX_T2_FN_JI</f>
        <v>1</v>
      </c>
      <c r="BV7" s="10">
        <f>C_PX_T3_FN_JI</f>
        <v>1</v>
      </c>
      <c r="BW7" s="17">
        <f>C_PX_T1_FN_JI+C_PX_T4_FN_JI</f>
        <v>1</v>
      </c>
      <c r="BX7" s="16">
        <f>C_PX_T2_FN_JI</f>
        <v>1</v>
      </c>
      <c r="BY7" s="10">
        <f>C_PX_T3_FN_JI</f>
        <v>1</v>
      </c>
      <c r="BZ7" s="10">
        <f>C_PX_T1_FN_JI+C_PX_T4_FN_JI</f>
        <v>1</v>
      </c>
      <c r="CA7" s="15">
        <f>C_PX_T2_FN_JI</f>
        <v>1</v>
      </c>
      <c r="CB7" s="10">
        <f>C_PX_T3_FN_JI</f>
        <v>1</v>
      </c>
      <c r="CC7" s="10">
        <f>C_PX_T1_FN_JI+C_PX_T4_FN_JI</f>
        <v>1</v>
      </c>
      <c r="CD7" s="15">
        <f>C_PX_T2_FN_JI</f>
        <v>1</v>
      </c>
      <c r="CE7" s="10">
        <f>C_PX_T3_FN_JI</f>
        <v>1</v>
      </c>
      <c r="CF7" s="10">
        <f>C_PX_T1_FN_JI+C_PX_T4_FN_JI</f>
        <v>1</v>
      </c>
      <c r="CG7" s="15">
        <f>C_PX_T2_FN_JI</f>
        <v>1</v>
      </c>
      <c r="CH7" s="10">
        <f>C_PX_T3_FN_JI</f>
        <v>1</v>
      </c>
      <c r="CI7" s="17">
        <f>C_PX_T1_FN_JI+C_PX_T4_FN_JI</f>
        <v>1</v>
      </c>
      <c r="CJ7" s="16">
        <f>C_PX_T2_FN_JI</f>
        <v>1</v>
      </c>
      <c r="CK7" s="10">
        <f>C_PX_T3_FN_JI</f>
        <v>1</v>
      </c>
      <c r="CL7" s="10">
        <f>C_PX_T1_FN_JI+C_PX_T4_FN_JI</f>
        <v>1</v>
      </c>
      <c r="CM7" s="15">
        <f>C_PX_T2_FN_JI</f>
        <v>1</v>
      </c>
      <c r="CN7" s="10">
        <f>C_PX_T3_FN_JI</f>
        <v>1</v>
      </c>
      <c r="CO7" s="10">
        <f>C_PX_T1_FN_JI+C_PX_T4_FN_JI</f>
        <v>1</v>
      </c>
      <c r="CP7" s="15">
        <f>C_PX_T2_FN_JI</f>
        <v>1</v>
      </c>
      <c r="CQ7" s="10">
        <f>C_PX_T3_FN_JI</f>
        <v>1</v>
      </c>
      <c r="CR7" s="10">
        <f>C_PX_T1_FN_JI+C_PX_T4_FN_JI</f>
        <v>1</v>
      </c>
      <c r="CS7" s="15">
        <f>C_PX_T2_FN_JI</f>
        <v>1</v>
      </c>
      <c r="CT7" s="10">
        <f>C_PX_T3_FN_JI</f>
        <v>1</v>
      </c>
      <c r="CU7" s="17">
        <f>C_PX_T1_FN_JI+C_PX_T4_FN_JI</f>
        <v>1</v>
      </c>
      <c r="CV7" s="16">
        <f>C_PX_T2_FN_JI</f>
        <v>1</v>
      </c>
      <c r="CW7" s="10">
        <f>C_PX_T3_FN_JI</f>
        <v>1</v>
      </c>
      <c r="CX7" s="10">
        <f>C_PX_T1_FN_JI+C_PX_T4_FN_JI</f>
        <v>1</v>
      </c>
      <c r="CY7" s="15">
        <f>C_PX_T2_FN_JI</f>
        <v>1</v>
      </c>
      <c r="CZ7" s="10">
        <f>C_PX_T3_FN_JI</f>
        <v>1</v>
      </c>
      <c r="DA7" s="10">
        <f>C_PX_T1_FN_JI+C_PX_T4_FN_JI</f>
        <v>1</v>
      </c>
      <c r="DB7" s="15">
        <f>C_PX_T2_FN_JI</f>
        <v>1</v>
      </c>
      <c r="DC7" s="10">
        <f>C_PX_T3_FN_JI</f>
        <v>1</v>
      </c>
      <c r="DD7" s="10">
        <f>C_PX_T1_FN_JI+C_PX_T4_FN_JI</f>
        <v>1</v>
      </c>
      <c r="DE7" s="15">
        <f>C_PX_T2_FN_JI</f>
        <v>1</v>
      </c>
      <c r="DF7" s="10">
        <f>C_PX_T3_FN_JI</f>
        <v>1</v>
      </c>
      <c r="DG7" s="17">
        <f>C_PX_T1_FN_JI+C_PX_T4_FN_JI</f>
        <v>1</v>
      </c>
      <c r="DH7" s="16">
        <f>C_PX_T2_FN_JI</f>
        <v>1</v>
      </c>
      <c r="DI7" s="10">
        <f>C_PX_T3_FN_JI</f>
        <v>1</v>
      </c>
      <c r="DJ7" s="10">
        <f>C_PX_T1_FN_JI+C_PX_T4_FN_JI</f>
        <v>1</v>
      </c>
      <c r="DK7" s="15">
        <f>C_PX_T2_FN_JI</f>
        <v>1</v>
      </c>
      <c r="DL7" s="10">
        <f>C_PX_T3_FN_JI</f>
        <v>1</v>
      </c>
      <c r="DM7" s="10">
        <f>C_PX_T1_FN_JI+C_PX_T4_FN_JI</f>
        <v>1</v>
      </c>
      <c r="DN7" s="15">
        <f>C_PX_T2_FN_JI</f>
        <v>1</v>
      </c>
      <c r="DO7" s="10">
        <f>C_PX_T3_FN_JI</f>
        <v>1</v>
      </c>
      <c r="DP7" s="10">
        <f>C_PX_T1_FN_JI+C_PX_T4_FN_JI</f>
        <v>1</v>
      </c>
      <c r="DQ7" s="15">
        <f>C_PX_T2_FN_JI</f>
        <v>1</v>
      </c>
      <c r="DR7" s="10">
        <f>C_PX_T3_FN_JI</f>
        <v>1</v>
      </c>
      <c r="DS7" s="17">
        <f>C_PX_T1_FN_JI+C_PX_T4_FN_JI</f>
        <v>1</v>
      </c>
      <c r="DT7" s="16">
        <f>C_PX_T2_FN_JI</f>
        <v>1</v>
      </c>
      <c r="DU7" s="10">
        <f>C_PX_T3_FN_JI</f>
        <v>1</v>
      </c>
      <c r="DV7" s="10">
        <f>C_PX_T1_FN_JI+C_PX_T4_FN_JI</f>
        <v>1</v>
      </c>
      <c r="DW7" s="15">
        <f>C_PX_T2_FN_JI</f>
        <v>1</v>
      </c>
      <c r="DX7" s="10">
        <f>C_PX_T3_FN_JI</f>
        <v>1</v>
      </c>
      <c r="DY7" s="10">
        <f>C_PX_T1_FN_JI+C_PX_T4_FN_JI</f>
        <v>1</v>
      </c>
      <c r="DZ7" s="15">
        <f>C_PX_T2_FN_JI</f>
        <v>1</v>
      </c>
      <c r="EA7" s="10">
        <f>C_PX_T3_FN_JI</f>
        <v>1</v>
      </c>
      <c r="EB7" s="10">
        <f>C_PX_T1_FN_JI+C_PX_T4_FN_JI</f>
        <v>1</v>
      </c>
      <c r="EC7" s="15">
        <f>C_PX_T2_FN_JI</f>
        <v>1</v>
      </c>
      <c r="ED7" s="10">
        <f>C_PX_T3_FN_JI</f>
        <v>1</v>
      </c>
      <c r="EE7" s="17">
        <f>C_PX_T1_FN_JI+C_PX_T4_FN_JI</f>
        <v>1</v>
      </c>
      <c r="EF7" s="16">
        <f>C_PX_T2_FN_JI</f>
        <v>1</v>
      </c>
      <c r="EG7" s="10">
        <f>C_PX_T3_FN_JI</f>
        <v>1</v>
      </c>
      <c r="EH7" s="10">
        <f>C_PX_T1_FN_JI+C_PX_T4_FN_JI</f>
        <v>1</v>
      </c>
      <c r="EI7" s="15">
        <f>C_PX_T2_FN_JI</f>
        <v>1</v>
      </c>
      <c r="EJ7" s="10">
        <f>C_PX_T3_FN_JI</f>
        <v>1</v>
      </c>
      <c r="EK7" s="10">
        <f>C_PX_T1_FN_JI+C_PX_T4_FN_JI</f>
        <v>1</v>
      </c>
      <c r="EL7" s="15">
        <f>C_PX_T2_FN_JI</f>
        <v>1</v>
      </c>
      <c r="EM7" s="10">
        <f>C_PX_T3_FN_JI</f>
        <v>1</v>
      </c>
      <c r="EN7" s="10">
        <f>C_PX_T1_FN_JI+C_PX_T4_FN_JI</f>
        <v>1</v>
      </c>
      <c r="EO7" s="15">
        <f>C_PX_T2_FN_JI</f>
        <v>1</v>
      </c>
      <c r="EP7" s="10">
        <f>C_PX_T3_FN_JI</f>
        <v>1</v>
      </c>
      <c r="EQ7" s="17">
        <f>C_PX_T1_FN_JI+C_PX_T4_FN_JI</f>
        <v>1</v>
      </c>
      <c r="ER7" s="16">
        <f>C_PX_T2_FN_JI</f>
        <v>1</v>
      </c>
      <c r="ES7" s="10">
        <f>C_PX_T3_FN_JI</f>
        <v>1</v>
      </c>
      <c r="ET7" s="10">
        <f>C_PX_T1_FN_JI+C_PX_T4_FN_JI</f>
        <v>1</v>
      </c>
      <c r="EU7" s="15">
        <f>C_PX_T2_FN_JI</f>
        <v>1</v>
      </c>
      <c r="EV7" s="10">
        <f>C_PX_T3_FN_JI</f>
        <v>1</v>
      </c>
      <c r="EW7" s="10">
        <f>C_PX_T1_FN_JI+C_PX_T4_FN_JI</f>
        <v>1</v>
      </c>
      <c r="EX7" s="15">
        <f>C_PX_T2_FN_JI</f>
        <v>1</v>
      </c>
      <c r="EY7" s="10">
        <f>C_PX_T3_FN_JI</f>
        <v>1</v>
      </c>
      <c r="EZ7" s="10">
        <f>C_PX_T1_FN_JI+C_PX_T4_FN_JI</f>
        <v>1</v>
      </c>
      <c r="FA7" s="15">
        <f>C_PX_T2_FN_JI</f>
        <v>1</v>
      </c>
      <c r="FB7" s="10">
        <f>C_PX_T3_FN_JI</f>
        <v>1</v>
      </c>
      <c r="FC7" s="17">
        <f>C_PX_T1_FN_JI+C_PX_T4_FN_JI</f>
        <v>1</v>
      </c>
      <c r="FD7" s="16">
        <f>C_PX_T2_FN_JI</f>
        <v>1</v>
      </c>
      <c r="FE7" s="10">
        <f>C_PX_T3_FN_JI</f>
        <v>1</v>
      </c>
      <c r="FF7" s="10">
        <f>C_PX_T1_FN_JI+C_PX_T4_FN_JI</f>
        <v>1</v>
      </c>
      <c r="FG7" s="15">
        <f>C_PX_T2_FN_JI</f>
        <v>1</v>
      </c>
      <c r="FH7" s="10">
        <f>C_PX_T3_FN_JI</f>
        <v>1</v>
      </c>
      <c r="FI7" s="10">
        <f>C_PX_T1_FN_JI+C_PX_T4_FN_JI</f>
        <v>1</v>
      </c>
      <c r="FJ7" s="15">
        <f>C_PX_T2_FN_JI</f>
        <v>1</v>
      </c>
      <c r="FK7" s="10">
        <f>C_PX_T3_FN_JI</f>
        <v>1</v>
      </c>
      <c r="FL7" s="10">
        <f>C_PX_T1_FN_JI+C_PX_T4_FN_JI</f>
        <v>1</v>
      </c>
      <c r="FM7" s="15">
        <f>C_PX_T2_FN_JI</f>
        <v>1</v>
      </c>
      <c r="FN7" s="10">
        <f>C_PX_T3_FN_JI</f>
        <v>1</v>
      </c>
      <c r="FO7" s="17">
        <f>C_PX_T1_FN_JI+C_PX_T4_FN_JI</f>
        <v>1</v>
      </c>
      <c r="FP7" s="16">
        <f>C_PX_T2_FN_JI</f>
        <v>1</v>
      </c>
      <c r="FQ7" s="10">
        <f>C_PX_T3_FN_JI</f>
        <v>1</v>
      </c>
      <c r="FR7" s="10">
        <f>C_PX_T1_FN_JI+C_PX_T4_FN_JI</f>
        <v>1</v>
      </c>
      <c r="FS7" s="15">
        <f>C_PX_T2_FN_JI</f>
        <v>1</v>
      </c>
      <c r="FT7" s="10">
        <f>C_PX_T3_FN_JI</f>
        <v>1</v>
      </c>
      <c r="FU7" s="10">
        <f>C_PX_T1_FN_JI+C_PX_T4_FN_JI</f>
        <v>1</v>
      </c>
      <c r="FV7" s="15">
        <f>C_PX_T2_FN_JI</f>
        <v>1</v>
      </c>
      <c r="FW7" s="10">
        <f>C_PX_T3_FN_JI</f>
        <v>1</v>
      </c>
      <c r="FX7" s="10">
        <f>C_PX_T1_FN_JI+C_PX_T4_FN_JI</f>
        <v>1</v>
      </c>
      <c r="FY7" s="15">
        <f>C_PX_T2_FN_JI</f>
        <v>1</v>
      </c>
      <c r="FZ7" s="10">
        <f>C_PX_T3_FN_JI</f>
        <v>1</v>
      </c>
      <c r="GA7" s="17">
        <f>C_PX_T1_FN_JI+C_PX_T4_FN_JI</f>
        <v>1</v>
      </c>
      <c r="GB7" s="390"/>
      <c r="GC7" s="385"/>
      <c r="GD7" s="390"/>
      <c r="GE7" s="16"/>
    </row>
    <row r="8" spans="2:187" x14ac:dyDescent="0.25">
      <c r="B8" s="11" t="str">
        <f>'MD - IMP'!$B68</f>
        <v>FN-SP</v>
      </c>
      <c r="C8" s="17"/>
      <c r="D8" s="104">
        <f>C_P1_T1_FN_SP</f>
        <v>0</v>
      </c>
      <c r="E8" s="105">
        <f>C_P1_T2_FN_SP</f>
        <v>0</v>
      </c>
      <c r="F8" s="105">
        <f>C_P1_T3_FN_SP</f>
        <v>1</v>
      </c>
      <c r="G8" s="109">
        <f>C_P1_T4_FN_SP</f>
        <v>2</v>
      </c>
      <c r="H8" s="108">
        <f>C_P1_T5_FN_SP</f>
        <v>2</v>
      </c>
      <c r="I8" s="108">
        <f>C_P1_T6_FN_SP+C_PX_T1_FN_SP</f>
        <v>2</v>
      </c>
      <c r="J8" s="15">
        <f>C_PX_T2_FN_SP</f>
        <v>2</v>
      </c>
      <c r="K8" s="10">
        <f>C_PX_T3_FN_SP</f>
        <v>2</v>
      </c>
      <c r="L8" s="10">
        <f>C_PX_T1_FN_SP+C_PX_T4_FN_SP</f>
        <v>2</v>
      </c>
      <c r="M8" s="15">
        <f>C_PX_T2_FN_SP</f>
        <v>2</v>
      </c>
      <c r="N8" s="10">
        <f>C_PX_T3_FN_SP</f>
        <v>2</v>
      </c>
      <c r="O8" s="17">
        <f>C_PX_T1_FN_SP+C_PX_T4_FN_SP</f>
        <v>2</v>
      </c>
      <c r="P8" s="16">
        <f>C_PX_T2_FN_SP</f>
        <v>2</v>
      </c>
      <c r="Q8" s="10">
        <f>C_PX_T3_FN_SP</f>
        <v>2</v>
      </c>
      <c r="R8" s="10">
        <f>C_PX_T1_FN_SP+C_PX_T4_FN_SP</f>
        <v>2</v>
      </c>
      <c r="S8" s="15">
        <f>C_PX_T2_FN_SP</f>
        <v>2</v>
      </c>
      <c r="T8" s="10">
        <f>C_PX_T3_FN_SP</f>
        <v>2</v>
      </c>
      <c r="U8" s="10">
        <f>C_PX_T1_FN_SP+C_PX_T4_FN_SP</f>
        <v>2</v>
      </c>
      <c r="V8" s="15">
        <f>C_PX_T2_FN_SP</f>
        <v>2</v>
      </c>
      <c r="W8" s="10">
        <f>C_PX_T3_FN_SP</f>
        <v>2</v>
      </c>
      <c r="X8" s="10">
        <f>C_PX_T1_FN_SP+C_PX_T4_FN_SP</f>
        <v>2</v>
      </c>
      <c r="Y8" s="15">
        <f>C_PX_T2_FN_SP</f>
        <v>2</v>
      </c>
      <c r="Z8" s="10">
        <f>C_PX_T3_FN_SP</f>
        <v>2</v>
      </c>
      <c r="AA8" s="17">
        <f>C_PX_T1_FN_SP+C_PX_T4_FN_SP</f>
        <v>2</v>
      </c>
      <c r="AB8" s="16">
        <f>C_PX_T2_FN_SP</f>
        <v>2</v>
      </c>
      <c r="AC8" s="10">
        <f>C_PX_T3_FN_SP</f>
        <v>2</v>
      </c>
      <c r="AD8" s="10">
        <f>C_PX_T1_FN_SP+C_PX_T4_FN_SP</f>
        <v>2</v>
      </c>
      <c r="AE8" s="15">
        <f>C_PX_T2_FN_SP</f>
        <v>2</v>
      </c>
      <c r="AF8" s="10">
        <f>C_PX_T3_FN_SP</f>
        <v>2</v>
      </c>
      <c r="AG8" s="10">
        <f>C_PX_T1_FN_SP+C_PX_T4_FN_SP</f>
        <v>2</v>
      </c>
      <c r="AH8" s="15">
        <f>C_PX_T2_FN_SP</f>
        <v>2</v>
      </c>
      <c r="AI8" s="10">
        <f>C_PX_T3_FN_SP</f>
        <v>2</v>
      </c>
      <c r="AJ8" s="10">
        <f>C_PX_T1_FN_SP+C_PX_T4_FN_SP</f>
        <v>2</v>
      </c>
      <c r="AK8" s="15">
        <f>C_PX_T2_FN_SP</f>
        <v>2</v>
      </c>
      <c r="AL8" s="10">
        <f>C_PX_T3_FN_SP</f>
        <v>2</v>
      </c>
      <c r="AM8" s="17">
        <f>C_PX_T1_FN_SP+C_PX_T4_FN_SP</f>
        <v>2</v>
      </c>
      <c r="AN8" s="16">
        <f>C_PX_T2_FN_SP</f>
        <v>2</v>
      </c>
      <c r="AO8" s="10">
        <f>C_PX_T3_FN_SP</f>
        <v>2</v>
      </c>
      <c r="AP8" s="10">
        <f>C_PX_T1_FN_SP+C_PX_T4_FN_SP</f>
        <v>2</v>
      </c>
      <c r="AQ8" s="15">
        <f>C_PX_T2_FN_SP</f>
        <v>2</v>
      </c>
      <c r="AR8" s="10">
        <f>C_PX_T3_FN_SP</f>
        <v>2</v>
      </c>
      <c r="AS8" s="10">
        <f>C_PX_T1_FN_SP+C_PX_T4_FN_SP</f>
        <v>2</v>
      </c>
      <c r="AT8" s="15">
        <f>C_PX_T2_FN_SP</f>
        <v>2</v>
      </c>
      <c r="AU8" s="10">
        <f>C_PX_T3_FN_SP</f>
        <v>2</v>
      </c>
      <c r="AV8" s="10">
        <f>C_PX_T1_FN_SP+C_PX_T4_FN_SP</f>
        <v>2</v>
      </c>
      <c r="AW8" s="15">
        <f>C_PX_T2_FN_SP</f>
        <v>2</v>
      </c>
      <c r="AX8" s="10">
        <f>C_PX_T3_FN_SP</f>
        <v>2</v>
      </c>
      <c r="AY8" s="17">
        <f>C_PX_T1_FN_SP+C_PX_T4_FN_SP</f>
        <v>2</v>
      </c>
      <c r="AZ8" s="16">
        <f>C_PX_T2_FN_SP</f>
        <v>2</v>
      </c>
      <c r="BA8" s="10">
        <f>C_PX_T3_FN_SP</f>
        <v>2</v>
      </c>
      <c r="BB8" s="10">
        <f>C_PX_T1_FN_SP+C_PX_T4_FN_SP</f>
        <v>2</v>
      </c>
      <c r="BC8" s="15">
        <f>C_PX_T2_FN_SP</f>
        <v>2</v>
      </c>
      <c r="BD8" s="10">
        <f>C_PX_T3_FN_SP</f>
        <v>2</v>
      </c>
      <c r="BE8" s="10">
        <f>C_PX_T1_FN_SP+C_PX_T4_FN_SP</f>
        <v>2</v>
      </c>
      <c r="BF8" s="15">
        <f>C_PX_T2_FN_SP</f>
        <v>2</v>
      </c>
      <c r="BG8" s="10">
        <f>C_PX_T3_FN_SP</f>
        <v>2</v>
      </c>
      <c r="BH8" s="10">
        <f>C_PX_T1_FN_SP+C_PX_T4_FN_SP</f>
        <v>2</v>
      </c>
      <c r="BI8" s="15">
        <f>C_PX_T2_FN_SP</f>
        <v>2</v>
      </c>
      <c r="BJ8" s="10">
        <f>C_PX_T3_FN_SP</f>
        <v>2</v>
      </c>
      <c r="BK8" s="17">
        <f>C_PX_T1_FN_SP+C_PX_T4_FN_SP</f>
        <v>2</v>
      </c>
      <c r="BL8" s="16">
        <f>C_PX_T2_FN_SP</f>
        <v>2</v>
      </c>
      <c r="BM8" s="10">
        <f>C_PX_T3_FN_SP</f>
        <v>2</v>
      </c>
      <c r="BN8" s="10">
        <f>C_PX_T1_FN_SP+C_PX_T4_FN_SP</f>
        <v>2</v>
      </c>
      <c r="BO8" s="15">
        <f>C_PX_T2_FN_SP</f>
        <v>2</v>
      </c>
      <c r="BP8" s="10">
        <f>C_PX_T3_FN_SP</f>
        <v>2</v>
      </c>
      <c r="BQ8" s="10">
        <f>C_PX_T1_FN_SP+C_PX_T4_FN_SP</f>
        <v>2</v>
      </c>
      <c r="BR8" s="15">
        <f>C_PX_T2_FN_SP</f>
        <v>2</v>
      </c>
      <c r="BS8" s="10">
        <f>C_PX_T3_FN_SP</f>
        <v>2</v>
      </c>
      <c r="BT8" s="10">
        <f>C_PX_T1_FN_SP+C_PX_T4_FN_SP</f>
        <v>2</v>
      </c>
      <c r="BU8" s="15">
        <f>C_PX_T2_FN_SP</f>
        <v>2</v>
      </c>
      <c r="BV8" s="10">
        <f>C_PX_T3_FN_SP</f>
        <v>2</v>
      </c>
      <c r="BW8" s="17">
        <f>C_PX_T1_FN_SP+C_PX_T4_FN_SP</f>
        <v>2</v>
      </c>
      <c r="BX8" s="16">
        <f>C_PX_T2_FN_SP</f>
        <v>2</v>
      </c>
      <c r="BY8" s="10">
        <f>C_PX_T3_FN_SP</f>
        <v>2</v>
      </c>
      <c r="BZ8" s="10">
        <f>C_PX_T1_FN_SP+C_PX_T4_FN_SP</f>
        <v>2</v>
      </c>
      <c r="CA8" s="15">
        <f>C_PX_T2_FN_SP</f>
        <v>2</v>
      </c>
      <c r="CB8" s="10">
        <f>C_PX_T3_FN_SP</f>
        <v>2</v>
      </c>
      <c r="CC8" s="10">
        <f>C_PX_T1_FN_SP+C_PX_T4_FN_SP</f>
        <v>2</v>
      </c>
      <c r="CD8" s="15">
        <f>C_PX_T2_FN_SP</f>
        <v>2</v>
      </c>
      <c r="CE8" s="10">
        <f>C_PX_T3_FN_SP</f>
        <v>2</v>
      </c>
      <c r="CF8" s="10">
        <f>C_PX_T1_FN_SP+C_PX_T4_FN_SP</f>
        <v>2</v>
      </c>
      <c r="CG8" s="15">
        <f>C_PX_T2_FN_SP</f>
        <v>2</v>
      </c>
      <c r="CH8" s="10">
        <f>C_PX_T3_FN_SP</f>
        <v>2</v>
      </c>
      <c r="CI8" s="17">
        <f>C_PX_T1_FN_SP+C_PX_T4_FN_SP</f>
        <v>2</v>
      </c>
      <c r="CJ8" s="16">
        <f>C_PX_T2_FN_SP</f>
        <v>2</v>
      </c>
      <c r="CK8" s="10">
        <f>C_PX_T3_FN_SP</f>
        <v>2</v>
      </c>
      <c r="CL8" s="10">
        <f>C_PX_T1_FN_SP+C_PX_T4_FN_SP</f>
        <v>2</v>
      </c>
      <c r="CM8" s="15">
        <f>C_PX_T2_FN_SP</f>
        <v>2</v>
      </c>
      <c r="CN8" s="10">
        <f>C_PX_T3_FN_SP</f>
        <v>2</v>
      </c>
      <c r="CO8" s="10">
        <f>C_PX_T1_FN_SP+C_PX_T4_FN_SP</f>
        <v>2</v>
      </c>
      <c r="CP8" s="15">
        <f>C_PX_T2_FN_SP</f>
        <v>2</v>
      </c>
      <c r="CQ8" s="10">
        <f>C_PX_T3_FN_SP</f>
        <v>2</v>
      </c>
      <c r="CR8" s="10">
        <f>C_PX_T1_FN_SP+C_PX_T4_FN_SP</f>
        <v>2</v>
      </c>
      <c r="CS8" s="15">
        <f>C_PX_T2_FN_SP</f>
        <v>2</v>
      </c>
      <c r="CT8" s="10">
        <f>C_PX_T3_FN_SP</f>
        <v>2</v>
      </c>
      <c r="CU8" s="17">
        <f>C_PX_T1_FN_SP+C_PX_T4_FN_SP</f>
        <v>2</v>
      </c>
      <c r="CV8" s="16">
        <f>C_PX_T2_FN_SP</f>
        <v>2</v>
      </c>
      <c r="CW8" s="10">
        <f>C_PX_T3_FN_SP</f>
        <v>2</v>
      </c>
      <c r="CX8" s="10">
        <f>C_PX_T1_FN_SP+C_PX_T4_FN_SP</f>
        <v>2</v>
      </c>
      <c r="CY8" s="15">
        <f>C_PX_T2_FN_SP</f>
        <v>2</v>
      </c>
      <c r="CZ8" s="10">
        <f>C_PX_T3_FN_SP</f>
        <v>2</v>
      </c>
      <c r="DA8" s="10">
        <f>C_PX_T1_FN_SP+C_PX_T4_FN_SP</f>
        <v>2</v>
      </c>
      <c r="DB8" s="15">
        <f>C_PX_T2_FN_SP</f>
        <v>2</v>
      </c>
      <c r="DC8" s="10">
        <f>C_PX_T3_FN_SP</f>
        <v>2</v>
      </c>
      <c r="DD8" s="10">
        <f>C_PX_T1_FN_SP+C_PX_T4_FN_SP</f>
        <v>2</v>
      </c>
      <c r="DE8" s="15">
        <f>C_PX_T2_FN_SP</f>
        <v>2</v>
      </c>
      <c r="DF8" s="10">
        <f>C_PX_T3_FN_SP</f>
        <v>2</v>
      </c>
      <c r="DG8" s="17">
        <f>C_PX_T1_FN_SP+C_PX_T4_FN_SP</f>
        <v>2</v>
      </c>
      <c r="DH8" s="16">
        <f>C_PX_T2_FN_SP</f>
        <v>2</v>
      </c>
      <c r="DI8" s="10">
        <f>C_PX_T3_FN_SP</f>
        <v>2</v>
      </c>
      <c r="DJ8" s="10">
        <f>C_PX_T1_FN_SP+C_PX_T4_FN_SP</f>
        <v>2</v>
      </c>
      <c r="DK8" s="15">
        <f>C_PX_T2_FN_SP</f>
        <v>2</v>
      </c>
      <c r="DL8" s="10">
        <f>C_PX_T3_FN_SP</f>
        <v>2</v>
      </c>
      <c r="DM8" s="10">
        <f>C_PX_T1_FN_SP+C_PX_T4_FN_SP</f>
        <v>2</v>
      </c>
      <c r="DN8" s="15">
        <f>C_PX_T2_FN_SP</f>
        <v>2</v>
      </c>
      <c r="DO8" s="10">
        <f>C_PX_T3_FN_SP</f>
        <v>2</v>
      </c>
      <c r="DP8" s="10">
        <f>C_PX_T1_FN_SP+C_PX_T4_FN_SP</f>
        <v>2</v>
      </c>
      <c r="DQ8" s="15">
        <f>C_PX_T2_FN_SP</f>
        <v>2</v>
      </c>
      <c r="DR8" s="10">
        <f>C_PX_T3_FN_SP</f>
        <v>2</v>
      </c>
      <c r="DS8" s="17">
        <f>C_PX_T1_FN_SP+C_PX_T4_FN_SP</f>
        <v>2</v>
      </c>
      <c r="DT8" s="16">
        <f>C_PX_T2_FN_SP</f>
        <v>2</v>
      </c>
      <c r="DU8" s="10">
        <f>C_PX_T3_FN_SP</f>
        <v>2</v>
      </c>
      <c r="DV8" s="10">
        <f>C_PX_T1_FN_SP+C_PX_T4_FN_SP</f>
        <v>2</v>
      </c>
      <c r="DW8" s="15">
        <f>C_PX_T2_FN_SP</f>
        <v>2</v>
      </c>
      <c r="DX8" s="10">
        <f>C_PX_T3_FN_SP</f>
        <v>2</v>
      </c>
      <c r="DY8" s="10">
        <f>C_PX_T1_FN_SP+C_PX_T4_FN_SP</f>
        <v>2</v>
      </c>
      <c r="DZ8" s="15">
        <f>C_PX_T2_FN_SP</f>
        <v>2</v>
      </c>
      <c r="EA8" s="10">
        <f>C_PX_T3_FN_SP</f>
        <v>2</v>
      </c>
      <c r="EB8" s="10">
        <f>C_PX_T1_FN_SP+C_PX_T4_FN_SP</f>
        <v>2</v>
      </c>
      <c r="EC8" s="15">
        <f>C_PX_T2_FN_SP</f>
        <v>2</v>
      </c>
      <c r="ED8" s="10">
        <f>C_PX_T3_FN_SP</f>
        <v>2</v>
      </c>
      <c r="EE8" s="17">
        <f>C_PX_T1_FN_SP+C_PX_T4_FN_SP</f>
        <v>2</v>
      </c>
      <c r="EF8" s="16">
        <f>C_PX_T2_FN_SP</f>
        <v>2</v>
      </c>
      <c r="EG8" s="10">
        <f>C_PX_T3_FN_SP</f>
        <v>2</v>
      </c>
      <c r="EH8" s="10">
        <f>C_PX_T1_FN_SP+C_PX_T4_FN_SP</f>
        <v>2</v>
      </c>
      <c r="EI8" s="15">
        <f>C_PX_T2_FN_SP</f>
        <v>2</v>
      </c>
      <c r="EJ8" s="10">
        <f>C_PX_T3_FN_SP</f>
        <v>2</v>
      </c>
      <c r="EK8" s="10">
        <f>C_PX_T1_FN_SP+C_PX_T4_FN_SP</f>
        <v>2</v>
      </c>
      <c r="EL8" s="15">
        <f>C_PX_T2_FN_SP</f>
        <v>2</v>
      </c>
      <c r="EM8" s="10">
        <f>C_PX_T3_FN_SP</f>
        <v>2</v>
      </c>
      <c r="EN8" s="10">
        <f>C_PX_T1_FN_SP+C_PX_T4_FN_SP</f>
        <v>2</v>
      </c>
      <c r="EO8" s="15">
        <f>C_PX_T2_FN_SP</f>
        <v>2</v>
      </c>
      <c r="EP8" s="10">
        <f>C_PX_T3_FN_SP</f>
        <v>2</v>
      </c>
      <c r="EQ8" s="17">
        <f>C_PX_T1_FN_SP+C_PX_T4_FN_SP</f>
        <v>2</v>
      </c>
      <c r="ER8" s="16">
        <f>C_PX_T2_FN_SP</f>
        <v>2</v>
      </c>
      <c r="ES8" s="10">
        <f>C_PX_T3_FN_SP</f>
        <v>2</v>
      </c>
      <c r="ET8" s="10">
        <f>C_PX_T1_FN_SP+C_PX_T4_FN_SP</f>
        <v>2</v>
      </c>
      <c r="EU8" s="15">
        <f>C_PX_T2_FN_SP</f>
        <v>2</v>
      </c>
      <c r="EV8" s="10">
        <f>C_PX_T3_FN_SP</f>
        <v>2</v>
      </c>
      <c r="EW8" s="10">
        <f>C_PX_T1_FN_SP+C_PX_T4_FN_SP</f>
        <v>2</v>
      </c>
      <c r="EX8" s="15">
        <f>C_PX_T2_FN_SP</f>
        <v>2</v>
      </c>
      <c r="EY8" s="10">
        <f>C_PX_T3_FN_SP</f>
        <v>2</v>
      </c>
      <c r="EZ8" s="10">
        <f>C_PX_T1_FN_SP+C_PX_T4_FN_SP</f>
        <v>2</v>
      </c>
      <c r="FA8" s="15">
        <f>C_PX_T2_FN_SP</f>
        <v>2</v>
      </c>
      <c r="FB8" s="10">
        <f>C_PX_T3_FN_SP</f>
        <v>2</v>
      </c>
      <c r="FC8" s="17">
        <f>C_PX_T1_FN_SP+C_PX_T4_FN_SP</f>
        <v>2</v>
      </c>
      <c r="FD8" s="16">
        <f>C_PX_T2_FN_SP</f>
        <v>2</v>
      </c>
      <c r="FE8" s="10">
        <f>C_PX_T3_FN_SP</f>
        <v>2</v>
      </c>
      <c r="FF8" s="10">
        <f>C_PX_T1_FN_SP+C_PX_T4_FN_SP</f>
        <v>2</v>
      </c>
      <c r="FG8" s="15">
        <f>C_PX_T2_FN_SP</f>
        <v>2</v>
      </c>
      <c r="FH8" s="10">
        <f>C_PX_T3_FN_SP</f>
        <v>2</v>
      </c>
      <c r="FI8" s="10">
        <f>C_PX_T1_FN_SP+C_PX_T4_FN_SP</f>
        <v>2</v>
      </c>
      <c r="FJ8" s="15">
        <f>C_PX_T2_FN_SP</f>
        <v>2</v>
      </c>
      <c r="FK8" s="10">
        <f>C_PX_T3_FN_SP</f>
        <v>2</v>
      </c>
      <c r="FL8" s="10">
        <f>C_PX_T1_FN_SP+C_PX_T4_FN_SP</f>
        <v>2</v>
      </c>
      <c r="FM8" s="15">
        <f>C_PX_T2_FN_SP</f>
        <v>2</v>
      </c>
      <c r="FN8" s="10">
        <f>C_PX_T3_FN_SP</f>
        <v>2</v>
      </c>
      <c r="FO8" s="17">
        <f>C_PX_T1_FN_SP+C_PX_T4_FN_SP</f>
        <v>2</v>
      </c>
      <c r="FP8" s="16">
        <f>C_PX_T2_FN_SP</f>
        <v>2</v>
      </c>
      <c r="FQ8" s="10">
        <f>C_PX_T3_FN_SP</f>
        <v>2</v>
      </c>
      <c r="FR8" s="10">
        <f>C_PX_T1_FN_SP+C_PX_T4_FN_SP</f>
        <v>2</v>
      </c>
      <c r="FS8" s="15">
        <f>C_PX_T2_FN_SP</f>
        <v>2</v>
      </c>
      <c r="FT8" s="10">
        <f>C_PX_T3_FN_SP</f>
        <v>2</v>
      </c>
      <c r="FU8" s="10">
        <f>C_PX_T1_FN_SP+C_PX_T4_FN_SP</f>
        <v>2</v>
      </c>
      <c r="FV8" s="15">
        <f>C_PX_T2_FN_SP</f>
        <v>2</v>
      </c>
      <c r="FW8" s="10">
        <f>C_PX_T3_FN_SP</f>
        <v>2</v>
      </c>
      <c r="FX8" s="10">
        <f>C_PX_T1_FN_SP+C_PX_T4_FN_SP</f>
        <v>2</v>
      </c>
      <c r="FY8" s="15">
        <f>C_PX_T2_FN_SP</f>
        <v>2</v>
      </c>
      <c r="FZ8" s="10">
        <f>C_PX_T3_FN_SP</f>
        <v>2</v>
      </c>
      <c r="GA8" s="17">
        <f>C_PX_T1_FN_SP+C_PX_T4_FN_SP</f>
        <v>2</v>
      </c>
      <c r="GB8" s="16"/>
      <c r="GD8" s="16"/>
      <c r="GE8" s="16"/>
    </row>
    <row r="9" spans="2:187" x14ac:dyDescent="0.25">
      <c r="B9" s="11" t="str">
        <f>'MD - IMP'!$B69</f>
        <v>HR-DE</v>
      </c>
      <c r="C9" s="17"/>
      <c r="D9" s="104">
        <f>C_P1_T1_HR_DE</f>
        <v>1</v>
      </c>
      <c r="E9" s="105">
        <f>C_P1_T2_HR_DE</f>
        <v>1</v>
      </c>
      <c r="F9" s="105">
        <f>C_P1_T3_HR_DE</f>
        <v>0.1</v>
      </c>
      <c r="G9" s="109">
        <f>C_P1_T4_HR_DE</f>
        <v>0.1</v>
      </c>
      <c r="H9" s="108">
        <f>C_P1_T5_HR_DE</f>
        <v>0</v>
      </c>
      <c r="I9" s="108">
        <f>C_P1_T6_HR_DE+C_PX_T1_HR_DE</f>
        <v>0.2</v>
      </c>
      <c r="J9" s="15">
        <f>C_PX_T2_SC_DE</f>
        <v>0.1</v>
      </c>
      <c r="K9" s="10">
        <f>C_PX_T3_HR_DE</f>
        <v>0</v>
      </c>
      <c r="L9" s="10">
        <f>C_PX_T1_HR_DE+C_PX_T4_HR_DE</f>
        <v>0.2</v>
      </c>
      <c r="M9" s="15">
        <f>C_PX_T2_SC_DE</f>
        <v>0.1</v>
      </c>
      <c r="N9" s="10">
        <f>C_PX_T3_HR_DE</f>
        <v>0</v>
      </c>
      <c r="O9" s="17">
        <f>C_PX_T1_HR_DE+C_PX_T4_HR_DE</f>
        <v>0.2</v>
      </c>
      <c r="P9" s="16">
        <f>C_PX_T2_SC_DE</f>
        <v>0.1</v>
      </c>
      <c r="Q9" s="10">
        <f>C_PX_T3_HR_DE</f>
        <v>0</v>
      </c>
      <c r="R9" s="10">
        <f>C_PX_T1_HR_DE+C_PX_T4_HR_DE</f>
        <v>0.2</v>
      </c>
      <c r="S9" s="15">
        <f>C_PX_T2_SC_DE</f>
        <v>0.1</v>
      </c>
      <c r="T9" s="10">
        <f>C_PX_T3_HR_DE</f>
        <v>0</v>
      </c>
      <c r="U9" s="10">
        <f>C_PX_T1_HR_DE+C_PX_T4_HR_DE</f>
        <v>0.2</v>
      </c>
      <c r="V9" s="15">
        <f>C_PX_T2_SC_DE</f>
        <v>0.1</v>
      </c>
      <c r="W9" s="10">
        <f>C_PX_T3_HR_DE</f>
        <v>0</v>
      </c>
      <c r="X9" s="10">
        <f>C_PX_T1_HR_DE+C_PX_T4_HR_DE</f>
        <v>0.2</v>
      </c>
      <c r="Y9" s="15">
        <f>C_PX_T2_SC_DE</f>
        <v>0.1</v>
      </c>
      <c r="Z9" s="10">
        <f>C_PX_T3_HR_DE</f>
        <v>0</v>
      </c>
      <c r="AA9" s="17">
        <f>C_PX_T1_HR_DE+C_PX_T4_HR_DE</f>
        <v>0.2</v>
      </c>
      <c r="AB9" s="16">
        <f>C_PX_T2_SC_DE</f>
        <v>0.1</v>
      </c>
      <c r="AC9" s="10">
        <f>C_PX_T3_HR_DE</f>
        <v>0</v>
      </c>
      <c r="AD9" s="10">
        <f>C_PX_T1_HR_DE+C_PX_T4_HR_DE</f>
        <v>0.2</v>
      </c>
      <c r="AE9" s="15">
        <f>C_PX_T2_SC_DE</f>
        <v>0.1</v>
      </c>
      <c r="AF9" s="10">
        <f>C_PX_T3_HR_DE</f>
        <v>0</v>
      </c>
      <c r="AG9" s="10">
        <f>C_PX_T1_HR_DE+C_PX_T4_HR_DE</f>
        <v>0.2</v>
      </c>
      <c r="AH9" s="15">
        <f>C_PX_T2_SC_DE</f>
        <v>0.1</v>
      </c>
      <c r="AI9" s="10">
        <f>C_PX_T3_HR_DE</f>
        <v>0</v>
      </c>
      <c r="AJ9" s="10">
        <f>C_PX_T1_HR_DE+C_PX_T4_HR_DE</f>
        <v>0.2</v>
      </c>
      <c r="AK9" s="15">
        <f>C_PX_T2_SC_DE</f>
        <v>0.1</v>
      </c>
      <c r="AL9" s="10">
        <f>C_PX_T3_HR_DE</f>
        <v>0</v>
      </c>
      <c r="AM9" s="17">
        <f>C_PX_T1_HR_DE+C_PX_T4_HR_DE</f>
        <v>0.2</v>
      </c>
      <c r="AN9" s="16">
        <f>C_PX_T2_SC_DE</f>
        <v>0.1</v>
      </c>
      <c r="AO9" s="10">
        <f>C_PX_T3_HR_DE</f>
        <v>0</v>
      </c>
      <c r="AP9" s="10">
        <f>C_PX_T1_HR_DE+C_PX_T4_HR_DE</f>
        <v>0.2</v>
      </c>
      <c r="AQ9" s="15">
        <f>C_PX_T2_SC_DE</f>
        <v>0.1</v>
      </c>
      <c r="AR9" s="10">
        <f>C_PX_T3_HR_DE</f>
        <v>0</v>
      </c>
      <c r="AS9" s="10">
        <f>C_PX_T1_HR_DE+C_PX_T4_HR_DE</f>
        <v>0.2</v>
      </c>
      <c r="AT9" s="15">
        <f>C_PX_T2_SC_DE</f>
        <v>0.1</v>
      </c>
      <c r="AU9" s="10">
        <f>C_PX_T3_HR_DE</f>
        <v>0</v>
      </c>
      <c r="AV9" s="10">
        <f>C_PX_T1_HR_DE+C_PX_T4_HR_DE</f>
        <v>0.2</v>
      </c>
      <c r="AW9" s="15">
        <f>C_PX_T2_SC_DE</f>
        <v>0.1</v>
      </c>
      <c r="AX9" s="10">
        <f>C_PX_T3_HR_DE</f>
        <v>0</v>
      </c>
      <c r="AY9" s="17">
        <f>C_PX_T1_HR_DE+C_PX_T4_HR_DE</f>
        <v>0.2</v>
      </c>
      <c r="AZ9" s="16">
        <f>C_PX_T2_SC_DE</f>
        <v>0.1</v>
      </c>
      <c r="BA9" s="10">
        <f>C_PX_T3_HR_DE</f>
        <v>0</v>
      </c>
      <c r="BB9" s="10">
        <f>C_PX_T1_HR_DE+C_PX_T4_HR_DE</f>
        <v>0.2</v>
      </c>
      <c r="BC9" s="15">
        <f>C_PX_T2_SC_DE</f>
        <v>0.1</v>
      </c>
      <c r="BD9" s="10">
        <f>C_PX_T3_HR_DE</f>
        <v>0</v>
      </c>
      <c r="BE9" s="10">
        <f>C_PX_T1_HR_DE+C_PX_T4_HR_DE</f>
        <v>0.2</v>
      </c>
      <c r="BF9" s="15">
        <f>C_PX_T2_SC_DE</f>
        <v>0.1</v>
      </c>
      <c r="BG9" s="10">
        <f>C_PX_T3_HR_DE</f>
        <v>0</v>
      </c>
      <c r="BH9" s="10">
        <f>C_PX_T1_HR_DE+C_PX_T4_HR_DE</f>
        <v>0.2</v>
      </c>
      <c r="BI9" s="15">
        <f>C_PX_T2_SC_DE</f>
        <v>0.1</v>
      </c>
      <c r="BJ9" s="10">
        <f>C_PX_T3_HR_DE</f>
        <v>0</v>
      </c>
      <c r="BK9" s="17">
        <f>C_PX_T1_HR_DE+C_PX_T4_HR_DE</f>
        <v>0.2</v>
      </c>
      <c r="BL9" s="16">
        <f>C_PX_T2_SC_DE</f>
        <v>0.1</v>
      </c>
      <c r="BM9" s="10">
        <f>C_PX_T3_HR_DE</f>
        <v>0</v>
      </c>
      <c r="BN9" s="10">
        <f>C_PX_T1_HR_DE+C_PX_T4_HR_DE</f>
        <v>0.2</v>
      </c>
      <c r="BO9" s="15">
        <f>C_PX_T2_SC_DE</f>
        <v>0.1</v>
      </c>
      <c r="BP9" s="10">
        <f>C_PX_T3_HR_DE</f>
        <v>0</v>
      </c>
      <c r="BQ9" s="10">
        <f>C_PX_T1_HR_DE+C_PX_T4_HR_DE</f>
        <v>0.2</v>
      </c>
      <c r="BR9" s="15">
        <f>C_PX_T2_SC_DE</f>
        <v>0.1</v>
      </c>
      <c r="BS9" s="10">
        <f>C_PX_T3_HR_DE</f>
        <v>0</v>
      </c>
      <c r="BT9" s="10">
        <f>C_PX_T1_HR_DE+C_PX_T4_HR_DE</f>
        <v>0.2</v>
      </c>
      <c r="BU9" s="15">
        <f>C_PX_T2_SC_DE</f>
        <v>0.1</v>
      </c>
      <c r="BV9" s="10">
        <f>C_PX_T3_HR_DE</f>
        <v>0</v>
      </c>
      <c r="BW9" s="17">
        <f>C_PX_T1_HR_DE+C_PX_T4_HR_DE</f>
        <v>0.2</v>
      </c>
      <c r="BX9" s="16">
        <f>C_PX_T2_SC_DE</f>
        <v>0.1</v>
      </c>
      <c r="BY9" s="10">
        <f>C_PX_T3_HR_DE</f>
        <v>0</v>
      </c>
      <c r="BZ9" s="10">
        <f>C_PX_T1_HR_DE+C_PX_T4_HR_DE</f>
        <v>0.2</v>
      </c>
      <c r="CA9" s="15">
        <f>C_PX_T2_SC_DE</f>
        <v>0.1</v>
      </c>
      <c r="CB9" s="10">
        <f>C_PX_T3_HR_DE</f>
        <v>0</v>
      </c>
      <c r="CC9" s="10">
        <f>C_PX_T1_HR_DE+C_PX_T4_HR_DE</f>
        <v>0.2</v>
      </c>
      <c r="CD9" s="15">
        <f>C_PX_T2_SC_DE</f>
        <v>0.1</v>
      </c>
      <c r="CE9" s="10">
        <f>C_PX_T3_HR_DE</f>
        <v>0</v>
      </c>
      <c r="CF9" s="10">
        <f>C_PX_T1_HR_DE+C_PX_T4_HR_DE</f>
        <v>0.2</v>
      </c>
      <c r="CG9" s="15">
        <f>C_PX_T2_SC_DE</f>
        <v>0.1</v>
      </c>
      <c r="CH9" s="10">
        <f>C_PX_T3_HR_DE</f>
        <v>0</v>
      </c>
      <c r="CI9" s="17">
        <f>C_PX_T1_HR_DE+C_PX_T4_HR_DE</f>
        <v>0.2</v>
      </c>
      <c r="CJ9" s="16">
        <f>C_PX_T2_SC_DE</f>
        <v>0.1</v>
      </c>
      <c r="CK9" s="10">
        <f>C_PX_T3_HR_DE</f>
        <v>0</v>
      </c>
      <c r="CL9" s="10">
        <f>C_PX_T1_HR_DE+C_PX_T4_HR_DE</f>
        <v>0.2</v>
      </c>
      <c r="CM9" s="15">
        <f>C_PX_T2_SC_DE</f>
        <v>0.1</v>
      </c>
      <c r="CN9" s="10">
        <f>C_PX_T3_HR_DE</f>
        <v>0</v>
      </c>
      <c r="CO9" s="10">
        <f>C_PX_T1_HR_DE+C_PX_T4_HR_DE</f>
        <v>0.2</v>
      </c>
      <c r="CP9" s="15">
        <f>C_PX_T2_SC_DE</f>
        <v>0.1</v>
      </c>
      <c r="CQ9" s="10">
        <f>C_PX_T3_HR_DE</f>
        <v>0</v>
      </c>
      <c r="CR9" s="10">
        <f>C_PX_T1_HR_DE+C_PX_T4_HR_DE</f>
        <v>0.2</v>
      </c>
      <c r="CS9" s="15">
        <f>C_PX_T2_SC_DE</f>
        <v>0.1</v>
      </c>
      <c r="CT9" s="10">
        <f>C_PX_T3_HR_DE</f>
        <v>0</v>
      </c>
      <c r="CU9" s="17">
        <f>C_PX_T1_HR_DE+C_PX_T4_HR_DE</f>
        <v>0.2</v>
      </c>
      <c r="CV9" s="16">
        <f>C_PX_T2_SC_DE</f>
        <v>0.1</v>
      </c>
      <c r="CW9" s="10">
        <f>C_PX_T3_HR_DE</f>
        <v>0</v>
      </c>
      <c r="CX9" s="10">
        <f>C_PX_T1_HR_DE+C_PX_T4_HR_DE</f>
        <v>0.2</v>
      </c>
      <c r="CY9" s="15">
        <f>C_PX_T2_SC_DE</f>
        <v>0.1</v>
      </c>
      <c r="CZ9" s="10">
        <f>C_PX_T3_HR_DE</f>
        <v>0</v>
      </c>
      <c r="DA9" s="10">
        <f>C_PX_T1_HR_DE+C_PX_T4_HR_DE</f>
        <v>0.2</v>
      </c>
      <c r="DB9" s="15">
        <f>C_PX_T2_SC_DE</f>
        <v>0.1</v>
      </c>
      <c r="DC9" s="10">
        <f>C_PX_T3_HR_DE</f>
        <v>0</v>
      </c>
      <c r="DD9" s="10">
        <f>C_PX_T1_HR_DE+C_PX_T4_HR_DE</f>
        <v>0.2</v>
      </c>
      <c r="DE9" s="15">
        <f>C_PX_T2_SC_DE</f>
        <v>0.1</v>
      </c>
      <c r="DF9" s="10">
        <f>C_PX_T3_HR_DE</f>
        <v>0</v>
      </c>
      <c r="DG9" s="17">
        <f>C_PX_T1_HR_DE+C_PX_T4_HR_DE</f>
        <v>0.2</v>
      </c>
      <c r="DH9" s="16">
        <f>C_PX_T2_SC_DE</f>
        <v>0.1</v>
      </c>
      <c r="DI9" s="10">
        <f>C_PX_T3_HR_DE</f>
        <v>0</v>
      </c>
      <c r="DJ9" s="10">
        <f>C_PX_T1_HR_DE+C_PX_T4_HR_DE</f>
        <v>0.2</v>
      </c>
      <c r="DK9" s="15">
        <f>C_PX_T2_SC_DE</f>
        <v>0.1</v>
      </c>
      <c r="DL9" s="10">
        <f>C_PX_T3_HR_DE</f>
        <v>0</v>
      </c>
      <c r="DM9" s="10">
        <f>C_PX_T1_HR_DE+C_PX_T4_HR_DE</f>
        <v>0.2</v>
      </c>
      <c r="DN9" s="15">
        <f>C_PX_T2_SC_DE</f>
        <v>0.1</v>
      </c>
      <c r="DO9" s="10">
        <f>C_PX_T3_HR_DE</f>
        <v>0</v>
      </c>
      <c r="DP9" s="10">
        <f>C_PX_T1_HR_DE+C_PX_T4_HR_DE</f>
        <v>0.2</v>
      </c>
      <c r="DQ9" s="15">
        <f>C_PX_T2_SC_DE</f>
        <v>0.1</v>
      </c>
      <c r="DR9" s="10">
        <f>C_PX_T3_HR_DE</f>
        <v>0</v>
      </c>
      <c r="DS9" s="17">
        <f>C_PX_T1_HR_DE+C_PX_T4_HR_DE</f>
        <v>0.2</v>
      </c>
      <c r="DT9" s="16">
        <f>C_PX_T2_SC_DE</f>
        <v>0.1</v>
      </c>
      <c r="DU9" s="10">
        <f>C_PX_T3_HR_DE</f>
        <v>0</v>
      </c>
      <c r="DV9" s="10">
        <f>C_PX_T1_HR_DE+C_PX_T4_HR_DE</f>
        <v>0.2</v>
      </c>
      <c r="DW9" s="15">
        <f>C_PX_T2_SC_DE</f>
        <v>0.1</v>
      </c>
      <c r="DX9" s="10">
        <f>C_PX_T3_HR_DE</f>
        <v>0</v>
      </c>
      <c r="DY9" s="10">
        <f>C_PX_T1_HR_DE+C_PX_T4_HR_DE</f>
        <v>0.2</v>
      </c>
      <c r="DZ9" s="15">
        <f>C_PX_T2_SC_DE</f>
        <v>0.1</v>
      </c>
      <c r="EA9" s="10">
        <f>C_PX_T3_HR_DE</f>
        <v>0</v>
      </c>
      <c r="EB9" s="10">
        <f>C_PX_T1_HR_DE+C_PX_T4_HR_DE</f>
        <v>0.2</v>
      </c>
      <c r="EC9" s="15">
        <f>C_PX_T2_SC_DE</f>
        <v>0.1</v>
      </c>
      <c r="ED9" s="10">
        <f>C_PX_T3_HR_DE</f>
        <v>0</v>
      </c>
      <c r="EE9" s="17">
        <f>C_PX_T1_HR_DE+C_PX_T4_HR_DE</f>
        <v>0.2</v>
      </c>
      <c r="EF9" s="16">
        <f>C_PX_T2_SC_DE</f>
        <v>0.1</v>
      </c>
      <c r="EG9" s="10">
        <f>C_PX_T3_HR_DE</f>
        <v>0</v>
      </c>
      <c r="EH9" s="10">
        <f>C_PX_T1_HR_DE+C_PX_T4_HR_DE</f>
        <v>0.2</v>
      </c>
      <c r="EI9" s="15">
        <f>C_PX_T2_SC_DE</f>
        <v>0.1</v>
      </c>
      <c r="EJ9" s="10">
        <f>C_PX_T3_HR_DE</f>
        <v>0</v>
      </c>
      <c r="EK9" s="10">
        <f>C_PX_T1_HR_DE+C_PX_T4_HR_DE</f>
        <v>0.2</v>
      </c>
      <c r="EL9" s="15">
        <f>C_PX_T2_SC_DE</f>
        <v>0.1</v>
      </c>
      <c r="EM9" s="10">
        <f>C_PX_T3_HR_DE</f>
        <v>0</v>
      </c>
      <c r="EN9" s="10">
        <f>C_PX_T1_HR_DE+C_PX_T4_HR_DE</f>
        <v>0.2</v>
      </c>
      <c r="EO9" s="15">
        <f>C_PX_T2_SC_DE</f>
        <v>0.1</v>
      </c>
      <c r="EP9" s="10">
        <f>C_PX_T3_HR_DE</f>
        <v>0</v>
      </c>
      <c r="EQ9" s="17">
        <f>C_PX_T1_HR_DE+C_PX_T4_HR_DE</f>
        <v>0.2</v>
      </c>
      <c r="ER9" s="16">
        <f>C_PX_T2_SC_DE</f>
        <v>0.1</v>
      </c>
      <c r="ES9" s="10">
        <f>C_PX_T3_HR_DE</f>
        <v>0</v>
      </c>
      <c r="ET9" s="10">
        <f>C_PX_T1_HR_DE+C_PX_T4_HR_DE</f>
        <v>0.2</v>
      </c>
      <c r="EU9" s="15">
        <f>C_PX_T2_SC_DE</f>
        <v>0.1</v>
      </c>
      <c r="EV9" s="10">
        <f>C_PX_T3_HR_DE</f>
        <v>0</v>
      </c>
      <c r="EW9" s="10">
        <f>C_PX_T1_HR_DE+C_PX_T4_HR_DE</f>
        <v>0.2</v>
      </c>
      <c r="EX9" s="15">
        <f>C_PX_T2_SC_DE</f>
        <v>0.1</v>
      </c>
      <c r="EY9" s="10">
        <f>C_PX_T3_HR_DE</f>
        <v>0</v>
      </c>
      <c r="EZ9" s="10">
        <f>C_PX_T1_HR_DE+C_PX_T4_HR_DE</f>
        <v>0.2</v>
      </c>
      <c r="FA9" s="15">
        <f>C_PX_T2_SC_DE</f>
        <v>0.1</v>
      </c>
      <c r="FB9" s="10">
        <f>C_PX_T3_HR_DE</f>
        <v>0</v>
      </c>
      <c r="FC9" s="17">
        <f>C_PX_T1_HR_DE+C_PX_T4_HR_DE</f>
        <v>0.2</v>
      </c>
      <c r="FD9" s="16">
        <f>C_PX_T2_SC_DE</f>
        <v>0.1</v>
      </c>
      <c r="FE9" s="10">
        <f>C_PX_T3_HR_DE</f>
        <v>0</v>
      </c>
      <c r="FF9" s="10">
        <f>C_PX_T1_HR_DE+C_PX_T4_HR_DE</f>
        <v>0.2</v>
      </c>
      <c r="FG9" s="15">
        <f>C_PX_T2_SC_DE</f>
        <v>0.1</v>
      </c>
      <c r="FH9" s="10">
        <f>C_PX_T3_HR_DE</f>
        <v>0</v>
      </c>
      <c r="FI9" s="10">
        <f>C_PX_T1_HR_DE+C_PX_T4_HR_DE</f>
        <v>0.2</v>
      </c>
      <c r="FJ9" s="15">
        <f>C_PX_T2_SC_DE</f>
        <v>0.1</v>
      </c>
      <c r="FK9" s="10">
        <f>C_PX_T3_HR_DE</f>
        <v>0</v>
      </c>
      <c r="FL9" s="10">
        <f>C_PX_T1_HR_DE+C_PX_T4_HR_DE</f>
        <v>0.2</v>
      </c>
      <c r="FM9" s="15">
        <f>C_PX_T2_SC_DE</f>
        <v>0.1</v>
      </c>
      <c r="FN9" s="10">
        <f>C_PX_T3_HR_DE</f>
        <v>0</v>
      </c>
      <c r="FO9" s="17">
        <f>C_PX_T1_HR_DE+C_PX_T4_HR_DE</f>
        <v>0.2</v>
      </c>
      <c r="FP9" s="16">
        <f>C_PX_T2_SC_DE</f>
        <v>0.1</v>
      </c>
      <c r="FQ9" s="10">
        <f>C_PX_T3_HR_DE</f>
        <v>0</v>
      </c>
      <c r="FR9" s="10">
        <f>C_PX_T1_HR_DE+C_PX_T4_HR_DE</f>
        <v>0.2</v>
      </c>
      <c r="FS9" s="15">
        <f>C_PX_T2_SC_DE</f>
        <v>0.1</v>
      </c>
      <c r="FT9" s="10">
        <f>C_PX_T3_HR_DE</f>
        <v>0</v>
      </c>
      <c r="FU9" s="10">
        <f>C_PX_T1_HR_DE+C_PX_T4_HR_DE</f>
        <v>0.2</v>
      </c>
      <c r="FV9" s="15">
        <f>C_PX_T2_SC_DE</f>
        <v>0.1</v>
      </c>
      <c r="FW9" s="10">
        <f>C_PX_T3_HR_DE</f>
        <v>0</v>
      </c>
      <c r="FX9" s="10">
        <f>C_PX_T1_HR_DE+C_PX_T4_HR_DE</f>
        <v>0.2</v>
      </c>
      <c r="FY9" s="15">
        <f>C_PX_T2_SC_DE</f>
        <v>0.1</v>
      </c>
      <c r="FZ9" s="10">
        <f>C_PX_T3_HR_DE</f>
        <v>0</v>
      </c>
      <c r="GA9" s="17">
        <f>C_PX_T1_HR_DE+C_PX_T4_HR_DE</f>
        <v>0.2</v>
      </c>
      <c r="GB9" s="16"/>
      <c r="GD9" s="16"/>
      <c r="GE9" s="16"/>
    </row>
    <row r="10" spans="2:187" x14ac:dyDescent="0.25">
      <c r="B10" s="11" t="str">
        <f>'MD - IMP'!$B70</f>
        <v>HR-SI</v>
      </c>
      <c r="C10" s="17"/>
      <c r="D10" s="104">
        <f>C_P1_T1_HR_SI</f>
        <v>1</v>
      </c>
      <c r="E10" s="105">
        <f>C_P1_T2_HR_SI</f>
        <v>1</v>
      </c>
      <c r="F10" s="105">
        <f>C_P1_T3_HR_SI</f>
        <v>0.5</v>
      </c>
      <c r="G10" s="109">
        <f>C_P1_T4_HR_SI</f>
        <v>0.5</v>
      </c>
      <c r="H10" s="108">
        <f>C_P1_T5_HR_SI</f>
        <v>0.1</v>
      </c>
      <c r="I10" s="108">
        <f>C_P1_T6_HR_SI+C_PX_T1_HR_SI</f>
        <v>0.75</v>
      </c>
      <c r="J10" s="15">
        <f>C_PX_T2_SC_SI</f>
        <v>0.5</v>
      </c>
      <c r="K10" s="10">
        <f>C_PX_T3_HR_SI</f>
        <v>0.1</v>
      </c>
      <c r="L10" s="10">
        <f>C_PX_T1_HR_SI+C_PX_T4_HR_SI</f>
        <v>0.75</v>
      </c>
      <c r="M10" s="15">
        <f>C_PX_T2_SC_SI</f>
        <v>0.5</v>
      </c>
      <c r="N10" s="10">
        <f>C_PX_T3_HR_SI</f>
        <v>0.1</v>
      </c>
      <c r="O10" s="17">
        <f>C_PX_T1_HR_SI+C_PX_T4_HR_SI</f>
        <v>0.75</v>
      </c>
      <c r="P10" s="16">
        <f>C_PX_T2_SC_SI</f>
        <v>0.5</v>
      </c>
      <c r="Q10" s="10">
        <f>C_PX_T3_HR_SI</f>
        <v>0.1</v>
      </c>
      <c r="R10" s="10">
        <f>C_PX_T1_HR_SI+C_PX_T4_HR_SI</f>
        <v>0.75</v>
      </c>
      <c r="S10" s="15">
        <f>C_PX_T2_SC_SI</f>
        <v>0.5</v>
      </c>
      <c r="T10" s="10">
        <f>C_PX_T3_HR_SI</f>
        <v>0.1</v>
      </c>
      <c r="U10" s="10">
        <f>C_PX_T1_HR_SI+C_PX_T4_HR_SI</f>
        <v>0.75</v>
      </c>
      <c r="V10" s="15">
        <f>C_PX_T2_SC_SI</f>
        <v>0.5</v>
      </c>
      <c r="W10" s="10">
        <f>C_PX_T3_HR_SI</f>
        <v>0.1</v>
      </c>
      <c r="X10" s="10">
        <f>C_PX_T1_HR_SI+C_PX_T4_HR_SI</f>
        <v>0.75</v>
      </c>
      <c r="Y10" s="15">
        <f>C_PX_T2_SC_SI</f>
        <v>0.5</v>
      </c>
      <c r="Z10" s="10">
        <f>C_PX_T3_HR_SI</f>
        <v>0.1</v>
      </c>
      <c r="AA10" s="17">
        <f>C_PX_T1_HR_SI+C_PX_T4_HR_SI</f>
        <v>0.75</v>
      </c>
      <c r="AB10" s="16">
        <f>C_PX_T2_SC_SI</f>
        <v>0.5</v>
      </c>
      <c r="AC10" s="10">
        <f>C_PX_T3_HR_SI</f>
        <v>0.1</v>
      </c>
      <c r="AD10" s="10">
        <f>C_PX_T1_HR_SI+C_PX_T4_HR_SI</f>
        <v>0.75</v>
      </c>
      <c r="AE10" s="15">
        <f>C_PX_T2_SC_SI</f>
        <v>0.5</v>
      </c>
      <c r="AF10" s="10">
        <f>C_PX_T3_HR_SI</f>
        <v>0.1</v>
      </c>
      <c r="AG10" s="10">
        <f>C_PX_T1_HR_SI+C_PX_T4_HR_SI</f>
        <v>0.75</v>
      </c>
      <c r="AH10" s="15">
        <f>C_PX_T2_SC_SI</f>
        <v>0.5</v>
      </c>
      <c r="AI10" s="10">
        <f>C_PX_T3_HR_SI</f>
        <v>0.1</v>
      </c>
      <c r="AJ10" s="10">
        <f>C_PX_T1_HR_SI+C_PX_T4_HR_SI</f>
        <v>0.75</v>
      </c>
      <c r="AK10" s="15">
        <f>C_PX_T2_SC_SI</f>
        <v>0.5</v>
      </c>
      <c r="AL10" s="10">
        <f>C_PX_T3_HR_SI</f>
        <v>0.1</v>
      </c>
      <c r="AM10" s="17">
        <f>C_PX_T1_HR_SI+C_PX_T4_HR_SI</f>
        <v>0.75</v>
      </c>
      <c r="AN10" s="16">
        <f>C_PX_T2_SC_SI</f>
        <v>0.5</v>
      </c>
      <c r="AO10" s="10">
        <f>C_PX_T3_HR_SI</f>
        <v>0.1</v>
      </c>
      <c r="AP10" s="10">
        <f>C_PX_T1_HR_SI+C_PX_T4_HR_SI</f>
        <v>0.75</v>
      </c>
      <c r="AQ10" s="15">
        <f>C_PX_T2_SC_SI</f>
        <v>0.5</v>
      </c>
      <c r="AR10" s="10">
        <f>C_PX_T3_HR_SI</f>
        <v>0.1</v>
      </c>
      <c r="AS10" s="10">
        <f>C_PX_T1_HR_SI+C_PX_T4_HR_SI</f>
        <v>0.75</v>
      </c>
      <c r="AT10" s="15">
        <f>C_PX_T2_SC_SI</f>
        <v>0.5</v>
      </c>
      <c r="AU10" s="10">
        <f>C_PX_T3_HR_SI</f>
        <v>0.1</v>
      </c>
      <c r="AV10" s="10">
        <f>C_PX_T1_HR_SI+C_PX_T4_HR_SI</f>
        <v>0.75</v>
      </c>
      <c r="AW10" s="15">
        <f>C_PX_T2_SC_SI</f>
        <v>0.5</v>
      </c>
      <c r="AX10" s="10">
        <f>C_PX_T3_HR_SI</f>
        <v>0.1</v>
      </c>
      <c r="AY10" s="17">
        <f>C_PX_T1_HR_SI+C_PX_T4_HR_SI</f>
        <v>0.75</v>
      </c>
      <c r="AZ10" s="16">
        <f>C_PX_T2_SC_SI</f>
        <v>0.5</v>
      </c>
      <c r="BA10" s="10">
        <f>C_PX_T3_HR_SI</f>
        <v>0.1</v>
      </c>
      <c r="BB10" s="10">
        <f>C_PX_T1_HR_SI+C_PX_T4_HR_SI</f>
        <v>0.75</v>
      </c>
      <c r="BC10" s="15">
        <f>C_PX_T2_SC_SI</f>
        <v>0.5</v>
      </c>
      <c r="BD10" s="10">
        <f>C_PX_T3_HR_SI</f>
        <v>0.1</v>
      </c>
      <c r="BE10" s="10">
        <f>C_PX_T1_HR_SI+C_PX_T4_HR_SI</f>
        <v>0.75</v>
      </c>
      <c r="BF10" s="15">
        <f>C_PX_T2_SC_SI</f>
        <v>0.5</v>
      </c>
      <c r="BG10" s="10">
        <f>C_PX_T3_HR_SI</f>
        <v>0.1</v>
      </c>
      <c r="BH10" s="10">
        <f>C_PX_T1_HR_SI+C_PX_T4_HR_SI</f>
        <v>0.75</v>
      </c>
      <c r="BI10" s="15">
        <f>C_PX_T2_SC_SI</f>
        <v>0.5</v>
      </c>
      <c r="BJ10" s="10">
        <f>C_PX_T3_HR_SI</f>
        <v>0.1</v>
      </c>
      <c r="BK10" s="17">
        <f>C_PX_T1_HR_SI+C_PX_T4_HR_SI</f>
        <v>0.75</v>
      </c>
      <c r="BL10" s="16">
        <f>C_PX_T2_SC_SI</f>
        <v>0.5</v>
      </c>
      <c r="BM10" s="10">
        <f>C_PX_T3_HR_SI</f>
        <v>0.1</v>
      </c>
      <c r="BN10" s="10">
        <f>C_PX_T1_HR_SI+C_PX_T4_HR_SI</f>
        <v>0.75</v>
      </c>
      <c r="BO10" s="15">
        <f>C_PX_T2_SC_SI</f>
        <v>0.5</v>
      </c>
      <c r="BP10" s="10">
        <f>C_PX_T3_HR_SI</f>
        <v>0.1</v>
      </c>
      <c r="BQ10" s="10">
        <f>C_PX_T1_HR_SI+C_PX_T4_HR_SI</f>
        <v>0.75</v>
      </c>
      <c r="BR10" s="15">
        <f>C_PX_T2_SC_SI</f>
        <v>0.5</v>
      </c>
      <c r="BS10" s="10">
        <f>C_PX_T3_HR_SI</f>
        <v>0.1</v>
      </c>
      <c r="BT10" s="10">
        <f>C_PX_T1_HR_SI+C_PX_T4_HR_SI</f>
        <v>0.75</v>
      </c>
      <c r="BU10" s="15">
        <f>C_PX_T2_SC_SI</f>
        <v>0.5</v>
      </c>
      <c r="BV10" s="10">
        <f>C_PX_T3_HR_SI</f>
        <v>0.1</v>
      </c>
      <c r="BW10" s="17">
        <f>C_PX_T1_HR_SI+C_PX_T4_HR_SI</f>
        <v>0.75</v>
      </c>
      <c r="BX10" s="16">
        <f>C_PX_T2_SC_SI</f>
        <v>0.5</v>
      </c>
      <c r="BY10" s="10">
        <f>C_PX_T3_HR_SI</f>
        <v>0.1</v>
      </c>
      <c r="BZ10" s="10">
        <f>C_PX_T1_HR_SI+C_PX_T4_HR_SI</f>
        <v>0.75</v>
      </c>
      <c r="CA10" s="15">
        <f>C_PX_T2_SC_SI</f>
        <v>0.5</v>
      </c>
      <c r="CB10" s="10">
        <f>C_PX_T3_HR_SI</f>
        <v>0.1</v>
      </c>
      <c r="CC10" s="10">
        <f>C_PX_T1_HR_SI+C_PX_T4_HR_SI</f>
        <v>0.75</v>
      </c>
      <c r="CD10" s="15">
        <f>C_PX_T2_SC_SI</f>
        <v>0.5</v>
      </c>
      <c r="CE10" s="10">
        <f>C_PX_T3_HR_SI</f>
        <v>0.1</v>
      </c>
      <c r="CF10" s="10">
        <f>C_PX_T1_HR_SI+C_PX_T4_HR_SI</f>
        <v>0.75</v>
      </c>
      <c r="CG10" s="15">
        <f>C_PX_T2_SC_SI</f>
        <v>0.5</v>
      </c>
      <c r="CH10" s="10">
        <f>C_PX_T3_HR_SI</f>
        <v>0.1</v>
      </c>
      <c r="CI10" s="17">
        <f>C_PX_T1_HR_SI+C_PX_T4_HR_SI</f>
        <v>0.75</v>
      </c>
      <c r="CJ10" s="16">
        <f>C_PX_T2_SC_SI</f>
        <v>0.5</v>
      </c>
      <c r="CK10" s="10">
        <f>C_PX_T3_HR_SI</f>
        <v>0.1</v>
      </c>
      <c r="CL10" s="10">
        <f>C_PX_T1_HR_SI+C_PX_T4_HR_SI</f>
        <v>0.75</v>
      </c>
      <c r="CM10" s="15">
        <f>C_PX_T2_SC_SI</f>
        <v>0.5</v>
      </c>
      <c r="CN10" s="10">
        <f>C_PX_T3_HR_SI</f>
        <v>0.1</v>
      </c>
      <c r="CO10" s="10">
        <f>C_PX_T1_HR_SI+C_PX_T4_HR_SI</f>
        <v>0.75</v>
      </c>
      <c r="CP10" s="15">
        <f>C_PX_T2_SC_SI</f>
        <v>0.5</v>
      </c>
      <c r="CQ10" s="10">
        <f>C_PX_T3_HR_SI</f>
        <v>0.1</v>
      </c>
      <c r="CR10" s="10">
        <f>C_PX_T1_HR_SI+C_PX_T4_HR_SI</f>
        <v>0.75</v>
      </c>
      <c r="CS10" s="15">
        <f>C_PX_T2_SC_SI</f>
        <v>0.5</v>
      </c>
      <c r="CT10" s="10">
        <f>C_PX_T3_HR_SI</f>
        <v>0.1</v>
      </c>
      <c r="CU10" s="17">
        <f>C_PX_T1_HR_SI+C_PX_T4_HR_SI</f>
        <v>0.75</v>
      </c>
      <c r="CV10" s="16">
        <f>C_PX_T2_SC_SI</f>
        <v>0.5</v>
      </c>
      <c r="CW10" s="10">
        <f>C_PX_T3_HR_SI</f>
        <v>0.1</v>
      </c>
      <c r="CX10" s="10">
        <f>C_PX_T1_HR_SI+C_PX_T4_HR_SI</f>
        <v>0.75</v>
      </c>
      <c r="CY10" s="15">
        <f>C_PX_T2_SC_SI</f>
        <v>0.5</v>
      </c>
      <c r="CZ10" s="10">
        <f>C_PX_T3_HR_SI</f>
        <v>0.1</v>
      </c>
      <c r="DA10" s="10">
        <f>C_PX_T1_HR_SI+C_PX_T4_HR_SI</f>
        <v>0.75</v>
      </c>
      <c r="DB10" s="15">
        <f>C_PX_T2_SC_SI</f>
        <v>0.5</v>
      </c>
      <c r="DC10" s="10">
        <f>C_PX_T3_HR_SI</f>
        <v>0.1</v>
      </c>
      <c r="DD10" s="10">
        <f>C_PX_T1_HR_SI+C_PX_T4_HR_SI</f>
        <v>0.75</v>
      </c>
      <c r="DE10" s="15">
        <f>C_PX_T2_SC_SI</f>
        <v>0.5</v>
      </c>
      <c r="DF10" s="10">
        <f>C_PX_T3_HR_SI</f>
        <v>0.1</v>
      </c>
      <c r="DG10" s="17">
        <f>C_PX_T1_HR_SI+C_PX_T4_HR_SI</f>
        <v>0.75</v>
      </c>
      <c r="DH10" s="16">
        <f>C_PX_T2_SC_SI</f>
        <v>0.5</v>
      </c>
      <c r="DI10" s="10">
        <f>C_PX_T3_HR_SI</f>
        <v>0.1</v>
      </c>
      <c r="DJ10" s="10">
        <f>C_PX_T1_HR_SI+C_PX_T4_HR_SI</f>
        <v>0.75</v>
      </c>
      <c r="DK10" s="15">
        <f>C_PX_T2_SC_SI</f>
        <v>0.5</v>
      </c>
      <c r="DL10" s="10">
        <f>C_PX_T3_HR_SI</f>
        <v>0.1</v>
      </c>
      <c r="DM10" s="10">
        <f>C_PX_T1_HR_SI+C_PX_T4_HR_SI</f>
        <v>0.75</v>
      </c>
      <c r="DN10" s="15">
        <f>C_PX_T2_SC_SI</f>
        <v>0.5</v>
      </c>
      <c r="DO10" s="10">
        <f>C_PX_T3_HR_SI</f>
        <v>0.1</v>
      </c>
      <c r="DP10" s="10">
        <f>C_PX_T1_HR_SI+C_PX_T4_HR_SI</f>
        <v>0.75</v>
      </c>
      <c r="DQ10" s="15">
        <f>C_PX_T2_SC_SI</f>
        <v>0.5</v>
      </c>
      <c r="DR10" s="10">
        <f>C_PX_T3_HR_SI</f>
        <v>0.1</v>
      </c>
      <c r="DS10" s="17">
        <f>C_PX_T1_HR_SI+C_PX_T4_HR_SI</f>
        <v>0.75</v>
      </c>
      <c r="DT10" s="16">
        <f>C_PX_T2_SC_SI</f>
        <v>0.5</v>
      </c>
      <c r="DU10" s="10">
        <f>C_PX_T3_HR_SI</f>
        <v>0.1</v>
      </c>
      <c r="DV10" s="10">
        <f>C_PX_T1_HR_SI+C_PX_T4_HR_SI</f>
        <v>0.75</v>
      </c>
      <c r="DW10" s="15">
        <f>C_PX_T2_SC_SI</f>
        <v>0.5</v>
      </c>
      <c r="DX10" s="10">
        <f>C_PX_T3_HR_SI</f>
        <v>0.1</v>
      </c>
      <c r="DY10" s="10">
        <f>C_PX_T1_HR_SI+C_PX_T4_HR_SI</f>
        <v>0.75</v>
      </c>
      <c r="DZ10" s="15">
        <f>C_PX_T2_SC_SI</f>
        <v>0.5</v>
      </c>
      <c r="EA10" s="10">
        <f>C_PX_T3_HR_SI</f>
        <v>0.1</v>
      </c>
      <c r="EB10" s="10">
        <f>C_PX_T1_HR_SI+C_PX_T4_HR_SI</f>
        <v>0.75</v>
      </c>
      <c r="EC10" s="15">
        <f>C_PX_T2_SC_SI</f>
        <v>0.5</v>
      </c>
      <c r="ED10" s="10">
        <f>C_PX_T3_HR_SI</f>
        <v>0.1</v>
      </c>
      <c r="EE10" s="17">
        <f>C_PX_T1_HR_SI+C_PX_T4_HR_SI</f>
        <v>0.75</v>
      </c>
      <c r="EF10" s="16">
        <f>C_PX_T2_SC_SI</f>
        <v>0.5</v>
      </c>
      <c r="EG10" s="10">
        <f>C_PX_T3_HR_SI</f>
        <v>0.1</v>
      </c>
      <c r="EH10" s="10">
        <f>C_PX_T1_HR_SI+C_PX_T4_HR_SI</f>
        <v>0.75</v>
      </c>
      <c r="EI10" s="15">
        <f>C_PX_T2_SC_SI</f>
        <v>0.5</v>
      </c>
      <c r="EJ10" s="10">
        <f>C_PX_T3_HR_SI</f>
        <v>0.1</v>
      </c>
      <c r="EK10" s="10">
        <f>C_PX_T1_HR_SI+C_PX_T4_HR_SI</f>
        <v>0.75</v>
      </c>
      <c r="EL10" s="15">
        <f>C_PX_T2_SC_SI</f>
        <v>0.5</v>
      </c>
      <c r="EM10" s="10">
        <f>C_PX_T3_HR_SI</f>
        <v>0.1</v>
      </c>
      <c r="EN10" s="10">
        <f>C_PX_T1_HR_SI+C_PX_T4_HR_SI</f>
        <v>0.75</v>
      </c>
      <c r="EO10" s="15">
        <f>C_PX_T2_SC_SI</f>
        <v>0.5</v>
      </c>
      <c r="EP10" s="10">
        <f>C_PX_T3_HR_SI</f>
        <v>0.1</v>
      </c>
      <c r="EQ10" s="17">
        <f>C_PX_T1_HR_SI+C_PX_T4_HR_SI</f>
        <v>0.75</v>
      </c>
      <c r="ER10" s="16">
        <f>C_PX_T2_SC_SI</f>
        <v>0.5</v>
      </c>
      <c r="ES10" s="10">
        <f>C_PX_T3_HR_SI</f>
        <v>0.1</v>
      </c>
      <c r="ET10" s="10">
        <f>C_PX_T1_HR_SI+C_PX_T4_HR_SI</f>
        <v>0.75</v>
      </c>
      <c r="EU10" s="15">
        <f>C_PX_T2_SC_SI</f>
        <v>0.5</v>
      </c>
      <c r="EV10" s="10">
        <f>C_PX_T3_HR_SI</f>
        <v>0.1</v>
      </c>
      <c r="EW10" s="10">
        <f>C_PX_T1_HR_SI+C_PX_T4_HR_SI</f>
        <v>0.75</v>
      </c>
      <c r="EX10" s="15">
        <f>C_PX_T2_SC_SI</f>
        <v>0.5</v>
      </c>
      <c r="EY10" s="10">
        <f>C_PX_T3_HR_SI</f>
        <v>0.1</v>
      </c>
      <c r="EZ10" s="10">
        <f>C_PX_T1_HR_SI+C_PX_T4_HR_SI</f>
        <v>0.75</v>
      </c>
      <c r="FA10" s="15">
        <f>C_PX_T2_SC_SI</f>
        <v>0.5</v>
      </c>
      <c r="FB10" s="10">
        <f>C_PX_T3_HR_SI</f>
        <v>0.1</v>
      </c>
      <c r="FC10" s="17">
        <f>C_PX_T1_HR_SI+C_PX_T4_HR_SI</f>
        <v>0.75</v>
      </c>
      <c r="FD10" s="16">
        <f>C_PX_T2_SC_SI</f>
        <v>0.5</v>
      </c>
      <c r="FE10" s="10">
        <f>C_PX_T3_HR_SI</f>
        <v>0.1</v>
      </c>
      <c r="FF10" s="10">
        <f>C_PX_T1_HR_SI+C_PX_T4_HR_SI</f>
        <v>0.75</v>
      </c>
      <c r="FG10" s="15">
        <f>C_PX_T2_SC_SI</f>
        <v>0.5</v>
      </c>
      <c r="FH10" s="10">
        <f>C_PX_T3_HR_SI</f>
        <v>0.1</v>
      </c>
      <c r="FI10" s="10">
        <f>C_PX_T1_HR_SI+C_PX_T4_HR_SI</f>
        <v>0.75</v>
      </c>
      <c r="FJ10" s="15">
        <f>C_PX_T2_SC_SI</f>
        <v>0.5</v>
      </c>
      <c r="FK10" s="10">
        <f>C_PX_T3_HR_SI</f>
        <v>0.1</v>
      </c>
      <c r="FL10" s="10">
        <f>C_PX_T1_HR_SI+C_PX_T4_HR_SI</f>
        <v>0.75</v>
      </c>
      <c r="FM10" s="15">
        <f>C_PX_T2_SC_SI</f>
        <v>0.5</v>
      </c>
      <c r="FN10" s="10">
        <f>C_PX_T3_HR_SI</f>
        <v>0.1</v>
      </c>
      <c r="FO10" s="17">
        <f>C_PX_T1_HR_SI+C_PX_T4_HR_SI</f>
        <v>0.75</v>
      </c>
      <c r="FP10" s="16">
        <f>C_PX_T2_SC_SI</f>
        <v>0.5</v>
      </c>
      <c r="FQ10" s="10">
        <f>C_PX_T3_HR_SI</f>
        <v>0.1</v>
      </c>
      <c r="FR10" s="10">
        <f>C_PX_T1_HR_SI+C_PX_T4_HR_SI</f>
        <v>0.75</v>
      </c>
      <c r="FS10" s="15">
        <f>C_PX_T2_SC_SI</f>
        <v>0.5</v>
      </c>
      <c r="FT10" s="10">
        <f>C_PX_T3_HR_SI</f>
        <v>0.1</v>
      </c>
      <c r="FU10" s="10">
        <f>C_PX_T1_HR_SI+C_PX_T4_HR_SI</f>
        <v>0.75</v>
      </c>
      <c r="FV10" s="15">
        <f>C_PX_T2_SC_SI</f>
        <v>0.5</v>
      </c>
      <c r="FW10" s="10">
        <f>C_PX_T3_HR_SI</f>
        <v>0.1</v>
      </c>
      <c r="FX10" s="10">
        <f>C_PX_T1_HR_SI+C_PX_T4_HR_SI</f>
        <v>0.75</v>
      </c>
      <c r="FY10" s="15">
        <f>C_PX_T2_SC_SI</f>
        <v>0.5</v>
      </c>
      <c r="FZ10" s="10">
        <f>C_PX_T3_HR_SI</f>
        <v>0.1</v>
      </c>
      <c r="GA10" s="17">
        <f>C_PX_T1_HR_SI+C_PX_T4_HR_SI</f>
        <v>0.75</v>
      </c>
      <c r="GB10" s="16"/>
      <c r="GD10" s="16"/>
      <c r="GE10" s="16"/>
    </row>
    <row r="11" spans="2:187" x14ac:dyDescent="0.25">
      <c r="B11" s="11" t="str">
        <f>'MD - IMP'!$B71</f>
        <v>HR-JI</v>
      </c>
      <c r="C11" s="17"/>
      <c r="D11" s="104">
        <f>C_P1_T1_HR_JI</f>
        <v>0</v>
      </c>
      <c r="E11" s="105">
        <f>C_P1_T2_HR_JI</f>
        <v>1</v>
      </c>
      <c r="F11" s="105">
        <f>C_P1_T3_HR_JI</f>
        <v>1</v>
      </c>
      <c r="G11" s="109">
        <f>C_P1_T4_HR_JI</f>
        <v>1</v>
      </c>
      <c r="H11" s="108">
        <f>C_P1_T5_HR_JI</f>
        <v>1</v>
      </c>
      <c r="I11" s="108">
        <f>C_P1_T6_HR_JI+C_PX_T1_HR_JI</f>
        <v>1</v>
      </c>
      <c r="J11" s="15">
        <f>C_PX_T2_HR_JI</f>
        <v>1</v>
      </c>
      <c r="K11" s="10">
        <f>C_PX_T3_HR_JI</f>
        <v>1</v>
      </c>
      <c r="L11" s="10">
        <f>C_PX_T1_HR_JI+C_PX_T4_HR_JI</f>
        <v>1</v>
      </c>
      <c r="M11" s="15">
        <f>C_PX_T2_HR_JI</f>
        <v>1</v>
      </c>
      <c r="N11" s="10">
        <f>C_PX_T3_HR_JI</f>
        <v>1</v>
      </c>
      <c r="O11" s="17">
        <f>C_PX_T1_HR_JI+C_PX_T4_HR_JI</f>
        <v>1</v>
      </c>
      <c r="P11" s="16">
        <f>C_PX_T2_HR_JI</f>
        <v>1</v>
      </c>
      <c r="Q11" s="10">
        <f>C_PX_T3_HR_JI</f>
        <v>1</v>
      </c>
      <c r="R11" s="10">
        <f>C_PX_T1_HR_JI+C_PX_T4_HR_JI</f>
        <v>1</v>
      </c>
      <c r="S11" s="15">
        <f>C_PX_T2_HR_JI</f>
        <v>1</v>
      </c>
      <c r="T11" s="10">
        <f>C_PX_T3_HR_JI</f>
        <v>1</v>
      </c>
      <c r="U11" s="10">
        <f>C_PX_T1_HR_JI+C_PX_T4_HR_JI</f>
        <v>1</v>
      </c>
      <c r="V11" s="15">
        <f>C_PX_T2_HR_JI</f>
        <v>1</v>
      </c>
      <c r="W11" s="10">
        <f>C_PX_T3_HR_JI</f>
        <v>1</v>
      </c>
      <c r="X11" s="10">
        <f>C_PX_T1_HR_JI+C_PX_T4_HR_JI</f>
        <v>1</v>
      </c>
      <c r="Y11" s="15">
        <f>C_PX_T2_HR_JI</f>
        <v>1</v>
      </c>
      <c r="Z11" s="10">
        <f>C_PX_T3_HR_JI</f>
        <v>1</v>
      </c>
      <c r="AA11" s="17">
        <f>C_PX_T1_HR_JI+C_PX_T4_HR_JI</f>
        <v>1</v>
      </c>
      <c r="AB11" s="16">
        <f>C_PX_T2_HR_JI</f>
        <v>1</v>
      </c>
      <c r="AC11" s="10">
        <f>C_PX_T3_HR_JI</f>
        <v>1</v>
      </c>
      <c r="AD11" s="10">
        <f>C_PX_T1_HR_JI+C_PX_T4_HR_JI</f>
        <v>1</v>
      </c>
      <c r="AE11" s="15">
        <f>C_PX_T2_HR_JI</f>
        <v>1</v>
      </c>
      <c r="AF11" s="10">
        <f>C_PX_T3_HR_JI</f>
        <v>1</v>
      </c>
      <c r="AG11" s="10">
        <f>C_PX_T1_HR_JI+C_PX_T4_HR_JI</f>
        <v>1</v>
      </c>
      <c r="AH11" s="15">
        <f>C_PX_T2_HR_JI</f>
        <v>1</v>
      </c>
      <c r="AI11" s="10">
        <f>C_PX_T3_HR_JI</f>
        <v>1</v>
      </c>
      <c r="AJ11" s="10">
        <f>C_PX_T1_HR_JI+C_PX_T4_HR_JI</f>
        <v>1</v>
      </c>
      <c r="AK11" s="15">
        <f>C_PX_T2_HR_JI</f>
        <v>1</v>
      </c>
      <c r="AL11" s="10">
        <f>C_PX_T3_HR_JI</f>
        <v>1</v>
      </c>
      <c r="AM11" s="17">
        <f>C_PX_T1_HR_JI+C_PX_T4_HR_JI</f>
        <v>1</v>
      </c>
      <c r="AN11" s="16">
        <f>C_PX_T2_HR_JI</f>
        <v>1</v>
      </c>
      <c r="AO11" s="10">
        <f>C_PX_T3_HR_JI</f>
        <v>1</v>
      </c>
      <c r="AP11" s="10">
        <f>C_PX_T1_HR_JI+C_PX_T4_HR_JI</f>
        <v>1</v>
      </c>
      <c r="AQ11" s="15">
        <f>C_PX_T2_HR_JI</f>
        <v>1</v>
      </c>
      <c r="AR11" s="10">
        <f>C_PX_T3_HR_JI</f>
        <v>1</v>
      </c>
      <c r="AS11" s="10">
        <f>C_PX_T1_HR_JI+C_PX_T4_HR_JI</f>
        <v>1</v>
      </c>
      <c r="AT11" s="15">
        <f>C_PX_T2_HR_JI</f>
        <v>1</v>
      </c>
      <c r="AU11" s="10">
        <f>C_PX_T3_HR_JI</f>
        <v>1</v>
      </c>
      <c r="AV11" s="10">
        <f>C_PX_T1_HR_JI+C_PX_T4_HR_JI</f>
        <v>1</v>
      </c>
      <c r="AW11" s="15">
        <f>C_PX_T2_HR_JI</f>
        <v>1</v>
      </c>
      <c r="AX11" s="10">
        <f>C_PX_T3_HR_JI</f>
        <v>1</v>
      </c>
      <c r="AY11" s="17">
        <f>C_PX_T1_HR_JI+C_PX_T4_HR_JI</f>
        <v>1</v>
      </c>
      <c r="AZ11" s="16">
        <f>C_PX_T2_HR_JI</f>
        <v>1</v>
      </c>
      <c r="BA11" s="10">
        <f>C_PX_T3_HR_JI</f>
        <v>1</v>
      </c>
      <c r="BB11" s="10">
        <f>C_PX_T1_HR_JI+C_PX_T4_HR_JI</f>
        <v>1</v>
      </c>
      <c r="BC11" s="15">
        <f>C_PX_T2_HR_JI</f>
        <v>1</v>
      </c>
      <c r="BD11" s="10">
        <f>C_PX_T3_HR_JI</f>
        <v>1</v>
      </c>
      <c r="BE11" s="10">
        <f>C_PX_T1_HR_JI+C_PX_T4_HR_JI</f>
        <v>1</v>
      </c>
      <c r="BF11" s="15">
        <f>C_PX_T2_HR_JI</f>
        <v>1</v>
      </c>
      <c r="BG11" s="10">
        <f>C_PX_T3_HR_JI</f>
        <v>1</v>
      </c>
      <c r="BH11" s="10">
        <f>C_PX_T1_HR_JI+C_PX_T4_HR_JI</f>
        <v>1</v>
      </c>
      <c r="BI11" s="15">
        <f>C_PX_T2_HR_JI</f>
        <v>1</v>
      </c>
      <c r="BJ11" s="10">
        <f>C_PX_T3_HR_JI</f>
        <v>1</v>
      </c>
      <c r="BK11" s="17">
        <f>C_PX_T1_HR_JI+C_PX_T4_HR_JI</f>
        <v>1</v>
      </c>
      <c r="BL11" s="16">
        <f>C_PX_T2_HR_JI</f>
        <v>1</v>
      </c>
      <c r="BM11" s="10">
        <f>C_PX_T3_HR_JI</f>
        <v>1</v>
      </c>
      <c r="BN11" s="10">
        <f>C_PX_T1_HR_JI+C_PX_T4_HR_JI</f>
        <v>1</v>
      </c>
      <c r="BO11" s="15">
        <f>C_PX_T2_HR_JI</f>
        <v>1</v>
      </c>
      <c r="BP11" s="10">
        <f>C_PX_T3_HR_JI</f>
        <v>1</v>
      </c>
      <c r="BQ11" s="10">
        <f>C_PX_T1_HR_JI+C_PX_T4_HR_JI</f>
        <v>1</v>
      </c>
      <c r="BR11" s="15">
        <f>C_PX_T2_HR_JI</f>
        <v>1</v>
      </c>
      <c r="BS11" s="10">
        <f>C_PX_T3_HR_JI</f>
        <v>1</v>
      </c>
      <c r="BT11" s="10">
        <f>C_PX_T1_HR_JI+C_PX_T4_HR_JI</f>
        <v>1</v>
      </c>
      <c r="BU11" s="15">
        <f>C_PX_T2_HR_JI</f>
        <v>1</v>
      </c>
      <c r="BV11" s="10">
        <f>C_PX_T3_HR_JI</f>
        <v>1</v>
      </c>
      <c r="BW11" s="17">
        <f>C_PX_T1_HR_JI+C_PX_T4_HR_JI</f>
        <v>1</v>
      </c>
      <c r="BX11" s="16">
        <f>C_PX_T2_HR_JI</f>
        <v>1</v>
      </c>
      <c r="BY11" s="10">
        <f>C_PX_T3_HR_JI</f>
        <v>1</v>
      </c>
      <c r="BZ11" s="10">
        <f>C_PX_T1_HR_JI+C_PX_T4_HR_JI</f>
        <v>1</v>
      </c>
      <c r="CA11" s="15">
        <f>C_PX_T2_HR_JI</f>
        <v>1</v>
      </c>
      <c r="CB11" s="10">
        <f>C_PX_T3_HR_JI</f>
        <v>1</v>
      </c>
      <c r="CC11" s="10">
        <f>C_PX_T1_HR_JI+C_PX_T4_HR_JI</f>
        <v>1</v>
      </c>
      <c r="CD11" s="15">
        <f>C_PX_T2_HR_JI</f>
        <v>1</v>
      </c>
      <c r="CE11" s="10">
        <f>C_PX_T3_HR_JI</f>
        <v>1</v>
      </c>
      <c r="CF11" s="10">
        <f>C_PX_T1_HR_JI+C_PX_T4_HR_JI</f>
        <v>1</v>
      </c>
      <c r="CG11" s="15">
        <f>C_PX_T2_HR_JI</f>
        <v>1</v>
      </c>
      <c r="CH11" s="10">
        <f>C_PX_T3_HR_JI</f>
        <v>1</v>
      </c>
      <c r="CI11" s="17">
        <f>C_PX_T1_HR_JI+C_PX_T4_HR_JI</f>
        <v>1</v>
      </c>
      <c r="CJ11" s="16">
        <f>C_PX_T2_HR_JI</f>
        <v>1</v>
      </c>
      <c r="CK11" s="10">
        <f>C_PX_T3_HR_JI</f>
        <v>1</v>
      </c>
      <c r="CL11" s="10">
        <f>C_PX_T1_HR_JI+C_PX_T4_HR_JI</f>
        <v>1</v>
      </c>
      <c r="CM11" s="15">
        <f>C_PX_T2_HR_JI</f>
        <v>1</v>
      </c>
      <c r="CN11" s="10">
        <f>C_PX_T3_HR_JI</f>
        <v>1</v>
      </c>
      <c r="CO11" s="10">
        <f>C_PX_T1_HR_JI+C_PX_T4_HR_JI</f>
        <v>1</v>
      </c>
      <c r="CP11" s="15">
        <f>C_PX_T2_HR_JI</f>
        <v>1</v>
      </c>
      <c r="CQ11" s="10">
        <f>C_PX_T3_HR_JI</f>
        <v>1</v>
      </c>
      <c r="CR11" s="10">
        <f>C_PX_T1_HR_JI+C_PX_T4_HR_JI</f>
        <v>1</v>
      </c>
      <c r="CS11" s="15">
        <f>C_PX_T2_HR_JI</f>
        <v>1</v>
      </c>
      <c r="CT11" s="10">
        <f>C_PX_T3_HR_JI</f>
        <v>1</v>
      </c>
      <c r="CU11" s="17">
        <f>C_PX_T1_HR_JI+C_PX_T4_HR_JI</f>
        <v>1</v>
      </c>
      <c r="CV11" s="16">
        <f>C_PX_T2_HR_JI</f>
        <v>1</v>
      </c>
      <c r="CW11" s="10">
        <f>C_PX_T3_HR_JI</f>
        <v>1</v>
      </c>
      <c r="CX11" s="10">
        <f>C_PX_T1_HR_JI+C_PX_T4_HR_JI</f>
        <v>1</v>
      </c>
      <c r="CY11" s="15">
        <f>C_PX_T2_HR_JI</f>
        <v>1</v>
      </c>
      <c r="CZ11" s="10">
        <f>C_PX_T3_HR_JI</f>
        <v>1</v>
      </c>
      <c r="DA11" s="10">
        <f>C_PX_T1_HR_JI+C_PX_T4_HR_JI</f>
        <v>1</v>
      </c>
      <c r="DB11" s="15">
        <f>C_PX_T2_HR_JI</f>
        <v>1</v>
      </c>
      <c r="DC11" s="10">
        <f>C_PX_T3_HR_JI</f>
        <v>1</v>
      </c>
      <c r="DD11" s="10">
        <f>C_PX_T1_HR_JI+C_PX_T4_HR_JI</f>
        <v>1</v>
      </c>
      <c r="DE11" s="15">
        <f>C_PX_T2_HR_JI</f>
        <v>1</v>
      </c>
      <c r="DF11" s="10">
        <f>C_PX_T3_HR_JI</f>
        <v>1</v>
      </c>
      <c r="DG11" s="17">
        <f>C_PX_T1_HR_JI+C_PX_T4_HR_JI</f>
        <v>1</v>
      </c>
      <c r="DH11" s="16">
        <f>C_PX_T2_HR_JI</f>
        <v>1</v>
      </c>
      <c r="DI11" s="10">
        <f>C_PX_T3_HR_JI</f>
        <v>1</v>
      </c>
      <c r="DJ11" s="10">
        <f>C_PX_T1_HR_JI+C_PX_T4_HR_JI</f>
        <v>1</v>
      </c>
      <c r="DK11" s="15">
        <f>C_PX_T2_HR_JI</f>
        <v>1</v>
      </c>
      <c r="DL11" s="10">
        <f>C_PX_T3_HR_JI</f>
        <v>1</v>
      </c>
      <c r="DM11" s="10">
        <f>C_PX_T1_HR_JI+C_PX_T4_HR_JI</f>
        <v>1</v>
      </c>
      <c r="DN11" s="15">
        <f>C_PX_T2_HR_JI</f>
        <v>1</v>
      </c>
      <c r="DO11" s="10">
        <f>C_PX_T3_HR_JI</f>
        <v>1</v>
      </c>
      <c r="DP11" s="10">
        <f>C_PX_T1_HR_JI+C_PX_T4_HR_JI</f>
        <v>1</v>
      </c>
      <c r="DQ11" s="15">
        <f>C_PX_T2_HR_JI</f>
        <v>1</v>
      </c>
      <c r="DR11" s="10">
        <f>C_PX_T3_HR_JI</f>
        <v>1</v>
      </c>
      <c r="DS11" s="17">
        <f>C_PX_T1_HR_JI+C_PX_T4_HR_JI</f>
        <v>1</v>
      </c>
      <c r="DT11" s="16">
        <f>C_PX_T2_HR_JI</f>
        <v>1</v>
      </c>
      <c r="DU11" s="10">
        <f>C_PX_T3_HR_JI</f>
        <v>1</v>
      </c>
      <c r="DV11" s="10">
        <f>C_PX_T1_HR_JI+C_PX_T4_HR_JI</f>
        <v>1</v>
      </c>
      <c r="DW11" s="15">
        <f>C_PX_T2_HR_JI</f>
        <v>1</v>
      </c>
      <c r="DX11" s="10">
        <f>C_PX_T3_HR_JI</f>
        <v>1</v>
      </c>
      <c r="DY11" s="10">
        <f>C_PX_T1_HR_JI+C_PX_T4_HR_JI</f>
        <v>1</v>
      </c>
      <c r="DZ11" s="15">
        <f>C_PX_T2_HR_JI</f>
        <v>1</v>
      </c>
      <c r="EA11" s="10">
        <f>C_PX_T3_HR_JI</f>
        <v>1</v>
      </c>
      <c r="EB11" s="10">
        <f>C_PX_T1_HR_JI+C_PX_T4_HR_JI</f>
        <v>1</v>
      </c>
      <c r="EC11" s="15">
        <f>C_PX_T2_HR_JI</f>
        <v>1</v>
      </c>
      <c r="ED11" s="10">
        <f>C_PX_T3_HR_JI</f>
        <v>1</v>
      </c>
      <c r="EE11" s="17">
        <f>C_PX_T1_HR_JI+C_PX_T4_HR_JI</f>
        <v>1</v>
      </c>
      <c r="EF11" s="16">
        <f>C_PX_T2_HR_JI</f>
        <v>1</v>
      </c>
      <c r="EG11" s="10">
        <f>C_PX_T3_HR_JI</f>
        <v>1</v>
      </c>
      <c r="EH11" s="10">
        <f>C_PX_T1_HR_JI+C_PX_T4_HR_JI</f>
        <v>1</v>
      </c>
      <c r="EI11" s="15">
        <f>C_PX_T2_HR_JI</f>
        <v>1</v>
      </c>
      <c r="EJ11" s="10">
        <f>C_PX_T3_HR_JI</f>
        <v>1</v>
      </c>
      <c r="EK11" s="10">
        <f>C_PX_T1_HR_JI+C_PX_T4_HR_JI</f>
        <v>1</v>
      </c>
      <c r="EL11" s="15">
        <f>C_PX_T2_HR_JI</f>
        <v>1</v>
      </c>
      <c r="EM11" s="10">
        <f>C_PX_T3_HR_JI</f>
        <v>1</v>
      </c>
      <c r="EN11" s="10">
        <f>C_PX_T1_HR_JI+C_PX_T4_HR_JI</f>
        <v>1</v>
      </c>
      <c r="EO11" s="15">
        <f>C_PX_T2_HR_JI</f>
        <v>1</v>
      </c>
      <c r="EP11" s="10">
        <f>C_PX_T3_HR_JI</f>
        <v>1</v>
      </c>
      <c r="EQ11" s="17">
        <f>C_PX_T1_HR_JI+C_PX_T4_HR_JI</f>
        <v>1</v>
      </c>
      <c r="ER11" s="16">
        <f>C_PX_T2_HR_JI</f>
        <v>1</v>
      </c>
      <c r="ES11" s="10">
        <f>C_PX_T3_HR_JI</f>
        <v>1</v>
      </c>
      <c r="ET11" s="10">
        <f>C_PX_T1_HR_JI+C_PX_T4_HR_JI</f>
        <v>1</v>
      </c>
      <c r="EU11" s="15">
        <f>C_PX_T2_HR_JI</f>
        <v>1</v>
      </c>
      <c r="EV11" s="10">
        <f>C_PX_T3_HR_JI</f>
        <v>1</v>
      </c>
      <c r="EW11" s="10">
        <f>C_PX_T1_HR_JI+C_PX_T4_HR_JI</f>
        <v>1</v>
      </c>
      <c r="EX11" s="15">
        <f>C_PX_T2_HR_JI</f>
        <v>1</v>
      </c>
      <c r="EY11" s="10">
        <f>C_PX_T3_HR_JI</f>
        <v>1</v>
      </c>
      <c r="EZ11" s="10">
        <f>C_PX_T1_HR_JI+C_PX_T4_HR_JI</f>
        <v>1</v>
      </c>
      <c r="FA11" s="15">
        <f>C_PX_T2_HR_JI</f>
        <v>1</v>
      </c>
      <c r="FB11" s="10">
        <f>C_PX_T3_HR_JI</f>
        <v>1</v>
      </c>
      <c r="FC11" s="17">
        <f>C_PX_T1_HR_JI+C_PX_T4_HR_JI</f>
        <v>1</v>
      </c>
      <c r="FD11" s="16">
        <f>C_PX_T2_HR_JI</f>
        <v>1</v>
      </c>
      <c r="FE11" s="10">
        <f>C_PX_T3_HR_JI</f>
        <v>1</v>
      </c>
      <c r="FF11" s="10">
        <f>C_PX_T1_HR_JI+C_PX_T4_HR_JI</f>
        <v>1</v>
      </c>
      <c r="FG11" s="15">
        <f>C_PX_T2_HR_JI</f>
        <v>1</v>
      </c>
      <c r="FH11" s="10">
        <f>C_PX_T3_HR_JI</f>
        <v>1</v>
      </c>
      <c r="FI11" s="10">
        <f>C_PX_T1_HR_JI+C_PX_T4_HR_JI</f>
        <v>1</v>
      </c>
      <c r="FJ11" s="15">
        <f>C_PX_T2_HR_JI</f>
        <v>1</v>
      </c>
      <c r="FK11" s="10">
        <f>C_PX_T3_HR_JI</f>
        <v>1</v>
      </c>
      <c r="FL11" s="10">
        <f>C_PX_T1_HR_JI+C_PX_T4_HR_JI</f>
        <v>1</v>
      </c>
      <c r="FM11" s="15">
        <f>C_PX_T2_HR_JI</f>
        <v>1</v>
      </c>
      <c r="FN11" s="10">
        <f>C_PX_T3_HR_JI</f>
        <v>1</v>
      </c>
      <c r="FO11" s="17">
        <f>C_PX_T1_HR_JI+C_PX_T4_HR_JI</f>
        <v>1</v>
      </c>
      <c r="FP11" s="16">
        <f>C_PX_T2_HR_JI</f>
        <v>1</v>
      </c>
      <c r="FQ11" s="10">
        <f>C_PX_T3_HR_JI</f>
        <v>1</v>
      </c>
      <c r="FR11" s="10">
        <f>C_PX_T1_HR_JI+C_PX_T4_HR_JI</f>
        <v>1</v>
      </c>
      <c r="FS11" s="15">
        <f>C_PX_T2_HR_JI</f>
        <v>1</v>
      </c>
      <c r="FT11" s="10">
        <f>C_PX_T3_HR_JI</f>
        <v>1</v>
      </c>
      <c r="FU11" s="10">
        <f>C_PX_T1_HR_JI+C_PX_T4_HR_JI</f>
        <v>1</v>
      </c>
      <c r="FV11" s="15">
        <f>C_PX_T2_HR_JI</f>
        <v>1</v>
      </c>
      <c r="FW11" s="10">
        <f>C_PX_T3_HR_JI</f>
        <v>1</v>
      </c>
      <c r="FX11" s="10">
        <f>C_PX_T1_HR_JI+C_PX_T4_HR_JI</f>
        <v>1</v>
      </c>
      <c r="FY11" s="15">
        <f>C_PX_T2_HR_JI</f>
        <v>1</v>
      </c>
      <c r="FZ11" s="10">
        <f>C_PX_T3_HR_JI</f>
        <v>1</v>
      </c>
      <c r="GA11" s="17">
        <f>C_PX_T1_HR_JI+C_PX_T4_HR_JI</f>
        <v>1</v>
      </c>
      <c r="GB11" s="16"/>
      <c r="GD11" s="16"/>
      <c r="GE11" s="16"/>
    </row>
    <row r="12" spans="2:187" x14ac:dyDescent="0.25">
      <c r="B12" s="11" t="str">
        <f>'MD - IMP'!$B72</f>
        <v>HR-SP</v>
      </c>
      <c r="C12" s="17"/>
      <c r="D12" s="104">
        <f>C_P1_T1_HR_SP</f>
        <v>0</v>
      </c>
      <c r="E12" s="105">
        <f>C_P1_T2_HR_SP</f>
        <v>0</v>
      </c>
      <c r="F12" s="105">
        <f>C_P1_T3_HR_SP</f>
        <v>1</v>
      </c>
      <c r="G12" s="109">
        <f>C_P1_T4_HR_SP</f>
        <v>2</v>
      </c>
      <c r="H12" s="108">
        <f>C_P1_T5_HR_SP</f>
        <v>2</v>
      </c>
      <c r="I12" s="108">
        <f>C_P1_T6_HR_SP+C_PX_T1_FN_SP</f>
        <v>2</v>
      </c>
      <c r="J12" s="15">
        <f>C_PX_T2_HR_SP</f>
        <v>2</v>
      </c>
      <c r="K12" s="10">
        <f>C_PX_T3_HR_SP</f>
        <v>2</v>
      </c>
      <c r="L12" s="10">
        <f>C_PX_T1_HR_SP+C_PX_T4_FN_SP</f>
        <v>2</v>
      </c>
      <c r="M12" s="15">
        <f>C_PX_T2_HR_SP</f>
        <v>2</v>
      </c>
      <c r="N12" s="10">
        <f>C_PX_T3_HR_SP</f>
        <v>2</v>
      </c>
      <c r="O12" s="17">
        <f>C_PX_T1_HR_SP+C_PX_T4_FN_SP</f>
        <v>2</v>
      </c>
      <c r="P12" s="16">
        <f>C_PX_T2_HR_SP</f>
        <v>2</v>
      </c>
      <c r="Q12" s="10">
        <f>C_PX_T3_HR_SP</f>
        <v>2</v>
      </c>
      <c r="R12" s="10">
        <f>C_PX_T1_HR_SP+C_PX_T4_FN_SP</f>
        <v>2</v>
      </c>
      <c r="S12" s="15">
        <f>C_PX_T2_HR_SP</f>
        <v>2</v>
      </c>
      <c r="T12" s="10">
        <f>C_PX_T3_HR_SP</f>
        <v>2</v>
      </c>
      <c r="U12" s="10">
        <f>C_PX_T1_HR_SP+C_PX_T4_FN_SP</f>
        <v>2</v>
      </c>
      <c r="V12" s="15">
        <f>C_PX_T2_HR_SP</f>
        <v>2</v>
      </c>
      <c r="W12" s="10">
        <f>C_PX_T3_HR_SP</f>
        <v>2</v>
      </c>
      <c r="X12" s="10">
        <f>C_PX_T1_HR_SP+C_PX_T4_FN_SP</f>
        <v>2</v>
      </c>
      <c r="Y12" s="15">
        <f>C_PX_T2_HR_SP</f>
        <v>2</v>
      </c>
      <c r="Z12" s="10">
        <f>C_PX_T3_HR_SP</f>
        <v>2</v>
      </c>
      <c r="AA12" s="17">
        <f>C_PX_T1_HR_SP+C_PX_T4_FN_SP</f>
        <v>2</v>
      </c>
      <c r="AB12" s="16">
        <f>C_PX_T2_HR_SP</f>
        <v>2</v>
      </c>
      <c r="AC12" s="10">
        <f>C_PX_T3_HR_SP</f>
        <v>2</v>
      </c>
      <c r="AD12" s="10">
        <f>C_PX_T1_HR_SP+C_PX_T4_FN_SP</f>
        <v>2</v>
      </c>
      <c r="AE12" s="15">
        <f>C_PX_T2_HR_SP</f>
        <v>2</v>
      </c>
      <c r="AF12" s="10">
        <f>C_PX_T3_HR_SP</f>
        <v>2</v>
      </c>
      <c r="AG12" s="10">
        <f>C_PX_T1_HR_SP+C_PX_T4_FN_SP</f>
        <v>2</v>
      </c>
      <c r="AH12" s="15">
        <f>C_PX_T2_HR_SP</f>
        <v>2</v>
      </c>
      <c r="AI12" s="10">
        <f>C_PX_T3_HR_SP</f>
        <v>2</v>
      </c>
      <c r="AJ12" s="10">
        <f>C_PX_T1_HR_SP+C_PX_T4_FN_SP</f>
        <v>2</v>
      </c>
      <c r="AK12" s="15">
        <f>C_PX_T2_HR_SP</f>
        <v>2</v>
      </c>
      <c r="AL12" s="10">
        <f>C_PX_T3_HR_SP</f>
        <v>2</v>
      </c>
      <c r="AM12" s="17">
        <f>C_PX_T1_HR_SP+C_PX_T4_FN_SP</f>
        <v>2</v>
      </c>
      <c r="AN12" s="16">
        <f>C_PX_T2_HR_SP</f>
        <v>2</v>
      </c>
      <c r="AO12" s="10">
        <f>C_PX_T3_HR_SP</f>
        <v>2</v>
      </c>
      <c r="AP12" s="10">
        <f>C_PX_T1_HR_SP+C_PX_T4_FN_SP</f>
        <v>2</v>
      </c>
      <c r="AQ12" s="15">
        <f>C_PX_T2_HR_SP</f>
        <v>2</v>
      </c>
      <c r="AR12" s="10">
        <f>C_PX_T3_HR_SP</f>
        <v>2</v>
      </c>
      <c r="AS12" s="10">
        <f>C_PX_T1_HR_SP+C_PX_T4_FN_SP</f>
        <v>2</v>
      </c>
      <c r="AT12" s="15">
        <f>C_PX_T2_HR_SP</f>
        <v>2</v>
      </c>
      <c r="AU12" s="10">
        <f>C_PX_T3_HR_SP</f>
        <v>2</v>
      </c>
      <c r="AV12" s="10">
        <f>C_PX_T1_HR_SP+C_PX_T4_FN_SP</f>
        <v>2</v>
      </c>
      <c r="AW12" s="15">
        <f>C_PX_T2_HR_SP</f>
        <v>2</v>
      </c>
      <c r="AX12" s="10">
        <f>C_PX_T3_HR_SP</f>
        <v>2</v>
      </c>
      <c r="AY12" s="17">
        <f>C_PX_T1_HR_SP+C_PX_T4_FN_SP</f>
        <v>2</v>
      </c>
      <c r="AZ12" s="16">
        <f>C_PX_T2_HR_SP</f>
        <v>2</v>
      </c>
      <c r="BA12" s="10">
        <f>C_PX_T3_HR_SP</f>
        <v>2</v>
      </c>
      <c r="BB12" s="10">
        <f>C_PX_T1_HR_SP+C_PX_T4_FN_SP</f>
        <v>2</v>
      </c>
      <c r="BC12" s="15">
        <f>C_PX_T2_HR_SP</f>
        <v>2</v>
      </c>
      <c r="BD12" s="10">
        <f>C_PX_T3_HR_SP</f>
        <v>2</v>
      </c>
      <c r="BE12" s="10">
        <f>C_PX_T1_HR_SP+C_PX_T4_FN_SP</f>
        <v>2</v>
      </c>
      <c r="BF12" s="15">
        <f>C_PX_T2_HR_SP</f>
        <v>2</v>
      </c>
      <c r="BG12" s="10">
        <f>C_PX_T3_HR_SP</f>
        <v>2</v>
      </c>
      <c r="BH12" s="10">
        <f>C_PX_T1_HR_SP+C_PX_T4_FN_SP</f>
        <v>2</v>
      </c>
      <c r="BI12" s="15">
        <f>C_PX_T2_HR_SP</f>
        <v>2</v>
      </c>
      <c r="BJ12" s="10">
        <f>C_PX_T3_HR_SP</f>
        <v>2</v>
      </c>
      <c r="BK12" s="17">
        <f>C_PX_T1_HR_SP+C_PX_T4_FN_SP</f>
        <v>2</v>
      </c>
      <c r="BL12" s="16">
        <f>C_PX_T2_HR_SP</f>
        <v>2</v>
      </c>
      <c r="BM12" s="10">
        <f>C_PX_T3_HR_SP</f>
        <v>2</v>
      </c>
      <c r="BN12" s="10">
        <f>C_PX_T1_HR_SP+C_PX_T4_FN_SP</f>
        <v>2</v>
      </c>
      <c r="BO12" s="15">
        <f>C_PX_T2_HR_SP</f>
        <v>2</v>
      </c>
      <c r="BP12" s="10">
        <f>C_PX_T3_HR_SP</f>
        <v>2</v>
      </c>
      <c r="BQ12" s="10">
        <f>C_PX_T1_HR_SP+C_PX_T4_FN_SP</f>
        <v>2</v>
      </c>
      <c r="BR12" s="15">
        <f>C_PX_T2_HR_SP</f>
        <v>2</v>
      </c>
      <c r="BS12" s="10">
        <f>C_PX_T3_HR_SP</f>
        <v>2</v>
      </c>
      <c r="BT12" s="10">
        <f>C_PX_T1_HR_SP+C_PX_T4_FN_SP</f>
        <v>2</v>
      </c>
      <c r="BU12" s="15">
        <f>C_PX_T2_HR_SP</f>
        <v>2</v>
      </c>
      <c r="BV12" s="10">
        <f>C_PX_T3_HR_SP</f>
        <v>2</v>
      </c>
      <c r="BW12" s="17">
        <f>C_PX_T1_HR_SP+C_PX_T4_FN_SP</f>
        <v>2</v>
      </c>
      <c r="BX12" s="16">
        <f>C_PX_T2_HR_SP</f>
        <v>2</v>
      </c>
      <c r="BY12" s="10">
        <f>C_PX_T3_HR_SP</f>
        <v>2</v>
      </c>
      <c r="BZ12" s="10">
        <f>C_PX_T1_HR_SP+C_PX_T4_FN_SP</f>
        <v>2</v>
      </c>
      <c r="CA12" s="15">
        <f>C_PX_T2_HR_SP</f>
        <v>2</v>
      </c>
      <c r="CB12" s="10">
        <f>C_PX_T3_HR_SP</f>
        <v>2</v>
      </c>
      <c r="CC12" s="10">
        <f>C_PX_T1_HR_SP+C_PX_T4_FN_SP</f>
        <v>2</v>
      </c>
      <c r="CD12" s="15">
        <f>C_PX_T2_HR_SP</f>
        <v>2</v>
      </c>
      <c r="CE12" s="10">
        <f>C_PX_T3_HR_SP</f>
        <v>2</v>
      </c>
      <c r="CF12" s="10">
        <f>C_PX_T1_HR_SP+C_PX_T4_FN_SP</f>
        <v>2</v>
      </c>
      <c r="CG12" s="15">
        <f>C_PX_T2_HR_SP</f>
        <v>2</v>
      </c>
      <c r="CH12" s="10">
        <f>C_PX_T3_HR_SP</f>
        <v>2</v>
      </c>
      <c r="CI12" s="17">
        <f>C_PX_T1_HR_SP+C_PX_T4_FN_SP</f>
        <v>2</v>
      </c>
      <c r="CJ12" s="16">
        <f>C_PX_T2_HR_SP</f>
        <v>2</v>
      </c>
      <c r="CK12" s="10">
        <f>C_PX_T3_HR_SP</f>
        <v>2</v>
      </c>
      <c r="CL12" s="10">
        <f>C_PX_T1_HR_SP+C_PX_T4_FN_SP</f>
        <v>2</v>
      </c>
      <c r="CM12" s="15">
        <f>C_PX_T2_HR_SP</f>
        <v>2</v>
      </c>
      <c r="CN12" s="10">
        <f>C_PX_T3_HR_SP</f>
        <v>2</v>
      </c>
      <c r="CO12" s="10">
        <f>C_PX_T1_HR_SP+C_PX_T4_FN_SP</f>
        <v>2</v>
      </c>
      <c r="CP12" s="15">
        <f>C_PX_T2_HR_SP</f>
        <v>2</v>
      </c>
      <c r="CQ12" s="10">
        <f>C_PX_T3_HR_SP</f>
        <v>2</v>
      </c>
      <c r="CR12" s="10">
        <f>C_PX_T1_HR_SP+C_PX_T4_FN_SP</f>
        <v>2</v>
      </c>
      <c r="CS12" s="15">
        <f>C_PX_T2_HR_SP</f>
        <v>2</v>
      </c>
      <c r="CT12" s="10">
        <f>C_PX_T3_HR_SP</f>
        <v>2</v>
      </c>
      <c r="CU12" s="17">
        <f>C_PX_T1_HR_SP+C_PX_T4_FN_SP</f>
        <v>2</v>
      </c>
      <c r="CV12" s="16">
        <f>C_PX_T2_HR_SP</f>
        <v>2</v>
      </c>
      <c r="CW12" s="10">
        <f>C_PX_T3_HR_SP</f>
        <v>2</v>
      </c>
      <c r="CX12" s="10">
        <f>C_PX_T1_HR_SP+C_PX_T4_FN_SP</f>
        <v>2</v>
      </c>
      <c r="CY12" s="15">
        <f>C_PX_T2_HR_SP</f>
        <v>2</v>
      </c>
      <c r="CZ12" s="10">
        <f>C_PX_T3_HR_SP</f>
        <v>2</v>
      </c>
      <c r="DA12" s="10">
        <f>C_PX_T1_HR_SP+C_PX_T4_FN_SP</f>
        <v>2</v>
      </c>
      <c r="DB12" s="15">
        <f>C_PX_T2_HR_SP</f>
        <v>2</v>
      </c>
      <c r="DC12" s="10">
        <f>C_PX_T3_HR_SP</f>
        <v>2</v>
      </c>
      <c r="DD12" s="10">
        <f>C_PX_T1_HR_SP+C_PX_T4_FN_SP</f>
        <v>2</v>
      </c>
      <c r="DE12" s="15">
        <f>C_PX_T2_HR_SP</f>
        <v>2</v>
      </c>
      <c r="DF12" s="10">
        <f>C_PX_T3_HR_SP</f>
        <v>2</v>
      </c>
      <c r="DG12" s="17">
        <f>C_PX_T1_HR_SP+C_PX_T4_FN_SP</f>
        <v>2</v>
      </c>
      <c r="DH12" s="16">
        <f>C_PX_T2_HR_SP</f>
        <v>2</v>
      </c>
      <c r="DI12" s="10">
        <f>C_PX_T3_HR_SP</f>
        <v>2</v>
      </c>
      <c r="DJ12" s="10">
        <f>C_PX_T1_HR_SP+C_PX_T4_FN_SP</f>
        <v>2</v>
      </c>
      <c r="DK12" s="15">
        <f>C_PX_T2_HR_SP</f>
        <v>2</v>
      </c>
      <c r="DL12" s="10">
        <f>C_PX_T3_HR_SP</f>
        <v>2</v>
      </c>
      <c r="DM12" s="10">
        <f>C_PX_T1_HR_SP+C_PX_T4_FN_SP</f>
        <v>2</v>
      </c>
      <c r="DN12" s="15">
        <f>C_PX_T2_HR_SP</f>
        <v>2</v>
      </c>
      <c r="DO12" s="10">
        <f>C_PX_T3_HR_SP</f>
        <v>2</v>
      </c>
      <c r="DP12" s="10">
        <f>C_PX_T1_HR_SP+C_PX_T4_FN_SP</f>
        <v>2</v>
      </c>
      <c r="DQ12" s="15">
        <f>C_PX_T2_HR_SP</f>
        <v>2</v>
      </c>
      <c r="DR12" s="10">
        <f>C_PX_T3_HR_SP</f>
        <v>2</v>
      </c>
      <c r="DS12" s="17">
        <f>C_PX_T1_HR_SP+C_PX_T4_FN_SP</f>
        <v>2</v>
      </c>
      <c r="DT12" s="16">
        <f>C_PX_T2_HR_SP</f>
        <v>2</v>
      </c>
      <c r="DU12" s="10">
        <f>C_PX_T3_HR_SP</f>
        <v>2</v>
      </c>
      <c r="DV12" s="10">
        <f>C_PX_T1_HR_SP+C_PX_T4_FN_SP</f>
        <v>2</v>
      </c>
      <c r="DW12" s="15">
        <f>C_PX_T2_HR_SP</f>
        <v>2</v>
      </c>
      <c r="DX12" s="10">
        <f>C_PX_T3_HR_SP</f>
        <v>2</v>
      </c>
      <c r="DY12" s="10">
        <f>C_PX_T1_HR_SP+C_PX_T4_FN_SP</f>
        <v>2</v>
      </c>
      <c r="DZ12" s="15">
        <f>C_PX_T2_HR_SP</f>
        <v>2</v>
      </c>
      <c r="EA12" s="10">
        <f>C_PX_T3_HR_SP</f>
        <v>2</v>
      </c>
      <c r="EB12" s="10">
        <f>C_PX_T1_HR_SP+C_PX_T4_FN_SP</f>
        <v>2</v>
      </c>
      <c r="EC12" s="15">
        <f>C_PX_T2_HR_SP</f>
        <v>2</v>
      </c>
      <c r="ED12" s="10">
        <f>C_PX_T3_HR_SP</f>
        <v>2</v>
      </c>
      <c r="EE12" s="17">
        <f>C_PX_T1_HR_SP+C_PX_T4_FN_SP</f>
        <v>2</v>
      </c>
      <c r="EF12" s="16">
        <f>C_PX_T2_HR_SP</f>
        <v>2</v>
      </c>
      <c r="EG12" s="10">
        <f>C_PX_T3_HR_SP</f>
        <v>2</v>
      </c>
      <c r="EH12" s="10">
        <f>C_PX_T1_HR_SP+C_PX_T4_FN_SP</f>
        <v>2</v>
      </c>
      <c r="EI12" s="15">
        <f>C_PX_T2_HR_SP</f>
        <v>2</v>
      </c>
      <c r="EJ12" s="10">
        <f>C_PX_T3_HR_SP</f>
        <v>2</v>
      </c>
      <c r="EK12" s="10">
        <f>C_PX_T1_HR_SP+C_PX_T4_FN_SP</f>
        <v>2</v>
      </c>
      <c r="EL12" s="15">
        <f>C_PX_T2_HR_SP</f>
        <v>2</v>
      </c>
      <c r="EM12" s="10">
        <f>C_PX_T3_HR_SP</f>
        <v>2</v>
      </c>
      <c r="EN12" s="10">
        <f>C_PX_T1_HR_SP+C_PX_T4_FN_SP</f>
        <v>2</v>
      </c>
      <c r="EO12" s="15">
        <f>C_PX_T2_HR_SP</f>
        <v>2</v>
      </c>
      <c r="EP12" s="10">
        <f>C_PX_T3_HR_SP</f>
        <v>2</v>
      </c>
      <c r="EQ12" s="17">
        <f>C_PX_T1_HR_SP+C_PX_T4_FN_SP</f>
        <v>2</v>
      </c>
      <c r="ER12" s="16">
        <f>C_PX_T2_HR_SP</f>
        <v>2</v>
      </c>
      <c r="ES12" s="10">
        <f>C_PX_T3_HR_SP</f>
        <v>2</v>
      </c>
      <c r="ET12" s="10">
        <f>C_PX_T1_HR_SP+C_PX_T4_FN_SP</f>
        <v>2</v>
      </c>
      <c r="EU12" s="15">
        <f>C_PX_T2_HR_SP</f>
        <v>2</v>
      </c>
      <c r="EV12" s="10">
        <f>C_PX_T3_HR_SP</f>
        <v>2</v>
      </c>
      <c r="EW12" s="10">
        <f>C_PX_T1_HR_SP+C_PX_T4_FN_SP</f>
        <v>2</v>
      </c>
      <c r="EX12" s="15">
        <f>C_PX_T2_HR_SP</f>
        <v>2</v>
      </c>
      <c r="EY12" s="10">
        <f>C_PX_T3_HR_SP</f>
        <v>2</v>
      </c>
      <c r="EZ12" s="10">
        <f>C_PX_T1_HR_SP+C_PX_T4_FN_SP</f>
        <v>2</v>
      </c>
      <c r="FA12" s="15">
        <f>C_PX_T2_HR_SP</f>
        <v>2</v>
      </c>
      <c r="FB12" s="10">
        <f>C_PX_T3_HR_SP</f>
        <v>2</v>
      </c>
      <c r="FC12" s="17">
        <f>C_PX_T1_HR_SP+C_PX_T4_FN_SP</f>
        <v>2</v>
      </c>
      <c r="FD12" s="16">
        <f>C_PX_T2_HR_SP</f>
        <v>2</v>
      </c>
      <c r="FE12" s="10">
        <f>C_PX_T3_HR_SP</f>
        <v>2</v>
      </c>
      <c r="FF12" s="10">
        <f>C_PX_T1_HR_SP+C_PX_T4_FN_SP</f>
        <v>2</v>
      </c>
      <c r="FG12" s="15">
        <f>C_PX_T2_HR_SP</f>
        <v>2</v>
      </c>
      <c r="FH12" s="10">
        <f>C_PX_T3_HR_SP</f>
        <v>2</v>
      </c>
      <c r="FI12" s="10">
        <f>C_PX_T1_HR_SP+C_PX_T4_FN_SP</f>
        <v>2</v>
      </c>
      <c r="FJ12" s="15">
        <f>C_PX_T2_HR_SP</f>
        <v>2</v>
      </c>
      <c r="FK12" s="10">
        <f>C_PX_T3_HR_SP</f>
        <v>2</v>
      </c>
      <c r="FL12" s="10">
        <f>C_PX_T1_HR_SP+C_PX_T4_FN_SP</f>
        <v>2</v>
      </c>
      <c r="FM12" s="15">
        <f>C_PX_T2_HR_SP</f>
        <v>2</v>
      </c>
      <c r="FN12" s="10">
        <f>C_PX_T3_HR_SP</f>
        <v>2</v>
      </c>
      <c r="FO12" s="17">
        <f>C_PX_T1_HR_SP+C_PX_T4_FN_SP</f>
        <v>2</v>
      </c>
      <c r="FP12" s="16">
        <f>C_PX_T2_HR_SP</f>
        <v>2</v>
      </c>
      <c r="FQ12" s="10">
        <f>C_PX_T3_HR_SP</f>
        <v>2</v>
      </c>
      <c r="FR12" s="10">
        <f>C_PX_T1_HR_SP+C_PX_T4_FN_SP</f>
        <v>2</v>
      </c>
      <c r="FS12" s="15">
        <f>C_PX_T2_HR_SP</f>
        <v>2</v>
      </c>
      <c r="FT12" s="10">
        <f>C_PX_T3_HR_SP</f>
        <v>2</v>
      </c>
      <c r="FU12" s="10">
        <f>C_PX_T1_HR_SP+C_PX_T4_FN_SP</f>
        <v>2</v>
      </c>
      <c r="FV12" s="15">
        <f>C_PX_T2_HR_SP</f>
        <v>2</v>
      </c>
      <c r="FW12" s="10">
        <f>C_PX_T3_HR_SP</f>
        <v>2</v>
      </c>
      <c r="FX12" s="10">
        <f>C_PX_T1_HR_SP+C_PX_T4_FN_SP</f>
        <v>2</v>
      </c>
      <c r="FY12" s="15">
        <f>C_PX_T2_HR_SP</f>
        <v>2</v>
      </c>
      <c r="FZ12" s="10">
        <f>C_PX_T3_HR_SP</f>
        <v>2</v>
      </c>
      <c r="GA12" s="17">
        <f>C_PX_T1_HR_SP+C_PX_T4_FN_SP</f>
        <v>2</v>
      </c>
      <c r="GB12" s="16"/>
      <c r="GD12" s="16"/>
      <c r="GE12" s="16"/>
    </row>
    <row r="13" spans="2:187" x14ac:dyDescent="0.25">
      <c r="B13" s="11" t="str">
        <f>'MD - IMP'!$B73</f>
        <v>SC-DE</v>
      </c>
      <c r="C13" s="17"/>
      <c r="D13" s="104">
        <f>C_P1_T1_SC_DE</f>
        <v>1</v>
      </c>
      <c r="E13" s="105">
        <f>C_P1_T2_SC_DE</f>
        <v>1</v>
      </c>
      <c r="F13" s="105">
        <f>C_P1_T3_SC_DE</f>
        <v>0.1</v>
      </c>
      <c r="G13" s="109">
        <f>C_P1_T4_SC_DE</f>
        <v>0.1</v>
      </c>
      <c r="H13" s="108">
        <f>C_P1_T5_SC_DE</f>
        <v>0</v>
      </c>
      <c r="I13" s="108">
        <f>C_P1_T6_SC_DE+C_PX_T1_SC_DE</f>
        <v>0.2</v>
      </c>
      <c r="J13" s="15">
        <f>C_PX_T2_SC_DE</f>
        <v>0.1</v>
      </c>
      <c r="K13" s="10">
        <f>C_PX_T3_SC_DE</f>
        <v>0</v>
      </c>
      <c r="L13" s="10">
        <f>C_PX_T1_SC_DE+C_PX_T4_SC_DE</f>
        <v>0.2</v>
      </c>
      <c r="M13" s="15">
        <f>C_PX_T2_SC_DE</f>
        <v>0.1</v>
      </c>
      <c r="N13" s="10">
        <f>C_PX_T3_SC_DE</f>
        <v>0</v>
      </c>
      <c r="O13" s="17">
        <f>C_PX_T1_SC_DE+C_PX_T4_SC_DE</f>
        <v>0.2</v>
      </c>
      <c r="P13" s="16">
        <f>C_PX_T2_SC_DE</f>
        <v>0.1</v>
      </c>
      <c r="Q13" s="10">
        <f>C_PX_T3_SC_DE</f>
        <v>0</v>
      </c>
      <c r="R13" s="10">
        <f>C_PX_T1_SC_DE+C_PX_T4_SC_DE</f>
        <v>0.2</v>
      </c>
      <c r="S13" s="15">
        <f>C_PX_T2_SC_DE</f>
        <v>0.1</v>
      </c>
      <c r="T13" s="10">
        <f>C_PX_T3_SC_DE</f>
        <v>0</v>
      </c>
      <c r="U13" s="10">
        <f>C_PX_T1_SC_DE+C_PX_T4_SC_DE</f>
        <v>0.2</v>
      </c>
      <c r="V13" s="15">
        <f>C_PX_T2_SC_DE</f>
        <v>0.1</v>
      </c>
      <c r="W13" s="10">
        <f>C_PX_T3_SC_DE</f>
        <v>0</v>
      </c>
      <c r="X13" s="10">
        <f>C_PX_T1_SC_DE+C_PX_T4_SC_DE</f>
        <v>0.2</v>
      </c>
      <c r="Y13" s="15">
        <f>C_PX_T2_SC_DE</f>
        <v>0.1</v>
      </c>
      <c r="Z13" s="10">
        <f>C_PX_T3_SC_DE</f>
        <v>0</v>
      </c>
      <c r="AA13" s="17">
        <f>C_PX_T1_SC_DE+C_PX_T4_SC_DE</f>
        <v>0.2</v>
      </c>
      <c r="AB13" s="16">
        <f>C_PX_T2_SC_DE</f>
        <v>0.1</v>
      </c>
      <c r="AC13" s="10">
        <f>C_PX_T3_SC_DE</f>
        <v>0</v>
      </c>
      <c r="AD13" s="10">
        <f>C_PX_T1_SC_DE+C_PX_T4_SC_DE</f>
        <v>0.2</v>
      </c>
      <c r="AE13" s="15">
        <f>C_PX_T2_SC_DE</f>
        <v>0.1</v>
      </c>
      <c r="AF13" s="10">
        <f>C_PX_T3_SC_DE</f>
        <v>0</v>
      </c>
      <c r="AG13" s="10">
        <f>C_PX_T1_SC_DE+C_PX_T4_SC_DE</f>
        <v>0.2</v>
      </c>
      <c r="AH13" s="15">
        <f>C_PX_T2_SC_DE</f>
        <v>0.1</v>
      </c>
      <c r="AI13" s="10">
        <f>C_PX_T3_SC_DE</f>
        <v>0</v>
      </c>
      <c r="AJ13" s="10">
        <f>C_PX_T1_SC_DE+C_PX_T4_SC_DE</f>
        <v>0.2</v>
      </c>
      <c r="AK13" s="15">
        <f>C_PX_T2_SC_DE</f>
        <v>0.1</v>
      </c>
      <c r="AL13" s="10">
        <f>C_PX_T3_SC_DE</f>
        <v>0</v>
      </c>
      <c r="AM13" s="17">
        <f>C_PX_T1_SC_DE+C_PX_T4_SC_DE</f>
        <v>0.2</v>
      </c>
      <c r="AN13" s="16">
        <f>C_PX_T2_SC_DE</f>
        <v>0.1</v>
      </c>
      <c r="AO13" s="10">
        <f>C_PX_T3_SC_DE</f>
        <v>0</v>
      </c>
      <c r="AP13" s="10">
        <f>C_PX_T1_SC_DE+C_PX_T4_SC_DE</f>
        <v>0.2</v>
      </c>
      <c r="AQ13" s="15">
        <f>C_PX_T2_SC_DE</f>
        <v>0.1</v>
      </c>
      <c r="AR13" s="10">
        <f>C_PX_T3_SC_DE</f>
        <v>0</v>
      </c>
      <c r="AS13" s="10">
        <f>C_PX_T1_SC_DE+C_PX_T4_SC_DE</f>
        <v>0.2</v>
      </c>
      <c r="AT13" s="15">
        <f>C_PX_T2_SC_DE</f>
        <v>0.1</v>
      </c>
      <c r="AU13" s="10">
        <f>C_PX_T3_SC_DE</f>
        <v>0</v>
      </c>
      <c r="AV13" s="10">
        <f>C_PX_T1_SC_DE+C_PX_T4_SC_DE</f>
        <v>0.2</v>
      </c>
      <c r="AW13" s="15">
        <f>C_PX_T2_SC_DE</f>
        <v>0.1</v>
      </c>
      <c r="AX13" s="10">
        <f>C_PX_T3_SC_DE</f>
        <v>0</v>
      </c>
      <c r="AY13" s="17">
        <f>C_PX_T1_SC_DE+C_PX_T4_SC_DE</f>
        <v>0.2</v>
      </c>
      <c r="AZ13" s="16">
        <f>C_PX_T2_SC_DE</f>
        <v>0.1</v>
      </c>
      <c r="BA13" s="10">
        <f>C_PX_T3_SC_DE</f>
        <v>0</v>
      </c>
      <c r="BB13" s="10">
        <f>C_PX_T1_SC_DE+C_PX_T4_SC_DE</f>
        <v>0.2</v>
      </c>
      <c r="BC13" s="15">
        <f>C_PX_T2_SC_DE</f>
        <v>0.1</v>
      </c>
      <c r="BD13" s="10">
        <f>C_PX_T3_SC_DE</f>
        <v>0</v>
      </c>
      <c r="BE13" s="10">
        <f>C_PX_T1_SC_DE+C_PX_T4_SC_DE</f>
        <v>0.2</v>
      </c>
      <c r="BF13" s="15">
        <f>C_PX_T2_SC_DE</f>
        <v>0.1</v>
      </c>
      <c r="BG13" s="10">
        <f>C_PX_T3_SC_DE</f>
        <v>0</v>
      </c>
      <c r="BH13" s="10">
        <f>C_PX_T1_SC_DE+C_PX_T4_SC_DE</f>
        <v>0.2</v>
      </c>
      <c r="BI13" s="15">
        <f>C_PX_T2_SC_DE</f>
        <v>0.1</v>
      </c>
      <c r="BJ13" s="10">
        <f>C_PX_T3_SC_DE</f>
        <v>0</v>
      </c>
      <c r="BK13" s="17">
        <f>C_PX_T1_SC_DE+C_PX_T4_SC_DE</f>
        <v>0.2</v>
      </c>
      <c r="BL13" s="16">
        <f>C_PX_T2_SC_DE</f>
        <v>0.1</v>
      </c>
      <c r="BM13" s="10">
        <f>C_PX_T3_SC_DE</f>
        <v>0</v>
      </c>
      <c r="BN13" s="10">
        <f>C_PX_T1_SC_DE+C_PX_T4_SC_DE</f>
        <v>0.2</v>
      </c>
      <c r="BO13" s="15">
        <f>C_PX_T2_SC_DE</f>
        <v>0.1</v>
      </c>
      <c r="BP13" s="10">
        <f>C_PX_T3_SC_DE</f>
        <v>0</v>
      </c>
      <c r="BQ13" s="10">
        <f>C_PX_T1_SC_DE+C_PX_T4_SC_DE</f>
        <v>0.2</v>
      </c>
      <c r="BR13" s="15">
        <f>C_PX_T2_SC_DE</f>
        <v>0.1</v>
      </c>
      <c r="BS13" s="10">
        <f>C_PX_T3_SC_DE</f>
        <v>0</v>
      </c>
      <c r="BT13" s="10">
        <f>C_PX_T1_SC_DE+C_PX_T4_SC_DE</f>
        <v>0.2</v>
      </c>
      <c r="BU13" s="15">
        <f>C_PX_T2_SC_DE</f>
        <v>0.1</v>
      </c>
      <c r="BV13" s="10">
        <f>C_PX_T3_SC_DE</f>
        <v>0</v>
      </c>
      <c r="BW13" s="17">
        <f>C_PX_T1_SC_DE+C_PX_T4_SC_DE</f>
        <v>0.2</v>
      </c>
      <c r="BX13" s="16">
        <f>C_PX_T2_SC_DE</f>
        <v>0.1</v>
      </c>
      <c r="BY13" s="10">
        <f>C_PX_T3_SC_DE</f>
        <v>0</v>
      </c>
      <c r="BZ13" s="10">
        <f>C_PX_T1_SC_DE+C_PX_T4_SC_DE</f>
        <v>0.2</v>
      </c>
      <c r="CA13" s="15">
        <f>C_PX_T2_SC_DE</f>
        <v>0.1</v>
      </c>
      <c r="CB13" s="10">
        <f>C_PX_T3_SC_DE</f>
        <v>0</v>
      </c>
      <c r="CC13" s="10">
        <f>C_PX_T1_SC_DE+C_PX_T4_SC_DE</f>
        <v>0.2</v>
      </c>
      <c r="CD13" s="15">
        <f>C_PX_T2_SC_DE</f>
        <v>0.1</v>
      </c>
      <c r="CE13" s="10">
        <f>C_PX_T3_SC_DE</f>
        <v>0</v>
      </c>
      <c r="CF13" s="10">
        <f>C_PX_T1_SC_DE+C_PX_T4_SC_DE</f>
        <v>0.2</v>
      </c>
      <c r="CG13" s="15">
        <f>C_PX_T2_SC_DE</f>
        <v>0.1</v>
      </c>
      <c r="CH13" s="10">
        <f>C_PX_T3_SC_DE</f>
        <v>0</v>
      </c>
      <c r="CI13" s="17">
        <f>C_PX_T1_SC_DE+C_PX_T4_SC_DE</f>
        <v>0.2</v>
      </c>
      <c r="CJ13" s="16">
        <f>C_PX_T2_SC_DE</f>
        <v>0.1</v>
      </c>
      <c r="CK13" s="10">
        <f>C_PX_T3_SC_DE</f>
        <v>0</v>
      </c>
      <c r="CL13" s="10">
        <f>C_PX_T1_SC_DE+C_PX_T4_SC_DE</f>
        <v>0.2</v>
      </c>
      <c r="CM13" s="15">
        <f>C_PX_T2_SC_DE</f>
        <v>0.1</v>
      </c>
      <c r="CN13" s="10">
        <f>C_PX_T3_SC_DE</f>
        <v>0</v>
      </c>
      <c r="CO13" s="10">
        <f>C_PX_T1_SC_DE+C_PX_T4_SC_DE</f>
        <v>0.2</v>
      </c>
      <c r="CP13" s="15">
        <f>C_PX_T2_SC_DE</f>
        <v>0.1</v>
      </c>
      <c r="CQ13" s="10">
        <f>C_PX_T3_SC_DE</f>
        <v>0</v>
      </c>
      <c r="CR13" s="10">
        <f>C_PX_T1_SC_DE+C_PX_T4_SC_DE</f>
        <v>0.2</v>
      </c>
      <c r="CS13" s="15">
        <f>C_PX_T2_SC_DE</f>
        <v>0.1</v>
      </c>
      <c r="CT13" s="10">
        <f>C_PX_T3_SC_DE</f>
        <v>0</v>
      </c>
      <c r="CU13" s="17">
        <f>C_PX_T1_SC_DE+C_PX_T4_SC_DE</f>
        <v>0.2</v>
      </c>
      <c r="CV13" s="16">
        <f>C_PX_T2_SC_DE</f>
        <v>0.1</v>
      </c>
      <c r="CW13" s="10">
        <f>C_PX_T3_SC_DE</f>
        <v>0</v>
      </c>
      <c r="CX13" s="10">
        <f>C_PX_T1_SC_DE+C_PX_T4_SC_DE</f>
        <v>0.2</v>
      </c>
      <c r="CY13" s="15">
        <f>C_PX_T2_SC_DE</f>
        <v>0.1</v>
      </c>
      <c r="CZ13" s="10">
        <f>C_PX_T3_SC_DE</f>
        <v>0</v>
      </c>
      <c r="DA13" s="10">
        <f>C_PX_T1_SC_DE+C_PX_T4_SC_DE</f>
        <v>0.2</v>
      </c>
      <c r="DB13" s="15">
        <f>C_PX_T2_SC_DE</f>
        <v>0.1</v>
      </c>
      <c r="DC13" s="10">
        <f>C_PX_T3_SC_DE</f>
        <v>0</v>
      </c>
      <c r="DD13" s="10">
        <f>C_PX_T1_SC_DE+C_PX_T4_SC_DE</f>
        <v>0.2</v>
      </c>
      <c r="DE13" s="15">
        <f>C_PX_T2_SC_DE</f>
        <v>0.1</v>
      </c>
      <c r="DF13" s="10">
        <f>C_PX_T3_SC_DE</f>
        <v>0</v>
      </c>
      <c r="DG13" s="17">
        <f>C_PX_T1_SC_DE+C_PX_T4_SC_DE</f>
        <v>0.2</v>
      </c>
      <c r="DH13" s="16">
        <f>C_PX_T2_SC_DE</f>
        <v>0.1</v>
      </c>
      <c r="DI13" s="10">
        <f>C_PX_T3_SC_DE</f>
        <v>0</v>
      </c>
      <c r="DJ13" s="10">
        <f>C_PX_T1_SC_DE+C_PX_T4_SC_DE</f>
        <v>0.2</v>
      </c>
      <c r="DK13" s="15">
        <f>C_PX_T2_SC_DE</f>
        <v>0.1</v>
      </c>
      <c r="DL13" s="10">
        <f>C_PX_T3_SC_DE</f>
        <v>0</v>
      </c>
      <c r="DM13" s="10">
        <f>C_PX_T1_SC_DE+C_PX_T4_SC_DE</f>
        <v>0.2</v>
      </c>
      <c r="DN13" s="15">
        <f>C_PX_T2_SC_DE</f>
        <v>0.1</v>
      </c>
      <c r="DO13" s="10">
        <f>C_PX_T3_SC_DE</f>
        <v>0</v>
      </c>
      <c r="DP13" s="10">
        <f>C_PX_T1_SC_DE+C_PX_T4_SC_DE</f>
        <v>0.2</v>
      </c>
      <c r="DQ13" s="15">
        <f>C_PX_T2_SC_DE</f>
        <v>0.1</v>
      </c>
      <c r="DR13" s="10">
        <f>C_PX_T3_SC_DE</f>
        <v>0</v>
      </c>
      <c r="DS13" s="17">
        <f>C_PX_T1_SC_DE+C_PX_T4_SC_DE</f>
        <v>0.2</v>
      </c>
      <c r="DT13" s="16">
        <f>C_PX_T2_SC_DE</f>
        <v>0.1</v>
      </c>
      <c r="DU13" s="10">
        <f>C_PX_T3_SC_DE</f>
        <v>0</v>
      </c>
      <c r="DV13" s="10">
        <f>C_PX_T1_SC_DE+C_PX_T4_SC_DE</f>
        <v>0.2</v>
      </c>
      <c r="DW13" s="15">
        <f>C_PX_T2_SC_DE</f>
        <v>0.1</v>
      </c>
      <c r="DX13" s="10">
        <f>C_PX_T3_SC_DE</f>
        <v>0</v>
      </c>
      <c r="DY13" s="10">
        <f>C_PX_T1_SC_DE+C_PX_T4_SC_DE</f>
        <v>0.2</v>
      </c>
      <c r="DZ13" s="15">
        <f>C_PX_T2_SC_DE</f>
        <v>0.1</v>
      </c>
      <c r="EA13" s="10">
        <f>C_PX_T3_SC_DE</f>
        <v>0</v>
      </c>
      <c r="EB13" s="10">
        <f>C_PX_T1_SC_DE+C_PX_T4_SC_DE</f>
        <v>0.2</v>
      </c>
      <c r="EC13" s="15">
        <f>C_PX_T2_SC_DE</f>
        <v>0.1</v>
      </c>
      <c r="ED13" s="10">
        <f>C_PX_T3_SC_DE</f>
        <v>0</v>
      </c>
      <c r="EE13" s="17">
        <f>C_PX_T1_SC_DE+C_PX_T4_SC_DE</f>
        <v>0.2</v>
      </c>
      <c r="EF13" s="16">
        <f>C_PX_T2_SC_DE</f>
        <v>0.1</v>
      </c>
      <c r="EG13" s="10">
        <f>C_PX_T3_SC_DE</f>
        <v>0</v>
      </c>
      <c r="EH13" s="10">
        <f>C_PX_T1_SC_DE+C_PX_T4_SC_DE</f>
        <v>0.2</v>
      </c>
      <c r="EI13" s="15">
        <f>C_PX_T2_SC_DE</f>
        <v>0.1</v>
      </c>
      <c r="EJ13" s="10">
        <f>C_PX_T3_SC_DE</f>
        <v>0</v>
      </c>
      <c r="EK13" s="10">
        <f>C_PX_T1_SC_DE+C_PX_T4_SC_DE</f>
        <v>0.2</v>
      </c>
      <c r="EL13" s="15">
        <f>C_PX_T2_SC_DE</f>
        <v>0.1</v>
      </c>
      <c r="EM13" s="10">
        <f>C_PX_T3_SC_DE</f>
        <v>0</v>
      </c>
      <c r="EN13" s="10">
        <f>C_PX_T1_SC_DE+C_PX_T4_SC_DE</f>
        <v>0.2</v>
      </c>
      <c r="EO13" s="15">
        <f>C_PX_T2_SC_DE</f>
        <v>0.1</v>
      </c>
      <c r="EP13" s="10">
        <f>C_PX_T3_SC_DE</f>
        <v>0</v>
      </c>
      <c r="EQ13" s="17">
        <f>C_PX_T1_SC_DE+C_PX_T4_SC_DE</f>
        <v>0.2</v>
      </c>
      <c r="ER13" s="16">
        <f>C_PX_T2_SC_DE</f>
        <v>0.1</v>
      </c>
      <c r="ES13" s="10">
        <f>C_PX_T3_SC_DE</f>
        <v>0</v>
      </c>
      <c r="ET13" s="10">
        <f>C_PX_T1_SC_DE+C_PX_T4_SC_DE</f>
        <v>0.2</v>
      </c>
      <c r="EU13" s="15">
        <f>C_PX_T2_SC_DE</f>
        <v>0.1</v>
      </c>
      <c r="EV13" s="10">
        <f>C_PX_T3_SC_DE</f>
        <v>0</v>
      </c>
      <c r="EW13" s="10">
        <f>C_PX_T1_SC_DE+C_PX_T4_SC_DE</f>
        <v>0.2</v>
      </c>
      <c r="EX13" s="15">
        <f>C_PX_T2_SC_DE</f>
        <v>0.1</v>
      </c>
      <c r="EY13" s="10">
        <f>C_PX_T3_SC_DE</f>
        <v>0</v>
      </c>
      <c r="EZ13" s="10">
        <f>C_PX_T1_SC_DE+C_PX_T4_SC_DE</f>
        <v>0.2</v>
      </c>
      <c r="FA13" s="15">
        <f>C_PX_T2_SC_DE</f>
        <v>0.1</v>
      </c>
      <c r="FB13" s="10">
        <f>C_PX_T3_SC_DE</f>
        <v>0</v>
      </c>
      <c r="FC13" s="17">
        <f>C_PX_T1_SC_DE+C_PX_T4_SC_DE</f>
        <v>0.2</v>
      </c>
      <c r="FD13" s="16">
        <f>C_PX_T2_SC_DE</f>
        <v>0.1</v>
      </c>
      <c r="FE13" s="10">
        <f>C_PX_T3_SC_DE</f>
        <v>0</v>
      </c>
      <c r="FF13" s="10">
        <f>C_PX_T1_SC_DE+C_PX_T4_SC_DE</f>
        <v>0.2</v>
      </c>
      <c r="FG13" s="15">
        <f>C_PX_T2_SC_DE</f>
        <v>0.1</v>
      </c>
      <c r="FH13" s="10">
        <f>C_PX_T3_SC_DE</f>
        <v>0</v>
      </c>
      <c r="FI13" s="10">
        <f>C_PX_T1_SC_DE+C_PX_T4_SC_DE</f>
        <v>0.2</v>
      </c>
      <c r="FJ13" s="15">
        <f>C_PX_T2_SC_DE</f>
        <v>0.1</v>
      </c>
      <c r="FK13" s="10">
        <f>C_PX_T3_SC_DE</f>
        <v>0</v>
      </c>
      <c r="FL13" s="10">
        <f>C_PX_T1_SC_DE+C_PX_T4_SC_DE</f>
        <v>0.2</v>
      </c>
      <c r="FM13" s="15">
        <f>C_PX_T2_SC_DE</f>
        <v>0.1</v>
      </c>
      <c r="FN13" s="10">
        <f>C_PX_T3_SC_DE</f>
        <v>0</v>
      </c>
      <c r="FO13" s="17">
        <f>C_PX_T1_SC_DE+C_PX_T4_SC_DE</f>
        <v>0.2</v>
      </c>
      <c r="FP13" s="16">
        <f>C_PX_T2_SC_DE</f>
        <v>0.1</v>
      </c>
      <c r="FQ13" s="10">
        <f>C_PX_T3_SC_DE</f>
        <v>0</v>
      </c>
      <c r="FR13" s="10">
        <f>C_PX_T1_SC_DE+C_PX_T4_SC_DE</f>
        <v>0.2</v>
      </c>
      <c r="FS13" s="15">
        <f>C_PX_T2_SC_DE</f>
        <v>0.1</v>
      </c>
      <c r="FT13" s="10">
        <f>C_PX_T3_SC_DE</f>
        <v>0</v>
      </c>
      <c r="FU13" s="10">
        <f>C_PX_T1_SC_DE+C_PX_T4_SC_DE</f>
        <v>0.2</v>
      </c>
      <c r="FV13" s="15">
        <f>C_PX_T2_SC_DE</f>
        <v>0.1</v>
      </c>
      <c r="FW13" s="10">
        <f>C_PX_T3_SC_DE</f>
        <v>0</v>
      </c>
      <c r="FX13" s="10">
        <f>C_PX_T1_SC_DE+C_PX_T4_SC_DE</f>
        <v>0.2</v>
      </c>
      <c r="FY13" s="15">
        <f>C_PX_T2_SC_DE</f>
        <v>0.1</v>
      </c>
      <c r="FZ13" s="10">
        <f>C_PX_T3_SC_DE</f>
        <v>0</v>
      </c>
      <c r="GA13" s="17">
        <f>C_PX_T1_SC_DE+C_PX_T4_SC_DE</f>
        <v>0.2</v>
      </c>
      <c r="GB13" s="16"/>
      <c r="GD13" s="16"/>
      <c r="GE13" s="16"/>
    </row>
    <row r="14" spans="2:187" x14ac:dyDescent="0.25">
      <c r="B14" s="11" t="str">
        <f>'MD - IMP'!$B74</f>
        <v>SC-SI</v>
      </c>
      <c r="C14" s="17"/>
      <c r="D14" s="104">
        <f>C_P1_T1_SC_SI</f>
        <v>1</v>
      </c>
      <c r="E14" s="105">
        <f>C_P1_T2_SC_SI</f>
        <v>1</v>
      </c>
      <c r="F14" s="105">
        <f>C_P1_T3_SC_SI</f>
        <v>0.5</v>
      </c>
      <c r="G14" s="109">
        <f>C_P1_T4_SC_SI</f>
        <v>0.5</v>
      </c>
      <c r="H14" s="108">
        <f>C_P1_T5_SC_SI</f>
        <v>0.1</v>
      </c>
      <c r="I14" s="108">
        <f>C_P1_T6_SC_SI+C_PX_T1_SC_SI</f>
        <v>0.75</v>
      </c>
      <c r="J14" s="15">
        <f>C_PX_T2_SC_SI</f>
        <v>0.5</v>
      </c>
      <c r="K14" s="10">
        <f>C_PX_T3_SC_SI</f>
        <v>0.1</v>
      </c>
      <c r="L14" s="10">
        <f>C_PX_T1_SC_SI+C_PX_T4_SC_SI</f>
        <v>0.75</v>
      </c>
      <c r="M14" s="15">
        <f>C_PX_T2_SC_SI</f>
        <v>0.5</v>
      </c>
      <c r="N14" s="10">
        <f>C_PX_T3_SC_SI</f>
        <v>0.1</v>
      </c>
      <c r="O14" s="17">
        <f>C_PX_T1_SC_SI+C_PX_T4_SC_SI</f>
        <v>0.75</v>
      </c>
      <c r="P14" s="16">
        <f>C_PX_T2_SC_SI</f>
        <v>0.5</v>
      </c>
      <c r="Q14" s="10">
        <f>C_PX_T3_SC_SI</f>
        <v>0.1</v>
      </c>
      <c r="R14" s="10">
        <f>C_PX_T1_SC_SI+C_PX_T4_SC_SI</f>
        <v>0.75</v>
      </c>
      <c r="S14" s="15">
        <f>C_PX_T2_SC_SI</f>
        <v>0.5</v>
      </c>
      <c r="T14" s="10">
        <f>C_PX_T3_SC_SI</f>
        <v>0.1</v>
      </c>
      <c r="U14" s="10">
        <f>C_PX_T1_SC_SI+C_PX_T4_SC_SI</f>
        <v>0.75</v>
      </c>
      <c r="V14" s="15">
        <f>C_PX_T2_SC_SI</f>
        <v>0.5</v>
      </c>
      <c r="W14" s="10">
        <f>C_PX_T3_SC_SI</f>
        <v>0.1</v>
      </c>
      <c r="X14" s="10">
        <f>C_PX_T1_SC_SI+C_PX_T4_SC_SI</f>
        <v>0.75</v>
      </c>
      <c r="Y14" s="15">
        <f>C_PX_T2_SC_SI</f>
        <v>0.5</v>
      </c>
      <c r="Z14" s="10">
        <f>C_PX_T3_SC_SI</f>
        <v>0.1</v>
      </c>
      <c r="AA14" s="17">
        <f>C_PX_T1_SC_SI+C_PX_T4_SC_SI</f>
        <v>0.75</v>
      </c>
      <c r="AB14" s="16">
        <f>C_PX_T2_SC_SI</f>
        <v>0.5</v>
      </c>
      <c r="AC14" s="10">
        <f>C_PX_T3_SC_SI</f>
        <v>0.1</v>
      </c>
      <c r="AD14" s="10">
        <f>C_PX_T1_SC_SI+C_PX_T4_SC_SI</f>
        <v>0.75</v>
      </c>
      <c r="AE14" s="15">
        <f>C_PX_T2_SC_SI</f>
        <v>0.5</v>
      </c>
      <c r="AF14" s="10">
        <f>C_PX_T3_SC_SI</f>
        <v>0.1</v>
      </c>
      <c r="AG14" s="10">
        <f>C_PX_T1_SC_SI+C_PX_T4_SC_SI</f>
        <v>0.75</v>
      </c>
      <c r="AH14" s="15">
        <f>C_PX_T2_SC_SI</f>
        <v>0.5</v>
      </c>
      <c r="AI14" s="10">
        <f>C_PX_T3_SC_SI</f>
        <v>0.1</v>
      </c>
      <c r="AJ14" s="10">
        <f>C_PX_T1_SC_SI+C_PX_T4_SC_SI</f>
        <v>0.75</v>
      </c>
      <c r="AK14" s="15">
        <f>C_PX_T2_SC_SI</f>
        <v>0.5</v>
      </c>
      <c r="AL14" s="10">
        <f>C_PX_T3_SC_SI</f>
        <v>0.1</v>
      </c>
      <c r="AM14" s="17">
        <f>C_PX_T1_SC_SI+C_PX_T4_SC_SI</f>
        <v>0.75</v>
      </c>
      <c r="AN14" s="16">
        <f>C_PX_T2_SC_SI</f>
        <v>0.5</v>
      </c>
      <c r="AO14" s="10">
        <f>C_PX_T3_SC_SI</f>
        <v>0.1</v>
      </c>
      <c r="AP14" s="10">
        <f>C_PX_T1_SC_SI+C_PX_T4_SC_SI</f>
        <v>0.75</v>
      </c>
      <c r="AQ14" s="15">
        <f>C_PX_T2_SC_SI</f>
        <v>0.5</v>
      </c>
      <c r="AR14" s="10">
        <f>C_PX_T3_SC_SI</f>
        <v>0.1</v>
      </c>
      <c r="AS14" s="10">
        <f>C_PX_T1_SC_SI+C_PX_T4_SC_SI</f>
        <v>0.75</v>
      </c>
      <c r="AT14" s="15">
        <f>C_PX_T2_SC_SI</f>
        <v>0.5</v>
      </c>
      <c r="AU14" s="10">
        <f>C_PX_T3_SC_SI</f>
        <v>0.1</v>
      </c>
      <c r="AV14" s="10">
        <f>C_PX_T1_SC_SI+C_PX_T4_SC_SI</f>
        <v>0.75</v>
      </c>
      <c r="AW14" s="15">
        <f>C_PX_T2_SC_SI</f>
        <v>0.5</v>
      </c>
      <c r="AX14" s="10">
        <f>C_PX_T3_SC_SI</f>
        <v>0.1</v>
      </c>
      <c r="AY14" s="17">
        <f>C_PX_T1_SC_SI+C_PX_T4_SC_SI</f>
        <v>0.75</v>
      </c>
      <c r="AZ14" s="16">
        <f>C_PX_T2_SC_SI</f>
        <v>0.5</v>
      </c>
      <c r="BA14" s="10">
        <f>C_PX_T3_SC_SI</f>
        <v>0.1</v>
      </c>
      <c r="BB14" s="10">
        <f>C_PX_T1_SC_SI+C_PX_T4_SC_SI</f>
        <v>0.75</v>
      </c>
      <c r="BC14" s="15">
        <f>C_PX_T2_SC_SI</f>
        <v>0.5</v>
      </c>
      <c r="BD14" s="10">
        <f>C_PX_T3_SC_SI</f>
        <v>0.1</v>
      </c>
      <c r="BE14" s="10">
        <f>C_PX_T1_SC_SI+C_PX_T4_SC_SI</f>
        <v>0.75</v>
      </c>
      <c r="BF14" s="15">
        <f>C_PX_T2_SC_SI</f>
        <v>0.5</v>
      </c>
      <c r="BG14" s="10">
        <f>C_PX_T3_SC_SI</f>
        <v>0.1</v>
      </c>
      <c r="BH14" s="10">
        <f>C_PX_T1_SC_SI+C_PX_T4_SC_SI</f>
        <v>0.75</v>
      </c>
      <c r="BI14" s="15">
        <f>C_PX_T2_SC_SI</f>
        <v>0.5</v>
      </c>
      <c r="BJ14" s="10">
        <f>C_PX_T3_SC_SI</f>
        <v>0.1</v>
      </c>
      <c r="BK14" s="17">
        <f>C_PX_T1_SC_SI+C_PX_T4_SC_SI</f>
        <v>0.75</v>
      </c>
      <c r="BL14" s="16">
        <f>C_PX_T2_SC_SI</f>
        <v>0.5</v>
      </c>
      <c r="BM14" s="10">
        <f>C_PX_T3_SC_SI</f>
        <v>0.1</v>
      </c>
      <c r="BN14" s="10">
        <f>C_PX_T1_SC_SI+C_PX_T4_SC_SI</f>
        <v>0.75</v>
      </c>
      <c r="BO14" s="15">
        <f>C_PX_T2_SC_SI</f>
        <v>0.5</v>
      </c>
      <c r="BP14" s="10">
        <f>C_PX_T3_SC_SI</f>
        <v>0.1</v>
      </c>
      <c r="BQ14" s="10">
        <f>C_PX_T1_SC_SI+C_PX_T4_SC_SI</f>
        <v>0.75</v>
      </c>
      <c r="BR14" s="15">
        <f>C_PX_T2_SC_SI</f>
        <v>0.5</v>
      </c>
      <c r="BS14" s="10">
        <f>C_PX_T3_SC_SI</f>
        <v>0.1</v>
      </c>
      <c r="BT14" s="10">
        <f>C_PX_T1_SC_SI+C_PX_T4_SC_SI</f>
        <v>0.75</v>
      </c>
      <c r="BU14" s="15">
        <f>C_PX_T2_SC_SI</f>
        <v>0.5</v>
      </c>
      <c r="BV14" s="10">
        <f>C_PX_T3_SC_SI</f>
        <v>0.1</v>
      </c>
      <c r="BW14" s="17">
        <f>C_PX_T1_SC_SI+C_PX_T4_SC_SI</f>
        <v>0.75</v>
      </c>
      <c r="BX14" s="16">
        <f>C_PX_T2_SC_SI</f>
        <v>0.5</v>
      </c>
      <c r="BY14" s="10">
        <f>C_PX_T3_SC_SI</f>
        <v>0.1</v>
      </c>
      <c r="BZ14" s="10">
        <f>C_PX_T1_SC_SI+C_PX_T4_SC_SI</f>
        <v>0.75</v>
      </c>
      <c r="CA14" s="15">
        <f>C_PX_T2_SC_SI</f>
        <v>0.5</v>
      </c>
      <c r="CB14" s="10">
        <f>C_PX_T3_SC_SI</f>
        <v>0.1</v>
      </c>
      <c r="CC14" s="10">
        <f>C_PX_T1_SC_SI+C_PX_T4_SC_SI</f>
        <v>0.75</v>
      </c>
      <c r="CD14" s="15">
        <f>C_PX_T2_SC_SI</f>
        <v>0.5</v>
      </c>
      <c r="CE14" s="10">
        <f>C_PX_T3_SC_SI</f>
        <v>0.1</v>
      </c>
      <c r="CF14" s="10">
        <f>C_PX_T1_SC_SI+C_PX_T4_SC_SI</f>
        <v>0.75</v>
      </c>
      <c r="CG14" s="15">
        <f>C_PX_T2_SC_SI</f>
        <v>0.5</v>
      </c>
      <c r="CH14" s="10">
        <f>C_PX_T3_SC_SI</f>
        <v>0.1</v>
      </c>
      <c r="CI14" s="17">
        <f>C_PX_T1_SC_SI+C_PX_T4_SC_SI</f>
        <v>0.75</v>
      </c>
      <c r="CJ14" s="16">
        <f>C_PX_T2_SC_SI</f>
        <v>0.5</v>
      </c>
      <c r="CK14" s="10">
        <f>C_PX_T3_SC_SI</f>
        <v>0.1</v>
      </c>
      <c r="CL14" s="10">
        <f>C_PX_T1_SC_SI+C_PX_T4_SC_SI</f>
        <v>0.75</v>
      </c>
      <c r="CM14" s="15">
        <f>C_PX_T2_SC_SI</f>
        <v>0.5</v>
      </c>
      <c r="CN14" s="10">
        <f>C_PX_T3_SC_SI</f>
        <v>0.1</v>
      </c>
      <c r="CO14" s="10">
        <f>C_PX_T1_SC_SI+C_PX_T4_SC_SI</f>
        <v>0.75</v>
      </c>
      <c r="CP14" s="15">
        <f>C_PX_T2_SC_SI</f>
        <v>0.5</v>
      </c>
      <c r="CQ14" s="10">
        <f>C_PX_T3_SC_SI</f>
        <v>0.1</v>
      </c>
      <c r="CR14" s="10">
        <f>C_PX_T1_SC_SI+C_PX_T4_SC_SI</f>
        <v>0.75</v>
      </c>
      <c r="CS14" s="15">
        <f>C_PX_T2_SC_SI</f>
        <v>0.5</v>
      </c>
      <c r="CT14" s="10">
        <f>C_PX_T3_SC_SI</f>
        <v>0.1</v>
      </c>
      <c r="CU14" s="17">
        <f>C_PX_T1_SC_SI+C_PX_T4_SC_SI</f>
        <v>0.75</v>
      </c>
      <c r="CV14" s="16">
        <f>C_PX_T2_SC_SI</f>
        <v>0.5</v>
      </c>
      <c r="CW14" s="10">
        <f>C_PX_T3_SC_SI</f>
        <v>0.1</v>
      </c>
      <c r="CX14" s="10">
        <f>C_PX_T1_SC_SI+C_PX_T4_SC_SI</f>
        <v>0.75</v>
      </c>
      <c r="CY14" s="15">
        <f>C_PX_T2_SC_SI</f>
        <v>0.5</v>
      </c>
      <c r="CZ14" s="10">
        <f>C_PX_T3_SC_SI</f>
        <v>0.1</v>
      </c>
      <c r="DA14" s="10">
        <f>C_PX_T1_SC_SI+C_PX_T4_SC_SI</f>
        <v>0.75</v>
      </c>
      <c r="DB14" s="15">
        <f>C_PX_T2_SC_SI</f>
        <v>0.5</v>
      </c>
      <c r="DC14" s="10">
        <f>C_PX_T3_SC_SI</f>
        <v>0.1</v>
      </c>
      <c r="DD14" s="10">
        <f>C_PX_T1_SC_SI+C_PX_T4_SC_SI</f>
        <v>0.75</v>
      </c>
      <c r="DE14" s="15">
        <f>C_PX_T2_SC_SI</f>
        <v>0.5</v>
      </c>
      <c r="DF14" s="10">
        <f>C_PX_T3_SC_SI</f>
        <v>0.1</v>
      </c>
      <c r="DG14" s="17">
        <f>C_PX_T1_SC_SI+C_PX_T4_SC_SI</f>
        <v>0.75</v>
      </c>
      <c r="DH14" s="16">
        <f>C_PX_T2_SC_SI</f>
        <v>0.5</v>
      </c>
      <c r="DI14" s="10">
        <f>C_PX_T3_SC_SI</f>
        <v>0.1</v>
      </c>
      <c r="DJ14" s="10">
        <f>C_PX_T1_SC_SI+C_PX_T4_SC_SI</f>
        <v>0.75</v>
      </c>
      <c r="DK14" s="15">
        <f>C_PX_T2_SC_SI</f>
        <v>0.5</v>
      </c>
      <c r="DL14" s="10">
        <f>C_PX_T3_SC_SI</f>
        <v>0.1</v>
      </c>
      <c r="DM14" s="10">
        <f>C_PX_T1_SC_SI+C_PX_T4_SC_SI</f>
        <v>0.75</v>
      </c>
      <c r="DN14" s="15">
        <f>C_PX_T2_SC_SI</f>
        <v>0.5</v>
      </c>
      <c r="DO14" s="10">
        <f>C_PX_T3_SC_SI</f>
        <v>0.1</v>
      </c>
      <c r="DP14" s="10">
        <f>C_PX_T1_SC_SI+C_PX_T4_SC_SI</f>
        <v>0.75</v>
      </c>
      <c r="DQ14" s="15">
        <f>C_PX_T2_SC_SI</f>
        <v>0.5</v>
      </c>
      <c r="DR14" s="10">
        <f>C_PX_T3_SC_SI</f>
        <v>0.1</v>
      </c>
      <c r="DS14" s="17">
        <f>C_PX_T1_SC_SI+C_PX_T4_SC_SI</f>
        <v>0.75</v>
      </c>
      <c r="DT14" s="16">
        <f>C_PX_T2_SC_SI</f>
        <v>0.5</v>
      </c>
      <c r="DU14" s="10">
        <f>C_PX_T3_SC_SI</f>
        <v>0.1</v>
      </c>
      <c r="DV14" s="10">
        <f>C_PX_T1_SC_SI+C_PX_T4_SC_SI</f>
        <v>0.75</v>
      </c>
      <c r="DW14" s="15">
        <f>C_PX_T2_SC_SI</f>
        <v>0.5</v>
      </c>
      <c r="DX14" s="10">
        <f>C_PX_T3_SC_SI</f>
        <v>0.1</v>
      </c>
      <c r="DY14" s="10">
        <f>C_PX_T1_SC_SI+C_PX_T4_SC_SI</f>
        <v>0.75</v>
      </c>
      <c r="DZ14" s="15">
        <f>C_PX_T2_SC_SI</f>
        <v>0.5</v>
      </c>
      <c r="EA14" s="10">
        <f>C_PX_T3_SC_SI</f>
        <v>0.1</v>
      </c>
      <c r="EB14" s="10">
        <f>C_PX_T1_SC_SI+C_PX_T4_SC_SI</f>
        <v>0.75</v>
      </c>
      <c r="EC14" s="15">
        <f>C_PX_T2_SC_SI</f>
        <v>0.5</v>
      </c>
      <c r="ED14" s="10">
        <f>C_PX_T3_SC_SI</f>
        <v>0.1</v>
      </c>
      <c r="EE14" s="17">
        <f>C_PX_T1_SC_SI+C_PX_T4_SC_SI</f>
        <v>0.75</v>
      </c>
      <c r="EF14" s="16">
        <f>C_PX_T2_SC_SI</f>
        <v>0.5</v>
      </c>
      <c r="EG14" s="10">
        <f>C_PX_T3_SC_SI</f>
        <v>0.1</v>
      </c>
      <c r="EH14" s="10">
        <f>C_PX_T1_SC_SI+C_PX_T4_SC_SI</f>
        <v>0.75</v>
      </c>
      <c r="EI14" s="15">
        <f>C_PX_T2_SC_SI</f>
        <v>0.5</v>
      </c>
      <c r="EJ14" s="10">
        <f>C_PX_T3_SC_SI</f>
        <v>0.1</v>
      </c>
      <c r="EK14" s="10">
        <f>C_PX_T1_SC_SI+C_PX_T4_SC_SI</f>
        <v>0.75</v>
      </c>
      <c r="EL14" s="15">
        <f>C_PX_T2_SC_SI</f>
        <v>0.5</v>
      </c>
      <c r="EM14" s="10">
        <f>C_PX_T3_SC_SI</f>
        <v>0.1</v>
      </c>
      <c r="EN14" s="10">
        <f>C_PX_T1_SC_SI+C_PX_T4_SC_SI</f>
        <v>0.75</v>
      </c>
      <c r="EO14" s="15">
        <f>C_PX_T2_SC_SI</f>
        <v>0.5</v>
      </c>
      <c r="EP14" s="10">
        <f>C_PX_T3_SC_SI</f>
        <v>0.1</v>
      </c>
      <c r="EQ14" s="17">
        <f>C_PX_T1_SC_SI+C_PX_T4_SC_SI</f>
        <v>0.75</v>
      </c>
      <c r="ER14" s="16">
        <f>C_PX_T2_SC_SI</f>
        <v>0.5</v>
      </c>
      <c r="ES14" s="10">
        <f>C_PX_T3_SC_SI</f>
        <v>0.1</v>
      </c>
      <c r="ET14" s="10">
        <f>C_PX_T1_SC_SI+C_PX_T4_SC_SI</f>
        <v>0.75</v>
      </c>
      <c r="EU14" s="15">
        <f>C_PX_T2_SC_SI</f>
        <v>0.5</v>
      </c>
      <c r="EV14" s="10">
        <f>C_PX_T3_SC_SI</f>
        <v>0.1</v>
      </c>
      <c r="EW14" s="10">
        <f>C_PX_T1_SC_SI+C_PX_T4_SC_SI</f>
        <v>0.75</v>
      </c>
      <c r="EX14" s="15">
        <f>C_PX_T2_SC_SI</f>
        <v>0.5</v>
      </c>
      <c r="EY14" s="10">
        <f>C_PX_T3_SC_SI</f>
        <v>0.1</v>
      </c>
      <c r="EZ14" s="10">
        <f>C_PX_T1_SC_SI+C_PX_T4_SC_SI</f>
        <v>0.75</v>
      </c>
      <c r="FA14" s="15">
        <f>C_PX_T2_SC_SI</f>
        <v>0.5</v>
      </c>
      <c r="FB14" s="10">
        <f>C_PX_T3_SC_SI</f>
        <v>0.1</v>
      </c>
      <c r="FC14" s="17">
        <f>C_PX_T1_SC_SI+C_PX_T4_SC_SI</f>
        <v>0.75</v>
      </c>
      <c r="FD14" s="16">
        <f>C_PX_T2_SC_SI</f>
        <v>0.5</v>
      </c>
      <c r="FE14" s="10">
        <f>C_PX_T3_SC_SI</f>
        <v>0.1</v>
      </c>
      <c r="FF14" s="10">
        <f>C_PX_T1_SC_SI+C_PX_T4_SC_SI</f>
        <v>0.75</v>
      </c>
      <c r="FG14" s="15">
        <f>C_PX_T2_SC_SI</f>
        <v>0.5</v>
      </c>
      <c r="FH14" s="10">
        <f>C_PX_T3_SC_SI</f>
        <v>0.1</v>
      </c>
      <c r="FI14" s="10">
        <f>C_PX_T1_SC_SI+C_PX_T4_SC_SI</f>
        <v>0.75</v>
      </c>
      <c r="FJ14" s="15">
        <f>C_PX_T2_SC_SI</f>
        <v>0.5</v>
      </c>
      <c r="FK14" s="10">
        <f>C_PX_T3_SC_SI</f>
        <v>0.1</v>
      </c>
      <c r="FL14" s="10">
        <f>C_PX_T1_SC_SI+C_PX_T4_SC_SI</f>
        <v>0.75</v>
      </c>
      <c r="FM14" s="15">
        <f>C_PX_T2_SC_SI</f>
        <v>0.5</v>
      </c>
      <c r="FN14" s="10">
        <f>C_PX_T3_SC_SI</f>
        <v>0.1</v>
      </c>
      <c r="FO14" s="17">
        <f>C_PX_T1_SC_SI+C_PX_T4_SC_SI</f>
        <v>0.75</v>
      </c>
      <c r="FP14" s="16">
        <f>C_PX_T2_SC_SI</f>
        <v>0.5</v>
      </c>
      <c r="FQ14" s="10">
        <f>C_PX_T3_SC_SI</f>
        <v>0.1</v>
      </c>
      <c r="FR14" s="10">
        <f>C_PX_T1_SC_SI+C_PX_T4_SC_SI</f>
        <v>0.75</v>
      </c>
      <c r="FS14" s="15">
        <f>C_PX_T2_SC_SI</f>
        <v>0.5</v>
      </c>
      <c r="FT14" s="10">
        <f>C_PX_T3_SC_SI</f>
        <v>0.1</v>
      </c>
      <c r="FU14" s="10">
        <f>C_PX_T1_SC_SI+C_PX_T4_SC_SI</f>
        <v>0.75</v>
      </c>
      <c r="FV14" s="15">
        <f>C_PX_T2_SC_SI</f>
        <v>0.5</v>
      </c>
      <c r="FW14" s="10">
        <f>C_PX_T3_SC_SI</f>
        <v>0.1</v>
      </c>
      <c r="FX14" s="10">
        <f>C_PX_T1_SC_SI+C_PX_T4_SC_SI</f>
        <v>0.75</v>
      </c>
      <c r="FY14" s="15">
        <f>C_PX_T2_SC_SI</f>
        <v>0.5</v>
      </c>
      <c r="FZ14" s="10">
        <f>C_PX_T3_SC_SI</f>
        <v>0.1</v>
      </c>
      <c r="GA14" s="17">
        <f>C_PX_T1_SC_SI+C_PX_T4_SC_SI</f>
        <v>0.75</v>
      </c>
      <c r="GB14" s="16"/>
      <c r="GD14" s="16"/>
      <c r="GE14" s="16"/>
    </row>
    <row r="15" spans="2:187" x14ac:dyDescent="0.25">
      <c r="B15" s="11" t="str">
        <f>'MD - IMP'!$B75</f>
        <v>SC-JI</v>
      </c>
      <c r="C15" s="17"/>
      <c r="D15" s="104">
        <f>C_P1_T1_SC_JI</f>
        <v>0</v>
      </c>
      <c r="E15" s="105">
        <f>C_P1_T2_SC_JI</f>
        <v>1</v>
      </c>
      <c r="F15" s="105">
        <f>C_P1_T3_SC_JI</f>
        <v>1</v>
      </c>
      <c r="G15" s="109">
        <f>C_P1_T4_SC_JI</f>
        <v>1</v>
      </c>
      <c r="H15" s="108">
        <f>C_P1_T5_SC_JI</f>
        <v>1</v>
      </c>
      <c r="I15" s="108">
        <f>C_P1_T6_SC_JI+C_PX_T1_SC_JI</f>
        <v>1</v>
      </c>
      <c r="J15" s="15">
        <f>C_PX_T2_SC_JI</f>
        <v>1</v>
      </c>
      <c r="K15" s="10">
        <f>C_PX_T3_SC_JI</f>
        <v>1</v>
      </c>
      <c r="L15" s="10">
        <f>C_PX_T1_SC_JI+C_PX_T4_SC_JI</f>
        <v>1</v>
      </c>
      <c r="M15" s="15">
        <f>C_PX_T2_SC_JI</f>
        <v>1</v>
      </c>
      <c r="N15" s="10">
        <f>C_PX_T3_SC_JI</f>
        <v>1</v>
      </c>
      <c r="O15" s="17">
        <f>C_PX_T1_SC_JI+C_PX_T4_SC_JI</f>
        <v>1</v>
      </c>
      <c r="P15" s="16">
        <f>C_PX_T2_SC_JI</f>
        <v>1</v>
      </c>
      <c r="Q15" s="10">
        <f>C_PX_T3_SC_JI</f>
        <v>1</v>
      </c>
      <c r="R15" s="10">
        <f>C_PX_T1_SC_JI+C_PX_T4_SC_JI</f>
        <v>1</v>
      </c>
      <c r="S15" s="15">
        <f>C_PX_T2_SC_JI</f>
        <v>1</v>
      </c>
      <c r="T15" s="10">
        <f>C_PX_T3_SC_JI</f>
        <v>1</v>
      </c>
      <c r="U15" s="10">
        <f>C_PX_T1_SC_JI+C_PX_T4_SC_JI</f>
        <v>1</v>
      </c>
      <c r="V15" s="15">
        <f>C_PX_T2_SC_JI</f>
        <v>1</v>
      </c>
      <c r="W15" s="10">
        <f>C_PX_T3_SC_JI</f>
        <v>1</v>
      </c>
      <c r="X15" s="10">
        <f>C_PX_T1_SC_JI+C_PX_T4_SC_JI</f>
        <v>1</v>
      </c>
      <c r="Y15" s="15">
        <f>C_PX_T2_SC_JI</f>
        <v>1</v>
      </c>
      <c r="Z15" s="10">
        <f>C_PX_T3_SC_JI</f>
        <v>1</v>
      </c>
      <c r="AA15" s="17">
        <f>C_PX_T1_SC_JI+C_PX_T4_SC_JI</f>
        <v>1</v>
      </c>
      <c r="AB15" s="16">
        <f>C_PX_T2_SC_JI</f>
        <v>1</v>
      </c>
      <c r="AC15" s="10">
        <f>C_PX_T3_SC_JI</f>
        <v>1</v>
      </c>
      <c r="AD15" s="10">
        <f>C_PX_T1_SC_JI+C_PX_T4_SC_JI</f>
        <v>1</v>
      </c>
      <c r="AE15" s="15">
        <f>C_PX_T2_SC_JI</f>
        <v>1</v>
      </c>
      <c r="AF15" s="10">
        <f>C_PX_T3_SC_JI</f>
        <v>1</v>
      </c>
      <c r="AG15" s="10">
        <f>C_PX_T1_SC_JI+C_PX_T4_SC_JI</f>
        <v>1</v>
      </c>
      <c r="AH15" s="15">
        <f>C_PX_T2_SC_JI</f>
        <v>1</v>
      </c>
      <c r="AI15" s="10">
        <f>C_PX_T3_SC_JI</f>
        <v>1</v>
      </c>
      <c r="AJ15" s="10">
        <f>C_PX_T1_SC_JI+C_PX_T4_SC_JI</f>
        <v>1</v>
      </c>
      <c r="AK15" s="15">
        <f>C_PX_T2_SC_JI</f>
        <v>1</v>
      </c>
      <c r="AL15" s="10">
        <f>C_PX_T3_SC_JI</f>
        <v>1</v>
      </c>
      <c r="AM15" s="17">
        <f>C_PX_T1_SC_JI+C_PX_T4_SC_JI</f>
        <v>1</v>
      </c>
      <c r="AN15" s="16">
        <f>C_PX_T2_SC_JI</f>
        <v>1</v>
      </c>
      <c r="AO15" s="10">
        <f>C_PX_T3_SC_JI</f>
        <v>1</v>
      </c>
      <c r="AP15" s="10">
        <f>C_PX_T1_SC_JI+C_PX_T4_SC_JI</f>
        <v>1</v>
      </c>
      <c r="AQ15" s="15">
        <f>C_PX_T2_SC_JI</f>
        <v>1</v>
      </c>
      <c r="AR15" s="10">
        <f>C_PX_T3_SC_JI</f>
        <v>1</v>
      </c>
      <c r="AS15" s="10">
        <f>C_PX_T1_SC_JI+C_PX_T4_SC_JI</f>
        <v>1</v>
      </c>
      <c r="AT15" s="15">
        <f>C_PX_T2_SC_JI</f>
        <v>1</v>
      </c>
      <c r="AU15" s="10">
        <f>C_PX_T3_SC_JI</f>
        <v>1</v>
      </c>
      <c r="AV15" s="10">
        <f>C_PX_T1_SC_JI+C_PX_T4_SC_JI</f>
        <v>1</v>
      </c>
      <c r="AW15" s="15">
        <f>C_PX_T2_SC_JI</f>
        <v>1</v>
      </c>
      <c r="AX15" s="10">
        <f>C_PX_T3_SC_JI</f>
        <v>1</v>
      </c>
      <c r="AY15" s="17">
        <f>C_PX_T1_SC_JI+C_PX_T4_SC_JI</f>
        <v>1</v>
      </c>
      <c r="AZ15" s="16">
        <f>C_PX_T2_SC_JI</f>
        <v>1</v>
      </c>
      <c r="BA15" s="10">
        <f>C_PX_T3_SC_JI</f>
        <v>1</v>
      </c>
      <c r="BB15" s="10">
        <f>C_PX_T1_SC_JI+C_PX_T4_SC_JI</f>
        <v>1</v>
      </c>
      <c r="BC15" s="15">
        <f>C_PX_T2_SC_JI</f>
        <v>1</v>
      </c>
      <c r="BD15" s="10">
        <f>C_PX_T3_SC_JI</f>
        <v>1</v>
      </c>
      <c r="BE15" s="10">
        <f>C_PX_T1_SC_JI+C_PX_T4_SC_JI</f>
        <v>1</v>
      </c>
      <c r="BF15" s="15">
        <f>C_PX_T2_SC_JI</f>
        <v>1</v>
      </c>
      <c r="BG15" s="10">
        <f>C_PX_T3_SC_JI</f>
        <v>1</v>
      </c>
      <c r="BH15" s="10">
        <f>C_PX_T1_SC_JI+C_PX_T4_SC_JI</f>
        <v>1</v>
      </c>
      <c r="BI15" s="15">
        <f>C_PX_T2_SC_JI</f>
        <v>1</v>
      </c>
      <c r="BJ15" s="10">
        <f>C_PX_T3_SC_JI</f>
        <v>1</v>
      </c>
      <c r="BK15" s="17">
        <f>C_PX_T1_SC_JI+C_PX_T4_SC_JI</f>
        <v>1</v>
      </c>
      <c r="BL15" s="16">
        <f>C_PX_T2_SC_JI</f>
        <v>1</v>
      </c>
      <c r="BM15" s="10">
        <f>C_PX_T3_SC_JI</f>
        <v>1</v>
      </c>
      <c r="BN15" s="10">
        <f>C_PX_T1_SC_JI+C_PX_T4_SC_JI</f>
        <v>1</v>
      </c>
      <c r="BO15" s="15">
        <f>C_PX_T2_SC_JI</f>
        <v>1</v>
      </c>
      <c r="BP15" s="10">
        <f>C_PX_T3_SC_JI</f>
        <v>1</v>
      </c>
      <c r="BQ15" s="10">
        <f>C_PX_T1_SC_JI+C_PX_T4_SC_JI</f>
        <v>1</v>
      </c>
      <c r="BR15" s="15">
        <f>C_PX_T2_SC_JI</f>
        <v>1</v>
      </c>
      <c r="BS15" s="10">
        <f>C_PX_T3_SC_JI</f>
        <v>1</v>
      </c>
      <c r="BT15" s="10">
        <f>C_PX_T1_SC_JI+C_PX_T4_SC_JI</f>
        <v>1</v>
      </c>
      <c r="BU15" s="15">
        <f>C_PX_T2_SC_JI</f>
        <v>1</v>
      </c>
      <c r="BV15" s="10">
        <f>C_PX_T3_SC_JI</f>
        <v>1</v>
      </c>
      <c r="BW15" s="17">
        <f>C_PX_T1_SC_JI+C_PX_T4_SC_JI</f>
        <v>1</v>
      </c>
      <c r="BX15" s="16">
        <f>C_PX_T2_SC_JI</f>
        <v>1</v>
      </c>
      <c r="BY15" s="10">
        <f>C_PX_T3_SC_JI</f>
        <v>1</v>
      </c>
      <c r="BZ15" s="10">
        <f>C_PX_T1_SC_JI+C_PX_T4_SC_JI</f>
        <v>1</v>
      </c>
      <c r="CA15" s="15">
        <f>C_PX_T2_SC_JI</f>
        <v>1</v>
      </c>
      <c r="CB15" s="10">
        <f>C_PX_T3_SC_JI</f>
        <v>1</v>
      </c>
      <c r="CC15" s="10">
        <f>C_PX_T1_SC_JI+C_PX_T4_SC_JI</f>
        <v>1</v>
      </c>
      <c r="CD15" s="15">
        <f>C_PX_T2_SC_JI</f>
        <v>1</v>
      </c>
      <c r="CE15" s="10">
        <f>C_PX_T3_SC_JI</f>
        <v>1</v>
      </c>
      <c r="CF15" s="10">
        <f>C_PX_T1_SC_JI+C_PX_T4_SC_JI</f>
        <v>1</v>
      </c>
      <c r="CG15" s="15">
        <f>C_PX_T2_SC_JI</f>
        <v>1</v>
      </c>
      <c r="CH15" s="10">
        <f>C_PX_T3_SC_JI</f>
        <v>1</v>
      </c>
      <c r="CI15" s="17">
        <f>C_PX_T1_SC_JI+C_PX_T4_SC_JI</f>
        <v>1</v>
      </c>
      <c r="CJ15" s="16">
        <f>C_PX_T2_SC_JI</f>
        <v>1</v>
      </c>
      <c r="CK15" s="10">
        <f>C_PX_T3_SC_JI</f>
        <v>1</v>
      </c>
      <c r="CL15" s="10">
        <f>C_PX_T1_SC_JI+C_PX_T4_SC_JI</f>
        <v>1</v>
      </c>
      <c r="CM15" s="15">
        <f>C_PX_T2_SC_JI</f>
        <v>1</v>
      </c>
      <c r="CN15" s="10">
        <f>C_PX_T3_SC_JI</f>
        <v>1</v>
      </c>
      <c r="CO15" s="10">
        <f>C_PX_T1_SC_JI+C_PX_T4_SC_JI</f>
        <v>1</v>
      </c>
      <c r="CP15" s="15">
        <f>C_PX_T2_SC_JI</f>
        <v>1</v>
      </c>
      <c r="CQ15" s="10">
        <f>C_PX_T3_SC_JI</f>
        <v>1</v>
      </c>
      <c r="CR15" s="10">
        <f>C_PX_T1_SC_JI+C_PX_T4_SC_JI</f>
        <v>1</v>
      </c>
      <c r="CS15" s="15">
        <f>C_PX_T2_SC_JI</f>
        <v>1</v>
      </c>
      <c r="CT15" s="10">
        <f>C_PX_T3_SC_JI</f>
        <v>1</v>
      </c>
      <c r="CU15" s="17">
        <f>C_PX_T1_SC_JI+C_PX_T4_SC_JI</f>
        <v>1</v>
      </c>
      <c r="CV15" s="16">
        <f>C_PX_T2_SC_JI</f>
        <v>1</v>
      </c>
      <c r="CW15" s="10">
        <f>C_PX_T3_SC_JI</f>
        <v>1</v>
      </c>
      <c r="CX15" s="10">
        <f>C_PX_T1_SC_JI+C_PX_T4_SC_JI</f>
        <v>1</v>
      </c>
      <c r="CY15" s="15">
        <f>C_PX_T2_SC_JI</f>
        <v>1</v>
      </c>
      <c r="CZ15" s="10">
        <f>C_PX_T3_SC_JI</f>
        <v>1</v>
      </c>
      <c r="DA15" s="10">
        <f>C_PX_T1_SC_JI+C_PX_T4_SC_JI</f>
        <v>1</v>
      </c>
      <c r="DB15" s="15">
        <f>C_PX_T2_SC_JI</f>
        <v>1</v>
      </c>
      <c r="DC15" s="10">
        <f>C_PX_T3_SC_JI</f>
        <v>1</v>
      </c>
      <c r="DD15" s="10">
        <f>C_PX_T1_SC_JI+C_PX_T4_SC_JI</f>
        <v>1</v>
      </c>
      <c r="DE15" s="15">
        <f>C_PX_T2_SC_JI</f>
        <v>1</v>
      </c>
      <c r="DF15" s="10">
        <f>C_PX_T3_SC_JI</f>
        <v>1</v>
      </c>
      <c r="DG15" s="17">
        <f>C_PX_T1_SC_JI+C_PX_T4_SC_JI</f>
        <v>1</v>
      </c>
      <c r="DH15" s="16">
        <f>C_PX_T2_SC_JI</f>
        <v>1</v>
      </c>
      <c r="DI15" s="10">
        <f>C_PX_T3_SC_JI</f>
        <v>1</v>
      </c>
      <c r="DJ15" s="10">
        <f>C_PX_T1_SC_JI+C_PX_T4_SC_JI</f>
        <v>1</v>
      </c>
      <c r="DK15" s="15">
        <f>C_PX_T2_SC_JI</f>
        <v>1</v>
      </c>
      <c r="DL15" s="10">
        <f>C_PX_T3_SC_JI</f>
        <v>1</v>
      </c>
      <c r="DM15" s="10">
        <f>C_PX_T1_SC_JI+C_PX_T4_SC_JI</f>
        <v>1</v>
      </c>
      <c r="DN15" s="15">
        <f>C_PX_T2_SC_JI</f>
        <v>1</v>
      </c>
      <c r="DO15" s="10">
        <f>C_PX_T3_SC_JI</f>
        <v>1</v>
      </c>
      <c r="DP15" s="10">
        <f>C_PX_T1_SC_JI+C_PX_T4_SC_JI</f>
        <v>1</v>
      </c>
      <c r="DQ15" s="15">
        <f>C_PX_T2_SC_JI</f>
        <v>1</v>
      </c>
      <c r="DR15" s="10">
        <f>C_PX_T3_SC_JI</f>
        <v>1</v>
      </c>
      <c r="DS15" s="17">
        <f>C_PX_T1_SC_JI+C_PX_T4_SC_JI</f>
        <v>1</v>
      </c>
      <c r="DT15" s="16">
        <f>C_PX_T2_SC_JI</f>
        <v>1</v>
      </c>
      <c r="DU15" s="10">
        <f>C_PX_T3_SC_JI</f>
        <v>1</v>
      </c>
      <c r="DV15" s="10">
        <f>C_PX_T1_SC_JI+C_PX_T4_SC_JI</f>
        <v>1</v>
      </c>
      <c r="DW15" s="15">
        <f>C_PX_T2_SC_JI</f>
        <v>1</v>
      </c>
      <c r="DX15" s="10">
        <f>C_PX_T3_SC_JI</f>
        <v>1</v>
      </c>
      <c r="DY15" s="10">
        <f>C_PX_T1_SC_JI+C_PX_T4_SC_JI</f>
        <v>1</v>
      </c>
      <c r="DZ15" s="15">
        <f>C_PX_T2_SC_JI</f>
        <v>1</v>
      </c>
      <c r="EA15" s="10">
        <f>C_PX_T3_SC_JI</f>
        <v>1</v>
      </c>
      <c r="EB15" s="10">
        <f>C_PX_T1_SC_JI+C_PX_T4_SC_JI</f>
        <v>1</v>
      </c>
      <c r="EC15" s="15">
        <f>C_PX_T2_SC_JI</f>
        <v>1</v>
      </c>
      <c r="ED15" s="10">
        <f>C_PX_T3_SC_JI</f>
        <v>1</v>
      </c>
      <c r="EE15" s="17">
        <f>C_PX_T1_SC_JI+C_PX_T4_SC_JI</f>
        <v>1</v>
      </c>
      <c r="EF15" s="16">
        <f>C_PX_T2_SC_JI</f>
        <v>1</v>
      </c>
      <c r="EG15" s="10">
        <f>C_PX_T3_SC_JI</f>
        <v>1</v>
      </c>
      <c r="EH15" s="10">
        <f>C_PX_T1_SC_JI+C_PX_T4_SC_JI</f>
        <v>1</v>
      </c>
      <c r="EI15" s="15">
        <f>C_PX_T2_SC_JI</f>
        <v>1</v>
      </c>
      <c r="EJ15" s="10">
        <f>C_PX_T3_SC_JI</f>
        <v>1</v>
      </c>
      <c r="EK15" s="10">
        <f>C_PX_T1_SC_JI+C_PX_T4_SC_JI</f>
        <v>1</v>
      </c>
      <c r="EL15" s="15">
        <f>C_PX_T2_SC_JI</f>
        <v>1</v>
      </c>
      <c r="EM15" s="10">
        <f>C_PX_T3_SC_JI</f>
        <v>1</v>
      </c>
      <c r="EN15" s="10">
        <f>C_PX_T1_SC_JI+C_PX_T4_SC_JI</f>
        <v>1</v>
      </c>
      <c r="EO15" s="15">
        <f>C_PX_T2_SC_JI</f>
        <v>1</v>
      </c>
      <c r="EP15" s="10">
        <f>C_PX_T3_SC_JI</f>
        <v>1</v>
      </c>
      <c r="EQ15" s="17">
        <f>C_PX_T1_SC_JI+C_PX_T4_SC_JI</f>
        <v>1</v>
      </c>
      <c r="ER15" s="16">
        <f>C_PX_T2_SC_JI</f>
        <v>1</v>
      </c>
      <c r="ES15" s="10">
        <f>C_PX_T3_SC_JI</f>
        <v>1</v>
      </c>
      <c r="ET15" s="10">
        <f>C_PX_T1_SC_JI+C_PX_T4_SC_JI</f>
        <v>1</v>
      </c>
      <c r="EU15" s="15">
        <f>C_PX_T2_SC_JI</f>
        <v>1</v>
      </c>
      <c r="EV15" s="10">
        <f>C_PX_T3_SC_JI</f>
        <v>1</v>
      </c>
      <c r="EW15" s="10">
        <f>C_PX_T1_SC_JI+C_PX_T4_SC_JI</f>
        <v>1</v>
      </c>
      <c r="EX15" s="15">
        <f>C_PX_T2_SC_JI</f>
        <v>1</v>
      </c>
      <c r="EY15" s="10">
        <f>C_PX_T3_SC_JI</f>
        <v>1</v>
      </c>
      <c r="EZ15" s="10">
        <f>C_PX_T1_SC_JI+C_PX_T4_SC_JI</f>
        <v>1</v>
      </c>
      <c r="FA15" s="15">
        <f>C_PX_T2_SC_JI</f>
        <v>1</v>
      </c>
      <c r="FB15" s="10">
        <f>C_PX_T3_SC_JI</f>
        <v>1</v>
      </c>
      <c r="FC15" s="17">
        <f>C_PX_T1_SC_JI+C_PX_T4_SC_JI</f>
        <v>1</v>
      </c>
      <c r="FD15" s="16">
        <f>C_PX_T2_SC_JI</f>
        <v>1</v>
      </c>
      <c r="FE15" s="10">
        <f>C_PX_T3_SC_JI</f>
        <v>1</v>
      </c>
      <c r="FF15" s="10">
        <f>C_PX_T1_SC_JI+C_PX_T4_SC_JI</f>
        <v>1</v>
      </c>
      <c r="FG15" s="15">
        <f>C_PX_T2_SC_JI</f>
        <v>1</v>
      </c>
      <c r="FH15" s="10">
        <f>C_PX_T3_SC_JI</f>
        <v>1</v>
      </c>
      <c r="FI15" s="10">
        <f>C_PX_T1_SC_JI+C_PX_T4_SC_JI</f>
        <v>1</v>
      </c>
      <c r="FJ15" s="15">
        <f>C_PX_T2_SC_JI</f>
        <v>1</v>
      </c>
      <c r="FK15" s="10">
        <f>C_PX_T3_SC_JI</f>
        <v>1</v>
      </c>
      <c r="FL15" s="10">
        <f>C_PX_T1_SC_JI+C_PX_T4_SC_JI</f>
        <v>1</v>
      </c>
      <c r="FM15" s="15">
        <f>C_PX_T2_SC_JI</f>
        <v>1</v>
      </c>
      <c r="FN15" s="10">
        <f>C_PX_T3_SC_JI</f>
        <v>1</v>
      </c>
      <c r="FO15" s="17">
        <f>C_PX_T1_SC_JI+C_PX_T4_SC_JI</f>
        <v>1</v>
      </c>
      <c r="FP15" s="16">
        <f>C_PX_T2_SC_JI</f>
        <v>1</v>
      </c>
      <c r="FQ15" s="10">
        <f>C_PX_T3_SC_JI</f>
        <v>1</v>
      </c>
      <c r="FR15" s="10">
        <f>C_PX_T1_SC_JI+C_PX_T4_SC_JI</f>
        <v>1</v>
      </c>
      <c r="FS15" s="15">
        <f>C_PX_T2_SC_JI</f>
        <v>1</v>
      </c>
      <c r="FT15" s="10">
        <f>C_PX_T3_SC_JI</f>
        <v>1</v>
      </c>
      <c r="FU15" s="10">
        <f>C_PX_T1_SC_JI+C_PX_T4_SC_JI</f>
        <v>1</v>
      </c>
      <c r="FV15" s="15">
        <f>C_PX_T2_SC_JI</f>
        <v>1</v>
      </c>
      <c r="FW15" s="10">
        <f>C_PX_T3_SC_JI</f>
        <v>1</v>
      </c>
      <c r="FX15" s="10">
        <f>C_PX_T1_SC_JI+C_PX_T4_SC_JI</f>
        <v>1</v>
      </c>
      <c r="FY15" s="15">
        <f>C_PX_T2_SC_JI</f>
        <v>1</v>
      </c>
      <c r="FZ15" s="10">
        <f>C_PX_T3_SC_JI</f>
        <v>1</v>
      </c>
      <c r="GA15" s="17">
        <f>C_PX_T1_SC_JI+C_PX_T4_SC_JI</f>
        <v>1</v>
      </c>
      <c r="GB15" s="16"/>
      <c r="GD15" s="16"/>
      <c r="GE15" s="16"/>
    </row>
    <row r="16" spans="2:187" x14ac:dyDescent="0.25">
      <c r="B16" s="11" t="str">
        <f>'MD - IMP'!$B76</f>
        <v>SC-SP</v>
      </c>
      <c r="C16" s="17"/>
      <c r="D16" s="104">
        <f>C_P1_T1_SC_SP</f>
        <v>0</v>
      </c>
      <c r="E16" s="105">
        <f>C_P1_T2_SC_SP</f>
        <v>0</v>
      </c>
      <c r="F16" s="105">
        <f>C_P1_T3_SC_SP</f>
        <v>1</v>
      </c>
      <c r="G16" s="109">
        <f>C_P1_T4_SC_SP</f>
        <v>2</v>
      </c>
      <c r="H16" s="108">
        <f>C_P1_T5_SC_SP</f>
        <v>2</v>
      </c>
      <c r="I16" s="108">
        <f>C_P1_T6_SC_SP+C_PX_T1_SC_SP</f>
        <v>2</v>
      </c>
      <c r="J16" s="15">
        <f>C_PX_T2_SC_SP</f>
        <v>2</v>
      </c>
      <c r="K16" s="10">
        <f>C_PX_T3_SC_SP</f>
        <v>2</v>
      </c>
      <c r="L16" s="10">
        <f>C_PX_T1_SC_SP+C_PX_T4_SC_SP</f>
        <v>2</v>
      </c>
      <c r="M16" s="15">
        <f>C_PX_T2_SC_SP</f>
        <v>2</v>
      </c>
      <c r="N16" s="10">
        <f>C_PX_T3_SC_SP</f>
        <v>2</v>
      </c>
      <c r="O16" s="17">
        <f>C_PX_T1_SC_SP+C_PX_T4_SC_SP</f>
        <v>2</v>
      </c>
      <c r="P16" s="16">
        <f>C_PX_T2_SC_SP</f>
        <v>2</v>
      </c>
      <c r="Q16" s="10">
        <f>C_PX_T3_SC_SP</f>
        <v>2</v>
      </c>
      <c r="R16" s="10">
        <f>C_PX_T1_SC_SP+C_PX_T4_SC_SP</f>
        <v>2</v>
      </c>
      <c r="S16" s="15">
        <f>C_PX_T2_SC_SP</f>
        <v>2</v>
      </c>
      <c r="T16" s="10">
        <f>C_PX_T3_SC_SP</f>
        <v>2</v>
      </c>
      <c r="U16" s="10">
        <f>C_PX_T1_SC_SP+C_PX_T4_SC_SP</f>
        <v>2</v>
      </c>
      <c r="V16" s="15">
        <f>C_PX_T2_SC_SP</f>
        <v>2</v>
      </c>
      <c r="W16" s="10">
        <f>C_PX_T3_SC_SP</f>
        <v>2</v>
      </c>
      <c r="X16" s="10">
        <f>C_PX_T1_SC_SP+C_PX_T4_SC_SP</f>
        <v>2</v>
      </c>
      <c r="Y16" s="15">
        <f>C_PX_T2_SC_SP</f>
        <v>2</v>
      </c>
      <c r="Z16" s="10">
        <f>C_PX_T3_SC_SP</f>
        <v>2</v>
      </c>
      <c r="AA16" s="17">
        <f>C_PX_T1_SC_SP+C_PX_T4_SC_SP</f>
        <v>2</v>
      </c>
      <c r="AB16" s="16">
        <f>C_PX_T2_SC_SP</f>
        <v>2</v>
      </c>
      <c r="AC16" s="10">
        <f>C_PX_T3_SC_SP</f>
        <v>2</v>
      </c>
      <c r="AD16" s="10">
        <f>C_PX_T1_SC_SP+C_PX_T4_SC_SP</f>
        <v>2</v>
      </c>
      <c r="AE16" s="15">
        <f>C_PX_T2_SC_SP</f>
        <v>2</v>
      </c>
      <c r="AF16" s="10">
        <f>C_PX_T3_SC_SP</f>
        <v>2</v>
      </c>
      <c r="AG16" s="10">
        <f>C_PX_T1_SC_SP+C_PX_T4_SC_SP</f>
        <v>2</v>
      </c>
      <c r="AH16" s="15">
        <f>C_PX_T2_SC_SP</f>
        <v>2</v>
      </c>
      <c r="AI16" s="10">
        <f>C_PX_T3_SC_SP</f>
        <v>2</v>
      </c>
      <c r="AJ16" s="10">
        <f>C_PX_T1_SC_SP+C_PX_T4_SC_SP</f>
        <v>2</v>
      </c>
      <c r="AK16" s="15">
        <f>C_PX_T2_SC_SP</f>
        <v>2</v>
      </c>
      <c r="AL16" s="10">
        <f>C_PX_T3_SC_SP</f>
        <v>2</v>
      </c>
      <c r="AM16" s="17">
        <f>C_PX_T1_SC_SP+C_PX_T4_SC_SP</f>
        <v>2</v>
      </c>
      <c r="AN16" s="16">
        <f>C_PX_T2_SC_SP</f>
        <v>2</v>
      </c>
      <c r="AO16" s="10">
        <f>C_PX_T3_SC_SP</f>
        <v>2</v>
      </c>
      <c r="AP16" s="10">
        <f>C_PX_T1_SC_SP+C_PX_T4_SC_SP</f>
        <v>2</v>
      </c>
      <c r="AQ16" s="15">
        <f>C_PX_T2_SC_SP</f>
        <v>2</v>
      </c>
      <c r="AR16" s="10">
        <f>C_PX_T3_SC_SP</f>
        <v>2</v>
      </c>
      <c r="AS16" s="10">
        <f>C_PX_T1_SC_SP+C_PX_T4_SC_SP</f>
        <v>2</v>
      </c>
      <c r="AT16" s="15">
        <f>C_PX_T2_SC_SP</f>
        <v>2</v>
      </c>
      <c r="AU16" s="10">
        <f>C_PX_T3_SC_SP</f>
        <v>2</v>
      </c>
      <c r="AV16" s="10">
        <f>C_PX_T1_SC_SP+C_PX_T4_SC_SP</f>
        <v>2</v>
      </c>
      <c r="AW16" s="15">
        <f>C_PX_T2_SC_SP</f>
        <v>2</v>
      </c>
      <c r="AX16" s="10">
        <f>C_PX_T3_SC_SP</f>
        <v>2</v>
      </c>
      <c r="AY16" s="17">
        <f>C_PX_T1_SC_SP+C_PX_T4_SC_SP</f>
        <v>2</v>
      </c>
      <c r="AZ16" s="16">
        <f>C_PX_T2_SC_SP</f>
        <v>2</v>
      </c>
      <c r="BA16" s="10">
        <f>C_PX_T3_SC_SP</f>
        <v>2</v>
      </c>
      <c r="BB16" s="10">
        <f>C_PX_T1_SC_SP+C_PX_T4_SC_SP</f>
        <v>2</v>
      </c>
      <c r="BC16" s="15">
        <f>C_PX_T2_SC_SP</f>
        <v>2</v>
      </c>
      <c r="BD16" s="10">
        <f>C_PX_T3_SC_SP</f>
        <v>2</v>
      </c>
      <c r="BE16" s="10">
        <f>C_PX_T1_SC_SP+C_PX_T4_SC_SP</f>
        <v>2</v>
      </c>
      <c r="BF16" s="15">
        <f>C_PX_T2_SC_SP</f>
        <v>2</v>
      </c>
      <c r="BG16" s="10">
        <f>C_PX_T3_SC_SP</f>
        <v>2</v>
      </c>
      <c r="BH16" s="10">
        <f>C_PX_T1_SC_SP+C_PX_T4_SC_SP</f>
        <v>2</v>
      </c>
      <c r="BI16" s="15">
        <f>C_PX_T2_SC_SP</f>
        <v>2</v>
      </c>
      <c r="BJ16" s="10">
        <f>C_PX_T3_SC_SP</f>
        <v>2</v>
      </c>
      <c r="BK16" s="17">
        <f>C_PX_T1_SC_SP+C_PX_T4_SC_SP</f>
        <v>2</v>
      </c>
      <c r="BL16" s="16">
        <f>C_PX_T2_SC_SP</f>
        <v>2</v>
      </c>
      <c r="BM16" s="10">
        <f>C_PX_T3_SC_SP</f>
        <v>2</v>
      </c>
      <c r="BN16" s="10">
        <f>C_PX_T1_SC_SP+C_PX_T4_SC_SP</f>
        <v>2</v>
      </c>
      <c r="BO16" s="15">
        <f>C_PX_T2_SC_SP</f>
        <v>2</v>
      </c>
      <c r="BP16" s="10">
        <f>C_PX_T3_SC_SP</f>
        <v>2</v>
      </c>
      <c r="BQ16" s="10">
        <f>C_PX_T1_SC_SP+C_PX_T4_SC_SP</f>
        <v>2</v>
      </c>
      <c r="BR16" s="15">
        <f>C_PX_T2_SC_SP</f>
        <v>2</v>
      </c>
      <c r="BS16" s="10">
        <f>C_PX_T3_SC_SP</f>
        <v>2</v>
      </c>
      <c r="BT16" s="10">
        <f>C_PX_T1_SC_SP+C_PX_T4_SC_SP</f>
        <v>2</v>
      </c>
      <c r="BU16" s="15">
        <f>C_PX_T2_SC_SP</f>
        <v>2</v>
      </c>
      <c r="BV16" s="10">
        <f>C_PX_T3_SC_SP</f>
        <v>2</v>
      </c>
      <c r="BW16" s="17">
        <f>C_PX_T1_SC_SP+C_PX_T4_SC_SP</f>
        <v>2</v>
      </c>
      <c r="BX16" s="16">
        <f>C_PX_T2_SC_SP</f>
        <v>2</v>
      </c>
      <c r="BY16" s="10">
        <f>C_PX_T3_SC_SP</f>
        <v>2</v>
      </c>
      <c r="BZ16" s="10">
        <f>C_PX_T1_SC_SP+C_PX_T4_SC_SP</f>
        <v>2</v>
      </c>
      <c r="CA16" s="15">
        <f>C_PX_T2_SC_SP</f>
        <v>2</v>
      </c>
      <c r="CB16" s="10">
        <f>C_PX_T3_SC_SP</f>
        <v>2</v>
      </c>
      <c r="CC16" s="10">
        <f>C_PX_T1_SC_SP+C_PX_T4_SC_SP</f>
        <v>2</v>
      </c>
      <c r="CD16" s="15">
        <f>C_PX_T2_SC_SP</f>
        <v>2</v>
      </c>
      <c r="CE16" s="10">
        <f>C_PX_T3_SC_SP</f>
        <v>2</v>
      </c>
      <c r="CF16" s="10">
        <f>C_PX_T1_SC_SP+C_PX_T4_SC_SP</f>
        <v>2</v>
      </c>
      <c r="CG16" s="15">
        <f>C_PX_T2_SC_SP</f>
        <v>2</v>
      </c>
      <c r="CH16" s="10">
        <f>C_PX_T3_SC_SP</f>
        <v>2</v>
      </c>
      <c r="CI16" s="17">
        <f>C_PX_T1_SC_SP+C_PX_T4_SC_SP</f>
        <v>2</v>
      </c>
      <c r="CJ16" s="16">
        <f>C_PX_T2_SC_SP</f>
        <v>2</v>
      </c>
      <c r="CK16" s="10">
        <f>C_PX_T3_SC_SP</f>
        <v>2</v>
      </c>
      <c r="CL16" s="10">
        <f>C_PX_T1_SC_SP+C_PX_T4_SC_SP</f>
        <v>2</v>
      </c>
      <c r="CM16" s="15">
        <f>C_PX_T2_SC_SP</f>
        <v>2</v>
      </c>
      <c r="CN16" s="10">
        <f>C_PX_T3_SC_SP</f>
        <v>2</v>
      </c>
      <c r="CO16" s="10">
        <f>C_PX_T1_SC_SP+C_PX_T4_SC_SP</f>
        <v>2</v>
      </c>
      <c r="CP16" s="15">
        <f>C_PX_T2_SC_SP</f>
        <v>2</v>
      </c>
      <c r="CQ16" s="10">
        <f>C_PX_T3_SC_SP</f>
        <v>2</v>
      </c>
      <c r="CR16" s="10">
        <f>C_PX_T1_SC_SP+C_PX_T4_SC_SP</f>
        <v>2</v>
      </c>
      <c r="CS16" s="15">
        <f>C_PX_T2_SC_SP</f>
        <v>2</v>
      </c>
      <c r="CT16" s="10">
        <f>C_PX_T3_SC_SP</f>
        <v>2</v>
      </c>
      <c r="CU16" s="17">
        <f>C_PX_T1_SC_SP+C_PX_T4_SC_SP</f>
        <v>2</v>
      </c>
      <c r="CV16" s="16">
        <f>C_PX_T2_SC_SP</f>
        <v>2</v>
      </c>
      <c r="CW16" s="10">
        <f>C_PX_T3_SC_SP</f>
        <v>2</v>
      </c>
      <c r="CX16" s="10">
        <f>C_PX_T1_SC_SP+C_PX_T4_SC_SP</f>
        <v>2</v>
      </c>
      <c r="CY16" s="15">
        <f>C_PX_T2_SC_SP</f>
        <v>2</v>
      </c>
      <c r="CZ16" s="10">
        <f>C_PX_T3_SC_SP</f>
        <v>2</v>
      </c>
      <c r="DA16" s="10">
        <f>C_PX_T1_SC_SP+C_PX_T4_SC_SP</f>
        <v>2</v>
      </c>
      <c r="DB16" s="15">
        <f>C_PX_T2_SC_SP</f>
        <v>2</v>
      </c>
      <c r="DC16" s="10">
        <f>C_PX_T3_SC_SP</f>
        <v>2</v>
      </c>
      <c r="DD16" s="10">
        <f>C_PX_T1_SC_SP+C_PX_T4_SC_SP</f>
        <v>2</v>
      </c>
      <c r="DE16" s="15">
        <f>C_PX_T2_SC_SP</f>
        <v>2</v>
      </c>
      <c r="DF16" s="10">
        <f>C_PX_T3_SC_SP</f>
        <v>2</v>
      </c>
      <c r="DG16" s="17">
        <f>C_PX_T1_SC_SP+C_PX_T4_SC_SP</f>
        <v>2</v>
      </c>
      <c r="DH16" s="16">
        <f>C_PX_T2_SC_SP</f>
        <v>2</v>
      </c>
      <c r="DI16" s="10">
        <f>C_PX_T3_SC_SP</f>
        <v>2</v>
      </c>
      <c r="DJ16" s="10">
        <f>C_PX_T1_SC_SP+C_PX_T4_SC_SP</f>
        <v>2</v>
      </c>
      <c r="DK16" s="15">
        <f>C_PX_T2_SC_SP</f>
        <v>2</v>
      </c>
      <c r="DL16" s="10">
        <f>C_PX_T3_SC_SP</f>
        <v>2</v>
      </c>
      <c r="DM16" s="10">
        <f>C_PX_T1_SC_SP+C_PX_T4_SC_SP</f>
        <v>2</v>
      </c>
      <c r="DN16" s="15">
        <f>C_PX_T2_SC_SP</f>
        <v>2</v>
      </c>
      <c r="DO16" s="10">
        <f>C_PX_T3_SC_SP</f>
        <v>2</v>
      </c>
      <c r="DP16" s="10">
        <f>C_PX_T1_SC_SP+C_PX_T4_SC_SP</f>
        <v>2</v>
      </c>
      <c r="DQ16" s="15">
        <f>C_PX_T2_SC_SP</f>
        <v>2</v>
      </c>
      <c r="DR16" s="10">
        <f>C_PX_T3_SC_SP</f>
        <v>2</v>
      </c>
      <c r="DS16" s="17">
        <f>C_PX_T1_SC_SP+C_PX_T4_SC_SP</f>
        <v>2</v>
      </c>
      <c r="DT16" s="16">
        <f>C_PX_T2_SC_SP</f>
        <v>2</v>
      </c>
      <c r="DU16" s="10">
        <f>C_PX_T3_SC_SP</f>
        <v>2</v>
      </c>
      <c r="DV16" s="10">
        <f>C_PX_T1_SC_SP+C_PX_T4_SC_SP</f>
        <v>2</v>
      </c>
      <c r="DW16" s="15">
        <f>C_PX_T2_SC_SP</f>
        <v>2</v>
      </c>
      <c r="DX16" s="10">
        <f>C_PX_T3_SC_SP</f>
        <v>2</v>
      </c>
      <c r="DY16" s="10">
        <f>C_PX_T1_SC_SP+C_PX_T4_SC_SP</f>
        <v>2</v>
      </c>
      <c r="DZ16" s="15">
        <f>C_PX_T2_SC_SP</f>
        <v>2</v>
      </c>
      <c r="EA16" s="10">
        <f>C_PX_T3_SC_SP</f>
        <v>2</v>
      </c>
      <c r="EB16" s="10">
        <f>C_PX_T1_SC_SP+C_PX_T4_SC_SP</f>
        <v>2</v>
      </c>
      <c r="EC16" s="15">
        <f>C_PX_T2_SC_SP</f>
        <v>2</v>
      </c>
      <c r="ED16" s="10">
        <f>C_PX_T3_SC_SP</f>
        <v>2</v>
      </c>
      <c r="EE16" s="17">
        <f>C_PX_T1_SC_SP+C_PX_T4_SC_SP</f>
        <v>2</v>
      </c>
      <c r="EF16" s="16">
        <f>C_PX_T2_SC_SP</f>
        <v>2</v>
      </c>
      <c r="EG16" s="10">
        <f>C_PX_T3_SC_SP</f>
        <v>2</v>
      </c>
      <c r="EH16" s="10">
        <f>C_PX_T1_SC_SP+C_PX_T4_SC_SP</f>
        <v>2</v>
      </c>
      <c r="EI16" s="15">
        <f>C_PX_T2_SC_SP</f>
        <v>2</v>
      </c>
      <c r="EJ16" s="10">
        <f>C_PX_T3_SC_SP</f>
        <v>2</v>
      </c>
      <c r="EK16" s="10">
        <f>C_PX_T1_SC_SP+C_PX_T4_SC_SP</f>
        <v>2</v>
      </c>
      <c r="EL16" s="15">
        <f>C_PX_T2_SC_SP</f>
        <v>2</v>
      </c>
      <c r="EM16" s="10">
        <f>C_PX_T3_SC_SP</f>
        <v>2</v>
      </c>
      <c r="EN16" s="10">
        <f>C_PX_T1_SC_SP+C_PX_T4_SC_SP</f>
        <v>2</v>
      </c>
      <c r="EO16" s="15">
        <f>C_PX_T2_SC_SP</f>
        <v>2</v>
      </c>
      <c r="EP16" s="10">
        <f>C_PX_T3_SC_SP</f>
        <v>2</v>
      </c>
      <c r="EQ16" s="17">
        <f>C_PX_T1_SC_SP+C_PX_T4_SC_SP</f>
        <v>2</v>
      </c>
      <c r="ER16" s="16">
        <f>C_PX_T2_SC_SP</f>
        <v>2</v>
      </c>
      <c r="ES16" s="10">
        <f>C_PX_T3_SC_SP</f>
        <v>2</v>
      </c>
      <c r="ET16" s="10">
        <f>C_PX_T1_SC_SP+C_PX_T4_SC_SP</f>
        <v>2</v>
      </c>
      <c r="EU16" s="15">
        <f>C_PX_T2_SC_SP</f>
        <v>2</v>
      </c>
      <c r="EV16" s="10">
        <f>C_PX_T3_SC_SP</f>
        <v>2</v>
      </c>
      <c r="EW16" s="10">
        <f>C_PX_T1_SC_SP+C_PX_T4_SC_SP</f>
        <v>2</v>
      </c>
      <c r="EX16" s="15">
        <f>C_PX_T2_SC_SP</f>
        <v>2</v>
      </c>
      <c r="EY16" s="10">
        <f>C_PX_T3_SC_SP</f>
        <v>2</v>
      </c>
      <c r="EZ16" s="10">
        <f>C_PX_T1_SC_SP+C_PX_T4_SC_SP</f>
        <v>2</v>
      </c>
      <c r="FA16" s="15">
        <f>C_PX_T2_SC_SP</f>
        <v>2</v>
      </c>
      <c r="FB16" s="10">
        <f>C_PX_T3_SC_SP</f>
        <v>2</v>
      </c>
      <c r="FC16" s="17">
        <f>C_PX_T1_SC_SP+C_PX_T4_SC_SP</f>
        <v>2</v>
      </c>
      <c r="FD16" s="16">
        <f>C_PX_T2_SC_SP</f>
        <v>2</v>
      </c>
      <c r="FE16" s="10">
        <f>C_PX_T3_SC_SP</f>
        <v>2</v>
      </c>
      <c r="FF16" s="10">
        <f>C_PX_T1_SC_SP+C_PX_T4_SC_SP</f>
        <v>2</v>
      </c>
      <c r="FG16" s="15">
        <f>C_PX_T2_SC_SP</f>
        <v>2</v>
      </c>
      <c r="FH16" s="10">
        <f>C_PX_T3_SC_SP</f>
        <v>2</v>
      </c>
      <c r="FI16" s="10">
        <f>C_PX_T1_SC_SP+C_PX_T4_SC_SP</f>
        <v>2</v>
      </c>
      <c r="FJ16" s="15">
        <f>C_PX_T2_SC_SP</f>
        <v>2</v>
      </c>
      <c r="FK16" s="10">
        <f>C_PX_T3_SC_SP</f>
        <v>2</v>
      </c>
      <c r="FL16" s="10">
        <f>C_PX_T1_SC_SP+C_PX_T4_SC_SP</f>
        <v>2</v>
      </c>
      <c r="FM16" s="15">
        <f>C_PX_T2_SC_SP</f>
        <v>2</v>
      </c>
      <c r="FN16" s="10">
        <f>C_PX_T3_SC_SP</f>
        <v>2</v>
      </c>
      <c r="FO16" s="17">
        <f>C_PX_T1_SC_SP+C_PX_T4_SC_SP</f>
        <v>2</v>
      </c>
      <c r="FP16" s="16">
        <f>C_PX_T2_SC_SP</f>
        <v>2</v>
      </c>
      <c r="FQ16" s="10">
        <f>C_PX_T3_SC_SP</f>
        <v>2</v>
      </c>
      <c r="FR16" s="10">
        <f>C_PX_T1_SC_SP+C_PX_T4_SC_SP</f>
        <v>2</v>
      </c>
      <c r="FS16" s="15">
        <f>C_PX_T2_SC_SP</f>
        <v>2</v>
      </c>
      <c r="FT16" s="10">
        <f>C_PX_T3_SC_SP</f>
        <v>2</v>
      </c>
      <c r="FU16" s="10">
        <f>C_PX_T1_SC_SP+C_PX_T4_SC_SP</f>
        <v>2</v>
      </c>
      <c r="FV16" s="15">
        <f>C_PX_T2_SC_SP</f>
        <v>2</v>
      </c>
      <c r="FW16" s="10">
        <f>C_PX_T3_SC_SP</f>
        <v>2</v>
      </c>
      <c r="FX16" s="10">
        <f>C_PX_T1_SC_SP+C_PX_T4_SC_SP</f>
        <v>2</v>
      </c>
      <c r="FY16" s="15">
        <f>C_PX_T2_SC_SP</f>
        <v>2</v>
      </c>
      <c r="FZ16" s="10">
        <f>C_PX_T3_SC_SP</f>
        <v>2</v>
      </c>
      <c r="GA16" s="17">
        <f>C_PX_T1_SC_SP+C_PX_T4_SC_SP</f>
        <v>2</v>
      </c>
      <c r="GB16" s="16"/>
      <c r="GD16" s="16"/>
      <c r="GE16" s="16"/>
    </row>
    <row r="17" spans="1:187" x14ac:dyDescent="0.25">
      <c r="B17" s="11" t="str">
        <f>'MD - IMP'!$B77</f>
        <v>OP-DE</v>
      </c>
      <c r="C17" s="17"/>
      <c r="D17" s="104">
        <f>C_P1_T1_OP_DE</f>
        <v>1</v>
      </c>
      <c r="E17" s="105">
        <f>C_P1_T2_OP_DE</f>
        <v>1</v>
      </c>
      <c r="F17" s="105">
        <f>C_P1_T3_OP_DE</f>
        <v>0.1</v>
      </c>
      <c r="G17" s="109">
        <f>C_P1_T4_OP_DE</f>
        <v>0.1</v>
      </c>
      <c r="H17" s="108">
        <f>C_P1_T5_OP_DE</f>
        <v>0</v>
      </c>
      <c r="I17" s="108">
        <f>C_P1_T6_OP_DE+C_PX_T1_OP_DE</f>
        <v>0.2</v>
      </c>
      <c r="J17" s="15">
        <f>C_PX_T2_OP_DE</f>
        <v>0.1</v>
      </c>
      <c r="K17" s="10">
        <f>C_PX_T3_OP_DE</f>
        <v>0</v>
      </c>
      <c r="L17" s="10">
        <f>C_PX_T1_OP_DE+C_PX_T4_OP_DE</f>
        <v>0.2</v>
      </c>
      <c r="M17" s="15">
        <f>C_PX_T2_OP_DE</f>
        <v>0.1</v>
      </c>
      <c r="N17" s="10">
        <f>C_PX_T3_OP_DE</f>
        <v>0</v>
      </c>
      <c r="O17" s="17">
        <f>C_PX_T1_OP_DE+C_PX_T4_OP_DE</f>
        <v>0.2</v>
      </c>
      <c r="P17" s="16">
        <f>C_PX_T2_OP_DE</f>
        <v>0.1</v>
      </c>
      <c r="Q17" s="10">
        <f>C_PX_T3_OP_DE</f>
        <v>0</v>
      </c>
      <c r="R17" s="10">
        <f>C_PX_T1_OP_DE+C_PX_T4_OP_DE</f>
        <v>0.2</v>
      </c>
      <c r="S17" s="15">
        <f>C_PX_T2_OP_DE</f>
        <v>0.1</v>
      </c>
      <c r="T17" s="10">
        <f>C_PX_T3_OP_DE</f>
        <v>0</v>
      </c>
      <c r="U17" s="10">
        <f>C_PX_T1_OP_DE+C_PX_T4_OP_DE</f>
        <v>0.2</v>
      </c>
      <c r="V17" s="15">
        <f>C_PX_T2_OP_DE</f>
        <v>0.1</v>
      </c>
      <c r="W17" s="10">
        <f>C_PX_T3_OP_DE</f>
        <v>0</v>
      </c>
      <c r="X17" s="10">
        <f>C_PX_T1_OP_DE+C_PX_T4_OP_DE</f>
        <v>0.2</v>
      </c>
      <c r="Y17" s="15">
        <f>C_PX_T2_OP_DE</f>
        <v>0.1</v>
      </c>
      <c r="Z17" s="10">
        <f>C_PX_T3_OP_DE</f>
        <v>0</v>
      </c>
      <c r="AA17" s="17">
        <f>C_PX_T1_OP_DE+C_PX_T4_OP_DE</f>
        <v>0.2</v>
      </c>
      <c r="AB17" s="16">
        <f>C_PX_T2_OP_DE</f>
        <v>0.1</v>
      </c>
      <c r="AC17" s="10">
        <f>C_PX_T3_OP_DE</f>
        <v>0</v>
      </c>
      <c r="AD17" s="10">
        <f>C_PX_T1_OP_DE+C_PX_T4_OP_DE</f>
        <v>0.2</v>
      </c>
      <c r="AE17" s="15">
        <f>C_PX_T2_OP_DE</f>
        <v>0.1</v>
      </c>
      <c r="AF17" s="10">
        <f>C_PX_T3_OP_DE</f>
        <v>0</v>
      </c>
      <c r="AG17" s="10">
        <f>C_PX_T1_OP_DE+C_PX_T4_OP_DE</f>
        <v>0.2</v>
      </c>
      <c r="AH17" s="15">
        <f>C_PX_T2_OP_DE</f>
        <v>0.1</v>
      </c>
      <c r="AI17" s="10">
        <f>C_PX_T3_OP_DE</f>
        <v>0</v>
      </c>
      <c r="AJ17" s="10">
        <f>C_PX_T1_OP_DE+C_PX_T4_OP_DE</f>
        <v>0.2</v>
      </c>
      <c r="AK17" s="15">
        <f>C_PX_T2_OP_DE</f>
        <v>0.1</v>
      </c>
      <c r="AL17" s="10">
        <f>C_PX_T3_OP_DE</f>
        <v>0</v>
      </c>
      <c r="AM17" s="17">
        <f>C_PX_T1_OP_DE+C_PX_T4_OP_DE</f>
        <v>0.2</v>
      </c>
      <c r="AN17" s="16">
        <f>C_PX_T2_OP_DE</f>
        <v>0.1</v>
      </c>
      <c r="AO17" s="10">
        <f>C_PX_T3_OP_DE</f>
        <v>0</v>
      </c>
      <c r="AP17" s="10">
        <f>C_PX_T1_OP_DE+C_PX_T4_OP_DE</f>
        <v>0.2</v>
      </c>
      <c r="AQ17" s="15">
        <f>C_PX_T2_OP_DE</f>
        <v>0.1</v>
      </c>
      <c r="AR17" s="10">
        <f>C_PX_T3_OP_DE</f>
        <v>0</v>
      </c>
      <c r="AS17" s="10">
        <f>C_PX_T1_OP_DE+C_PX_T4_OP_DE</f>
        <v>0.2</v>
      </c>
      <c r="AT17" s="15">
        <f>C_PX_T2_OP_DE</f>
        <v>0.1</v>
      </c>
      <c r="AU17" s="10">
        <f>C_PX_T3_OP_DE</f>
        <v>0</v>
      </c>
      <c r="AV17" s="10">
        <f>C_PX_T1_OP_DE+C_PX_T4_OP_DE</f>
        <v>0.2</v>
      </c>
      <c r="AW17" s="15">
        <f>C_PX_T2_OP_DE</f>
        <v>0.1</v>
      </c>
      <c r="AX17" s="10">
        <f>C_PX_T3_OP_DE</f>
        <v>0</v>
      </c>
      <c r="AY17" s="17">
        <f>C_PX_T1_OP_DE+C_PX_T4_OP_DE</f>
        <v>0.2</v>
      </c>
      <c r="AZ17" s="16">
        <f>C_PX_T2_OP_DE</f>
        <v>0.1</v>
      </c>
      <c r="BA17" s="10">
        <f>C_PX_T3_OP_DE</f>
        <v>0</v>
      </c>
      <c r="BB17" s="10">
        <f>C_PX_T1_OP_DE+C_PX_T4_OP_DE</f>
        <v>0.2</v>
      </c>
      <c r="BC17" s="15">
        <f>C_PX_T2_OP_DE</f>
        <v>0.1</v>
      </c>
      <c r="BD17" s="10">
        <f>C_PX_T3_OP_DE</f>
        <v>0</v>
      </c>
      <c r="BE17" s="10">
        <f>C_PX_T1_OP_DE+C_PX_T4_OP_DE</f>
        <v>0.2</v>
      </c>
      <c r="BF17" s="15">
        <f>C_PX_T2_OP_DE</f>
        <v>0.1</v>
      </c>
      <c r="BG17" s="10">
        <f>C_PX_T3_OP_DE</f>
        <v>0</v>
      </c>
      <c r="BH17" s="10">
        <f>C_PX_T1_OP_DE+C_PX_T4_OP_DE</f>
        <v>0.2</v>
      </c>
      <c r="BI17" s="15">
        <f>C_PX_T2_OP_DE</f>
        <v>0.1</v>
      </c>
      <c r="BJ17" s="10">
        <f>C_PX_T3_OP_DE</f>
        <v>0</v>
      </c>
      <c r="BK17" s="17">
        <f>C_PX_T1_OP_DE+C_PX_T4_OP_DE</f>
        <v>0.2</v>
      </c>
      <c r="BL17" s="16">
        <f>C_PX_T2_OP_DE</f>
        <v>0.1</v>
      </c>
      <c r="BM17" s="10">
        <f>C_PX_T3_OP_DE</f>
        <v>0</v>
      </c>
      <c r="BN17" s="10">
        <f>C_PX_T1_OP_DE+C_PX_T4_OP_DE</f>
        <v>0.2</v>
      </c>
      <c r="BO17" s="15">
        <f>C_PX_T2_OP_DE</f>
        <v>0.1</v>
      </c>
      <c r="BP17" s="10">
        <f>C_PX_T3_OP_DE</f>
        <v>0</v>
      </c>
      <c r="BQ17" s="10">
        <f>C_PX_T1_OP_DE+C_PX_T4_OP_DE</f>
        <v>0.2</v>
      </c>
      <c r="BR17" s="15">
        <f>C_PX_T2_OP_DE</f>
        <v>0.1</v>
      </c>
      <c r="BS17" s="10">
        <f>C_PX_T3_OP_DE</f>
        <v>0</v>
      </c>
      <c r="BT17" s="10">
        <f>C_PX_T1_OP_DE+C_PX_T4_OP_DE</f>
        <v>0.2</v>
      </c>
      <c r="BU17" s="15">
        <f>C_PX_T2_OP_DE</f>
        <v>0.1</v>
      </c>
      <c r="BV17" s="10">
        <f>C_PX_T3_OP_DE</f>
        <v>0</v>
      </c>
      <c r="BW17" s="17">
        <f>C_PX_T1_OP_DE+C_PX_T4_OP_DE</f>
        <v>0.2</v>
      </c>
      <c r="BX17" s="16">
        <f>C_PX_T2_OP_DE</f>
        <v>0.1</v>
      </c>
      <c r="BY17" s="10">
        <f>C_PX_T3_OP_DE</f>
        <v>0</v>
      </c>
      <c r="BZ17" s="10">
        <f>C_PX_T1_OP_DE+C_PX_T4_OP_DE</f>
        <v>0.2</v>
      </c>
      <c r="CA17" s="15">
        <f>C_PX_T2_OP_DE</f>
        <v>0.1</v>
      </c>
      <c r="CB17" s="10">
        <f>C_PX_T3_OP_DE</f>
        <v>0</v>
      </c>
      <c r="CC17" s="10">
        <f>C_PX_T1_OP_DE+C_PX_T4_OP_DE</f>
        <v>0.2</v>
      </c>
      <c r="CD17" s="15">
        <f>C_PX_T2_OP_DE</f>
        <v>0.1</v>
      </c>
      <c r="CE17" s="10">
        <f>C_PX_T3_OP_DE</f>
        <v>0</v>
      </c>
      <c r="CF17" s="10">
        <f>C_PX_T1_OP_DE+C_PX_T4_OP_DE</f>
        <v>0.2</v>
      </c>
      <c r="CG17" s="15">
        <f>C_PX_T2_OP_DE</f>
        <v>0.1</v>
      </c>
      <c r="CH17" s="10">
        <f>C_PX_T3_OP_DE</f>
        <v>0</v>
      </c>
      <c r="CI17" s="17">
        <f>C_PX_T1_OP_DE+C_PX_T4_OP_DE</f>
        <v>0.2</v>
      </c>
      <c r="CJ17" s="16">
        <f>C_PX_T2_OP_DE</f>
        <v>0.1</v>
      </c>
      <c r="CK17" s="10">
        <f>C_PX_T3_OP_DE</f>
        <v>0</v>
      </c>
      <c r="CL17" s="10">
        <f>C_PX_T1_OP_DE+C_PX_T4_OP_DE</f>
        <v>0.2</v>
      </c>
      <c r="CM17" s="15">
        <f>C_PX_T2_OP_DE</f>
        <v>0.1</v>
      </c>
      <c r="CN17" s="10">
        <f>C_PX_T3_OP_DE</f>
        <v>0</v>
      </c>
      <c r="CO17" s="10">
        <f>C_PX_T1_OP_DE+C_PX_T4_OP_DE</f>
        <v>0.2</v>
      </c>
      <c r="CP17" s="15">
        <f>C_PX_T2_OP_DE</f>
        <v>0.1</v>
      </c>
      <c r="CQ17" s="10">
        <f>C_PX_T3_OP_DE</f>
        <v>0</v>
      </c>
      <c r="CR17" s="10">
        <f>C_PX_T1_OP_DE+C_PX_T4_OP_DE</f>
        <v>0.2</v>
      </c>
      <c r="CS17" s="15">
        <f>C_PX_T2_OP_DE</f>
        <v>0.1</v>
      </c>
      <c r="CT17" s="10">
        <f>C_PX_T3_OP_DE</f>
        <v>0</v>
      </c>
      <c r="CU17" s="17">
        <f>C_PX_T1_OP_DE+C_PX_T4_OP_DE</f>
        <v>0.2</v>
      </c>
      <c r="CV17" s="16">
        <f>C_PX_T2_OP_DE</f>
        <v>0.1</v>
      </c>
      <c r="CW17" s="10">
        <f>C_PX_T3_OP_DE</f>
        <v>0</v>
      </c>
      <c r="CX17" s="10">
        <f>C_PX_T1_OP_DE+C_PX_T4_OP_DE</f>
        <v>0.2</v>
      </c>
      <c r="CY17" s="15">
        <f>C_PX_T2_OP_DE</f>
        <v>0.1</v>
      </c>
      <c r="CZ17" s="10">
        <f>C_PX_T3_OP_DE</f>
        <v>0</v>
      </c>
      <c r="DA17" s="10">
        <f>C_PX_T1_OP_DE+C_PX_T4_OP_DE</f>
        <v>0.2</v>
      </c>
      <c r="DB17" s="15">
        <f>C_PX_T2_OP_DE</f>
        <v>0.1</v>
      </c>
      <c r="DC17" s="10">
        <f>C_PX_T3_OP_DE</f>
        <v>0</v>
      </c>
      <c r="DD17" s="10">
        <f>C_PX_T1_OP_DE+C_PX_T4_OP_DE</f>
        <v>0.2</v>
      </c>
      <c r="DE17" s="15">
        <f>C_PX_T2_OP_DE</f>
        <v>0.1</v>
      </c>
      <c r="DF17" s="10">
        <f>C_PX_T3_OP_DE</f>
        <v>0</v>
      </c>
      <c r="DG17" s="17">
        <f>C_PX_T1_OP_DE+C_PX_T4_OP_DE</f>
        <v>0.2</v>
      </c>
      <c r="DH17" s="16">
        <f>C_PX_T2_OP_DE</f>
        <v>0.1</v>
      </c>
      <c r="DI17" s="10">
        <f>C_PX_T3_OP_DE</f>
        <v>0</v>
      </c>
      <c r="DJ17" s="10">
        <f>C_PX_T1_OP_DE+C_PX_T4_OP_DE</f>
        <v>0.2</v>
      </c>
      <c r="DK17" s="15">
        <f>C_PX_T2_OP_DE</f>
        <v>0.1</v>
      </c>
      <c r="DL17" s="10">
        <f>C_PX_T3_OP_DE</f>
        <v>0</v>
      </c>
      <c r="DM17" s="10">
        <f>C_PX_T1_OP_DE+C_PX_T4_OP_DE</f>
        <v>0.2</v>
      </c>
      <c r="DN17" s="15">
        <f>C_PX_T2_OP_DE</f>
        <v>0.1</v>
      </c>
      <c r="DO17" s="10">
        <f>C_PX_T3_OP_DE</f>
        <v>0</v>
      </c>
      <c r="DP17" s="10">
        <f>C_PX_T1_OP_DE+C_PX_T4_OP_DE</f>
        <v>0.2</v>
      </c>
      <c r="DQ17" s="15">
        <f>C_PX_T2_OP_DE</f>
        <v>0.1</v>
      </c>
      <c r="DR17" s="10">
        <f>C_PX_T3_OP_DE</f>
        <v>0</v>
      </c>
      <c r="DS17" s="17">
        <f>C_PX_T1_OP_DE+C_PX_T4_OP_DE</f>
        <v>0.2</v>
      </c>
      <c r="DT17" s="16">
        <f>C_PX_T2_OP_DE</f>
        <v>0.1</v>
      </c>
      <c r="DU17" s="10">
        <f>C_PX_T3_OP_DE</f>
        <v>0</v>
      </c>
      <c r="DV17" s="10">
        <f>C_PX_T1_OP_DE+C_PX_T4_OP_DE</f>
        <v>0.2</v>
      </c>
      <c r="DW17" s="15">
        <f>C_PX_T2_OP_DE</f>
        <v>0.1</v>
      </c>
      <c r="DX17" s="10">
        <f>C_PX_T3_OP_DE</f>
        <v>0</v>
      </c>
      <c r="DY17" s="10">
        <f>C_PX_T1_OP_DE+C_PX_T4_OP_DE</f>
        <v>0.2</v>
      </c>
      <c r="DZ17" s="15">
        <f>C_PX_T2_OP_DE</f>
        <v>0.1</v>
      </c>
      <c r="EA17" s="10">
        <f>C_PX_T3_OP_DE</f>
        <v>0</v>
      </c>
      <c r="EB17" s="10">
        <f>C_PX_T1_OP_DE+C_PX_T4_OP_DE</f>
        <v>0.2</v>
      </c>
      <c r="EC17" s="15">
        <f>C_PX_T2_OP_DE</f>
        <v>0.1</v>
      </c>
      <c r="ED17" s="10">
        <f>C_PX_T3_OP_DE</f>
        <v>0</v>
      </c>
      <c r="EE17" s="17">
        <f>C_PX_T1_OP_DE+C_PX_T4_OP_DE</f>
        <v>0.2</v>
      </c>
      <c r="EF17" s="16">
        <f>C_PX_T2_OP_DE</f>
        <v>0.1</v>
      </c>
      <c r="EG17" s="10">
        <f>C_PX_T3_OP_DE</f>
        <v>0</v>
      </c>
      <c r="EH17" s="10">
        <f>C_PX_T1_OP_DE+C_PX_T4_OP_DE</f>
        <v>0.2</v>
      </c>
      <c r="EI17" s="15">
        <f>C_PX_T2_OP_DE</f>
        <v>0.1</v>
      </c>
      <c r="EJ17" s="10">
        <f>C_PX_T3_OP_DE</f>
        <v>0</v>
      </c>
      <c r="EK17" s="10">
        <f>C_PX_T1_OP_DE+C_PX_T4_OP_DE</f>
        <v>0.2</v>
      </c>
      <c r="EL17" s="15">
        <f>C_PX_T2_OP_DE</f>
        <v>0.1</v>
      </c>
      <c r="EM17" s="10">
        <f>C_PX_T3_OP_DE</f>
        <v>0</v>
      </c>
      <c r="EN17" s="10">
        <f>C_PX_T1_OP_DE+C_PX_T4_OP_DE</f>
        <v>0.2</v>
      </c>
      <c r="EO17" s="15">
        <f>C_PX_T2_OP_DE</f>
        <v>0.1</v>
      </c>
      <c r="EP17" s="10">
        <f>C_PX_T3_OP_DE</f>
        <v>0</v>
      </c>
      <c r="EQ17" s="17">
        <f>C_PX_T1_OP_DE+C_PX_T4_OP_DE</f>
        <v>0.2</v>
      </c>
      <c r="ER17" s="16">
        <f>C_PX_T2_OP_DE</f>
        <v>0.1</v>
      </c>
      <c r="ES17" s="10">
        <f>C_PX_T3_OP_DE</f>
        <v>0</v>
      </c>
      <c r="ET17" s="10">
        <f>C_PX_T1_OP_DE+C_PX_T4_OP_DE</f>
        <v>0.2</v>
      </c>
      <c r="EU17" s="15">
        <f>C_PX_T2_OP_DE</f>
        <v>0.1</v>
      </c>
      <c r="EV17" s="10">
        <f>C_PX_T3_OP_DE</f>
        <v>0</v>
      </c>
      <c r="EW17" s="10">
        <f>C_PX_T1_OP_DE+C_PX_T4_OP_DE</f>
        <v>0.2</v>
      </c>
      <c r="EX17" s="15">
        <f>C_PX_T2_OP_DE</f>
        <v>0.1</v>
      </c>
      <c r="EY17" s="10">
        <f>C_PX_T3_OP_DE</f>
        <v>0</v>
      </c>
      <c r="EZ17" s="10">
        <f>C_PX_T1_OP_DE+C_PX_T4_OP_DE</f>
        <v>0.2</v>
      </c>
      <c r="FA17" s="15">
        <f>C_PX_T2_OP_DE</f>
        <v>0.1</v>
      </c>
      <c r="FB17" s="10">
        <f>C_PX_T3_OP_DE</f>
        <v>0</v>
      </c>
      <c r="FC17" s="17">
        <f>C_PX_T1_OP_DE+C_PX_T4_OP_DE</f>
        <v>0.2</v>
      </c>
      <c r="FD17" s="16">
        <f>C_PX_T2_OP_DE</f>
        <v>0.1</v>
      </c>
      <c r="FE17" s="10">
        <f>C_PX_T3_OP_DE</f>
        <v>0</v>
      </c>
      <c r="FF17" s="10">
        <f>C_PX_T1_OP_DE+C_PX_T4_OP_DE</f>
        <v>0.2</v>
      </c>
      <c r="FG17" s="15">
        <f>C_PX_T2_OP_DE</f>
        <v>0.1</v>
      </c>
      <c r="FH17" s="10">
        <f>C_PX_T3_OP_DE</f>
        <v>0</v>
      </c>
      <c r="FI17" s="10">
        <f>C_PX_T1_OP_DE+C_PX_T4_OP_DE</f>
        <v>0.2</v>
      </c>
      <c r="FJ17" s="15">
        <f>C_PX_T2_OP_DE</f>
        <v>0.1</v>
      </c>
      <c r="FK17" s="10">
        <f>C_PX_T3_OP_DE</f>
        <v>0</v>
      </c>
      <c r="FL17" s="10">
        <f>C_PX_T1_OP_DE+C_PX_T4_OP_DE</f>
        <v>0.2</v>
      </c>
      <c r="FM17" s="15">
        <f>C_PX_T2_OP_DE</f>
        <v>0.1</v>
      </c>
      <c r="FN17" s="10">
        <f>C_PX_T3_OP_DE</f>
        <v>0</v>
      </c>
      <c r="FO17" s="17">
        <f>C_PX_T1_OP_DE+C_PX_T4_OP_DE</f>
        <v>0.2</v>
      </c>
      <c r="FP17" s="16">
        <f>C_PX_T2_OP_DE</f>
        <v>0.1</v>
      </c>
      <c r="FQ17" s="10">
        <f>C_PX_T3_OP_DE</f>
        <v>0</v>
      </c>
      <c r="FR17" s="10">
        <f>C_PX_T1_OP_DE+C_PX_T4_OP_DE</f>
        <v>0.2</v>
      </c>
      <c r="FS17" s="15">
        <f>C_PX_T2_OP_DE</f>
        <v>0.1</v>
      </c>
      <c r="FT17" s="10">
        <f>C_PX_T3_OP_DE</f>
        <v>0</v>
      </c>
      <c r="FU17" s="10">
        <f>C_PX_T1_OP_DE+C_PX_T4_OP_DE</f>
        <v>0.2</v>
      </c>
      <c r="FV17" s="15">
        <f>C_PX_T2_OP_DE</f>
        <v>0.1</v>
      </c>
      <c r="FW17" s="10">
        <f>C_PX_T3_OP_DE</f>
        <v>0</v>
      </c>
      <c r="FX17" s="10">
        <f>C_PX_T1_OP_DE+C_PX_T4_OP_DE</f>
        <v>0.2</v>
      </c>
      <c r="FY17" s="15">
        <f>C_PX_T2_OP_DE</f>
        <v>0.1</v>
      </c>
      <c r="FZ17" s="10">
        <f>C_PX_T3_OP_DE</f>
        <v>0</v>
      </c>
      <c r="GA17" s="17">
        <f>C_PX_T1_OP_DE+C_PX_T4_OP_DE</f>
        <v>0.2</v>
      </c>
      <c r="GB17" s="16"/>
      <c r="GD17" s="16"/>
      <c r="GE17" s="16"/>
    </row>
    <row r="18" spans="1:187" x14ac:dyDescent="0.25">
      <c r="B18" s="11" t="str">
        <f>'MD - IMP'!$B78</f>
        <v>OP-SI</v>
      </c>
      <c r="C18" s="17"/>
      <c r="D18" s="104">
        <f>C_P1_T1_OP_SI</f>
        <v>1</v>
      </c>
      <c r="E18" s="105">
        <f>C_P1_T2_OP_SI</f>
        <v>1</v>
      </c>
      <c r="F18" s="105">
        <f>C_P1_T3_OP_SI</f>
        <v>0.5</v>
      </c>
      <c r="G18" s="109">
        <f>C_P1_T4_OP_SI</f>
        <v>0.5</v>
      </c>
      <c r="H18" s="108">
        <f>C_P1_T5_OP_SI</f>
        <v>0.1</v>
      </c>
      <c r="I18" s="108">
        <f>C_P1_T6_OP_SI+C_PX_T1_OP_SI</f>
        <v>0.75</v>
      </c>
      <c r="J18" s="15">
        <f>C_PX_T2_OP_SI</f>
        <v>0.5</v>
      </c>
      <c r="K18" s="10">
        <f>C_PX_T3_OP_SI</f>
        <v>0.1</v>
      </c>
      <c r="L18" s="10">
        <f>C_PX_T1_OP_SI+C_PX_T4_OP_SI</f>
        <v>0.75</v>
      </c>
      <c r="M18" s="15">
        <f>C_PX_T2_OP_SI</f>
        <v>0.5</v>
      </c>
      <c r="N18" s="10">
        <f>C_PX_T3_OP_SI</f>
        <v>0.1</v>
      </c>
      <c r="O18" s="17">
        <f>C_PX_T1_OP_SI+C_PX_T4_OP_SI</f>
        <v>0.75</v>
      </c>
      <c r="P18" s="16">
        <f>C_PX_T2_OP_SI</f>
        <v>0.5</v>
      </c>
      <c r="Q18" s="10">
        <f>C_PX_T3_OP_SI</f>
        <v>0.1</v>
      </c>
      <c r="R18" s="10">
        <f>C_PX_T1_OP_SI+C_PX_T4_OP_SI</f>
        <v>0.75</v>
      </c>
      <c r="S18" s="15">
        <f>C_PX_T2_OP_SI</f>
        <v>0.5</v>
      </c>
      <c r="T18" s="10">
        <f>C_PX_T3_OP_SI</f>
        <v>0.1</v>
      </c>
      <c r="U18" s="10">
        <f>C_PX_T1_OP_SI+C_PX_T4_OP_SI</f>
        <v>0.75</v>
      </c>
      <c r="V18" s="15">
        <f>C_PX_T2_OP_SI</f>
        <v>0.5</v>
      </c>
      <c r="W18" s="10">
        <f>C_PX_T3_OP_SI</f>
        <v>0.1</v>
      </c>
      <c r="X18" s="10">
        <f>C_PX_T1_OP_SI+C_PX_T4_OP_SI</f>
        <v>0.75</v>
      </c>
      <c r="Y18" s="15">
        <f>C_PX_T2_OP_SI</f>
        <v>0.5</v>
      </c>
      <c r="Z18" s="10">
        <f>C_PX_T3_OP_SI</f>
        <v>0.1</v>
      </c>
      <c r="AA18" s="17">
        <f>C_PX_T1_OP_SI+C_PX_T4_OP_SI</f>
        <v>0.75</v>
      </c>
      <c r="AB18" s="16">
        <f>C_PX_T2_OP_SI</f>
        <v>0.5</v>
      </c>
      <c r="AC18" s="10">
        <f>C_PX_T3_OP_SI</f>
        <v>0.1</v>
      </c>
      <c r="AD18" s="10">
        <f>C_PX_T1_OP_SI+C_PX_T4_OP_SI</f>
        <v>0.75</v>
      </c>
      <c r="AE18" s="15">
        <f>C_PX_T2_OP_SI</f>
        <v>0.5</v>
      </c>
      <c r="AF18" s="10">
        <f>C_PX_T3_OP_SI</f>
        <v>0.1</v>
      </c>
      <c r="AG18" s="10">
        <f>C_PX_T1_OP_SI+C_PX_T4_OP_SI</f>
        <v>0.75</v>
      </c>
      <c r="AH18" s="15">
        <f>C_PX_T2_OP_SI</f>
        <v>0.5</v>
      </c>
      <c r="AI18" s="10">
        <f>C_PX_T3_OP_SI</f>
        <v>0.1</v>
      </c>
      <c r="AJ18" s="10">
        <f>C_PX_T1_OP_SI+C_PX_T4_OP_SI</f>
        <v>0.75</v>
      </c>
      <c r="AK18" s="15">
        <f>C_PX_T2_OP_SI</f>
        <v>0.5</v>
      </c>
      <c r="AL18" s="10">
        <f>C_PX_T3_OP_SI</f>
        <v>0.1</v>
      </c>
      <c r="AM18" s="17">
        <f>C_PX_T1_OP_SI+C_PX_T4_OP_SI</f>
        <v>0.75</v>
      </c>
      <c r="AN18" s="16">
        <f>C_PX_T2_OP_SI</f>
        <v>0.5</v>
      </c>
      <c r="AO18" s="10">
        <f>C_PX_T3_OP_SI</f>
        <v>0.1</v>
      </c>
      <c r="AP18" s="10">
        <f>C_PX_T1_OP_SI+C_PX_T4_OP_SI</f>
        <v>0.75</v>
      </c>
      <c r="AQ18" s="15">
        <f>C_PX_T2_OP_SI</f>
        <v>0.5</v>
      </c>
      <c r="AR18" s="10">
        <f>C_PX_T3_OP_SI</f>
        <v>0.1</v>
      </c>
      <c r="AS18" s="10">
        <f>C_PX_T1_OP_SI+C_PX_T4_OP_SI</f>
        <v>0.75</v>
      </c>
      <c r="AT18" s="15">
        <f>C_PX_T2_OP_SI</f>
        <v>0.5</v>
      </c>
      <c r="AU18" s="10">
        <f>C_PX_T3_OP_SI</f>
        <v>0.1</v>
      </c>
      <c r="AV18" s="10">
        <f>C_PX_T1_OP_SI+C_PX_T4_OP_SI</f>
        <v>0.75</v>
      </c>
      <c r="AW18" s="15">
        <f>C_PX_T2_OP_SI</f>
        <v>0.5</v>
      </c>
      <c r="AX18" s="10">
        <f>C_PX_T3_OP_SI</f>
        <v>0.1</v>
      </c>
      <c r="AY18" s="17">
        <f>C_PX_T1_OP_SI+C_PX_T4_OP_SI</f>
        <v>0.75</v>
      </c>
      <c r="AZ18" s="16">
        <f>C_PX_T2_OP_SI</f>
        <v>0.5</v>
      </c>
      <c r="BA18" s="10">
        <f>C_PX_T3_OP_SI</f>
        <v>0.1</v>
      </c>
      <c r="BB18" s="10">
        <f>C_PX_T1_OP_SI+C_PX_T4_OP_SI</f>
        <v>0.75</v>
      </c>
      <c r="BC18" s="15">
        <f>C_PX_T2_OP_SI</f>
        <v>0.5</v>
      </c>
      <c r="BD18" s="10">
        <f>C_PX_T3_OP_SI</f>
        <v>0.1</v>
      </c>
      <c r="BE18" s="10">
        <f>C_PX_T1_OP_SI+C_PX_T4_OP_SI</f>
        <v>0.75</v>
      </c>
      <c r="BF18" s="15">
        <f>C_PX_T2_OP_SI</f>
        <v>0.5</v>
      </c>
      <c r="BG18" s="10">
        <f>C_PX_T3_OP_SI</f>
        <v>0.1</v>
      </c>
      <c r="BH18" s="10">
        <f>C_PX_T1_OP_SI+C_PX_T4_OP_SI</f>
        <v>0.75</v>
      </c>
      <c r="BI18" s="15">
        <f>C_PX_T2_OP_SI</f>
        <v>0.5</v>
      </c>
      <c r="BJ18" s="10">
        <f>C_PX_T3_OP_SI</f>
        <v>0.1</v>
      </c>
      <c r="BK18" s="17">
        <f>C_PX_T1_OP_SI+C_PX_T4_OP_SI</f>
        <v>0.75</v>
      </c>
      <c r="BL18" s="16">
        <f>C_PX_T2_OP_SI</f>
        <v>0.5</v>
      </c>
      <c r="BM18" s="10">
        <f>C_PX_T3_OP_SI</f>
        <v>0.1</v>
      </c>
      <c r="BN18" s="10">
        <f>C_PX_T1_OP_SI+C_PX_T4_OP_SI</f>
        <v>0.75</v>
      </c>
      <c r="BO18" s="15">
        <f>C_PX_T2_OP_SI</f>
        <v>0.5</v>
      </c>
      <c r="BP18" s="10">
        <f>C_PX_T3_OP_SI</f>
        <v>0.1</v>
      </c>
      <c r="BQ18" s="10">
        <f>C_PX_T1_OP_SI+C_PX_T4_OP_SI</f>
        <v>0.75</v>
      </c>
      <c r="BR18" s="15">
        <f>C_PX_T2_OP_SI</f>
        <v>0.5</v>
      </c>
      <c r="BS18" s="10">
        <f>C_PX_T3_OP_SI</f>
        <v>0.1</v>
      </c>
      <c r="BT18" s="10">
        <f>C_PX_T1_OP_SI+C_PX_T4_OP_SI</f>
        <v>0.75</v>
      </c>
      <c r="BU18" s="15">
        <f>C_PX_T2_OP_SI</f>
        <v>0.5</v>
      </c>
      <c r="BV18" s="10">
        <f>C_PX_T3_OP_SI</f>
        <v>0.1</v>
      </c>
      <c r="BW18" s="17">
        <f>C_PX_T1_OP_SI+C_PX_T4_OP_SI</f>
        <v>0.75</v>
      </c>
      <c r="BX18" s="16">
        <f>C_PX_T2_OP_SI</f>
        <v>0.5</v>
      </c>
      <c r="BY18" s="10">
        <f>C_PX_T3_OP_SI</f>
        <v>0.1</v>
      </c>
      <c r="BZ18" s="10">
        <f>C_PX_T1_OP_SI+C_PX_T4_OP_SI</f>
        <v>0.75</v>
      </c>
      <c r="CA18" s="15">
        <f>C_PX_T2_OP_SI</f>
        <v>0.5</v>
      </c>
      <c r="CB18" s="10">
        <f>C_PX_T3_OP_SI</f>
        <v>0.1</v>
      </c>
      <c r="CC18" s="10">
        <f>C_PX_T1_OP_SI+C_PX_T4_OP_SI</f>
        <v>0.75</v>
      </c>
      <c r="CD18" s="15">
        <f>C_PX_T2_OP_SI</f>
        <v>0.5</v>
      </c>
      <c r="CE18" s="10">
        <f>C_PX_T3_OP_SI</f>
        <v>0.1</v>
      </c>
      <c r="CF18" s="10">
        <f>C_PX_T1_OP_SI+C_PX_T4_OP_SI</f>
        <v>0.75</v>
      </c>
      <c r="CG18" s="15">
        <f>C_PX_T2_OP_SI</f>
        <v>0.5</v>
      </c>
      <c r="CH18" s="10">
        <f>C_PX_T3_OP_SI</f>
        <v>0.1</v>
      </c>
      <c r="CI18" s="17">
        <f>C_PX_T1_OP_SI+C_PX_T4_OP_SI</f>
        <v>0.75</v>
      </c>
      <c r="CJ18" s="16">
        <f>C_PX_T2_OP_SI</f>
        <v>0.5</v>
      </c>
      <c r="CK18" s="10">
        <f>C_PX_T3_OP_SI</f>
        <v>0.1</v>
      </c>
      <c r="CL18" s="10">
        <f>C_PX_T1_OP_SI+C_PX_T4_OP_SI</f>
        <v>0.75</v>
      </c>
      <c r="CM18" s="15">
        <f>C_PX_T2_OP_SI</f>
        <v>0.5</v>
      </c>
      <c r="CN18" s="10">
        <f>C_PX_T3_OP_SI</f>
        <v>0.1</v>
      </c>
      <c r="CO18" s="10">
        <f>C_PX_T1_OP_SI+C_PX_T4_OP_SI</f>
        <v>0.75</v>
      </c>
      <c r="CP18" s="15">
        <f>C_PX_T2_OP_SI</f>
        <v>0.5</v>
      </c>
      <c r="CQ18" s="10">
        <f>C_PX_T3_OP_SI</f>
        <v>0.1</v>
      </c>
      <c r="CR18" s="10">
        <f>C_PX_T1_OP_SI+C_PX_T4_OP_SI</f>
        <v>0.75</v>
      </c>
      <c r="CS18" s="15">
        <f>C_PX_T2_OP_SI</f>
        <v>0.5</v>
      </c>
      <c r="CT18" s="10">
        <f>C_PX_T3_OP_SI</f>
        <v>0.1</v>
      </c>
      <c r="CU18" s="17">
        <f>C_PX_T1_OP_SI+C_PX_T4_OP_SI</f>
        <v>0.75</v>
      </c>
      <c r="CV18" s="16">
        <f>C_PX_T2_OP_SI</f>
        <v>0.5</v>
      </c>
      <c r="CW18" s="10">
        <f>C_PX_T3_OP_SI</f>
        <v>0.1</v>
      </c>
      <c r="CX18" s="10">
        <f>C_PX_T1_OP_SI+C_PX_T4_OP_SI</f>
        <v>0.75</v>
      </c>
      <c r="CY18" s="15">
        <f>C_PX_T2_OP_SI</f>
        <v>0.5</v>
      </c>
      <c r="CZ18" s="10">
        <f>C_PX_T3_OP_SI</f>
        <v>0.1</v>
      </c>
      <c r="DA18" s="10">
        <f>C_PX_T1_OP_SI+C_PX_T4_OP_SI</f>
        <v>0.75</v>
      </c>
      <c r="DB18" s="15">
        <f>C_PX_T2_OP_SI</f>
        <v>0.5</v>
      </c>
      <c r="DC18" s="10">
        <f>C_PX_T3_OP_SI</f>
        <v>0.1</v>
      </c>
      <c r="DD18" s="10">
        <f>C_PX_T1_OP_SI+C_PX_T4_OP_SI</f>
        <v>0.75</v>
      </c>
      <c r="DE18" s="15">
        <f>C_PX_T2_OP_SI</f>
        <v>0.5</v>
      </c>
      <c r="DF18" s="10">
        <f>C_PX_T3_OP_SI</f>
        <v>0.1</v>
      </c>
      <c r="DG18" s="17">
        <f>C_PX_T1_OP_SI+C_PX_T4_OP_SI</f>
        <v>0.75</v>
      </c>
      <c r="DH18" s="16">
        <f>C_PX_T2_OP_SI</f>
        <v>0.5</v>
      </c>
      <c r="DI18" s="10">
        <f>C_PX_T3_OP_SI</f>
        <v>0.1</v>
      </c>
      <c r="DJ18" s="10">
        <f>C_PX_T1_OP_SI+C_PX_T4_OP_SI</f>
        <v>0.75</v>
      </c>
      <c r="DK18" s="15">
        <f>C_PX_T2_OP_SI</f>
        <v>0.5</v>
      </c>
      <c r="DL18" s="10">
        <f>C_PX_T3_OP_SI</f>
        <v>0.1</v>
      </c>
      <c r="DM18" s="10">
        <f>C_PX_T1_OP_SI+C_PX_T4_OP_SI</f>
        <v>0.75</v>
      </c>
      <c r="DN18" s="15">
        <f>C_PX_T2_OP_SI</f>
        <v>0.5</v>
      </c>
      <c r="DO18" s="10">
        <f>C_PX_T3_OP_SI</f>
        <v>0.1</v>
      </c>
      <c r="DP18" s="10">
        <f>C_PX_T1_OP_SI+C_PX_T4_OP_SI</f>
        <v>0.75</v>
      </c>
      <c r="DQ18" s="15">
        <f>C_PX_T2_OP_SI</f>
        <v>0.5</v>
      </c>
      <c r="DR18" s="10">
        <f>C_PX_T3_OP_SI</f>
        <v>0.1</v>
      </c>
      <c r="DS18" s="17">
        <f>C_PX_T1_OP_SI+C_PX_T4_OP_SI</f>
        <v>0.75</v>
      </c>
      <c r="DT18" s="16">
        <f>C_PX_T2_OP_SI</f>
        <v>0.5</v>
      </c>
      <c r="DU18" s="10">
        <f>C_PX_T3_OP_SI</f>
        <v>0.1</v>
      </c>
      <c r="DV18" s="10">
        <f>C_PX_T1_OP_SI+C_PX_T4_OP_SI</f>
        <v>0.75</v>
      </c>
      <c r="DW18" s="15">
        <f>C_PX_T2_OP_SI</f>
        <v>0.5</v>
      </c>
      <c r="DX18" s="10">
        <f>C_PX_T3_OP_SI</f>
        <v>0.1</v>
      </c>
      <c r="DY18" s="10">
        <f>C_PX_T1_OP_SI+C_PX_T4_OP_SI</f>
        <v>0.75</v>
      </c>
      <c r="DZ18" s="15">
        <f>C_PX_T2_OP_SI</f>
        <v>0.5</v>
      </c>
      <c r="EA18" s="10">
        <f>C_PX_T3_OP_SI</f>
        <v>0.1</v>
      </c>
      <c r="EB18" s="10">
        <f>C_PX_T1_OP_SI+C_PX_T4_OP_SI</f>
        <v>0.75</v>
      </c>
      <c r="EC18" s="15">
        <f>C_PX_T2_OP_SI</f>
        <v>0.5</v>
      </c>
      <c r="ED18" s="10">
        <f>C_PX_T3_OP_SI</f>
        <v>0.1</v>
      </c>
      <c r="EE18" s="17">
        <f>C_PX_T1_OP_SI+C_PX_T4_OP_SI</f>
        <v>0.75</v>
      </c>
      <c r="EF18" s="16">
        <f>C_PX_T2_OP_SI</f>
        <v>0.5</v>
      </c>
      <c r="EG18" s="10">
        <f>C_PX_T3_OP_SI</f>
        <v>0.1</v>
      </c>
      <c r="EH18" s="10">
        <f>C_PX_T1_OP_SI+C_PX_T4_OP_SI</f>
        <v>0.75</v>
      </c>
      <c r="EI18" s="15">
        <f>C_PX_T2_OP_SI</f>
        <v>0.5</v>
      </c>
      <c r="EJ18" s="10">
        <f>C_PX_T3_OP_SI</f>
        <v>0.1</v>
      </c>
      <c r="EK18" s="10">
        <f>C_PX_T1_OP_SI+C_PX_T4_OP_SI</f>
        <v>0.75</v>
      </c>
      <c r="EL18" s="15">
        <f>C_PX_T2_OP_SI</f>
        <v>0.5</v>
      </c>
      <c r="EM18" s="10">
        <f>C_PX_T3_OP_SI</f>
        <v>0.1</v>
      </c>
      <c r="EN18" s="10">
        <f>C_PX_T1_OP_SI+C_PX_T4_OP_SI</f>
        <v>0.75</v>
      </c>
      <c r="EO18" s="15">
        <f>C_PX_T2_OP_SI</f>
        <v>0.5</v>
      </c>
      <c r="EP18" s="10">
        <f>C_PX_T3_OP_SI</f>
        <v>0.1</v>
      </c>
      <c r="EQ18" s="17">
        <f>C_PX_T1_OP_SI+C_PX_T4_OP_SI</f>
        <v>0.75</v>
      </c>
      <c r="ER18" s="16">
        <f>C_PX_T2_OP_SI</f>
        <v>0.5</v>
      </c>
      <c r="ES18" s="10">
        <f>C_PX_T3_OP_SI</f>
        <v>0.1</v>
      </c>
      <c r="ET18" s="10">
        <f>C_PX_T1_OP_SI+C_PX_T4_OP_SI</f>
        <v>0.75</v>
      </c>
      <c r="EU18" s="15">
        <f>C_PX_T2_OP_SI</f>
        <v>0.5</v>
      </c>
      <c r="EV18" s="10">
        <f>C_PX_T3_OP_SI</f>
        <v>0.1</v>
      </c>
      <c r="EW18" s="10">
        <f>C_PX_T1_OP_SI+C_PX_T4_OP_SI</f>
        <v>0.75</v>
      </c>
      <c r="EX18" s="15">
        <f>C_PX_T2_OP_SI</f>
        <v>0.5</v>
      </c>
      <c r="EY18" s="10">
        <f>C_PX_T3_OP_SI</f>
        <v>0.1</v>
      </c>
      <c r="EZ18" s="10">
        <f>C_PX_T1_OP_SI+C_PX_T4_OP_SI</f>
        <v>0.75</v>
      </c>
      <c r="FA18" s="15">
        <f>C_PX_T2_OP_SI</f>
        <v>0.5</v>
      </c>
      <c r="FB18" s="10">
        <f>C_PX_T3_OP_SI</f>
        <v>0.1</v>
      </c>
      <c r="FC18" s="17">
        <f>C_PX_T1_OP_SI+C_PX_T4_OP_SI</f>
        <v>0.75</v>
      </c>
      <c r="FD18" s="16">
        <f>C_PX_T2_OP_SI</f>
        <v>0.5</v>
      </c>
      <c r="FE18" s="10">
        <f>C_PX_T3_OP_SI</f>
        <v>0.1</v>
      </c>
      <c r="FF18" s="10">
        <f>C_PX_T1_OP_SI+C_PX_T4_OP_SI</f>
        <v>0.75</v>
      </c>
      <c r="FG18" s="15">
        <f>C_PX_T2_OP_SI</f>
        <v>0.5</v>
      </c>
      <c r="FH18" s="10">
        <f>C_PX_T3_OP_SI</f>
        <v>0.1</v>
      </c>
      <c r="FI18" s="10">
        <f>C_PX_T1_OP_SI+C_PX_T4_OP_SI</f>
        <v>0.75</v>
      </c>
      <c r="FJ18" s="15">
        <f>C_PX_T2_OP_SI</f>
        <v>0.5</v>
      </c>
      <c r="FK18" s="10">
        <f>C_PX_T3_OP_SI</f>
        <v>0.1</v>
      </c>
      <c r="FL18" s="10">
        <f>C_PX_T1_OP_SI+C_PX_T4_OP_SI</f>
        <v>0.75</v>
      </c>
      <c r="FM18" s="15">
        <f>C_PX_T2_OP_SI</f>
        <v>0.5</v>
      </c>
      <c r="FN18" s="10">
        <f>C_PX_T3_OP_SI</f>
        <v>0.1</v>
      </c>
      <c r="FO18" s="17">
        <f>C_PX_T1_OP_SI+C_PX_T4_OP_SI</f>
        <v>0.75</v>
      </c>
      <c r="FP18" s="16">
        <f>C_PX_T2_OP_SI</f>
        <v>0.5</v>
      </c>
      <c r="FQ18" s="10">
        <f>C_PX_T3_OP_SI</f>
        <v>0.1</v>
      </c>
      <c r="FR18" s="10">
        <f>C_PX_T1_OP_SI+C_PX_T4_OP_SI</f>
        <v>0.75</v>
      </c>
      <c r="FS18" s="15">
        <f>C_PX_T2_OP_SI</f>
        <v>0.5</v>
      </c>
      <c r="FT18" s="10">
        <f>C_PX_T3_OP_SI</f>
        <v>0.1</v>
      </c>
      <c r="FU18" s="10">
        <f>C_PX_T1_OP_SI+C_PX_T4_OP_SI</f>
        <v>0.75</v>
      </c>
      <c r="FV18" s="15">
        <f>C_PX_T2_OP_SI</f>
        <v>0.5</v>
      </c>
      <c r="FW18" s="10">
        <f>C_PX_T3_OP_SI</f>
        <v>0.1</v>
      </c>
      <c r="FX18" s="10">
        <f>C_PX_T1_OP_SI+C_PX_T4_OP_SI</f>
        <v>0.75</v>
      </c>
      <c r="FY18" s="15">
        <f>C_PX_T2_OP_SI</f>
        <v>0.5</v>
      </c>
      <c r="FZ18" s="10">
        <f>C_PX_T3_OP_SI</f>
        <v>0.1</v>
      </c>
      <c r="GA18" s="17">
        <f>C_PX_T1_OP_SI+C_PX_T4_OP_SI</f>
        <v>0.75</v>
      </c>
      <c r="GB18" s="16"/>
      <c r="GD18" s="16"/>
      <c r="GE18" s="16"/>
    </row>
    <row r="19" spans="1:187" x14ac:dyDescent="0.25">
      <c r="B19" s="11" t="str">
        <f>'MD - IMP'!$B79</f>
        <v>OP-JI</v>
      </c>
      <c r="C19" s="17"/>
      <c r="D19" s="104">
        <f>C_P1_T1_OP_JI</f>
        <v>0</v>
      </c>
      <c r="E19" s="105">
        <f>C_P1_T2_OP_JI</f>
        <v>1</v>
      </c>
      <c r="F19" s="105">
        <f>C_P1_T3_OP_JI</f>
        <v>1</v>
      </c>
      <c r="G19" s="109">
        <f>C_P1_T4_OP_JI</f>
        <v>1</v>
      </c>
      <c r="H19" s="108">
        <f>C_P1_T5_OP_JI</f>
        <v>1</v>
      </c>
      <c r="I19" s="108">
        <f>C_P1_T6_OP_JI+C_PX_T1_OP_JI</f>
        <v>1</v>
      </c>
      <c r="J19" s="15">
        <f>C_PX_T2_OP_JI</f>
        <v>1</v>
      </c>
      <c r="K19" s="10">
        <f>C_PX_T3_OP_JI</f>
        <v>1</v>
      </c>
      <c r="L19" s="10">
        <f>C_PX_T1_OP_JI+C_PX_T4_OP_JI</f>
        <v>1</v>
      </c>
      <c r="M19" s="15">
        <f>C_PX_T2_OP_JI</f>
        <v>1</v>
      </c>
      <c r="N19" s="10">
        <f>C_PX_T3_OP_JI</f>
        <v>1</v>
      </c>
      <c r="O19" s="17">
        <f>C_PX_T1_OP_JI+C_PX_T4_OP_JI</f>
        <v>1</v>
      </c>
      <c r="P19" s="16">
        <f>C_PX_T2_OP_JI</f>
        <v>1</v>
      </c>
      <c r="Q19" s="10">
        <f>C_PX_T3_OP_JI</f>
        <v>1</v>
      </c>
      <c r="R19" s="10">
        <f>C_PX_T1_OP_JI+C_PX_T4_OP_JI</f>
        <v>1</v>
      </c>
      <c r="S19" s="15">
        <f>C_PX_T2_OP_JI</f>
        <v>1</v>
      </c>
      <c r="T19" s="10">
        <f>C_PX_T3_OP_JI</f>
        <v>1</v>
      </c>
      <c r="U19" s="10">
        <f>C_PX_T1_OP_JI+C_PX_T4_OP_JI</f>
        <v>1</v>
      </c>
      <c r="V19" s="15">
        <f>C_PX_T2_OP_JI</f>
        <v>1</v>
      </c>
      <c r="W19" s="10">
        <f>C_PX_T3_OP_JI</f>
        <v>1</v>
      </c>
      <c r="X19" s="10">
        <f>C_PX_T1_OP_JI+C_PX_T4_OP_JI</f>
        <v>1</v>
      </c>
      <c r="Y19" s="15">
        <f>C_PX_T2_OP_JI</f>
        <v>1</v>
      </c>
      <c r="Z19" s="10">
        <f>C_PX_T3_OP_JI</f>
        <v>1</v>
      </c>
      <c r="AA19" s="17">
        <f>C_PX_T1_OP_JI+C_PX_T4_OP_JI</f>
        <v>1</v>
      </c>
      <c r="AB19" s="16">
        <f>C_PX_T2_OP_JI</f>
        <v>1</v>
      </c>
      <c r="AC19" s="10">
        <f>C_PX_T3_OP_JI</f>
        <v>1</v>
      </c>
      <c r="AD19" s="10">
        <f>C_PX_T1_OP_JI+C_PX_T4_OP_JI</f>
        <v>1</v>
      </c>
      <c r="AE19" s="15">
        <f>C_PX_T2_OP_JI</f>
        <v>1</v>
      </c>
      <c r="AF19" s="10">
        <f>C_PX_T3_OP_JI</f>
        <v>1</v>
      </c>
      <c r="AG19" s="10">
        <f>C_PX_T1_OP_JI+C_PX_T4_OP_JI</f>
        <v>1</v>
      </c>
      <c r="AH19" s="15">
        <f>C_PX_T2_OP_JI</f>
        <v>1</v>
      </c>
      <c r="AI19" s="10">
        <f>C_PX_T3_OP_JI</f>
        <v>1</v>
      </c>
      <c r="AJ19" s="10">
        <f>C_PX_T1_OP_JI+C_PX_T4_OP_JI</f>
        <v>1</v>
      </c>
      <c r="AK19" s="15">
        <f>C_PX_T2_OP_JI</f>
        <v>1</v>
      </c>
      <c r="AL19" s="10">
        <f>C_PX_T3_OP_JI</f>
        <v>1</v>
      </c>
      <c r="AM19" s="17">
        <f>C_PX_T1_OP_JI+C_PX_T4_OP_JI</f>
        <v>1</v>
      </c>
      <c r="AN19" s="16">
        <f>C_PX_T2_OP_JI</f>
        <v>1</v>
      </c>
      <c r="AO19" s="10">
        <f>C_PX_T3_OP_JI</f>
        <v>1</v>
      </c>
      <c r="AP19" s="10">
        <f>C_PX_T1_OP_JI+C_PX_T4_OP_JI</f>
        <v>1</v>
      </c>
      <c r="AQ19" s="15">
        <f>C_PX_T2_OP_JI</f>
        <v>1</v>
      </c>
      <c r="AR19" s="10">
        <f>C_PX_T3_OP_JI</f>
        <v>1</v>
      </c>
      <c r="AS19" s="10">
        <f>C_PX_T1_OP_JI+C_PX_T4_OP_JI</f>
        <v>1</v>
      </c>
      <c r="AT19" s="15">
        <f>C_PX_T2_OP_JI</f>
        <v>1</v>
      </c>
      <c r="AU19" s="10">
        <f>C_PX_T3_OP_JI</f>
        <v>1</v>
      </c>
      <c r="AV19" s="10">
        <f>C_PX_T1_OP_JI+C_PX_T4_OP_JI</f>
        <v>1</v>
      </c>
      <c r="AW19" s="15">
        <f>C_PX_T2_OP_JI</f>
        <v>1</v>
      </c>
      <c r="AX19" s="10">
        <f>C_PX_T3_OP_JI</f>
        <v>1</v>
      </c>
      <c r="AY19" s="17">
        <f>C_PX_T1_OP_JI+C_PX_T4_OP_JI</f>
        <v>1</v>
      </c>
      <c r="AZ19" s="16">
        <f>C_PX_T2_OP_JI</f>
        <v>1</v>
      </c>
      <c r="BA19" s="10">
        <f>C_PX_T3_OP_JI</f>
        <v>1</v>
      </c>
      <c r="BB19" s="10">
        <f>C_PX_T1_OP_JI+C_PX_T4_OP_JI</f>
        <v>1</v>
      </c>
      <c r="BC19" s="15">
        <f>C_PX_T2_OP_JI</f>
        <v>1</v>
      </c>
      <c r="BD19" s="10">
        <f>C_PX_T3_OP_JI</f>
        <v>1</v>
      </c>
      <c r="BE19" s="10">
        <f>C_PX_T1_OP_JI+C_PX_T4_OP_JI</f>
        <v>1</v>
      </c>
      <c r="BF19" s="15">
        <f>C_PX_T2_OP_JI</f>
        <v>1</v>
      </c>
      <c r="BG19" s="10">
        <f>C_PX_T3_OP_JI</f>
        <v>1</v>
      </c>
      <c r="BH19" s="10">
        <f>C_PX_T1_OP_JI+C_PX_T4_OP_JI</f>
        <v>1</v>
      </c>
      <c r="BI19" s="15">
        <f>C_PX_T2_OP_JI</f>
        <v>1</v>
      </c>
      <c r="BJ19" s="10">
        <f>C_PX_T3_OP_JI</f>
        <v>1</v>
      </c>
      <c r="BK19" s="17">
        <f>C_PX_T1_OP_JI+C_PX_T4_OP_JI</f>
        <v>1</v>
      </c>
      <c r="BL19" s="16">
        <f>C_PX_T2_OP_JI</f>
        <v>1</v>
      </c>
      <c r="BM19" s="10">
        <f>C_PX_T3_OP_JI</f>
        <v>1</v>
      </c>
      <c r="BN19" s="10">
        <f>C_PX_T1_OP_JI+C_PX_T4_OP_JI</f>
        <v>1</v>
      </c>
      <c r="BO19" s="15">
        <f>C_PX_T2_OP_JI</f>
        <v>1</v>
      </c>
      <c r="BP19" s="10">
        <f>C_PX_T3_OP_JI</f>
        <v>1</v>
      </c>
      <c r="BQ19" s="10">
        <f>C_PX_T1_OP_JI+C_PX_T4_OP_JI</f>
        <v>1</v>
      </c>
      <c r="BR19" s="15">
        <f>C_PX_T2_OP_JI</f>
        <v>1</v>
      </c>
      <c r="BS19" s="10">
        <f>C_PX_T3_OP_JI</f>
        <v>1</v>
      </c>
      <c r="BT19" s="10">
        <f>C_PX_T1_OP_JI+C_PX_T4_OP_JI</f>
        <v>1</v>
      </c>
      <c r="BU19" s="15">
        <f>C_PX_T2_OP_JI</f>
        <v>1</v>
      </c>
      <c r="BV19" s="10">
        <f>C_PX_T3_OP_JI</f>
        <v>1</v>
      </c>
      <c r="BW19" s="17">
        <f>C_PX_T1_OP_JI+C_PX_T4_OP_JI</f>
        <v>1</v>
      </c>
      <c r="BX19" s="16">
        <f>C_PX_T2_OP_JI</f>
        <v>1</v>
      </c>
      <c r="BY19" s="10">
        <f>C_PX_T3_OP_JI</f>
        <v>1</v>
      </c>
      <c r="BZ19" s="10">
        <f>C_PX_T1_OP_JI+C_PX_T4_OP_JI</f>
        <v>1</v>
      </c>
      <c r="CA19" s="15">
        <f>C_PX_T2_OP_JI</f>
        <v>1</v>
      </c>
      <c r="CB19" s="10">
        <f>C_PX_T3_OP_JI</f>
        <v>1</v>
      </c>
      <c r="CC19" s="10">
        <f>C_PX_T1_OP_JI+C_PX_T4_OP_JI</f>
        <v>1</v>
      </c>
      <c r="CD19" s="15">
        <f>C_PX_T2_OP_JI</f>
        <v>1</v>
      </c>
      <c r="CE19" s="10">
        <f>C_PX_T3_OP_JI</f>
        <v>1</v>
      </c>
      <c r="CF19" s="10">
        <f>C_PX_T1_OP_JI+C_PX_T4_OP_JI</f>
        <v>1</v>
      </c>
      <c r="CG19" s="15">
        <f>C_PX_T2_OP_JI</f>
        <v>1</v>
      </c>
      <c r="CH19" s="10">
        <f>C_PX_T3_OP_JI</f>
        <v>1</v>
      </c>
      <c r="CI19" s="17">
        <f>C_PX_T1_OP_JI+C_PX_T4_OP_JI</f>
        <v>1</v>
      </c>
      <c r="CJ19" s="16">
        <f>C_PX_T2_OP_JI</f>
        <v>1</v>
      </c>
      <c r="CK19" s="10">
        <f>C_PX_T3_OP_JI</f>
        <v>1</v>
      </c>
      <c r="CL19" s="10">
        <f>C_PX_T1_OP_JI+C_PX_T4_OP_JI</f>
        <v>1</v>
      </c>
      <c r="CM19" s="15">
        <f>C_PX_T2_OP_JI</f>
        <v>1</v>
      </c>
      <c r="CN19" s="10">
        <f>C_PX_T3_OP_JI</f>
        <v>1</v>
      </c>
      <c r="CO19" s="10">
        <f>C_PX_T1_OP_JI+C_PX_T4_OP_JI</f>
        <v>1</v>
      </c>
      <c r="CP19" s="15">
        <f>C_PX_T2_OP_JI</f>
        <v>1</v>
      </c>
      <c r="CQ19" s="10">
        <f>C_PX_T3_OP_JI</f>
        <v>1</v>
      </c>
      <c r="CR19" s="10">
        <f>C_PX_T1_OP_JI+C_PX_T4_OP_JI</f>
        <v>1</v>
      </c>
      <c r="CS19" s="15">
        <f>C_PX_T2_OP_JI</f>
        <v>1</v>
      </c>
      <c r="CT19" s="10">
        <f>C_PX_T3_OP_JI</f>
        <v>1</v>
      </c>
      <c r="CU19" s="17">
        <f>C_PX_T1_OP_JI+C_PX_T4_OP_JI</f>
        <v>1</v>
      </c>
      <c r="CV19" s="16">
        <f>C_PX_T2_OP_JI</f>
        <v>1</v>
      </c>
      <c r="CW19" s="10">
        <f>C_PX_T3_OP_JI</f>
        <v>1</v>
      </c>
      <c r="CX19" s="10">
        <f>C_PX_T1_OP_JI+C_PX_T4_OP_JI</f>
        <v>1</v>
      </c>
      <c r="CY19" s="15">
        <f>C_PX_T2_OP_JI</f>
        <v>1</v>
      </c>
      <c r="CZ19" s="10">
        <f>C_PX_T3_OP_JI</f>
        <v>1</v>
      </c>
      <c r="DA19" s="10">
        <f>C_PX_T1_OP_JI+C_PX_T4_OP_JI</f>
        <v>1</v>
      </c>
      <c r="DB19" s="15">
        <f>C_PX_T2_OP_JI</f>
        <v>1</v>
      </c>
      <c r="DC19" s="10">
        <f>C_PX_T3_OP_JI</f>
        <v>1</v>
      </c>
      <c r="DD19" s="10">
        <f>C_PX_T1_OP_JI+C_PX_T4_OP_JI</f>
        <v>1</v>
      </c>
      <c r="DE19" s="15">
        <f>C_PX_T2_OP_JI</f>
        <v>1</v>
      </c>
      <c r="DF19" s="10">
        <f>C_PX_T3_OP_JI</f>
        <v>1</v>
      </c>
      <c r="DG19" s="17">
        <f>C_PX_T1_OP_JI+C_PX_T4_OP_JI</f>
        <v>1</v>
      </c>
      <c r="DH19" s="16">
        <f>C_PX_T2_OP_JI</f>
        <v>1</v>
      </c>
      <c r="DI19" s="10">
        <f>C_PX_T3_OP_JI</f>
        <v>1</v>
      </c>
      <c r="DJ19" s="10">
        <f>C_PX_T1_OP_JI+C_PX_T4_OP_JI</f>
        <v>1</v>
      </c>
      <c r="DK19" s="15">
        <f>C_PX_T2_OP_JI</f>
        <v>1</v>
      </c>
      <c r="DL19" s="10">
        <f>C_PX_T3_OP_JI</f>
        <v>1</v>
      </c>
      <c r="DM19" s="10">
        <f>C_PX_T1_OP_JI+C_PX_T4_OP_JI</f>
        <v>1</v>
      </c>
      <c r="DN19" s="15">
        <f>C_PX_T2_OP_JI</f>
        <v>1</v>
      </c>
      <c r="DO19" s="10">
        <f>C_PX_T3_OP_JI</f>
        <v>1</v>
      </c>
      <c r="DP19" s="10">
        <f>C_PX_T1_OP_JI+C_PX_T4_OP_JI</f>
        <v>1</v>
      </c>
      <c r="DQ19" s="15">
        <f>C_PX_T2_OP_JI</f>
        <v>1</v>
      </c>
      <c r="DR19" s="10">
        <f>C_PX_T3_OP_JI</f>
        <v>1</v>
      </c>
      <c r="DS19" s="17">
        <f>C_PX_T1_OP_JI+C_PX_T4_OP_JI</f>
        <v>1</v>
      </c>
      <c r="DT19" s="16">
        <f>C_PX_T2_OP_JI</f>
        <v>1</v>
      </c>
      <c r="DU19" s="10">
        <f>C_PX_T3_OP_JI</f>
        <v>1</v>
      </c>
      <c r="DV19" s="10">
        <f>C_PX_T1_OP_JI+C_PX_T4_OP_JI</f>
        <v>1</v>
      </c>
      <c r="DW19" s="15">
        <f>C_PX_T2_OP_JI</f>
        <v>1</v>
      </c>
      <c r="DX19" s="10">
        <f>C_PX_T3_OP_JI</f>
        <v>1</v>
      </c>
      <c r="DY19" s="10">
        <f>C_PX_T1_OP_JI+C_PX_T4_OP_JI</f>
        <v>1</v>
      </c>
      <c r="DZ19" s="15">
        <f>C_PX_T2_OP_JI</f>
        <v>1</v>
      </c>
      <c r="EA19" s="10">
        <f>C_PX_T3_OP_JI</f>
        <v>1</v>
      </c>
      <c r="EB19" s="10">
        <f>C_PX_T1_OP_JI+C_PX_T4_OP_JI</f>
        <v>1</v>
      </c>
      <c r="EC19" s="15">
        <f>C_PX_T2_OP_JI</f>
        <v>1</v>
      </c>
      <c r="ED19" s="10">
        <f>C_PX_T3_OP_JI</f>
        <v>1</v>
      </c>
      <c r="EE19" s="17">
        <f>C_PX_T1_OP_JI+C_PX_T4_OP_JI</f>
        <v>1</v>
      </c>
      <c r="EF19" s="16">
        <f>C_PX_T2_OP_JI</f>
        <v>1</v>
      </c>
      <c r="EG19" s="10">
        <f>C_PX_T3_OP_JI</f>
        <v>1</v>
      </c>
      <c r="EH19" s="10">
        <f>C_PX_T1_OP_JI+C_PX_T4_OP_JI</f>
        <v>1</v>
      </c>
      <c r="EI19" s="15">
        <f>C_PX_T2_OP_JI</f>
        <v>1</v>
      </c>
      <c r="EJ19" s="10">
        <f>C_PX_T3_OP_JI</f>
        <v>1</v>
      </c>
      <c r="EK19" s="10">
        <f>C_PX_T1_OP_JI+C_PX_T4_OP_JI</f>
        <v>1</v>
      </c>
      <c r="EL19" s="15">
        <f>C_PX_T2_OP_JI</f>
        <v>1</v>
      </c>
      <c r="EM19" s="10">
        <f>C_PX_T3_OP_JI</f>
        <v>1</v>
      </c>
      <c r="EN19" s="10">
        <f>C_PX_T1_OP_JI+C_PX_T4_OP_JI</f>
        <v>1</v>
      </c>
      <c r="EO19" s="15">
        <f>C_PX_T2_OP_JI</f>
        <v>1</v>
      </c>
      <c r="EP19" s="10">
        <f>C_PX_T3_OP_JI</f>
        <v>1</v>
      </c>
      <c r="EQ19" s="17">
        <f>C_PX_T1_OP_JI+C_PX_T4_OP_JI</f>
        <v>1</v>
      </c>
      <c r="ER19" s="16">
        <f>C_PX_T2_OP_JI</f>
        <v>1</v>
      </c>
      <c r="ES19" s="10">
        <f>C_PX_T3_OP_JI</f>
        <v>1</v>
      </c>
      <c r="ET19" s="10">
        <f>C_PX_T1_OP_JI+C_PX_T4_OP_JI</f>
        <v>1</v>
      </c>
      <c r="EU19" s="15">
        <f>C_PX_T2_OP_JI</f>
        <v>1</v>
      </c>
      <c r="EV19" s="10">
        <f>C_PX_T3_OP_JI</f>
        <v>1</v>
      </c>
      <c r="EW19" s="10">
        <f>C_PX_T1_OP_JI+C_PX_T4_OP_JI</f>
        <v>1</v>
      </c>
      <c r="EX19" s="15">
        <f>C_PX_T2_OP_JI</f>
        <v>1</v>
      </c>
      <c r="EY19" s="10">
        <f>C_PX_T3_OP_JI</f>
        <v>1</v>
      </c>
      <c r="EZ19" s="10">
        <f>C_PX_T1_OP_JI+C_PX_T4_OP_JI</f>
        <v>1</v>
      </c>
      <c r="FA19" s="15">
        <f>C_PX_T2_OP_JI</f>
        <v>1</v>
      </c>
      <c r="FB19" s="10">
        <f>C_PX_T3_OP_JI</f>
        <v>1</v>
      </c>
      <c r="FC19" s="17">
        <f>C_PX_T1_OP_JI+C_PX_T4_OP_JI</f>
        <v>1</v>
      </c>
      <c r="FD19" s="16">
        <f>C_PX_T2_OP_JI</f>
        <v>1</v>
      </c>
      <c r="FE19" s="10">
        <f>C_PX_T3_OP_JI</f>
        <v>1</v>
      </c>
      <c r="FF19" s="10">
        <f>C_PX_T1_OP_JI+C_PX_T4_OP_JI</f>
        <v>1</v>
      </c>
      <c r="FG19" s="15">
        <f>C_PX_T2_OP_JI</f>
        <v>1</v>
      </c>
      <c r="FH19" s="10">
        <f>C_PX_T3_OP_JI</f>
        <v>1</v>
      </c>
      <c r="FI19" s="10">
        <f>C_PX_T1_OP_JI+C_PX_T4_OP_JI</f>
        <v>1</v>
      </c>
      <c r="FJ19" s="15">
        <f>C_PX_T2_OP_JI</f>
        <v>1</v>
      </c>
      <c r="FK19" s="10">
        <f>C_PX_T3_OP_JI</f>
        <v>1</v>
      </c>
      <c r="FL19" s="10">
        <f>C_PX_T1_OP_JI+C_PX_T4_OP_JI</f>
        <v>1</v>
      </c>
      <c r="FM19" s="15">
        <f>C_PX_T2_OP_JI</f>
        <v>1</v>
      </c>
      <c r="FN19" s="10">
        <f>C_PX_T3_OP_JI</f>
        <v>1</v>
      </c>
      <c r="FO19" s="17">
        <f>C_PX_T1_OP_JI+C_PX_T4_OP_JI</f>
        <v>1</v>
      </c>
      <c r="FP19" s="16">
        <f>C_PX_T2_OP_JI</f>
        <v>1</v>
      </c>
      <c r="FQ19" s="10">
        <f>C_PX_T3_OP_JI</f>
        <v>1</v>
      </c>
      <c r="FR19" s="10">
        <f>C_PX_T1_OP_JI+C_PX_T4_OP_JI</f>
        <v>1</v>
      </c>
      <c r="FS19" s="15">
        <f>C_PX_T2_OP_JI</f>
        <v>1</v>
      </c>
      <c r="FT19" s="10">
        <f>C_PX_T3_OP_JI</f>
        <v>1</v>
      </c>
      <c r="FU19" s="10">
        <f>C_PX_T1_OP_JI+C_PX_T4_OP_JI</f>
        <v>1</v>
      </c>
      <c r="FV19" s="15">
        <f>C_PX_T2_OP_JI</f>
        <v>1</v>
      </c>
      <c r="FW19" s="10">
        <f>C_PX_T3_OP_JI</f>
        <v>1</v>
      </c>
      <c r="FX19" s="10">
        <f>C_PX_T1_OP_JI+C_PX_T4_OP_JI</f>
        <v>1</v>
      </c>
      <c r="FY19" s="15">
        <f>C_PX_T2_OP_JI</f>
        <v>1</v>
      </c>
      <c r="FZ19" s="10">
        <f>C_PX_T3_OP_JI</f>
        <v>1</v>
      </c>
      <c r="GA19" s="17">
        <f>C_PX_T1_OP_JI+C_PX_T4_OP_JI</f>
        <v>1</v>
      </c>
      <c r="GB19" s="16"/>
      <c r="GD19" s="16"/>
      <c r="GE19" s="16"/>
    </row>
    <row r="20" spans="1:187" x14ac:dyDescent="0.25">
      <c r="B20" s="11" t="str">
        <f>'MD - IMP'!$B80</f>
        <v>OP-SP</v>
      </c>
      <c r="C20" s="17"/>
      <c r="D20" s="104">
        <f>C_P1_T1_OP_SP</f>
        <v>0</v>
      </c>
      <c r="E20" s="105">
        <f>C_P1_T2_OP_SP</f>
        <v>0</v>
      </c>
      <c r="F20" s="105">
        <f>C_P1_T3_OP_SP</f>
        <v>1</v>
      </c>
      <c r="G20" s="109">
        <f>C_P1_T4_OP_SP</f>
        <v>2</v>
      </c>
      <c r="H20" s="108">
        <f>C_P1_T5_OP_SP</f>
        <v>2</v>
      </c>
      <c r="I20" s="108">
        <f>C_P1_T6_OP_SP+C_PX_T1_OP_SP</f>
        <v>2</v>
      </c>
      <c r="J20" s="15">
        <f>C_PX_T2_OP_SP</f>
        <v>2</v>
      </c>
      <c r="K20" s="10">
        <f>C_PX_T3_OP_SP</f>
        <v>2</v>
      </c>
      <c r="L20" s="10">
        <f>C_PX_T1_OP_SP+C_PX_T4_OP_SP</f>
        <v>2</v>
      </c>
      <c r="M20" s="15">
        <f>C_PX_T2_OP_SP</f>
        <v>2</v>
      </c>
      <c r="N20" s="10">
        <f>C_PX_T3_OP_SP</f>
        <v>2</v>
      </c>
      <c r="O20" s="17">
        <f>C_PX_T1_OP_SP+C_PX_T4_OP_SP</f>
        <v>2</v>
      </c>
      <c r="P20" s="16">
        <f>C_PX_T2_OP_SP</f>
        <v>2</v>
      </c>
      <c r="Q20" s="10">
        <f>C_PX_T3_OP_SP</f>
        <v>2</v>
      </c>
      <c r="R20" s="10">
        <f>C_PX_T1_OP_SP+C_PX_T4_OP_SP</f>
        <v>2</v>
      </c>
      <c r="S20" s="15">
        <f>C_PX_T2_OP_SP</f>
        <v>2</v>
      </c>
      <c r="T20" s="10">
        <f>C_PX_T3_OP_SP</f>
        <v>2</v>
      </c>
      <c r="U20" s="10">
        <f>C_PX_T1_OP_SP+C_PX_T4_OP_SP</f>
        <v>2</v>
      </c>
      <c r="V20" s="15">
        <f>C_PX_T2_OP_SP</f>
        <v>2</v>
      </c>
      <c r="W20" s="10">
        <f>C_PX_T3_OP_SP</f>
        <v>2</v>
      </c>
      <c r="X20" s="10">
        <f>C_PX_T1_OP_SP+C_PX_T4_OP_SP</f>
        <v>2</v>
      </c>
      <c r="Y20" s="15">
        <f>C_PX_T2_OP_SP</f>
        <v>2</v>
      </c>
      <c r="Z20" s="10">
        <f>C_PX_T3_OP_SP</f>
        <v>2</v>
      </c>
      <c r="AA20" s="17">
        <f>C_PX_T1_OP_SP+C_PX_T4_OP_SP</f>
        <v>2</v>
      </c>
      <c r="AB20" s="16">
        <f>C_PX_T2_OP_SP</f>
        <v>2</v>
      </c>
      <c r="AC20" s="10">
        <f>C_PX_T3_OP_SP</f>
        <v>2</v>
      </c>
      <c r="AD20" s="10">
        <f>C_PX_T1_OP_SP+C_PX_T4_OP_SP</f>
        <v>2</v>
      </c>
      <c r="AE20" s="15">
        <f>C_PX_T2_OP_SP</f>
        <v>2</v>
      </c>
      <c r="AF20" s="10">
        <f>C_PX_T3_OP_SP</f>
        <v>2</v>
      </c>
      <c r="AG20" s="10">
        <f>C_PX_T1_OP_SP+C_PX_T4_OP_SP</f>
        <v>2</v>
      </c>
      <c r="AH20" s="15">
        <f>C_PX_T2_OP_SP</f>
        <v>2</v>
      </c>
      <c r="AI20" s="10">
        <f>C_PX_T3_OP_SP</f>
        <v>2</v>
      </c>
      <c r="AJ20" s="10">
        <f>C_PX_T1_OP_SP+C_PX_T4_OP_SP</f>
        <v>2</v>
      </c>
      <c r="AK20" s="15">
        <f>C_PX_T2_OP_SP</f>
        <v>2</v>
      </c>
      <c r="AL20" s="10">
        <f>C_PX_T3_OP_SP</f>
        <v>2</v>
      </c>
      <c r="AM20" s="17">
        <f>C_PX_T1_OP_SP+C_PX_T4_OP_SP</f>
        <v>2</v>
      </c>
      <c r="AN20" s="16">
        <f>C_PX_T2_OP_SP</f>
        <v>2</v>
      </c>
      <c r="AO20" s="10">
        <f>C_PX_T3_OP_SP</f>
        <v>2</v>
      </c>
      <c r="AP20" s="10">
        <f>C_PX_T1_OP_SP+C_PX_T4_OP_SP</f>
        <v>2</v>
      </c>
      <c r="AQ20" s="15">
        <f>C_PX_T2_OP_SP</f>
        <v>2</v>
      </c>
      <c r="AR20" s="10">
        <f>C_PX_T3_OP_SP</f>
        <v>2</v>
      </c>
      <c r="AS20" s="10">
        <f>C_PX_T1_OP_SP+C_PX_T4_OP_SP</f>
        <v>2</v>
      </c>
      <c r="AT20" s="15">
        <f>C_PX_T2_OP_SP</f>
        <v>2</v>
      </c>
      <c r="AU20" s="10">
        <f>C_PX_T3_OP_SP</f>
        <v>2</v>
      </c>
      <c r="AV20" s="10">
        <f>C_PX_T1_OP_SP+C_PX_T4_OP_SP</f>
        <v>2</v>
      </c>
      <c r="AW20" s="15">
        <f>C_PX_T2_OP_SP</f>
        <v>2</v>
      </c>
      <c r="AX20" s="10">
        <f>C_PX_T3_OP_SP</f>
        <v>2</v>
      </c>
      <c r="AY20" s="17">
        <f>C_PX_T1_OP_SP+C_PX_T4_OP_SP</f>
        <v>2</v>
      </c>
      <c r="AZ20" s="16">
        <f>C_PX_T2_OP_SP</f>
        <v>2</v>
      </c>
      <c r="BA20" s="10">
        <f>C_PX_T3_OP_SP</f>
        <v>2</v>
      </c>
      <c r="BB20" s="10">
        <f>C_PX_T1_OP_SP+C_PX_T4_OP_SP</f>
        <v>2</v>
      </c>
      <c r="BC20" s="15">
        <f>C_PX_T2_OP_SP</f>
        <v>2</v>
      </c>
      <c r="BD20" s="10">
        <f>C_PX_T3_OP_SP</f>
        <v>2</v>
      </c>
      <c r="BE20" s="10">
        <f>C_PX_T1_OP_SP+C_PX_T4_OP_SP</f>
        <v>2</v>
      </c>
      <c r="BF20" s="15">
        <f>C_PX_T2_OP_SP</f>
        <v>2</v>
      </c>
      <c r="BG20" s="10">
        <f>C_PX_T3_OP_SP</f>
        <v>2</v>
      </c>
      <c r="BH20" s="10">
        <f>C_PX_T1_OP_SP+C_PX_T4_OP_SP</f>
        <v>2</v>
      </c>
      <c r="BI20" s="15">
        <f>C_PX_T2_OP_SP</f>
        <v>2</v>
      </c>
      <c r="BJ20" s="10">
        <f>C_PX_T3_OP_SP</f>
        <v>2</v>
      </c>
      <c r="BK20" s="17">
        <f>C_PX_T1_OP_SP+C_PX_T4_OP_SP</f>
        <v>2</v>
      </c>
      <c r="BL20" s="16">
        <f>C_PX_T2_OP_SP</f>
        <v>2</v>
      </c>
      <c r="BM20" s="10">
        <f>C_PX_T3_OP_SP</f>
        <v>2</v>
      </c>
      <c r="BN20" s="10">
        <f>C_PX_T1_OP_SP+C_PX_T4_OP_SP</f>
        <v>2</v>
      </c>
      <c r="BO20" s="15">
        <f>C_PX_T2_OP_SP</f>
        <v>2</v>
      </c>
      <c r="BP20" s="10">
        <f>C_PX_T3_OP_SP</f>
        <v>2</v>
      </c>
      <c r="BQ20" s="10">
        <f>C_PX_T1_OP_SP+C_PX_T4_OP_SP</f>
        <v>2</v>
      </c>
      <c r="BR20" s="15">
        <f>C_PX_T2_OP_SP</f>
        <v>2</v>
      </c>
      <c r="BS20" s="10">
        <f>C_PX_T3_OP_SP</f>
        <v>2</v>
      </c>
      <c r="BT20" s="10">
        <f>C_PX_T1_OP_SP+C_PX_T4_OP_SP</f>
        <v>2</v>
      </c>
      <c r="BU20" s="15">
        <f>C_PX_T2_OP_SP</f>
        <v>2</v>
      </c>
      <c r="BV20" s="10">
        <f>C_PX_T3_OP_SP</f>
        <v>2</v>
      </c>
      <c r="BW20" s="17">
        <f>C_PX_T1_OP_SP+C_PX_T4_OP_SP</f>
        <v>2</v>
      </c>
      <c r="BX20" s="16">
        <f>C_PX_T2_OP_SP</f>
        <v>2</v>
      </c>
      <c r="BY20" s="10">
        <f>C_PX_T3_OP_SP</f>
        <v>2</v>
      </c>
      <c r="BZ20" s="10">
        <f>C_PX_T1_OP_SP+C_PX_T4_OP_SP</f>
        <v>2</v>
      </c>
      <c r="CA20" s="15">
        <f>C_PX_T2_OP_SP</f>
        <v>2</v>
      </c>
      <c r="CB20" s="10">
        <f>C_PX_T3_OP_SP</f>
        <v>2</v>
      </c>
      <c r="CC20" s="10">
        <f>C_PX_T1_OP_SP+C_PX_T4_OP_SP</f>
        <v>2</v>
      </c>
      <c r="CD20" s="15">
        <f>C_PX_T2_OP_SP</f>
        <v>2</v>
      </c>
      <c r="CE20" s="10">
        <f>C_PX_T3_OP_SP</f>
        <v>2</v>
      </c>
      <c r="CF20" s="10">
        <f>C_PX_T1_OP_SP+C_PX_T4_OP_SP</f>
        <v>2</v>
      </c>
      <c r="CG20" s="15">
        <f>C_PX_T2_OP_SP</f>
        <v>2</v>
      </c>
      <c r="CH20" s="10">
        <f>C_PX_T3_OP_SP</f>
        <v>2</v>
      </c>
      <c r="CI20" s="17">
        <f>C_PX_T1_OP_SP+C_PX_T4_OP_SP</f>
        <v>2</v>
      </c>
      <c r="CJ20" s="16">
        <f>C_PX_T2_OP_SP</f>
        <v>2</v>
      </c>
      <c r="CK20" s="10">
        <f>C_PX_T3_OP_SP</f>
        <v>2</v>
      </c>
      <c r="CL20" s="10">
        <f>C_PX_T1_OP_SP+C_PX_T4_OP_SP</f>
        <v>2</v>
      </c>
      <c r="CM20" s="15">
        <f>C_PX_T2_OP_SP</f>
        <v>2</v>
      </c>
      <c r="CN20" s="10">
        <f>C_PX_T3_OP_SP</f>
        <v>2</v>
      </c>
      <c r="CO20" s="10">
        <f>C_PX_T1_OP_SP+C_PX_T4_OP_SP</f>
        <v>2</v>
      </c>
      <c r="CP20" s="15">
        <f>C_PX_T2_OP_SP</f>
        <v>2</v>
      </c>
      <c r="CQ20" s="10">
        <f>C_PX_T3_OP_SP</f>
        <v>2</v>
      </c>
      <c r="CR20" s="10">
        <f>C_PX_T1_OP_SP+C_PX_T4_OP_SP</f>
        <v>2</v>
      </c>
      <c r="CS20" s="15">
        <f>C_PX_T2_OP_SP</f>
        <v>2</v>
      </c>
      <c r="CT20" s="10">
        <f>C_PX_T3_OP_SP</f>
        <v>2</v>
      </c>
      <c r="CU20" s="17">
        <f>C_PX_T1_OP_SP+C_PX_T4_OP_SP</f>
        <v>2</v>
      </c>
      <c r="CV20" s="16">
        <f>C_PX_T2_OP_SP</f>
        <v>2</v>
      </c>
      <c r="CW20" s="10">
        <f>C_PX_T3_OP_SP</f>
        <v>2</v>
      </c>
      <c r="CX20" s="10">
        <f>C_PX_T1_OP_SP+C_PX_T4_OP_SP</f>
        <v>2</v>
      </c>
      <c r="CY20" s="15">
        <f>C_PX_T2_OP_SP</f>
        <v>2</v>
      </c>
      <c r="CZ20" s="10">
        <f>C_PX_T3_OP_SP</f>
        <v>2</v>
      </c>
      <c r="DA20" s="10">
        <f>C_PX_T1_OP_SP+C_PX_T4_OP_SP</f>
        <v>2</v>
      </c>
      <c r="DB20" s="15">
        <f>C_PX_T2_OP_SP</f>
        <v>2</v>
      </c>
      <c r="DC20" s="10">
        <f>C_PX_T3_OP_SP</f>
        <v>2</v>
      </c>
      <c r="DD20" s="10">
        <f>C_PX_T1_OP_SP+C_PX_T4_OP_SP</f>
        <v>2</v>
      </c>
      <c r="DE20" s="15">
        <f>C_PX_T2_OP_SP</f>
        <v>2</v>
      </c>
      <c r="DF20" s="10">
        <f>C_PX_T3_OP_SP</f>
        <v>2</v>
      </c>
      <c r="DG20" s="17">
        <f>C_PX_T1_OP_SP+C_PX_T4_OP_SP</f>
        <v>2</v>
      </c>
      <c r="DH20" s="16">
        <f>C_PX_T2_OP_SP</f>
        <v>2</v>
      </c>
      <c r="DI20" s="10">
        <f>C_PX_T3_OP_SP</f>
        <v>2</v>
      </c>
      <c r="DJ20" s="10">
        <f>C_PX_T1_OP_SP+C_PX_T4_OP_SP</f>
        <v>2</v>
      </c>
      <c r="DK20" s="15">
        <f>C_PX_T2_OP_SP</f>
        <v>2</v>
      </c>
      <c r="DL20" s="10">
        <f>C_PX_T3_OP_SP</f>
        <v>2</v>
      </c>
      <c r="DM20" s="10">
        <f>C_PX_T1_OP_SP+C_PX_T4_OP_SP</f>
        <v>2</v>
      </c>
      <c r="DN20" s="15">
        <f>C_PX_T2_OP_SP</f>
        <v>2</v>
      </c>
      <c r="DO20" s="10">
        <f>C_PX_T3_OP_SP</f>
        <v>2</v>
      </c>
      <c r="DP20" s="10">
        <f>C_PX_T1_OP_SP+C_PX_T4_OP_SP</f>
        <v>2</v>
      </c>
      <c r="DQ20" s="15">
        <f>C_PX_T2_OP_SP</f>
        <v>2</v>
      </c>
      <c r="DR20" s="10">
        <f>C_PX_T3_OP_SP</f>
        <v>2</v>
      </c>
      <c r="DS20" s="17">
        <f>C_PX_T1_OP_SP+C_PX_T4_OP_SP</f>
        <v>2</v>
      </c>
      <c r="DT20" s="16">
        <f>C_PX_T2_OP_SP</f>
        <v>2</v>
      </c>
      <c r="DU20" s="10">
        <f>C_PX_T3_OP_SP</f>
        <v>2</v>
      </c>
      <c r="DV20" s="10">
        <f>C_PX_T1_OP_SP+C_PX_T4_OP_SP</f>
        <v>2</v>
      </c>
      <c r="DW20" s="15">
        <f>C_PX_T2_OP_SP</f>
        <v>2</v>
      </c>
      <c r="DX20" s="10">
        <f>C_PX_T3_OP_SP</f>
        <v>2</v>
      </c>
      <c r="DY20" s="10">
        <f>C_PX_T1_OP_SP+C_PX_T4_OP_SP</f>
        <v>2</v>
      </c>
      <c r="DZ20" s="15">
        <f>C_PX_T2_OP_SP</f>
        <v>2</v>
      </c>
      <c r="EA20" s="10">
        <f>C_PX_T3_OP_SP</f>
        <v>2</v>
      </c>
      <c r="EB20" s="10">
        <f>C_PX_T1_OP_SP+C_PX_T4_OP_SP</f>
        <v>2</v>
      </c>
      <c r="EC20" s="15">
        <f>C_PX_T2_OP_SP</f>
        <v>2</v>
      </c>
      <c r="ED20" s="10">
        <f>C_PX_T3_OP_SP</f>
        <v>2</v>
      </c>
      <c r="EE20" s="17">
        <f>C_PX_T1_OP_SP+C_PX_T4_OP_SP</f>
        <v>2</v>
      </c>
      <c r="EF20" s="16">
        <f>C_PX_T2_OP_SP</f>
        <v>2</v>
      </c>
      <c r="EG20" s="10">
        <f>C_PX_T3_OP_SP</f>
        <v>2</v>
      </c>
      <c r="EH20" s="10">
        <f>C_PX_T1_OP_SP+C_PX_T4_OP_SP</f>
        <v>2</v>
      </c>
      <c r="EI20" s="15">
        <f>C_PX_T2_OP_SP</f>
        <v>2</v>
      </c>
      <c r="EJ20" s="10">
        <f>C_PX_T3_OP_SP</f>
        <v>2</v>
      </c>
      <c r="EK20" s="10">
        <f>C_PX_T1_OP_SP+C_PX_T4_OP_SP</f>
        <v>2</v>
      </c>
      <c r="EL20" s="15">
        <f>C_PX_T2_OP_SP</f>
        <v>2</v>
      </c>
      <c r="EM20" s="10">
        <f>C_PX_T3_OP_SP</f>
        <v>2</v>
      </c>
      <c r="EN20" s="10">
        <f>C_PX_T1_OP_SP+C_PX_T4_OP_SP</f>
        <v>2</v>
      </c>
      <c r="EO20" s="15">
        <f>C_PX_T2_OP_SP</f>
        <v>2</v>
      </c>
      <c r="EP20" s="10">
        <f>C_PX_T3_OP_SP</f>
        <v>2</v>
      </c>
      <c r="EQ20" s="17">
        <f>C_PX_T1_OP_SP+C_PX_T4_OP_SP</f>
        <v>2</v>
      </c>
      <c r="ER20" s="16">
        <f>C_PX_T2_OP_SP</f>
        <v>2</v>
      </c>
      <c r="ES20" s="10">
        <f>C_PX_T3_OP_SP</f>
        <v>2</v>
      </c>
      <c r="ET20" s="10">
        <f>C_PX_T1_OP_SP+C_PX_T4_OP_SP</f>
        <v>2</v>
      </c>
      <c r="EU20" s="15">
        <f>C_PX_T2_OP_SP</f>
        <v>2</v>
      </c>
      <c r="EV20" s="10">
        <f>C_PX_T3_OP_SP</f>
        <v>2</v>
      </c>
      <c r="EW20" s="10">
        <f>C_PX_T1_OP_SP+C_PX_T4_OP_SP</f>
        <v>2</v>
      </c>
      <c r="EX20" s="15">
        <f>C_PX_T2_OP_SP</f>
        <v>2</v>
      </c>
      <c r="EY20" s="10">
        <f>C_PX_T3_OP_SP</f>
        <v>2</v>
      </c>
      <c r="EZ20" s="10">
        <f>C_PX_T1_OP_SP+C_PX_T4_OP_SP</f>
        <v>2</v>
      </c>
      <c r="FA20" s="15">
        <f>C_PX_T2_OP_SP</f>
        <v>2</v>
      </c>
      <c r="FB20" s="10">
        <f>C_PX_T3_OP_SP</f>
        <v>2</v>
      </c>
      <c r="FC20" s="17">
        <f>C_PX_T1_OP_SP+C_PX_T4_OP_SP</f>
        <v>2</v>
      </c>
      <c r="FD20" s="16">
        <f>C_PX_T2_OP_SP</f>
        <v>2</v>
      </c>
      <c r="FE20" s="10">
        <f>C_PX_T3_OP_SP</f>
        <v>2</v>
      </c>
      <c r="FF20" s="10">
        <f>C_PX_T1_OP_SP+C_PX_T4_OP_SP</f>
        <v>2</v>
      </c>
      <c r="FG20" s="15">
        <f>C_PX_T2_OP_SP</f>
        <v>2</v>
      </c>
      <c r="FH20" s="10">
        <f>C_PX_T3_OP_SP</f>
        <v>2</v>
      </c>
      <c r="FI20" s="10">
        <f>C_PX_T1_OP_SP+C_PX_T4_OP_SP</f>
        <v>2</v>
      </c>
      <c r="FJ20" s="15">
        <f>C_PX_T2_OP_SP</f>
        <v>2</v>
      </c>
      <c r="FK20" s="10">
        <f>C_PX_T3_OP_SP</f>
        <v>2</v>
      </c>
      <c r="FL20" s="10">
        <f>C_PX_T1_OP_SP+C_PX_T4_OP_SP</f>
        <v>2</v>
      </c>
      <c r="FM20" s="15">
        <f>C_PX_T2_OP_SP</f>
        <v>2</v>
      </c>
      <c r="FN20" s="10">
        <f>C_PX_T3_OP_SP</f>
        <v>2</v>
      </c>
      <c r="FO20" s="17">
        <f>C_PX_T1_OP_SP+C_PX_T4_OP_SP</f>
        <v>2</v>
      </c>
      <c r="FP20" s="16">
        <f>C_PX_T2_OP_SP</f>
        <v>2</v>
      </c>
      <c r="FQ20" s="10">
        <f>C_PX_T3_OP_SP</f>
        <v>2</v>
      </c>
      <c r="FR20" s="10">
        <f>C_PX_T1_OP_SP+C_PX_T4_OP_SP</f>
        <v>2</v>
      </c>
      <c r="FS20" s="15">
        <f>C_PX_T2_OP_SP</f>
        <v>2</v>
      </c>
      <c r="FT20" s="10">
        <f>C_PX_T3_OP_SP</f>
        <v>2</v>
      </c>
      <c r="FU20" s="10">
        <f>C_PX_T1_OP_SP+C_PX_T4_OP_SP</f>
        <v>2</v>
      </c>
      <c r="FV20" s="15">
        <f>C_PX_T2_OP_SP</f>
        <v>2</v>
      </c>
      <c r="FW20" s="10">
        <f>C_PX_T3_OP_SP</f>
        <v>2</v>
      </c>
      <c r="FX20" s="10">
        <f>C_PX_T1_OP_SP+C_PX_T4_OP_SP</f>
        <v>2</v>
      </c>
      <c r="FY20" s="15">
        <f>C_PX_T2_OP_SP</f>
        <v>2</v>
      </c>
      <c r="FZ20" s="10">
        <f>C_PX_T3_OP_SP</f>
        <v>2</v>
      </c>
      <c r="GA20" s="17">
        <f>C_PX_T1_OP_SP+C_PX_T4_OP_SP</f>
        <v>2</v>
      </c>
      <c r="GB20" s="16"/>
      <c r="GD20" s="16"/>
      <c r="GE20" s="16"/>
    </row>
    <row r="21" spans="1:187" x14ac:dyDescent="0.25">
      <c r="B21" s="11" t="str">
        <f>'MD - IMP'!$B81</f>
        <v>PJMG</v>
      </c>
      <c r="C21" s="17"/>
      <c r="D21" s="104">
        <v>1</v>
      </c>
      <c r="E21" s="105">
        <v>1</v>
      </c>
      <c r="F21" s="105">
        <v>1</v>
      </c>
      <c r="G21" s="109">
        <v>1</v>
      </c>
      <c r="H21" s="108">
        <v>1</v>
      </c>
      <c r="I21" s="108">
        <v>1</v>
      </c>
      <c r="J21" s="15">
        <v>1</v>
      </c>
      <c r="K21" s="10">
        <v>1</v>
      </c>
      <c r="L21" s="10">
        <v>1</v>
      </c>
      <c r="M21" s="15">
        <v>1</v>
      </c>
      <c r="N21" s="10">
        <v>1</v>
      </c>
      <c r="O21" s="17">
        <v>1</v>
      </c>
      <c r="P21" s="16">
        <v>1</v>
      </c>
      <c r="Q21" s="10">
        <v>1</v>
      </c>
      <c r="R21" s="10">
        <v>1</v>
      </c>
      <c r="S21" s="15">
        <v>1</v>
      </c>
      <c r="T21" s="10">
        <v>1</v>
      </c>
      <c r="U21" s="10">
        <v>1</v>
      </c>
      <c r="V21" s="15">
        <v>1</v>
      </c>
      <c r="W21" s="10">
        <v>1</v>
      </c>
      <c r="X21" s="10">
        <v>1</v>
      </c>
      <c r="Y21" s="15">
        <v>1</v>
      </c>
      <c r="Z21" s="10">
        <v>1</v>
      </c>
      <c r="AA21" s="17">
        <v>1</v>
      </c>
      <c r="AB21" s="16">
        <v>1</v>
      </c>
      <c r="AC21" s="10">
        <v>1</v>
      </c>
      <c r="AD21" s="10">
        <v>1</v>
      </c>
      <c r="AE21" s="15">
        <v>1</v>
      </c>
      <c r="AF21" s="10">
        <v>1</v>
      </c>
      <c r="AG21" s="10">
        <v>1</v>
      </c>
      <c r="AH21" s="15">
        <v>1</v>
      </c>
      <c r="AI21" s="10">
        <v>1</v>
      </c>
      <c r="AJ21" s="10">
        <v>1</v>
      </c>
      <c r="AK21" s="15">
        <v>1</v>
      </c>
      <c r="AL21" s="10">
        <v>1</v>
      </c>
      <c r="AM21" s="17">
        <v>1</v>
      </c>
      <c r="AN21" s="16">
        <v>1</v>
      </c>
      <c r="AO21" s="10">
        <v>1</v>
      </c>
      <c r="AP21" s="10">
        <v>1</v>
      </c>
      <c r="AQ21" s="15">
        <v>1</v>
      </c>
      <c r="AR21" s="10">
        <v>1</v>
      </c>
      <c r="AS21" s="10">
        <v>1</v>
      </c>
      <c r="AT21" s="15">
        <v>1</v>
      </c>
      <c r="AU21" s="10">
        <v>1</v>
      </c>
      <c r="AV21" s="10">
        <v>1</v>
      </c>
      <c r="AW21" s="15">
        <v>1</v>
      </c>
      <c r="AX21" s="10">
        <v>1</v>
      </c>
      <c r="AY21" s="17">
        <v>1</v>
      </c>
      <c r="AZ21" s="16">
        <v>1</v>
      </c>
      <c r="BA21" s="10">
        <v>1</v>
      </c>
      <c r="BB21" s="10">
        <v>1</v>
      </c>
      <c r="BC21" s="15">
        <v>1</v>
      </c>
      <c r="BD21" s="10">
        <v>1</v>
      </c>
      <c r="BE21" s="10">
        <v>1</v>
      </c>
      <c r="BF21" s="15">
        <v>1</v>
      </c>
      <c r="BG21" s="10">
        <v>1</v>
      </c>
      <c r="BH21" s="10">
        <v>1</v>
      </c>
      <c r="BI21" s="15">
        <v>1</v>
      </c>
      <c r="BJ21" s="10">
        <v>1</v>
      </c>
      <c r="BK21" s="17">
        <v>1</v>
      </c>
      <c r="BL21" s="16">
        <v>1</v>
      </c>
      <c r="BM21" s="10">
        <v>1</v>
      </c>
      <c r="BN21" s="10">
        <v>1</v>
      </c>
      <c r="BO21" s="15">
        <v>1</v>
      </c>
      <c r="BP21" s="10">
        <v>1</v>
      </c>
      <c r="BQ21" s="10">
        <v>1</v>
      </c>
      <c r="BR21" s="15">
        <v>1</v>
      </c>
      <c r="BS21" s="10">
        <v>1</v>
      </c>
      <c r="BT21" s="10">
        <v>1</v>
      </c>
      <c r="BU21" s="15">
        <v>1</v>
      </c>
      <c r="BV21" s="10">
        <v>1</v>
      </c>
      <c r="BW21" s="17">
        <v>1</v>
      </c>
      <c r="BX21" s="16">
        <v>1</v>
      </c>
      <c r="BY21" s="10">
        <v>1</v>
      </c>
      <c r="BZ21" s="10">
        <v>1</v>
      </c>
      <c r="CA21" s="15">
        <v>1</v>
      </c>
      <c r="CB21" s="10">
        <v>1</v>
      </c>
      <c r="CC21" s="10">
        <v>1</v>
      </c>
      <c r="CD21" s="15">
        <v>1</v>
      </c>
      <c r="CE21" s="10">
        <v>1</v>
      </c>
      <c r="CF21" s="10">
        <v>1</v>
      </c>
      <c r="CG21" s="15">
        <v>1</v>
      </c>
      <c r="CH21" s="10">
        <v>1</v>
      </c>
      <c r="CI21" s="17">
        <v>1</v>
      </c>
      <c r="CJ21" s="16">
        <v>1</v>
      </c>
      <c r="CK21" s="10">
        <v>1</v>
      </c>
      <c r="CL21" s="10">
        <v>1</v>
      </c>
      <c r="CM21" s="15">
        <v>1</v>
      </c>
      <c r="CN21" s="10">
        <v>1</v>
      </c>
      <c r="CO21" s="10">
        <v>1</v>
      </c>
      <c r="CP21" s="15">
        <v>1</v>
      </c>
      <c r="CQ21" s="10">
        <v>1</v>
      </c>
      <c r="CR21" s="10">
        <v>1</v>
      </c>
      <c r="CS21" s="15">
        <v>1</v>
      </c>
      <c r="CT21" s="10">
        <v>1</v>
      </c>
      <c r="CU21" s="17">
        <v>1</v>
      </c>
      <c r="CV21" s="16">
        <v>1</v>
      </c>
      <c r="CW21" s="10">
        <v>1</v>
      </c>
      <c r="CX21" s="10">
        <v>1</v>
      </c>
      <c r="CY21" s="15">
        <v>1</v>
      </c>
      <c r="CZ21" s="10">
        <v>1</v>
      </c>
      <c r="DA21" s="10">
        <v>1</v>
      </c>
      <c r="DB21" s="15">
        <v>1</v>
      </c>
      <c r="DC21" s="10">
        <v>1</v>
      </c>
      <c r="DD21" s="10">
        <v>1</v>
      </c>
      <c r="DE21" s="15">
        <v>1</v>
      </c>
      <c r="DF21" s="10">
        <v>1</v>
      </c>
      <c r="DG21" s="17">
        <v>1</v>
      </c>
      <c r="DH21" s="16">
        <v>1</v>
      </c>
      <c r="DI21" s="10">
        <v>1</v>
      </c>
      <c r="DJ21" s="10">
        <v>1</v>
      </c>
      <c r="DK21" s="15">
        <v>1</v>
      </c>
      <c r="DL21" s="10">
        <v>1</v>
      </c>
      <c r="DM21" s="10">
        <v>1</v>
      </c>
      <c r="DN21" s="15">
        <v>1</v>
      </c>
      <c r="DO21" s="10">
        <v>1</v>
      </c>
      <c r="DP21" s="10">
        <v>1</v>
      </c>
      <c r="DQ21" s="15">
        <v>1</v>
      </c>
      <c r="DR21" s="10">
        <v>1</v>
      </c>
      <c r="DS21" s="17">
        <v>1</v>
      </c>
      <c r="DT21" s="16">
        <v>1</v>
      </c>
      <c r="DU21" s="10">
        <v>1</v>
      </c>
      <c r="DV21" s="10">
        <v>1</v>
      </c>
      <c r="DW21" s="15">
        <v>1</v>
      </c>
      <c r="DX21" s="10">
        <v>1</v>
      </c>
      <c r="DY21" s="10">
        <v>1</v>
      </c>
      <c r="DZ21" s="15">
        <v>1</v>
      </c>
      <c r="EA21" s="10">
        <v>1</v>
      </c>
      <c r="EB21" s="10">
        <v>1</v>
      </c>
      <c r="EC21" s="15">
        <v>1</v>
      </c>
      <c r="ED21" s="10">
        <v>1</v>
      </c>
      <c r="EE21" s="17">
        <v>1</v>
      </c>
      <c r="EF21" s="16">
        <v>1</v>
      </c>
      <c r="EG21" s="10">
        <v>1</v>
      </c>
      <c r="EH21" s="10">
        <v>1</v>
      </c>
      <c r="EI21" s="15">
        <v>1</v>
      </c>
      <c r="EJ21" s="10">
        <v>1</v>
      </c>
      <c r="EK21" s="10">
        <v>1</v>
      </c>
      <c r="EL21" s="15">
        <v>1</v>
      </c>
      <c r="EM21" s="10">
        <v>1</v>
      </c>
      <c r="EN21" s="10">
        <v>1</v>
      </c>
      <c r="EO21" s="15">
        <v>1</v>
      </c>
      <c r="EP21" s="10">
        <v>1</v>
      </c>
      <c r="EQ21" s="17">
        <v>1</v>
      </c>
      <c r="ER21" s="16">
        <v>1</v>
      </c>
      <c r="ES21" s="10">
        <v>1</v>
      </c>
      <c r="ET21" s="10">
        <v>1</v>
      </c>
      <c r="EU21" s="15">
        <v>1</v>
      </c>
      <c r="EV21" s="10">
        <v>1</v>
      </c>
      <c r="EW21" s="10">
        <v>1</v>
      </c>
      <c r="EX21" s="15">
        <v>1</v>
      </c>
      <c r="EY21" s="10">
        <v>1</v>
      </c>
      <c r="EZ21" s="10">
        <v>1</v>
      </c>
      <c r="FA21" s="15">
        <v>1</v>
      </c>
      <c r="FB21" s="10">
        <v>1</v>
      </c>
      <c r="FC21" s="17">
        <v>1</v>
      </c>
      <c r="FD21" s="16">
        <v>1</v>
      </c>
      <c r="FE21" s="10">
        <v>1</v>
      </c>
      <c r="FF21" s="10">
        <v>1</v>
      </c>
      <c r="FG21" s="15">
        <v>1</v>
      </c>
      <c r="FH21" s="10">
        <v>1</v>
      </c>
      <c r="FI21" s="10">
        <v>1</v>
      </c>
      <c r="FJ21" s="15">
        <v>1</v>
      </c>
      <c r="FK21" s="10">
        <v>1</v>
      </c>
      <c r="FL21" s="10">
        <v>1</v>
      </c>
      <c r="FM21" s="15">
        <v>1</v>
      </c>
      <c r="FN21" s="10">
        <v>1</v>
      </c>
      <c r="FO21" s="17">
        <v>1</v>
      </c>
      <c r="FP21" s="16">
        <v>1</v>
      </c>
      <c r="FQ21" s="10">
        <v>1</v>
      </c>
      <c r="FR21" s="10">
        <v>1</v>
      </c>
      <c r="FS21" s="15">
        <v>1</v>
      </c>
      <c r="FT21" s="10">
        <v>1</v>
      </c>
      <c r="FU21" s="10">
        <v>1</v>
      </c>
      <c r="FV21" s="15">
        <v>1</v>
      </c>
      <c r="FW21" s="10">
        <v>1</v>
      </c>
      <c r="FX21" s="10">
        <v>1</v>
      </c>
      <c r="FY21" s="15">
        <v>1</v>
      </c>
      <c r="FZ21" s="10">
        <v>1</v>
      </c>
      <c r="GA21" s="17">
        <v>1</v>
      </c>
      <c r="GB21" s="16"/>
      <c r="GD21" s="16"/>
      <c r="GE21" s="16"/>
    </row>
    <row r="22" spans="1:187" x14ac:dyDescent="0.25">
      <c r="B22" s="11" t="str">
        <f>'MD - IMP'!$B82</f>
        <v>SRQA</v>
      </c>
      <c r="C22" s="17"/>
      <c r="D22" s="104">
        <v>0.2</v>
      </c>
      <c r="E22" s="105">
        <v>0.2</v>
      </c>
      <c r="F22" s="105">
        <v>0.2</v>
      </c>
      <c r="G22" s="109">
        <v>0.2</v>
      </c>
      <c r="H22" s="108">
        <v>0.2</v>
      </c>
      <c r="I22" s="108">
        <v>0.2</v>
      </c>
      <c r="J22" s="15">
        <v>0.2</v>
      </c>
      <c r="K22" s="10">
        <v>0.2</v>
      </c>
      <c r="L22" s="10">
        <v>0.2</v>
      </c>
      <c r="M22" s="15">
        <v>0.2</v>
      </c>
      <c r="N22" s="10">
        <v>0.2</v>
      </c>
      <c r="O22" s="17">
        <v>0.2</v>
      </c>
      <c r="P22" s="16">
        <v>0.2</v>
      </c>
      <c r="Q22" s="10">
        <v>0.2</v>
      </c>
      <c r="R22" s="10">
        <v>0.2</v>
      </c>
      <c r="S22" s="15">
        <v>0.2</v>
      </c>
      <c r="T22" s="10">
        <v>0.2</v>
      </c>
      <c r="U22" s="10">
        <v>0.2</v>
      </c>
      <c r="V22" s="15">
        <v>0.2</v>
      </c>
      <c r="W22" s="10">
        <v>0.2</v>
      </c>
      <c r="X22" s="10">
        <v>0.2</v>
      </c>
      <c r="Y22" s="15">
        <v>0.2</v>
      </c>
      <c r="Z22" s="10">
        <v>0.2</v>
      </c>
      <c r="AA22" s="17">
        <v>0.2</v>
      </c>
      <c r="AB22" s="16">
        <v>0.2</v>
      </c>
      <c r="AC22" s="10">
        <v>0.2</v>
      </c>
      <c r="AD22" s="10">
        <v>0.2</v>
      </c>
      <c r="AE22" s="15">
        <v>0.2</v>
      </c>
      <c r="AF22" s="10">
        <v>0.2</v>
      </c>
      <c r="AG22" s="10">
        <v>0.2</v>
      </c>
      <c r="AH22" s="15">
        <v>0.2</v>
      </c>
      <c r="AI22" s="10">
        <v>0.2</v>
      </c>
      <c r="AJ22" s="10">
        <v>0.2</v>
      </c>
      <c r="AK22" s="15">
        <v>0.2</v>
      </c>
      <c r="AL22" s="10">
        <v>0.2</v>
      </c>
      <c r="AM22" s="17">
        <v>0.2</v>
      </c>
      <c r="AN22" s="16">
        <v>0.2</v>
      </c>
      <c r="AO22" s="10">
        <v>0.2</v>
      </c>
      <c r="AP22" s="10">
        <v>0.2</v>
      </c>
      <c r="AQ22" s="15">
        <v>0.2</v>
      </c>
      <c r="AR22" s="10">
        <v>0.2</v>
      </c>
      <c r="AS22" s="10">
        <v>0.2</v>
      </c>
      <c r="AT22" s="15">
        <v>0.2</v>
      </c>
      <c r="AU22" s="10">
        <v>0.2</v>
      </c>
      <c r="AV22" s="10">
        <v>0.2</v>
      </c>
      <c r="AW22" s="15">
        <v>0.2</v>
      </c>
      <c r="AX22" s="10">
        <v>0.2</v>
      </c>
      <c r="AY22" s="17">
        <v>0.2</v>
      </c>
      <c r="AZ22" s="16">
        <v>0.2</v>
      </c>
      <c r="BA22" s="10">
        <v>0.2</v>
      </c>
      <c r="BB22" s="10">
        <v>0.2</v>
      </c>
      <c r="BC22" s="15">
        <v>0.2</v>
      </c>
      <c r="BD22" s="10">
        <v>0.2</v>
      </c>
      <c r="BE22" s="10">
        <v>0.2</v>
      </c>
      <c r="BF22" s="15">
        <v>0.2</v>
      </c>
      <c r="BG22" s="10">
        <v>0.2</v>
      </c>
      <c r="BH22" s="10">
        <v>0.2</v>
      </c>
      <c r="BI22" s="15">
        <v>0.2</v>
      </c>
      <c r="BJ22" s="10">
        <v>0.2</v>
      </c>
      <c r="BK22" s="17">
        <v>0.2</v>
      </c>
      <c r="BL22" s="16">
        <v>0.2</v>
      </c>
      <c r="BM22" s="10">
        <v>0.2</v>
      </c>
      <c r="BN22" s="10">
        <v>0.2</v>
      </c>
      <c r="BO22" s="15">
        <v>0.2</v>
      </c>
      <c r="BP22" s="10">
        <v>0.2</v>
      </c>
      <c r="BQ22" s="10">
        <v>0.2</v>
      </c>
      <c r="BR22" s="15">
        <v>0.2</v>
      </c>
      <c r="BS22" s="10">
        <v>0.2</v>
      </c>
      <c r="BT22" s="10">
        <v>0.2</v>
      </c>
      <c r="BU22" s="15">
        <v>0.2</v>
      </c>
      <c r="BV22" s="10">
        <v>0.2</v>
      </c>
      <c r="BW22" s="17">
        <v>0.2</v>
      </c>
      <c r="BX22" s="16">
        <v>0.2</v>
      </c>
      <c r="BY22" s="10">
        <v>0.2</v>
      </c>
      <c r="BZ22" s="10">
        <v>0.2</v>
      </c>
      <c r="CA22" s="15">
        <v>0.2</v>
      </c>
      <c r="CB22" s="10">
        <v>0.2</v>
      </c>
      <c r="CC22" s="10">
        <v>0.2</v>
      </c>
      <c r="CD22" s="15">
        <v>0.2</v>
      </c>
      <c r="CE22" s="10">
        <v>0.2</v>
      </c>
      <c r="CF22" s="10">
        <v>0.2</v>
      </c>
      <c r="CG22" s="15">
        <v>0.2</v>
      </c>
      <c r="CH22" s="10">
        <v>0.2</v>
      </c>
      <c r="CI22" s="17">
        <v>0.2</v>
      </c>
      <c r="CJ22" s="16">
        <v>0.2</v>
      </c>
      <c r="CK22" s="10">
        <v>0.2</v>
      </c>
      <c r="CL22" s="10">
        <v>0.2</v>
      </c>
      <c r="CM22" s="15">
        <v>0.2</v>
      </c>
      <c r="CN22" s="10">
        <v>0.2</v>
      </c>
      <c r="CO22" s="10">
        <v>0.2</v>
      </c>
      <c r="CP22" s="15">
        <v>0.2</v>
      </c>
      <c r="CQ22" s="10">
        <v>0.2</v>
      </c>
      <c r="CR22" s="10">
        <v>0.2</v>
      </c>
      <c r="CS22" s="15">
        <v>0.2</v>
      </c>
      <c r="CT22" s="10">
        <v>0.2</v>
      </c>
      <c r="CU22" s="17">
        <v>0.2</v>
      </c>
      <c r="CV22" s="16">
        <v>0.2</v>
      </c>
      <c r="CW22" s="10">
        <v>0.2</v>
      </c>
      <c r="CX22" s="10">
        <v>0.2</v>
      </c>
      <c r="CY22" s="15">
        <v>0.2</v>
      </c>
      <c r="CZ22" s="10">
        <v>0.2</v>
      </c>
      <c r="DA22" s="10">
        <v>0.2</v>
      </c>
      <c r="DB22" s="15">
        <v>0.2</v>
      </c>
      <c r="DC22" s="10">
        <v>0.2</v>
      </c>
      <c r="DD22" s="10">
        <v>0.2</v>
      </c>
      <c r="DE22" s="15">
        <v>0.2</v>
      </c>
      <c r="DF22" s="10">
        <v>0.2</v>
      </c>
      <c r="DG22" s="17">
        <v>0.2</v>
      </c>
      <c r="DH22" s="16">
        <v>0.2</v>
      </c>
      <c r="DI22" s="10">
        <v>0.2</v>
      </c>
      <c r="DJ22" s="10">
        <v>0.2</v>
      </c>
      <c r="DK22" s="15">
        <v>0.2</v>
      </c>
      <c r="DL22" s="10">
        <v>0.2</v>
      </c>
      <c r="DM22" s="10">
        <v>0.2</v>
      </c>
      <c r="DN22" s="15">
        <v>0.2</v>
      </c>
      <c r="DO22" s="10">
        <v>0.2</v>
      </c>
      <c r="DP22" s="10">
        <v>0.2</v>
      </c>
      <c r="DQ22" s="15">
        <v>0.2</v>
      </c>
      <c r="DR22" s="10">
        <v>0.2</v>
      </c>
      <c r="DS22" s="17">
        <v>0.2</v>
      </c>
      <c r="DT22" s="16">
        <v>0.2</v>
      </c>
      <c r="DU22" s="10">
        <v>0.2</v>
      </c>
      <c r="DV22" s="10">
        <v>0.2</v>
      </c>
      <c r="DW22" s="15">
        <v>0.2</v>
      </c>
      <c r="DX22" s="10">
        <v>0.2</v>
      </c>
      <c r="DY22" s="10">
        <v>0.2</v>
      </c>
      <c r="DZ22" s="15">
        <v>0.2</v>
      </c>
      <c r="EA22" s="10">
        <v>0.2</v>
      </c>
      <c r="EB22" s="10">
        <v>0.2</v>
      </c>
      <c r="EC22" s="15">
        <v>0.2</v>
      </c>
      <c r="ED22" s="10">
        <v>0.2</v>
      </c>
      <c r="EE22" s="17">
        <v>0.2</v>
      </c>
      <c r="EF22" s="16">
        <v>0.2</v>
      </c>
      <c r="EG22" s="10">
        <v>0.2</v>
      </c>
      <c r="EH22" s="10">
        <v>0.2</v>
      </c>
      <c r="EI22" s="15">
        <v>0.2</v>
      </c>
      <c r="EJ22" s="10">
        <v>0.2</v>
      </c>
      <c r="EK22" s="10">
        <v>0.2</v>
      </c>
      <c r="EL22" s="15">
        <v>0.2</v>
      </c>
      <c r="EM22" s="10">
        <v>0.2</v>
      </c>
      <c r="EN22" s="10">
        <v>0.2</v>
      </c>
      <c r="EO22" s="15">
        <v>0.2</v>
      </c>
      <c r="EP22" s="10">
        <v>0.2</v>
      </c>
      <c r="EQ22" s="17">
        <v>0.2</v>
      </c>
      <c r="ER22" s="16">
        <v>0.2</v>
      </c>
      <c r="ES22" s="10">
        <v>0.2</v>
      </c>
      <c r="ET22" s="10">
        <v>0.2</v>
      </c>
      <c r="EU22" s="15">
        <v>0.2</v>
      </c>
      <c r="EV22" s="10">
        <v>0.2</v>
      </c>
      <c r="EW22" s="10">
        <v>0.2</v>
      </c>
      <c r="EX22" s="15">
        <v>0.2</v>
      </c>
      <c r="EY22" s="10">
        <v>0.2</v>
      </c>
      <c r="EZ22" s="10">
        <v>0.2</v>
      </c>
      <c r="FA22" s="15">
        <v>0.2</v>
      </c>
      <c r="FB22" s="10">
        <v>0.2</v>
      </c>
      <c r="FC22" s="17">
        <v>0.2</v>
      </c>
      <c r="FD22" s="16">
        <v>0.2</v>
      </c>
      <c r="FE22" s="10">
        <v>0.2</v>
      </c>
      <c r="FF22" s="10">
        <v>0.2</v>
      </c>
      <c r="FG22" s="15">
        <v>0.2</v>
      </c>
      <c r="FH22" s="10">
        <v>0.2</v>
      </c>
      <c r="FI22" s="10">
        <v>0.2</v>
      </c>
      <c r="FJ22" s="15">
        <v>0.2</v>
      </c>
      <c r="FK22" s="10">
        <v>0.2</v>
      </c>
      <c r="FL22" s="10">
        <v>0.2</v>
      </c>
      <c r="FM22" s="15">
        <v>0.2</v>
      </c>
      <c r="FN22" s="10">
        <v>0.2</v>
      </c>
      <c r="FO22" s="17">
        <v>0.2</v>
      </c>
      <c r="FP22" s="16">
        <v>0.2</v>
      </c>
      <c r="FQ22" s="10">
        <v>0.2</v>
      </c>
      <c r="FR22" s="10">
        <v>0.2</v>
      </c>
      <c r="FS22" s="15">
        <v>0.2</v>
      </c>
      <c r="FT22" s="10">
        <v>0.2</v>
      </c>
      <c r="FU22" s="10">
        <v>0.2</v>
      </c>
      <c r="FV22" s="15">
        <v>0.2</v>
      </c>
      <c r="FW22" s="10">
        <v>0.2</v>
      </c>
      <c r="FX22" s="10">
        <v>0.2</v>
      </c>
      <c r="FY22" s="15">
        <v>0.2</v>
      </c>
      <c r="FZ22" s="10">
        <v>0.2</v>
      </c>
      <c r="GA22" s="17">
        <v>0.2</v>
      </c>
      <c r="GB22" s="16"/>
      <c r="GD22" s="16"/>
      <c r="GE22" s="16"/>
    </row>
    <row r="23" spans="1:187" x14ac:dyDescent="0.25">
      <c r="B23" s="11" t="str">
        <f>'MD - IMP'!$B83</f>
        <v>DBA</v>
      </c>
      <c r="C23" s="17"/>
      <c r="D23" s="104">
        <v>0.2</v>
      </c>
      <c r="E23" s="105">
        <v>0.2</v>
      </c>
      <c r="F23" s="105">
        <v>0.2</v>
      </c>
      <c r="G23" s="109">
        <v>0.2</v>
      </c>
      <c r="H23" s="108">
        <v>0.2</v>
      </c>
      <c r="I23" s="108">
        <v>0.2</v>
      </c>
      <c r="J23" s="15">
        <v>0.2</v>
      </c>
      <c r="K23" s="10">
        <v>0.2</v>
      </c>
      <c r="L23" s="10">
        <v>0.2</v>
      </c>
      <c r="M23" s="15">
        <v>0.2</v>
      </c>
      <c r="N23" s="10">
        <v>0.2</v>
      </c>
      <c r="O23" s="17">
        <v>0.2</v>
      </c>
      <c r="P23" s="16">
        <v>0.2</v>
      </c>
      <c r="Q23" s="10">
        <v>0.2</v>
      </c>
      <c r="R23" s="10">
        <v>0.2</v>
      </c>
      <c r="S23" s="15">
        <v>0.2</v>
      </c>
      <c r="T23" s="10">
        <v>0.2</v>
      </c>
      <c r="U23" s="10">
        <v>0.2</v>
      </c>
      <c r="V23" s="15">
        <v>0.2</v>
      </c>
      <c r="W23" s="10">
        <v>0.2</v>
      </c>
      <c r="X23" s="10">
        <v>0.2</v>
      </c>
      <c r="Y23" s="15">
        <v>0.2</v>
      </c>
      <c r="Z23" s="10">
        <v>0.2</v>
      </c>
      <c r="AA23" s="17">
        <v>0.2</v>
      </c>
      <c r="AB23" s="16">
        <v>0.2</v>
      </c>
      <c r="AC23" s="10">
        <v>0.2</v>
      </c>
      <c r="AD23" s="10">
        <v>0.2</v>
      </c>
      <c r="AE23" s="15">
        <v>0.2</v>
      </c>
      <c r="AF23" s="10">
        <v>0.2</v>
      </c>
      <c r="AG23" s="10">
        <v>0.2</v>
      </c>
      <c r="AH23" s="15">
        <v>0.2</v>
      </c>
      <c r="AI23" s="10">
        <v>0.2</v>
      </c>
      <c r="AJ23" s="10">
        <v>0.2</v>
      </c>
      <c r="AK23" s="15">
        <v>0.2</v>
      </c>
      <c r="AL23" s="10">
        <v>0.2</v>
      </c>
      <c r="AM23" s="17">
        <v>0.2</v>
      </c>
      <c r="AN23" s="16">
        <v>0.2</v>
      </c>
      <c r="AO23" s="10">
        <v>0.2</v>
      </c>
      <c r="AP23" s="10">
        <v>0.2</v>
      </c>
      <c r="AQ23" s="15">
        <v>0.2</v>
      </c>
      <c r="AR23" s="10">
        <v>0.2</v>
      </c>
      <c r="AS23" s="10">
        <v>0.2</v>
      </c>
      <c r="AT23" s="15">
        <v>0.2</v>
      </c>
      <c r="AU23" s="10">
        <v>0.2</v>
      </c>
      <c r="AV23" s="10">
        <v>0.2</v>
      </c>
      <c r="AW23" s="15">
        <v>0.2</v>
      </c>
      <c r="AX23" s="10">
        <v>0.2</v>
      </c>
      <c r="AY23" s="17">
        <v>0.2</v>
      </c>
      <c r="AZ23" s="16">
        <v>0.2</v>
      </c>
      <c r="BA23" s="10">
        <v>0.2</v>
      </c>
      <c r="BB23" s="10">
        <v>0.2</v>
      </c>
      <c r="BC23" s="15">
        <v>0.2</v>
      </c>
      <c r="BD23" s="10">
        <v>0.2</v>
      </c>
      <c r="BE23" s="10">
        <v>0.2</v>
      </c>
      <c r="BF23" s="15">
        <v>0.2</v>
      </c>
      <c r="BG23" s="10">
        <v>0.2</v>
      </c>
      <c r="BH23" s="10">
        <v>0.2</v>
      </c>
      <c r="BI23" s="15">
        <v>0.2</v>
      </c>
      <c r="BJ23" s="10">
        <v>0.2</v>
      </c>
      <c r="BK23" s="17">
        <v>0.2</v>
      </c>
      <c r="BL23" s="16">
        <v>0.2</v>
      </c>
      <c r="BM23" s="10">
        <v>0.2</v>
      </c>
      <c r="BN23" s="10">
        <v>0.2</v>
      </c>
      <c r="BO23" s="15">
        <v>0.2</v>
      </c>
      <c r="BP23" s="10">
        <v>0.2</v>
      </c>
      <c r="BQ23" s="10">
        <v>0.2</v>
      </c>
      <c r="BR23" s="15">
        <v>0.2</v>
      </c>
      <c r="BS23" s="10">
        <v>0.2</v>
      </c>
      <c r="BT23" s="10">
        <v>0.2</v>
      </c>
      <c r="BU23" s="15">
        <v>0.2</v>
      </c>
      <c r="BV23" s="10">
        <v>0.2</v>
      </c>
      <c r="BW23" s="17">
        <v>0.2</v>
      </c>
      <c r="BX23" s="16">
        <v>0.2</v>
      </c>
      <c r="BY23" s="10">
        <v>0.2</v>
      </c>
      <c r="BZ23" s="10">
        <v>0.2</v>
      </c>
      <c r="CA23" s="15">
        <v>0.2</v>
      </c>
      <c r="CB23" s="10">
        <v>0.2</v>
      </c>
      <c r="CC23" s="10">
        <v>0.2</v>
      </c>
      <c r="CD23" s="15">
        <v>0.2</v>
      </c>
      <c r="CE23" s="10">
        <v>0.2</v>
      </c>
      <c r="CF23" s="10">
        <v>0.2</v>
      </c>
      <c r="CG23" s="15">
        <v>0.2</v>
      </c>
      <c r="CH23" s="10">
        <v>0.2</v>
      </c>
      <c r="CI23" s="17">
        <v>0.2</v>
      </c>
      <c r="CJ23" s="16">
        <v>0.2</v>
      </c>
      <c r="CK23" s="10">
        <v>0.2</v>
      </c>
      <c r="CL23" s="10">
        <v>0.2</v>
      </c>
      <c r="CM23" s="15">
        <v>0.2</v>
      </c>
      <c r="CN23" s="10">
        <v>0.2</v>
      </c>
      <c r="CO23" s="10">
        <v>0.2</v>
      </c>
      <c r="CP23" s="15">
        <v>0.2</v>
      </c>
      <c r="CQ23" s="10">
        <v>0.2</v>
      </c>
      <c r="CR23" s="10">
        <v>0.2</v>
      </c>
      <c r="CS23" s="15">
        <v>0.2</v>
      </c>
      <c r="CT23" s="10">
        <v>0.2</v>
      </c>
      <c r="CU23" s="17">
        <v>0.2</v>
      </c>
      <c r="CV23" s="16">
        <v>0.2</v>
      </c>
      <c r="CW23" s="10">
        <v>0.2</v>
      </c>
      <c r="CX23" s="10">
        <v>0.2</v>
      </c>
      <c r="CY23" s="15">
        <v>0.2</v>
      </c>
      <c r="CZ23" s="10">
        <v>0.2</v>
      </c>
      <c r="DA23" s="10">
        <v>0.2</v>
      </c>
      <c r="DB23" s="15">
        <v>0.2</v>
      </c>
      <c r="DC23" s="10">
        <v>0.2</v>
      </c>
      <c r="DD23" s="10">
        <v>0.2</v>
      </c>
      <c r="DE23" s="15">
        <v>0.2</v>
      </c>
      <c r="DF23" s="10">
        <v>0.2</v>
      </c>
      <c r="DG23" s="17">
        <v>0.2</v>
      </c>
      <c r="DH23" s="16">
        <v>0.2</v>
      </c>
      <c r="DI23" s="10">
        <v>0.2</v>
      </c>
      <c r="DJ23" s="10">
        <v>0.2</v>
      </c>
      <c r="DK23" s="15">
        <v>0.2</v>
      </c>
      <c r="DL23" s="10">
        <v>0.2</v>
      </c>
      <c r="DM23" s="10">
        <v>0.2</v>
      </c>
      <c r="DN23" s="15">
        <v>0.2</v>
      </c>
      <c r="DO23" s="10">
        <v>0.2</v>
      </c>
      <c r="DP23" s="10">
        <v>0.2</v>
      </c>
      <c r="DQ23" s="15">
        <v>0.2</v>
      </c>
      <c r="DR23" s="10">
        <v>0.2</v>
      </c>
      <c r="DS23" s="17">
        <v>0.2</v>
      </c>
      <c r="DT23" s="16">
        <v>0.2</v>
      </c>
      <c r="DU23" s="10">
        <v>0.2</v>
      </c>
      <c r="DV23" s="10">
        <v>0.2</v>
      </c>
      <c r="DW23" s="15">
        <v>0.2</v>
      </c>
      <c r="DX23" s="10">
        <v>0.2</v>
      </c>
      <c r="DY23" s="10">
        <v>0.2</v>
      </c>
      <c r="DZ23" s="15">
        <v>0.2</v>
      </c>
      <c r="EA23" s="10">
        <v>0.2</v>
      </c>
      <c r="EB23" s="10">
        <v>0.2</v>
      </c>
      <c r="EC23" s="15">
        <v>0.2</v>
      </c>
      <c r="ED23" s="10">
        <v>0.2</v>
      </c>
      <c r="EE23" s="17">
        <v>0.2</v>
      </c>
      <c r="EF23" s="16">
        <v>0.2</v>
      </c>
      <c r="EG23" s="10">
        <v>0.2</v>
      </c>
      <c r="EH23" s="10">
        <v>0.2</v>
      </c>
      <c r="EI23" s="15">
        <v>0.2</v>
      </c>
      <c r="EJ23" s="10">
        <v>0.2</v>
      </c>
      <c r="EK23" s="10">
        <v>0.2</v>
      </c>
      <c r="EL23" s="15">
        <v>0.2</v>
      </c>
      <c r="EM23" s="10">
        <v>0.2</v>
      </c>
      <c r="EN23" s="10">
        <v>0.2</v>
      </c>
      <c r="EO23" s="15">
        <v>0.2</v>
      </c>
      <c r="EP23" s="10">
        <v>0.2</v>
      </c>
      <c r="EQ23" s="17">
        <v>0.2</v>
      </c>
      <c r="ER23" s="16">
        <v>0.2</v>
      </c>
      <c r="ES23" s="10">
        <v>0.2</v>
      </c>
      <c r="ET23" s="10">
        <v>0.2</v>
      </c>
      <c r="EU23" s="15">
        <v>0.2</v>
      </c>
      <c r="EV23" s="10">
        <v>0.2</v>
      </c>
      <c r="EW23" s="10">
        <v>0.2</v>
      </c>
      <c r="EX23" s="15">
        <v>0.2</v>
      </c>
      <c r="EY23" s="10">
        <v>0.2</v>
      </c>
      <c r="EZ23" s="10">
        <v>0.2</v>
      </c>
      <c r="FA23" s="15">
        <v>0.2</v>
      </c>
      <c r="FB23" s="10">
        <v>0.2</v>
      </c>
      <c r="FC23" s="17">
        <v>0.2</v>
      </c>
      <c r="FD23" s="16">
        <v>0.2</v>
      </c>
      <c r="FE23" s="10">
        <v>0.2</v>
      </c>
      <c r="FF23" s="10">
        <v>0.2</v>
      </c>
      <c r="FG23" s="15">
        <v>0.2</v>
      </c>
      <c r="FH23" s="10">
        <v>0.2</v>
      </c>
      <c r="FI23" s="10">
        <v>0.2</v>
      </c>
      <c r="FJ23" s="15">
        <v>0.2</v>
      </c>
      <c r="FK23" s="10">
        <v>0.2</v>
      </c>
      <c r="FL23" s="10">
        <v>0.2</v>
      </c>
      <c r="FM23" s="15">
        <v>0.2</v>
      </c>
      <c r="FN23" s="10">
        <v>0.2</v>
      </c>
      <c r="FO23" s="17">
        <v>0.2</v>
      </c>
      <c r="FP23" s="16">
        <v>0.2</v>
      </c>
      <c r="FQ23" s="10">
        <v>0.2</v>
      </c>
      <c r="FR23" s="10">
        <v>0.2</v>
      </c>
      <c r="FS23" s="15">
        <v>0.2</v>
      </c>
      <c r="FT23" s="10">
        <v>0.2</v>
      </c>
      <c r="FU23" s="10">
        <v>0.2</v>
      </c>
      <c r="FV23" s="15">
        <v>0.2</v>
      </c>
      <c r="FW23" s="10">
        <v>0.2</v>
      </c>
      <c r="FX23" s="10">
        <v>0.2</v>
      </c>
      <c r="FY23" s="15">
        <v>0.2</v>
      </c>
      <c r="FZ23" s="10">
        <v>0.2</v>
      </c>
      <c r="GA23" s="17">
        <v>0.2</v>
      </c>
      <c r="GB23" s="16"/>
      <c r="GD23" s="16"/>
      <c r="GE23" s="16"/>
    </row>
    <row r="24" spans="1:187" x14ac:dyDescent="0.25">
      <c r="B24" s="11" t="str">
        <f>'MD - IMP'!$B84</f>
        <v>DVPS</v>
      </c>
      <c r="C24" s="17"/>
      <c r="D24" s="104">
        <v>0.5</v>
      </c>
      <c r="E24" s="105">
        <v>0.5</v>
      </c>
      <c r="F24" s="105">
        <v>0.5</v>
      </c>
      <c r="G24" s="109">
        <v>0.5</v>
      </c>
      <c r="H24" s="108">
        <v>0.5</v>
      </c>
      <c r="I24" s="108">
        <v>0.5</v>
      </c>
      <c r="J24" s="15">
        <v>0.5</v>
      </c>
      <c r="K24" s="10">
        <v>0.5</v>
      </c>
      <c r="L24" s="10">
        <v>0.5</v>
      </c>
      <c r="M24" s="15">
        <v>0.5</v>
      </c>
      <c r="N24" s="10">
        <v>0.5</v>
      </c>
      <c r="O24" s="17">
        <v>0.5</v>
      </c>
      <c r="P24" s="16">
        <v>0.5</v>
      </c>
      <c r="Q24" s="10">
        <v>0.5</v>
      </c>
      <c r="R24" s="10">
        <v>0.5</v>
      </c>
      <c r="S24" s="15">
        <v>0.5</v>
      </c>
      <c r="T24" s="10">
        <v>0.5</v>
      </c>
      <c r="U24" s="10">
        <v>0.5</v>
      </c>
      <c r="V24" s="15">
        <v>0.5</v>
      </c>
      <c r="W24" s="10">
        <v>0.5</v>
      </c>
      <c r="X24" s="10">
        <v>0.5</v>
      </c>
      <c r="Y24" s="15">
        <v>0.5</v>
      </c>
      <c r="Z24" s="10">
        <v>0.5</v>
      </c>
      <c r="AA24" s="17">
        <v>0.5</v>
      </c>
      <c r="AB24" s="16">
        <v>0.5</v>
      </c>
      <c r="AC24" s="10">
        <v>0.5</v>
      </c>
      <c r="AD24" s="10">
        <v>0.5</v>
      </c>
      <c r="AE24" s="15">
        <v>0.5</v>
      </c>
      <c r="AF24" s="10">
        <v>0.5</v>
      </c>
      <c r="AG24" s="10">
        <v>0.5</v>
      </c>
      <c r="AH24" s="15">
        <v>0.5</v>
      </c>
      <c r="AI24" s="10">
        <v>0.5</v>
      </c>
      <c r="AJ24" s="10">
        <v>0.5</v>
      </c>
      <c r="AK24" s="15">
        <v>0.5</v>
      </c>
      <c r="AL24" s="10">
        <v>0.5</v>
      </c>
      <c r="AM24" s="17">
        <v>0.5</v>
      </c>
      <c r="AN24" s="16">
        <v>0.5</v>
      </c>
      <c r="AO24" s="10">
        <v>0.5</v>
      </c>
      <c r="AP24" s="10">
        <v>0.5</v>
      </c>
      <c r="AQ24" s="15">
        <v>0.5</v>
      </c>
      <c r="AR24" s="10">
        <v>0.5</v>
      </c>
      <c r="AS24" s="10">
        <v>0.5</v>
      </c>
      <c r="AT24" s="15">
        <v>0.5</v>
      </c>
      <c r="AU24" s="10">
        <v>0.5</v>
      </c>
      <c r="AV24" s="10">
        <v>0.5</v>
      </c>
      <c r="AW24" s="15">
        <v>0.5</v>
      </c>
      <c r="AX24" s="10">
        <v>0.5</v>
      </c>
      <c r="AY24" s="17">
        <v>0.5</v>
      </c>
      <c r="AZ24" s="16">
        <v>0.5</v>
      </c>
      <c r="BA24" s="10">
        <v>0.5</v>
      </c>
      <c r="BB24" s="10">
        <v>0.5</v>
      </c>
      <c r="BC24" s="15">
        <v>0.5</v>
      </c>
      <c r="BD24" s="10">
        <v>0.5</v>
      </c>
      <c r="BE24" s="10">
        <v>0.5</v>
      </c>
      <c r="BF24" s="15">
        <v>0.5</v>
      </c>
      <c r="BG24" s="10">
        <v>0.5</v>
      </c>
      <c r="BH24" s="10">
        <v>0.5</v>
      </c>
      <c r="BI24" s="15">
        <v>0.5</v>
      </c>
      <c r="BJ24" s="10">
        <v>0.5</v>
      </c>
      <c r="BK24" s="17">
        <v>0.5</v>
      </c>
      <c r="BL24" s="16">
        <v>0.5</v>
      </c>
      <c r="BM24" s="10">
        <v>0.5</v>
      </c>
      <c r="BN24" s="10">
        <v>0.5</v>
      </c>
      <c r="BO24" s="15">
        <v>0.5</v>
      </c>
      <c r="BP24" s="10">
        <v>0.5</v>
      </c>
      <c r="BQ24" s="10">
        <v>0.5</v>
      </c>
      <c r="BR24" s="15">
        <v>0.5</v>
      </c>
      <c r="BS24" s="10">
        <v>0.5</v>
      </c>
      <c r="BT24" s="10">
        <v>0.5</v>
      </c>
      <c r="BU24" s="15">
        <v>0.5</v>
      </c>
      <c r="BV24" s="10">
        <v>0.5</v>
      </c>
      <c r="BW24" s="17">
        <v>0.5</v>
      </c>
      <c r="BX24" s="16">
        <v>0.5</v>
      </c>
      <c r="BY24" s="10">
        <v>0.5</v>
      </c>
      <c r="BZ24" s="10">
        <v>0.5</v>
      </c>
      <c r="CA24" s="15">
        <v>0.5</v>
      </c>
      <c r="CB24" s="10">
        <v>0.5</v>
      </c>
      <c r="CC24" s="10">
        <v>0.5</v>
      </c>
      <c r="CD24" s="15">
        <v>0.5</v>
      </c>
      <c r="CE24" s="10">
        <v>0.5</v>
      </c>
      <c r="CF24" s="10">
        <v>0.5</v>
      </c>
      <c r="CG24" s="15">
        <v>0.5</v>
      </c>
      <c r="CH24" s="10">
        <v>0.5</v>
      </c>
      <c r="CI24" s="17">
        <v>0.5</v>
      </c>
      <c r="CJ24" s="16">
        <v>0.5</v>
      </c>
      <c r="CK24" s="10">
        <v>0.5</v>
      </c>
      <c r="CL24" s="10">
        <v>0.5</v>
      </c>
      <c r="CM24" s="15">
        <v>0.5</v>
      </c>
      <c r="CN24" s="10">
        <v>0.5</v>
      </c>
      <c r="CO24" s="10">
        <v>0.5</v>
      </c>
      <c r="CP24" s="15">
        <v>0.5</v>
      </c>
      <c r="CQ24" s="10">
        <v>0.5</v>
      </c>
      <c r="CR24" s="10">
        <v>0.5</v>
      </c>
      <c r="CS24" s="15">
        <v>0.5</v>
      </c>
      <c r="CT24" s="10">
        <v>0.5</v>
      </c>
      <c r="CU24" s="17">
        <v>0.5</v>
      </c>
      <c r="CV24" s="16">
        <v>0.5</v>
      </c>
      <c r="CW24" s="10">
        <v>0.5</v>
      </c>
      <c r="CX24" s="10">
        <v>0.5</v>
      </c>
      <c r="CY24" s="15">
        <v>0.5</v>
      </c>
      <c r="CZ24" s="10">
        <v>0.5</v>
      </c>
      <c r="DA24" s="10">
        <v>0.5</v>
      </c>
      <c r="DB24" s="15">
        <v>0.5</v>
      </c>
      <c r="DC24" s="10">
        <v>0.5</v>
      </c>
      <c r="DD24" s="10">
        <v>0.5</v>
      </c>
      <c r="DE24" s="15">
        <v>0.5</v>
      </c>
      <c r="DF24" s="10">
        <v>0.5</v>
      </c>
      <c r="DG24" s="17">
        <v>0.5</v>
      </c>
      <c r="DH24" s="16">
        <v>0.5</v>
      </c>
      <c r="DI24" s="10">
        <v>0.5</v>
      </c>
      <c r="DJ24" s="10">
        <v>0.5</v>
      </c>
      <c r="DK24" s="15">
        <v>0.5</v>
      </c>
      <c r="DL24" s="10">
        <v>0.5</v>
      </c>
      <c r="DM24" s="10">
        <v>0.5</v>
      </c>
      <c r="DN24" s="15">
        <v>0.5</v>
      </c>
      <c r="DO24" s="10">
        <v>0.5</v>
      </c>
      <c r="DP24" s="10">
        <v>0.5</v>
      </c>
      <c r="DQ24" s="15">
        <v>0.5</v>
      </c>
      <c r="DR24" s="10">
        <v>0.5</v>
      </c>
      <c r="DS24" s="17">
        <v>0.5</v>
      </c>
      <c r="DT24" s="16">
        <v>0.5</v>
      </c>
      <c r="DU24" s="10">
        <v>0.5</v>
      </c>
      <c r="DV24" s="10">
        <v>0.5</v>
      </c>
      <c r="DW24" s="15">
        <v>0.5</v>
      </c>
      <c r="DX24" s="10">
        <v>0.5</v>
      </c>
      <c r="DY24" s="10">
        <v>0.5</v>
      </c>
      <c r="DZ24" s="15">
        <v>0.5</v>
      </c>
      <c r="EA24" s="10">
        <v>0.5</v>
      </c>
      <c r="EB24" s="10">
        <v>0.5</v>
      </c>
      <c r="EC24" s="15">
        <v>0.5</v>
      </c>
      <c r="ED24" s="10">
        <v>0.5</v>
      </c>
      <c r="EE24" s="17">
        <v>0.5</v>
      </c>
      <c r="EF24" s="16">
        <v>0.5</v>
      </c>
      <c r="EG24" s="10">
        <v>0.5</v>
      </c>
      <c r="EH24" s="10">
        <v>0.5</v>
      </c>
      <c r="EI24" s="15">
        <v>0.5</v>
      </c>
      <c r="EJ24" s="10">
        <v>0.5</v>
      </c>
      <c r="EK24" s="10">
        <v>0.5</v>
      </c>
      <c r="EL24" s="15">
        <v>0.5</v>
      </c>
      <c r="EM24" s="10">
        <v>0.5</v>
      </c>
      <c r="EN24" s="10">
        <v>0.5</v>
      </c>
      <c r="EO24" s="15">
        <v>0.5</v>
      </c>
      <c r="EP24" s="10">
        <v>0.5</v>
      </c>
      <c r="EQ24" s="17">
        <v>0.5</v>
      </c>
      <c r="ER24" s="16">
        <v>0.5</v>
      </c>
      <c r="ES24" s="10">
        <v>0.5</v>
      </c>
      <c r="ET24" s="10">
        <v>0.5</v>
      </c>
      <c r="EU24" s="15">
        <v>0.5</v>
      </c>
      <c r="EV24" s="10">
        <v>0.5</v>
      </c>
      <c r="EW24" s="10">
        <v>0.5</v>
      </c>
      <c r="EX24" s="15">
        <v>0.5</v>
      </c>
      <c r="EY24" s="10">
        <v>0.5</v>
      </c>
      <c r="EZ24" s="10">
        <v>0.5</v>
      </c>
      <c r="FA24" s="15">
        <v>0.5</v>
      </c>
      <c r="FB24" s="10">
        <v>0.5</v>
      </c>
      <c r="FC24" s="17">
        <v>0.5</v>
      </c>
      <c r="FD24" s="16">
        <v>0.5</v>
      </c>
      <c r="FE24" s="10">
        <v>0.5</v>
      </c>
      <c r="FF24" s="10">
        <v>0.5</v>
      </c>
      <c r="FG24" s="15">
        <v>0.5</v>
      </c>
      <c r="FH24" s="10">
        <v>0.5</v>
      </c>
      <c r="FI24" s="10">
        <v>0.5</v>
      </c>
      <c r="FJ24" s="15">
        <v>0.5</v>
      </c>
      <c r="FK24" s="10">
        <v>0.5</v>
      </c>
      <c r="FL24" s="10">
        <v>0.5</v>
      </c>
      <c r="FM24" s="15">
        <v>0.5</v>
      </c>
      <c r="FN24" s="10">
        <v>0.5</v>
      </c>
      <c r="FO24" s="17">
        <v>0.5</v>
      </c>
      <c r="FP24" s="16">
        <v>0.5</v>
      </c>
      <c r="FQ24" s="10">
        <v>0.5</v>
      </c>
      <c r="FR24" s="10">
        <v>0.5</v>
      </c>
      <c r="FS24" s="15">
        <v>0.5</v>
      </c>
      <c r="FT24" s="10">
        <v>0.5</v>
      </c>
      <c r="FU24" s="10">
        <v>0.5</v>
      </c>
      <c r="FV24" s="15">
        <v>0.5</v>
      </c>
      <c r="FW24" s="10">
        <v>0.5</v>
      </c>
      <c r="FX24" s="10">
        <v>0.5</v>
      </c>
      <c r="FY24" s="15">
        <v>0.5</v>
      </c>
      <c r="FZ24" s="10">
        <v>0.5</v>
      </c>
      <c r="GA24" s="17">
        <v>0.5</v>
      </c>
      <c r="GB24" s="16"/>
      <c r="GD24" s="16"/>
      <c r="GE24" s="16"/>
    </row>
    <row r="25" spans="1:187" x14ac:dyDescent="0.25">
      <c r="B25" s="11" t="str">
        <f>'MD - IMP'!$B85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16"/>
      <c r="AE25" s="15"/>
      <c r="AH25" s="15"/>
      <c r="AK25" s="15"/>
      <c r="AM25" s="17"/>
      <c r="AN25" s="16"/>
      <c r="AQ25" s="15"/>
      <c r="AT25" s="15"/>
      <c r="AW25" s="15"/>
      <c r="AY25" s="17"/>
      <c r="AZ25" s="16"/>
      <c r="BC25" s="15"/>
      <c r="BF25" s="15"/>
      <c r="BI25" s="15"/>
      <c r="BK25" s="17"/>
      <c r="BL25" s="16"/>
      <c r="BO25" s="15"/>
      <c r="BR25" s="15"/>
      <c r="BU25" s="15"/>
      <c r="BW25" s="17"/>
      <c r="BX25" s="16"/>
      <c r="CA25" s="15"/>
      <c r="CD25" s="15"/>
      <c r="CG25" s="15"/>
      <c r="CI25" s="17"/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  <c r="GD25" s="16"/>
    </row>
    <row r="26" spans="1:187" x14ac:dyDescent="0.25">
      <c r="B26" s="11" t="str">
        <f>'MD - IMP'!$B86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16"/>
      <c r="AE26" s="15"/>
      <c r="AH26" s="15"/>
      <c r="AK26" s="15"/>
      <c r="AM26" s="17"/>
      <c r="AN26" s="16"/>
      <c r="AQ26" s="15"/>
      <c r="AT26" s="15"/>
      <c r="AW26" s="15"/>
      <c r="AY26" s="17"/>
      <c r="AZ26" s="16"/>
      <c r="BC26" s="15"/>
      <c r="BF26" s="15"/>
      <c r="BI26" s="15"/>
      <c r="BK26" s="17"/>
      <c r="BL26" s="16"/>
      <c r="BO26" s="15"/>
      <c r="BR26" s="15"/>
      <c r="BU26" s="15"/>
      <c r="BW26" s="17"/>
      <c r="BX26" s="16"/>
      <c r="CA26" s="15"/>
      <c r="CD26" s="15"/>
      <c r="CG26" s="15"/>
      <c r="CI26" s="17"/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1:187" x14ac:dyDescent="0.25">
      <c r="B27" s="11" t="str">
        <f>'MD - IMP'!$B87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16"/>
      <c r="AE27" s="15"/>
      <c r="AH27" s="15"/>
      <c r="AK27" s="15"/>
      <c r="AM27" s="17"/>
      <c r="AN27" s="16"/>
      <c r="AQ27" s="15"/>
      <c r="AT27" s="15"/>
      <c r="AW27" s="15"/>
      <c r="AY27" s="17"/>
      <c r="AZ27" s="16"/>
      <c r="BC27" s="15"/>
      <c r="BF27" s="15"/>
      <c r="BI27" s="15"/>
      <c r="BK27" s="17"/>
      <c r="BL27" s="16"/>
      <c r="BO27" s="15"/>
      <c r="BR27" s="15"/>
      <c r="BU27" s="15"/>
      <c r="BW27" s="17"/>
      <c r="BX27" s="16"/>
      <c r="CA27" s="15"/>
      <c r="CD27" s="15"/>
      <c r="CG27" s="15"/>
      <c r="CI27" s="17"/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1:187" ht="17.25" thickBot="1" x14ac:dyDescent="0.3">
      <c r="A28" s="381"/>
      <c r="B28" s="382" t="str">
        <f>'MD - IMP'!$B88</f>
        <v/>
      </c>
      <c r="C28" s="383"/>
      <c r="D28" s="381"/>
      <c r="E28" s="381"/>
      <c r="F28" s="381"/>
      <c r="G28" s="384"/>
      <c r="H28" s="381"/>
      <c r="I28" s="381"/>
      <c r="J28" s="384"/>
      <c r="K28" s="381"/>
      <c r="L28" s="381"/>
      <c r="M28" s="384"/>
      <c r="N28" s="381"/>
      <c r="O28" s="383"/>
      <c r="P28" s="381"/>
      <c r="Q28" s="381"/>
      <c r="R28" s="381"/>
      <c r="S28" s="384"/>
      <c r="T28" s="381"/>
      <c r="U28" s="381"/>
      <c r="V28" s="384"/>
      <c r="W28" s="381"/>
      <c r="X28" s="381"/>
      <c r="Y28" s="384"/>
      <c r="Z28" s="381"/>
      <c r="AA28" s="383"/>
      <c r="AB28" s="381"/>
      <c r="AC28" s="381"/>
      <c r="AD28" s="381"/>
      <c r="AE28" s="384"/>
      <c r="AF28" s="381"/>
      <c r="AG28" s="381"/>
      <c r="AH28" s="384"/>
      <c r="AI28" s="381"/>
      <c r="AJ28" s="381"/>
      <c r="AK28" s="384"/>
      <c r="AL28" s="381"/>
      <c r="AM28" s="383"/>
      <c r="AN28" s="381"/>
      <c r="AO28" s="381"/>
      <c r="AP28" s="381"/>
      <c r="AQ28" s="384"/>
      <c r="AR28" s="381"/>
      <c r="AS28" s="381"/>
      <c r="AT28" s="384"/>
      <c r="AU28" s="381"/>
      <c r="AV28" s="381"/>
      <c r="AW28" s="384"/>
      <c r="AX28" s="381"/>
      <c r="AY28" s="383"/>
      <c r="AZ28" s="381"/>
      <c r="BA28" s="381"/>
      <c r="BB28" s="381"/>
      <c r="BC28" s="384"/>
      <c r="BD28" s="381"/>
      <c r="BE28" s="381"/>
      <c r="BF28" s="384"/>
      <c r="BG28" s="381"/>
      <c r="BH28" s="381"/>
      <c r="BI28" s="384"/>
      <c r="BJ28" s="381"/>
      <c r="BK28" s="383"/>
      <c r="BL28" s="381"/>
      <c r="BM28" s="381"/>
      <c r="BN28" s="381"/>
      <c r="BO28" s="384"/>
      <c r="BP28" s="381"/>
      <c r="BQ28" s="381"/>
      <c r="BR28" s="384"/>
      <c r="BS28" s="381"/>
      <c r="BT28" s="381"/>
      <c r="BU28" s="384"/>
      <c r="BV28" s="381"/>
      <c r="BW28" s="383"/>
      <c r="BX28" s="381"/>
      <c r="BY28" s="381"/>
      <c r="BZ28" s="381"/>
      <c r="CA28" s="384"/>
      <c r="CB28" s="381"/>
      <c r="CC28" s="381"/>
      <c r="CD28" s="384"/>
      <c r="CE28" s="381"/>
      <c r="CF28" s="381"/>
      <c r="CG28" s="384"/>
      <c r="CH28" s="381"/>
      <c r="CI28" s="383"/>
      <c r="CJ28" s="381"/>
      <c r="CK28" s="381"/>
      <c r="CL28" s="381"/>
      <c r="CM28" s="384"/>
      <c r="CN28" s="381"/>
      <c r="CO28" s="381"/>
      <c r="CP28" s="384"/>
      <c r="CQ28" s="381"/>
      <c r="CR28" s="381"/>
      <c r="CS28" s="384"/>
      <c r="CT28" s="381"/>
      <c r="CU28" s="383"/>
      <c r="CV28" s="381"/>
      <c r="CW28" s="381"/>
      <c r="CX28" s="381"/>
      <c r="CY28" s="384"/>
      <c r="CZ28" s="381"/>
      <c r="DA28" s="381"/>
      <c r="DB28" s="384"/>
      <c r="DC28" s="381"/>
      <c r="DD28" s="381"/>
      <c r="DE28" s="384"/>
      <c r="DF28" s="381"/>
      <c r="DG28" s="383"/>
      <c r="DH28" s="381"/>
      <c r="DI28" s="381"/>
      <c r="DJ28" s="381"/>
      <c r="DK28" s="384"/>
      <c r="DL28" s="381"/>
      <c r="DM28" s="381"/>
      <c r="DN28" s="384"/>
      <c r="DO28" s="381"/>
      <c r="DP28" s="381"/>
      <c r="DQ28" s="384"/>
      <c r="DR28" s="381"/>
      <c r="DS28" s="383"/>
      <c r="DT28" s="381"/>
      <c r="DU28" s="381"/>
      <c r="DV28" s="381"/>
      <c r="DW28" s="384"/>
      <c r="DX28" s="381"/>
      <c r="DY28" s="381"/>
      <c r="DZ28" s="384"/>
      <c r="EA28" s="381"/>
      <c r="EB28" s="381"/>
      <c r="EC28" s="384"/>
      <c r="ED28" s="381"/>
      <c r="EE28" s="383"/>
      <c r="EF28" s="381"/>
      <c r="EG28" s="381"/>
      <c r="EH28" s="381"/>
      <c r="EI28" s="384"/>
      <c r="EJ28" s="381"/>
      <c r="EK28" s="381"/>
      <c r="EL28" s="384"/>
      <c r="EM28" s="381"/>
      <c r="EN28" s="381"/>
      <c r="EO28" s="384"/>
      <c r="EP28" s="381"/>
      <c r="EQ28" s="383"/>
      <c r="ER28" s="381"/>
      <c r="ES28" s="381"/>
      <c r="ET28" s="381"/>
      <c r="EU28" s="384"/>
      <c r="EV28" s="381"/>
      <c r="EW28" s="381"/>
      <c r="EX28" s="384"/>
      <c r="EY28" s="381"/>
      <c r="EZ28" s="381"/>
      <c r="FA28" s="384"/>
      <c r="FB28" s="381"/>
      <c r="FC28" s="383"/>
      <c r="FD28" s="381"/>
      <c r="FE28" s="381"/>
      <c r="FF28" s="381"/>
      <c r="FG28" s="384"/>
      <c r="FH28" s="381"/>
      <c r="FI28" s="381"/>
      <c r="FJ28" s="384"/>
      <c r="FK28" s="381"/>
      <c r="FL28" s="381"/>
      <c r="FM28" s="384"/>
      <c r="FN28" s="381"/>
      <c r="FO28" s="383"/>
      <c r="FP28" s="381"/>
      <c r="FQ28" s="381"/>
      <c r="FR28" s="381"/>
      <c r="FS28" s="384"/>
      <c r="FT28" s="381"/>
      <c r="FU28" s="381"/>
      <c r="FV28" s="384"/>
      <c r="FW28" s="381"/>
      <c r="FX28" s="381"/>
      <c r="FY28" s="384"/>
      <c r="FZ28" s="381"/>
      <c r="GA28" s="383"/>
    </row>
    <row r="29" spans="1:187" ht="17.25" thickTop="1" x14ac:dyDescent="0.25">
      <c r="C29" s="17"/>
      <c r="D29" s="16"/>
      <c r="G29" s="15"/>
      <c r="J29" s="15"/>
      <c r="M29" s="15"/>
      <c r="O29" s="17"/>
      <c r="P29" s="16"/>
      <c r="S29" s="15"/>
      <c r="V29" s="15"/>
      <c r="Y29" s="15"/>
      <c r="AA29" s="17"/>
      <c r="AB29" s="16"/>
      <c r="AE29" s="15"/>
      <c r="AH29" s="15"/>
      <c r="AK29" s="15"/>
      <c r="AM29" s="17"/>
      <c r="AN29" s="16"/>
      <c r="AQ29" s="15"/>
      <c r="AT29" s="15"/>
      <c r="AW29" s="15"/>
      <c r="AY29" s="17"/>
      <c r="AZ29" s="16"/>
      <c r="BC29" s="15"/>
      <c r="BF29" s="15"/>
      <c r="BI29" s="15"/>
      <c r="BK29" s="17"/>
    </row>
    <row r="30" spans="1:187" x14ac:dyDescent="0.25">
      <c r="B30" s="11" t="s">
        <v>28</v>
      </c>
      <c r="C30" s="17"/>
      <c r="D30" s="16">
        <f>SUM(D4:D28)</f>
        <v>10.099999999999998</v>
      </c>
      <c r="E30" s="10">
        <f t="shared" ref="E30:BK30" si="0">SUM(E4:E28)</f>
        <v>14.399999999999999</v>
      </c>
      <c r="F30" s="10">
        <f t="shared" si="0"/>
        <v>12.399999999999999</v>
      </c>
      <c r="G30" s="15">
        <f t="shared" si="0"/>
        <v>16.299999999999997</v>
      </c>
      <c r="H30" s="10">
        <f t="shared" si="0"/>
        <v>14.299999999999999</v>
      </c>
      <c r="I30" s="10">
        <f t="shared" si="0"/>
        <v>17.899999999999999</v>
      </c>
      <c r="J30" s="15">
        <f t="shared" si="0"/>
        <v>16.299999999999997</v>
      </c>
      <c r="K30" s="10">
        <f t="shared" si="0"/>
        <v>14.299999999999999</v>
      </c>
      <c r="L30" s="10">
        <f t="shared" si="0"/>
        <v>17.899999999999999</v>
      </c>
      <c r="M30" s="15">
        <f t="shared" si="0"/>
        <v>16.299999999999997</v>
      </c>
      <c r="N30" s="10">
        <f t="shared" si="0"/>
        <v>14.299999999999999</v>
      </c>
      <c r="O30" s="17">
        <f t="shared" si="0"/>
        <v>17.899999999999999</v>
      </c>
      <c r="P30" s="16">
        <f t="shared" si="0"/>
        <v>16.299999999999997</v>
      </c>
      <c r="Q30" s="10">
        <f t="shared" si="0"/>
        <v>14.299999999999999</v>
      </c>
      <c r="R30" s="10">
        <f t="shared" si="0"/>
        <v>17.899999999999999</v>
      </c>
      <c r="S30" s="15">
        <f t="shared" si="0"/>
        <v>16.299999999999997</v>
      </c>
      <c r="T30" s="10">
        <f t="shared" si="0"/>
        <v>14.299999999999999</v>
      </c>
      <c r="U30" s="10">
        <f t="shared" si="0"/>
        <v>17.899999999999999</v>
      </c>
      <c r="V30" s="15">
        <f t="shared" si="0"/>
        <v>16.299999999999997</v>
      </c>
      <c r="W30" s="10">
        <f t="shared" si="0"/>
        <v>14.299999999999999</v>
      </c>
      <c r="X30" s="10">
        <f t="shared" si="0"/>
        <v>17.899999999999999</v>
      </c>
      <c r="Y30" s="15">
        <f t="shared" si="0"/>
        <v>16.299999999999997</v>
      </c>
      <c r="Z30" s="10">
        <f t="shared" si="0"/>
        <v>14.299999999999999</v>
      </c>
      <c r="AA30" s="17">
        <f t="shared" si="0"/>
        <v>17.899999999999999</v>
      </c>
      <c r="AB30" s="16">
        <f t="shared" si="0"/>
        <v>16.299999999999997</v>
      </c>
      <c r="AC30" s="10">
        <f t="shared" si="0"/>
        <v>14.299999999999999</v>
      </c>
      <c r="AD30" s="10">
        <f t="shared" si="0"/>
        <v>17.899999999999999</v>
      </c>
      <c r="AE30" s="15">
        <f t="shared" si="0"/>
        <v>16.299999999999997</v>
      </c>
      <c r="AF30" s="10">
        <f t="shared" si="0"/>
        <v>14.299999999999999</v>
      </c>
      <c r="AG30" s="10">
        <f t="shared" si="0"/>
        <v>17.899999999999999</v>
      </c>
      <c r="AH30" s="15">
        <f t="shared" si="0"/>
        <v>16.299999999999997</v>
      </c>
      <c r="AI30" s="10">
        <f t="shared" si="0"/>
        <v>14.299999999999999</v>
      </c>
      <c r="AJ30" s="10">
        <f t="shared" si="0"/>
        <v>17.899999999999999</v>
      </c>
      <c r="AK30" s="15">
        <f t="shared" si="0"/>
        <v>16.299999999999997</v>
      </c>
      <c r="AL30" s="10">
        <f t="shared" si="0"/>
        <v>14.299999999999999</v>
      </c>
      <c r="AM30" s="17">
        <f t="shared" si="0"/>
        <v>17.899999999999999</v>
      </c>
      <c r="AN30" s="16">
        <f t="shared" si="0"/>
        <v>16.299999999999997</v>
      </c>
      <c r="AO30" s="10">
        <f t="shared" si="0"/>
        <v>14.299999999999999</v>
      </c>
      <c r="AP30" s="10">
        <f t="shared" si="0"/>
        <v>17.899999999999999</v>
      </c>
      <c r="AQ30" s="15">
        <f t="shared" si="0"/>
        <v>16.299999999999997</v>
      </c>
      <c r="AR30" s="10">
        <f t="shared" si="0"/>
        <v>14.299999999999999</v>
      </c>
      <c r="AS30" s="10">
        <f t="shared" si="0"/>
        <v>17.899999999999999</v>
      </c>
      <c r="AT30" s="15">
        <f t="shared" si="0"/>
        <v>16.299999999999997</v>
      </c>
      <c r="AU30" s="10">
        <f t="shared" si="0"/>
        <v>14.299999999999999</v>
      </c>
      <c r="AV30" s="10">
        <f t="shared" si="0"/>
        <v>17.899999999999999</v>
      </c>
      <c r="AW30" s="15">
        <f t="shared" si="0"/>
        <v>16.299999999999997</v>
      </c>
      <c r="AX30" s="10">
        <f t="shared" si="0"/>
        <v>14.299999999999999</v>
      </c>
      <c r="AY30" s="17">
        <f t="shared" si="0"/>
        <v>17.899999999999999</v>
      </c>
      <c r="AZ30" s="16">
        <f t="shared" si="0"/>
        <v>16.299999999999997</v>
      </c>
      <c r="BA30" s="10">
        <f t="shared" si="0"/>
        <v>14.299999999999999</v>
      </c>
      <c r="BB30" s="10">
        <f t="shared" si="0"/>
        <v>17.899999999999999</v>
      </c>
      <c r="BC30" s="15">
        <f t="shared" si="0"/>
        <v>16.299999999999997</v>
      </c>
      <c r="BD30" s="10">
        <f t="shared" si="0"/>
        <v>14.299999999999999</v>
      </c>
      <c r="BE30" s="10">
        <f t="shared" si="0"/>
        <v>17.899999999999999</v>
      </c>
      <c r="BF30" s="15">
        <f t="shared" si="0"/>
        <v>16.299999999999997</v>
      </c>
      <c r="BG30" s="10">
        <f t="shared" si="0"/>
        <v>14.299999999999999</v>
      </c>
      <c r="BH30" s="10">
        <f t="shared" si="0"/>
        <v>17.899999999999999</v>
      </c>
      <c r="BI30" s="15">
        <f t="shared" si="0"/>
        <v>16.299999999999997</v>
      </c>
      <c r="BJ30" s="10">
        <f t="shared" si="0"/>
        <v>14.299999999999999</v>
      </c>
      <c r="BK30" s="17">
        <f t="shared" si="0"/>
        <v>17.899999999999999</v>
      </c>
    </row>
    <row r="31" spans="1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</row>
    <row r="32" spans="1:187" x14ac:dyDescent="0.25"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E32" s="15"/>
      <c r="AH32" s="15"/>
      <c r="AK32" s="15"/>
      <c r="AM32" s="17"/>
      <c r="AN32" s="16"/>
      <c r="AQ32" s="15"/>
      <c r="AT32" s="15"/>
      <c r="AW32" s="15"/>
      <c r="AY32" s="17"/>
      <c r="AZ32" s="16"/>
      <c r="BC32" s="15"/>
      <c r="BF32" s="15"/>
      <c r="BI32" s="15"/>
      <c r="BK32" s="17"/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5"/>
  <sheetViews>
    <sheetView zoomScale="150" zoomScaleNormal="150" workbookViewId="0">
      <pane xSplit="5" ySplit="3" topLeftCell="AA10" activePane="bottomRight" state="frozen"/>
      <selection pane="topRight" activeCell="F1" sqref="F1"/>
      <selection pane="bottomLeft" activeCell="A3" sqref="A3"/>
      <selection pane="bottomRight" activeCell="AH19" sqref="AH19"/>
    </sheetView>
  </sheetViews>
  <sheetFormatPr defaultRowHeight="15" x14ac:dyDescent="0.25"/>
  <cols>
    <col min="1" max="2" width="12.140625" style="45" bestFit="1" customWidth="1"/>
    <col min="3" max="4" width="12.140625" style="45" customWidth="1"/>
    <col min="5" max="5" width="10" style="42" bestFit="1" customWidth="1"/>
    <col min="6" max="6" width="16" style="80" bestFit="1" customWidth="1"/>
    <col min="7" max="7" width="13.140625" style="93" bestFit="1" customWidth="1"/>
    <col min="8" max="8" width="14.5703125" style="147" bestFit="1" customWidth="1"/>
    <col min="9" max="9" width="10.7109375" style="147" bestFit="1" customWidth="1"/>
    <col min="10" max="15" width="13.7109375" style="147" hidden="1" customWidth="1"/>
    <col min="16" max="19" width="0" style="147" hidden="1" customWidth="1"/>
    <col min="20" max="21" width="9.140625" style="147" hidden="1" customWidth="1"/>
    <col min="22" max="24" width="10.7109375" style="147" bestFit="1" customWidth="1"/>
    <col min="25" max="27" width="13.42578125" style="147" customWidth="1"/>
    <col min="28" max="28" width="13.42578125" style="148" customWidth="1"/>
    <col min="29" max="31" width="10.7109375" style="148" bestFit="1" customWidth="1"/>
    <col min="32" max="32" width="11.85546875" style="148" bestFit="1" customWidth="1"/>
    <col min="33" max="33" width="12.7109375" style="148" bestFit="1" customWidth="1"/>
    <col min="34" max="34" width="13.7109375" style="142" bestFit="1" customWidth="1"/>
    <col min="35" max="140" width="9.140625" style="142"/>
  </cols>
  <sheetData>
    <row r="1" spans="1:140" s="37" customFormat="1" x14ac:dyDescent="0.25">
      <c r="A1" s="43" t="s">
        <v>355</v>
      </c>
      <c r="B1" s="43" t="s">
        <v>355</v>
      </c>
      <c r="C1" s="43" t="s">
        <v>355</v>
      </c>
      <c r="D1" s="43" t="s">
        <v>355</v>
      </c>
      <c r="E1" s="43" t="s">
        <v>354</v>
      </c>
      <c r="F1" s="177" t="str">
        <f>'MD - Customers'!H1</f>
        <v>Y1 Per-User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91" t="s">
        <v>375</v>
      </c>
      <c r="AH1" s="191" t="s">
        <v>376</v>
      </c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</row>
    <row r="2" spans="1:140" s="37" customFormat="1" x14ac:dyDescent="0.25">
      <c r="A2" s="43" t="s">
        <v>356</v>
      </c>
      <c r="B2" s="43" t="s">
        <v>357</v>
      </c>
      <c r="C2" s="43" t="s">
        <v>353</v>
      </c>
      <c r="D2" s="43" t="s">
        <v>353</v>
      </c>
      <c r="E2" s="39" t="s">
        <v>144</v>
      </c>
      <c r="F2" s="177" t="str">
        <f>'MD - Customers'!H2</f>
        <v>Subscription</v>
      </c>
      <c r="G2" s="198" t="s">
        <v>383</v>
      </c>
      <c r="H2" s="146" t="s">
        <v>361</v>
      </c>
      <c r="I2" s="146" t="s">
        <v>363</v>
      </c>
      <c r="J2" s="146" t="s">
        <v>361</v>
      </c>
      <c r="K2" s="146" t="s">
        <v>361</v>
      </c>
      <c r="L2" s="146" t="s">
        <v>361</v>
      </c>
      <c r="M2" s="146" t="s">
        <v>361</v>
      </c>
      <c r="N2" s="146" t="s">
        <v>361</v>
      </c>
      <c r="O2" s="146" t="s">
        <v>361</v>
      </c>
      <c r="P2" s="146" t="s">
        <v>361</v>
      </c>
      <c r="Q2" s="146" t="s">
        <v>361</v>
      </c>
      <c r="R2" s="146" t="s">
        <v>361</v>
      </c>
      <c r="S2" s="146" t="s">
        <v>361</v>
      </c>
      <c r="T2" s="146" t="s">
        <v>361</v>
      </c>
      <c r="U2" s="146" t="s">
        <v>361</v>
      </c>
      <c r="V2" s="146" t="s">
        <v>364</v>
      </c>
      <c r="W2" s="146" t="s">
        <v>365</v>
      </c>
      <c r="X2" s="146" t="s">
        <v>366</v>
      </c>
      <c r="Y2" s="194" t="s">
        <v>374</v>
      </c>
      <c r="Z2" s="143" t="s">
        <v>367</v>
      </c>
      <c r="AA2" s="197" t="s">
        <v>382</v>
      </c>
      <c r="AB2" s="143" t="s">
        <v>363</v>
      </c>
      <c r="AC2" s="143" t="s">
        <v>364</v>
      </c>
      <c r="AD2" s="143" t="s">
        <v>365</v>
      </c>
      <c r="AE2" s="143" t="s">
        <v>366</v>
      </c>
      <c r="AF2" s="194" t="s">
        <v>374</v>
      </c>
      <c r="AG2" s="191" t="s">
        <v>371</v>
      </c>
      <c r="AH2" s="191" t="s">
        <v>371</v>
      </c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  <c r="DY2" s="141"/>
      <c r="DZ2" s="141"/>
      <c r="EA2" s="141"/>
      <c r="EB2" s="141"/>
      <c r="EC2" s="141"/>
      <c r="ED2" s="141"/>
      <c r="EE2" s="141"/>
      <c r="EF2" s="141"/>
      <c r="EG2" s="141"/>
      <c r="EH2" s="141"/>
      <c r="EI2" s="141"/>
      <c r="EJ2" s="141"/>
    </row>
    <row r="3" spans="1:140" s="39" customFormat="1" ht="15.75" thickBot="1" x14ac:dyDescent="0.3">
      <c r="A3" s="43" t="s">
        <v>147</v>
      </c>
      <c r="B3" s="43" t="s">
        <v>147</v>
      </c>
      <c r="C3" s="43" t="s">
        <v>147</v>
      </c>
      <c r="D3" s="43" t="s">
        <v>164</v>
      </c>
      <c r="E3" s="39" t="s">
        <v>145</v>
      </c>
      <c r="F3" s="177" t="str">
        <f>'MD - Customers'!H3</f>
        <v>Fee</v>
      </c>
      <c r="G3" s="198" t="s">
        <v>362</v>
      </c>
      <c r="H3" s="146" t="s">
        <v>362</v>
      </c>
      <c r="I3" s="146" t="s">
        <v>362</v>
      </c>
      <c r="J3" s="146" t="s">
        <v>362</v>
      </c>
      <c r="K3" s="146" t="s">
        <v>362</v>
      </c>
      <c r="L3" s="146" t="s">
        <v>362</v>
      </c>
      <c r="M3" s="146" t="s">
        <v>362</v>
      </c>
      <c r="N3" s="146" t="s">
        <v>362</v>
      </c>
      <c r="O3" s="146" t="s">
        <v>362</v>
      </c>
      <c r="P3" s="146" t="s">
        <v>362</v>
      </c>
      <c r="Q3" s="146" t="s">
        <v>362</v>
      </c>
      <c r="R3" s="146" t="s">
        <v>362</v>
      </c>
      <c r="S3" s="146" t="s">
        <v>362</v>
      </c>
      <c r="T3" s="146" t="s">
        <v>362</v>
      </c>
      <c r="U3" s="146" t="s">
        <v>362</v>
      </c>
      <c r="V3" s="146" t="s">
        <v>362</v>
      </c>
      <c r="W3" s="146" t="s">
        <v>362</v>
      </c>
      <c r="X3" s="146" t="s">
        <v>362</v>
      </c>
      <c r="Y3" s="194" t="s">
        <v>373</v>
      </c>
      <c r="Z3" s="143" t="s">
        <v>368</v>
      </c>
      <c r="AA3" s="197" t="s">
        <v>377</v>
      </c>
      <c r="AB3" s="143" t="s">
        <v>369</v>
      </c>
      <c r="AC3" s="143" t="s">
        <v>369</v>
      </c>
      <c r="AD3" s="143" t="s">
        <v>369</v>
      </c>
      <c r="AE3" s="143" t="s">
        <v>369</v>
      </c>
      <c r="AF3" s="194" t="s">
        <v>370</v>
      </c>
      <c r="AG3" s="59" t="s">
        <v>345</v>
      </c>
      <c r="AH3" s="59" t="s">
        <v>372</v>
      </c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</row>
    <row r="4" spans="1:140" s="39" customFormat="1" ht="3.75" customHeight="1" thickTop="1" thickBot="1" x14ac:dyDescent="0.3">
      <c r="A4" s="170"/>
      <c r="B4" s="170"/>
      <c r="C4" s="170"/>
      <c r="D4" s="170"/>
      <c r="E4" s="171"/>
      <c r="F4" s="178"/>
      <c r="G4" s="96"/>
      <c r="H4" s="179"/>
      <c r="I4" s="180"/>
      <c r="J4" s="147"/>
      <c r="K4" s="148"/>
      <c r="L4" s="148"/>
      <c r="M4" s="147"/>
      <c r="N4" s="147"/>
      <c r="O4" s="147"/>
      <c r="P4" s="147"/>
      <c r="Q4" s="147"/>
      <c r="R4" s="147"/>
      <c r="S4" s="147"/>
      <c r="T4" s="147"/>
      <c r="U4" s="147"/>
      <c r="V4" s="78"/>
      <c r="W4" s="78"/>
      <c r="X4" s="78"/>
      <c r="Y4" s="78"/>
      <c r="Z4" s="171"/>
      <c r="AA4" s="78"/>
      <c r="AB4" s="78"/>
      <c r="AC4" s="78"/>
      <c r="AD4" s="78"/>
      <c r="AE4" s="78"/>
      <c r="AF4" s="78"/>
      <c r="AG4" s="78"/>
      <c r="AH4" s="78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</row>
    <row r="5" spans="1:140" s="36" customFormat="1" ht="15.75" thickTop="1" x14ac:dyDescent="0.25">
      <c r="A5" s="48">
        <v>1</v>
      </c>
      <c r="B5" s="48">
        <v>50</v>
      </c>
      <c r="C5" s="48">
        <f>ROUND(AVERAGE(A5:B5),0)</f>
        <v>26</v>
      </c>
      <c r="D5" s="48">
        <f t="shared" ref="D5:D41" si="0">ROUND(C5*ERP_Users_As_Percentage_of_Employees,0)</f>
        <v>8</v>
      </c>
      <c r="E5" s="169" t="s">
        <v>358</v>
      </c>
      <c r="F5" s="151">
        <f>'MD - Customers'!H5</f>
        <v>0.2</v>
      </c>
      <c r="G5" s="150">
        <f>ROUND(F5*D5,2)</f>
        <v>1.6</v>
      </c>
      <c r="H5" s="150">
        <f>G5*12</f>
        <v>19.200000000000003</v>
      </c>
      <c r="I5" s="150">
        <f t="shared" ref="I5:I41" si="1">H5*Y2_Annual_Subscription_Fee_Increase_Factor</f>
        <v>20.160000000000004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150">
        <f t="shared" ref="V5:V41" si="2">H5*Y3_Annual_Subscription_Fee_Increase_Factor</f>
        <v>21.120000000000005</v>
      </c>
      <c r="W5" s="150">
        <f t="shared" ref="W5:W41" si="3">H5*Y4_Annual_Subscription_Fee_Increase_Factor</f>
        <v>22.272000000000002</v>
      </c>
      <c r="X5" s="150">
        <f t="shared" ref="X5:X41" si="4">H5*Y5_Annual_Subscription_Fee_Increase_Factor</f>
        <v>23.424000000000003</v>
      </c>
      <c r="Y5" s="150">
        <f>SUM(H5:X5)</f>
        <v>106.17600000000002</v>
      </c>
      <c r="Z5" s="169" t="s">
        <v>358</v>
      </c>
      <c r="AA5" s="187" t="s">
        <v>358</v>
      </c>
      <c r="AB5" s="188" t="s">
        <v>358</v>
      </c>
      <c r="AC5" s="188" t="s">
        <v>358</v>
      </c>
      <c r="AD5" s="188" t="s">
        <v>358</v>
      </c>
      <c r="AE5" s="188" t="s">
        <v>358</v>
      </c>
      <c r="AF5" s="188" t="s">
        <v>358</v>
      </c>
      <c r="AG5" s="188" t="s">
        <v>358</v>
      </c>
      <c r="AH5" s="188" t="s">
        <v>358</v>
      </c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  <c r="CW5" s="142"/>
      <c r="CX5" s="142"/>
      <c r="CY5" s="142"/>
      <c r="CZ5" s="142"/>
      <c r="DA5" s="142"/>
      <c r="DB5" s="142"/>
      <c r="DC5" s="142"/>
      <c r="DD5" s="142"/>
      <c r="DE5" s="142"/>
      <c r="DF5" s="142"/>
      <c r="DG5" s="142"/>
      <c r="DH5" s="142"/>
      <c r="DI5" s="142"/>
      <c r="DJ5" s="142"/>
      <c r="DK5" s="142"/>
      <c r="DL5" s="142"/>
      <c r="DM5" s="142"/>
      <c r="DN5" s="142"/>
      <c r="DO5" s="142"/>
      <c r="DP5" s="142"/>
      <c r="DQ5" s="142"/>
      <c r="DR5" s="142"/>
      <c r="DS5" s="142"/>
      <c r="DT5" s="142"/>
      <c r="DU5" s="142"/>
      <c r="DV5" s="142"/>
      <c r="DW5" s="142"/>
      <c r="DX5" s="142"/>
      <c r="DY5" s="142"/>
      <c r="DZ5" s="142"/>
      <c r="EA5" s="142"/>
      <c r="EB5" s="142"/>
      <c r="EC5" s="142"/>
      <c r="ED5" s="142"/>
      <c r="EE5" s="142"/>
      <c r="EF5" s="142"/>
      <c r="EG5" s="142"/>
      <c r="EH5" s="142"/>
      <c r="EI5" s="142"/>
      <c r="EJ5" s="142"/>
    </row>
    <row r="6" spans="1:140" s="142" customFormat="1" x14ac:dyDescent="0.25">
      <c r="A6" s="152">
        <v>51</v>
      </c>
      <c r="B6" s="152">
        <v>200</v>
      </c>
      <c r="C6" s="152">
        <f>ROUND(AVERAGE(A6:B6),0)</f>
        <v>126</v>
      </c>
      <c r="D6" s="153">
        <f t="shared" si="0"/>
        <v>38</v>
      </c>
      <c r="E6" s="164" t="s">
        <v>358</v>
      </c>
      <c r="F6" s="181">
        <f>'MD - Customers'!H6</f>
        <v>0.15</v>
      </c>
      <c r="G6" s="152">
        <f t="shared" ref="G6:G41" si="5">ROUND(F6*D6,2)</f>
        <v>5.7</v>
      </c>
      <c r="H6" s="152">
        <f t="shared" ref="H6:H41" si="6">G6*12</f>
        <v>68.400000000000006</v>
      </c>
      <c r="I6" s="152">
        <f t="shared" si="1"/>
        <v>71.820000000000007</v>
      </c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>
        <f t="shared" si="2"/>
        <v>75.240000000000009</v>
      </c>
      <c r="W6" s="152">
        <f t="shared" si="3"/>
        <v>79.343999999999994</v>
      </c>
      <c r="X6" s="152">
        <f t="shared" si="4"/>
        <v>83.448000000000008</v>
      </c>
      <c r="Y6" s="152">
        <f t="shared" ref="Y6:Y41" si="7">SUM(H6:X6)</f>
        <v>378.25200000000007</v>
      </c>
      <c r="Z6" s="164" t="s">
        <v>358</v>
      </c>
      <c r="AA6" s="187" t="s">
        <v>358</v>
      </c>
      <c r="AB6" s="187" t="s">
        <v>358</v>
      </c>
      <c r="AC6" s="187" t="s">
        <v>358</v>
      </c>
      <c r="AD6" s="187" t="s">
        <v>358</v>
      </c>
      <c r="AE6" s="187" t="s">
        <v>358</v>
      </c>
      <c r="AF6" s="187" t="s">
        <v>358</v>
      </c>
      <c r="AG6" s="187" t="s">
        <v>358</v>
      </c>
      <c r="AH6" s="187" t="s">
        <v>358</v>
      </c>
    </row>
    <row r="7" spans="1:140" s="46" customFormat="1" x14ac:dyDescent="0.25">
      <c r="A7" s="154">
        <v>201</v>
      </c>
      <c r="B7" s="154">
        <v>300</v>
      </c>
      <c r="C7" s="154">
        <f t="shared" ref="C7:C41" si="8">ROUND(AVERAGE(A7:B7),0)</f>
        <v>251</v>
      </c>
      <c r="D7" s="155">
        <f t="shared" si="0"/>
        <v>75</v>
      </c>
      <c r="E7" s="166" t="s">
        <v>358</v>
      </c>
      <c r="F7" s="182">
        <f>'MD - Customers'!H7</f>
        <v>0.13</v>
      </c>
      <c r="G7" s="154">
        <f t="shared" si="5"/>
        <v>9.75</v>
      </c>
      <c r="H7" s="154">
        <f t="shared" si="6"/>
        <v>117</v>
      </c>
      <c r="I7" s="154">
        <f t="shared" si="1"/>
        <v>122.85000000000001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>
        <f t="shared" si="2"/>
        <v>128.70000000000002</v>
      </c>
      <c r="W7" s="154">
        <f t="shared" si="3"/>
        <v>135.72</v>
      </c>
      <c r="X7" s="154">
        <f t="shared" si="4"/>
        <v>142.74</v>
      </c>
      <c r="Y7" s="154">
        <f t="shared" si="7"/>
        <v>647.0100000000001</v>
      </c>
      <c r="Z7" s="166" t="s">
        <v>358</v>
      </c>
      <c r="AA7" s="187" t="s">
        <v>358</v>
      </c>
      <c r="AB7" s="167" t="s">
        <v>358</v>
      </c>
      <c r="AC7" s="167" t="s">
        <v>358</v>
      </c>
      <c r="AD7" s="167" t="s">
        <v>358</v>
      </c>
      <c r="AE7" s="167" t="s">
        <v>358</v>
      </c>
      <c r="AF7" s="167" t="s">
        <v>358</v>
      </c>
      <c r="AG7" s="167" t="s">
        <v>358</v>
      </c>
      <c r="AH7" s="167" t="s">
        <v>358</v>
      </c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</row>
    <row r="8" spans="1:140" s="46" customFormat="1" ht="15.75" thickBot="1" x14ac:dyDescent="0.3">
      <c r="A8" s="156">
        <v>301</v>
      </c>
      <c r="B8" s="156">
        <v>500</v>
      </c>
      <c r="C8" s="156">
        <f t="shared" si="8"/>
        <v>401</v>
      </c>
      <c r="D8" s="157">
        <f t="shared" si="0"/>
        <v>120</v>
      </c>
      <c r="E8" s="166" t="s">
        <v>358</v>
      </c>
      <c r="F8" s="183">
        <f>'MD - Customers'!H8</f>
        <v>0.11</v>
      </c>
      <c r="G8" s="156">
        <f t="shared" si="5"/>
        <v>13.2</v>
      </c>
      <c r="H8" s="156">
        <f t="shared" si="6"/>
        <v>158.39999999999998</v>
      </c>
      <c r="I8" s="156">
        <f t="shared" si="1"/>
        <v>166.32</v>
      </c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>
        <f t="shared" si="2"/>
        <v>174.23999999999998</v>
      </c>
      <c r="W8" s="156">
        <f t="shared" si="3"/>
        <v>183.74399999999997</v>
      </c>
      <c r="X8" s="156">
        <f t="shared" si="4"/>
        <v>193.24799999999996</v>
      </c>
      <c r="Y8" s="156">
        <f t="shared" si="7"/>
        <v>875.95199999999988</v>
      </c>
      <c r="Z8" s="166" t="s">
        <v>358</v>
      </c>
      <c r="AA8" s="187" t="s">
        <v>358</v>
      </c>
      <c r="AB8" s="187" t="s">
        <v>358</v>
      </c>
      <c r="AC8" s="187" t="s">
        <v>358</v>
      </c>
      <c r="AD8" s="187" t="s">
        <v>358</v>
      </c>
      <c r="AE8" s="187" t="s">
        <v>358</v>
      </c>
      <c r="AF8" s="187" t="s">
        <v>358</v>
      </c>
      <c r="AG8" s="187" t="s">
        <v>358</v>
      </c>
      <c r="AH8" s="187" t="s">
        <v>358</v>
      </c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</row>
    <row r="9" spans="1:140" s="36" customFormat="1" ht="15.75" thickTop="1" x14ac:dyDescent="0.25">
      <c r="A9" s="162">
        <v>501</v>
      </c>
      <c r="B9" s="162">
        <v>1000</v>
      </c>
      <c r="C9" s="158">
        <f t="shared" si="8"/>
        <v>751</v>
      </c>
      <c r="D9" s="160">
        <f t="shared" si="0"/>
        <v>225</v>
      </c>
      <c r="E9" s="88" t="s">
        <v>157</v>
      </c>
      <c r="F9" s="184">
        <f>'MD - Customers'!H9</f>
        <v>0.09</v>
      </c>
      <c r="G9" s="195">
        <f t="shared" si="5"/>
        <v>20.25</v>
      </c>
      <c r="H9" s="158">
        <f t="shared" si="6"/>
        <v>243</v>
      </c>
      <c r="I9" s="158">
        <f t="shared" si="1"/>
        <v>255.15</v>
      </c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>
        <f t="shared" si="2"/>
        <v>267.3</v>
      </c>
      <c r="W9" s="158">
        <f t="shared" si="3"/>
        <v>281.88</v>
      </c>
      <c r="X9" s="158">
        <f t="shared" si="4"/>
        <v>296.45999999999998</v>
      </c>
      <c r="Y9" s="162">
        <f t="shared" si="7"/>
        <v>1343.79</v>
      </c>
      <c r="Z9" s="82">
        <f t="shared" ref="Z9:Z41" si="9">H9*5</f>
        <v>1215</v>
      </c>
      <c r="AA9" s="195">
        <f>Z9*(1-'MD - Customers'!I9)</f>
        <v>789.75</v>
      </c>
      <c r="AB9" s="158">
        <f t="shared" ref="AB9:AB41" si="10">AA9*Annual_Maintenance_Rate</f>
        <v>118.46249999999999</v>
      </c>
      <c r="AC9" s="159">
        <f t="shared" ref="AC9:AE28" si="11">AB9+(AB9*Annual_Maintenance_Fee_Increase)</f>
        <v>124.38562499999999</v>
      </c>
      <c r="AD9" s="159">
        <f t="shared" si="11"/>
        <v>130.60490625</v>
      </c>
      <c r="AE9" s="158">
        <f t="shared" si="11"/>
        <v>137.1351515625</v>
      </c>
      <c r="AF9" s="162">
        <f>SUM(AA9:AE9)</f>
        <v>1300.3381828125</v>
      </c>
      <c r="AG9" s="189">
        <f>(Y9-AF9)/AF9</f>
        <v>3.3415781957212135E-2</v>
      </c>
      <c r="AH9" s="189">
        <f>(Y9-AF9)/Y9</f>
        <v>3.2335273508137398E-2</v>
      </c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2"/>
      <c r="CT9" s="142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2"/>
      <c r="DH9" s="142"/>
      <c r="DI9" s="142"/>
      <c r="DJ9" s="142"/>
      <c r="DK9" s="142"/>
      <c r="DL9" s="142"/>
      <c r="DM9" s="142"/>
      <c r="DN9" s="142"/>
      <c r="DO9" s="142"/>
      <c r="DP9" s="142"/>
      <c r="DQ9" s="142"/>
      <c r="DR9" s="142"/>
      <c r="DS9" s="142"/>
      <c r="DT9" s="142"/>
      <c r="DU9" s="142"/>
      <c r="DV9" s="142"/>
      <c r="DW9" s="142"/>
      <c r="DX9" s="142"/>
      <c r="DY9" s="142"/>
      <c r="DZ9" s="142"/>
      <c r="EA9" s="142"/>
      <c r="EB9" s="142"/>
      <c r="EC9" s="142"/>
      <c r="ED9" s="142"/>
      <c r="EE9" s="142"/>
      <c r="EF9" s="142"/>
      <c r="EG9" s="142"/>
      <c r="EH9" s="142"/>
      <c r="EI9" s="142"/>
      <c r="EJ9" s="142"/>
    </row>
    <row r="10" spans="1:140" x14ac:dyDescent="0.25">
      <c r="A10" s="158">
        <v>501</v>
      </c>
      <c r="B10" s="158">
        <v>1000</v>
      </c>
      <c r="C10" s="158">
        <f t="shared" si="8"/>
        <v>751</v>
      </c>
      <c r="D10" s="159">
        <f t="shared" si="0"/>
        <v>225</v>
      </c>
      <c r="E10" s="149" t="s">
        <v>158</v>
      </c>
      <c r="F10" s="184">
        <f>'MD - Customers'!H10</f>
        <v>0.09</v>
      </c>
      <c r="G10" s="158">
        <f t="shared" si="5"/>
        <v>20.25</v>
      </c>
      <c r="H10" s="158">
        <f t="shared" si="6"/>
        <v>243</v>
      </c>
      <c r="I10" s="158">
        <f t="shared" si="1"/>
        <v>255.15</v>
      </c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>
        <f t="shared" si="2"/>
        <v>267.3</v>
      </c>
      <c r="W10" s="158">
        <f t="shared" si="3"/>
        <v>281.88</v>
      </c>
      <c r="X10" s="158">
        <f t="shared" si="4"/>
        <v>296.45999999999998</v>
      </c>
      <c r="Y10" s="158">
        <f t="shared" si="7"/>
        <v>1343.79</v>
      </c>
      <c r="Z10" s="158">
        <f t="shared" si="9"/>
        <v>1215</v>
      </c>
      <c r="AA10" s="158">
        <f>Z10*(1-'MD - Customers'!I10)</f>
        <v>789.75</v>
      </c>
      <c r="AB10" s="158">
        <f t="shared" si="10"/>
        <v>118.46249999999999</v>
      </c>
      <c r="AC10" s="158">
        <f t="shared" si="11"/>
        <v>124.38562499999999</v>
      </c>
      <c r="AD10" s="158">
        <f t="shared" si="11"/>
        <v>130.60490625</v>
      </c>
      <c r="AE10" s="158">
        <f t="shared" si="11"/>
        <v>137.1351515625</v>
      </c>
      <c r="AF10" s="158">
        <f t="shared" ref="AF10:AF41" si="12">SUM(AA10:AE10)</f>
        <v>1300.3381828125</v>
      </c>
      <c r="AG10" s="189">
        <f t="shared" ref="AG10:AG41" si="13">(Y10-AF10)/AF10</f>
        <v>3.3415781957212135E-2</v>
      </c>
      <c r="AH10" s="190">
        <f t="shared" ref="AH10:AH41" si="14">(Y10-AF10)/Y10</f>
        <v>3.2335273508137398E-2</v>
      </c>
    </row>
    <row r="11" spans="1:140" s="53" customFormat="1" x14ac:dyDescent="0.25">
      <c r="A11" s="163">
        <v>1001</v>
      </c>
      <c r="B11" s="163">
        <v>1500</v>
      </c>
      <c r="C11" s="82">
        <f t="shared" si="8"/>
        <v>1251</v>
      </c>
      <c r="D11" s="160">
        <f t="shared" si="0"/>
        <v>375</v>
      </c>
      <c r="E11" s="88" t="s">
        <v>138</v>
      </c>
      <c r="F11" s="185">
        <f>'MD - Customers'!H11</f>
        <v>0.08</v>
      </c>
      <c r="G11" s="196">
        <f t="shared" si="5"/>
        <v>30</v>
      </c>
      <c r="H11" s="82">
        <f t="shared" si="6"/>
        <v>360</v>
      </c>
      <c r="I11" s="82">
        <f t="shared" si="1"/>
        <v>378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>
        <f t="shared" si="2"/>
        <v>396.00000000000006</v>
      </c>
      <c r="W11" s="82">
        <f t="shared" si="3"/>
        <v>417.59999999999997</v>
      </c>
      <c r="X11" s="82">
        <f t="shared" si="4"/>
        <v>439.2</v>
      </c>
      <c r="Y11" s="163">
        <f t="shared" si="7"/>
        <v>1990.8</v>
      </c>
      <c r="Z11" s="82">
        <f t="shared" si="9"/>
        <v>1800</v>
      </c>
      <c r="AA11" s="196">
        <f>Z11*(1-'MD - Customers'!I11)</f>
        <v>1170</v>
      </c>
      <c r="AB11" s="82">
        <f t="shared" si="10"/>
        <v>175.5</v>
      </c>
      <c r="AC11" s="82">
        <f t="shared" si="11"/>
        <v>184.27500000000001</v>
      </c>
      <c r="AD11" s="82">
        <f t="shared" si="11"/>
        <v>193.48875000000001</v>
      </c>
      <c r="AE11" s="82">
        <f t="shared" si="11"/>
        <v>203.16318750000002</v>
      </c>
      <c r="AF11" s="163">
        <f t="shared" si="12"/>
        <v>1926.4269375000001</v>
      </c>
      <c r="AG11" s="192">
        <f t="shared" si="13"/>
        <v>3.3415781957212086E-2</v>
      </c>
      <c r="AH11" s="193">
        <f t="shared" si="14"/>
        <v>3.2335273508137349E-2</v>
      </c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  <c r="CK11" s="142"/>
      <c r="CL11" s="142"/>
      <c r="CM11" s="142"/>
      <c r="CN11" s="142"/>
      <c r="CO11" s="142"/>
      <c r="CP11" s="142"/>
      <c r="CQ11" s="142"/>
      <c r="CR11" s="142"/>
      <c r="CS11" s="142"/>
      <c r="CT11" s="142"/>
      <c r="CU11" s="142"/>
      <c r="CV11" s="142"/>
      <c r="CW11" s="142"/>
      <c r="CX11" s="142"/>
      <c r="CY11" s="142"/>
      <c r="CZ11" s="142"/>
      <c r="DA11" s="142"/>
      <c r="DB11" s="142"/>
      <c r="DC11" s="142"/>
      <c r="DD11" s="142"/>
      <c r="DE11" s="142"/>
      <c r="DF11" s="142"/>
      <c r="DG11" s="142"/>
      <c r="DH11" s="142"/>
      <c r="DI11" s="142"/>
      <c r="DJ11" s="142"/>
      <c r="DK11" s="142"/>
      <c r="DL11" s="142"/>
      <c r="DM11" s="142"/>
      <c r="DN11" s="142"/>
      <c r="DO11" s="142"/>
      <c r="DP11" s="142"/>
      <c r="DQ11" s="142"/>
      <c r="DR11" s="142"/>
      <c r="DS11" s="142"/>
      <c r="DT11" s="142"/>
      <c r="DU11" s="142"/>
      <c r="DV11" s="142"/>
      <c r="DW11" s="142"/>
      <c r="DX11" s="142"/>
      <c r="DY11" s="142"/>
      <c r="DZ11" s="142"/>
      <c r="EA11" s="142"/>
      <c r="EB11" s="142"/>
      <c r="EC11" s="142"/>
      <c r="ED11" s="142"/>
      <c r="EE11" s="142"/>
      <c r="EF11" s="142"/>
      <c r="EG11" s="142"/>
      <c r="EH11" s="142"/>
      <c r="EI11" s="142"/>
      <c r="EJ11" s="142"/>
    </row>
    <row r="12" spans="1:140" x14ac:dyDescent="0.25">
      <c r="A12" s="80">
        <v>1001</v>
      </c>
      <c r="B12" s="80">
        <v>1500</v>
      </c>
      <c r="C12" s="80">
        <f t="shared" si="8"/>
        <v>1251</v>
      </c>
      <c r="D12" s="161">
        <f t="shared" si="0"/>
        <v>375</v>
      </c>
      <c r="E12" s="92" t="s">
        <v>139</v>
      </c>
      <c r="F12" s="186">
        <f>'MD - Customers'!H12</f>
        <v>0.08</v>
      </c>
      <c r="G12" s="80">
        <f t="shared" si="5"/>
        <v>30</v>
      </c>
      <c r="H12" s="80">
        <f t="shared" si="6"/>
        <v>360</v>
      </c>
      <c r="I12" s="80">
        <f t="shared" si="1"/>
        <v>378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>
        <f t="shared" si="2"/>
        <v>396.00000000000006</v>
      </c>
      <c r="W12" s="80">
        <f t="shared" si="3"/>
        <v>417.59999999999997</v>
      </c>
      <c r="X12" s="80">
        <f t="shared" si="4"/>
        <v>439.2</v>
      </c>
      <c r="Y12" s="80">
        <f t="shared" si="7"/>
        <v>1990.8</v>
      </c>
      <c r="Z12" s="80">
        <f t="shared" si="9"/>
        <v>1800</v>
      </c>
      <c r="AA12" s="80">
        <f>Z12*(1-'MD - Customers'!I12)</f>
        <v>1170</v>
      </c>
      <c r="AB12" s="80">
        <f t="shared" si="10"/>
        <v>175.5</v>
      </c>
      <c r="AC12" s="80">
        <f t="shared" si="11"/>
        <v>184.27500000000001</v>
      </c>
      <c r="AD12" s="80">
        <f t="shared" si="11"/>
        <v>193.48875000000001</v>
      </c>
      <c r="AE12" s="80">
        <f t="shared" si="11"/>
        <v>203.16318750000002</v>
      </c>
      <c r="AF12" s="80">
        <f t="shared" si="12"/>
        <v>1926.4269375000001</v>
      </c>
      <c r="AG12" s="189">
        <f t="shared" si="13"/>
        <v>3.3415781957212086E-2</v>
      </c>
      <c r="AH12" s="190">
        <f t="shared" si="14"/>
        <v>3.2335273508137349E-2</v>
      </c>
    </row>
    <row r="13" spans="1:140" s="53" customFormat="1" x14ac:dyDescent="0.25">
      <c r="A13" s="163">
        <v>1501</v>
      </c>
      <c r="B13" s="163">
        <v>2000</v>
      </c>
      <c r="C13" s="82">
        <f t="shared" si="8"/>
        <v>1751</v>
      </c>
      <c r="D13" s="160">
        <f t="shared" si="0"/>
        <v>525</v>
      </c>
      <c r="E13" s="88" t="s">
        <v>138</v>
      </c>
      <c r="F13" s="185">
        <f>'MD - Customers'!H13</f>
        <v>7.0000000000000007E-2</v>
      </c>
      <c r="G13" s="196">
        <f t="shared" si="5"/>
        <v>36.75</v>
      </c>
      <c r="H13" s="82">
        <f t="shared" si="6"/>
        <v>441</v>
      </c>
      <c r="I13" s="82">
        <f t="shared" si="1"/>
        <v>463.05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>
        <f t="shared" si="2"/>
        <v>485.1</v>
      </c>
      <c r="W13" s="82">
        <f t="shared" si="3"/>
        <v>511.55999999999995</v>
      </c>
      <c r="X13" s="82">
        <f t="shared" si="4"/>
        <v>538.02</v>
      </c>
      <c r="Y13" s="163">
        <f t="shared" si="7"/>
        <v>2438.73</v>
      </c>
      <c r="Z13" s="82">
        <f t="shared" si="9"/>
        <v>2205</v>
      </c>
      <c r="AA13" s="196">
        <f>Z13*(1-'MD - Customers'!I13)</f>
        <v>1433.25</v>
      </c>
      <c r="AB13" s="82">
        <f t="shared" si="10"/>
        <v>214.98749999999998</v>
      </c>
      <c r="AC13" s="82">
        <f t="shared" si="11"/>
        <v>225.736875</v>
      </c>
      <c r="AD13" s="82">
        <f t="shared" si="11"/>
        <v>237.02371875</v>
      </c>
      <c r="AE13" s="82">
        <f t="shared" si="11"/>
        <v>248.87490468749999</v>
      </c>
      <c r="AF13" s="163">
        <f t="shared" si="12"/>
        <v>2359.8729984375</v>
      </c>
      <c r="AG13" s="192">
        <f t="shared" si="13"/>
        <v>3.341578195721219E-2</v>
      </c>
      <c r="AH13" s="193">
        <f t="shared" si="14"/>
        <v>3.2335273508137453E-2</v>
      </c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2"/>
      <c r="CT13" s="142"/>
      <c r="CU13" s="142"/>
      <c r="CV13" s="142"/>
      <c r="CW13" s="142"/>
      <c r="CX13" s="142"/>
      <c r="CY13" s="142"/>
      <c r="CZ13" s="142"/>
      <c r="DA13" s="142"/>
      <c r="DB13" s="142"/>
      <c r="DC13" s="142"/>
      <c r="DD13" s="142"/>
      <c r="DE13" s="142"/>
      <c r="DF13" s="142"/>
      <c r="DG13" s="142"/>
      <c r="DH13" s="142"/>
      <c r="DI13" s="142"/>
      <c r="DJ13" s="142"/>
      <c r="DK13" s="142"/>
      <c r="DL13" s="142"/>
      <c r="DM13" s="142"/>
      <c r="DN13" s="142"/>
      <c r="DO13" s="142"/>
      <c r="DP13" s="142"/>
      <c r="DQ13" s="142"/>
      <c r="DR13" s="142"/>
      <c r="DS13" s="142"/>
      <c r="DT13" s="142"/>
      <c r="DU13" s="142"/>
      <c r="DV13" s="142"/>
      <c r="DW13" s="142"/>
      <c r="DX13" s="142"/>
      <c r="DY13" s="142"/>
      <c r="DZ13" s="142"/>
      <c r="EA13" s="142"/>
      <c r="EB13" s="142"/>
      <c r="EC13" s="142"/>
      <c r="ED13" s="142"/>
      <c r="EE13" s="142"/>
      <c r="EF13" s="142"/>
      <c r="EG13" s="142"/>
      <c r="EH13" s="142"/>
      <c r="EI13" s="142"/>
      <c r="EJ13" s="142"/>
    </row>
    <row r="14" spans="1:140" x14ac:dyDescent="0.25">
      <c r="A14" s="80">
        <v>1501</v>
      </c>
      <c r="B14" s="80">
        <v>2000</v>
      </c>
      <c r="C14" s="80">
        <f t="shared" si="8"/>
        <v>1751</v>
      </c>
      <c r="D14" s="161">
        <f t="shared" si="0"/>
        <v>525</v>
      </c>
      <c r="E14" s="92" t="s">
        <v>139</v>
      </c>
      <c r="F14" s="186">
        <f>'MD - Customers'!H14</f>
        <v>7.0000000000000007E-2</v>
      </c>
      <c r="G14" s="80">
        <f t="shared" si="5"/>
        <v>36.75</v>
      </c>
      <c r="H14" s="80">
        <f t="shared" si="6"/>
        <v>441</v>
      </c>
      <c r="I14" s="80">
        <f t="shared" si="1"/>
        <v>463.05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>
        <f t="shared" si="2"/>
        <v>485.1</v>
      </c>
      <c r="W14" s="80">
        <f t="shared" si="3"/>
        <v>511.55999999999995</v>
      </c>
      <c r="X14" s="80">
        <f t="shared" si="4"/>
        <v>538.02</v>
      </c>
      <c r="Y14" s="80">
        <f t="shared" si="7"/>
        <v>2438.73</v>
      </c>
      <c r="Z14" s="80">
        <f t="shared" si="9"/>
        <v>2205</v>
      </c>
      <c r="AA14" s="80">
        <f>Z14*(1-'MD - Customers'!I14)</f>
        <v>1433.25</v>
      </c>
      <c r="AB14" s="80">
        <f t="shared" si="10"/>
        <v>214.98749999999998</v>
      </c>
      <c r="AC14" s="80">
        <f t="shared" si="11"/>
        <v>225.736875</v>
      </c>
      <c r="AD14" s="80">
        <f t="shared" si="11"/>
        <v>237.02371875</v>
      </c>
      <c r="AE14" s="80">
        <f t="shared" si="11"/>
        <v>248.87490468749999</v>
      </c>
      <c r="AF14" s="80">
        <f t="shared" si="12"/>
        <v>2359.8729984375</v>
      </c>
      <c r="AG14" s="189">
        <f t="shared" si="13"/>
        <v>3.341578195721219E-2</v>
      </c>
      <c r="AH14" s="190">
        <f t="shared" si="14"/>
        <v>3.2335273508137453E-2</v>
      </c>
    </row>
    <row r="15" spans="1:140" s="53" customFormat="1" x14ac:dyDescent="0.25">
      <c r="A15" s="163">
        <v>2001</v>
      </c>
      <c r="B15" s="163">
        <v>2500</v>
      </c>
      <c r="C15" s="82">
        <f t="shared" si="8"/>
        <v>2251</v>
      </c>
      <c r="D15" s="160">
        <f t="shared" si="0"/>
        <v>675</v>
      </c>
      <c r="E15" s="88" t="s">
        <v>138</v>
      </c>
      <c r="F15" s="185">
        <f>'MD - Customers'!H15</f>
        <v>0.06</v>
      </c>
      <c r="G15" s="196">
        <f t="shared" si="5"/>
        <v>40.5</v>
      </c>
      <c r="H15" s="82">
        <f t="shared" si="6"/>
        <v>486</v>
      </c>
      <c r="I15" s="82">
        <f t="shared" si="1"/>
        <v>510.3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>
        <f t="shared" si="2"/>
        <v>534.6</v>
      </c>
      <c r="W15" s="82">
        <f t="shared" si="3"/>
        <v>563.76</v>
      </c>
      <c r="X15" s="82">
        <f t="shared" si="4"/>
        <v>592.91999999999996</v>
      </c>
      <c r="Y15" s="163">
        <f t="shared" si="7"/>
        <v>2687.58</v>
      </c>
      <c r="Z15" s="82">
        <f t="shared" si="9"/>
        <v>2430</v>
      </c>
      <c r="AA15" s="196">
        <f>Z15*(1-'MD - Customers'!I15)</f>
        <v>1458</v>
      </c>
      <c r="AB15" s="82">
        <f t="shared" si="10"/>
        <v>218.7</v>
      </c>
      <c r="AC15" s="82">
        <f t="shared" si="11"/>
        <v>229.63499999999999</v>
      </c>
      <c r="AD15" s="82">
        <f t="shared" si="11"/>
        <v>241.11675</v>
      </c>
      <c r="AE15" s="82">
        <f t="shared" si="11"/>
        <v>253.17258749999999</v>
      </c>
      <c r="AF15" s="163">
        <f t="shared" si="12"/>
        <v>2400.6243375000004</v>
      </c>
      <c r="AG15" s="192">
        <f t="shared" si="13"/>
        <v>0.11953376378697965</v>
      </c>
      <c r="AH15" s="193">
        <f t="shared" si="14"/>
        <v>0.106771021699819</v>
      </c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2"/>
      <c r="CT15" s="142"/>
      <c r="CU15" s="142"/>
      <c r="CV15" s="142"/>
      <c r="CW15" s="142"/>
      <c r="CX15" s="142"/>
      <c r="CY15" s="142"/>
      <c r="CZ15" s="142"/>
      <c r="DA15" s="142"/>
      <c r="DB15" s="142"/>
      <c r="DC15" s="142"/>
      <c r="DD15" s="142"/>
      <c r="DE15" s="142"/>
      <c r="DF15" s="142"/>
      <c r="DG15" s="142"/>
      <c r="DH15" s="142"/>
      <c r="DI15" s="142"/>
      <c r="DJ15" s="142"/>
      <c r="DK15" s="142"/>
      <c r="DL15" s="142"/>
      <c r="DM15" s="142"/>
      <c r="DN15" s="142"/>
      <c r="DO15" s="142"/>
      <c r="DP15" s="142"/>
      <c r="DQ15" s="142"/>
      <c r="DR15" s="142"/>
      <c r="DS15" s="142"/>
      <c r="DT15" s="142"/>
      <c r="DU15" s="142"/>
      <c r="DV15" s="142"/>
      <c r="DW15" s="142"/>
      <c r="DX15" s="142"/>
      <c r="DY15" s="142"/>
      <c r="DZ15" s="142"/>
      <c r="EA15" s="142"/>
      <c r="EB15" s="142"/>
      <c r="EC15" s="142"/>
      <c r="ED15" s="142"/>
      <c r="EE15" s="142"/>
      <c r="EF15" s="142"/>
      <c r="EG15" s="142"/>
      <c r="EH15" s="142"/>
      <c r="EI15" s="142"/>
      <c r="EJ15" s="142"/>
    </row>
    <row r="16" spans="1:140" x14ac:dyDescent="0.25">
      <c r="A16" s="80">
        <v>2001</v>
      </c>
      <c r="B16" s="80">
        <v>2500</v>
      </c>
      <c r="C16" s="80">
        <f t="shared" si="8"/>
        <v>2251</v>
      </c>
      <c r="D16" s="161">
        <f t="shared" si="0"/>
        <v>675</v>
      </c>
      <c r="E16" s="92" t="s">
        <v>139</v>
      </c>
      <c r="F16" s="186">
        <f>'MD - Customers'!H16</f>
        <v>0.06</v>
      </c>
      <c r="G16" s="80">
        <f t="shared" si="5"/>
        <v>40.5</v>
      </c>
      <c r="H16" s="80">
        <f t="shared" si="6"/>
        <v>486</v>
      </c>
      <c r="I16" s="80">
        <f t="shared" si="1"/>
        <v>510.3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>
        <f t="shared" si="2"/>
        <v>534.6</v>
      </c>
      <c r="W16" s="80">
        <f t="shared" si="3"/>
        <v>563.76</v>
      </c>
      <c r="X16" s="80">
        <f t="shared" si="4"/>
        <v>592.91999999999996</v>
      </c>
      <c r="Y16" s="80">
        <f t="shared" si="7"/>
        <v>2687.58</v>
      </c>
      <c r="Z16" s="80">
        <f t="shared" si="9"/>
        <v>2430</v>
      </c>
      <c r="AA16" s="80">
        <f>Z16*(1-'MD - Customers'!I16)</f>
        <v>1458</v>
      </c>
      <c r="AB16" s="80">
        <f t="shared" si="10"/>
        <v>218.7</v>
      </c>
      <c r="AC16" s="80">
        <f t="shared" si="11"/>
        <v>229.63499999999999</v>
      </c>
      <c r="AD16" s="80">
        <f t="shared" si="11"/>
        <v>241.11675</v>
      </c>
      <c r="AE16" s="80">
        <f t="shared" si="11"/>
        <v>253.17258749999999</v>
      </c>
      <c r="AF16" s="80">
        <f t="shared" si="12"/>
        <v>2400.6243375000004</v>
      </c>
      <c r="AG16" s="189">
        <f t="shared" si="13"/>
        <v>0.11953376378697965</v>
      </c>
      <c r="AH16" s="190">
        <f t="shared" si="14"/>
        <v>0.106771021699819</v>
      </c>
    </row>
    <row r="17" spans="1:140" s="53" customFormat="1" x14ac:dyDescent="0.25">
      <c r="A17" s="82">
        <v>2501</v>
      </c>
      <c r="B17" s="82">
        <v>3000</v>
      </c>
      <c r="C17" s="82">
        <f t="shared" si="8"/>
        <v>2751</v>
      </c>
      <c r="D17" s="160">
        <f t="shared" si="0"/>
        <v>825</v>
      </c>
      <c r="E17" s="88" t="s">
        <v>138</v>
      </c>
      <c r="F17" s="185">
        <f>'MD - Customers'!H17</f>
        <v>5.5E-2</v>
      </c>
      <c r="G17" s="196">
        <f t="shared" si="5"/>
        <v>45.38</v>
      </c>
      <c r="H17" s="82">
        <f t="shared" si="6"/>
        <v>544.56000000000006</v>
      </c>
      <c r="I17" s="82">
        <f t="shared" si="1"/>
        <v>571.78800000000012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>
        <f t="shared" si="2"/>
        <v>599.01600000000008</v>
      </c>
      <c r="W17" s="82">
        <f t="shared" si="3"/>
        <v>631.68960000000004</v>
      </c>
      <c r="X17" s="82">
        <f t="shared" si="4"/>
        <v>664.36320000000001</v>
      </c>
      <c r="Y17" s="163">
        <f t="shared" si="7"/>
        <v>3011.4168</v>
      </c>
      <c r="Z17" s="82">
        <f t="shared" si="9"/>
        <v>2722.8</v>
      </c>
      <c r="AA17" s="196">
        <f>Z17*(1-'MD - Customers'!I17)</f>
        <v>1633.68</v>
      </c>
      <c r="AB17" s="82">
        <f t="shared" si="10"/>
        <v>245.05199999999999</v>
      </c>
      <c r="AC17" s="82">
        <f t="shared" si="11"/>
        <v>257.30459999999999</v>
      </c>
      <c r="AD17" s="82">
        <f t="shared" si="11"/>
        <v>270.16982999999999</v>
      </c>
      <c r="AE17" s="82">
        <f t="shared" si="11"/>
        <v>283.67832149999998</v>
      </c>
      <c r="AF17" s="163">
        <f t="shared" si="12"/>
        <v>2689.8847514999998</v>
      </c>
      <c r="AG17" s="192">
        <f t="shared" si="13"/>
        <v>0.11953376378697994</v>
      </c>
      <c r="AH17" s="193">
        <f t="shared" si="14"/>
        <v>0.10677102169981924</v>
      </c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  <c r="CT17" s="142"/>
      <c r="CU17" s="142"/>
      <c r="CV17" s="142"/>
      <c r="CW17" s="142"/>
      <c r="CX17" s="142"/>
      <c r="CY17" s="142"/>
      <c r="CZ17" s="142"/>
      <c r="DA17" s="142"/>
      <c r="DB17" s="142"/>
      <c r="DC17" s="142"/>
      <c r="DD17" s="142"/>
      <c r="DE17" s="142"/>
      <c r="DF17" s="142"/>
      <c r="DG17" s="142"/>
      <c r="DH17" s="142"/>
      <c r="DI17" s="142"/>
      <c r="DJ17" s="142"/>
      <c r="DK17" s="142"/>
      <c r="DL17" s="142"/>
      <c r="DM17" s="142"/>
      <c r="DN17" s="142"/>
      <c r="DO17" s="142"/>
      <c r="DP17" s="142"/>
      <c r="DQ17" s="142"/>
      <c r="DR17" s="142"/>
      <c r="DS17" s="142"/>
      <c r="DT17" s="142"/>
      <c r="DU17" s="142"/>
      <c r="DV17" s="142"/>
      <c r="DW17" s="142"/>
      <c r="DX17" s="142"/>
      <c r="DY17" s="142"/>
      <c r="DZ17" s="142"/>
      <c r="EA17" s="142"/>
      <c r="EB17" s="142"/>
      <c r="EC17" s="142"/>
      <c r="ED17" s="142"/>
      <c r="EE17" s="142"/>
      <c r="EF17" s="142"/>
      <c r="EG17" s="142"/>
      <c r="EH17" s="142"/>
      <c r="EI17" s="142"/>
      <c r="EJ17" s="142"/>
    </row>
    <row r="18" spans="1:140" x14ac:dyDescent="0.25">
      <c r="A18" s="80">
        <v>2501</v>
      </c>
      <c r="B18" s="80">
        <v>3000</v>
      </c>
      <c r="C18" s="80">
        <f t="shared" si="8"/>
        <v>2751</v>
      </c>
      <c r="D18" s="161">
        <f t="shared" si="0"/>
        <v>825</v>
      </c>
      <c r="E18" s="92" t="s">
        <v>139</v>
      </c>
      <c r="F18" s="186">
        <f>'MD - Customers'!H18</f>
        <v>5.5E-2</v>
      </c>
      <c r="G18" s="80">
        <f t="shared" si="5"/>
        <v>45.38</v>
      </c>
      <c r="H18" s="80">
        <f t="shared" si="6"/>
        <v>544.56000000000006</v>
      </c>
      <c r="I18" s="80">
        <f t="shared" si="1"/>
        <v>571.78800000000012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>
        <f t="shared" si="2"/>
        <v>599.01600000000008</v>
      </c>
      <c r="W18" s="80">
        <f t="shared" si="3"/>
        <v>631.68960000000004</v>
      </c>
      <c r="X18" s="80">
        <f t="shared" si="4"/>
        <v>664.36320000000001</v>
      </c>
      <c r="Y18" s="80">
        <f t="shared" si="7"/>
        <v>3011.4168</v>
      </c>
      <c r="Z18" s="80">
        <f t="shared" si="9"/>
        <v>2722.8</v>
      </c>
      <c r="AA18" s="80">
        <f>Z18*(1-'MD - Customers'!I18)</f>
        <v>1633.68</v>
      </c>
      <c r="AB18" s="80">
        <f t="shared" si="10"/>
        <v>245.05199999999999</v>
      </c>
      <c r="AC18" s="80">
        <f t="shared" si="11"/>
        <v>257.30459999999999</v>
      </c>
      <c r="AD18" s="80">
        <f t="shared" si="11"/>
        <v>270.16982999999999</v>
      </c>
      <c r="AE18" s="80">
        <f t="shared" si="11"/>
        <v>283.67832149999998</v>
      </c>
      <c r="AF18" s="80">
        <f t="shared" si="12"/>
        <v>2689.8847514999998</v>
      </c>
      <c r="AG18" s="189">
        <f t="shared" si="13"/>
        <v>0.11953376378697994</v>
      </c>
      <c r="AH18" s="190">
        <f t="shared" si="14"/>
        <v>0.10677102169981924</v>
      </c>
    </row>
    <row r="19" spans="1:140" s="53" customFormat="1" x14ac:dyDescent="0.25">
      <c r="A19" s="163">
        <v>3001</v>
      </c>
      <c r="B19" s="163">
        <v>5000</v>
      </c>
      <c r="C19" s="82">
        <f t="shared" si="8"/>
        <v>4001</v>
      </c>
      <c r="D19" s="160">
        <f t="shared" si="0"/>
        <v>1200</v>
      </c>
      <c r="E19" s="88" t="s">
        <v>138</v>
      </c>
      <c r="F19" s="185">
        <f>'MD - Customers'!H19</f>
        <v>4.4999999999999998E-2</v>
      </c>
      <c r="G19" s="196">
        <f t="shared" si="5"/>
        <v>54</v>
      </c>
      <c r="H19" s="82">
        <f t="shared" si="6"/>
        <v>648</v>
      </c>
      <c r="I19" s="82">
        <f t="shared" si="1"/>
        <v>680.4</v>
      </c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>
        <f t="shared" si="2"/>
        <v>712.80000000000007</v>
      </c>
      <c r="W19" s="82">
        <f t="shared" si="3"/>
        <v>751.68</v>
      </c>
      <c r="X19" s="82">
        <f t="shared" si="4"/>
        <v>790.56</v>
      </c>
      <c r="Y19" s="163">
        <f t="shared" si="7"/>
        <v>3583.44</v>
      </c>
      <c r="Z19" s="82">
        <f t="shared" si="9"/>
        <v>3240</v>
      </c>
      <c r="AA19" s="196">
        <f>Z19*(1-'MD - Customers'!I19)</f>
        <v>1944</v>
      </c>
      <c r="AB19" s="82">
        <f t="shared" si="10"/>
        <v>291.59999999999997</v>
      </c>
      <c r="AC19" s="82">
        <f t="shared" si="11"/>
        <v>306.17999999999995</v>
      </c>
      <c r="AD19" s="82">
        <f t="shared" si="11"/>
        <v>321.48899999999992</v>
      </c>
      <c r="AE19" s="82">
        <f t="shared" si="11"/>
        <v>337.56344999999993</v>
      </c>
      <c r="AF19" s="163">
        <f t="shared" si="12"/>
        <v>3200.8324499999999</v>
      </c>
      <c r="AG19" s="192">
        <f t="shared" si="13"/>
        <v>0.11953376378697991</v>
      </c>
      <c r="AH19" s="193">
        <f t="shared" si="14"/>
        <v>0.10677102169981921</v>
      </c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  <c r="CD19" s="142"/>
      <c r="CE19" s="142"/>
      <c r="CF19" s="142"/>
      <c r="CG19" s="142"/>
      <c r="CH19" s="142"/>
      <c r="CI19" s="142"/>
      <c r="CJ19" s="142"/>
      <c r="CK19" s="142"/>
      <c r="CL19" s="142"/>
      <c r="CM19" s="142"/>
      <c r="CN19" s="142"/>
      <c r="CO19" s="142"/>
      <c r="CP19" s="142"/>
      <c r="CQ19" s="142"/>
      <c r="CR19" s="142"/>
      <c r="CS19" s="142"/>
      <c r="CT19" s="142"/>
      <c r="CU19" s="142"/>
      <c r="CV19" s="142"/>
      <c r="CW19" s="142"/>
      <c r="CX19" s="142"/>
      <c r="CY19" s="142"/>
      <c r="CZ19" s="142"/>
      <c r="DA19" s="142"/>
      <c r="DB19" s="142"/>
      <c r="DC19" s="142"/>
      <c r="DD19" s="142"/>
      <c r="DE19" s="142"/>
      <c r="DF19" s="142"/>
      <c r="DG19" s="142"/>
      <c r="DH19" s="142"/>
      <c r="DI19" s="142"/>
      <c r="DJ19" s="142"/>
      <c r="DK19" s="142"/>
      <c r="DL19" s="142"/>
      <c r="DM19" s="142"/>
      <c r="DN19" s="142"/>
      <c r="DO19" s="142"/>
      <c r="DP19" s="142"/>
      <c r="DQ19" s="142"/>
      <c r="DR19" s="142"/>
      <c r="DS19" s="142"/>
      <c r="DT19" s="142"/>
      <c r="DU19" s="142"/>
      <c r="DV19" s="142"/>
      <c r="DW19" s="142"/>
      <c r="DX19" s="142"/>
      <c r="DY19" s="142"/>
      <c r="DZ19" s="142"/>
      <c r="EA19" s="142"/>
      <c r="EB19" s="142"/>
      <c r="EC19" s="142"/>
      <c r="ED19" s="142"/>
      <c r="EE19" s="142"/>
      <c r="EF19" s="142"/>
      <c r="EG19" s="142"/>
      <c r="EH19" s="142"/>
      <c r="EI19" s="142"/>
      <c r="EJ19" s="142"/>
    </row>
    <row r="20" spans="1:140" x14ac:dyDescent="0.25">
      <c r="A20" s="80">
        <v>3001</v>
      </c>
      <c r="B20" s="80">
        <v>5000</v>
      </c>
      <c r="C20" s="80">
        <f t="shared" si="8"/>
        <v>4001</v>
      </c>
      <c r="D20" s="161">
        <f t="shared" si="0"/>
        <v>1200</v>
      </c>
      <c r="E20" s="92" t="s">
        <v>139</v>
      </c>
      <c r="F20" s="186">
        <f>'MD - Customers'!H20</f>
        <v>4.4999999999999998E-2</v>
      </c>
      <c r="G20" s="80">
        <f t="shared" si="5"/>
        <v>54</v>
      </c>
      <c r="H20" s="80">
        <f t="shared" si="6"/>
        <v>648</v>
      </c>
      <c r="I20" s="80">
        <f t="shared" si="1"/>
        <v>680.4</v>
      </c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>
        <f t="shared" si="2"/>
        <v>712.80000000000007</v>
      </c>
      <c r="W20" s="80">
        <f t="shared" si="3"/>
        <v>751.68</v>
      </c>
      <c r="X20" s="80">
        <f t="shared" si="4"/>
        <v>790.56</v>
      </c>
      <c r="Y20" s="80">
        <f t="shared" si="7"/>
        <v>3583.44</v>
      </c>
      <c r="Z20" s="80">
        <f t="shared" si="9"/>
        <v>3240</v>
      </c>
      <c r="AA20" s="80">
        <f>Z20*(1-'MD - Customers'!I20)</f>
        <v>1944</v>
      </c>
      <c r="AB20" s="80">
        <f t="shared" si="10"/>
        <v>291.59999999999997</v>
      </c>
      <c r="AC20" s="80">
        <f t="shared" si="11"/>
        <v>306.17999999999995</v>
      </c>
      <c r="AD20" s="80">
        <f t="shared" si="11"/>
        <v>321.48899999999992</v>
      </c>
      <c r="AE20" s="80">
        <f t="shared" si="11"/>
        <v>337.56344999999993</v>
      </c>
      <c r="AF20" s="80">
        <f t="shared" si="12"/>
        <v>3200.8324499999999</v>
      </c>
      <c r="AG20" s="189">
        <f t="shared" si="13"/>
        <v>0.11953376378697991</v>
      </c>
      <c r="AH20" s="190">
        <f t="shared" si="14"/>
        <v>0.10677102169981921</v>
      </c>
    </row>
    <row r="21" spans="1:140" s="53" customFormat="1" x14ac:dyDescent="0.25">
      <c r="A21" s="163">
        <v>5001</v>
      </c>
      <c r="B21" s="163">
        <v>7500</v>
      </c>
      <c r="C21" s="82">
        <f t="shared" si="8"/>
        <v>6251</v>
      </c>
      <c r="D21" s="160">
        <f t="shared" si="0"/>
        <v>1875</v>
      </c>
      <c r="E21" s="88" t="s">
        <v>138</v>
      </c>
      <c r="F21" s="185">
        <f>'MD - Customers'!H21</f>
        <v>0.04</v>
      </c>
      <c r="G21" s="196">
        <f t="shared" si="5"/>
        <v>75</v>
      </c>
      <c r="H21" s="82">
        <f t="shared" si="6"/>
        <v>900</v>
      </c>
      <c r="I21" s="82">
        <f t="shared" si="1"/>
        <v>945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>
        <f t="shared" si="2"/>
        <v>990.00000000000011</v>
      </c>
      <c r="W21" s="82">
        <f t="shared" si="3"/>
        <v>1044</v>
      </c>
      <c r="X21" s="82">
        <f t="shared" si="4"/>
        <v>1098</v>
      </c>
      <c r="Y21" s="163">
        <f t="shared" si="7"/>
        <v>4977</v>
      </c>
      <c r="Z21" s="82">
        <f t="shared" si="9"/>
        <v>4500</v>
      </c>
      <c r="AA21" s="196">
        <f>Z21*(1-'MD - Customers'!I21)</f>
        <v>2700</v>
      </c>
      <c r="AB21" s="82">
        <f t="shared" si="10"/>
        <v>405</v>
      </c>
      <c r="AC21" s="82">
        <f t="shared" si="11"/>
        <v>425.25</v>
      </c>
      <c r="AD21" s="82">
        <f t="shared" si="11"/>
        <v>446.51249999999999</v>
      </c>
      <c r="AE21" s="82">
        <f t="shared" si="11"/>
        <v>468.83812499999999</v>
      </c>
      <c r="AF21" s="163">
        <f t="shared" si="12"/>
        <v>4445.600625</v>
      </c>
      <c r="AG21" s="192">
        <f t="shared" si="13"/>
        <v>0.11953376378697984</v>
      </c>
      <c r="AH21" s="193">
        <f t="shared" si="14"/>
        <v>0.10677102169981915</v>
      </c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2"/>
      <c r="DH21" s="142"/>
      <c r="DI21" s="142"/>
      <c r="DJ21" s="142"/>
      <c r="DK21" s="142"/>
      <c r="DL21" s="142"/>
      <c r="DM21" s="142"/>
      <c r="DN21" s="142"/>
      <c r="DO21" s="142"/>
      <c r="DP21" s="142"/>
      <c r="DQ21" s="142"/>
      <c r="DR21" s="142"/>
      <c r="DS21" s="142"/>
      <c r="DT21" s="142"/>
      <c r="DU21" s="142"/>
      <c r="DV21" s="142"/>
      <c r="DW21" s="142"/>
      <c r="DX21" s="142"/>
      <c r="DY21" s="142"/>
      <c r="DZ21" s="142"/>
      <c r="EA21" s="142"/>
      <c r="EB21" s="142"/>
      <c r="EC21" s="142"/>
      <c r="ED21" s="142"/>
      <c r="EE21" s="142"/>
      <c r="EF21" s="142"/>
      <c r="EG21" s="142"/>
      <c r="EH21" s="142"/>
      <c r="EI21" s="142"/>
      <c r="EJ21" s="142"/>
    </row>
    <row r="22" spans="1:140" x14ac:dyDescent="0.25">
      <c r="A22" s="80">
        <v>5001</v>
      </c>
      <c r="B22" s="80">
        <v>7500</v>
      </c>
      <c r="C22" s="80">
        <f t="shared" si="8"/>
        <v>6251</v>
      </c>
      <c r="D22" s="161">
        <f t="shared" si="0"/>
        <v>1875</v>
      </c>
      <c r="E22" s="92" t="s">
        <v>159</v>
      </c>
      <c r="F22" s="186">
        <f>'MD - Customers'!H22</f>
        <v>0.04</v>
      </c>
      <c r="G22" s="80">
        <f t="shared" si="5"/>
        <v>75</v>
      </c>
      <c r="H22" s="80">
        <f t="shared" si="6"/>
        <v>900</v>
      </c>
      <c r="I22" s="80">
        <f t="shared" si="1"/>
        <v>945</v>
      </c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>
        <f t="shared" si="2"/>
        <v>990.00000000000011</v>
      </c>
      <c r="W22" s="80">
        <f t="shared" si="3"/>
        <v>1044</v>
      </c>
      <c r="X22" s="80">
        <f t="shared" si="4"/>
        <v>1098</v>
      </c>
      <c r="Y22" s="80">
        <f t="shared" si="7"/>
        <v>4977</v>
      </c>
      <c r="Z22" s="80">
        <f t="shared" si="9"/>
        <v>4500</v>
      </c>
      <c r="AA22" s="80">
        <f>Z22*(1-'MD - Customers'!I22)</f>
        <v>2700</v>
      </c>
      <c r="AB22" s="80">
        <f t="shared" si="10"/>
        <v>405</v>
      </c>
      <c r="AC22" s="80">
        <f t="shared" si="11"/>
        <v>425.25</v>
      </c>
      <c r="AD22" s="80">
        <f t="shared" si="11"/>
        <v>446.51249999999999</v>
      </c>
      <c r="AE22" s="80">
        <f t="shared" si="11"/>
        <v>468.83812499999999</v>
      </c>
      <c r="AF22" s="80">
        <f t="shared" si="12"/>
        <v>4445.600625</v>
      </c>
      <c r="AG22" s="189">
        <f t="shared" si="13"/>
        <v>0.11953376378697984</v>
      </c>
      <c r="AH22" s="190">
        <f t="shared" si="14"/>
        <v>0.10677102169981915</v>
      </c>
    </row>
    <row r="23" spans="1:140" x14ac:dyDescent="0.25">
      <c r="A23" s="80">
        <v>5001</v>
      </c>
      <c r="B23" s="80">
        <v>7500</v>
      </c>
      <c r="C23" s="80">
        <f t="shared" si="8"/>
        <v>6251</v>
      </c>
      <c r="D23" s="161">
        <f t="shared" si="0"/>
        <v>1875</v>
      </c>
      <c r="E23" s="92" t="s">
        <v>139</v>
      </c>
      <c r="F23" s="186">
        <f>'MD - Customers'!H23</f>
        <v>0.04</v>
      </c>
      <c r="G23" s="80">
        <f t="shared" si="5"/>
        <v>75</v>
      </c>
      <c r="H23" s="80">
        <f t="shared" si="6"/>
        <v>900</v>
      </c>
      <c r="I23" s="80">
        <f t="shared" si="1"/>
        <v>945</v>
      </c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>
        <f t="shared" si="2"/>
        <v>990.00000000000011</v>
      </c>
      <c r="W23" s="80">
        <f t="shared" si="3"/>
        <v>1044</v>
      </c>
      <c r="X23" s="80">
        <f t="shared" si="4"/>
        <v>1098</v>
      </c>
      <c r="Y23" s="80">
        <f t="shared" si="7"/>
        <v>4977</v>
      </c>
      <c r="Z23" s="80">
        <f t="shared" si="9"/>
        <v>4500</v>
      </c>
      <c r="AA23" s="80">
        <f>Z23*(1-'MD - Customers'!I23)</f>
        <v>2700</v>
      </c>
      <c r="AB23" s="80">
        <f t="shared" si="10"/>
        <v>405</v>
      </c>
      <c r="AC23" s="80">
        <f t="shared" si="11"/>
        <v>425.25</v>
      </c>
      <c r="AD23" s="80">
        <f t="shared" si="11"/>
        <v>446.51249999999999</v>
      </c>
      <c r="AE23" s="80">
        <f t="shared" si="11"/>
        <v>468.83812499999999</v>
      </c>
      <c r="AF23" s="80">
        <f t="shared" si="12"/>
        <v>4445.600625</v>
      </c>
      <c r="AG23" s="189">
        <f t="shared" si="13"/>
        <v>0.11953376378697984</v>
      </c>
      <c r="AH23" s="190">
        <f t="shared" si="14"/>
        <v>0.10677102169981915</v>
      </c>
    </row>
    <row r="24" spans="1:140" s="53" customFormat="1" x14ac:dyDescent="0.25">
      <c r="A24" s="163">
        <v>7501</v>
      </c>
      <c r="B24" s="163">
        <v>10000</v>
      </c>
      <c r="C24" s="82">
        <f t="shared" si="8"/>
        <v>8751</v>
      </c>
      <c r="D24" s="160">
        <f t="shared" si="0"/>
        <v>2625</v>
      </c>
      <c r="E24" s="88" t="s">
        <v>138</v>
      </c>
      <c r="F24" s="185">
        <f>'MD - Customers'!H24</f>
        <v>3.5000000000000003E-2</v>
      </c>
      <c r="G24" s="196">
        <f t="shared" si="5"/>
        <v>91.88</v>
      </c>
      <c r="H24" s="82">
        <f t="shared" si="6"/>
        <v>1102.56</v>
      </c>
      <c r="I24" s="82">
        <f t="shared" si="1"/>
        <v>1157.6880000000001</v>
      </c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>
        <f t="shared" si="2"/>
        <v>1212.816</v>
      </c>
      <c r="W24" s="82">
        <f t="shared" si="3"/>
        <v>1278.9695999999999</v>
      </c>
      <c r="X24" s="82">
        <f t="shared" si="4"/>
        <v>1345.1232</v>
      </c>
      <c r="Y24" s="163">
        <f t="shared" si="7"/>
        <v>6097.1568000000007</v>
      </c>
      <c r="Z24" s="82">
        <f t="shared" si="9"/>
        <v>5512.7999999999993</v>
      </c>
      <c r="AA24" s="196">
        <f>Z24*(1-'MD - Customers'!I24)</f>
        <v>3032.04</v>
      </c>
      <c r="AB24" s="82">
        <f t="shared" si="10"/>
        <v>454.80599999999998</v>
      </c>
      <c r="AC24" s="82">
        <f t="shared" si="11"/>
        <v>477.54629999999997</v>
      </c>
      <c r="AD24" s="82">
        <f t="shared" si="11"/>
        <v>501.42361499999998</v>
      </c>
      <c r="AE24" s="82">
        <f t="shared" si="11"/>
        <v>526.49479574999998</v>
      </c>
      <c r="AF24" s="163">
        <f t="shared" si="12"/>
        <v>4992.31071075</v>
      </c>
      <c r="AG24" s="192">
        <f t="shared" si="13"/>
        <v>0.22130956049488723</v>
      </c>
      <c r="AH24" s="193">
        <f t="shared" si="14"/>
        <v>0.181206769891501</v>
      </c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  <c r="CD24" s="142"/>
      <c r="CE24" s="142"/>
      <c r="CF24" s="142"/>
      <c r="CG24" s="142"/>
      <c r="CH24" s="142"/>
      <c r="CI24" s="142"/>
      <c r="CJ24" s="142"/>
      <c r="CK24" s="142"/>
      <c r="CL24" s="142"/>
      <c r="CM24" s="142"/>
      <c r="CN24" s="142"/>
      <c r="CO24" s="142"/>
      <c r="CP24" s="142"/>
      <c r="CQ24" s="142"/>
      <c r="CR24" s="142"/>
      <c r="CS24" s="142"/>
      <c r="CT24" s="142"/>
      <c r="CU24" s="142"/>
      <c r="CV24" s="142"/>
      <c r="CW24" s="142"/>
      <c r="CX24" s="142"/>
      <c r="CY24" s="142"/>
      <c r="CZ24" s="142"/>
      <c r="DA24" s="142"/>
      <c r="DB24" s="142"/>
      <c r="DC24" s="142"/>
      <c r="DD24" s="142"/>
      <c r="DE24" s="142"/>
      <c r="DF24" s="142"/>
      <c r="DG24" s="142"/>
      <c r="DH24" s="142"/>
      <c r="DI24" s="142"/>
      <c r="DJ24" s="142"/>
      <c r="DK24" s="142"/>
      <c r="DL24" s="142"/>
      <c r="DM24" s="142"/>
      <c r="DN24" s="142"/>
      <c r="DO24" s="142"/>
      <c r="DP24" s="142"/>
      <c r="DQ24" s="142"/>
      <c r="DR24" s="142"/>
      <c r="DS24" s="142"/>
      <c r="DT24" s="142"/>
      <c r="DU24" s="142"/>
      <c r="DV24" s="142"/>
      <c r="DW24" s="142"/>
      <c r="DX24" s="142"/>
      <c r="DY24" s="142"/>
      <c r="DZ24" s="142"/>
      <c r="EA24" s="142"/>
      <c r="EB24" s="142"/>
      <c r="EC24" s="142"/>
      <c r="ED24" s="142"/>
      <c r="EE24" s="142"/>
      <c r="EF24" s="142"/>
      <c r="EG24" s="142"/>
      <c r="EH24" s="142"/>
      <c r="EI24" s="142"/>
      <c r="EJ24" s="142"/>
    </row>
    <row r="25" spans="1:140" x14ac:dyDescent="0.25">
      <c r="A25" s="80">
        <v>7501</v>
      </c>
      <c r="B25" s="80">
        <v>10000</v>
      </c>
      <c r="C25" s="80">
        <f t="shared" si="8"/>
        <v>8751</v>
      </c>
      <c r="D25" s="161">
        <f t="shared" si="0"/>
        <v>2625</v>
      </c>
      <c r="E25" s="92" t="s">
        <v>140</v>
      </c>
      <c r="F25" s="186">
        <f>'MD - Customers'!H25</f>
        <v>3.5000000000000003E-2</v>
      </c>
      <c r="G25" s="80">
        <f t="shared" si="5"/>
        <v>91.88</v>
      </c>
      <c r="H25" s="80">
        <f t="shared" si="6"/>
        <v>1102.56</v>
      </c>
      <c r="I25" s="80">
        <f t="shared" si="1"/>
        <v>1157.6880000000001</v>
      </c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>
        <f t="shared" si="2"/>
        <v>1212.816</v>
      </c>
      <c r="W25" s="80">
        <f t="shared" si="3"/>
        <v>1278.9695999999999</v>
      </c>
      <c r="X25" s="80">
        <f t="shared" si="4"/>
        <v>1345.1232</v>
      </c>
      <c r="Y25" s="80">
        <f t="shared" si="7"/>
        <v>6097.1568000000007</v>
      </c>
      <c r="Z25" s="80">
        <f t="shared" si="9"/>
        <v>5512.7999999999993</v>
      </c>
      <c r="AA25" s="80">
        <f>Z25*(1-'MD - Customers'!I25)</f>
        <v>3032.04</v>
      </c>
      <c r="AB25" s="80">
        <f t="shared" si="10"/>
        <v>454.80599999999998</v>
      </c>
      <c r="AC25" s="80">
        <f t="shared" si="11"/>
        <v>477.54629999999997</v>
      </c>
      <c r="AD25" s="80">
        <f t="shared" si="11"/>
        <v>501.42361499999998</v>
      </c>
      <c r="AE25" s="80">
        <f t="shared" si="11"/>
        <v>526.49479574999998</v>
      </c>
      <c r="AF25" s="80">
        <f t="shared" si="12"/>
        <v>4992.31071075</v>
      </c>
      <c r="AG25" s="189">
        <f t="shared" si="13"/>
        <v>0.22130956049488723</v>
      </c>
      <c r="AH25" s="190">
        <f t="shared" si="14"/>
        <v>0.181206769891501</v>
      </c>
    </row>
    <row r="26" spans="1:140" x14ac:dyDescent="0.25">
      <c r="A26" s="80">
        <v>7501</v>
      </c>
      <c r="B26" s="80">
        <v>10000</v>
      </c>
      <c r="C26" s="80">
        <f t="shared" si="8"/>
        <v>8751</v>
      </c>
      <c r="D26" s="161">
        <f t="shared" si="0"/>
        <v>2625</v>
      </c>
      <c r="E26" s="92" t="s">
        <v>139</v>
      </c>
      <c r="F26" s="186">
        <f>'MD - Customers'!H26</f>
        <v>3.5000000000000003E-2</v>
      </c>
      <c r="G26" s="80">
        <f t="shared" si="5"/>
        <v>91.88</v>
      </c>
      <c r="H26" s="80">
        <f t="shared" si="6"/>
        <v>1102.56</v>
      </c>
      <c r="I26" s="80">
        <f t="shared" si="1"/>
        <v>1157.6880000000001</v>
      </c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>
        <f t="shared" si="2"/>
        <v>1212.816</v>
      </c>
      <c r="W26" s="80">
        <f t="shared" si="3"/>
        <v>1278.9695999999999</v>
      </c>
      <c r="X26" s="80">
        <f t="shared" si="4"/>
        <v>1345.1232</v>
      </c>
      <c r="Y26" s="80">
        <f t="shared" si="7"/>
        <v>6097.1568000000007</v>
      </c>
      <c r="Z26" s="80">
        <f t="shared" si="9"/>
        <v>5512.7999999999993</v>
      </c>
      <c r="AA26" s="80">
        <f>Z26*(1-'MD - Customers'!I26)</f>
        <v>3032.04</v>
      </c>
      <c r="AB26" s="80">
        <f t="shared" si="10"/>
        <v>454.80599999999998</v>
      </c>
      <c r="AC26" s="80">
        <f t="shared" si="11"/>
        <v>477.54629999999997</v>
      </c>
      <c r="AD26" s="80">
        <f t="shared" si="11"/>
        <v>501.42361499999998</v>
      </c>
      <c r="AE26" s="80">
        <f t="shared" si="11"/>
        <v>526.49479574999998</v>
      </c>
      <c r="AF26" s="80">
        <f t="shared" si="12"/>
        <v>4992.31071075</v>
      </c>
      <c r="AG26" s="189">
        <f t="shared" si="13"/>
        <v>0.22130956049488723</v>
      </c>
      <c r="AH26" s="190">
        <f t="shared" si="14"/>
        <v>0.181206769891501</v>
      </c>
    </row>
    <row r="27" spans="1:140" s="53" customFormat="1" x14ac:dyDescent="0.25">
      <c r="A27" s="163">
        <v>10001</v>
      </c>
      <c r="B27" s="163">
        <v>15000</v>
      </c>
      <c r="C27" s="82">
        <f t="shared" si="8"/>
        <v>12501</v>
      </c>
      <c r="D27" s="160">
        <f t="shared" si="0"/>
        <v>3750</v>
      </c>
      <c r="E27" s="88" t="s">
        <v>138</v>
      </c>
      <c r="F27" s="185">
        <f>'MD - Customers'!H27</f>
        <v>0.03</v>
      </c>
      <c r="G27" s="196">
        <f t="shared" si="5"/>
        <v>112.5</v>
      </c>
      <c r="H27" s="82">
        <f t="shared" si="6"/>
        <v>1350</v>
      </c>
      <c r="I27" s="82">
        <f t="shared" si="1"/>
        <v>1417.5</v>
      </c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>
        <f t="shared" si="2"/>
        <v>1485.0000000000002</v>
      </c>
      <c r="W27" s="82">
        <f t="shared" si="3"/>
        <v>1566</v>
      </c>
      <c r="X27" s="82">
        <f t="shared" si="4"/>
        <v>1647</v>
      </c>
      <c r="Y27" s="163">
        <f t="shared" si="7"/>
        <v>7465.5</v>
      </c>
      <c r="Z27" s="82">
        <f t="shared" si="9"/>
        <v>6750</v>
      </c>
      <c r="AA27" s="196">
        <f>Z27*(1-'MD - Customers'!I27)</f>
        <v>3712.5000000000005</v>
      </c>
      <c r="AB27" s="82">
        <f t="shared" si="10"/>
        <v>556.875</v>
      </c>
      <c r="AC27" s="82">
        <f t="shared" si="11"/>
        <v>584.71875</v>
      </c>
      <c r="AD27" s="82">
        <f t="shared" si="11"/>
        <v>613.95468749999998</v>
      </c>
      <c r="AE27" s="82">
        <f t="shared" si="11"/>
        <v>644.65242187499996</v>
      </c>
      <c r="AF27" s="163">
        <f t="shared" si="12"/>
        <v>6112.7008593749997</v>
      </c>
      <c r="AG27" s="192">
        <f t="shared" si="13"/>
        <v>0.22130956049488718</v>
      </c>
      <c r="AH27" s="193">
        <f t="shared" si="14"/>
        <v>0.18120676989150095</v>
      </c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2"/>
      <c r="CT27" s="142"/>
      <c r="CU27" s="142"/>
      <c r="CV27" s="142"/>
      <c r="CW27" s="142"/>
      <c r="CX27" s="142"/>
      <c r="CY27" s="142"/>
      <c r="CZ27" s="142"/>
      <c r="DA27" s="142"/>
      <c r="DB27" s="142"/>
      <c r="DC27" s="142"/>
      <c r="DD27" s="142"/>
      <c r="DE27" s="142"/>
      <c r="DF27" s="142"/>
      <c r="DG27" s="142"/>
      <c r="DH27" s="142"/>
      <c r="DI27" s="142"/>
      <c r="DJ27" s="142"/>
      <c r="DK27" s="142"/>
      <c r="DL27" s="142"/>
      <c r="DM27" s="142"/>
      <c r="DN27" s="142"/>
      <c r="DO27" s="142"/>
      <c r="DP27" s="142"/>
      <c r="DQ27" s="142"/>
      <c r="DR27" s="142"/>
      <c r="DS27" s="142"/>
      <c r="DT27" s="142"/>
      <c r="DU27" s="142"/>
      <c r="DV27" s="142"/>
      <c r="DW27" s="142"/>
      <c r="DX27" s="142"/>
      <c r="DY27" s="142"/>
      <c r="DZ27" s="142"/>
      <c r="EA27" s="142"/>
      <c r="EB27" s="142"/>
      <c r="EC27" s="142"/>
      <c r="ED27" s="142"/>
      <c r="EE27" s="142"/>
      <c r="EF27" s="142"/>
      <c r="EG27" s="142"/>
      <c r="EH27" s="142"/>
      <c r="EI27" s="142"/>
      <c r="EJ27" s="142"/>
    </row>
    <row r="28" spans="1:140" x14ac:dyDescent="0.25">
      <c r="A28" s="80">
        <v>10001</v>
      </c>
      <c r="B28" s="80">
        <v>15000</v>
      </c>
      <c r="C28" s="80">
        <f t="shared" si="8"/>
        <v>12501</v>
      </c>
      <c r="D28" s="161">
        <f t="shared" si="0"/>
        <v>3750</v>
      </c>
      <c r="E28" s="92" t="s">
        <v>140</v>
      </c>
      <c r="F28" s="186">
        <f>'MD - Customers'!H28</f>
        <v>0.03</v>
      </c>
      <c r="G28" s="80">
        <f t="shared" si="5"/>
        <v>112.5</v>
      </c>
      <c r="H28" s="80">
        <f t="shared" si="6"/>
        <v>1350</v>
      </c>
      <c r="I28" s="80">
        <f t="shared" si="1"/>
        <v>1417.5</v>
      </c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>
        <f t="shared" si="2"/>
        <v>1485.0000000000002</v>
      </c>
      <c r="W28" s="80">
        <f t="shared" si="3"/>
        <v>1566</v>
      </c>
      <c r="X28" s="80">
        <f t="shared" si="4"/>
        <v>1647</v>
      </c>
      <c r="Y28" s="80">
        <f t="shared" si="7"/>
        <v>7465.5</v>
      </c>
      <c r="Z28" s="80">
        <f t="shared" si="9"/>
        <v>6750</v>
      </c>
      <c r="AA28" s="80">
        <f>Z28*(1-'MD - Customers'!I28)</f>
        <v>3712.5000000000005</v>
      </c>
      <c r="AB28" s="80">
        <f t="shared" si="10"/>
        <v>556.875</v>
      </c>
      <c r="AC28" s="80">
        <f t="shared" si="11"/>
        <v>584.71875</v>
      </c>
      <c r="AD28" s="80">
        <f t="shared" si="11"/>
        <v>613.95468749999998</v>
      </c>
      <c r="AE28" s="80">
        <f t="shared" si="11"/>
        <v>644.65242187499996</v>
      </c>
      <c r="AF28" s="80">
        <f t="shared" si="12"/>
        <v>6112.7008593749997</v>
      </c>
      <c r="AG28" s="189">
        <f t="shared" si="13"/>
        <v>0.22130956049488718</v>
      </c>
      <c r="AH28" s="190">
        <f t="shared" si="14"/>
        <v>0.18120676989150095</v>
      </c>
    </row>
    <row r="29" spans="1:140" x14ac:dyDescent="0.25">
      <c r="A29" s="80">
        <v>10001</v>
      </c>
      <c r="B29" s="80">
        <v>15000</v>
      </c>
      <c r="C29" s="80">
        <f t="shared" si="8"/>
        <v>12501</v>
      </c>
      <c r="D29" s="161">
        <f t="shared" si="0"/>
        <v>3750</v>
      </c>
      <c r="E29" s="92" t="s">
        <v>139</v>
      </c>
      <c r="F29" s="186">
        <f>'MD - Customers'!H29</f>
        <v>0.03</v>
      </c>
      <c r="G29" s="80">
        <f t="shared" si="5"/>
        <v>112.5</v>
      </c>
      <c r="H29" s="80">
        <f t="shared" si="6"/>
        <v>1350</v>
      </c>
      <c r="I29" s="80">
        <f t="shared" si="1"/>
        <v>1417.5</v>
      </c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>
        <f t="shared" si="2"/>
        <v>1485.0000000000002</v>
      </c>
      <c r="W29" s="80">
        <f t="shared" si="3"/>
        <v>1566</v>
      </c>
      <c r="X29" s="80">
        <f t="shared" si="4"/>
        <v>1647</v>
      </c>
      <c r="Y29" s="80">
        <f t="shared" si="7"/>
        <v>7465.5</v>
      </c>
      <c r="Z29" s="80">
        <f t="shared" si="9"/>
        <v>6750</v>
      </c>
      <c r="AA29" s="80">
        <f>Z29*(1-'MD - Customers'!I29)</f>
        <v>3712.5000000000005</v>
      </c>
      <c r="AB29" s="80">
        <f t="shared" si="10"/>
        <v>556.875</v>
      </c>
      <c r="AC29" s="80">
        <f t="shared" ref="AC29:AE41" si="15">AB29+(AB29*Annual_Maintenance_Fee_Increase)</f>
        <v>584.71875</v>
      </c>
      <c r="AD29" s="80">
        <f t="shared" si="15"/>
        <v>613.95468749999998</v>
      </c>
      <c r="AE29" s="80">
        <f t="shared" si="15"/>
        <v>644.65242187499996</v>
      </c>
      <c r="AF29" s="80">
        <f t="shared" si="12"/>
        <v>6112.7008593749997</v>
      </c>
      <c r="AG29" s="189">
        <f t="shared" si="13"/>
        <v>0.22130956049488718</v>
      </c>
      <c r="AH29" s="190">
        <f t="shared" si="14"/>
        <v>0.18120676989150095</v>
      </c>
    </row>
    <row r="30" spans="1:140" x14ac:dyDescent="0.25">
      <c r="A30" s="80">
        <v>10001</v>
      </c>
      <c r="B30" s="80">
        <v>15000</v>
      </c>
      <c r="C30" s="80">
        <f t="shared" si="8"/>
        <v>12501</v>
      </c>
      <c r="D30" s="161">
        <f t="shared" si="0"/>
        <v>3750</v>
      </c>
      <c r="E30" s="92" t="s">
        <v>160</v>
      </c>
      <c r="F30" s="186">
        <f>'MD - Customers'!H30</f>
        <v>0.03</v>
      </c>
      <c r="G30" s="80">
        <f t="shared" si="5"/>
        <v>112.5</v>
      </c>
      <c r="H30" s="80">
        <f t="shared" si="6"/>
        <v>1350</v>
      </c>
      <c r="I30" s="80">
        <f t="shared" si="1"/>
        <v>1417.5</v>
      </c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>
        <f t="shared" si="2"/>
        <v>1485.0000000000002</v>
      </c>
      <c r="W30" s="80">
        <f t="shared" si="3"/>
        <v>1566</v>
      </c>
      <c r="X30" s="80">
        <f t="shared" si="4"/>
        <v>1647</v>
      </c>
      <c r="Y30" s="80">
        <f t="shared" si="7"/>
        <v>7465.5</v>
      </c>
      <c r="Z30" s="80">
        <f t="shared" si="9"/>
        <v>6750</v>
      </c>
      <c r="AA30" s="80">
        <f>Z30*(1-'MD - Customers'!I30)</f>
        <v>3712.5000000000005</v>
      </c>
      <c r="AB30" s="80">
        <f t="shared" si="10"/>
        <v>556.875</v>
      </c>
      <c r="AC30" s="80">
        <f t="shared" si="15"/>
        <v>584.71875</v>
      </c>
      <c r="AD30" s="80">
        <f t="shared" si="15"/>
        <v>613.95468749999998</v>
      </c>
      <c r="AE30" s="80">
        <f t="shared" si="15"/>
        <v>644.65242187499996</v>
      </c>
      <c r="AF30" s="80">
        <f t="shared" si="12"/>
        <v>6112.7008593749997</v>
      </c>
      <c r="AG30" s="189">
        <f t="shared" si="13"/>
        <v>0.22130956049488718</v>
      </c>
      <c r="AH30" s="190">
        <f t="shared" si="14"/>
        <v>0.18120676989150095</v>
      </c>
    </row>
    <row r="31" spans="1:140" x14ac:dyDescent="0.25">
      <c r="A31" s="80">
        <v>10001</v>
      </c>
      <c r="B31" s="80">
        <v>15000</v>
      </c>
      <c r="C31" s="80">
        <f t="shared" si="8"/>
        <v>12501</v>
      </c>
      <c r="D31" s="161">
        <f t="shared" si="0"/>
        <v>3750</v>
      </c>
      <c r="E31" s="93" t="s">
        <v>161</v>
      </c>
      <c r="F31" s="186">
        <f>'MD - Customers'!H31</f>
        <v>0.03</v>
      </c>
      <c r="G31" s="80">
        <f t="shared" si="5"/>
        <v>112.5</v>
      </c>
      <c r="H31" s="80">
        <f t="shared" si="6"/>
        <v>1350</v>
      </c>
      <c r="I31" s="80">
        <f t="shared" si="1"/>
        <v>1417.5</v>
      </c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>
        <f t="shared" si="2"/>
        <v>1485.0000000000002</v>
      </c>
      <c r="W31" s="80">
        <f t="shared" si="3"/>
        <v>1566</v>
      </c>
      <c r="X31" s="80">
        <f t="shared" si="4"/>
        <v>1647</v>
      </c>
      <c r="Y31" s="80">
        <f t="shared" si="7"/>
        <v>7465.5</v>
      </c>
      <c r="Z31" s="80">
        <f t="shared" si="9"/>
        <v>6750</v>
      </c>
      <c r="AA31" s="80">
        <f>Z31*(1-'MD - Customers'!I31)</f>
        <v>3712.5000000000005</v>
      </c>
      <c r="AB31" s="80">
        <f t="shared" si="10"/>
        <v>556.875</v>
      </c>
      <c r="AC31" s="80">
        <f t="shared" si="15"/>
        <v>584.71875</v>
      </c>
      <c r="AD31" s="80">
        <f t="shared" si="15"/>
        <v>613.95468749999998</v>
      </c>
      <c r="AE31" s="80">
        <f t="shared" si="15"/>
        <v>644.65242187499996</v>
      </c>
      <c r="AF31" s="80">
        <f t="shared" si="12"/>
        <v>6112.7008593749997</v>
      </c>
      <c r="AG31" s="189">
        <f t="shared" si="13"/>
        <v>0.22130956049488718</v>
      </c>
      <c r="AH31" s="190">
        <f t="shared" si="14"/>
        <v>0.18120676989150095</v>
      </c>
    </row>
    <row r="32" spans="1:140" s="53" customFormat="1" x14ac:dyDescent="0.25">
      <c r="A32" s="163">
        <v>15001</v>
      </c>
      <c r="B32" s="163">
        <v>20000</v>
      </c>
      <c r="C32" s="82">
        <f t="shared" si="8"/>
        <v>17501</v>
      </c>
      <c r="D32" s="160">
        <f t="shared" si="0"/>
        <v>5250</v>
      </c>
      <c r="E32" s="88" t="s">
        <v>138</v>
      </c>
      <c r="F32" s="185">
        <f>'MD - Customers'!H32</f>
        <v>2.5000000000000001E-2</v>
      </c>
      <c r="G32" s="196">
        <f t="shared" si="5"/>
        <v>131.25</v>
      </c>
      <c r="H32" s="82">
        <f t="shared" si="6"/>
        <v>1575</v>
      </c>
      <c r="I32" s="82">
        <f t="shared" si="1"/>
        <v>1653.75</v>
      </c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>
        <f t="shared" si="2"/>
        <v>1732.5000000000002</v>
      </c>
      <c r="W32" s="82">
        <f t="shared" si="3"/>
        <v>1826.9999999999998</v>
      </c>
      <c r="X32" s="82">
        <f t="shared" si="4"/>
        <v>1921.5</v>
      </c>
      <c r="Y32" s="163">
        <f t="shared" si="7"/>
        <v>8709.75</v>
      </c>
      <c r="Z32" s="82">
        <f t="shared" si="9"/>
        <v>7875</v>
      </c>
      <c r="AA32" s="196">
        <f>Z32*(1-'MD - Customers'!I32)</f>
        <v>4331.25</v>
      </c>
      <c r="AB32" s="82">
        <f t="shared" si="10"/>
        <v>649.6875</v>
      </c>
      <c r="AC32" s="82">
        <f t="shared" si="15"/>
        <v>682.171875</v>
      </c>
      <c r="AD32" s="82">
        <f t="shared" si="15"/>
        <v>716.28046874999995</v>
      </c>
      <c r="AE32" s="82">
        <f t="shared" si="15"/>
        <v>752.09449218750001</v>
      </c>
      <c r="AF32" s="163">
        <f t="shared" si="12"/>
        <v>7131.4843359375</v>
      </c>
      <c r="AG32" s="192">
        <f t="shared" si="13"/>
        <v>0.22130956049488712</v>
      </c>
      <c r="AH32" s="193">
        <f t="shared" si="14"/>
        <v>0.18120676989150092</v>
      </c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142"/>
      <c r="CS32" s="142"/>
      <c r="CT32" s="142"/>
      <c r="CU32" s="142"/>
      <c r="CV32" s="142"/>
      <c r="CW32" s="142"/>
      <c r="CX32" s="142"/>
      <c r="CY32" s="142"/>
      <c r="CZ32" s="142"/>
      <c r="DA32" s="142"/>
      <c r="DB32" s="142"/>
      <c r="DC32" s="142"/>
      <c r="DD32" s="142"/>
      <c r="DE32" s="142"/>
      <c r="DF32" s="142"/>
      <c r="DG32" s="142"/>
      <c r="DH32" s="142"/>
      <c r="DI32" s="142"/>
      <c r="DJ32" s="142"/>
      <c r="DK32" s="142"/>
      <c r="DL32" s="142"/>
      <c r="DM32" s="142"/>
      <c r="DN32" s="142"/>
      <c r="DO32" s="142"/>
      <c r="DP32" s="142"/>
      <c r="DQ32" s="142"/>
      <c r="DR32" s="142"/>
      <c r="DS32" s="142"/>
      <c r="DT32" s="142"/>
      <c r="DU32" s="142"/>
      <c r="DV32" s="142"/>
      <c r="DW32" s="142"/>
      <c r="DX32" s="142"/>
      <c r="DY32" s="142"/>
      <c r="DZ32" s="142"/>
      <c r="EA32" s="142"/>
      <c r="EB32" s="142"/>
      <c r="EC32" s="142"/>
      <c r="ED32" s="142"/>
      <c r="EE32" s="142"/>
      <c r="EF32" s="142"/>
      <c r="EG32" s="142"/>
      <c r="EH32" s="142"/>
      <c r="EI32" s="142"/>
      <c r="EJ32" s="142"/>
    </row>
    <row r="33" spans="1:140" x14ac:dyDescent="0.25">
      <c r="A33" s="80">
        <v>15001</v>
      </c>
      <c r="B33" s="80">
        <v>20000</v>
      </c>
      <c r="C33" s="80">
        <f t="shared" si="8"/>
        <v>17501</v>
      </c>
      <c r="D33" s="161">
        <f t="shared" si="0"/>
        <v>5250</v>
      </c>
      <c r="E33" s="92" t="s">
        <v>140</v>
      </c>
      <c r="F33" s="186">
        <f>'MD - Customers'!H33</f>
        <v>2.5000000000000001E-2</v>
      </c>
      <c r="G33" s="80">
        <f t="shared" si="5"/>
        <v>131.25</v>
      </c>
      <c r="H33" s="80">
        <f t="shared" si="6"/>
        <v>1575</v>
      </c>
      <c r="I33" s="80">
        <f t="shared" si="1"/>
        <v>1653.75</v>
      </c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>
        <f t="shared" si="2"/>
        <v>1732.5000000000002</v>
      </c>
      <c r="W33" s="80">
        <f t="shared" si="3"/>
        <v>1826.9999999999998</v>
      </c>
      <c r="X33" s="80">
        <f t="shared" si="4"/>
        <v>1921.5</v>
      </c>
      <c r="Y33" s="80">
        <f t="shared" si="7"/>
        <v>8709.75</v>
      </c>
      <c r="Z33" s="80">
        <f t="shared" si="9"/>
        <v>7875</v>
      </c>
      <c r="AA33" s="80">
        <f>Z33*(1-'MD - Customers'!I33)</f>
        <v>4331.25</v>
      </c>
      <c r="AB33" s="80">
        <f t="shared" si="10"/>
        <v>649.6875</v>
      </c>
      <c r="AC33" s="80">
        <f t="shared" si="15"/>
        <v>682.171875</v>
      </c>
      <c r="AD33" s="80">
        <f t="shared" si="15"/>
        <v>716.28046874999995</v>
      </c>
      <c r="AE33" s="80">
        <f t="shared" si="15"/>
        <v>752.09449218750001</v>
      </c>
      <c r="AF33" s="80">
        <f t="shared" si="12"/>
        <v>7131.4843359375</v>
      </c>
      <c r="AG33" s="189">
        <f t="shared" si="13"/>
        <v>0.22130956049488712</v>
      </c>
      <c r="AH33" s="190">
        <f t="shared" si="14"/>
        <v>0.18120676989150092</v>
      </c>
    </row>
    <row r="34" spans="1:140" x14ac:dyDescent="0.25">
      <c r="A34" s="80">
        <v>15001</v>
      </c>
      <c r="B34" s="80">
        <v>20000</v>
      </c>
      <c r="C34" s="80">
        <f t="shared" si="8"/>
        <v>17501</v>
      </c>
      <c r="D34" s="161">
        <f t="shared" si="0"/>
        <v>5250</v>
      </c>
      <c r="E34" s="92" t="s">
        <v>139</v>
      </c>
      <c r="F34" s="186">
        <f>'MD - Customers'!H34</f>
        <v>2.5000000000000001E-2</v>
      </c>
      <c r="G34" s="80">
        <f t="shared" si="5"/>
        <v>131.25</v>
      </c>
      <c r="H34" s="80">
        <f t="shared" si="6"/>
        <v>1575</v>
      </c>
      <c r="I34" s="80">
        <f t="shared" si="1"/>
        <v>1653.75</v>
      </c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>
        <f t="shared" si="2"/>
        <v>1732.5000000000002</v>
      </c>
      <c r="W34" s="80">
        <f t="shared" si="3"/>
        <v>1826.9999999999998</v>
      </c>
      <c r="X34" s="80">
        <f t="shared" si="4"/>
        <v>1921.5</v>
      </c>
      <c r="Y34" s="80">
        <f t="shared" si="7"/>
        <v>8709.75</v>
      </c>
      <c r="Z34" s="80">
        <f t="shared" si="9"/>
        <v>7875</v>
      </c>
      <c r="AA34" s="80">
        <f>Z34*(1-'MD - Customers'!I34)</f>
        <v>4331.25</v>
      </c>
      <c r="AB34" s="80">
        <f t="shared" si="10"/>
        <v>649.6875</v>
      </c>
      <c r="AC34" s="80">
        <f t="shared" si="15"/>
        <v>682.171875</v>
      </c>
      <c r="AD34" s="80">
        <f t="shared" si="15"/>
        <v>716.28046874999995</v>
      </c>
      <c r="AE34" s="80">
        <f t="shared" si="15"/>
        <v>752.09449218750001</v>
      </c>
      <c r="AF34" s="80">
        <f t="shared" si="12"/>
        <v>7131.4843359375</v>
      </c>
      <c r="AG34" s="189">
        <f t="shared" si="13"/>
        <v>0.22130956049488712</v>
      </c>
      <c r="AH34" s="190">
        <f t="shared" si="14"/>
        <v>0.18120676989150092</v>
      </c>
    </row>
    <row r="35" spans="1:140" x14ac:dyDescent="0.25">
      <c r="A35" s="80">
        <v>15001</v>
      </c>
      <c r="B35" s="80">
        <v>20000</v>
      </c>
      <c r="C35" s="80">
        <f t="shared" si="8"/>
        <v>17501</v>
      </c>
      <c r="D35" s="161">
        <f t="shared" si="0"/>
        <v>5250</v>
      </c>
      <c r="E35" s="92" t="s">
        <v>141</v>
      </c>
      <c r="F35" s="186">
        <f>'MD - Customers'!H35</f>
        <v>2.5000000000000001E-2</v>
      </c>
      <c r="G35" s="80">
        <f t="shared" si="5"/>
        <v>131.25</v>
      </c>
      <c r="H35" s="80">
        <f t="shared" si="6"/>
        <v>1575</v>
      </c>
      <c r="I35" s="80">
        <f t="shared" si="1"/>
        <v>1653.75</v>
      </c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>
        <f t="shared" si="2"/>
        <v>1732.5000000000002</v>
      </c>
      <c r="W35" s="80">
        <f t="shared" si="3"/>
        <v>1826.9999999999998</v>
      </c>
      <c r="X35" s="80">
        <f t="shared" si="4"/>
        <v>1921.5</v>
      </c>
      <c r="Y35" s="80">
        <f t="shared" si="7"/>
        <v>8709.75</v>
      </c>
      <c r="Z35" s="80">
        <f t="shared" si="9"/>
        <v>7875</v>
      </c>
      <c r="AA35" s="80">
        <f>Z35*(1-'MD - Customers'!I35)</f>
        <v>4331.25</v>
      </c>
      <c r="AB35" s="80">
        <f t="shared" si="10"/>
        <v>649.6875</v>
      </c>
      <c r="AC35" s="80">
        <f t="shared" si="15"/>
        <v>682.171875</v>
      </c>
      <c r="AD35" s="80">
        <f t="shared" si="15"/>
        <v>716.28046874999995</v>
      </c>
      <c r="AE35" s="80">
        <f t="shared" si="15"/>
        <v>752.09449218750001</v>
      </c>
      <c r="AF35" s="80">
        <f t="shared" si="12"/>
        <v>7131.4843359375</v>
      </c>
      <c r="AG35" s="189">
        <f t="shared" si="13"/>
        <v>0.22130956049488712</v>
      </c>
      <c r="AH35" s="190">
        <f t="shared" si="14"/>
        <v>0.18120676989150092</v>
      </c>
    </row>
    <row r="36" spans="1:140" x14ac:dyDescent="0.25">
      <c r="A36" s="80">
        <v>15001</v>
      </c>
      <c r="B36" s="80">
        <v>20000</v>
      </c>
      <c r="C36" s="80">
        <f t="shared" si="8"/>
        <v>17501</v>
      </c>
      <c r="D36" s="161">
        <f t="shared" si="0"/>
        <v>5250</v>
      </c>
      <c r="E36" s="93" t="s">
        <v>142</v>
      </c>
      <c r="F36" s="186">
        <f>'MD - Customers'!H36</f>
        <v>2.5000000000000001E-2</v>
      </c>
      <c r="G36" s="80">
        <f t="shared" si="5"/>
        <v>131.25</v>
      </c>
      <c r="H36" s="80">
        <f t="shared" si="6"/>
        <v>1575</v>
      </c>
      <c r="I36" s="80">
        <f t="shared" si="1"/>
        <v>1653.75</v>
      </c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>
        <f t="shared" si="2"/>
        <v>1732.5000000000002</v>
      </c>
      <c r="W36" s="80">
        <f t="shared" si="3"/>
        <v>1826.9999999999998</v>
      </c>
      <c r="X36" s="80">
        <f t="shared" si="4"/>
        <v>1921.5</v>
      </c>
      <c r="Y36" s="80">
        <f t="shared" si="7"/>
        <v>8709.75</v>
      </c>
      <c r="Z36" s="80">
        <f t="shared" si="9"/>
        <v>7875</v>
      </c>
      <c r="AA36" s="80">
        <f>Z36*(1-'MD - Customers'!I36)</f>
        <v>4331.25</v>
      </c>
      <c r="AB36" s="80">
        <f t="shared" si="10"/>
        <v>649.6875</v>
      </c>
      <c r="AC36" s="80">
        <f t="shared" si="15"/>
        <v>682.171875</v>
      </c>
      <c r="AD36" s="80">
        <f t="shared" si="15"/>
        <v>716.28046874999995</v>
      </c>
      <c r="AE36" s="80">
        <f t="shared" si="15"/>
        <v>752.09449218750001</v>
      </c>
      <c r="AF36" s="80">
        <f t="shared" si="12"/>
        <v>7131.4843359375</v>
      </c>
      <c r="AG36" s="189">
        <f t="shared" si="13"/>
        <v>0.22130956049488712</v>
      </c>
      <c r="AH36" s="190">
        <f t="shared" si="14"/>
        <v>0.18120676989150092</v>
      </c>
    </row>
    <row r="37" spans="1:140" s="53" customFormat="1" x14ac:dyDescent="0.25">
      <c r="A37" s="163">
        <v>20001</v>
      </c>
      <c r="B37" s="163">
        <v>30000</v>
      </c>
      <c r="C37" s="82">
        <f t="shared" si="8"/>
        <v>25001</v>
      </c>
      <c r="D37" s="160">
        <f t="shared" si="0"/>
        <v>7500</v>
      </c>
      <c r="E37" s="88" t="s">
        <v>138</v>
      </c>
      <c r="F37" s="185">
        <f>'MD - Customers'!H37</f>
        <v>0.02</v>
      </c>
      <c r="G37" s="196">
        <f t="shared" si="5"/>
        <v>150</v>
      </c>
      <c r="H37" s="82">
        <f t="shared" si="6"/>
        <v>1800</v>
      </c>
      <c r="I37" s="82">
        <f t="shared" si="1"/>
        <v>1890</v>
      </c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>
        <f t="shared" si="2"/>
        <v>1980.0000000000002</v>
      </c>
      <c r="W37" s="82">
        <f t="shared" si="3"/>
        <v>2088</v>
      </c>
      <c r="X37" s="82">
        <f t="shared" si="4"/>
        <v>2196</v>
      </c>
      <c r="Y37" s="163">
        <f t="shared" si="7"/>
        <v>9954</v>
      </c>
      <c r="Z37" s="82">
        <f t="shared" si="9"/>
        <v>9000</v>
      </c>
      <c r="AA37" s="196">
        <f>Z37*(1-'MD - Customers'!I37)</f>
        <v>4950</v>
      </c>
      <c r="AB37" s="82">
        <f t="shared" si="10"/>
        <v>742.5</v>
      </c>
      <c r="AC37" s="82">
        <f t="shared" si="15"/>
        <v>779.625</v>
      </c>
      <c r="AD37" s="82">
        <f t="shared" si="15"/>
        <v>818.60625000000005</v>
      </c>
      <c r="AE37" s="82">
        <f t="shared" si="15"/>
        <v>859.53656250000006</v>
      </c>
      <c r="AF37" s="163">
        <f t="shared" si="12"/>
        <v>8150.2678125000002</v>
      </c>
      <c r="AG37" s="192">
        <f t="shared" si="13"/>
        <v>0.22130956049488709</v>
      </c>
      <c r="AH37" s="193">
        <f t="shared" si="14"/>
        <v>0.18120676989150089</v>
      </c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142"/>
      <c r="CS37" s="142"/>
      <c r="CT37" s="142"/>
      <c r="CU37" s="142"/>
      <c r="CV37" s="142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2"/>
      <c r="DH37" s="142"/>
      <c r="DI37" s="142"/>
      <c r="DJ37" s="142"/>
      <c r="DK37" s="142"/>
      <c r="DL37" s="142"/>
      <c r="DM37" s="142"/>
      <c r="DN37" s="142"/>
      <c r="DO37" s="142"/>
      <c r="DP37" s="142"/>
      <c r="DQ37" s="142"/>
      <c r="DR37" s="142"/>
      <c r="DS37" s="142"/>
      <c r="DT37" s="142"/>
      <c r="DU37" s="142"/>
      <c r="DV37" s="142"/>
      <c r="DW37" s="142"/>
      <c r="DX37" s="142"/>
      <c r="DY37" s="142"/>
      <c r="DZ37" s="142"/>
      <c r="EA37" s="142"/>
      <c r="EB37" s="142"/>
      <c r="EC37" s="142"/>
      <c r="ED37" s="142"/>
      <c r="EE37" s="142"/>
      <c r="EF37" s="142"/>
      <c r="EG37" s="142"/>
      <c r="EH37" s="142"/>
      <c r="EI37" s="142"/>
      <c r="EJ37" s="142"/>
    </row>
    <row r="38" spans="1:140" x14ac:dyDescent="0.25">
      <c r="A38" s="80">
        <v>20001</v>
      </c>
      <c r="B38" s="80">
        <v>30000</v>
      </c>
      <c r="C38" s="80">
        <f t="shared" si="8"/>
        <v>25001</v>
      </c>
      <c r="D38" s="161">
        <f t="shared" si="0"/>
        <v>7500</v>
      </c>
      <c r="E38" s="92" t="s">
        <v>140</v>
      </c>
      <c r="F38" s="186">
        <f>'MD - Customers'!H38</f>
        <v>0.02</v>
      </c>
      <c r="G38" s="80">
        <f t="shared" si="5"/>
        <v>150</v>
      </c>
      <c r="H38" s="80">
        <f t="shared" si="6"/>
        <v>1800</v>
      </c>
      <c r="I38" s="80">
        <f t="shared" si="1"/>
        <v>1890</v>
      </c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>
        <f t="shared" si="2"/>
        <v>1980.0000000000002</v>
      </c>
      <c r="W38" s="80">
        <f t="shared" si="3"/>
        <v>2088</v>
      </c>
      <c r="X38" s="80">
        <f t="shared" si="4"/>
        <v>2196</v>
      </c>
      <c r="Y38" s="80">
        <f t="shared" si="7"/>
        <v>9954</v>
      </c>
      <c r="Z38" s="80">
        <f t="shared" si="9"/>
        <v>9000</v>
      </c>
      <c r="AA38" s="80">
        <f>Z38*(1-'MD - Customers'!I38)</f>
        <v>4950</v>
      </c>
      <c r="AB38" s="80">
        <f t="shared" si="10"/>
        <v>742.5</v>
      </c>
      <c r="AC38" s="80">
        <f t="shared" si="15"/>
        <v>779.625</v>
      </c>
      <c r="AD38" s="80">
        <f t="shared" si="15"/>
        <v>818.60625000000005</v>
      </c>
      <c r="AE38" s="80">
        <f t="shared" si="15"/>
        <v>859.53656250000006</v>
      </c>
      <c r="AF38" s="80">
        <f t="shared" si="12"/>
        <v>8150.2678125000002</v>
      </c>
      <c r="AG38" s="189">
        <f t="shared" si="13"/>
        <v>0.22130956049488709</v>
      </c>
      <c r="AH38" s="190">
        <f t="shared" si="14"/>
        <v>0.18120676989150089</v>
      </c>
    </row>
    <row r="39" spans="1:140" x14ac:dyDescent="0.25">
      <c r="A39" s="80">
        <v>20001</v>
      </c>
      <c r="B39" s="80">
        <v>30000</v>
      </c>
      <c r="C39" s="80">
        <f t="shared" si="8"/>
        <v>25001</v>
      </c>
      <c r="D39" s="161">
        <f t="shared" si="0"/>
        <v>7500</v>
      </c>
      <c r="E39" s="92" t="s">
        <v>139</v>
      </c>
      <c r="F39" s="186">
        <f>'MD - Customers'!H39</f>
        <v>0.02</v>
      </c>
      <c r="G39" s="80">
        <f t="shared" si="5"/>
        <v>150</v>
      </c>
      <c r="H39" s="80">
        <f t="shared" si="6"/>
        <v>1800</v>
      </c>
      <c r="I39" s="80">
        <f t="shared" si="1"/>
        <v>1890</v>
      </c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>
        <f t="shared" si="2"/>
        <v>1980.0000000000002</v>
      </c>
      <c r="W39" s="80">
        <f t="shared" si="3"/>
        <v>2088</v>
      </c>
      <c r="X39" s="80">
        <f t="shared" si="4"/>
        <v>2196</v>
      </c>
      <c r="Y39" s="80">
        <f t="shared" si="7"/>
        <v>9954</v>
      </c>
      <c r="Z39" s="80">
        <f t="shared" si="9"/>
        <v>9000</v>
      </c>
      <c r="AA39" s="80">
        <f>Z39*(1-'MD - Customers'!I39)</f>
        <v>4950</v>
      </c>
      <c r="AB39" s="80">
        <f t="shared" si="10"/>
        <v>742.5</v>
      </c>
      <c r="AC39" s="80">
        <f t="shared" si="15"/>
        <v>779.625</v>
      </c>
      <c r="AD39" s="80">
        <f t="shared" si="15"/>
        <v>818.60625000000005</v>
      </c>
      <c r="AE39" s="80">
        <f t="shared" si="15"/>
        <v>859.53656250000006</v>
      </c>
      <c r="AF39" s="80">
        <f t="shared" si="12"/>
        <v>8150.2678125000002</v>
      </c>
      <c r="AG39" s="189">
        <f t="shared" si="13"/>
        <v>0.22130956049488709</v>
      </c>
      <c r="AH39" s="190">
        <f t="shared" si="14"/>
        <v>0.18120676989150089</v>
      </c>
    </row>
    <row r="40" spans="1:140" x14ac:dyDescent="0.25">
      <c r="A40" s="80">
        <v>20001</v>
      </c>
      <c r="B40" s="80">
        <v>30000</v>
      </c>
      <c r="C40" s="80">
        <f t="shared" si="8"/>
        <v>25001</v>
      </c>
      <c r="D40" s="161">
        <f t="shared" si="0"/>
        <v>7500</v>
      </c>
      <c r="E40" s="92" t="s">
        <v>141</v>
      </c>
      <c r="F40" s="186">
        <f>'MD - Customers'!H40</f>
        <v>0.02</v>
      </c>
      <c r="G40" s="80">
        <f t="shared" si="5"/>
        <v>150</v>
      </c>
      <c r="H40" s="80">
        <f t="shared" si="6"/>
        <v>1800</v>
      </c>
      <c r="I40" s="80">
        <f t="shared" si="1"/>
        <v>1890</v>
      </c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>
        <f t="shared" si="2"/>
        <v>1980.0000000000002</v>
      </c>
      <c r="W40" s="80">
        <f t="shared" si="3"/>
        <v>2088</v>
      </c>
      <c r="X40" s="80">
        <f t="shared" si="4"/>
        <v>2196</v>
      </c>
      <c r="Y40" s="80">
        <f t="shared" si="7"/>
        <v>9954</v>
      </c>
      <c r="Z40" s="80">
        <f t="shared" si="9"/>
        <v>9000</v>
      </c>
      <c r="AA40" s="80">
        <f>Z40*(1-'MD - Customers'!I40)</f>
        <v>4950</v>
      </c>
      <c r="AB40" s="80">
        <f t="shared" si="10"/>
        <v>742.5</v>
      </c>
      <c r="AC40" s="80">
        <f t="shared" si="15"/>
        <v>779.625</v>
      </c>
      <c r="AD40" s="80">
        <f t="shared" si="15"/>
        <v>818.60625000000005</v>
      </c>
      <c r="AE40" s="80">
        <f t="shared" si="15"/>
        <v>859.53656250000006</v>
      </c>
      <c r="AF40" s="80">
        <f t="shared" si="12"/>
        <v>8150.2678125000002</v>
      </c>
      <c r="AG40" s="189">
        <f t="shared" si="13"/>
        <v>0.22130956049488709</v>
      </c>
      <c r="AH40" s="190">
        <f t="shared" si="14"/>
        <v>0.18120676989150089</v>
      </c>
    </row>
    <row r="41" spans="1:140" x14ac:dyDescent="0.25">
      <c r="A41" s="80">
        <v>20001</v>
      </c>
      <c r="B41" s="80">
        <v>30000</v>
      </c>
      <c r="C41" s="80">
        <f t="shared" si="8"/>
        <v>25001</v>
      </c>
      <c r="D41" s="161">
        <f t="shared" si="0"/>
        <v>7500</v>
      </c>
      <c r="E41" s="93" t="s">
        <v>142</v>
      </c>
      <c r="F41" s="186">
        <f>'MD - Customers'!H41</f>
        <v>0.02</v>
      </c>
      <c r="G41" s="80">
        <f t="shared" si="5"/>
        <v>150</v>
      </c>
      <c r="H41" s="80">
        <f t="shared" si="6"/>
        <v>1800</v>
      </c>
      <c r="I41" s="80">
        <f t="shared" si="1"/>
        <v>1890</v>
      </c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>
        <f t="shared" si="2"/>
        <v>1980.0000000000002</v>
      </c>
      <c r="W41" s="80">
        <f t="shared" si="3"/>
        <v>2088</v>
      </c>
      <c r="X41" s="80">
        <f t="shared" si="4"/>
        <v>2196</v>
      </c>
      <c r="Y41" s="80">
        <f t="shared" si="7"/>
        <v>9954</v>
      </c>
      <c r="Z41" s="80">
        <f t="shared" si="9"/>
        <v>9000</v>
      </c>
      <c r="AA41" s="80">
        <f>Z41*(1-'MD - Customers'!I41)</f>
        <v>4950</v>
      </c>
      <c r="AB41" s="80">
        <f t="shared" si="10"/>
        <v>742.5</v>
      </c>
      <c r="AC41" s="80">
        <f t="shared" si="15"/>
        <v>779.625</v>
      </c>
      <c r="AD41" s="80">
        <f t="shared" si="15"/>
        <v>818.60625000000005</v>
      </c>
      <c r="AE41" s="80">
        <f t="shared" si="15"/>
        <v>859.53656250000006</v>
      </c>
      <c r="AF41" s="80">
        <f t="shared" si="12"/>
        <v>8150.2678125000002</v>
      </c>
      <c r="AG41" s="189">
        <f t="shared" si="13"/>
        <v>0.22130956049488709</v>
      </c>
      <c r="AH41" s="190">
        <f t="shared" si="14"/>
        <v>0.18120676989150089</v>
      </c>
    </row>
    <row r="42" spans="1:140" s="53" customFormat="1" x14ac:dyDescent="0.25">
      <c r="A42" s="50"/>
      <c r="B42" s="50"/>
      <c r="C42" s="50"/>
      <c r="D42" s="50"/>
      <c r="E42" s="54"/>
      <c r="F42" s="82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2"/>
      <c r="W42" s="82"/>
      <c r="X42" s="82"/>
      <c r="Y42" s="82"/>
      <c r="Z42" s="82"/>
      <c r="AA42" s="82"/>
      <c r="AB42" s="82"/>
      <c r="AC42" s="90"/>
      <c r="AD42" s="90"/>
      <c r="AE42" s="90"/>
      <c r="AF42" s="90"/>
      <c r="AG42" s="90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  <c r="CF42" s="142"/>
      <c r="CG42" s="142"/>
      <c r="CH42" s="142"/>
      <c r="CI42" s="142"/>
      <c r="CJ42" s="142"/>
      <c r="CK42" s="142"/>
      <c r="CL42" s="142"/>
      <c r="CM42" s="142"/>
      <c r="CN42" s="142"/>
      <c r="CO42" s="142"/>
      <c r="CP42" s="142"/>
      <c r="CQ42" s="142"/>
      <c r="CR42" s="142"/>
      <c r="CS42" s="142"/>
      <c r="CT42" s="142"/>
      <c r="CU42" s="142"/>
      <c r="CV42" s="142"/>
      <c r="CW42" s="142"/>
      <c r="CX42" s="142"/>
      <c r="CY42" s="142"/>
      <c r="CZ42" s="142"/>
      <c r="DA42" s="142"/>
      <c r="DB42" s="142"/>
      <c r="DC42" s="142"/>
      <c r="DD42" s="142"/>
      <c r="DE42" s="142"/>
      <c r="DF42" s="142"/>
      <c r="DG42" s="142"/>
      <c r="DH42" s="142"/>
      <c r="DI42" s="142"/>
      <c r="DJ42" s="142"/>
      <c r="DK42" s="142"/>
      <c r="DL42" s="142"/>
      <c r="DM42" s="142"/>
      <c r="DN42" s="142"/>
      <c r="DO42" s="142"/>
      <c r="DP42" s="142"/>
      <c r="DQ42" s="142"/>
      <c r="DR42" s="142"/>
      <c r="DS42" s="142"/>
      <c r="DT42" s="142"/>
      <c r="DU42" s="142"/>
      <c r="DV42" s="142"/>
      <c r="DW42" s="142"/>
      <c r="DX42" s="142"/>
      <c r="DY42" s="142"/>
      <c r="DZ42" s="142"/>
      <c r="EA42" s="142"/>
      <c r="EB42" s="142"/>
      <c r="EC42" s="142"/>
      <c r="ED42" s="142"/>
      <c r="EE42" s="142"/>
      <c r="EF42" s="142"/>
      <c r="EG42" s="142"/>
      <c r="EH42" s="142"/>
      <c r="EI42" s="142"/>
      <c r="EJ42" s="142"/>
    </row>
    <row r="43" spans="1:140" x14ac:dyDescent="0.25">
      <c r="F43" s="158"/>
      <c r="G43" s="147"/>
    </row>
    <row r="45" spans="1:140" x14ac:dyDescent="0.25">
      <c r="A45" s="1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2" width="12.140625" style="45" bestFit="1" customWidth="1"/>
    <col min="3" max="3" width="12.140625" style="45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tr">
        <f>'New Projects'!A1</f>
        <v>Min</v>
      </c>
      <c r="B1" s="43" t="str">
        <f>'New Projects'!B1</f>
        <v>Max</v>
      </c>
      <c r="C1" s="43" t="str">
        <f>'New Projects'!C1</f>
        <v>HR Scale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65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39" customFormat="1" ht="15.75" thickBot="1" x14ac:dyDescent="0.3">
      <c r="A2" s="43" t="str">
        <f>'New Projects'!A2</f>
        <v>Employees</v>
      </c>
      <c r="B2" s="43" t="str">
        <f>'New Projects'!B2</f>
        <v>Employees</v>
      </c>
      <c r="C2" s="43" t="str">
        <f>'New Projects'!C2</f>
        <v>Factor</v>
      </c>
      <c r="D2" s="39" t="str">
        <f>'New Projects'!D2</f>
        <v>Level</v>
      </c>
      <c r="E2" s="39" t="str">
        <f>'New Projects'!E2</f>
        <v>Quarters</v>
      </c>
      <c r="F2" s="40" t="s">
        <v>113</v>
      </c>
      <c r="G2" s="39" t="s">
        <v>114</v>
      </c>
      <c r="H2" s="39" t="s">
        <v>115</v>
      </c>
      <c r="I2" s="39" t="s">
        <v>116</v>
      </c>
      <c r="J2" s="40" t="s">
        <v>117</v>
      </c>
      <c r="K2" s="39" t="s">
        <v>118</v>
      </c>
      <c r="L2" s="39" t="s">
        <v>119</v>
      </c>
      <c r="M2" s="39" t="s">
        <v>120</v>
      </c>
      <c r="N2" s="40" t="s">
        <v>121</v>
      </c>
      <c r="O2" s="39" t="s">
        <v>122</v>
      </c>
      <c r="P2" s="39" t="s">
        <v>123</v>
      </c>
      <c r="Q2" s="39" t="s">
        <v>124</v>
      </c>
      <c r="R2" s="40" t="s">
        <v>125</v>
      </c>
      <c r="S2" s="39" t="s">
        <v>136</v>
      </c>
      <c r="T2" s="39" t="s">
        <v>126</v>
      </c>
      <c r="U2" s="39" t="s">
        <v>127</v>
      </c>
      <c r="V2" s="40" t="s">
        <v>128</v>
      </c>
      <c r="W2" s="39" t="s">
        <v>129</v>
      </c>
      <c r="X2" s="39" t="s">
        <v>130</v>
      </c>
      <c r="Y2" s="39" t="s">
        <v>131</v>
      </c>
      <c r="Z2" s="40"/>
    </row>
    <row r="3" spans="1:26" s="36" customFormat="1" ht="15.75" thickTop="1" x14ac:dyDescent="0.25">
      <c r="A3" s="44">
        <f>'New Projects'!A3</f>
        <v>501</v>
      </c>
      <c r="B3" s="44">
        <f>'New Projects'!B3</f>
        <v>1000</v>
      </c>
      <c r="C3" s="83">
        <f>'New Projects'!C3</f>
        <v>0.3</v>
      </c>
      <c r="D3" s="47" t="str">
        <f>'New Projects'!D3</f>
        <v>Easy</v>
      </c>
      <c r="E3" s="41">
        <f>'New Projects'!E3</f>
        <v>2</v>
      </c>
      <c r="F3" s="120">
        <f>'New Projects'!F3*$C3</f>
        <v>0</v>
      </c>
      <c r="G3" s="127">
        <f>'New Projects'!G3*$C3</f>
        <v>0</v>
      </c>
      <c r="H3" s="127">
        <f>'New Projects'!H3*$C3</f>
        <v>0</v>
      </c>
      <c r="I3" s="127">
        <f>'New Projects'!I3*$C3</f>
        <v>0</v>
      </c>
      <c r="J3" s="120">
        <f>'New Projects'!J3*$C3</f>
        <v>0</v>
      </c>
      <c r="K3" s="127">
        <f>'New Projects'!K3*$C3</f>
        <v>0</v>
      </c>
      <c r="L3" s="127">
        <f>'New Projects'!L3*$C3</f>
        <v>0</v>
      </c>
      <c r="M3" s="127">
        <f>'New Projects'!M3*$C3</f>
        <v>0</v>
      </c>
      <c r="N3" s="120">
        <f>'New Projects'!N3*$C3</f>
        <v>0</v>
      </c>
      <c r="O3" s="127">
        <f>'New Projects'!O3*$C3</f>
        <v>0</v>
      </c>
      <c r="P3" s="127">
        <f>'New Projects'!P3*$C3</f>
        <v>0</v>
      </c>
      <c r="Q3" s="127">
        <f>'New Projects'!Q3*$C3</f>
        <v>0</v>
      </c>
      <c r="R3" s="120">
        <f>'New Projects'!R3*$C3</f>
        <v>0</v>
      </c>
      <c r="S3" s="127">
        <f>'New Projects'!S3*$C3</f>
        <v>0</v>
      </c>
      <c r="T3" s="127">
        <f>'New Projects'!T3*$C3</f>
        <v>0</v>
      </c>
      <c r="U3" s="127">
        <f>'New Projects'!U3*$C3</f>
        <v>0</v>
      </c>
      <c r="V3" s="120">
        <f>'New Projects'!V3*$C3</f>
        <v>0</v>
      </c>
      <c r="W3" s="127">
        <f>'New Projects'!W3*$C3</f>
        <v>0</v>
      </c>
      <c r="X3" s="127">
        <f>'New Projects'!X3*$C3</f>
        <v>0</v>
      </c>
      <c r="Y3" s="127">
        <f>'New Projects'!Y3*$C3</f>
        <v>0</v>
      </c>
      <c r="Z3" s="34"/>
    </row>
    <row r="4" spans="1:26" x14ac:dyDescent="0.25">
      <c r="A4" s="48">
        <f>'New Projects'!A4</f>
        <v>501</v>
      </c>
      <c r="B4" s="48">
        <f>'New Projects'!B4</f>
        <v>1000</v>
      </c>
      <c r="C4" s="84">
        <f>'New Projects'!C4</f>
        <v>0.3</v>
      </c>
      <c r="D4" s="49" t="str">
        <f>'New Projects'!D4</f>
        <v>Hard</v>
      </c>
      <c r="E4" s="60">
        <f>'New Projects'!E4</f>
        <v>3</v>
      </c>
      <c r="F4" s="128">
        <f>'New Projects'!F4*$C4</f>
        <v>0</v>
      </c>
      <c r="G4" s="129">
        <f>'New Projects'!G4*$C4</f>
        <v>0</v>
      </c>
      <c r="H4" s="129">
        <f>'New Projects'!H4*$C4</f>
        <v>0</v>
      </c>
      <c r="I4" s="129">
        <f>'New Projects'!I4*$C4</f>
        <v>0</v>
      </c>
      <c r="J4" s="128">
        <f>'New Projects'!J4*$C4</f>
        <v>0</v>
      </c>
      <c r="K4" s="129">
        <f>'New Projects'!K4*$C4</f>
        <v>0</v>
      </c>
      <c r="L4" s="129">
        <f>'New Projects'!L4*$C4</f>
        <v>0</v>
      </c>
      <c r="M4" s="129">
        <f>'New Projects'!M4*$C4</f>
        <v>0</v>
      </c>
      <c r="N4" s="128">
        <f>'New Projects'!N4*$C4</f>
        <v>0</v>
      </c>
      <c r="O4" s="129">
        <f>'New Projects'!O4*$C4</f>
        <v>0</v>
      </c>
      <c r="P4" s="129">
        <f>'New Projects'!P4*$C4</f>
        <v>0</v>
      </c>
      <c r="Q4" s="129">
        <f>'New Projects'!Q4*$C4</f>
        <v>0</v>
      </c>
      <c r="R4" s="128">
        <f>'New Projects'!R4*$C4</f>
        <v>0</v>
      </c>
      <c r="S4" s="129">
        <f>'New Projects'!S4*$C4</f>
        <v>0</v>
      </c>
      <c r="T4" s="129">
        <f>'New Projects'!T4*$C4</f>
        <v>0</v>
      </c>
      <c r="U4" s="129">
        <f>'New Projects'!U4*$C4</f>
        <v>0</v>
      </c>
      <c r="V4" s="128">
        <f>'New Projects'!V4*$C4</f>
        <v>0</v>
      </c>
      <c r="W4" s="129">
        <f>'New Projects'!W4*$C4</f>
        <v>0</v>
      </c>
      <c r="X4" s="129">
        <f>'New Projects'!X4*$C4</f>
        <v>0</v>
      </c>
      <c r="Y4" s="129">
        <f>'New Projects'!Y4*$C4</f>
        <v>0</v>
      </c>
    </row>
    <row r="5" spans="1:26" s="53" customFormat="1" x14ac:dyDescent="0.25">
      <c r="A5" s="50">
        <f>'New Projects'!A5</f>
        <v>1001</v>
      </c>
      <c r="B5" s="50">
        <f>'New Projects'!B5</f>
        <v>1500</v>
      </c>
      <c r="C5" s="85">
        <f>'New Projects'!C5</f>
        <v>0.4</v>
      </c>
      <c r="D5" s="51" t="str">
        <f>'New Projects'!D5</f>
        <v>E</v>
      </c>
      <c r="E5" s="61">
        <f>'New Projects'!E5</f>
        <v>3</v>
      </c>
      <c r="F5" s="130">
        <f>'New Projects'!F5*$C5</f>
        <v>0</v>
      </c>
      <c r="G5" s="131">
        <f>'New Projects'!G5*$C5</f>
        <v>0</v>
      </c>
      <c r="H5" s="131">
        <f>'New Projects'!H5*$C5</f>
        <v>0</v>
      </c>
      <c r="I5" s="131">
        <f>'New Projects'!I5*$C5</f>
        <v>0</v>
      </c>
      <c r="J5" s="130">
        <f>'New Projects'!J5*$C5</f>
        <v>0</v>
      </c>
      <c r="K5" s="131">
        <f>'New Projects'!K5*$C5</f>
        <v>0</v>
      </c>
      <c r="L5" s="131">
        <f>'New Projects'!L5*$C5</f>
        <v>0</v>
      </c>
      <c r="M5" s="131">
        <f>'New Projects'!M5*$C5</f>
        <v>0</v>
      </c>
      <c r="N5" s="130">
        <f>'New Projects'!N5*$C5</f>
        <v>0</v>
      </c>
      <c r="O5" s="131">
        <f>'New Projects'!O5*$C5</f>
        <v>0</v>
      </c>
      <c r="P5" s="131">
        <f>'New Projects'!P5*$C5</f>
        <v>0</v>
      </c>
      <c r="Q5" s="131">
        <f>'New Projects'!Q5*$C5</f>
        <v>0</v>
      </c>
      <c r="R5" s="130">
        <f>'New Projects'!R5*$C5</f>
        <v>0</v>
      </c>
      <c r="S5" s="131">
        <f>'New Projects'!S5*$C5</f>
        <v>0</v>
      </c>
      <c r="T5" s="131">
        <f>'New Projects'!T5*$C5</f>
        <v>0</v>
      </c>
      <c r="U5" s="131">
        <f>'New Projects'!U5*$C5</f>
        <v>0</v>
      </c>
      <c r="V5" s="130">
        <f>'New Projects'!V5*$C5</f>
        <v>0</v>
      </c>
      <c r="W5" s="131">
        <f>'New Projects'!W5*$C5</f>
        <v>0</v>
      </c>
      <c r="X5" s="131">
        <f>'New Projects'!X5*$C5</f>
        <v>0</v>
      </c>
      <c r="Y5" s="131">
        <f>'New Projects'!Y5*$C5</f>
        <v>0</v>
      </c>
      <c r="Z5" s="52"/>
    </row>
    <row r="6" spans="1:26" x14ac:dyDescent="0.25">
      <c r="A6" s="45">
        <f>'New Projects'!A6</f>
        <v>1001</v>
      </c>
      <c r="B6" s="45">
        <f>'New Projects'!B6</f>
        <v>1500</v>
      </c>
      <c r="C6" s="86">
        <f>'New Projects'!C6</f>
        <v>0.4</v>
      </c>
      <c r="D6" s="46" t="str">
        <f>'New Projects'!D6</f>
        <v>H</v>
      </c>
      <c r="E6" s="42">
        <f>'New Projects'!E6</f>
        <v>4</v>
      </c>
      <c r="F6" s="128">
        <f>'New Projects'!F6*$C6</f>
        <v>0</v>
      </c>
      <c r="G6" s="129">
        <f>'New Projects'!G6*$C6</f>
        <v>0</v>
      </c>
      <c r="H6" s="129">
        <f>'New Projects'!H6*$C6</f>
        <v>0</v>
      </c>
      <c r="I6" s="129">
        <f>'New Projects'!I6*$C6</f>
        <v>0</v>
      </c>
      <c r="J6" s="128">
        <f>'New Projects'!J6*$C6</f>
        <v>0</v>
      </c>
      <c r="K6" s="129">
        <f>'New Projects'!K6*$C6</f>
        <v>0</v>
      </c>
      <c r="L6" s="129">
        <f>'New Projects'!L6*$C6</f>
        <v>0</v>
      </c>
      <c r="M6" s="129">
        <f>'New Projects'!M6*$C6</f>
        <v>0</v>
      </c>
      <c r="N6" s="128">
        <f>'New Projects'!N6*$C6</f>
        <v>0</v>
      </c>
      <c r="O6" s="129">
        <f>'New Projects'!O6*$C6</f>
        <v>0</v>
      </c>
      <c r="P6" s="129">
        <f>'New Projects'!P6*$C6</f>
        <v>0</v>
      </c>
      <c r="Q6" s="129">
        <f>'New Projects'!Q6*$C6</f>
        <v>0</v>
      </c>
      <c r="R6" s="128">
        <f>'New Projects'!R6*$C6</f>
        <v>0</v>
      </c>
      <c r="S6" s="129">
        <f>'New Projects'!S6*$C6</f>
        <v>0</v>
      </c>
      <c r="T6" s="129">
        <f>'New Projects'!T6*$C6</f>
        <v>0</v>
      </c>
      <c r="U6" s="129">
        <f>'New Projects'!U6*$C6</f>
        <v>0</v>
      </c>
      <c r="V6" s="128">
        <f>'New Projects'!V6*$C6</f>
        <v>0</v>
      </c>
      <c r="W6" s="129">
        <f>'New Projects'!W6*$C6</f>
        <v>0</v>
      </c>
      <c r="X6" s="129">
        <f>'New Projects'!X6*$C6</f>
        <v>1.6</v>
      </c>
      <c r="Y6" s="129">
        <f>'New Projects'!Y6*$C6</f>
        <v>0</v>
      </c>
    </row>
    <row r="7" spans="1:26" s="53" customFormat="1" x14ac:dyDescent="0.25">
      <c r="A7" s="50">
        <f>'New Projects'!A7</f>
        <v>1501</v>
      </c>
      <c r="B7" s="50">
        <f>'New Projects'!B7</f>
        <v>2000</v>
      </c>
      <c r="C7" s="85">
        <f>'New Projects'!C7</f>
        <v>0.5</v>
      </c>
      <c r="D7" s="51" t="str">
        <f>'New Projects'!D7</f>
        <v>E</v>
      </c>
      <c r="E7" s="61">
        <f>'New Projects'!E7</f>
        <v>4</v>
      </c>
      <c r="F7" s="130">
        <f>'New Projects'!F7*$C7</f>
        <v>0</v>
      </c>
      <c r="G7" s="131">
        <f>'New Projects'!G7*$C7</f>
        <v>0</v>
      </c>
      <c r="H7" s="131">
        <f>'New Projects'!H7*$C7</f>
        <v>0</v>
      </c>
      <c r="I7" s="131">
        <f>'New Projects'!I7*$C7</f>
        <v>0</v>
      </c>
      <c r="J7" s="130">
        <f>'New Projects'!J7*$C7</f>
        <v>0</v>
      </c>
      <c r="K7" s="131">
        <f>'New Projects'!K7*$C7</f>
        <v>0</v>
      </c>
      <c r="L7" s="131">
        <f>'New Projects'!L7*$C7</f>
        <v>0</v>
      </c>
      <c r="M7" s="131">
        <f>'New Projects'!M7*$C7</f>
        <v>0</v>
      </c>
      <c r="N7" s="130">
        <f>'New Projects'!N7*$C7</f>
        <v>0</v>
      </c>
      <c r="O7" s="131">
        <f>'New Projects'!O7*$C7</f>
        <v>0</v>
      </c>
      <c r="P7" s="131">
        <f>'New Projects'!P7*$C7</f>
        <v>0</v>
      </c>
      <c r="Q7" s="131">
        <f>'New Projects'!Q7*$C7</f>
        <v>0</v>
      </c>
      <c r="R7" s="130">
        <f>'New Projects'!R7*$C7</f>
        <v>0</v>
      </c>
      <c r="S7" s="131">
        <f>'New Projects'!S7*$C7</f>
        <v>0</v>
      </c>
      <c r="T7" s="131">
        <f>'New Projects'!T7*$C7</f>
        <v>0</v>
      </c>
      <c r="U7" s="131">
        <f>'New Projects'!U7*$C7</f>
        <v>0</v>
      </c>
      <c r="V7" s="130">
        <f>'New Projects'!V7*$C7</f>
        <v>0</v>
      </c>
      <c r="W7" s="131">
        <f>'New Projects'!W7*$C7</f>
        <v>0</v>
      </c>
      <c r="X7" s="131">
        <f>'New Projects'!X7*$C7</f>
        <v>0</v>
      </c>
      <c r="Y7" s="131">
        <f>'New Projects'!Y7*$C7</f>
        <v>0</v>
      </c>
      <c r="Z7" s="52"/>
    </row>
    <row r="8" spans="1:26" x14ac:dyDescent="0.25">
      <c r="A8" s="45">
        <f>'New Projects'!A8</f>
        <v>1501</v>
      </c>
      <c r="B8" s="45">
        <f>'New Projects'!B8</f>
        <v>2000</v>
      </c>
      <c r="C8" s="86">
        <f>'New Projects'!C8</f>
        <v>0.5</v>
      </c>
      <c r="D8" s="46" t="str">
        <f>'New Projects'!D8</f>
        <v>H</v>
      </c>
      <c r="E8" s="42">
        <f>'New Projects'!E8</f>
        <v>5</v>
      </c>
      <c r="F8" s="128">
        <f>'New Projects'!F8*$C8</f>
        <v>0</v>
      </c>
      <c r="G8" s="129">
        <f>'New Projects'!G8*$C8</f>
        <v>0</v>
      </c>
      <c r="H8" s="129">
        <f>'New Projects'!H8*$C8</f>
        <v>0</v>
      </c>
      <c r="I8" s="129">
        <f>'New Projects'!I8*$C8</f>
        <v>0</v>
      </c>
      <c r="J8" s="128">
        <f>'New Projects'!J8*$C8</f>
        <v>0</v>
      </c>
      <c r="K8" s="129">
        <f>'New Projects'!K8*$C8</f>
        <v>0</v>
      </c>
      <c r="L8" s="129">
        <f>'New Projects'!L8*$C8</f>
        <v>0</v>
      </c>
      <c r="M8" s="129">
        <f>'New Projects'!M8*$C8</f>
        <v>0</v>
      </c>
      <c r="N8" s="128">
        <f>'New Projects'!N8*$C8</f>
        <v>0</v>
      </c>
      <c r="O8" s="129">
        <f>'New Projects'!O8*$C8</f>
        <v>0</v>
      </c>
      <c r="P8" s="129">
        <f>'New Projects'!P8*$C8</f>
        <v>0</v>
      </c>
      <c r="Q8" s="129">
        <f>'New Projects'!Q8*$C8</f>
        <v>0</v>
      </c>
      <c r="R8" s="128">
        <f>'New Projects'!R8*$C8</f>
        <v>0</v>
      </c>
      <c r="S8" s="129">
        <f>'New Projects'!S8*$C8</f>
        <v>0</v>
      </c>
      <c r="T8" s="129">
        <f>'New Projects'!T8*$C8</f>
        <v>0</v>
      </c>
      <c r="U8" s="129">
        <f>'New Projects'!U8*$C8</f>
        <v>0</v>
      </c>
      <c r="V8" s="128">
        <f>'New Projects'!V8*$C8</f>
        <v>0</v>
      </c>
      <c r="W8" s="129">
        <f>'New Projects'!W8*$C8</f>
        <v>0</v>
      </c>
      <c r="X8" s="129">
        <f>'New Projects'!X8*$C8</f>
        <v>0</v>
      </c>
      <c r="Y8" s="129">
        <f>'New Projects'!Y8*$C8</f>
        <v>0</v>
      </c>
    </row>
    <row r="9" spans="1:26" s="53" customFormat="1" x14ac:dyDescent="0.25">
      <c r="A9" s="50">
        <f>'New Projects'!A9</f>
        <v>2001</v>
      </c>
      <c r="B9" s="50">
        <f>'New Projects'!B9</f>
        <v>2500</v>
      </c>
      <c r="C9" s="85">
        <f>'New Projects'!C9</f>
        <v>0.65</v>
      </c>
      <c r="D9" s="51" t="str">
        <f>'New Projects'!D9</f>
        <v>E</v>
      </c>
      <c r="E9" s="61">
        <f>'New Projects'!E9</f>
        <v>4</v>
      </c>
      <c r="F9" s="130">
        <f>'New Projects'!F9*$C9</f>
        <v>0</v>
      </c>
      <c r="G9" s="131">
        <f>'New Projects'!G9*$C9</f>
        <v>0</v>
      </c>
      <c r="H9" s="131">
        <f>'New Projects'!H9*$C9</f>
        <v>0</v>
      </c>
      <c r="I9" s="131">
        <f>'New Projects'!I9*$C9</f>
        <v>0</v>
      </c>
      <c r="J9" s="130">
        <f>'New Projects'!J9*$C9</f>
        <v>0</v>
      </c>
      <c r="K9" s="131">
        <f>'New Projects'!K9*$C9</f>
        <v>0</v>
      </c>
      <c r="L9" s="131">
        <f>'New Projects'!L9*$C9</f>
        <v>0</v>
      </c>
      <c r="M9" s="131">
        <f>'New Projects'!M9*$C9</f>
        <v>0</v>
      </c>
      <c r="N9" s="130">
        <f>'New Projects'!N9*$C9</f>
        <v>0</v>
      </c>
      <c r="O9" s="131">
        <f>'New Projects'!O9*$C9</f>
        <v>0</v>
      </c>
      <c r="P9" s="131">
        <f>'New Projects'!P9*$C9</f>
        <v>0</v>
      </c>
      <c r="Q9" s="131">
        <f>'New Projects'!Q9*$C9</f>
        <v>0</v>
      </c>
      <c r="R9" s="130">
        <f>'New Projects'!R9*$C9</f>
        <v>0</v>
      </c>
      <c r="S9" s="131">
        <f>'New Projects'!S9*$C9</f>
        <v>0</v>
      </c>
      <c r="T9" s="131">
        <f>'New Projects'!T9*$C9</f>
        <v>0</v>
      </c>
      <c r="U9" s="131">
        <f>'New Projects'!U9*$C9</f>
        <v>0</v>
      </c>
      <c r="V9" s="130">
        <f>'New Projects'!V9*$C9</f>
        <v>0</v>
      </c>
      <c r="W9" s="131">
        <f>'New Projects'!W9*$C9</f>
        <v>0</v>
      </c>
      <c r="X9" s="131">
        <f>'New Projects'!X9*$C9</f>
        <v>0</v>
      </c>
      <c r="Y9" s="131">
        <f>'New Projects'!Y9*$C9</f>
        <v>0</v>
      </c>
      <c r="Z9" s="52"/>
    </row>
    <row r="10" spans="1:26" x14ac:dyDescent="0.25">
      <c r="A10" s="45">
        <f>'New Projects'!A10</f>
        <v>2001</v>
      </c>
      <c r="B10" s="45">
        <f>'New Projects'!B10</f>
        <v>2500</v>
      </c>
      <c r="C10" s="86">
        <f>'New Projects'!C10</f>
        <v>0.65</v>
      </c>
      <c r="D10" s="46" t="str">
        <f>'New Projects'!D10</f>
        <v>H</v>
      </c>
      <c r="E10" s="42">
        <f>'New Projects'!E10</f>
        <v>5</v>
      </c>
      <c r="F10" s="128">
        <f>'New Projects'!F10*$C10</f>
        <v>0</v>
      </c>
      <c r="G10" s="129">
        <f>'New Projects'!G10*$C10</f>
        <v>0</v>
      </c>
      <c r="H10" s="129">
        <f>'New Projects'!H10*$C10</f>
        <v>0</v>
      </c>
      <c r="I10" s="129">
        <f>'New Projects'!I10*$C10</f>
        <v>0</v>
      </c>
      <c r="J10" s="128">
        <f>'New Projects'!J10*$C10</f>
        <v>0</v>
      </c>
      <c r="K10" s="129">
        <f>'New Projects'!K10*$C10</f>
        <v>0</v>
      </c>
      <c r="L10" s="129">
        <f>'New Projects'!L10*$C10</f>
        <v>0</v>
      </c>
      <c r="M10" s="129">
        <f>'New Projects'!M10*$C10</f>
        <v>0</v>
      </c>
      <c r="N10" s="128">
        <f>'New Projects'!N10*$C10</f>
        <v>0</v>
      </c>
      <c r="O10" s="129">
        <f>'New Projects'!O10*$C10</f>
        <v>0</v>
      </c>
      <c r="P10" s="129">
        <f>'New Projects'!P10*$C10</f>
        <v>0</v>
      </c>
      <c r="Q10" s="129">
        <f>'New Projects'!Q10*$C10</f>
        <v>0</v>
      </c>
      <c r="R10" s="128">
        <f>'New Projects'!R10*$C10</f>
        <v>0</v>
      </c>
      <c r="S10" s="129">
        <f>'New Projects'!S10*$C10</f>
        <v>0</v>
      </c>
      <c r="T10" s="129">
        <f>'New Projects'!T10*$C10</f>
        <v>0</v>
      </c>
      <c r="U10" s="129">
        <f>'New Projects'!U10*$C10</f>
        <v>0</v>
      </c>
      <c r="V10" s="128">
        <f>'New Projects'!V10*$C10</f>
        <v>0</v>
      </c>
      <c r="W10" s="129">
        <f>'New Projects'!W10*$C10</f>
        <v>0</v>
      </c>
      <c r="X10" s="129">
        <f>'New Projects'!X10*$C10</f>
        <v>0</v>
      </c>
      <c r="Y10" s="129">
        <f>'New Projects'!Y10*$C10</f>
        <v>0</v>
      </c>
    </row>
    <row r="11" spans="1:26" s="53" customFormat="1" x14ac:dyDescent="0.25">
      <c r="A11" s="50">
        <f>'New Projects'!A11</f>
        <v>2501</v>
      </c>
      <c r="B11" s="50">
        <f>'New Projects'!B11</f>
        <v>3000</v>
      </c>
      <c r="C11" s="85">
        <f>'New Projects'!C11</f>
        <v>0.75</v>
      </c>
      <c r="D11" s="51" t="str">
        <f>'New Projects'!D11</f>
        <v>E</v>
      </c>
      <c r="E11" s="54">
        <f>'New Projects'!E11</f>
        <v>5</v>
      </c>
      <c r="F11" s="130">
        <f>'New Projects'!F11*$C11</f>
        <v>0</v>
      </c>
      <c r="G11" s="131">
        <f>'New Projects'!G11*$C11</f>
        <v>0</v>
      </c>
      <c r="H11" s="131">
        <f>'New Projects'!H11*$C11</f>
        <v>0</v>
      </c>
      <c r="I11" s="131">
        <f>'New Projects'!I11*$C11</f>
        <v>0</v>
      </c>
      <c r="J11" s="130">
        <f>'New Projects'!J11*$C11</f>
        <v>0</v>
      </c>
      <c r="K11" s="131">
        <f>'New Projects'!K11*$C11</f>
        <v>0</v>
      </c>
      <c r="L11" s="131">
        <f>'New Projects'!L11*$C11</f>
        <v>0</v>
      </c>
      <c r="M11" s="131">
        <f>'New Projects'!M11*$C11</f>
        <v>0</v>
      </c>
      <c r="N11" s="130">
        <f>'New Projects'!N11*$C11</f>
        <v>0</v>
      </c>
      <c r="O11" s="131">
        <f>'New Projects'!O11*$C11</f>
        <v>0</v>
      </c>
      <c r="P11" s="131">
        <f>'New Projects'!P11*$C11</f>
        <v>0</v>
      </c>
      <c r="Q11" s="131">
        <f>'New Projects'!Q11*$C11</f>
        <v>0</v>
      </c>
      <c r="R11" s="130">
        <f>'New Projects'!R11*$C11</f>
        <v>0</v>
      </c>
      <c r="S11" s="131">
        <f>'New Projects'!S11*$C11</f>
        <v>0</v>
      </c>
      <c r="T11" s="131">
        <f>'New Projects'!T11*$C11</f>
        <v>0</v>
      </c>
      <c r="U11" s="131">
        <f>'New Projects'!U11*$C11</f>
        <v>0</v>
      </c>
      <c r="V11" s="130">
        <f>'New Projects'!V11*$C11</f>
        <v>0</v>
      </c>
      <c r="W11" s="131">
        <f>'New Projects'!W11*$C11</f>
        <v>0</v>
      </c>
      <c r="X11" s="131">
        <f>'New Projects'!X11*$C11</f>
        <v>0</v>
      </c>
      <c r="Y11" s="131">
        <f>'New Projects'!Y11*$C11</f>
        <v>0</v>
      </c>
      <c r="Z11" s="52"/>
    </row>
    <row r="12" spans="1:26" x14ac:dyDescent="0.25">
      <c r="A12" s="45">
        <f>'New Projects'!A12</f>
        <v>2501</v>
      </c>
      <c r="B12" s="45">
        <f>'New Projects'!B12</f>
        <v>3000</v>
      </c>
      <c r="C12" s="86">
        <f>'New Projects'!C12</f>
        <v>0.75</v>
      </c>
      <c r="D12" s="46" t="str">
        <f>'New Projects'!D12</f>
        <v>H</v>
      </c>
      <c r="E12" s="42">
        <f>'New Projects'!E12</f>
        <v>6</v>
      </c>
      <c r="F12" s="128">
        <f>'New Projects'!F12*$C12</f>
        <v>0</v>
      </c>
      <c r="G12" s="129">
        <f>'New Projects'!G12*$C12</f>
        <v>0</v>
      </c>
      <c r="H12" s="129">
        <f>'New Projects'!H12*$C12</f>
        <v>0</v>
      </c>
      <c r="I12" s="129">
        <f>'New Projects'!I12*$C12</f>
        <v>0</v>
      </c>
      <c r="J12" s="128">
        <f>'New Projects'!J12*$C12</f>
        <v>0</v>
      </c>
      <c r="K12" s="129">
        <f>'New Projects'!K12*$C12</f>
        <v>0</v>
      </c>
      <c r="L12" s="129">
        <f>'New Projects'!L12*$C12</f>
        <v>0</v>
      </c>
      <c r="M12" s="129">
        <f>'New Projects'!M12*$C12</f>
        <v>0</v>
      </c>
      <c r="N12" s="128">
        <f>'New Projects'!N12*$C12</f>
        <v>0</v>
      </c>
      <c r="O12" s="129">
        <f>'New Projects'!O12*$C12</f>
        <v>0</v>
      </c>
      <c r="P12" s="129">
        <f>'New Projects'!P12*$C12</f>
        <v>0</v>
      </c>
      <c r="Q12" s="129">
        <f>'New Projects'!Q12*$C12</f>
        <v>0</v>
      </c>
      <c r="R12" s="128">
        <f>'New Projects'!R12*$C12</f>
        <v>0</v>
      </c>
      <c r="S12" s="129">
        <f>'New Projects'!S12*$C12</f>
        <v>0</v>
      </c>
      <c r="T12" s="129">
        <f>'New Projects'!T12*$C12</f>
        <v>0</v>
      </c>
      <c r="U12" s="129">
        <f>'New Projects'!U12*$C12</f>
        <v>0</v>
      </c>
      <c r="V12" s="128">
        <f>'New Projects'!V12*$C12</f>
        <v>0</v>
      </c>
      <c r="W12" s="129">
        <f>'New Projects'!W12*$C12</f>
        <v>0</v>
      </c>
      <c r="X12" s="129">
        <f>'New Projects'!X12*$C12</f>
        <v>0</v>
      </c>
      <c r="Y12" s="129">
        <f>'New Projects'!Y12*$C12</f>
        <v>0</v>
      </c>
    </row>
    <row r="13" spans="1:26" s="53" customFormat="1" x14ac:dyDescent="0.25">
      <c r="A13" s="50">
        <f>'New Projects'!A13</f>
        <v>3001</v>
      </c>
      <c r="B13" s="50">
        <f>'New Projects'!B13</f>
        <v>5000</v>
      </c>
      <c r="C13" s="85">
        <f>'New Projects'!C13</f>
        <v>0.85</v>
      </c>
      <c r="D13" s="51" t="str">
        <f>'New Projects'!D13</f>
        <v>E</v>
      </c>
      <c r="E13" s="54">
        <f>'New Projects'!E13</f>
        <v>5</v>
      </c>
      <c r="F13" s="130">
        <f>'New Projects'!F13*$C13</f>
        <v>0</v>
      </c>
      <c r="G13" s="131">
        <f>'New Projects'!G13*$C13</f>
        <v>0</v>
      </c>
      <c r="H13" s="131">
        <f>'New Projects'!H13*$C13</f>
        <v>0</v>
      </c>
      <c r="I13" s="131">
        <f>'New Projects'!I13*$C13</f>
        <v>0</v>
      </c>
      <c r="J13" s="130">
        <f>'New Projects'!J13*$C13</f>
        <v>0</v>
      </c>
      <c r="K13" s="131">
        <f>'New Projects'!K13*$C13</f>
        <v>0</v>
      </c>
      <c r="L13" s="131">
        <f>'New Projects'!L13*$C13</f>
        <v>0</v>
      </c>
      <c r="M13" s="131">
        <f>'New Projects'!M13*$C13</f>
        <v>0</v>
      </c>
      <c r="N13" s="130">
        <f>'New Projects'!N13*$C13</f>
        <v>0</v>
      </c>
      <c r="O13" s="131">
        <f>'New Projects'!O13*$C13</f>
        <v>0</v>
      </c>
      <c r="P13" s="131">
        <f>'New Projects'!P13*$C13</f>
        <v>0</v>
      </c>
      <c r="Q13" s="131">
        <f>'New Projects'!Q13*$C13</f>
        <v>0</v>
      </c>
      <c r="R13" s="130">
        <f>'New Projects'!R13*$C13</f>
        <v>0</v>
      </c>
      <c r="S13" s="131">
        <f>'New Projects'!S13*$C13</f>
        <v>0</v>
      </c>
      <c r="T13" s="131">
        <f>'New Projects'!T13*$C13</f>
        <v>0</v>
      </c>
      <c r="U13" s="131">
        <f>'New Projects'!U13*$C13</f>
        <v>0</v>
      </c>
      <c r="V13" s="130">
        <f>'New Projects'!V13*$C13</f>
        <v>0</v>
      </c>
      <c r="W13" s="131">
        <f>'New Projects'!W13*$C13</f>
        <v>0</v>
      </c>
      <c r="X13" s="131">
        <f>'New Projects'!X13*$C13</f>
        <v>0</v>
      </c>
      <c r="Y13" s="131">
        <f>'New Projects'!Y13*$C13</f>
        <v>0</v>
      </c>
      <c r="Z13" s="52"/>
    </row>
    <row r="14" spans="1:26" x14ac:dyDescent="0.25">
      <c r="A14" s="45">
        <f>'New Projects'!A14</f>
        <v>3001</v>
      </c>
      <c r="B14" s="45">
        <f>'New Projects'!B14</f>
        <v>5000</v>
      </c>
      <c r="C14" s="86">
        <f>'New Projects'!C14</f>
        <v>0.85</v>
      </c>
      <c r="D14" s="46" t="str">
        <f>'New Projects'!D14</f>
        <v>H</v>
      </c>
      <c r="E14" s="42">
        <f>'New Projects'!E14</f>
        <v>6</v>
      </c>
      <c r="F14" s="128">
        <f>'New Projects'!F14*$C14</f>
        <v>0</v>
      </c>
      <c r="G14" s="129">
        <f>'New Projects'!G14*$C14</f>
        <v>0</v>
      </c>
      <c r="H14" s="129">
        <f>'New Projects'!H14*$C14</f>
        <v>0</v>
      </c>
      <c r="I14" s="129">
        <f>'New Projects'!I14*$C14</f>
        <v>0</v>
      </c>
      <c r="J14" s="128">
        <f>'New Projects'!J14*$C14</f>
        <v>0</v>
      </c>
      <c r="K14" s="129">
        <f>'New Projects'!K14*$C14</f>
        <v>0</v>
      </c>
      <c r="L14" s="129">
        <f>'New Projects'!L14*$C14</f>
        <v>0</v>
      </c>
      <c r="M14" s="129">
        <f>'New Projects'!M14*$C14</f>
        <v>0</v>
      </c>
      <c r="N14" s="128">
        <f>'New Projects'!N14*$C14</f>
        <v>0.85</v>
      </c>
      <c r="O14" s="129">
        <f>'New Projects'!O14*$C14</f>
        <v>0</v>
      </c>
      <c r="P14" s="129">
        <f>'New Projects'!P14*$C14</f>
        <v>0</v>
      </c>
      <c r="Q14" s="129">
        <f>'New Projects'!Q14*$C14</f>
        <v>0</v>
      </c>
      <c r="R14" s="128">
        <f>'New Projects'!R14*$C14</f>
        <v>0</v>
      </c>
      <c r="S14" s="129">
        <f>'New Projects'!S14*$C14</f>
        <v>0</v>
      </c>
      <c r="T14" s="129">
        <f>'New Projects'!T14*$C14</f>
        <v>0</v>
      </c>
      <c r="U14" s="129">
        <f>'New Projects'!U14*$C14</f>
        <v>2.5499999999999998</v>
      </c>
      <c r="V14" s="128">
        <f>'New Projects'!V14*$C14</f>
        <v>0</v>
      </c>
      <c r="W14" s="129">
        <f>'New Projects'!W14*$C14</f>
        <v>0</v>
      </c>
      <c r="X14" s="129">
        <f>'New Projects'!X14*$C14</f>
        <v>0</v>
      </c>
      <c r="Y14" s="129">
        <f>'New Projects'!Y14*$C14</f>
        <v>0</v>
      </c>
    </row>
    <row r="15" spans="1:26" s="53" customFormat="1" x14ac:dyDescent="0.25">
      <c r="A15" s="50">
        <f>'New Projects'!A15</f>
        <v>5001</v>
      </c>
      <c r="B15" s="50">
        <f>'New Projects'!B15</f>
        <v>7500</v>
      </c>
      <c r="C15" s="85">
        <f>'New Projects'!C15</f>
        <v>1</v>
      </c>
      <c r="D15" s="51" t="str">
        <f>'New Projects'!D15</f>
        <v>E</v>
      </c>
      <c r="E15" s="54">
        <f>'New Projects'!E15</f>
        <v>6</v>
      </c>
      <c r="F15" s="130">
        <f>'New Projects'!F15*$C15</f>
        <v>0</v>
      </c>
      <c r="G15" s="131">
        <f>'New Projects'!G15*$C15</f>
        <v>0</v>
      </c>
      <c r="H15" s="131">
        <f>'New Projects'!H15*$C15</f>
        <v>0</v>
      </c>
      <c r="I15" s="131">
        <f>'New Projects'!I15*$C15</f>
        <v>0</v>
      </c>
      <c r="J15" s="130">
        <f>'New Projects'!J15*$C15</f>
        <v>0</v>
      </c>
      <c r="K15" s="131">
        <f>'New Projects'!K15*$C15</f>
        <v>0</v>
      </c>
      <c r="L15" s="131">
        <f>'New Projects'!L15*$C15</f>
        <v>0</v>
      </c>
      <c r="M15" s="131">
        <f>'New Projects'!M15*$C15</f>
        <v>0</v>
      </c>
      <c r="N15" s="130">
        <f>'New Projects'!N15*$C15</f>
        <v>0</v>
      </c>
      <c r="O15" s="131">
        <f>'New Projects'!O15*$C15</f>
        <v>0</v>
      </c>
      <c r="P15" s="131">
        <f>'New Projects'!P15*$C15</f>
        <v>0</v>
      </c>
      <c r="Q15" s="131">
        <f>'New Projects'!Q15*$C15</f>
        <v>0</v>
      </c>
      <c r="R15" s="130">
        <f>'New Projects'!R15*$C15</f>
        <v>0</v>
      </c>
      <c r="S15" s="131">
        <f>'New Projects'!S15*$C15</f>
        <v>0</v>
      </c>
      <c r="T15" s="131">
        <f>'New Projects'!T15*$C15</f>
        <v>0</v>
      </c>
      <c r="U15" s="131">
        <f>'New Projects'!U15*$C15</f>
        <v>0</v>
      </c>
      <c r="V15" s="130">
        <f>'New Projects'!V15*$C15</f>
        <v>0</v>
      </c>
      <c r="W15" s="131">
        <f>'New Projects'!W15*$C15</f>
        <v>0</v>
      </c>
      <c r="X15" s="131">
        <f>'New Projects'!X15*$C15</f>
        <v>0</v>
      </c>
      <c r="Y15" s="131">
        <f>'New Projects'!Y15*$C15</f>
        <v>0</v>
      </c>
      <c r="Z15" s="52"/>
    </row>
    <row r="16" spans="1:26" x14ac:dyDescent="0.25">
      <c r="A16" s="224">
        <f>'New Projects'!A16</f>
        <v>5001</v>
      </c>
      <c r="B16" s="224">
        <f>'New Projects'!B16</f>
        <v>7500</v>
      </c>
      <c r="C16" s="225">
        <f>'New Projects'!C16</f>
        <v>1</v>
      </c>
      <c r="D16" s="226" t="str">
        <f>'New Projects'!D16</f>
        <v>Moderate</v>
      </c>
      <c r="E16" s="256">
        <f>'New Projects'!E16</f>
        <v>7</v>
      </c>
      <c r="F16" s="128">
        <f>'New Projects'!F16*$C16</f>
        <v>1</v>
      </c>
      <c r="G16" s="129">
        <f>'New Projects'!G16*$C16</f>
        <v>0</v>
      </c>
      <c r="H16" s="129">
        <f>'New Projects'!H16*$C16</f>
        <v>0</v>
      </c>
      <c r="I16" s="129">
        <f>'New Projects'!I16*$C16</f>
        <v>0</v>
      </c>
      <c r="J16" s="128">
        <f>'New Projects'!J16*$C16</f>
        <v>0</v>
      </c>
      <c r="K16" s="129">
        <f>'New Projects'!K16*$C16</f>
        <v>1</v>
      </c>
      <c r="L16" s="129">
        <f>'New Projects'!L16*$C16</f>
        <v>0</v>
      </c>
      <c r="M16" s="129">
        <f>'New Projects'!M16*$C16</f>
        <v>0</v>
      </c>
      <c r="N16" s="128">
        <f>'New Projects'!N16*$C16</f>
        <v>0</v>
      </c>
      <c r="O16" s="129">
        <f>'New Projects'!O16*$C16</f>
        <v>0</v>
      </c>
      <c r="P16" s="129">
        <f>'New Projects'!P16*$C16</f>
        <v>0</v>
      </c>
      <c r="Q16" s="129">
        <f>'New Projects'!Q16*$C16</f>
        <v>0</v>
      </c>
      <c r="R16" s="128">
        <f>'New Projects'!R16*$C16</f>
        <v>0</v>
      </c>
      <c r="S16" s="129">
        <f>'New Projects'!S16*$C16</f>
        <v>0</v>
      </c>
      <c r="T16" s="129">
        <f>'New Projects'!T16*$C16</f>
        <v>0</v>
      </c>
      <c r="U16" s="129">
        <f>'New Projects'!U16*$C16</f>
        <v>0</v>
      </c>
      <c r="V16" s="128">
        <f>'New Projects'!V16*$C16</f>
        <v>0</v>
      </c>
      <c r="W16" s="129">
        <f>'New Projects'!W16*$C16</f>
        <v>0</v>
      </c>
      <c r="X16" s="129">
        <f>'New Projects'!X16*$C16</f>
        <v>0</v>
      </c>
      <c r="Y16" s="129">
        <f>'New Projects'!Y16*$C16</f>
        <v>0</v>
      </c>
    </row>
    <row r="17" spans="1:26" x14ac:dyDescent="0.25">
      <c r="A17" s="45">
        <f>'New Projects'!A17</f>
        <v>5001</v>
      </c>
      <c r="B17" s="45">
        <f>'New Projects'!B17</f>
        <v>7500</v>
      </c>
      <c r="C17" s="86">
        <f>'New Projects'!C17</f>
        <v>1</v>
      </c>
      <c r="D17" s="46" t="str">
        <f>'New Projects'!D17</f>
        <v>H</v>
      </c>
      <c r="E17" s="42">
        <f>'New Projects'!E17</f>
        <v>8</v>
      </c>
      <c r="F17" s="128">
        <f>'New Projects'!F17*$C17</f>
        <v>0</v>
      </c>
      <c r="G17" s="129">
        <f>'New Projects'!G17*$C17</f>
        <v>0</v>
      </c>
      <c r="H17" s="129">
        <f>'New Projects'!H17*$C17</f>
        <v>0</v>
      </c>
      <c r="I17" s="129">
        <f>'New Projects'!I17*$C17</f>
        <v>0</v>
      </c>
      <c r="J17" s="128">
        <f>'New Projects'!J17*$C17</f>
        <v>0</v>
      </c>
      <c r="K17" s="129">
        <f>'New Projects'!K17*$C17</f>
        <v>0</v>
      </c>
      <c r="L17" s="129">
        <f>'New Projects'!L17*$C17</f>
        <v>0</v>
      </c>
      <c r="M17" s="129">
        <f>'New Projects'!M17*$C17</f>
        <v>0</v>
      </c>
      <c r="N17" s="128">
        <f>'New Projects'!N17*$C17</f>
        <v>0</v>
      </c>
      <c r="O17" s="129">
        <f>'New Projects'!O17*$C17</f>
        <v>0</v>
      </c>
      <c r="P17" s="129">
        <f>'New Projects'!P17*$C17</f>
        <v>0</v>
      </c>
      <c r="Q17" s="129">
        <f>'New Projects'!Q17*$C17</f>
        <v>0</v>
      </c>
      <c r="R17" s="128">
        <f>'New Projects'!R17*$C17</f>
        <v>0</v>
      </c>
      <c r="S17" s="129">
        <f>'New Projects'!S17*$C17</f>
        <v>0</v>
      </c>
      <c r="T17" s="129">
        <f>'New Projects'!T17*$C17</f>
        <v>0</v>
      </c>
      <c r="U17" s="129">
        <f>'New Projects'!U17*$C17</f>
        <v>0</v>
      </c>
      <c r="V17" s="128">
        <f>'New Projects'!V17*$C17</f>
        <v>0</v>
      </c>
      <c r="W17" s="129">
        <f>'New Projects'!W17*$C17</f>
        <v>0</v>
      </c>
      <c r="X17" s="129">
        <f>'New Projects'!X17*$C17</f>
        <v>0</v>
      </c>
      <c r="Y17" s="129">
        <f>'New Projects'!Y17*$C17</f>
        <v>0</v>
      </c>
    </row>
    <row r="18" spans="1:26" s="53" customFormat="1" x14ac:dyDescent="0.25">
      <c r="A18" s="50">
        <f>'New Projects'!A18</f>
        <v>7501</v>
      </c>
      <c r="B18" s="50">
        <f>'New Projects'!B18</f>
        <v>10000</v>
      </c>
      <c r="C18" s="85">
        <f>'New Projects'!C18</f>
        <v>1.3</v>
      </c>
      <c r="D18" s="51" t="str">
        <f>'New Projects'!D18</f>
        <v>E</v>
      </c>
      <c r="E18" s="54">
        <f>'New Projects'!E18</f>
        <v>6</v>
      </c>
      <c r="F18" s="130">
        <f>'New Projects'!F18*$C18</f>
        <v>0</v>
      </c>
      <c r="G18" s="131">
        <f>'New Projects'!G18*$C18</f>
        <v>0</v>
      </c>
      <c r="H18" s="131">
        <f>'New Projects'!H18*$C18</f>
        <v>0</v>
      </c>
      <c r="I18" s="131">
        <f>'New Projects'!I18*$C18</f>
        <v>0</v>
      </c>
      <c r="J18" s="130">
        <f>'New Projects'!J18*$C18</f>
        <v>0</v>
      </c>
      <c r="K18" s="131">
        <f>'New Projects'!K18*$C18</f>
        <v>0</v>
      </c>
      <c r="L18" s="131">
        <f>'New Projects'!L18*$C18</f>
        <v>0</v>
      </c>
      <c r="M18" s="131">
        <f>'New Projects'!M18*$C18</f>
        <v>0</v>
      </c>
      <c r="N18" s="130">
        <f>'New Projects'!N18*$C18</f>
        <v>0</v>
      </c>
      <c r="O18" s="131">
        <f>'New Projects'!O18*$C18</f>
        <v>0</v>
      </c>
      <c r="P18" s="131">
        <f>'New Projects'!P18*$C18</f>
        <v>0</v>
      </c>
      <c r="Q18" s="131">
        <f>'New Projects'!Q18*$C18</f>
        <v>0</v>
      </c>
      <c r="R18" s="130">
        <f>'New Projects'!R18*$C18</f>
        <v>0</v>
      </c>
      <c r="S18" s="131">
        <f>'New Projects'!S18*$C18</f>
        <v>0</v>
      </c>
      <c r="T18" s="131">
        <f>'New Projects'!T18*$C18</f>
        <v>0</v>
      </c>
      <c r="U18" s="131">
        <f>'New Projects'!U18*$C18</f>
        <v>0</v>
      </c>
      <c r="V18" s="130">
        <f>'New Projects'!V18*$C18</f>
        <v>0</v>
      </c>
      <c r="W18" s="131">
        <f>'New Projects'!W18*$C18</f>
        <v>0</v>
      </c>
      <c r="X18" s="131">
        <f>'New Projects'!X18*$C18</f>
        <v>0</v>
      </c>
      <c r="Y18" s="131">
        <f>'New Projects'!Y18*$C18</f>
        <v>0</v>
      </c>
      <c r="Z18" s="52"/>
    </row>
    <row r="19" spans="1:26" x14ac:dyDescent="0.25">
      <c r="A19" s="45">
        <f>'New Projects'!A19</f>
        <v>7501</v>
      </c>
      <c r="B19" s="45">
        <f>'New Projects'!B19</f>
        <v>10000</v>
      </c>
      <c r="C19" s="86">
        <f>'New Projects'!C19</f>
        <v>1.3</v>
      </c>
      <c r="D19" s="46" t="str">
        <f>'New Projects'!D19</f>
        <v>M</v>
      </c>
      <c r="E19" s="42">
        <f>'New Projects'!E19</f>
        <v>7</v>
      </c>
      <c r="F19" s="128">
        <f>'New Projects'!F19*$C19</f>
        <v>0</v>
      </c>
      <c r="G19" s="129">
        <f>'New Projects'!G19*$C19</f>
        <v>0</v>
      </c>
      <c r="H19" s="129">
        <f>'New Projects'!H19*$C19</f>
        <v>0</v>
      </c>
      <c r="I19" s="129">
        <f>'New Projects'!I19*$C19</f>
        <v>0</v>
      </c>
      <c r="J19" s="128">
        <f>'New Projects'!J19*$C19</f>
        <v>0</v>
      </c>
      <c r="K19" s="129">
        <f>'New Projects'!K19*$C19</f>
        <v>0</v>
      </c>
      <c r="L19" s="129">
        <f>'New Projects'!L19*$C19</f>
        <v>0</v>
      </c>
      <c r="M19" s="129">
        <f>'New Projects'!M19*$C19</f>
        <v>0</v>
      </c>
      <c r="N19" s="128">
        <f>'New Projects'!N19*$C19</f>
        <v>0</v>
      </c>
      <c r="O19" s="129">
        <f>'New Projects'!O19*$C19</f>
        <v>0</v>
      </c>
      <c r="P19" s="129">
        <f>'New Projects'!P19*$C19</f>
        <v>0</v>
      </c>
      <c r="Q19" s="129">
        <f>'New Projects'!Q19*$C19</f>
        <v>0</v>
      </c>
      <c r="R19" s="128">
        <f>'New Projects'!R19*$C19</f>
        <v>0</v>
      </c>
      <c r="S19" s="129">
        <f>'New Projects'!S19*$C19</f>
        <v>0</v>
      </c>
      <c r="T19" s="129">
        <f>'New Projects'!T19*$C19</f>
        <v>0</v>
      </c>
      <c r="U19" s="129">
        <f>'New Projects'!U19*$C19</f>
        <v>0</v>
      </c>
      <c r="V19" s="128">
        <f>'New Projects'!V19*$C19</f>
        <v>0</v>
      </c>
      <c r="W19" s="129">
        <f>'New Projects'!W19*$C19</f>
        <v>0</v>
      </c>
      <c r="X19" s="129">
        <f>'New Projects'!X19*$C19</f>
        <v>0</v>
      </c>
      <c r="Y19" s="129">
        <f>'New Projects'!Y19*$C19</f>
        <v>0</v>
      </c>
    </row>
    <row r="20" spans="1:26" x14ac:dyDescent="0.25">
      <c r="A20" s="45">
        <f>'New Projects'!A20</f>
        <v>7501</v>
      </c>
      <c r="B20" s="45">
        <f>'New Projects'!B20</f>
        <v>10000</v>
      </c>
      <c r="C20" s="86">
        <f>'New Projects'!C20</f>
        <v>1.3</v>
      </c>
      <c r="D20" s="46" t="str">
        <f>'New Projects'!D20</f>
        <v>H</v>
      </c>
      <c r="E20" s="42">
        <f>'New Projects'!E20</f>
        <v>8</v>
      </c>
      <c r="F20" s="128">
        <f>'New Projects'!F20*$C20</f>
        <v>0</v>
      </c>
      <c r="G20" s="129">
        <f>'New Projects'!G20*$C20</f>
        <v>0</v>
      </c>
      <c r="H20" s="129">
        <f>'New Projects'!H20*$C20</f>
        <v>0</v>
      </c>
      <c r="I20" s="129">
        <f>'New Projects'!I20*$C20</f>
        <v>0</v>
      </c>
      <c r="J20" s="128">
        <f>'New Projects'!J20*$C20</f>
        <v>0</v>
      </c>
      <c r="K20" s="129">
        <f>'New Projects'!K20*$C20</f>
        <v>0</v>
      </c>
      <c r="L20" s="129">
        <f>'New Projects'!L20*$C20</f>
        <v>0</v>
      </c>
      <c r="M20" s="129">
        <f>'New Projects'!M20*$C20</f>
        <v>0</v>
      </c>
      <c r="N20" s="128">
        <f>'New Projects'!N20*$C20</f>
        <v>0</v>
      </c>
      <c r="O20" s="129">
        <f>'New Projects'!O20*$C20</f>
        <v>0</v>
      </c>
      <c r="P20" s="129">
        <f>'New Projects'!P20*$C20</f>
        <v>0</v>
      </c>
      <c r="Q20" s="129">
        <f>'New Projects'!Q20*$C20</f>
        <v>0</v>
      </c>
      <c r="R20" s="128">
        <f>'New Projects'!R20*$C20</f>
        <v>0</v>
      </c>
      <c r="S20" s="129">
        <f>'New Projects'!S20*$C20</f>
        <v>0</v>
      </c>
      <c r="T20" s="129">
        <f>'New Projects'!T20*$C20</f>
        <v>0</v>
      </c>
      <c r="U20" s="129">
        <f>'New Projects'!U20*$C20</f>
        <v>0</v>
      </c>
      <c r="V20" s="128">
        <f>'New Projects'!V20*$C20</f>
        <v>0</v>
      </c>
      <c r="W20" s="129">
        <f>'New Projects'!W20*$C20</f>
        <v>0</v>
      </c>
      <c r="X20" s="129">
        <f>'New Projects'!X20*$C20</f>
        <v>0</v>
      </c>
      <c r="Y20" s="129">
        <f>'New Projects'!Y20*$C20</f>
        <v>0</v>
      </c>
    </row>
    <row r="21" spans="1:26" s="53" customFormat="1" x14ac:dyDescent="0.25">
      <c r="A21" s="50">
        <f>'New Projects'!A21</f>
        <v>10001</v>
      </c>
      <c r="B21" s="50">
        <f>'New Projects'!B21</f>
        <v>15000</v>
      </c>
      <c r="C21" s="85">
        <f>'New Projects'!C21</f>
        <v>1.5</v>
      </c>
      <c r="D21" s="51" t="str">
        <f>'New Projects'!D21</f>
        <v>E</v>
      </c>
      <c r="E21" s="54">
        <f>'New Projects'!E21</f>
        <v>8</v>
      </c>
      <c r="F21" s="130">
        <f>'New Projects'!F21*$C21</f>
        <v>0</v>
      </c>
      <c r="G21" s="131">
        <f>'New Projects'!G21*$C21</f>
        <v>0</v>
      </c>
      <c r="H21" s="131">
        <f>'New Projects'!H21*$C21</f>
        <v>0</v>
      </c>
      <c r="I21" s="131">
        <f>'New Projects'!I21*$C21</f>
        <v>0</v>
      </c>
      <c r="J21" s="130">
        <f>'New Projects'!J21*$C21</f>
        <v>0</v>
      </c>
      <c r="K21" s="131">
        <f>'New Projects'!K21*$C21</f>
        <v>0</v>
      </c>
      <c r="L21" s="131">
        <f>'New Projects'!L21*$C21</f>
        <v>0</v>
      </c>
      <c r="M21" s="131">
        <f>'New Projects'!M21*$C21</f>
        <v>0</v>
      </c>
      <c r="N21" s="130">
        <f>'New Projects'!N21*$C21</f>
        <v>0</v>
      </c>
      <c r="O21" s="131">
        <f>'New Projects'!O21*$C21</f>
        <v>3</v>
      </c>
      <c r="P21" s="131">
        <f>'New Projects'!P21*$C21</f>
        <v>0</v>
      </c>
      <c r="Q21" s="131">
        <f>'New Projects'!Q21*$C21</f>
        <v>0</v>
      </c>
      <c r="R21" s="130">
        <f>'New Projects'!R21*$C21</f>
        <v>0</v>
      </c>
      <c r="S21" s="131">
        <f>'New Projects'!S21*$C21</f>
        <v>0</v>
      </c>
      <c r="T21" s="131">
        <f>'New Projects'!T21*$C21</f>
        <v>0</v>
      </c>
      <c r="U21" s="131">
        <f>'New Projects'!U21*$C21</f>
        <v>0</v>
      </c>
      <c r="V21" s="130">
        <f>'New Projects'!V21*$C21</f>
        <v>0</v>
      </c>
      <c r="W21" s="131">
        <f>'New Projects'!W21*$C21</f>
        <v>0</v>
      </c>
      <c r="X21" s="131">
        <f>'New Projects'!X21*$C21</f>
        <v>0</v>
      </c>
      <c r="Y21" s="131">
        <f>'New Projects'!Y21*$C21</f>
        <v>0</v>
      </c>
      <c r="Z21" s="52"/>
    </row>
    <row r="22" spans="1:26" x14ac:dyDescent="0.25">
      <c r="A22" s="45">
        <f>'New Projects'!A22</f>
        <v>10001</v>
      </c>
      <c r="B22" s="45">
        <f>'New Projects'!B22</f>
        <v>15000</v>
      </c>
      <c r="C22" s="86">
        <f>'New Projects'!C22</f>
        <v>1.5</v>
      </c>
      <c r="D22" s="46" t="str">
        <f>'New Projects'!D22</f>
        <v>M</v>
      </c>
      <c r="E22" s="42">
        <f>'New Projects'!E22</f>
        <v>9</v>
      </c>
      <c r="F22" s="128">
        <f>'New Projects'!F22*$C22</f>
        <v>0</v>
      </c>
      <c r="G22" s="129">
        <f>'New Projects'!G22*$C22</f>
        <v>0</v>
      </c>
      <c r="H22" s="129">
        <f>'New Projects'!H22*$C22</f>
        <v>0</v>
      </c>
      <c r="I22" s="129">
        <f>'New Projects'!I22*$C22</f>
        <v>0</v>
      </c>
      <c r="J22" s="128">
        <f>'New Projects'!J22*$C22</f>
        <v>0</v>
      </c>
      <c r="K22" s="129">
        <f>'New Projects'!K22*$C22</f>
        <v>0</v>
      </c>
      <c r="L22" s="129">
        <f>'New Projects'!L22*$C22</f>
        <v>0</v>
      </c>
      <c r="M22" s="129">
        <f>'New Projects'!M22*$C22</f>
        <v>0</v>
      </c>
      <c r="N22" s="128">
        <f>'New Projects'!N22*$C22</f>
        <v>0</v>
      </c>
      <c r="O22" s="129">
        <f>'New Projects'!O22*$C22</f>
        <v>0</v>
      </c>
      <c r="P22" s="129">
        <f>'New Projects'!P22*$C22</f>
        <v>0</v>
      </c>
      <c r="Q22" s="129">
        <f>'New Projects'!Q22*$C22</f>
        <v>0</v>
      </c>
      <c r="R22" s="128">
        <f>'New Projects'!R22*$C22</f>
        <v>0</v>
      </c>
      <c r="S22" s="129">
        <f>'New Projects'!S22*$C22</f>
        <v>0</v>
      </c>
      <c r="T22" s="129">
        <f>'New Projects'!T22*$C22</f>
        <v>0</v>
      </c>
      <c r="U22" s="129">
        <f>'New Projects'!U22*$C22</f>
        <v>0</v>
      </c>
      <c r="V22" s="128">
        <f>'New Projects'!V22*$C22</f>
        <v>0</v>
      </c>
      <c r="W22" s="129">
        <f>'New Projects'!W22*$C22</f>
        <v>0</v>
      </c>
      <c r="X22" s="129">
        <f>'New Projects'!X22*$C22</f>
        <v>0</v>
      </c>
      <c r="Y22" s="129">
        <f>'New Projects'!Y22*$C22</f>
        <v>0</v>
      </c>
    </row>
    <row r="23" spans="1:26" x14ac:dyDescent="0.25">
      <c r="A23" s="45">
        <f>'New Projects'!A23</f>
        <v>10001</v>
      </c>
      <c r="B23" s="45">
        <f>'New Projects'!B23</f>
        <v>15000</v>
      </c>
      <c r="C23" s="86">
        <f>'New Projects'!C23</f>
        <v>1.5</v>
      </c>
      <c r="D23" s="46" t="str">
        <f>'New Projects'!D23</f>
        <v>H</v>
      </c>
      <c r="E23" s="42">
        <f>'New Projects'!E23</f>
        <v>10</v>
      </c>
      <c r="F23" s="128">
        <f>'New Projects'!F23*$C23</f>
        <v>0</v>
      </c>
      <c r="G23" s="129">
        <f>'New Projects'!G23*$C23</f>
        <v>0</v>
      </c>
      <c r="H23" s="129">
        <f>'New Projects'!H23*$C23</f>
        <v>0</v>
      </c>
      <c r="I23" s="129">
        <f>'New Projects'!I23*$C23</f>
        <v>0</v>
      </c>
      <c r="J23" s="128">
        <f>'New Projects'!J23*$C23</f>
        <v>0</v>
      </c>
      <c r="K23" s="129">
        <f>'New Projects'!K23*$C23</f>
        <v>0</v>
      </c>
      <c r="L23" s="129">
        <f>'New Projects'!L23*$C23</f>
        <v>0</v>
      </c>
      <c r="M23" s="129">
        <f>'New Projects'!M23*$C23</f>
        <v>0</v>
      </c>
      <c r="N23" s="128">
        <f>'New Projects'!N23*$C23</f>
        <v>0</v>
      </c>
      <c r="O23" s="129">
        <f>'New Projects'!O23*$C23</f>
        <v>0</v>
      </c>
      <c r="P23" s="129">
        <f>'New Projects'!P23*$C23</f>
        <v>0</v>
      </c>
      <c r="Q23" s="129">
        <f>'New Projects'!Q23*$C23</f>
        <v>0</v>
      </c>
      <c r="R23" s="128">
        <f>'New Projects'!R23*$C23</f>
        <v>0</v>
      </c>
      <c r="S23" s="129">
        <f>'New Projects'!S23*$C23</f>
        <v>0</v>
      </c>
      <c r="T23" s="129">
        <f>'New Projects'!T23*$C23</f>
        <v>0</v>
      </c>
      <c r="U23" s="129">
        <f>'New Projects'!U23*$C23</f>
        <v>0</v>
      </c>
      <c r="V23" s="128">
        <f>'New Projects'!V23*$C23</f>
        <v>0</v>
      </c>
      <c r="W23" s="129">
        <f>'New Projects'!W23*$C23</f>
        <v>0</v>
      </c>
      <c r="X23" s="129">
        <f>'New Projects'!X23*$C23</f>
        <v>0</v>
      </c>
      <c r="Y23" s="129">
        <f>'New Projects'!Y23*$C23</f>
        <v>0</v>
      </c>
    </row>
    <row r="24" spans="1:26" x14ac:dyDescent="0.25">
      <c r="A24" s="45">
        <f>'New Projects'!A24</f>
        <v>10001</v>
      </c>
      <c r="B24" s="45">
        <f>'New Projects'!B24</f>
        <v>15000</v>
      </c>
      <c r="C24" s="86">
        <f>'New Projects'!C24</f>
        <v>1.5</v>
      </c>
      <c r="D24" s="46" t="str">
        <f>'New Projects'!D24</f>
        <v>Very Hard</v>
      </c>
      <c r="E24" s="42">
        <f>'New Projects'!E24</f>
        <v>11</v>
      </c>
      <c r="F24" s="128">
        <f>'New Projects'!F24*$C24</f>
        <v>0</v>
      </c>
      <c r="G24" s="129">
        <f>'New Projects'!G24*$C24</f>
        <v>0</v>
      </c>
      <c r="H24" s="129">
        <f>'New Projects'!H24*$C24</f>
        <v>0</v>
      </c>
      <c r="I24" s="129">
        <f>'New Projects'!I24*$C24</f>
        <v>0</v>
      </c>
      <c r="J24" s="128">
        <f>'New Projects'!J24*$C24</f>
        <v>0</v>
      </c>
      <c r="K24" s="129">
        <f>'New Projects'!K24*$C24</f>
        <v>0</v>
      </c>
      <c r="L24" s="129">
        <f>'New Projects'!L24*$C24</f>
        <v>0</v>
      </c>
      <c r="M24" s="129">
        <f>'New Projects'!M24*$C24</f>
        <v>1.5</v>
      </c>
      <c r="N24" s="128">
        <f>'New Projects'!N24*$C24</f>
        <v>0</v>
      </c>
      <c r="O24" s="129">
        <f>'New Projects'!O24*$C24</f>
        <v>0</v>
      </c>
      <c r="P24" s="129">
        <f>'New Projects'!P24*$C24</f>
        <v>0</v>
      </c>
      <c r="Q24" s="129">
        <f>'New Projects'!Q24*$C24</f>
        <v>0</v>
      </c>
      <c r="R24" s="128">
        <f>'New Projects'!R24*$C24</f>
        <v>0</v>
      </c>
      <c r="S24" s="129">
        <f>'New Projects'!S24*$C24</f>
        <v>0</v>
      </c>
      <c r="T24" s="129">
        <f>'New Projects'!T24*$C24</f>
        <v>0</v>
      </c>
      <c r="U24" s="129">
        <f>'New Projects'!U24*$C24</f>
        <v>0</v>
      </c>
      <c r="V24" s="128">
        <f>'New Projects'!V24*$C24</f>
        <v>0</v>
      </c>
      <c r="W24" s="129">
        <f>'New Projects'!W24*$C24</f>
        <v>0</v>
      </c>
      <c r="X24" s="129">
        <f>'New Projects'!X24*$C24</f>
        <v>0</v>
      </c>
      <c r="Y24" s="129">
        <f>'New Projects'!Y24*$C24</f>
        <v>0</v>
      </c>
    </row>
    <row r="25" spans="1:26" x14ac:dyDescent="0.25">
      <c r="A25" s="45">
        <f>'New Projects'!A25</f>
        <v>10001</v>
      </c>
      <c r="B25" s="45">
        <f>'New Projects'!B25</f>
        <v>15000</v>
      </c>
      <c r="C25" s="86">
        <f>'New Projects'!C25</f>
        <v>1.5</v>
      </c>
      <c r="D25" s="42" t="str">
        <f>'New Projects'!D25</f>
        <v>Extra Hard</v>
      </c>
      <c r="E25" s="42">
        <f>'New Projects'!E25</f>
        <v>12</v>
      </c>
      <c r="F25" s="128">
        <f>'New Projects'!F25*$C25</f>
        <v>0</v>
      </c>
      <c r="G25" s="129">
        <f>'New Projects'!G25*$C25</f>
        <v>0</v>
      </c>
      <c r="H25" s="129">
        <f>'New Projects'!H25*$C25</f>
        <v>0</v>
      </c>
      <c r="I25" s="129">
        <f>'New Projects'!I25*$C25</f>
        <v>0</v>
      </c>
      <c r="J25" s="128">
        <f>'New Projects'!J25*$C25</f>
        <v>0</v>
      </c>
      <c r="K25" s="129">
        <f>'New Projects'!K25*$C25</f>
        <v>0</v>
      </c>
      <c r="L25" s="129">
        <f>'New Projects'!L25*$C25</f>
        <v>0</v>
      </c>
      <c r="M25" s="129">
        <f>'New Projects'!M25*$C25</f>
        <v>0</v>
      </c>
      <c r="N25" s="128">
        <f>'New Projects'!N25*$C25</f>
        <v>0</v>
      </c>
      <c r="O25" s="129">
        <f>'New Projects'!O25*$C25</f>
        <v>4.5</v>
      </c>
      <c r="P25" s="129">
        <f>'New Projects'!P25*$C25</f>
        <v>0</v>
      </c>
      <c r="Q25" s="129">
        <f>'New Projects'!Q25*$C25</f>
        <v>0</v>
      </c>
      <c r="R25" s="128">
        <f>'New Projects'!R25*$C25</f>
        <v>0</v>
      </c>
      <c r="S25" s="129">
        <f>'New Projects'!S25*$C25</f>
        <v>0</v>
      </c>
      <c r="T25" s="129">
        <f>'New Projects'!T25*$C25</f>
        <v>0</v>
      </c>
      <c r="U25" s="129">
        <f>'New Projects'!U25*$C25</f>
        <v>0</v>
      </c>
      <c r="V25" s="128">
        <f>'New Projects'!V25*$C25</f>
        <v>0</v>
      </c>
      <c r="W25" s="129">
        <f>'New Projects'!W25*$C25</f>
        <v>0</v>
      </c>
      <c r="X25" s="129">
        <f>'New Projects'!X25*$C25</f>
        <v>0</v>
      </c>
      <c r="Y25" s="129">
        <f>'New Projects'!Y25*$C25</f>
        <v>0</v>
      </c>
    </row>
    <row r="26" spans="1:26" s="53" customFormat="1" x14ac:dyDescent="0.25">
      <c r="A26" s="50">
        <f>'New Projects'!A26</f>
        <v>15001</v>
      </c>
      <c r="B26" s="50">
        <f>'New Projects'!B26</f>
        <v>20000</v>
      </c>
      <c r="C26" s="85">
        <f>'New Projects'!C26</f>
        <v>1.7</v>
      </c>
      <c r="D26" s="51" t="str">
        <f>'New Projects'!D26</f>
        <v>E</v>
      </c>
      <c r="E26" s="54">
        <f>'New Projects'!E26</f>
        <v>8</v>
      </c>
      <c r="F26" s="130">
        <f>'New Projects'!F26*$C26</f>
        <v>0</v>
      </c>
      <c r="G26" s="131">
        <f>'New Projects'!G26*$C26</f>
        <v>0</v>
      </c>
      <c r="H26" s="131">
        <f>'New Projects'!H26*$C26</f>
        <v>0</v>
      </c>
      <c r="I26" s="131">
        <f>'New Projects'!I26*$C26</f>
        <v>0</v>
      </c>
      <c r="J26" s="130">
        <f>'New Projects'!J26*$C26</f>
        <v>0</v>
      </c>
      <c r="K26" s="131">
        <f>'New Projects'!K26*$C26</f>
        <v>0</v>
      </c>
      <c r="L26" s="131">
        <f>'New Projects'!L26*$C26</f>
        <v>0</v>
      </c>
      <c r="M26" s="131">
        <f>'New Projects'!M26*$C26</f>
        <v>0</v>
      </c>
      <c r="N26" s="130">
        <f>'New Projects'!N26*$C26</f>
        <v>0</v>
      </c>
      <c r="O26" s="131">
        <f>'New Projects'!O26*$C26</f>
        <v>0</v>
      </c>
      <c r="P26" s="131">
        <f>'New Projects'!P26*$C26</f>
        <v>0</v>
      </c>
      <c r="Q26" s="131">
        <f>'New Projects'!Q26*$C26</f>
        <v>0</v>
      </c>
      <c r="R26" s="130">
        <f>'New Projects'!R26*$C26</f>
        <v>0</v>
      </c>
      <c r="S26" s="131">
        <f>'New Projects'!S26*$C26</f>
        <v>8.5</v>
      </c>
      <c r="T26" s="131">
        <f>'New Projects'!T26*$C26</f>
        <v>0</v>
      </c>
      <c r="U26" s="131">
        <f>'New Projects'!U26*$C26</f>
        <v>0</v>
      </c>
      <c r="V26" s="130">
        <f>'New Projects'!V26*$C26</f>
        <v>0</v>
      </c>
      <c r="W26" s="131">
        <f>'New Projects'!W26*$C26</f>
        <v>0</v>
      </c>
      <c r="X26" s="131">
        <f>'New Projects'!X26*$C26</f>
        <v>0</v>
      </c>
      <c r="Y26" s="131">
        <f>'New Projects'!Y26*$C26</f>
        <v>0</v>
      </c>
      <c r="Z26" s="52"/>
    </row>
    <row r="27" spans="1:26" x14ac:dyDescent="0.25">
      <c r="A27" s="45">
        <f>'New Projects'!A27</f>
        <v>15001</v>
      </c>
      <c r="B27" s="45">
        <f>'New Projects'!B27</f>
        <v>20000</v>
      </c>
      <c r="C27" s="86">
        <f>'New Projects'!C27</f>
        <v>1.7</v>
      </c>
      <c r="D27" s="46" t="str">
        <f>'New Projects'!D27</f>
        <v>M</v>
      </c>
      <c r="E27" s="42">
        <f>'New Projects'!E27</f>
        <v>9</v>
      </c>
      <c r="F27" s="128">
        <f>'New Projects'!F27*$C27</f>
        <v>0</v>
      </c>
      <c r="G27" s="129">
        <f>'New Projects'!G27*$C27</f>
        <v>0</v>
      </c>
      <c r="H27" s="129">
        <f>'New Projects'!H27*$C27</f>
        <v>0</v>
      </c>
      <c r="I27" s="129">
        <f>'New Projects'!I27*$C27</f>
        <v>0</v>
      </c>
      <c r="J27" s="128">
        <f>'New Projects'!J27*$C27</f>
        <v>0</v>
      </c>
      <c r="K27" s="129">
        <f>'New Projects'!K27*$C27</f>
        <v>0</v>
      </c>
      <c r="L27" s="129">
        <f>'New Projects'!L27*$C27</f>
        <v>0</v>
      </c>
      <c r="M27" s="129">
        <f>'New Projects'!M27*$C27</f>
        <v>0</v>
      </c>
      <c r="N27" s="128">
        <f>'New Projects'!N27*$C27</f>
        <v>0</v>
      </c>
      <c r="O27" s="129">
        <f>'New Projects'!O27*$C27</f>
        <v>0</v>
      </c>
      <c r="P27" s="129">
        <f>'New Projects'!P27*$C27</f>
        <v>0</v>
      </c>
      <c r="Q27" s="129">
        <f>'New Projects'!Q27*$C27</f>
        <v>0</v>
      </c>
      <c r="R27" s="128">
        <f>'New Projects'!R27*$C27</f>
        <v>0</v>
      </c>
      <c r="S27" s="129">
        <f>'New Projects'!S27*$C27</f>
        <v>0</v>
      </c>
      <c r="T27" s="129">
        <f>'New Projects'!T27*$C27</f>
        <v>0</v>
      </c>
      <c r="U27" s="129">
        <f>'New Projects'!U27*$C27</f>
        <v>0</v>
      </c>
      <c r="V27" s="128">
        <f>'New Projects'!V27*$C27</f>
        <v>0</v>
      </c>
      <c r="W27" s="129">
        <f>'New Projects'!W27*$C27</f>
        <v>0</v>
      </c>
      <c r="X27" s="129">
        <f>'New Projects'!X27*$C27</f>
        <v>0</v>
      </c>
      <c r="Y27" s="129">
        <f>'New Projects'!Y27*$C27</f>
        <v>0</v>
      </c>
    </row>
    <row r="28" spans="1:26" x14ac:dyDescent="0.25">
      <c r="A28" s="45">
        <f>'New Projects'!A28</f>
        <v>15001</v>
      </c>
      <c r="B28" s="45">
        <f>'New Projects'!B28</f>
        <v>20000</v>
      </c>
      <c r="C28" s="86">
        <f>'New Projects'!C28</f>
        <v>1.7</v>
      </c>
      <c r="D28" s="46" t="str">
        <f>'New Projects'!D28</f>
        <v>H</v>
      </c>
      <c r="E28" s="42">
        <f>'New Projects'!E28</f>
        <v>10</v>
      </c>
      <c r="F28" s="128">
        <f>'New Projects'!F28*$C28</f>
        <v>0</v>
      </c>
      <c r="G28" s="129">
        <f>'New Projects'!G28*$C28</f>
        <v>0</v>
      </c>
      <c r="H28" s="129">
        <f>'New Projects'!H28*$C28</f>
        <v>0</v>
      </c>
      <c r="I28" s="129">
        <f>'New Projects'!I28*$C28</f>
        <v>0</v>
      </c>
      <c r="J28" s="128">
        <f>'New Projects'!J28*$C28</f>
        <v>0</v>
      </c>
      <c r="K28" s="129">
        <f>'New Projects'!K28*$C28</f>
        <v>0</v>
      </c>
      <c r="L28" s="129">
        <f>'New Projects'!L28*$C28</f>
        <v>0</v>
      </c>
      <c r="M28" s="129">
        <f>'New Projects'!M28*$C28</f>
        <v>0</v>
      </c>
      <c r="N28" s="128">
        <f>'New Projects'!N28*$C28</f>
        <v>0</v>
      </c>
      <c r="O28" s="129">
        <f>'New Projects'!O28*$C28</f>
        <v>0</v>
      </c>
      <c r="P28" s="129">
        <f>'New Projects'!P28*$C28</f>
        <v>0</v>
      </c>
      <c r="Q28" s="129">
        <f>'New Projects'!Q28*$C28</f>
        <v>0</v>
      </c>
      <c r="R28" s="128">
        <f>'New Projects'!R28*$C28</f>
        <v>0</v>
      </c>
      <c r="S28" s="129">
        <f>'New Projects'!S28*$C28</f>
        <v>0</v>
      </c>
      <c r="T28" s="129">
        <f>'New Projects'!T28*$C28</f>
        <v>0</v>
      </c>
      <c r="U28" s="129">
        <f>'New Projects'!U28*$C28</f>
        <v>0</v>
      </c>
      <c r="V28" s="128">
        <f>'New Projects'!V28*$C28</f>
        <v>0</v>
      </c>
      <c r="W28" s="129">
        <f>'New Projects'!W28*$C28</f>
        <v>0</v>
      </c>
      <c r="X28" s="129">
        <f>'New Projects'!X28*$C28</f>
        <v>0</v>
      </c>
      <c r="Y28" s="129">
        <f>'New Projects'!Y28*$C28</f>
        <v>0</v>
      </c>
    </row>
    <row r="29" spans="1:26" x14ac:dyDescent="0.25">
      <c r="A29" s="45">
        <f>'New Projects'!A29</f>
        <v>15001</v>
      </c>
      <c r="B29" s="45">
        <f>'New Projects'!B29</f>
        <v>20000</v>
      </c>
      <c r="C29" s="86">
        <f>'New Projects'!C29</f>
        <v>1.7</v>
      </c>
      <c r="D29" s="46" t="str">
        <f>'New Projects'!D29</f>
        <v>VH</v>
      </c>
      <c r="E29" s="42">
        <f>'New Projects'!E29</f>
        <v>11</v>
      </c>
      <c r="F29" s="128">
        <f>'New Projects'!F29*$C29</f>
        <v>0</v>
      </c>
      <c r="G29" s="129">
        <f>'New Projects'!G29*$C29</f>
        <v>0</v>
      </c>
      <c r="H29" s="129">
        <f>'New Projects'!H29*$C29</f>
        <v>0</v>
      </c>
      <c r="I29" s="129">
        <f>'New Projects'!I29*$C29</f>
        <v>0</v>
      </c>
      <c r="J29" s="128">
        <f>'New Projects'!J29*$C29</f>
        <v>0</v>
      </c>
      <c r="K29" s="129">
        <f>'New Projects'!K29*$C29</f>
        <v>0</v>
      </c>
      <c r="L29" s="129">
        <f>'New Projects'!L29*$C29</f>
        <v>0</v>
      </c>
      <c r="M29" s="129">
        <f>'New Projects'!M29*$C29</f>
        <v>0</v>
      </c>
      <c r="N29" s="128">
        <f>'New Projects'!N29*$C29</f>
        <v>0</v>
      </c>
      <c r="O29" s="129">
        <f>'New Projects'!O29*$C29</f>
        <v>0</v>
      </c>
      <c r="P29" s="129">
        <f>'New Projects'!P29*$C29</f>
        <v>0</v>
      </c>
      <c r="Q29" s="129">
        <f>'New Projects'!Q29*$C29</f>
        <v>0</v>
      </c>
      <c r="R29" s="128">
        <f>'New Projects'!R29*$C29</f>
        <v>0</v>
      </c>
      <c r="S29" s="129">
        <f>'New Projects'!S29*$C29</f>
        <v>0</v>
      </c>
      <c r="T29" s="129">
        <f>'New Projects'!T29*$C29</f>
        <v>0</v>
      </c>
      <c r="U29" s="129">
        <f>'New Projects'!U29*$C29</f>
        <v>0</v>
      </c>
      <c r="V29" s="128">
        <f>'New Projects'!V29*$C29</f>
        <v>0</v>
      </c>
      <c r="W29" s="129">
        <f>'New Projects'!W29*$C29</f>
        <v>0</v>
      </c>
      <c r="X29" s="129">
        <f>'New Projects'!X29*$C29</f>
        <v>0</v>
      </c>
      <c r="Y29" s="129">
        <f>'New Projects'!Y29*$C29</f>
        <v>0</v>
      </c>
    </row>
    <row r="30" spans="1:26" x14ac:dyDescent="0.25">
      <c r="A30" s="45">
        <f>'New Projects'!A30</f>
        <v>15001</v>
      </c>
      <c r="B30" s="45">
        <f>'New Projects'!B30</f>
        <v>20000</v>
      </c>
      <c r="C30" s="86">
        <f>'New Projects'!C30</f>
        <v>1.7</v>
      </c>
      <c r="D30" s="42" t="str">
        <f>'New Projects'!D30</f>
        <v>EH</v>
      </c>
      <c r="E30" s="42">
        <f>'New Projects'!E30</f>
        <v>12</v>
      </c>
      <c r="F30" s="128">
        <f>'New Projects'!F30*$C30</f>
        <v>0</v>
      </c>
      <c r="G30" s="129">
        <f>'New Projects'!G30*$C30</f>
        <v>0</v>
      </c>
      <c r="H30" s="129">
        <f>'New Projects'!H30*$C30</f>
        <v>0</v>
      </c>
      <c r="I30" s="129">
        <f>'New Projects'!I30*$C30</f>
        <v>0</v>
      </c>
      <c r="J30" s="128">
        <f>'New Projects'!J30*$C30</f>
        <v>0</v>
      </c>
      <c r="K30" s="129">
        <f>'New Projects'!K30*$C30</f>
        <v>0</v>
      </c>
      <c r="L30" s="129">
        <f>'New Projects'!L30*$C30</f>
        <v>0</v>
      </c>
      <c r="M30" s="129">
        <f>'New Projects'!M30*$C30</f>
        <v>0</v>
      </c>
      <c r="N30" s="128">
        <f>'New Projects'!N30*$C30</f>
        <v>0</v>
      </c>
      <c r="O30" s="129">
        <f>'New Projects'!O30*$C30</f>
        <v>0</v>
      </c>
      <c r="P30" s="129">
        <f>'New Projects'!P30*$C30</f>
        <v>0</v>
      </c>
      <c r="Q30" s="129">
        <f>'New Projects'!Q30*$C30</f>
        <v>0</v>
      </c>
      <c r="R30" s="128">
        <f>'New Projects'!R30*$C30</f>
        <v>0</v>
      </c>
      <c r="S30" s="129">
        <f>'New Projects'!S30*$C30</f>
        <v>0</v>
      </c>
      <c r="T30" s="129">
        <f>'New Projects'!T30*$C30</f>
        <v>0</v>
      </c>
      <c r="U30" s="129">
        <f>'New Projects'!U30*$C30</f>
        <v>0</v>
      </c>
      <c r="V30" s="128">
        <f>'New Projects'!V30*$C30</f>
        <v>0</v>
      </c>
      <c r="W30" s="129">
        <f>'New Projects'!W30*$C30</f>
        <v>0</v>
      </c>
      <c r="X30" s="129">
        <f>'New Projects'!X30*$C30</f>
        <v>0</v>
      </c>
      <c r="Y30" s="129">
        <f>'New Projects'!Y30*$C30</f>
        <v>0</v>
      </c>
    </row>
    <row r="31" spans="1:26" s="53" customFormat="1" x14ac:dyDescent="0.25">
      <c r="A31" s="50">
        <f>'New Projects'!A31</f>
        <v>20001</v>
      </c>
      <c r="B31" s="50">
        <f>'New Projects'!B31</f>
        <v>30000</v>
      </c>
      <c r="C31" s="85">
        <f>'New Projects'!C31</f>
        <v>2</v>
      </c>
      <c r="D31" s="51" t="str">
        <f>'New Projects'!D31</f>
        <v>E</v>
      </c>
      <c r="E31" s="54">
        <f>'New Projects'!E31</f>
        <v>12</v>
      </c>
      <c r="F31" s="130">
        <f>'New Projects'!F31*$C31</f>
        <v>0</v>
      </c>
      <c r="G31" s="131">
        <f>'New Projects'!G31*$C31</f>
        <v>0</v>
      </c>
      <c r="H31" s="131">
        <f>'New Projects'!H31*$C31</f>
        <v>0</v>
      </c>
      <c r="I31" s="131">
        <f>'New Projects'!I31*$C31</f>
        <v>0</v>
      </c>
      <c r="J31" s="130">
        <f>'New Projects'!J31*$C31</f>
        <v>0</v>
      </c>
      <c r="K31" s="131">
        <f>'New Projects'!K31*$C31</f>
        <v>0</v>
      </c>
      <c r="L31" s="131">
        <f>'New Projects'!L31*$C31</f>
        <v>0</v>
      </c>
      <c r="M31" s="131">
        <f>'New Projects'!M31*$C31</f>
        <v>0</v>
      </c>
      <c r="N31" s="130">
        <f>'New Projects'!N31*$C31</f>
        <v>0</v>
      </c>
      <c r="O31" s="131">
        <f>'New Projects'!O31*$C31</f>
        <v>0</v>
      </c>
      <c r="P31" s="131">
        <f>'New Projects'!P31*$C31</f>
        <v>0</v>
      </c>
      <c r="Q31" s="131">
        <f>'New Projects'!Q31*$C31</f>
        <v>0</v>
      </c>
      <c r="R31" s="130">
        <f>'New Projects'!R31*$C31</f>
        <v>0</v>
      </c>
      <c r="S31" s="131">
        <f>'New Projects'!S31*$C31</f>
        <v>0</v>
      </c>
      <c r="T31" s="131">
        <f>'New Projects'!T31*$C31</f>
        <v>0</v>
      </c>
      <c r="U31" s="131">
        <f>'New Projects'!U31*$C31</f>
        <v>0</v>
      </c>
      <c r="V31" s="130">
        <f>'New Projects'!V31*$C31</f>
        <v>0</v>
      </c>
      <c r="W31" s="131">
        <f>'New Projects'!W31*$C31</f>
        <v>0</v>
      </c>
      <c r="X31" s="131">
        <f>'New Projects'!X31*$C31</f>
        <v>0</v>
      </c>
      <c r="Y31" s="131">
        <f>'New Projects'!Y31*$C31</f>
        <v>0</v>
      </c>
      <c r="Z31" s="52"/>
    </row>
    <row r="32" spans="1:26" x14ac:dyDescent="0.25">
      <c r="A32" s="45">
        <f>'New Projects'!A32</f>
        <v>20001</v>
      </c>
      <c r="B32" s="45">
        <f>'New Projects'!B32</f>
        <v>30000</v>
      </c>
      <c r="C32" s="86">
        <f>'New Projects'!C32</f>
        <v>2</v>
      </c>
      <c r="D32" s="46" t="str">
        <f>'New Projects'!D32</f>
        <v>M</v>
      </c>
      <c r="E32" s="42">
        <f>'New Projects'!E32</f>
        <v>13</v>
      </c>
      <c r="F32" s="128">
        <f>'New Projects'!F32*$C32</f>
        <v>0</v>
      </c>
      <c r="G32" s="129">
        <f>'New Projects'!G32*$C32</f>
        <v>0</v>
      </c>
      <c r="H32" s="129">
        <f>'New Projects'!H32*$C32</f>
        <v>0</v>
      </c>
      <c r="I32" s="129">
        <f>'New Projects'!I32*$C32</f>
        <v>0</v>
      </c>
      <c r="J32" s="128">
        <f>'New Projects'!J32*$C32</f>
        <v>0</v>
      </c>
      <c r="K32" s="129">
        <f>'New Projects'!K32*$C32</f>
        <v>0</v>
      </c>
      <c r="L32" s="129">
        <f>'New Projects'!L32*$C32</f>
        <v>0</v>
      </c>
      <c r="M32" s="129">
        <f>'New Projects'!M32*$C32</f>
        <v>0</v>
      </c>
      <c r="N32" s="128">
        <f>'New Projects'!N32*$C32</f>
        <v>0</v>
      </c>
      <c r="O32" s="129">
        <f>'New Projects'!O32*$C32</f>
        <v>0</v>
      </c>
      <c r="P32" s="129">
        <f>'New Projects'!P32*$C32</f>
        <v>0</v>
      </c>
      <c r="Q32" s="129">
        <f>'New Projects'!Q32*$C32</f>
        <v>0</v>
      </c>
      <c r="R32" s="128">
        <f>'New Projects'!R32*$C32</f>
        <v>0</v>
      </c>
      <c r="S32" s="129">
        <f>'New Projects'!S32*$C32</f>
        <v>0</v>
      </c>
      <c r="T32" s="129">
        <f>'New Projects'!T32*$C32</f>
        <v>0</v>
      </c>
      <c r="U32" s="129">
        <f>'New Projects'!U32*$C32</f>
        <v>0</v>
      </c>
      <c r="V32" s="128">
        <f>'New Projects'!V32*$C32</f>
        <v>0</v>
      </c>
      <c r="W32" s="129">
        <f>'New Projects'!W32*$C32</f>
        <v>0</v>
      </c>
      <c r="X32" s="129">
        <f>'New Projects'!X32*$C32</f>
        <v>0</v>
      </c>
      <c r="Y32" s="129">
        <f>'New Projects'!Y32*$C32</f>
        <v>0</v>
      </c>
    </row>
    <row r="33" spans="1:26" x14ac:dyDescent="0.25">
      <c r="A33" s="45">
        <f>'New Projects'!A33</f>
        <v>20001</v>
      </c>
      <c r="B33" s="45">
        <f>'New Projects'!B33</f>
        <v>30000</v>
      </c>
      <c r="C33" s="86">
        <f>'New Projects'!C33</f>
        <v>2</v>
      </c>
      <c r="D33" s="46" t="str">
        <f>'New Projects'!D33</f>
        <v>H</v>
      </c>
      <c r="E33" s="42">
        <f>'New Projects'!E33</f>
        <v>14</v>
      </c>
      <c r="F33" s="128">
        <f>'New Projects'!F33*$C33</f>
        <v>0</v>
      </c>
      <c r="G33" s="129">
        <f>'New Projects'!G33*$C33</f>
        <v>0</v>
      </c>
      <c r="H33" s="129">
        <f>'New Projects'!H33*$C33</f>
        <v>0</v>
      </c>
      <c r="I33" s="129">
        <f>'New Projects'!I33*$C33</f>
        <v>0</v>
      </c>
      <c r="J33" s="128">
        <f>'New Projects'!J33*$C33</f>
        <v>0</v>
      </c>
      <c r="K33" s="129">
        <f>'New Projects'!K33*$C33</f>
        <v>0</v>
      </c>
      <c r="L33" s="129">
        <f>'New Projects'!L33*$C33</f>
        <v>0</v>
      </c>
      <c r="M33" s="129">
        <f>'New Projects'!M33*$C33</f>
        <v>0</v>
      </c>
      <c r="N33" s="128">
        <f>'New Projects'!N33*$C33</f>
        <v>0</v>
      </c>
      <c r="O33" s="129">
        <f>'New Projects'!O33*$C33</f>
        <v>0</v>
      </c>
      <c r="P33" s="129">
        <f>'New Projects'!P33*$C33</f>
        <v>0</v>
      </c>
      <c r="Q33" s="129">
        <f>'New Projects'!Q33*$C33</f>
        <v>0</v>
      </c>
      <c r="R33" s="128">
        <f>'New Projects'!R33*$C33</f>
        <v>0</v>
      </c>
      <c r="S33" s="129">
        <f>'New Projects'!S33*$C33</f>
        <v>0</v>
      </c>
      <c r="T33" s="129">
        <f>'New Projects'!T33*$C33</f>
        <v>0</v>
      </c>
      <c r="U33" s="129">
        <f>'New Projects'!U33*$C33</f>
        <v>0</v>
      </c>
      <c r="V33" s="128">
        <f>'New Projects'!V33*$C33</f>
        <v>0</v>
      </c>
      <c r="W33" s="129">
        <f>'New Projects'!W33*$C33</f>
        <v>0</v>
      </c>
      <c r="X33" s="129">
        <f>'New Projects'!X33*$C33</f>
        <v>0</v>
      </c>
      <c r="Y33" s="129">
        <f>'New Projects'!Y33*$C33</f>
        <v>0</v>
      </c>
    </row>
    <row r="34" spans="1:26" x14ac:dyDescent="0.25">
      <c r="A34" s="45">
        <f>'New Projects'!A34</f>
        <v>20001</v>
      </c>
      <c r="B34" s="45">
        <f>'New Projects'!B34</f>
        <v>30000</v>
      </c>
      <c r="C34" s="86">
        <f>'New Projects'!C34</f>
        <v>2</v>
      </c>
      <c r="D34" s="46" t="str">
        <f>'New Projects'!D34</f>
        <v>VH</v>
      </c>
      <c r="E34" s="42">
        <f>'New Projects'!E34</f>
        <v>15</v>
      </c>
      <c r="F34" s="128">
        <f>'New Projects'!F34*$C34</f>
        <v>0</v>
      </c>
      <c r="G34" s="129">
        <f>'New Projects'!G34*$C34</f>
        <v>0</v>
      </c>
      <c r="H34" s="129">
        <f>'New Projects'!H34*$C34</f>
        <v>0</v>
      </c>
      <c r="I34" s="129">
        <f>'New Projects'!I34*$C34</f>
        <v>0</v>
      </c>
      <c r="J34" s="128">
        <f>'New Projects'!J34*$C34</f>
        <v>0</v>
      </c>
      <c r="K34" s="129">
        <f>'New Projects'!K34*$C34</f>
        <v>0</v>
      </c>
      <c r="L34" s="129">
        <f>'New Projects'!L34*$C34</f>
        <v>0</v>
      </c>
      <c r="M34" s="129">
        <f>'New Projects'!M34*$C34</f>
        <v>0</v>
      </c>
      <c r="N34" s="128">
        <f>'New Projects'!N34*$C34</f>
        <v>0</v>
      </c>
      <c r="O34" s="129">
        <f>'New Projects'!O34*$C34</f>
        <v>0</v>
      </c>
      <c r="P34" s="129">
        <f>'New Projects'!P34*$C34</f>
        <v>0</v>
      </c>
      <c r="Q34" s="129">
        <f>'New Projects'!Q34*$C34</f>
        <v>0</v>
      </c>
      <c r="R34" s="128">
        <f>'New Projects'!R34*$C34</f>
        <v>0</v>
      </c>
      <c r="S34" s="129">
        <f>'New Projects'!S34*$C34</f>
        <v>0</v>
      </c>
      <c r="T34" s="129">
        <f>'New Projects'!T34*$C34</f>
        <v>0</v>
      </c>
      <c r="U34" s="129">
        <f>'New Projects'!U34*$C34</f>
        <v>0</v>
      </c>
      <c r="V34" s="128">
        <f>'New Projects'!V34*$C34</f>
        <v>0</v>
      </c>
      <c r="W34" s="129">
        <f>'New Projects'!W34*$C34</f>
        <v>0</v>
      </c>
      <c r="X34" s="129">
        <f>'New Projects'!X34*$C34</f>
        <v>0</v>
      </c>
      <c r="Y34" s="129">
        <f>'New Projects'!Y34*$C34</f>
        <v>0</v>
      </c>
    </row>
    <row r="35" spans="1:26" x14ac:dyDescent="0.25">
      <c r="A35" s="45">
        <f>'New Projects'!A35</f>
        <v>20001</v>
      </c>
      <c r="B35" s="45">
        <f>'New Projects'!B35</f>
        <v>30000</v>
      </c>
      <c r="C35" s="86">
        <f>'New Projects'!C35</f>
        <v>2</v>
      </c>
      <c r="D35" s="42" t="str">
        <f>'New Projects'!D35</f>
        <v>EH</v>
      </c>
      <c r="E35" s="42">
        <f>'New Projects'!E35</f>
        <v>16</v>
      </c>
      <c r="F35" s="128">
        <f>'New Projects'!F35*$C35</f>
        <v>0</v>
      </c>
      <c r="G35" s="129">
        <f>'New Projects'!G35*$C35</f>
        <v>0</v>
      </c>
      <c r="H35" s="129">
        <f>'New Projects'!H35*$C35</f>
        <v>0</v>
      </c>
      <c r="I35" s="129">
        <f>'New Projects'!I35*$C35</f>
        <v>0</v>
      </c>
      <c r="J35" s="128">
        <f>'New Projects'!J35*$C35</f>
        <v>4</v>
      </c>
      <c r="K35" s="129">
        <f>'New Projects'!K35*$C35</f>
        <v>0</v>
      </c>
      <c r="L35" s="129">
        <f>'New Projects'!L35*$C35</f>
        <v>0</v>
      </c>
      <c r="M35" s="129">
        <f>'New Projects'!M35*$C35</f>
        <v>0</v>
      </c>
      <c r="N35" s="128">
        <f>'New Projects'!N35*$C35</f>
        <v>0</v>
      </c>
      <c r="O35" s="129">
        <f>'New Projects'!O35*$C35</f>
        <v>0</v>
      </c>
      <c r="P35" s="129">
        <f>'New Projects'!P35*$C35</f>
        <v>0</v>
      </c>
      <c r="Q35" s="129">
        <f>'New Projects'!Q35*$C35</f>
        <v>0</v>
      </c>
      <c r="R35" s="128">
        <f>'New Projects'!R35*$C35</f>
        <v>0</v>
      </c>
      <c r="S35" s="129">
        <f>'New Projects'!S35*$C35</f>
        <v>0</v>
      </c>
      <c r="T35" s="129">
        <f>'New Projects'!T35*$C35</f>
        <v>0</v>
      </c>
      <c r="U35" s="129">
        <f>'New Projects'!U35*$C35</f>
        <v>0</v>
      </c>
      <c r="V35" s="128">
        <f>'New Projects'!V35*$C35</f>
        <v>0</v>
      </c>
      <c r="W35" s="129">
        <f>'New Projects'!W35*$C35</f>
        <v>0</v>
      </c>
      <c r="X35" s="129">
        <f>'New Projects'!X35*$C35</f>
        <v>0</v>
      </c>
      <c r="Y35" s="129">
        <f>'New Projects'!Y35*$C35</f>
        <v>0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A37" s="119" t="s">
        <v>421</v>
      </c>
      <c r="F37" s="257">
        <f>SUM(F3:F35)</f>
        <v>1</v>
      </c>
      <c r="G37" s="259">
        <f t="shared" ref="G37:Y37" si="0">SUM(G3:G35)</f>
        <v>0</v>
      </c>
      <c r="H37" s="259">
        <f t="shared" si="0"/>
        <v>0</v>
      </c>
      <c r="I37" s="259">
        <f t="shared" si="0"/>
        <v>0</v>
      </c>
      <c r="J37" s="257">
        <f t="shared" si="0"/>
        <v>4</v>
      </c>
      <c r="K37" s="259">
        <f t="shared" si="0"/>
        <v>1</v>
      </c>
      <c r="L37" s="259">
        <f t="shared" si="0"/>
        <v>0</v>
      </c>
      <c r="M37" s="259">
        <f t="shared" si="0"/>
        <v>1.5</v>
      </c>
      <c r="N37" s="257">
        <f t="shared" si="0"/>
        <v>0.85</v>
      </c>
      <c r="O37" s="259">
        <f t="shared" si="0"/>
        <v>7.5</v>
      </c>
      <c r="P37" s="259">
        <f t="shared" si="0"/>
        <v>0</v>
      </c>
      <c r="Q37" s="259">
        <f t="shared" si="0"/>
        <v>0</v>
      </c>
      <c r="R37" s="257">
        <f t="shared" si="0"/>
        <v>0</v>
      </c>
      <c r="S37" s="259">
        <f t="shared" si="0"/>
        <v>8.5</v>
      </c>
      <c r="T37" s="259">
        <f t="shared" si="0"/>
        <v>0</v>
      </c>
      <c r="U37" s="259">
        <f t="shared" si="0"/>
        <v>2.5499999999999998</v>
      </c>
      <c r="V37" s="257">
        <f t="shared" si="0"/>
        <v>0</v>
      </c>
      <c r="W37" s="259">
        <f t="shared" si="0"/>
        <v>0</v>
      </c>
      <c r="X37" s="259">
        <f t="shared" si="0"/>
        <v>1.6</v>
      </c>
      <c r="Y37" s="259">
        <f t="shared" si="0"/>
        <v>0</v>
      </c>
    </row>
  </sheetData>
  <conditionalFormatting sqref="F3:Y35">
    <cfRule type="cellIs" dxfId="1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Normal="100" workbookViewId="0">
      <pane xSplit="5" ySplit="2" topLeftCell="F6" activePane="bottomRight" state="frozen"/>
      <selection pane="topRight" activeCell="E1" sqref="E1"/>
      <selection pane="bottomLeft" activeCell="A3" sqref="A3"/>
      <selection pane="bottomRight" activeCell="K12" sqref="K12"/>
    </sheetView>
  </sheetViews>
  <sheetFormatPr defaultRowHeight="15" x14ac:dyDescent="0.25"/>
  <cols>
    <col min="1" max="2" width="12.140625" style="45" bestFit="1" customWidth="1"/>
    <col min="3" max="3" width="11.425781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ht="15.75" thickTop="1" x14ac:dyDescent="0.25">
      <c r="A1" s="43" t="str">
        <f>'New Projects'!A1</f>
        <v>Min</v>
      </c>
      <c r="B1" s="43" t="str">
        <f>'New Projects'!B1</f>
        <v>Max</v>
      </c>
      <c r="C1" s="43" t="str">
        <f>'New Projects'!C1</f>
        <v>HR Scale</v>
      </c>
      <c r="D1" s="39" t="str">
        <f>'New Projects'!D1</f>
        <v>Difficulty</v>
      </c>
      <c r="E1" s="59" t="str">
        <f>'New Projects'!E1</f>
        <v>Num</v>
      </c>
      <c r="F1" s="62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39" customFormat="1" ht="15.75" thickBot="1" x14ac:dyDescent="0.3">
      <c r="A2" s="43" t="str">
        <f>'New Projects'!A2</f>
        <v>Employees</v>
      </c>
      <c r="B2" s="43" t="str">
        <f>'New Projects'!B2</f>
        <v>Employees</v>
      </c>
      <c r="C2" s="43" t="str">
        <f>'New Projects'!C2</f>
        <v>Factor</v>
      </c>
      <c r="D2" s="39" t="str">
        <f>'New Projects'!D2</f>
        <v>Level</v>
      </c>
      <c r="E2" s="39" t="str">
        <f>'New Projects'!E2</f>
        <v>Quarters</v>
      </c>
      <c r="F2" s="40" t="s">
        <v>113</v>
      </c>
      <c r="G2" s="39" t="s">
        <v>114</v>
      </c>
      <c r="H2" s="39" t="s">
        <v>115</v>
      </c>
      <c r="I2" s="39" t="s">
        <v>116</v>
      </c>
      <c r="J2" s="40" t="s">
        <v>117</v>
      </c>
      <c r="K2" s="39" t="s">
        <v>118</v>
      </c>
      <c r="L2" s="39" t="s">
        <v>119</v>
      </c>
      <c r="M2" s="39" t="s">
        <v>120</v>
      </c>
      <c r="N2" s="40" t="s">
        <v>121</v>
      </c>
      <c r="O2" s="39" t="s">
        <v>122</v>
      </c>
      <c r="P2" s="39" t="s">
        <v>123</v>
      </c>
      <c r="Q2" s="39" t="s">
        <v>124</v>
      </c>
      <c r="R2" s="40" t="s">
        <v>125</v>
      </c>
      <c r="S2" s="39" t="s">
        <v>136</v>
      </c>
      <c r="T2" s="39" t="s">
        <v>126</v>
      </c>
      <c r="U2" s="39" t="s">
        <v>127</v>
      </c>
      <c r="V2" s="40" t="s">
        <v>128</v>
      </c>
      <c r="W2" s="39" t="s">
        <v>129</v>
      </c>
      <c r="X2" s="39" t="s">
        <v>130</v>
      </c>
      <c r="Y2" s="39" t="s">
        <v>131</v>
      </c>
      <c r="Z2" s="40"/>
    </row>
    <row r="3" spans="1:26" s="36" customFormat="1" ht="15.75" thickTop="1" x14ac:dyDescent="0.25">
      <c r="A3" s="44">
        <f>'New Projects'!A3</f>
        <v>501</v>
      </c>
      <c r="B3" s="44">
        <f>'New Projects'!B3</f>
        <v>1000</v>
      </c>
      <c r="C3" s="83">
        <f>'New Projects'!C3</f>
        <v>0.3</v>
      </c>
      <c r="D3" s="47" t="str">
        <f>'New Projects'!D3</f>
        <v>Easy</v>
      </c>
      <c r="E3" s="41">
        <f>'New Projects'!E3</f>
        <v>2</v>
      </c>
      <c r="F3" s="121">
        <f ca="1">$C3*'Current Projects'!F3</f>
        <v>0</v>
      </c>
      <c r="G3" s="122">
        <f ca="1">$C3*'Current Projects'!G3</f>
        <v>0</v>
      </c>
      <c r="H3" s="122">
        <f ca="1">$C3*'Current Projects'!H3</f>
        <v>0</v>
      </c>
      <c r="I3" s="122">
        <f ca="1">$C3*'Current Projects'!I3</f>
        <v>0</v>
      </c>
      <c r="J3" s="121">
        <f ca="1">$C3*'Current Projects'!J3</f>
        <v>0</v>
      </c>
      <c r="K3" s="122">
        <f ca="1">$C3*'Current Projects'!K3</f>
        <v>0</v>
      </c>
      <c r="L3" s="122">
        <f ca="1">$C3*'Current Projects'!L3</f>
        <v>0</v>
      </c>
      <c r="M3" s="122">
        <f ca="1">$C3*'Current Projects'!M3</f>
        <v>0</v>
      </c>
      <c r="N3" s="121">
        <f ca="1">$C3*'Current Projects'!N3</f>
        <v>0</v>
      </c>
      <c r="O3" s="122">
        <f ca="1">$C3*'Current Projects'!O3</f>
        <v>0</v>
      </c>
      <c r="P3" s="122">
        <f ca="1">$C3*'Current Projects'!P3</f>
        <v>0</v>
      </c>
      <c r="Q3" s="122">
        <f ca="1">$C3*'Current Projects'!Q3</f>
        <v>0</v>
      </c>
      <c r="R3" s="121">
        <f ca="1">$C3*'Current Projects'!R3</f>
        <v>0</v>
      </c>
      <c r="S3" s="122">
        <f ca="1">$C3*'Current Projects'!S3</f>
        <v>0</v>
      </c>
      <c r="T3" s="122">
        <f ca="1">$C3*'Current Projects'!T3</f>
        <v>0</v>
      </c>
      <c r="U3" s="122">
        <f ca="1">$C3*'Current Projects'!U3</f>
        <v>0</v>
      </c>
      <c r="V3" s="121">
        <f ca="1">$C3*'Current Projects'!V3</f>
        <v>0</v>
      </c>
      <c r="W3" s="122">
        <f ca="1">$C3*'Current Projects'!W3</f>
        <v>0</v>
      </c>
      <c r="X3" s="122">
        <f ca="1">$C3*'Current Projects'!X3</f>
        <v>0</v>
      </c>
      <c r="Y3" s="122">
        <f ca="1">$C3*'Current Projects'!Y3</f>
        <v>0</v>
      </c>
      <c r="Z3" s="34"/>
    </row>
    <row r="4" spans="1:26" x14ac:dyDescent="0.25">
      <c r="A4" s="48">
        <f>'New Projects'!A4</f>
        <v>501</v>
      </c>
      <c r="B4" s="48">
        <f>'New Projects'!B4</f>
        <v>1000</v>
      </c>
      <c r="C4" s="84">
        <f>'New Projects'!C4</f>
        <v>0.3</v>
      </c>
      <c r="D4" s="49" t="str">
        <f>'New Projects'!D4</f>
        <v>Hard</v>
      </c>
      <c r="E4" s="60">
        <f>'New Projects'!E4</f>
        <v>3</v>
      </c>
      <c r="F4" s="123">
        <f ca="1">$C4*'Current Projects'!F4</f>
        <v>0</v>
      </c>
      <c r="G4" s="124">
        <f ca="1">$C4*'Current Projects'!G4</f>
        <v>0</v>
      </c>
      <c r="H4" s="124">
        <f ca="1">$C4*'Current Projects'!H4</f>
        <v>0</v>
      </c>
      <c r="I4" s="124">
        <f ca="1">$C4*'Current Projects'!I4</f>
        <v>0</v>
      </c>
      <c r="J4" s="123">
        <f ca="1">$C4*'Current Projects'!J4</f>
        <v>0</v>
      </c>
      <c r="K4" s="124">
        <f ca="1">$C4*'Current Projects'!K4</f>
        <v>0</v>
      </c>
      <c r="L4" s="124">
        <f ca="1">$C4*'Current Projects'!L4</f>
        <v>0</v>
      </c>
      <c r="M4" s="124">
        <f ca="1">$C4*'Current Projects'!M4</f>
        <v>0</v>
      </c>
      <c r="N4" s="123">
        <f ca="1">$C4*'Current Projects'!N4</f>
        <v>0</v>
      </c>
      <c r="O4" s="124">
        <f ca="1">$C4*'Current Projects'!O4</f>
        <v>0</v>
      </c>
      <c r="P4" s="124">
        <f ca="1">$C4*'Current Projects'!P4</f>
        <v>0</v>
      </c>
      <c r="Q4" s="124">
        <f ca="1">$C4*'Current Projects'!Q4</f>
        <v>0</v>
      </c>
      <c r="R4" s="123">
        <f ca="1">$C4*'Current Projects'!R4</f>
        <v>0</v>
      </c>
      <c r="S4" s="124">
        <f ca="1">$C4*'Current Projects'!S4</f>
        <v>0</v>
      </c>
      <c r="T4" s="124">
        <f ca="1">$C4*'Current Projects'!T4</f>
        <v>0</v>
      </c>
      <c r="U4" s="124">
        <f ca="1">$C4*'Current Projects'!U4</f>
        <v>0</v>
      </c>
      <c r="V4" s="123">
        <f ca="1">$C4*'Current Projects'!V4</f>
        <v>0</v>
      </c>
      <c r="W4" s="124">
        <f ca="1">$C4*'Current Projects'!W4</f>
        <v>0</v>
      </c>
      <c r="X4" s="124">
        <f ca="1">$C4*'Current Projects'!X4</f>
        <v>0</v>
      </c>
      <c r="Y4" s="124">
        <f ca="1">$C4*'Current Projects'!Y4</f>
        <v>0</v>
      </c>
    </row>
    <row r="5" spans="1:26" s="53" customFormat="1" x14ac:dyDescent="0.25">
      <c r="A5" s="50">
        <f>'New Projects'!A5</f>
        <v>1001</v>
      </c>
      <c r="B5" s="50">
        <f>'New Projects'!B5</f>
        <v>1500</v>
      </c>
      <c r="C5" s="85">
        <f>'New Projects'!C5</f>
        <v>0.4</v>
      </c>
      <c r="D5" s="51" t="str">
        <f>'New Projects'!D5</f>
        <v>E</v>
      </c>
      <c r="E5" s="61">
        <f>'New Projects'!E5</f>
        <v>3</v>
      </c>
      <c r="F5" s="125">
        <f ca="1">$C5*'Current Projects'!F5</f>
        <v>0</v>
      </c>
      <c r="G5" s="126">
        <f ca="1">$C5*'Current Projects'!G5</f>
        <v>0</v>
      </c>
      <c r="H5" s="126">
        <f ca="1">$C5*'Current Projects'!H5</f>
        <v>0</v>
      </c>
      <c r="I5" s="126">
        <f ca="1">$C5*'Current Projects'!I5</f>
        <v>0</v>
      </c>
      <c r="J5" s="125">
        <f ca="1">$C5*'Current Projects'!J5</f>
        <v>0</v>
      </c>
      <c r="K5" s="126">
        <f ca="1">$C5*'Current Projects'!K5</f>
        <v>0</v>
      </c>
      <c r="L5" s="126">
        <f ca="1">$C5*'Current Projects'!L5</f>
        <v>0</v>
      </c>
      <c r="M5" s="126">
        <f ca="1">$C5*'Current Projects'!M5</f>
        <v>0</v>
      </c>
      <c r="N5" s="125">
        <f ca="1">$C5*'Current Projects'!N5</f>
        <v>0</v>
      </c>
      <c r="O5" s="126">
        <f ca="1">$C5*'Current Projects'!O5</f>
        <v>0</v>
      </c>
      <c r="P5" s="126">
        <f ca="1">$C5*'Current Projects'!P5</f>
        <v>0</v>
      </c>
      <c r="Q5" s="126">
        <f ca="1">$C5*'Current Projects'!Q5</f>
        <v>0</v>
      </c>
      <c r="R5" s="125">
        <f ca="1">$C5*'Current Projects'!R5</f>
        <v>0</v>
      </c>
      <c r="S5" s="126">
        <f ca="1">$C5*'Current Projects'!S5</f>
        <v>0</v>
      </c>
      <c r="T5" s="126">
        <f ca="1">$C5*'Current Projects'!T5</f>
        <v>0</v>
      </c>
      <c r="U5" s="126">
        <f ca="1">$C5*'Current Projects'!U5</f>
        <v>0</v>
      </c>
      <c r="V5" s="125">
        <f ca="1">$C5*'Current Projects'!V5</f>
        <v>0</v>
      </c>
      <c r="W5" s="126">
        <f ca="1">$C5*'Current Projects'!W5</f>
        <v>0</v>
      </c>
      <c r="X5" s="126">
        <f ca="1">$C5*'Current Projects'!X5</f>
        <v>0</v>
      </c>
      <c r="Y5" s="126">
        <f ca="1">$C5*'Current Projects'!Y5</f>
        <v>0</v>
      </c>
      <c r="Z5" s="52"/>
    </row>
    <row r="6" spans="1:26" x14ac:dyDescent="0.25">
      <c r="A6" s="45">
        <f>'New Projects'!A6</f>
        <v>1001</v>
      </c>
      <c r="B6" s="45">
        <f>'New Projects'!B6</f>
        <v>1500</v>
      </c>
      <c r="C6" s="86">
        <f>'New Projects'!C6</f>
        <v>0.4</v>
      </c>
      <c r="D6" s="46" t="str">
        <f>'New Projects'!D6</f>
        <v>H</v>
      </c>
      <c r="E6" s="42">
        <f>'New Projects'!E6</f>
        <v>4</v>
      </c>
      <c r="F6" s="123">
        <f ca="1">$C6*'Current Projects'!F6</f>
        <v>0</v>
      </c>
      <c r="G6" s="124">
        <f ca="1">$C6*'Current Projects'!G6</f>
        <v>0</v>
      </c>
      <c r="H6" s="124">
        <f ca="1">$C6*'Current Projects'!H6</f>
        <v>0</v>
      </c>
      <c r="I6" s="124">
        <f ca="1">$C6*'Current Projects'!I6</f>
        <v>0</v>
      </c>
      <c r="J6" s="123">
        <f ca="1">$C6*'Current Projects'!J6</f>
        <v>0</v>
      </c>
      <c r="K6" s="124">
        <f ca="1">$C6*'Current Projects'!K6</f>
        <v>0</v>
      </c>
      <c r="L6" s="124">
        <f ca="1">$C6*'Current Projects'!L6</f>
        <v>0</v>
      </c>
      <c r="M6" s="124">
        <f ca="1">$C6*'Current Projects'!M6</f>
        <v>0</v>
      </c>
      <c r="N6" s="123">
        <f ca="1">$C6*'Current Projects'!N6</f>
        <v>0</v>
      </c>
      <c r="O6" s="124">
        <f ca="1">$C6*'Current Projects'!O6</f>
        <v>0</v>
      </c>
      <c r="P6" s="124">
        <f ca="1">$C6*'Current Projects'!P6</f>
        <v>0</v>
      </c>
      <c r="Q6" s="124">
        <f ca="1">$C6*'Current Projects'!Q6</f>
        <v>0</v>
      </c>
      <c r="R6" s="123">
        <f ca="1">$C6*'Current Projects'!R6</f>
        <v>0</v>
      </c>
      <c r="S6" s="124">
        <f ca="1">$C6*'Current Projects'!S6</f>
        <v>0</v>
      </c>
      <c r="T6" s="124">
        <f ca="1">$C6*'Current Projects'!T6</f>
        <v>0</v>
      </c>
      <c r="U6" s="124">
        <f ca="1">$C6*'Current Projects'!U6</f>
        <v>0</v>
      </c>
      <c r="V6" s="123">
        <f ca="1">$C6*'Current Projects'!V6</f>
        <v>0</v>
      </c>
      <c r="W6" s="124">
        <f ca="1">$C6*'Current Projects'!W6</f>
        <v>0</v>
      </c>
      <c r="X6" s="124">
        <f ca="1">$C6*'Current Projects'!X6</f>
        <v>1.6</v>
      </c>
      <c r="Y6" s="124">
        <f ca="1">$C6*'Current Projects'!Y6</f>
        <v>1.6</v>
      </c>
    </row>
    <row r="7" spans="1:26" s="53" customFormat="1" x14ac:dyDescent="0.25">
      <c r="A7" s="50">
        <f>'New Projects'!A7</f>
        <v>1501</v>
      </c>
      <c r="B7" s="50">
        <f>'New Projects'!B7</f>
        <v>2000</v>
      </c>
      <c r="C7" s="85">
        <f>'New Projects'!C7</f>
        <v>0.5</v>
      </c>
      <c r="D7" s="51" t="str">
        <f>'New Projects'!D7</f>
        <v>E</v>
      </c>
      <c r="E7" s="61">
        <f>'New Projects'!E7</f>
        <v>4</v>
      </c>
      <c r="F7" s="125">
        <f ca="1">$C7*'Current Projects'!F7</f>
        <v>0</v>
      </c>
      <c r="G7" s="126">
        <f ca="1">$C7*'Current Projects'!G7</f>
        <v>0</v>
      </c>
      <c r="H7" s="126">
        <f ca="1">$C7*'Current Projects'!H7</f>
        <v>0</v>
      </c>
      <c r="I7" s="126">
        <f ca="1">$C7*'Current Projects'!I7</f>
        <v>0</v>
      </c>
      <c r="J7" s="125">
        <f ca="1">$C7*'Current Projects'!J7</f>
        <v>0</v>
      </c>
      <c r="K7" s="126">
        <f ca="1">$C7*'Current Projects'!K7</f>
        <v>0</v>
      </c>
      <c r="L7" s="126">
        <f ca="1">$C7*'Current Projects'!L7</f>
        <v>0</v>
      </c>
      <c r="M7" s="126">
        <f ca="1">$C7*'Current Projects'!M7</f>
        <v>0</v>
      </c>
      <c r="N7" s="125">
        <f ca="1">$C7*'Current Projects'!N7</f>
        <v>0</v>
      </c>
      <c r="O7" s="126">
        <f ca="1">$C7*'Current Projects'!O7</f>
        <v>0</v>
      </c>
      <c r="P7" s="126">
        <f ca="1">$C7*'Current Projects'!P7</f>
        <v>0</v>
      </c>
      <c r="Q7" s="126">
        <f ca="1">$C7*'Current Projects'!Q7</f>
        <v>0</v>
      </c>
      <c r="R7" s="125">
        <f ca="1">$C7*'Current Projects'!R7</f>
        <v>0</v>
      </c>
      <c r="S7" s="126">
        <f ca="1">$C7*'Current Projects'!S7</f>
        <v>0</v>
      </c>
      <c r="T7" s="126">
        <f ca="1">$C7*'Current Projects'!T7</f>
        <v>0</v>
      </c>
      <c r="U7" s="126">
        <f ca="1">$C7*'Current Projects'!U7</f>
        <v>0</v>
      </c>
      <c r="V7" s="125">
        <f ca="1">$C7*'Current Projects'!V7</f>
        <v>0</v>
      </c>
      <c r="W7" s="126">
        <f ca="1">$C7*'Current Projects'!W7</f>
        <v>0</v>
      </c>
      <c r="X7" s="126">
        <f ca="1">$C7*'Current Projects'!X7</f>
        <v>0</v>
      </c>
      <c r="Y7" s="126">
        <f ca="1">$C7*'Current Projects'!Y7</f>
        <v>0</v>
      </c>
      <c r="Z7" s="52"/>
    </row>
    <row r="8" spans="1:26" x14ac:dyDescent="0.25">
      <c r="A8" s="45">
        <f>'New Projects'!A8</f>
        <v>1501</v>
      </c>
      <c r="B8" s="45">
        <f>'New Projects'!B8</f>
        <v>2000</v>
      </c>
      <c r="C8" s="86">
        <f>'New Projects'!C8</f>
        <v>0.5</v>
      </c>
      <c r="D8" s="46" t="str">
        <f>'New Projects'!D8</f>
        <v>H</v>
      </c>
      <c r="E8" s="42">
        <f>'New Projects'!E8</f>
        <v>5</v>
      </c>
      <c r="F8" s="123">
        <f ca="1">$C8*'Current Projects'!F8</f>
        <v>0</v>
      </c>
      <c r="G8" s="124">
        <f ca="1">$C8*'Current Projects'!G8</f>
        <v>0</v>
      </c>
      <c r="H8" s="124">
        <f ca="1">$C8*'Current Projects'!H8</f>
        <v>0</v>
      </c>
      <c r="I8" s="124">
        <f ca="1">$C8*'Current Projects'!I8</f>
        <v>0</v>
      </c>
      <c r="J8" s="123">
        <f ca="1">$C8*'Current Projects'!J8</f>
        <v>0</v>
      </c>
      <c r="K8" s="124">
        <f ca="1">$C8*'Current Projects'!K8</f>
        <v>0</v>
      </c>
      <c r="L8" s="124">
        <f ca="1">$C8*'Current Projects'!L8</f>
        <v>0</v>
      </c>
      <c r="M8" s="124">
        <f ca="1">$C8*'Current Projects'!M8</f>
        <v>0</v>
      </c>
      <c r="N8" s="123">
        <f ca="1">$C8*'Current Projects'!N8</f>
        <v>0</v>
      </c>
      <c r="O8" s="124">
        <f ca="1">$C8*'Current Projects'!O8</f>
        <v>0</v>
      </c>
      <c r="P8" s="124">
        <f ca="1">$C8*'Current Projects'!P8</f>
        <v>0</v>
      </c>
      <c r="Q8" s="124">
        <f ca="1">$C8*'Current Projects'!Q8</f>
        <v>0</v>
      </c>
      <c r="R8" s="123">
        <f ca="1">$C8*'Current Projects'!R8</f>
        <v>0</v>
      </c>
      <c r="S8" s="124">
        <f ca="1">$C8*'Current Projects'!S8</f>
        <v>0</v>
      </c>
      <c r="T8" s="124">
        <f ca="1">$C8*'Current Projects'!T8</f>
        <v>0</v>
      </c>
      <c r="U8" s="124">
        <f ca="1">$C8*'Current Projects'!U8</f>
        <v>0</v>
      </c>
      <c r="V8" s="123">
        <f ca="1">$C8*'Current Projects'!V8</f>
        <v>0</v>
      </c>
      <c r="W8" s="124">
        <f ca="1">$C8*'Current Projects'!W8</f>
        <v>0</v>
      </c>
      <c r="X8" s="124">
        <f ca="1">$C8*'Current Projects'!X8</f>
        <v>0</v>
      </c>
      <c r="Y8" s="124">
        <f ca="1">$C8*'Current Projects'!Y8</f>
        <v>0</v>
      </c>
    </row>
    <row r="9" spans="1:26" s="53" customFormat="1" x14ac:dyDescent="0.25">
      <c r="A9" s="50">
        <f>'New Projects'!A9</f>
        <v>2001</v>
      </c>
      <c r="B9" s="50">
        <f>'New Projects'!B9</f>
        <v>2500</v>
      </c>
      <c r="C9" s="85">
        <f>'New Projects'!C9</f>
        <v>0.65</v>
      </c>
      <c r="D9" s="51" t="str">
        <f>'New Projects'!D9</f>
        <v>E</v>
      </c>
      <c r="E9" s="61">
        <f>'New Projects'!E9</f>
        <v>4</v>
      </c>
      <c r="F9" s="125">
        <f ca="1">$C9*'Current Projects'!F9</f>
        <v>0</v>
      </c>
      <c r="G9" s="126">
        <f ca="1">$C9*'Current Projects'!G9</f>
        <v>0</v>
      </c>
      <c r="H9" s="126">
        <f ca="1">$C9*'Current Projects'!H9</f>
        <v>0</v>
      </c>
      <c r="I9" s="126">
        <f ca="1">$C9*'Current Projects'!I9</f>
        <v>0</v>
      </c>
      <c r="J9" s="125">
        <f ca="1">$C9*'Current Projects'!J9</f>
        <v>0</v>
      </c>
      <c r="K9" s="126">
        <f ca="1">$C9*'Current Projects'!K9</f>
        <v>0</v>
      </c>
      <c r="L9" s="126">
        <f ca="1">$C9*'Current Projects'!L9</f>
        <v>0</v>
      </c>
      <c r="M9" s="126">
        <f ca="1">$C9*'Current Projects'!M9</f>
        <v>0</v>
      </c>
      <c r="N9" s="125">
        <f ca="1">$C9*'Current Projects'!N9</f>
        <v>0</v>
      </c>
      <c r="O9" s="126">
        <f ca="1">$C9*'Current Projects'!O9</f>
        <v>0</v>
      </c>
      <c r="P9" s="126">
        <f ca="1">$C9*'Current Projects'!P9</f>
        <v>0</v>
      </c>
      <c r="Q9" s="126">
        <f ca="1">$C9*'Current Projects'!Q9</f>
        <v>0</v>
      </c>
      <c r="R9" s="125">
        <f ca="1">$C9*'Current Projects'!R9</f>
        <v>0</v>
      </c>
      <c r="S9" s="126">
        <f ca="1">$C9*'Current Projects'!S9</f>
        <v>0</v>
      </c>
      <c r="T9" s="126">
        <f ca="1">$C9*'Current Projects'!T9</f>
        <v>0</v>
      </c>
      <c r="U9" s="126">
        <f ca="1">$C9*'Current Projects'!U9</f>
        <v>0</v>
      </c>
      <c r="V9" s="125">
        <f ca="1">$C9*'Current Projects'!V9</f>
        <v>0</v>
      </c>
      <c r="W9" s="126">
        <f ca="1">$C9*'Current Projects'!W9</f>
        <v>0</v>
      </c>
      <c r="X9" s="126">
        <f ca="1">$C9*'Current Projects'!X9</f>
        <v>0</v>
      </c>
      <c r="Y9" s="126">
        <f ca="1">$C9*'Current Projects'!Y9</f>
        <v>0</v>
      </c>
      <c r="Z9" s="52"/>
    </row>
    <row r="10" spans="1:26" x14ac:dyDescent="0.25">
      <c r="A10" s="45">
        <f>'New Projects'!A10</f>
        <v>2001</v>
      </c>
      <c r="B10" s="45">
        <f>'New Projects'!B10</f>
        <v>2500</v>
      </c>
      <c r="C10" s="86">
        <f>'New Projects'!C10</f>
        <v>0.65</v>
      </c>
      <c r="D10" s="46" t="str">
        <f>'New Projects'!D10</f>
        <v>H</v>
      </c>
      <c r="E10" s="42">
        <f>'New Projects'!E10</f>
        <v>5</v>
      </c>
      <c r="F10" s="123">
        <f ca="1">$C10*'Current Projects'!F10</f>
        <v>0</v>
      </c>
      <c r="G10" s="124">
        <f ca="1">$C10*'Current Projects'!G10</f>
        <v>0</v>
      </c>
      <c r="H10" s="124">
        <f ca="1">$C10*'Current Projects'!H10</f>
        <v>0</v>
      </c>
      <c r="I10" s="124">
        <f ca="1">$C10*'Current Projects'!I10</f>
        <v>0</v>
      </c>
      <c r="J10" s="123">
        <f ca="1">$C10*'Current Projects'!J10</f>
        <v>0</v>
      </c>
      <c r="K10" s="124">
        <f ca="1">$C10*'Current Projects'!K10</f>
        <v>0</v>
      </c>
      <c r="L10" s="124">
        <f ca="1">$C10*'Current Projects'!L10</f>
        <v>0</v>
      </c>
      <c r="M10" s="124">
        <f ca="1">$C10*'Current Projects'!M10</f>
        <v>0</v>
      </c>
      <c r="N10" s="123">
        <f ca="1">$C10*'Current Projects'!N10</f>
        <v>0</v>
      </c>
      <c r="O10" s="124">
        <f ca="1">$C10*'Current Projects'!O10</f>
        <v>0</v>
      </c>
      <c r="P10" s="124">
        <f ca="1">$C10*'Current Projects'!P10</f>
        <v>0</v>
      </c>
      <c r="Q10" s="124">
        <f ca="1">$C10*'Current Projects'!Q10</f>
        <v>0</v>
      </c>
      <c r="R10" s="123">
        <f ca="1">$C10*'Current Projects'!R10</f>
        <v>0</v>
      </c>
      <c r="S10" s="124">
        <f ca="1">$C10*'Current Projects'!S10</f>
        <v>0</v>
      </c>
      <c r="T10" s="124">
        <f ca="1">$C10*'Current Projects'!T10</f>
        <v>0</v>
      </c>
      <c r="U10" s="124">
        <f ca="1">$C10*'Current Projects'!U10</f>
        <v>0</v>
      </c>
      <c r="V10" s="123">
        <f ca="1">$C10*'Current Projects'!V10</f>
        <v>0</v>
      </c>
      <c r="W10" s="124">
        <f ca="1">$C10*'Current Projects'!W10</f>
        <v>0</v>
      </c>
      <c r="X10" s="124">
        <f ca="1">$C10*'Current Projects'!X10</f>
        <v>0</v>
      </c>
      <c r="Y10" s="124">
        <f ca="1">$C10*'Current Projects'!Y10</f>
        <v>0</v>
      </c>
    </row>
    <row r="11" spans="1:26" s="53" customFormat="1" x14ac:dyDescent="0.25">
      <c r="A11" s="50">
        <f>'New Projects'!A11</f>
        <v>2501</v>
      </c>
      <c r="B11" s="50">
        <f>'New Projects'!B11</f>
        <v>3000</v>
      </c>
      <c r="C11" s="85">
        <f>'New Projects'!C11</f>
        <v>0.75</v>
      </c>
      <c r="D11" s="51" t="str">
        <f>'New Projects'!D11</f>
        <v>E</v>
      </c>
      <c r="E11" s="54">
        <f>'New Projects'!E11</f>
        <v>5</v>
      </c>
      <c r="F11" s="125">
        <f ca="1">$C11*'Current Projects'!F11</f>
        <v>0</v>
      </c>
      <c r="G11" s="126">
        <f ca="1">$C11*'Current Projects'!G11</f>
        <v>0</v>
      </c>
      <c r="H11" s="126">
        <f ca="1">$C11*'Current Projects'!H11</f>
        <v>0</v>
      </c>
      <c r="I11" s="126">
        <f ca="1">$C11*'Current Projects'!I11</f>
        <v>0</v>
      </c>
      <c r="J11" s="125">
        <f ca="1">$C11*'Current Projects'!J11</f>
        <v>0</v>
      </c>
      <c r="K11" s="126">
        <f ca="1">$C11*'Current Projects'!K11</f>
        <v>0</v>
      </c>
      <c r="L11" s="126">
        <f ca="1">$C11*'Current Projects'!L11</f>
        <v>0</v>
      </c>
      <c r="M11" s="126">
        <f ca="1">$C11*'Current Projects'!M11</f>
        <v>0</v>
      </c>
      <c r="N11" s="125">
        <f ca="1">$C11*'Current Projects'!N11</f>
        <v>0</v>
      </c>
      <c r="O11" s="126">
        <f ca="1">$C11*'Current Projects'!O11</f>
        <v>0</v>
      </c>
      <c r="P11" s="126">
        <f ca="1">$C11*'Current Projects'!P11</f>
        <v>0</v>
      </c>
      <c r="Q11" s="126">
        <f ca="1">$C11*'Current Projects'!Q11</f>
        <v>0</v>
      </c>
      <c r="R11" s="125">
        <f ca="1">$C11*'Current Projects'!R11</f>
        <v>0</v>
      </c>
      <c r="S11" s="126">
        <f ca="1">$C11*'Current Projects'!S11</f>
        <v>0</v>
      </c>
      <c r="T11" s="126">
        <f ca="1">$C11*'Current Projects'!T11</f>
        <v>0</v>
      </c>
      <c r="U11" s="126">
        <f ca="1">$C11*'Current Projects'!U11</f>
        <v>0</v>
      </c>
      <c r="V11" s="125">
        <f ca="1">$C11*'Current Projects'!V11</f>
        <v>0</v>
      </c>
      <c r="W11" s="126">
        <f ca="1">$C11*'Current Projects'!W11</f>
        <v>0</v>
      </c>
      <c r="X11" s="126">
        <f ca="1">$C11*'Current Projects'!X11</f>
        <v>0</v>
      </c>
      <c r="Y11" s="126">
        <f ca="1">$C11*'Current Projects'!Y11</f>
        <v>0</v>
      </c>
      <c r="Z11" s="52"/>
    </row>
    <row r="12" spans="1:26" x14ac:dyDescent="0.25">
      <c r="A12" s="45">
        <f>'New Projects'!A12</f>
        <v>2501</v>
      </c>
      <c r="B12" s="45">
        <f>'New Projects'!B12</f>
        <v>3000</v>
      </c>
      <c r="C12" s="86">
        <f>'New Projects'!C12</f>
        <v>0.75</v>
      </c>
      <c r="D12" s="46" t="str">
        <f>'New Projects'!D12</f>
        <v>H</v>
      </c>
      <c r="E12" s="42">
        <f>'New Projects'!E12</f>
        <v>6</v>
      </c>
      <c r="F12" s="123">
        <f ca="1">$C12*'Current Projects'!F12</f>
        <v>0</v>
      </c>
      <c r="G12" s="124">
        <f ca="1">$C12*'Current Projects'!G12</f>
        <v>0</v>
      </c>
      <c r="H12" s="124">
        <f ca="1">$C12*'Current Projects'!H12</f>
        <v>0</v>
      </c>
      <c r="I12" s="124">
        <f ca="1">$C12*'Current Projects'!I12</f>
        <v>0</v>
      </c>
      <c r="J12" s="123">
        <f ca="1">$C12*'Current Projects'!J12</f>
        <v>0</v>
      </c>
      <c r="K12" s="124">
        <f ca="1">$C12*'Current Projects'!K12</f>
        <v>0</v>
      </c>
      <c r="L12" s="124">
        <f ca="1">$C12*'Current Projects'!L12</f>
        <v>0</v>
      </c>
      <c r="M12" s="124">
        <f ca="1">$C12*'Current Projects'!M12</f>
        <v>0</v>
      </c>
      <c r="N12" s="123">
        <f ca="1">$C12*'Current Projects'!N12</f>
        <v>0</v>
      </c>
      <c r="O12" s="124">
        <f ca="1">$C12*'Current Projects'!O12</f>
        <v>0</v>
      </c>
      <c r="P12" s="124">
        <f ca="1">$C12*'Current Projects'!P12</f>
        <v>0</v>
      </c>
      <c r="Q12" s="124">
        <f ca="1">$C12*'Current Projects'!Q12</f>
        <v>0</v>
      </c>
      <c r="R12" s="123">
        <f ca="1">$C12*'Current Projects'!R12</f>
        <v>0</v>
      </c>
      <c r="S12" s="124">
        <f ca="1">$C12*'Current Projects'!S12</f>
        <v>0</v>
      </c>
      <c r="T12" s="124">
        <f ca="1">$C12*'Current Projects'!T12</f>
        <v>0</v>
      </c>
      <c r="U12" s="124">
        <f ca="1">$C12*'Current Projects'!U12</f>
        <v>0</v>
      </c>
      <c r="V12" s="123">
        <f ca="1">$C12*'Current Projects'!V12</f>
        <v>0</v>
      </c>
      <c r="W12" s="124">
        <f ca="1">$C12*'Current Projects'!W12</f>
        <v>0</v>
      </c>
      <c r="X12" s="124">
        <f ca="1">$C12*'Current Projects'!X12</f>
        <v>0</v>
      </c>
      <c r="Y12" s="124">
        <f ca="1">$C12*'Current Projects'!Y12</f>
        <v>0</v>
      </c>
    </row>
    <row r="13" spans="1:26" s="53" customFormat="1" x14ac:dyDescent="0.25">
      <c r="A13" s="50">
        <f>'New Projects'!A13</f>
        <v>3001</v>
      </c>
      <c r="B13" s="50">
        <f>'New Projects'!B13</f>
        <v>5000</v>
      </c>
      <c r="C13" s="85">
        <f>'New Projects'!C13</f>
        <v>0.85</v>
      </c>
      <c r="D13" s="51" t="str">
        <f>'New Projects'!D13</f>
        <v>E</v>
      </c>
      <c r="E13" s="54">
        <f>'New Projects'!E13</f>
        <v>5</v>
      </c>
      <c r="F13" s="125">
        <f ca="1">$C13*'Current Projects'!F13</f>
        <v>0</v>
      </c>
      <c r="G13" s="126">
        <f ca="1">$C13*'Current Projects'!G13</f>
        <v>0</v>
      </c>
      <c r="H13" s="126">
        <f ca="1">$C13*'Current Projects'!H13</f>
        <v>0</v>
      </c>
      <c r="I13" s="126">
        <f ca="1">$C13*'Current Projects'!I13</f>
        <v>0</v>
      </c>
      <c r="J13" s="125">
        <f ca="1">$C13*'Current Projects'!J13</f>
        <v>0</v>
      </c>
      <c r="K13" s="126">
        <f ca="1">$C13*'Current Projects'!K13</f>
        <v>0</v>
      </c>
      <c r="L13" s="126">
        <f ca="1">$C13*'Current Projects'!L13</f>
        <v>0</v>
      </c>
      <c r="M13" s="126">
        <f ca="1">$C13*'Current Projects'!M13</f>
        <v>0</v>
      </c>
      <c r="N13" s="125">
        <f ca="1">$C13*'Current Projects'!N13</f>
        <v>0</v>
      </c>
      <c r="O13" s="126">
        <f ca="1">$C13*'Current Projects'!O13</f>
        <v>0</v>
      </c>
      <c r="P13" s="126">
        <f ca="1">$C13*'Current Projects'!P13</f>
        <v>0</v>
      </c>
      <c r="Q13" s="126">
        <f ca="1">$C13*'Current Projects'!Q13</f>
        <v>0</v>
      </c>
      <c r="R13" s="125">
        <f ca="1">$C13*'Current Projects'!R13</f>
        <v>0</v>
      </c>
      <c r="S13" s="126">
        <f ca="1">$C13*'Current Projects'!S13</f>
        <v>0</v>
      </c>
      <c r="T13" s="126">
        <f ca="1">$C13*'Current Projects'!T13</f>
        <v>0</v>
      </c>
      <c r="U13" s="126">
        <f ca="1">$C13*'Current Projects'!U13</f>
        <v>0</v>
      </c>
      <c r="V13" s="125">
        <f ca="1">$C13*'Current Projects'!V13</f>
        <v>0</v>
      </c>
      <c r="W13" s="126">
        <f ca="1">$C13*'Current Projects'!W13</f>
        <v>0</v>
      </c>
      <c r="X13" s="126">
        <f ca="1">$C13*'Current Projects'!X13</f>
        <v>0</v>
      </c>
      <c r="Y13" s="126">
        <f ca="1">$C13*'Current Projects'!Y13</f>
        <v>0</v>
      </c>
      <c r="Z13" s="52"/>
    </row>
    <row r="14" spans="1:26" x14ac:dyDescent="0.25">
      <c r="A14" s="45">
        <f>'New Projects'!A14</f>
        <v>3001</v>
      </c>
      <c r="B14" s="45">
        <f>'New Projects'!B14</f>
        <v>5000</v>
      </c>
      <c r="C14" s="86">
        <f>'New Projects'!C14</f>
        <v>0.85</v>
      </c>
      <c r="D14" s="46" t="str">
        <f>'New Projects'!D14</f>
        <v>H</v>
      </c>
      <c r="E14" s="42">
        <f>'New Projects'!E14</f>
        <v>6</v>
      </c>
      <c r="F14" s="123">
        <f ca="1">$C14*'Current Projects'!F14</f>
        <v>0</v>
      </c>
      <c r="G14" s="124">
        <f ca="1">$C14*'Current Projects'!G14</f>
        <v>0</v>
      </c>
      <c r="H14" s="124">
        <f ca="1">$C14*'Current Projects'!H14</f>
        <v>0</v>
      </c>
      <c r="I14" s="124">
        <f ca="1">$C14*'Current Projects'!I14</f>
        <v>0</v>
      </c>
      <c r="J14" s="123">
        <f ca="1">$C14*'Current Projects'!J14</f>
        <v>0</v>
      </c>
      <c r="K14" s="124">
        <f ca="1">$C14*'Current Projects'!K14</f>
        <v>0</v>
      </c>
      <c r="L14" s="124">
        <f ca="1">$C14*'Current Projects'!L14</f>
        <v>0</v>
      </c>
      <c r="M14" s="124">
        <f ca="1">$C14*'Current Projects'!M14</f>
        <v>0</v>
      </c>
      <c r="N14" s="123">
        <f ca="1">$C14*'Current Projects'!N14</f>
        <v>0.85</v>
      </c>
      <c r="O14" s="124">
        <f ca="1">$C14*'Current Projects'!O14</f>
        <v>0.85</v>
      </c>
      <c r="P14" s="124">
        <f ca="1">$C14*'Current Projects'!P14</f>
        <v>0.85</v>
      </c>
      <c r="Q14" s="124">
        <f ca="1">$C14*'Current Projects'!Q14</f>
        <v>0.85</v>
      </c>
      <c r="R14" s="123">
        <f ca="1">$C14*'Current Projects'!R14</f>
        <v>0.85</v>
      </c>
      <c r="S14" s="124">
        <f ca="1">$C14*'Current Projects'!S14</f>
        <v>0.85</v>
      </c>
      <c r="T14" s="124">
        <f ca="1">$C14*'Current Projects'!T14</f>
        <v>0</v>
      </c>
      <c r="U14" s="124">
        <f ca="1">$C14*'Current Projects'!U14</f>
        <v>2.5499999999999998</v>
      </c>
      <c r="V14" s="123">
        <f ca="1">$C14*'Current Projects'!V14</f>
        <v>2.5499999999999998</v>
      </c>
      <c r="W14" s="124">
        <f ca="1">$C14*'Current Projects'!W14</f>
        <v>2.5499999999999998</v>
      </c>
      <c r="X14" s="124">
        <f ca="1">$C14*'Current Projects'!X14</f>
        <v>2.5499999999999998</v>
      </c>
      <c r="Y14" s="124">
        <f ca="1">$C14*'Current Projects'!Y14</f>
        <v>2.5499999999999998</v>
      </c>
    </row>
    <row r="15" spans="1:26" s="53" customFormat="1" x14ac:dyDescent="0.25">
      <c r="A15" s="50">
        <f>'New Projects'!A15</f>
        <v>5001</v>
      </c>
      <c r="B15" s="50">
        <f>'New Projects'!B15</f>
        <v>7500</v>
      </c>
      <c r="C15" s="85">
        <f>'New Projects'!C15</f>
        <v>1</v>
      </c>
      <c r="D15" s="51" t="str">
        <f>'New Projects'!D15</f>
        <v>E</v>
      </c>
      <c r="E15" s="54">
        <f>'New Projects'!E15</f>
        <v>6</v>
      </c>
      <c r="F15" s="125">
        <f ca="1">$C15*'Current Projects'!F15</f>
        <v>0</v>
      </c>
      <c r="G15" s="126">
        <f ca="1">$C15*'Current Projects'!G15</f>
        <v>0</v>
      </c>
      <c r="H15" s="126">
        <f ca="1">$C15*'Current Projects'!H15</f>
        <v>0</v>
      </c>
      <c r="I15" s="126">
        <f ca="1">$C15*'Current Projects'!I15</f>
        <v>0</v>
      </c>
      <c r="J15" s="125">
        <f ca="1">$C15*'Current Projects'!J15</f>
        <v>0</v>
      </c>
      <c r="K15" s="126">
        <f ca="1">$C15*'Current Projects'!K15</f>
        <v>0</v>
      </c>
      <c r="L15" s="126">
        <f ca="1">$C15*'Current Projects'!L15</f>
        <v>0</v>
      </c>
      <c r="M15" s="126">
        <f ca="1">$C15*'Current Projects'!M15</f>
        <v>0</v>
      </c>
      <c r="N15" s="125">
        <f ca="1">$C15*'Current Projects'!N15</f>
        <v>0</v>
      </c>
      <c r="O15" s="126">
        <f ca="1">$C15*'Current Projects'!O15</f>
        <v>0</v>
      </c>
      <c r="P15" s="126">
        <f ca="1">$C15*'Current Projects'!P15</f>
        <v>0</v>
      </c>
      <c r="Q15" s="126">
        <f ca="1">$C15*'Current Projects'!Q15</f>
        <v>0</v>
      </c>
      <c r="R15" s="125">
        <f ca="1">$C15*'Current Projects'!R15</f>
        <v>0</v>
      </c>
      <c r="S15" s="126">
        <f ca="1">$C15*'Current Projects'!S15</f>
        <v>0</v>
      </c>
      <c r="T15" s="126">
        <f ca="1">$C15*'Current Projects'!T15</f>
        <v>0</v>
      </c>
      <c r="U15" s="126">
        <f ca="1">$C15*'Current Projects'!U15</f>
        <v>0</v>
      </c>
      <c r="V15" s="125">
        <f ca="1">$C15*'Current Projects'!V15</f>
        <v>0</v>
      </c>
      <c r="W15" s="126">
        <f ca="1">$C15*'Current Projects'!W15</f>
        <v>0</v>
      </c>
      <c r="X15" s="126">
        <f ca="1">$C15*'Current Projects'!X15</f>
        <v>0</v>
      </c>
      <c r="Y15" s="126">
        <f ca="1">$C15*'Current Projects'!Y15</f>
        <v>0</v>
      </c>
      <c r="Z15" s="52"/>
    </row>
    <row r="16" spans="1:26" x14ac:dyDescent="0.25">
      <c r="A16" s="224">
        <f>'New Projects'!A16</f>
        <v>5001</v>
      </c>
      <c r="B16" s="224">
        <f>'New Projects'!B16</f>
        <v>7500</v>
      </c>
      <c r="C16" s="225">
        <f>'New Projects'!C16</f>
        <v>1</v>
      </c>
      <c r="D16" s="226" t="str">
        <f>'New Projects'!D16</f>
        <v>Moderate</v>
      </c>
      <c r="E16" s="256">
        <f>'New Projects'!E16</f>
        <v>7</v>
      </c>
      <c r="F16" s="123">
        <f ca="1">$C16*'Current Projects'!F16</f>
        <v>1</v>
      </c>
      <c r="G16" s="124">
        <f ca="1">$C16*'Current Projects'!G16</f>
        <v>1</v>
      </c>
      <c r="H16" s="124">
        <f ca="1">$C16*'Current Projects'!H16</f>
        <v>1</v>
      </c>
      <c r="I16" s="124">
        <f ca="1">$C16*'Current Projects'!I16</f>
        <v>1</v>
      </c>
      <c r="J16" s="123">
        <f ca="1">$C16*'Current Projects'!J16</f>
        <v>1</v>
      </c>
      <c r="K16" s="124">
        <f ca="1">$C16*'Current Projects'!K16</f>
        <v>2</v>
      </c>
      <c r="L16" s="124">
        <f ca="1">$C16*'Current Projects'!L16</f>
        <v>2</v>
      </c>
      <c r="M16" s="124">
        <f ca="1">$C16*'Current Projects'!M16</f>
        <v>1</v>
      </c>
      <c r="N16" s="123">
        <f ca="1">$C16*'Current Projects'!N16</f>
        <v>1</v>
      </c>
      <c r="O16" s="124">
        <f ca="1">$C16*'Current Projects'!O16</f>
        <v>1</v>
      </c>
      <c r="P16" s="124">
        <f ca="1">$C16*'Current Projects'!P16</f>
        <v>1</v>
      </c>
      <c r="Q16" s="124">
        <f ca="1">$C16*'Current Projects'!Q16</f>
        <v>1</v>
      </c>
      <c r="R16" s="123">
        <f ca="1">$C16*'Current Projects'!R16</f>
        <v>0</v>
      </c>
      <c r="S16" s="124">
        <f ca="1">$C16*'Current Projects'!S16</f>
        <v>0</v>
      </c>
      <c r="T16" s="124">
        <f ca="1">$C16*'Current Projects'!T16</f>
        <v>0</v>
      </c>
      <c r="U16" s="124">
        <f ca="1">$C16*'Current Projects'!U16</f>
        <v>0</v>
      </c>
      <c r="V16" s="123">
        <f ca="1">$C16*'Current Projects'!V16</f>
        <v>0</v>
      </c>
      <c r="W16" s="124">
        <f ca="1">$C16*'Current Projects'!W16</f>
        <v>0</v>
      </c>
      <c r="X16" s="124">
        <f ca="1">$C16*'Current Projects'!X16</f>
        <v>0</v>
      </c>
      <c r="Y16" s="124">
        <f ca="1">$C16*'Current Projects'!Y16</f>
        <v>0</v>
      </c>
    </row>
    <row r="17" spans="1:26" x14ac:dyDescent="0.25">
      <c r="A17" s="45">
        <f>'New Projects'!A17</f>
        <v>5001</v>
      </c>
      <c r="B17" s="45">
        <f>'New Projects'!B17</f>
        <v>7500</v>
      </c>
      <c r="C17" s="86">
        <f>'New Projects'!C17</f>
        <v>1</v>
      </c>
      <c r="D17" s="46" t="str">
        <f>'New Projects'!D17</f>
        <v>H</v>
      </c>
      <c r="E17" s="42">
        <f>'New Projects'!E17</f>
        <v>8</v>
      </c>
      <c r="F17" s="123">
        <f ca="1">$C17*'Current Projects'!F17</f>
        <v>0</v>
      </c>
      <c r="G17" s="124">
        <f ca="1">$C17*'Current Projects'!G17</f>
        <v>0</v>
      </c>
      <c r="H17" s="124">
        <f ca="1">$C17*'Current Projects'!H17</f>
        <v>0</v>
      </c>
      <c r="I17" s="124">
        <f ca="1">$C17*'Current Projects'!I17</f>
        <v>0</v>
      </c>
      <c r="J17" s="123">
        <f ca="1">$C17*'Current Projects'!J17</f>
        <v>0</v>
      </c>
      <c r="K17" s="124">
        <f ca="1">$C17*'Current Projects'!K17</f>
        <v>0</v>
      </c>
      <c r="L17" s="124">
        <f ca="1">$C17*'Current Projects'!L17</f>
        <v>0</v>
      </c>
      <c r="M17" s="124">
        <f ca="1">$C17*'Current Projects'!M17</f>
        <v>0</v>
      </c>
      <c r="N17" s="123">
        <f ca="1">$C17*'Current Projects'!N17</f>
        <v>0</v>
      </c>
      <c r="O17" s="124">
        <f ca="1">$C17*'Current Projects'!O17</f>
        <v>0</v>
      </c>
      <c r="P17" s="124">
        <f ca="1">$C17*'Current Projects'!P17</f>
        <v>0</v>
      </c>
      <c r="Q17" s="124">
        <f ca="1">$C17*'Current Projects'!Q17</f>
        <v>0</v>
      </c>
      <c r="R17" s="123">
        <f ca="1">$C17*'Current Projects'!R17</f>
        <v>0</v>
      </c>
      <c r="S17" s="124">
        <f ca="1">$C17*'Current Projects'!S17</f>
        <v>0</v>
      </c>
      <c r="T17" s="124">
        <f ca="1">$C17*'Current Projects'!T17</f>
        <v>0</v>
      </c>
      <c r="U17" s="124">
        <f ca="1">$C17*'Current Projects'!U17</f>
        <v>0</v>
      </c>
      <c r="V17" s="123">
        <f ca="1">$C17*'Current Projects'!V17</f>
        <v>0</v>
      </c>
      <c r="W17" s="124">
        <f ca="1">$C17*'Current Projects'!W17</f>
        <v>0</v>
      </c>
      <c r="X17" s="124">
        <f ca="1">$C17*'Current Projects'!X17</f>
        <v>0</v>
      </c>
      <c r="Y17" s="124">
        <f ca="1">$C17*'Current Projects'!Y17</f>
        <v>0</v>
      </c>
    </row>
    <row r="18" spans="1:26" s="53" customFormat="1" x14ac:dyDescent="0.25">
      <c r="A18" s="50">
        <f>'New Projects'!A18</f>
        <v>7501</v>
      </c>
      <c r="B18" s="50">
        <f>'New Projects'!B18</f>
        <v>10000</v>
      </c>
      <c r="C18" s="85">
        <f>'New Projects'!C18</f>
        <v>1.3</v>
      </c>
      <c r="D18" s="51" t="str">
        <f>'New Projects'!D18</f>
        <v>E</v>
      </c>
      <c r="E18" s="54">
        <f>'New Projects'!E18</f>
        <v>6</v>
      </c>
      <c r="F18" s="125">
        <f ca="1">$C18*'Current Projects'!F18</f>
        <v>0</v>
      </c>
      <c r="G18" s="126">
        <f ca="1">$C18*'Current Projects'!G18</f>
        <v>0</v>
      </c>
      <c r="H18" s="126">
        <f ca="1">$C18*'Current Projects'!H18</f>
        <v>0</v>
      </c>
      <c r="I18" s="126">
        <f ca="1">$C18*'Current Projects'!I18</f>
        <v>0</v>
      </c>
      <c r="J18" s="125">
        <f ca="1">$C18*'Current Projects'!J18</f>
        <v>0</v>
      </c>
      <c r="K18" s="126">
        <f ca="1">$C18*'Current Projects'!K18</f>
        <v>0</v>
      </c>
      <c r="L18" s="126">
        <f ca="1">$C18*'Current Projects'!L18</f>
        <v>0</v>
      </c>
      <c r="M18" s="126">
        <f ca="1">$C18*'Current Projects'!M18</f>
        <v>0</v>
      </c>
      <c r="N18" s="125">
        <f ca="1">$C18*'Current Projects'!N18</f>
        <v>0</v>
      </c>
      <c r="O18" s="126">
        <f ca="1">$C18*'Current Projects'!O18</f>
        <v>0</v>
      </c>
      <c r="P18" s="126">
        <f ca="1">$C18*'Current Projects'!P18</f>
        <v>0</v>
      </c>
      <c r="Q18" s="126">
        <f ca="1">$C18*'Current Projects'!Q18</f>
        <v>0</v>
      </c>
      <c r="R18" s="125">
        <f ca="1">$C18*'Current Projects'!R18</f>
        <v>0</v>
      </c>
      <c r="S18" s="126">
        <f ca="1">$C18*'Current Projects'!S18</f>
        <v>0</v>
      </c>
      <c r="T18" s="126">
        <f ca="1">$C18*'Current Projects'!T18</f>
        <v>0</v>
      </c>
      <c r="U18" s="126">
        <f ca="1">$C18*'Current Projects'!U18</f>
        <v>0</v>
      </c>
      <c r="V18" s="125">
        <f ca="1">$C18*'Current Projects'!V18</f>
        <v>0</v>
      </c>
      <c r="W18" s="126">
        <f ca="1">$C18*'Current Projects'!W18</f>
        <v>0</v>
      </c>
      <c r="X18" s="126">
        <f ca="1">$C18*'Current Projects'!X18</f>
        <v>0</v>
      </c>
      <c r="Y18" s="126">
        <f ca="1">$C18*'Current Projects'!Y18</f>
        <v>0</v>
      </c>
      <c r="Z18" s="52"/>
    </row>
    <row r="19" spans="1:26" x14ac:dyDescent="0.25">
      <c r="A19" s="45">
        <f>'New Projects'!A19</f>
        <v>7501</v>
      </c>
      <c r="B19" s="45">
        <f>'New Projects'!B19</f>
        <v>10000</v>
      </c>
      <c r="C19" s="86">
        <f>'New Projects'!C19</f>
        <v>1.3</v>
      </c>
      <c r="D19" s="46" t="str">
        <f>'New Projects'!D19</f>
        <v>M</v>
      </c>
      <c r="E19" s="42">
        <f>'New Projects'!E19</f>
        <v>7</v>
      </c>
      <c r="F19" s="123">
        <f ca="1">$C19*'Current Projects'!F19</f>
        <v>0</v>
      </c>
      <c r="G19" s="124">
        <f ca="1">$C19*'Current Projects'!G19</f>
        <v>0</v>
      </c>
      <c r="H19" s="124">
        <f ca="1">$C19*'Current Projects'!H19</f>
        <v>0</v>
      </c>
      <c r="I19" s="124">
        <f ca="1">$C19*'Current Projects'!I19</f>
        <v>0</v>
      </c>
      <c r="J19" s="123">
        <f ca="1">$C19*'Current Projects'!J19</f>
        <v>0</v>
      </c>
      <c r="K19" s="124">
        <f ca="1">$C19*'Current Projects'!K19</f>
        <v>0</v>
      </c>
      <c r="L19" s="124">
        <f ca="1">$C19*'Current Projects'!L19</f>
        <v>0</v>
      </c>
      <c r="M19" s="124">
        <f ca="1">$C19*'Current Projects'!M19</f>
        <v>0</v>
      </c>
      <c r="N19" s="123">
        <f ca="1">$C19*'Current Projects'!N19</f>
        <v>0</v>
      </c>
      <c r="O19" s="124">
        <f ca="1">$C19*'Current Projects'!O19</f>
        <v>0</v>
      </c>
      <c r="P19" s="124">
        <f ca="1">$C19*'Current Projects'!P19</f>
        <v>0</v>
      </c>
      <c r="Q19" s="124">
        <f ca="1">$C19*'Current Projects'!Q19</f>
        <v>0</v>
      </c>
      <c r="R19" s="123">
        <f ca="1">$C19*'Current Projects'!R19</f>
        <v>0</v>
      </c>
      <c r="S19" s="124">
        <f ca="1">$C19*'Current Projects'!S19</f>
        <v>0</v>
      </c>
      <c r="T19" s="124">
        <f ca="1">$C19*'Current Projects'!T19</f>
        <v>0</v>
      </c>
      <c r="U19" s="124">
        <f ca="1">$C19*'Current Projects'!U19</f>
        <v>0</v>
      </c>
      <c r="V19" s="123">
        <f ca="1">$C19*'Current Projects'!V19</f>
        <v>0</v>
      </c>
      <c r="W19" s="124">
        <f ca="1">$C19*'Current Projects'!W19</f>
        <v>0</v>
      </c>
      <c r="X19" s="124">
        <f ca="1">$C19*'Current Projects'!X19</f>
        <v>0</v>
      </c>
      <c r="Y19" s="124">
        <f ca="1">$C19*'Current Projects'!Y19</f>
        <v>0</v>
      </c>
    </row>
    <row r="20" spans="1:26" x14ac:dyDescent="0.25">
      <c r="A20" s="45">
        <f>'New Projects'!A20</f>
        <v>7501</v>
      </c>
      <c r="B20" s="45">
        <f>'New Projects'!B20</f>
        <v>10000</v>
      </c>
      <c r="C20" s="86">
        <f>'New Projects'!C20</f>
        <v>1.3</v>
      </c>
      <c r="D20" s="46" t="str">
        <f>'New Projects'!D20</f>
        <v>H</v>
      </c>
      <c r="E20" s="42">
        <f>'New Projects'!E20</f>
        <v>8</v>
      </c>
      <c r="F20" s="123">
        <f ca="1">$C20*'Current Projects'!F20</f>
        <v>0</v>
      </c>
      <c r="G20" s="124">
        <f ca="1">$C20*'Current Projects'!G20</f>
        <v>0</v>
      </c>
      <c r="H20" s="124">
        <f ca="1">$C20*'Current Projects'!H20</f>
        <v>0</v>
      </c>
      <c r="I20" s="124">
        <f ca="1">$C20*'Current Projects'!I20</f>
        <v>0</v>
      </c>
      <c r="J20" s="123">
        <f ca="1">$C20*'Current Projects'!J20</f>
        <v>0</v>
      </c>
      <c r="K20" s="124">
        <f ca="1">$C20*'Current Projects'!K20</f>
        <v>0</v>
      </c>
      <c r="L20" s="124">
        <f ca="1">$C20*'Current Projects'!L20</f>
        <v>0</v>
      </c>
      <c r="M20" s="124">
        <f ca="1">$C20*'Current Projects'!M20</f>
        <v>0</v>
      </c>
      <c r="N20" s="123">
        <f ca="1">$C20*'Current Projects'!N20</f>
        <v>0</v>
      </c>
      <c r="O20" s="124">
        <f ca="1">$C20*'Current Projects'!O20</f>
        <v>0</v>
      </c>
      <c r="P20" s="124">
        <f ca="1">$C20*'Current Projects'!P20</f>
        <v>0</v>
      </c>
      <c r="Q20" s="124">
        <f ca="1">$C20*'Current Projects'!Q20</f>
        <v>0</v>
      </c>
      <c r="R20" s="123">
        <f ca="1">$C20*'Current Projects'!R20</f>
        <v>0</v>
      </c>
      <c r="S20" s="124">
        <f ca="1">$C20*'Current Projects'!S20</f>
        <v>0</v>
      </c>
      <c r="T20" s="124">
        <f ca="1">$C20*'Current Projects'!T20</f>
        <v>0</v>
      </c>
      <c r="U20" s="124">
        <f ca="1">$C20*'Current Projects'!U20</f>
        <v>0</v>
      </c>
      <c r="V20" s="123">
        <f ca="1">$C20*'Current Projects'!V20</f>
        <v>0</v>
      </c>
      <c r="W20" s="124">
        <f ca="1">$C20*'Current Projects'!W20</f>
        <v>0</v>
      </c>
      <c r="X20" s="124">
        <f ca="1">$C20*'Current Projects'!X20</f>
        <v>0</v>
      </c>
      <c r="Y20" s="124">
        <f ca="1">$C20*'Current Projects'!Y20</f>
        <v>0</v>
      </c>
    </row>
    <row r="21" spans="1:26" s="53" customFormat="1" x14ac:dyDescent="0.25">
      <c r="A21" s="50">
        <f>'New Projects'!A21</f>
        <v>10001</v>
      </c>
      <c r="B21" s="50">
        <f>'New Projects'!B21</f>
        <v>15000</v>
      </c>
      <c r="C21" s="85">
        <f>'New Projects'!C21</f>
        <v>1.5</v>
      </c>
      <c r="D21" s="51" t="str">
        <f>'New Projects'!D21</f>
        <v>E</v>
      </c>
      <c r="E21" s="54">
        <f>'New Projects'!E21</f>
        <v>8</v>
      </c>
      <c r="F21" s="125">
        <f ca="1">$C21*'Current Projects'!F21</f>
        <v>0</v>
      </c>
      <c r="G21" s="126">
        <f ca="1">$C21*'Current Projects'!G21</f>
        <v>0</v>
      </c>
      <c r="H21" s="126">
        <f ca="1">$C21*'Current Projects'!H21</f>
        <v>0</v>
      </c>
      <c r="I21" s="126">
        <f ca="1">$C21*'Current Projects'!I21</f>
        <v>0</v>
      </c>
      <c r="J21" s="125">
        <f ca="1">$C21*'Current Projects'!J21</f>
        <v>0</v>
      </c>
      <c r="K21" s="126">
        <f ca="1">$C21*'Current Projects'!K21</f>
        <v>0</v>
      </c>
      <c r="L21" s="126">
        <f ca="1">$C21*'Current Projects'!L21</f>
        <v>0</v>
      </c>
      <c r="M21" s="126">
        <f ca="1">$C21*'Current Projects'!M21</f>
        <v>0</v>
      </c>
      <c r="N21" s="125">
        <f ca="1">$C21*'Current Projects'!N21</f>
        <v>0</v>
      </c>
      <c r="O21" s="126">
        <f ca="1">$C21*'Current Projects'!O21</f>
        <v>3</v>
      </c>
      <c r="P21" s="126">
        <f ca="1">$C21*'Current Projects'!P21</f>
        <v>3</v>
      </c>
      <c r="Q21" s="126">
        <f ca="1">$C21*'Current Projects'!Q21</f>
        <v>3</v>
      </c>
      <c r="R21" s="125">
        <f ca="1">$C21*'Current Projects'!R21</f>
        <v>3</v>
      </c>
      <c r="S21" s="126">
        <f ca="1">$C21*'Current Projects'!S21</f>
        <v>3</v>
      </c>
      <c r="T21" s="126">
        <f ca="1">$C21*'Current Projects'!T21</f>
        <v>3</v>
      </c>
      <c r="U21" s="126">
        <f ca="1">$C21*'Current Projects'!U21</f>
        <v>3</v>
      </c>
      <c r="V21" s="125">
        <f ca="1">$C21*'Current Projects'!V21</f>
        <v>3</v>
      </c>
      <c r="W21" s="126">
        <f ca="1">$C21*'Current Projects'!W21</f>
        <v>0</v>
      </c>
      <c r="X21" s="126">
        <f ca="1">$C21*'Current Projects'!X21</f>
        <v>0</v>
      </c>
      <c r="Y21" s="126">
        <f ca="1">$C21*'Current Projects'!Y21</f>
        <v>0</v>
      </c>
      <c r="Z21" s="52"/>
    </row>
    <row r="22" spans="1:26" x14ac:dyDescent="0.25">
      <c r="A22" s="45">
        <f>'New Projects'!A22</f>
        <v>10001</v>
      </c>
      <c r="B22" s="45">
        <f>'New Projects'!B22</f>
        <v>15000</v>
      </c>
      <c r="C22" s="86">
        <f>'New Projects'!C22</f>
        <v>1.5</v>
      </c>
      <c r="D22" s="46" t="str">
        <f>'New Projects'!D22</f>
        <v>M</v>
      </c>
      <c r="E22" s="42">
        <f>'New Projects'!E22</f>
        <v>9</v>
      </c>
      <c r="F22" s="123">
        <f ca="1">$C22*'Current Projects'!F22</f>
        <v>0</v>
      </c>
      <c r="G22" s="124">
        <f ca="1">$C22*'Current Projects'!G22</f>
        <v>0</v>
      </c>
      <c r="H22" s="124">
        <f ca="1">$C22*'Current Projects'!H22</f>
        <v>0</v>
      </c>
      <c r="I22" s="124">
        <f ca="1">$C22*'Current Projects'!I22</f>
        <v>0</v>
      </c>
      <c r="J22" s="123">
        <f ca="1">$C22*'Current Projects'!J22</f>
        <v>0</v>
      </c>
      <c r="K22" s="124">
        <f ca="1">$C22*'Current Projects'!K22</f>
        <v>0</v>
      </c>
      <c r="L22" s="124">
        <f ca="1">$C22*'Current Projects'!L22</f>
        <v>0</v>
      </c>
      <c r="M22" s="124">
        <f ca="1">$C22*'Current Projects'!M22</f>
        <v>0</v>
      </c>
      <c r="N22" s="123">
        <f ca="1">$C22*'Current Projects'!N22</f>
        <v>0</v>
      </c>
      <c r="O22" s="124">
        <f ca="1">$C22*'Current Projects'!O22</f>
        <v>0</v>
      </c>
      <c r="P22" s="124">
        <f ca="1">$C22*'Current Projects'!P22</f>
        <v>0</v>
      </c>
      <c r="Q22" s="124">
        <f ca="1">$C22*'Current Projects'!Q22</f>
        <v>0</v>
      </c>
      <c r="R22" s="123">
        <f ca="1">$C22*'Current Projects'!R22</f>
        <v>0</v>
      </c>
      <c r="S22" s="124">
        <f ca="1">$C22*'Current Projects'!S22</f>
        <v>0</v>
      </c>
      <c r="T22" s="124">
        <f ca="1">$C22*'Current Projects'!T22</f>
        <v>0</v>
      </c>
      <c r="U22" s="124">
        <f ca="1">$C22*'Current Projects'!U22</f>
        <v>0</v>
      </c>
      <c r="V22" s="123">
        <f ca="1">$C22*'Current Projects'!V22</f>
        <v>0</v>
      </c>
      <c r="W22" s="124">
        <f ca="1">$C22*'Current Projects'!W22</f>
        <v>0</v>
      </c>
      <c r="X22" s="124">
        <f ca="1">$C22*'Current Projects'!X22</f>
        <v>0</v>
      </c>
      <c r="Y22" s="124">
        <f ca="1">$C22*'Current Projects'!Y22</f>
        <v>0</v>
      </c>
    </row>
    <row r="23" spans="1:26" x14ac:dyDescent="0.25">
      <c r="A23" s="45">
        <f>'New Projects'!A23</f>
        <v>10001</v>
      </c>
      <c r="B23" s="45">
        <f>'New Projects'!B23</f>
        <v>15000</v>
      </c>
      <c r="C23" s="86">
        <f>'New Projects'!C23</f>
        <v>1.5</v>
      </c>
      <c r="D23" s="46" t="str">
        <f>'New Projects'!D23</f>
        <v>H</v>
      </c>
      <c r="E23" s="42">
        <f>'New Projects'!E23</f>
        <v>10</v>
      </c>
      <c r="F23" s="123">
        <f ca="1">$C23*'Current Projects'!F23</f>
        <v>0</v>
      </c>
      <c r="G23" s="124">
        <f ca="1">$C23*'Current Projects'!G23</f>
        <v>0</v>
      </c>
      <c r="H23" s="124">
        <f ca="1">$C23*'Current Projects'!H23</f>
        <v>0</v>
      </c>
      <c r="I23" s="124">
        <f ca="1">$C23*'Current Projects'!I23</f>
        <v>0</v>
      </c>
      <c r="J23" s="123">
        <f ca="1">$C23*'Current Projects'!J23</f>
        <v>0</v>
      </c>
      <c r="K23" s="124">
        <f ca="1">$C23*'Current Projects'!K23</f>
        <v>0</v>
      </c>
      <c r="L23" s="124">
        <f ca="1">$C23*'Current Projects'!L23</f>
        <v>0</v>
      </c>
      <c r="M23" s="124">
        <f ca="1">$C23*'Current Projects'!M23</f>
        <v>0</v>
      </c>
      <c r="N23" s="123">
        <f ca="1">$C23*'Current Projects'!N23</f>
        <v>0</v>
      </c>
      <c r="O23" s="124">
        <f ca="1">$C23*'Current Projects'!O23</f>
        <v>0</v>
      </c>
      <c r="P23" s="124">
        <f ca="1">$C23*'Current Projects'!P23</f>
        <v>0</v>
      </c>
      <c r="Q23" s="124">
        <f ca="1">$C23*'Current Projects'!Q23</f>
        <v>0</v>
      </c>
      <c r="R23" s="123">
        <f ca="1">$C23*'Current Projects'!R23</f>
        <v>0</v>
      </c>
      <c r="S23" s="124">
        <f ca="1">$C23*'Current Projects'!S23</f>
        <v>0</v>
      </c>
      <c r="T23" s="124">
        <f ca="1">$C23*'Current Projects'!T23</f>
        <v>0</v>
      </c>
      <c r="U23" s="124">
        <f ca="1">$C23*'Current Projects'!U23</f>
        <v>0</v>
      </c>
      <c r="V23" s="123">
        <f ca="1">$C23*'Current Projects'!V23</f>
        <v>0</v>
      </c>
      <c r="W23" s="124">
        <f ca="1">$C23*'Current Projects'!W23</f>
        <v>0</v>
      </c>
      <c r="X23" s="124">
        <f ca="1">$C23*'Current Projects'!X23</f>
        <v>0</v>
      </c>
      <c r="Y23" s="124">
        <f ca="1">$C23*'Current Projects'!Y23</f>
        <v>0</v>
      </c>
    </row>
    <row r="24" spans="1:26" x14ac:dyDescent="0.25">
      <c r="A24" s="45">
        <f>'New Projects'!A24</f>
        <v>10001</v>
      </c>
      <c r="B24" s="45">
        <f>'New Projects'!B24</f>
        <v>15000</v>
      </c>
      <c r="C24" s="86">
        <f>'New Projects'!C24</f>
        <v>1.5</v>
      </c>
      <c r="D24" s="42" t="str">
        <f>'New Projects'!D24</f>
        <v>Very Hard</v>
      </c>
      <c r="E24" s="42">
        <f>'New Projects'!E24</f>
        <v>11</v>
      </c>
      <c r="F24" s="123">
        <f ca="1">$C24*'Current Projects'!F24</f>
        <v>0</v>
      </c>
      <c r="G24" s="124">
        <f ca="1">$C24*'Current Projects'!G24</f>
        <v>0</v>
      </c>
      <c r="H24" s="124">
        <f ca="1">$C24*'Current Projects'!H24</f>
        <v>0</v>
      </c>
      <c r="I24" s="124">
        <f ca="1">$C24*'Current Projects'!I24</f>
        <v>0</v>
      </c>
      <c r="J24" s="123">
        <f ca="1">$C24*'Current Projects'!J24</f>
        <v>0</v>
      </c>
      <c r="K24" s="124">
        <f ca="1">$C24*'Current Projects'!K24</f>
        <v>0</v>
      </c>
      <c r="L24" s="124">
        <f ca="1">$C24*'Current Projects'!L24</f>
        <v>0</v>
      </c>
      <c r="M24" s="124">
        <f ca="1">$C24*'Current Projects'!M24</f>
        <v>1.5</v>
      </c>
      <c r="N24" s="123">
        <f ca="1">$C24*'Current Projects'!N24</f>
        <v>1.5</v>
      </c>
      <c r="O24" s="124">
        <f ca="1">$C24*'Current Projects'!O24</f>
        <v>1.5</v>
      </c>
      <c r="P24" s="124">
        <f ca="1">$C24*'Current Projects'!P24</f>
        <v>1.5</v>
      </c>
      <c r="Q24" s="124">
        <f ca="1">$C24*'Current Projects'!Q24</f>
        <v>1.5</v>
      </c>
      <c r="R24" s="123">
        <f ca="1">$C24*'Current Projects'!R24</f>
        <v>1.5</v>
      </c>
      <c r="S24" s="124">
        <f ca="1">$C24*'Current Projects'!S24</f>
        <v>1.5</v>
      </c>
      <c r="T24" s="124">
        <f ca="1">$C24*'Current Projects'!T24</f>
        <v>1.5</v>
      </c>
      <c r="U24" s="124">
        <f ca="1">$C24*'Current Projects'!U24</f>
        <v>1.5</v>
      </c>
      <c r="V24" s="123">
        <f ca="1">$C24*'Current Projects'!V24</f>
        <v>1.5</v>
      </c>
      <c r="W24" s="124">
        <f ca="1">$C24*'Current Projects'!W24</f>
        <v>1.5</v>
      </c>
      <c r="X24" s="124">
        <f ca="1">$C24*'Current Projects'!X24</f>
        <v>0</v>
      </c>
      <c r="Y24" s="124">
        <f ca="1">$C24*'Current Projects'!Y24</f>
        <v>0</v>
      </c>
    </row>
    <row r="25" spans="1:26" x14ac:dyDescent="0.25">
      <c r="A25" s="45">
        <f>'New Projects'!A25</f>
        <v>10001</v>
      </c>
      <c r="B25" s="45">
        <f>'New Projects'!B25</f>
        <v>15000</v>
      </c>
      <c r="C25" s="86">
        <f>'New Projects'!C25</f>
        <v>1.5</v>
      </c>
      <c r="D25" s="42" t="str">
        <f>'New Projects'!D25</f>
        <v>Extra Hard</v>
      </c>
      <c r="E25" s="42">
        <f>'New Projects'!E25</f>
        <v>12</v>
      </c>
      <c r="F25" s="123">
        <f ca="1">$C25*'Current Projects'!F25</f>
        <v>0</v>
      </c>
      <c r="G25" s="124">
        <f ca="1">$C25*'Current Projects'!G25</f>
        <v>0</v>
      </c>
      <c r="H25" s="124">
        <f ca="1">$C25*'Current Projects'!H25</f>
        <v>0</v>
      </c>
      <c r="I25" s="124">
        <f ca="1">$C25*'Current Projects'!I25</f>
        <v>0</v>
      </c>
      <c r="J25" s="123">
        <f ca="1">$C25*'Current Projects'!J25</f>
        <v>0</v>
      </c>
      <c r="K25" s="124">
        <f ca="1">$C25*'Current Projects'!K25</f>
        <v>0</v>
      </c>
      <c r="L25" s="124">
        <f ca="1">$C25*'Current Projects'!L25</f>
        <v>0</v>
      </c>
      <c r="M25" s="124">
        <f ca="1">$C25*'Current Projects'!M25</f>
        <v>0</v>
      </c>
      <c r="N25" s="123">
        <f ca="1">$C25*'Current Projects'!N25</f>
        <v>0</v>
      </c>
      <c r="O25" s="124">
        <f ca="1">$C25*'Current Projects'!O25</f>
        <v>4.5</v>
      </c>
      <c r="P25" s="124">
        <f ca="1">$C25*'Current Projects'!P25</f>
        <v>4.5</v>
      </c>
      <c r="Q25" s="124">
        <f ca="1">$C25*'Current Projects'!Q25</f>
        <v>4.5</v>
      </c>
      <c r="R25" s="123">
        <f ca="1">$C25*'Current Projects'!R25</f>
        <v>4.5</v>
      </c>
      <c r="S25" s="124">
        <f ca="1">$C25*'Current Projects'!S25</f>
        <v>4.5</v>
      </c>
      <c r="T25" s="124">
        <f ca="1">$C25*'Current Projects'!T25</f>
        <v>4.5</v>
      </c>
      <c r="U25" s="124">
        <f ca="1">$C25*'Current Projects'!U25</f>
        <v>4.5</v>
      </c>
      <c r="V25" s="123">
        <f ca="1">$C25*'Current Projects'!V25</f>
        <v>4.5</v>
      </c>
      <c r="W25" s="124">
        <f ca="1">$C25*'Current Projects'!W25</f>
        <v>4.5</v>
      </c>
      <c r="X25" s="124">
        <f ca="1">$C25*'Current Projects'!X25</f>
        <v>4.5</v>
      </c>
      <c r="Y25" s="124">
        <f ca="1">$C25*'Current Projects'!Y25</f>
        <v>4.5</v>
      </c>
    </row>
    <row r="26" spans="1:26" s="53" customFormat="1" x14ac:dyDescent="0.25">
      <c r="A26" s="50">
        <f>'New Projects'!A26</f>
        <v>15001</v>
      </c>
      <c r="B26" s="50">
        <f>'New Projects'!B26</f>
        <v>20000</v>
      </c>
      <c r="C26" s="85">
        <f>'New Projects'!C26</f>
        <v>1.7</v>
      </c>
      <c r="D26" s="51" t="str">
        <f>'New Projects'!D26</f>
        <v>E</v>
      </c>
      <c r="E26" s="54">
        <f>'New Projects'!E26</f>
        <v>8</v>
      </c>
      <c r="F26" s="125">
        <f ca="1">$C26*'Current Projects'!F26</f>
        <v>0</v>
      </c>
      <c r="G26" s="126">
        <f ca="1">$C26*'Current Projects'!G26</f>
        <v>0</v>
      </c>
      <c r="H26" s="126">
        <f ca="1">$C26*'Current Projects'!H26</f>
        <v>0</v>
      </c>
      <c r="I26" s="126">
        <f ca="1">$C26*'Current Projects'!I26</f>
        <v>0</v>
      </c>
      <c r="J26" s="125">
        <f ca="1">$C26*'Current Projects'!J26</f>
        <v>0</v>
      </c>
      <c r="K26" s="126">
        <f ca="1">$C26*'Current Projects'!K26</f>
        <v>0</v>
      </c>
      <c r="L26" s="126">
        <f ca="1">$C26*'Current Projects'!L26</f>
        <v>0</v>
      </c>
      <c r="M26" s="126">
        <f ca="1">$C26*'Current Projects'!M26</f>
        <v>0</v>
      </c>
      <c r="N26" s="125">
        <f ca="1">$C26*'Current Projects'!N26</f>
        <v>0</v>
      </c>
      <c r="O26" s="126">
        <f ca="1">$C26*'Current Projects'!O26</f>
        <v>0</v>
      </c>
      <c r="P26" s="126">
        <f ca="1">$C26*'Current Projects'!P26</f>
        <v>0</v>
      </c>
      <c r="Q26" s="126">
        <f ca="1">$C26*'Current Projects'!Q26</f>
        <v>0</v>
      </c>
      <c r="R26" s="125">
        <f ca="1">$C26*'Current Projects'!R26</f>
        <v>0</v>
      </c>
      <c r="S26" s="126">
        <f ca="1">$C26*'Current Projects'!S26</f>
        <v>8.5</v>
      </c>
      <c r="T26" s="126">
        <f ca="1">$C26*'Current Projects'!T26</f>
        <v>8.5</v>
      </c>
      <c r="U26" s="126">
        <f ca="1">$C26*'Current Projects'!U26</f>
        <v>8.5</v>
      </c>
      <c r="V26" s="125">
        <f ca="1">$C26*'Current Projects'!V26</f>
        <v>8.5</v>
      </c>
      <c r="W26" s="126">
        <f ca="1">$C26*'Current Projects'!W26</f>
        <v>8.5</v>
      </c>
      <c r="X26" s="126">
        <f ca="1">$C26*'Current Projects'!X26</f>
        <v>8.5</v>
      </c>
      <c r="Y26" s="126">
        <f ca="1">$C26*'Current Projects'!Y26</f>
        <v>8.5</v>
      </c>
      <c r="Z26" s="52"/>
    </row>
    <row r="27" spans="1:26" x14ac:dyDescent="0.25">
      <c r="A27" s="45">
        <f>'New Projects'!A27</f>
        <v>15001</v>
      </c>
      <c r="B27" s="45">
        <f>'New Projects'!B27</f>
        <v>20000</v>
      </c>
      <c r="C27" s="86">
        <f>'New Projects'!C27</f>
        <v>1.7</v>
      </c>
      <c r="D27" s="46" t="str">
        <f>'New Projects'!D27</f>
        <v>M</v>
      </c>
      <c r="E27" s="42">
        <f>'New Projects'!E27</f>
        <v>9</v>
      </c>
      <c r="F27" s="123">
        <f ca="1">$C27*'Current Projects'!F27</f>
        <v>0</v>
      </c>
      <c r="G27" s="124">
        <f ca="1">$C27*'Current Projects'!G27</f>
        <v>0</v>
      </c>
      <c r="H27" s="124">
        <f ca="1">$C27*'Current Projects'!H27</f>
        <v>0</v>
      </c>
      <c r="I27" s="124">
        <f ca="1">$C27*'Current Projects'!I27</f>
        <v>0</v>
      </c>
      <c r="J27" s="123">
        <f ca="1">$C27*'Current Projects'!J27</f>
        <v>0</v>
      </c>
      <c r="K27" s="124">
        <f ca="1">$C27*'Current Projects'!K27</f>
        <v>0</v>
      </c>
      <c r="L27" s="124">
        <f ca="1">$C27*'Current Projects'!L27</f>
        <v>0</v>
      </c>
      <c r="M27" s="124">
        <f ca="1">$C27*'Current Projects'!M27</f>
        <v>0</v>
      </c>
      <c r="N27" s="123">
        <f ca="1">$C27*'Current Projects'!N27</f>
        <v>0</v>
      </c>
      <c r="O27" s="124">
        <f ca="1">$C27*'Current Projects'!O27</f>
        <v>0</v>
      </c>
      <c r="P27" s="124">
        <f ca="1">$C27*'Current Projects'!P27</f>
        <v>0</v>
      </c>
      <c r="Q27" s="124">
        <f ca="1">$C27*'Current Projects'!Q27</f>
        <v>0</v>
      </c>
      <c r="R27" s="123">
        <f ca="1">$C27*'Current Projects'!R27</f>
        <v>0</v>
      </c>
      <c r="S27" s="124">
        <f ca="1">$C27*'Current Projects'!S27</f>
        <v>0</v>
      </c>
      <c r="T27" s="124">
        <f ca="1">$C27*'Current Projects'!T27</f>
        <v>0</v>
      </c>
      <c r="U27" s="124">
        <f ca="1">$C27*'Current Projects'!U27</f>
        <v>0</v>
      </c>
      <c r="V27" s="123">
        <f ca="1">$C27*'Current Projects'!V27</f>
        <v>0</v>
      </c>
      <c r="W27" s="124">
        <f ca="1">$C27*'Current Projects'!W27</f>
        <v>0</v>
      </c>
      <c r="X27" s="124">
        <f ca="1">$C27*'Current Projects'!X27</f>
        <v>0</v>
      </c>
      <c r="Y27" s="124">
        <f ca="1">$C27*'Current Projects'!Y27</f>
        <v>0</v>
      </c>
    </row>
    <row r="28" spans="1:26" x14ac:dyDescent="0.25">
      <c r="A28" s="45">
        <f>'New Projects'!A28</f>
        <v>15001</v>
      </c>
      <c r="B28" s="45">
        <f>'New Projects'!B28</f>
        <v>20000</v>
      </c>
      <c r="C28" s="86">
        <f>'New Projects'!C28</f>
        <v>1.7</v>
      </c>
      <c r="D28" s="46" t="str">
        <f>'New Projects'!D28</f>
        <v>H</v>
      </c>
      <c r="E28" s="42">
        <f>'New Projects'!E28</f>
        <v>10</v>
      </c>
      <c r="F28" s="123">
        <f ca="1">$C28*'Current Projects'!F28</f>
        <v>0</v>
      </c>
      <c r="G28" s="124">
        <f ca="1">$C28*'Current Projects'!G28</f>
        <v>0</v>
      </c>
      <c r="H28" s="124">
        <f ca="1">$C28*'Current Projects'!H28</f>
        <v>0</v>
      </c>
      <c r="I28" s="124">
        <f ca="1">$C28*'Current Projects'!I28</f>
        <v>0</v>
      </c>
      <c r="J28" s="123">
        <f ca="1">$C28*'Current Projects'!J28</f>
        <v>0</v>
      </c>
      <c r="K28" s="124">
        <f ca="1">$C28*'Current Projects'!K28</f>
        <v>0</v>
      </c>
      <c r="L28" s="124">
        <f ca="1">$C28*'Current Projects'!L28</f>
        <v>0</v>
      </c>
      <c r="M28" s="124">
        <f ca="1">$C28*'Current Projects'!M28</f>
        <v>0</v>
      </c>
      <c r="N28" s="123">
        <f ca="1">$C28*'Current Projects'!N28</f>
        <v>0</v>
      </c>
      <c r="O28" s="124">
        <f ca="1">$C28*'Current Projects'!O28</f>
        <v>0</v>
      </c>
      <c r="P28" s="124">
        <f ca="1">$C28*'Current Projects'!P28</f>
        <v>0</v>
      </c>
      <c r="Q28" s="124">
        <f ca="1">$C28*'Current Projects'!Q28</f>
        <v>0</v>
      </c>
      <c r="R28" s="123">
        <f ca="1">$C28*'Current Projects'!R28</f>
        <v>0</v>
      </c>
      <c r="S28" s="124">
        <f ca="1">$C28*'Current Projects'!S28</f>
        <v>0</v>
      </c>
      <c r="T28" s="124">
        <f ca="1">$C28*'Current Projects'!T28</f>
        <v>0</v>
      </c>
      <c r="U28" s="124">
        <f ca="1">$C28*'Current Projects'!U28</f>
        <v>0</v>
      </c>
      <c r="V28" s="123">
        <f ca="1">$C28*'Current Projects'!V28</f>
        <v>0</v>
      </c>
      <c r="W28" s="124">
        <f ca="1">$C28*'Current Projects'!W28</f>
        <v>0</v>
      </c>
      <c r="X28" s="124">
        <f ca="1">$C28*'Current Projects'!X28</f>
        <v>0</v>
      </c>
      <c r="Y28" s="124">
        <f ca="1">$C28*'Current Projects'!Y28</f>
        <v>0</v>
      </c>
    </row>
    <row r="29" spans="1:26" x14ac:dyDescent="0.25">
      <c r="A29" s="45">
        <f>'New Projects'!A29</f>
        <v>15001</v>
      </c>
      <c r="B29" s="45">
        <f>'New Projects'!B29</f>
        <v>20000</v>
      </c>
      <c r="C29" s="86">
        <f>'New Projects'!C29</f>
        <v>1.7</v>
      </c>
      <c r="D29" s="46" t="str">
        <f>'New Projects'!D29</f>
        <v>VH</v>
      </c>
      <c r="E29" s="42">
        <f>'New Projects'!E29</f>
        <v>11</v>
      </c>
      <c r="F29" s="123">
        <f ca="1">$C29*'Current Projects'!F29</f>
        <v>0</v>
      </c>
      <c r="G29" s="124">
        <f ca="1">$C29*'Current Projects'!G29</f>
        <v>0</v>
      </c>
      <c r="H29" s="124">
        <f ca="1">$C29*'Current Projects'!H29</f>
        <v>0</v>
      </c>
      <c r="I29" s="124">
        <f ca="1">$C29*'Current Projects'!I29</f>
        <v>0</v>
      </c>
      <c r="J29" s="123">
        <f ca="1">$C29*'Current Projects'!J29</f>
        <v>0</v>
      </c>
      <c r="K29" s="124">
        <f ca="1">$C29*'Current Projects'!K29</f>
        <v>0</v>
      </c>
      <c r="L29" s="124">
        <f ca="1">$C29*'Current Projects'!L29</f>
        <v>0</v>
      </c>
      <c r="M29" s="124">
        <f ca="1">$C29*'Current Projects'!M29</f>
        <v>0</v>
      </c>
      <c r="N29" s="123">
        <f ca="1">$C29*'Current Projects'!N29</f>
        <v>0</v>
      </c>
      <c r="O29" s="124">
        <f ca="1">$C29*'Current Projects'!O29</f>
        <v>0</v>
      </c>
      <c r="P29" s="124">
        <f ca="1">$C29*'Current Projects'!P29</f>
        <v>0</v>
      </c>
      <c r="Q29" s="124">
        <f ca="1">$C29*'Current Projects'!Q29</f>
        <v>0</v>
      </c>
      <c r="R29" s="123">
        <f ca="1">$C29*'Current Projects'!R29</f>
        <v>0</v>
      </c>
      <c r="S29" s="124">
        <f ca="1">$C29*'Current Projects'!S29</f>
        <v>0</v>
      </c>
      <c r="T29" s="124">
        <f ca="1">$C29*'Current Projects'!T29</f>
        <v>0</v>
      </c>
      <c r="U29" s="124">
        <f ca="1">$C29*'Current Projects'!U29</f>
        <v>0</v>
      </c>
      <c r="V29" s="123">
        <f ca="1">$C29*'Current Projects'!V29</f>
        <v>0</v>
      </c>
      <c r="W29" s="124">
        <f ca="1">$C29*'Current Projects'!W29</f>
        <v>0</v>
      </c>
      <c r="X29" s="124">
        <f ca="1">$C29*'Current Projects'!X29</f>
        <v>0</v>
      </c>
      <c r="Y29" s="124">
        <f ca="1">$C29*'Current Projects'!Y29</f>
        <v>0</v>
      </c>
    </row>
    <row r="30" spans="1:26" x14ac:dyDescent="0.25">
      <c r="A30" s="45">
        <f>'New Projects'!A30</f>
        <v>15001</v>
      </c>
      <c r="B30" s="45">
        <f>'New Projects'!B30</f>
        <v>20000</v>
      </c>
      <c r="C30" s="86">
        <f>'New Projects'!C30</f>
        <v>1.7</v>
      </c>
      <c r="D30" s="42" t="str">
        <f>'New Projects'!D30</f>
        <v>EH</v>
      </c>
      <c r="E30" s="42">
        <f>'New Projects'!E30</f>
        <v>12</v>
      </c>
      <c r="F30" s="123">
        <f ca="1">$C30*'Current Projects'!F30</f>
        <v>0</v>
      </c>
      <c r="G30" s="124">
        <f ca="1">$C30*'Current Projects'!G30</f>
        <v>0</v>
      </c>
      <c r="H30" s="124">
        <f ca="1">$C30*'Current Projects'!H30</f>
        <v>0</v>
      </c>
      <c r="I30" s="124">
        <f ca="1">$C30*'Current Projects'!I30</f>
        <v>0</v>
      </c>
      <c r="J30" s="123">
        <f ca="1">$C30*'Current Projects'!J30</f>
        <v>0</v>
      </c>
      <c r="K30" s="124">
        <f ca="1">$C30*'Current Projects'!K30</f>
        <v>0</v>
      </c>
      <c r="L30" s="124">
        <f ca="1">$C30*'Current Projects'!L30</f>
        <v>0</v>
      </c>
      <c r="M30" s="124">
        <f ca="1">$C30*'Current Projects'!M30</f>
        <v>0</v>
      </c>
      <c r="N30" s="123">
        <f ca="1">$C30*'Current Projects'!N30</f>
        <v>0</v>
      </c>
      <c r="O30" s="124">
        <f ca="1">$C30*'Current Projects'!O30</f>
        <v>0</v>
      </c>
      <c r="P30" s="124">
        <f ca="1">$C30*'Current Projects'!P30</f>
        <v>0</v>
      </c>
      <c r="Q30" s="124">
        <f ca="1">$C30*'Current Projects'!Q30</f>
        <v>0</v>
      </c>
      <c r="R30" s="123">
        <f ca="1">$C30*'Current Projects'!R30</f>
        <v>0</v>
      </c>
      <c r="S30" s="124">
        <f ca="1">$C30*'Current Projects'!S30</f>
        <v>0</v>
      </c>
      <c r="T30" s="124">
        <f ca="1">$C30*'Current Projects'!T30</f>
        <v>0</v>
      </c>
      <c r="U30" s="124">
        <f ca="1">$C30*'Current Projects'!U30</f>
        <v>0</v>
      </c>
      <c r="V30" s="123">
        <f ca="1">$C30*'Current Projects'!V30</f>
        <v>0</v>
      </c>
      <c r="W30" s="124">
        <f ca="1">$C30*'Current Projects'!W30</f>
        <v>0</v>
      </c>
      <c r="X30" s="124">
        <f ca="1">$C30*'Current Projects'!X30</f>
        <v>0</v>
      </c>
      <c r="Y30" s="124">
        <f ca="1">$C30*'Current Projects'!Y30</f>
        <v>0</v>
      </c>
    </row>
    <row r="31" spans="1:26" s="53" customFormat="1" x14ac:dyDescent="0.25">
      <c r="A31" s="50">
        <f>'New Projects'!A31</f>
        <v>20001</v>
      </c>
      <c r="B31" s="50">
        <f>'New Projects'!B31</f>
        <v>30000</v>
      </c>
      <c r="C31" s="85">
        <f>'New Projects'!C31</f>
        <v>2</v>
      </c>
      <c r="D31" s="51" t="str">
        <f>'New Projects'!D31</f>
        <v>E</v>
      </c>
      <c r="E31" s="54">
        <f>'New Projects'!E31</f>
        <v>12</v>
      </c>
      <c r="F31" s="125">
        <f ca="1">$C31*'Current Projects'!F31</f>
        <v>0</v>
      </c>
      <c r="G31" s="126">
        <f ca="1">$C31*'Current Projects'!G31</f>
        <v>0</v>
      </c>
      <c r="H31" s="126">
        <f ca="1">$C31*'Current Projects'!H31</f>
        <v>0</v>
      </c>
      <c r="I31" s="126">
        <f ca="1">$C31*'Current Projects'!I31</f>
        <v>0</v>
      </c>
      <c r="J31" s="125">
        <f ca="1">$C31*'Current Projects'!J31</f>
        <v>0</v>
      </c>
      <c r="K31" s="126">
        <f ca="1">$C31*'Current Projects'!K31</f>
        <v>0</v>
      </c>
      <c r="L31" s="126">
        <f ca="1">$C31*'Current Projects'!L31</f>
        <v>0</v>
      </c>
      <c r="M31" s="126">
        <f ca="1">$C31*'Current Projects'!M31</f>
        <v>0</v>
      </c>
      <c r="N31" s="125">
        <f ca="1">$C31*'Current Projects'!N31</f>
        <v>0</v>
      </c>
      <c r="O31" s="126">
        <f ca="1">$C31*'Current Projects'!O31</f>
        <v>0</v>
      </c>
      <c r="P31" s="126">
        <f ca="1">$C31*'Current Projects'!P31</f>
        <v>0</v>
      </c>
      <c r="Q31" s="126">
        <f ca="1">$C31*'Current Projects'!Q31</f>
        <v>0</v>
      </c>
      <c r="R31" s="125">
        <f ca="1">$C31*'Current Projects'!R31</f>
        <v>0</v>
      </c>
      <c r="S31" s="126">
        <f ca="1">$C31*'Current Projects'!S31</f>
        <v>0</v>
      </c>
      <c r="T31" s="126">
        <f ca="1">$C31*'Current Projects'!T31</f>
        <v>0</v>
      </c>
      <c r="U31" s="126">
        <f ca="1">$C31*'Current Projects'!U31</f>
        <v>0</v>
      </c>
      <c r="V31" s="125">
        <f ca="1">$C31*'Current Projects'!V31</f>
        <v>0</v>
      </c>
      <c r="W31" s="126">
        <f ca="1">$C31*'Current Projects'!W31</f>
        <v>0</v>
      </c>
      <c r="X31" s="126">
        <f ca="1">$C31*'Current Projects'!X31</f>
        <v>0</v>
      </c>
      <c r="Y31" s="126">
        <f ca="1">$C31*'Current Projects'!Y31</f>
        <v>0</v>
      </c>
      <c r="Z31" s="52"/>
    </row>
    <row r="32" spans="1:26" x14ac:dyDescent="0.25">
      <c r="A32" s="45">
        <f>'New Projects'!A32</f>
        <v>20001</v>
      </c>
      <c r="B32" s="45">
        <f>'New Projects'!B32</f>
        <v>30000</v>
      </c>
      <c r="C32" s="86">
        <f>'New Projects'!C32</f>
        <v>2</v>
      </c>
      <c r="D32" s="46" t="str">
        <f>'New Projects'!D32</f>
        <v>M</v>
      </c>
      <c r="E32" s="42">
        <f>'New Projects'!E32</f>
        <v>13</v>
      </c>
      <c r="F32" s="123">
        <f ca="1">$C32*'Current Projects'!F32</f>
        <v>0</v>
      </c>
      <c r="G32" s="124">
        <f ca="1">$C32*'Current Projects'!G32</f>
        <v>0</v>
      </c>
      <c r="H32" s="124">
        <f ca="1">$C32*'Current Projects'!H32</f>
        <v>0</v>
      </c>
      <c r="I32" s="124">
        <f ca="1">$C32*'Current Projects'!I32</f>
        <v>0</v>
      </c>
      <c r="J32" s="123">
        <f ca="1">$C32*'Current Projects'!J32</f>
        <v>0</v>
      </c>
      <c r="K32" s="124">
        <f ca="1">$C32*'Current Projects'!K32</f>
        <v>0</v>
      </c>
      <c r="L32" s="124">
        <f ca="1">$C32*'Current Projects'!L32</f>
        <v>0</v>
      </c>
      <c r="M32" s="124">
        <f ca="1">$C32*'Current Projects'!M32</f>
        <v>0</v>
      </c>
      <c r="N32" s="123">
        <f ca="1">$C32*'Current Projects'!N32</f>
        <v>0</v>
      </c>
      <c r="O32" s="124">
        <f ca="1">$C32*'Current Projects'!O32</f>
        <v>0</v>
      </c>
      <c r="P32" s="124">
        <f ca="1">$C32*'Current Projects'!P32</f>
        <v>0</v>
      </c>
      <c r="Q32" s="124">
        <f ca="1">$C32*'Current Projects'!Q32</f>
        <v>0</v>
      </c>
      <c r="R32" s="123">
        <f ca="1">$C32*'Current Projects'!R32</f>
        <v>0</v>
      </c>
      <c r="S32" s="124">
        <f ca="1">$C32*'Current Projects'!S32</f>
        <v>0</v>
      </c>
      <c r="T32" s="124">
        <f ca="1">$C32*'Current Projects'!T32</f>
        <v>0</v>
      </c>
      <c r="U32" s="124">
        <f ca="1">$C32*'Current Projects'!U32</f>
        <v>0</v>
      </c>
      <c r="V32" s="123">
        <f ca="1">$C32*'Current Projects'!V32</f>
        <v>0</v>
      </c>
      <c r="W32" s="124">
        <f ca="1">$C32*'Current Projects'!W32</f>
        <v>0</v>
      </c>
      <c r="X32" s="124">
        <f ca="1">$C32*'Current Projects'!X32</f>
        <v>0</v>
      </c>
      <c r="Y32" s="124">
        <f ca="1">$C32*'Current Projects'!Y32</f>
        <v>0</v>
      </c>
    </row>
    <row r="33" spans="1:26" x14ac:dyDescent="0.25">
      <c r="A33" s="45">
        <f>'New Projects'!A33</f>
        <v>20001</v>
      </c>
      <c r="B33" s="45">
        <f>'New Projects'!B33</f>
        <v>30000</v>
      </c>
      <c r="C33" s="86">
        <f>'New Projects'!C33</f>
        <v>2</v>
      </c>
      <c r="D33" s="46" t="str">
        <f>'New Projects'!D33</f>
        <v>H</v>
      </c>
      <c r="E33" s="42">
        <f>'New Projects'!E33</f>
        <v>14</v>
      </c>
      <c r="F33" s="123">
        <f ca="1">$C33*'Current Projects'!F33</f>
        <v>0</v>
      </c>
      <c r="G33" s="124">
        <f ca="1">$C33*'Current Projects'!G33</f>
        <v>0</v>
      </c>
      <c r="H33" s="124">
        <f ca="1">$C33*'Current Projects'!H33</f>
        <v>0</v>
      </c>
      <c r="I33" s="124">
        <f ca="1">$C33*'Current Projects'!I33</f>
        <v>0</v>
      </c>
      <c r="J33" s="123">
        <f ca="1">$C33*'Current Projects'!J33</f>
        <v>0</v>
      </c>
      <c r="K33" s="124">
        <f ca="1">$C33*'Current Projects'!K33</f>
        <v>0</v>
      </c>
      <c r="L33" s="124">
        <f ca="1">$C33*'Current Projects'!L33</f>
        <v>0</v>
      </c>
      <c r="M33" s="124">
        <f ca="1">$C33*'Current Projects'!M33</f>
        <v>0</v>
      </c>
      <c r="N33" s="123">
        <f ca="1">$C33*'Current Projects'!N33</f>
        <v>0</v>
      </c>
      <c r="O33" s="124">
        <f ca="1">$C33*'Current Projects'!O33</f>
        <v>0</v>
      </c>
      <c r="P33" s="124">
        <f ca="1">$C33*'Current Projects'!P33</f>
        <v>0</v>
      </c>
      <c r="Q33" s="124">
        <f ca="1">$C33*'Current Projects'!Q33</f>
        <v>0</v>
      </c>
      <c r="R33" s="123">
        <f ca="1">$C33*'Current Projects'!R33</f>
        <v>0</v>
      </c>
      <c r="S33" s="124">
        <f ca="1">$C33*'Current Projects'!S33</f>
        <v>0</v>
      </c>
      <c r="T33" s="124">
        <f ca="1">$C33*'Current Projects'!T33</f>
        <v>0</v>
      </c>
      <c r="U33" s="124">
        <f ca="1">$C33*'Current Projects'!U33</f>
        <v>0</v>
      </c>
      <c r="V33" s="123">
        <f ca="1">$C33*'Current Projects'!V33</f>
        <v>0</v>
      </c>
      <c r="W33" s="124">
        <f ca="1">$C33*'Current Projects'!W33</f>
        <v>0</v>
      </c>
      <c r="X33" s="124">
        <f ca="1">$C33*'Current Projects'!X33</f>
        <v>0</v>
      </c>
      <c r="Y33" s="124">
        <f ca="1">$C33*'Current Projects'!Y33</f>
        <v>0</v>
      </c>
    </row>
    <row r="34" spans="1:26" x14ac:dyDescent="0.25">
      <c r="A34" s="45">
        <f>'New Projects'!A34</f>
        <v>20001</v>
      </c>
      <c r="B34" s="45">
        <f>'New Projects'!B34</f>
        <v>30000</v>
      </c>
      <c r="C34" s="86">
        <f>'New Projects'!C34</f>
        <v>2</v>
      </c>
      <c r="D34" s="46" t="str">
        <f>'New Projects'!D34</f>
        <v>VH</v>
      </c>
      <c r="E34" s="42">
        <f>'New Projects'!E34</f>
        <v>15</v>
      </c>
      <c r="F34" s="123">
        <f ca="1">$C34*'Current Projects'!F34</f>
        <v>0</v>
      </c>
      <c r="G34" s="124">
        <f ca="1">$C34*'Current Projects'!G34</f>
        <v>0</v>
      </c>
      <c r="H34" s="124">
        <f ca="1">$C34*'Current Projects'!H34</f>
        <v>0</v>
      </c>
      <c r="I34" s="124">
        <f ca="1">$C34*'Current Projects'!I34</f>
        <v>0</v>
      </c>
      <c r="J34" s="123">
        <f ca="1">$C34*'Current Projects'!J34</f>
        <v>0</v>
      </c>
      <c r="K34" s="124">
        <f ca="1">$C34*'Current Projects'!K34</f>
        <v>0</v>
      </c>
      <c r="L34" s="124">
        <f ca="1">$C34*'Current Projects'!L34</f>
        <v>0</v>
      </c>
      <c r="M34" s="124">
        <f ca="1">$C34*'Current Projects'!M34</f>
        <v>0</v>
      </c>
      <c r="N34" s="123">
        <f ca="1">$C34*'Current Projects'!N34</f>
        <v>0</v>
      </c>
      <c r="O34" s="124">
        <f ca="1">$C34*'Current Projects'!O34</f>
        <v>0</v>
      </c>
      <c r="P34" s="124">
        <f ca="1">$C34*'Current Projects'!P34</f>
        <v>0</v>
      </c>
      <c r="Q34" s="124">
        <f ca="1">$C34*'Current Projects'!Q34</f>
        <v>0</v>
      </c>
      <c r="R34" s="123">
        <f ca="1">$C34*'Current Projects'!R34</f>
        <v>0</v>
      </c>
      <c r="S34" s="124">
        <f ca="1">$C34*'Current Projects'!S34</f>
        <v>0</v>
      </c>
      <c r="T34" s="124">
        <f ca="1">$C34*'Current Projects'!T34</f>
        <v>0</v>
      </c>
      <c r="U34" s="124">
        <f ca="1">$C34*'Current Projects'!U34</f>
        <v>0</v>
      </c>
      <c r="V34" s="123">
        <f ca="1">$C34*'Current Projects'!V34</f>
        <v>0</v>
      </c>
      <c r="W34" s="124">
        <f ca="1">$C34*'Current Projects'!W34</f>
        <v>0</v>
      </c>
      <c r="X34" s="124">
        <f ca="1">$C34*'Current Projects'!X34</f>
        <v>0</v>
      </c>
      <c r="Y34" s="124">
        <f ca="1">$C34*'Current Projects'!Y34</f>
        <v>0</v>
      </c>
    </row>
    <row r="35" spans="1:26" x14ac:dyDescent="0.25">
      <c r="A35" s="45">
        <f>'New Projects'!A35</f>
        <v>20001</v>
      </c>
      <c r="B35" s="45">
        <f>'New Projects'!B35</f>
        <v>30000</v>
      </c>
      <c r="C35" s="86">
        <f>'New Projects'!C35</f>
        <v>2</v>
      </c>
      <c r="D35" s="42" t="str">
        <f>'New Projects'!D35</f>
        <v>EH</v>
      </c>
      <c r="E35" s="42">
        <f>'New Projects'!E35</f>
        <v>16</v>
      </c>
      <c r="F35" s="123">
        <f ca="1">$C35*'Current Projects'!F35</f>
        <v>0</v>
      </c>
      <c r="G35" s="124">
        <f ca="1">$C35*'Current Projects'!G35</f>
        <v>0</v>
      </c>
      <c r="H35" s="124">
        <f ca="1">$C35*'Current Projects'!H35</f>
        <v>0</v>
      </c>
      <c r="I35" s="124">
        <f ca="1">$C35*'Current Projects'!I35</f>
        <v>0</v>
      </c>
      <c r="J35" s="123">
        <f ca="1">$C35*'Current Projects'!J35</f>
        <v>4</v>
      </c>
      <c r="K35" s="124">
        <f ca="1">$C35*'Current Projects'!K35</f>
        <v>4</v>
      </c>
      <c r="L35" s="124">
        <f ca="1">$C35*'Current Projects'!L35</f>
        <v>4</v>
      </c>
      <c r="M35" s="124">
        <f ca="1">$C35*'Current Projects'!M35</f>
        <v>4</v>
      </c>
      <c r="N35" s="123">
        <f ca="1">$C35*'Current Projects'!N35</f>
        <v>4</v>
      </c>
      <c r="O35" s="124">
        <f ca="1">$C35*'Current Projects'!O35</f>
        <v>4</v>
      </c>
      <c r="P35" s="124">
        <f ca="1">$C35*'Current Projects'!P35</f>
        <v>4</v>
      </c>
      <c r="Q35" s="124">
        <f ca="1">$C35*'Current Projects'!Q35</f>
        <v>4</v>
      </c>
      <c r="R35" s="123">
        <f ca="1">$C35*'Current Projects'!R35</f>
        <v>4</v>
      </c>
      <c r="S35" s="124">
        <f ca="1">$C35*'Current Projects'!S35</f>
        <v>4</v>
      </c>
      <c r="T35" s="124">
        <f ca="1">$C35*'Current Projects'!T35</f>
        <v>4</v>
      </c>
      <c r="U35" s="124">
        <f ca="1">$C35*'Current Projects'!U35</f>
        <v>4</v>
      </c>
      <c r="V35" s="123">
        <f ca="1">$C35*'Current Projects'!V35</f>
        <v>4</v>
      </c>
      <c r="W35" s="124">
        <f ca="1">$C35*'Current Projects'!W35</f>
        <v>4</v>
      </c>
      <c r="X35" s="124">
        <f ca="1">$C35*'Current Projects'!X35</f>
        <v>4</v>
      </c>
      <c r="Y35" s="124">
        <f ca="1">$C35*'Current Projects'!Y35</f>
        <v>4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A37" s="43" t="s">
        <v>421</v>
      </c>
      <c r="F37" s="257">
        <f ca="1">SUM(F3:F35)</f>
        <v>1</v>
      </c>
      <c r="G37" s="259">
        <f t="shared" ref="G37:Y37" ca="1" si="0">SUM(G3:G35)</f>
        <v>1</v>
      </c>
      <c r="H37" s="259">
        <f t="shared" ca="1" si="0"/>
        <v>1</v>
      </c>
      <c r="I37" s="259">
        <f t="shared" ca="1" si="0"/>
        <v>1</v>
      </c>
      <c r="J37" s="257">
        <f t="shared" ca="1" si="0"/>
        <v>5</v>
      </c>
      <c r="K37" s="259">
        <f t="shared" ca="1" si="0"/>
        <v>6</v>
      </c>
      <c r="L37" s="259">
        <f t="shared" ca="1" si="0"/>
        <v>6</v>
      </c>
      <c r="M37" s="259">
        <f t="shared" ca="1" si="0"/>
        <v>6.5</v>
      </c>
      <c r="N37" s="257">
        <f t="shared" ca="1" si="0"/>
        <v>7.35</v>
      </c>
      <c r="O37" s="259">
        <f t="shared" ca="1" si="0"/>
        <v>14.85</v>
      </c>
      <c r="P37" s="259">
        <f t="shared" ca="1" si="0"/>
        <v>14.85</v>
      </c>
      <c r="Q37" s="259">
        <f t="shared" ca="1" si="0"/>
        <v>14.85</v>
      </c>
      <c r="R37" s="257">
        <f t="shared" ca="1" si="0"/>
        <v>13.85</v>
      </c>
      <c r="S37" s="259">
        <f t="shared" ca="1" si="0"/>
        <v>22.35</v>
      </c>
      <c r="T37" s="259">
        <f t="shared" ca="1" si="0"/>
        <v>21.5</v>
      </c>
      <c r="U37" s="259">
        <f t="shared" ca="1" si="0"/>
        <v>24.05</v>
      </c>
      <c r="V37" s="257">
        <f t="shared" ca="1" si="0"/>
        <v>24.05</v>
      </c>
      <c r="W37" s="259">
        <f t="shared" ca="1" si="0"/>
        <v>21.05</v>
      </c>
      <c r="X37" s="259">
        <f t="shared" ca="1" si="0"/>
        <v>21.15</v>
      </c>
      <c r="Y37" s="259">
        <f t="shared" ca="1" si="0"/>
        <v>21.15</v>
      </c>
    </row>
  </sheetData>
  <conditionalFormatting sqref="F3:Y35">
    <cfRule type="cellIs" dxfId="1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" sqref="B1"/>
      <selection pane="topRight" activeCell="E1" sqref="E1"/>
      <selection pane="bottomLeft" activeCell="B3" sqref="B3"/>
      <selection pane="bottomRight" activeCell="F35" sqref="F35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95">
        <f>'New Projects'!F3</f>
        <v>0</v>
      </c>
      <c r="H3" s="96">
        <f>G3+'New Projects'!G3</f>
        <v>0</v>
      </c>
      <c r="I3" s="96">
        <f>H3+'New Projects'!H3</f>
        <v>0</v>
      </c>
      <c r="J3" s="96">
        <f>I3+'New Projects'!I3</f>
        <v>0</v>
      </c>
      <c r="K3" s="95">
        <f>J3+'New Projects'!J3</f>
        <v>0</v>
      </c>
      <c r="L3" s="96">
        <f>K3+'New Projects'!K3</f>
        <v>0</v>
      </c>
      <c r="M3" s="96">
        <f>L3+'New Projects'!L3</f>
        <v>0</v>
      </c>
      <c r="N3" s="96">
        <f>M3+'New Projects'!M3</f>
        <v>0</v>
      </c>
      <c r="O3" s="95">
        <f>N3+'New Projects'!N3</f>
        <v>0</v>
      </c>
      <c r="P3" s="96">
        <f>O3+'New Projects'!O3</f>
        <v>0</v>
      </c>
      <c r="Q3" s="96">
        <f>P3+'New Projects'!P3</f>
        <v>0</v>
      </c>
      <c r="R3" s="96">
        <f>Q3+'New Projects'!Q3</f>
        <v>0</v>
      </c>
      <c r="S3" s="95">
        <f>R3+'New Projects'!R3</f>
        <v>0</v>
      </c>
      <c r="T3" s="96">
        <f>S3+'New Projects'!S3</f>
        <v>0</v>
      </c>
      <c r="U3" s="96">
        <f>T3+'New Projects'!T3</f>
        <v>0</v>
      </c>
      <c r="V3" s="96">
        <f>U3+'New Projects'!U3</f>
        <v>0</v>
      </c>
      <c r="W3" s="95">
        <f>V3+'New Projects'!V3</f>
        <v>0</v>
      </c>
      <c r="X3" s="96">
        <f>W3+'New Projects'!W3</f>
        <v>0</v>
      </c>
      <c r="Y3" s="96">
        <f>X3+'New Projects'!X3</f>
        <v>0</v>
      </c>
      <c r="Z3" s="96">
        <f>Y3+'New Projects'!Y3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>
        <f>'New Projects'!F4</f>
        <v>0</v>
      </c>
      <c r="H4" s="93">
        <f>G4+'New Projects'!G4</f>
        <v>0</v>
      </c>
      <c r="I4" s="93">
        <f>H4+'New Projects'!H4</f>
        <v>0</v>
      </c>
      <c r="J4" s="93">
        <f>I4+'New Projects'!I4</f>
        <v>0</v>
      </c>
      <c r="K4" s="97">
        <f>J4+'New Projects'!J4</f>
        <v>0</v>
      </c>
      <c r="L4" s="93">
        <f>K4+'New Projects'!K4</f>
        <v>0</v>
      </c>
      <c r="M4" s="93">
        <f>L4+'New Projects'!L4</f>
        <v>0</v>
      </c>
      <c r="N4" s="93">
        <f>M4+'New Projects'!M4</f>
        <v>0</v>
      </c>
      <c r="O4" s="97">
        <f>N4+'New Projects'!N4</f>
        <v>0</v>
      </c>
      <c r="P4" s="93">
        <f>O4+'New Projects'!O4</f>
        <v>0</v>
      </c>
      <c r="Q4" s="93">
        <f>P4+'New Projects'!P4</f>
        <v>0</v>
      </c>
      <c r="R4" s="93">
        <f>Q4+'New Projects'!Q4</f>
        <v>0</v>
      </c>
      <c r="S4" s="97">
        <f>R4+'New Projects'!R4</f>
        <v>0</v>
      </c>
      <c r="T4" s="93">
        <f>S4+'New Projects'!S4</f>
        <v>0</v>
      </c>
      <c r="U4" s="93">
        <f>T4+'New Projects'!T4</f>
        <v>0</v>
      </c>
      <c r="V4" s="93">
        <f>U4+'New Projects'!U4</f>
        <v>0</v>
      </c>
      <c r="W4" s="97">
        <f>V4+'New Projects'!V4</f>
        <v>0</v>
      </c>
      <c r="X4" s="93">
        <f>W4+'New Projects'!W4</f>
        <v>0</v>
      </c>
      <c r="Y4" s="93">
        <f>X4+'New Projects'!X4</f>
        <v>0</v>
      </c>
      <c r="Z4" s="93">
        <f>Y4+'New Projects'!Y4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>
        <f>'New Projects'!F5</f>
        <v>0</v>
      </c>
      <c r="H5" s="89">
        <f>G5+'New Projects'!G5</f>
        <v>0</v>
      </c>
      <c r="I5" s="89">
        <f>H5+'New Projects'!H5</f>
        <v>0</v>
      </c>
      <c r="J5" s="89">
        <f>I5+'New Projects'!I5</f>
        <v>0</v>
      </c>
      <c r="K5" s="98">
        <f>J5+'New Projects'!J5</f>
        <v>0</v>
      </c>
      <c r="L5" s="89">
        <f>K5+'New Projects'!K5</f>
        <v>0</v>
      </c>
      <c r="M5" s="89">
        <f>L5+'New Projects'!L5</f>
        <v>0</v>
      </c>
      <c r="N5" s="89">
        <f>M5+'New Projects'!M5</f>
        <v>0</v>
      </c>
      <c r="O5" s="98">
        <f>N5+'New Projects'!N5</f>
        <v>0</v>
      </c>
      <c r="P5" s="89">
        <f>O5+'New Projects'!O5</f>
        <v>0</v>
      </c>
      <c r="Q5" s="89">
        <f>P5+'New Projects'!P5</f>
        <v>0</v>
      </c>
      <c r="R5" s="89">
        <f>Q5+'New Projects'!Q5</f>
        <v>0</v>
      </c>
      <c r="S5" s="98">
        <f>R5+'New Projects'!R5</f>
        <v>0</v>
      </c>
      <c r="T5" s="89">
        <f>S5+'New Projects'!S5</f>
        <v>0</v>
      </c>
      <c r="U5" s="89">
        <f>T5+'New Projects'!T5</f>
        <v>0</v>
      </c>
      <c r="V5" s="89">
        <f>U5+'New Projects'!U5</f>
        <v>0</v>
      </c>
      <c r="W5" s="98">
        <f>V5+'New Projects'!V5</f>
        <v>0</v>
      </c>
      <c r="X5" s="89">
        <f>W5+'New Projects'!W5</f>
        <v>0</v>
      </c>
      <c r="Y5" s="89">
        <f>X5+'New Projects'!X5</f>
        <v>0</v>
      </c>
      <c r="Z5" s="89">
        <f>Y5+'New Projects'!Y5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>
        <f>'New Projects'!F6</f>
        <v>0</v>
      </c>
      <c r="H6" s="93">
        <f>G6+'New Projects'!G6</f>
        <v>0</v>
      </c>
      <c r="I6" s="93">
        <f>H6+'New Projects'!H6</f>
        <v>0</v>
      </c>
      <c r="J6" s="93">
        <f>I6+'New Projects'!I6</f>
        <v>0</v>
      </c>
      <c r="K6" s="97">
        <f>J6+'New Projects'!J6</f>
        <v>0</v>
      </c>
      <c r="L6" s="93">
        <f>K6+'New Projects'!K6</f>
        <v>0</v>
      </c>
      <c r="M6" s="93">
        <f>L6+'New Projects'!L6</f>
        <v>0</v>
      </c>
      <c r="N6" s="93">
        <f>M6+'New Projects'!M6</f>
        <v>0</v>
      </c>
      <c r="O6" s="97">
        <f>N6+'New Projects'!N6</f>
        <v>0</v>
      </c>
      <c r="P6" s="93">
        <f>O6+'New Projects'!O6</f>
        <v>0</v>
      </c>
      <c r="Q6" s="93">
        <f>P6+'New Projects'!P6</f>
        <v>0</v>
      </c>
      <c r="R6" s="93">
        <f>Q6+'New Projects'!Q6</f>
        <v>0</v>
      </c>
      <c r="S6" s="97">
        <f>R6+'New Projects'!R6</f>
        <v>0</v>
      </c>
      <c r="T6" s="93">
        <f>S6+'New Projects'!S6</f>
        <v>0</v>
      </c>
      <c r="U6" s="93">
        <f>T6+'New Projects'!T6</f>
        <v>0</v>
      </c>
      <c r="V6" s="93">
        <f>U6+'New Projects'!U6</f>
        <v>0</v>
      </c>
      <c r="W6" s="97">
        <f>V6+'New Projects'!V6</f>
        <v>0</v>
      </c>
      <c r="X6" s="93">
        <f>W6+'New Projects'!W6</f>
        <v>0</v>
      </c>
      <c r="Y6" s="93">
        <f>X6+'New Projects'!X6</f>
        <v>4</v>
      </c>
      <c r="Z6" s="93">
        <f>Y6+'New Projects'!Y6</f>
        <v>4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>
        <f>'New Projects'!F7</f>
        <v>0</v>
      </c>
      <c r="H7" s="89">
        <f>G7+'New Projects'!G7</f>
        <v>0</v>
      </c>
      <c r="I7" s="89">
        <f>H7+'New Projects'!H7</f>
        <v>0</v>
      </c>
      <c r="J7" s="89">
        <f>I7+'New Projects'!I7</f>
        <v>0</v>
      </c>
      <c r="K7" s="98">
        <f>J7+'New Projects'!J7</f>
        <v>0</v>
      </c>
      <c r="L7" s="89">
        <f>K7+'New Projects'!K7</f>
        <v>0</v>
      </c>
      <c r="M7" s="89">
        <f>L7+'New Projects'!L7</f>
        <v>0</v>
      </c>
      <c r="N7" s="89">
        <f>M7+'New Projects'!M7</f>
        <v>0</v>
      </c>
      <c r="O7" s="98">
        <f>N7+'New Projects'!N7</f>
        <v>0</v>
      </c>
      <c r="P7" s="89">
        <f>O7+'New Projects'!O7</f>
        <v>0</v>
      </c>
      <c r="Q7" s="89">
        <f>P7+'New Projects'!P7</f>
        <v>0</v>
      </c>
      <c r="R7" s="89">
        <f>Q7+'New Projects'!Q7</f>
        <v>0</v>
      </c>
      <c r="S7" s="98">
        <f>R7+'New Projects'!R7</f>
        <v>0</v>
      </c>
      <c r="T7" s="89">
        <f>S7+'New Projects'!S7</f>
        <v>0</v>
      </c>
      <c r="U7" s="89">
        <f>T7+'New Projects'!T7</f>
        <v>0</v>
      </c>
      <c r="V7" s="89">
        <f>U7+'New Projects'!U7</f>
        <v>0</v>
      </c>
      <c r="W7" s="98">
        <f>V7+'New Projects'!V7</f>
        <v>0</v>
      </c>
      <c r="X7" s="89">
        <f>W7+'New Projects'!W7</f>
        <v>0</v>
      </c>
      <c r="Y7" s="89">
        <f>X7+'New Projects'!X7</f>
        <v>0</v>
      </c>
      <c r="Z7" s="89">
        <f>Y7+'New Projects'!Y7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>
        <f>'New Projects'!F8</f>
        <v>0</v>
      </c>
      <c r="H8" s="93">
        <f>G8+'New Projects'!G8</f>
        <v>0</v>
      </c>
      <c r="I8" s="93">
        <f>H8+'New Projects'!H8</f>
        <v>0</v>
      </c>
      <c r="J8" s="93">
        <f>I8+'New Projects'!I8</f>
        <v>0</v>
      </c>
      <c r="K8" s="97">
        <f>J8+'New Projects'!J8</f>
        <v>0</v>
      </c>
      <c r="L8" s="93">
        <f>K8+'New Projects'!K8</f>
        <v>0</v>
      </c>
      <c r="M8" s="93">
        <f>L8+'New Projects'!L8</f>
        <v>0</v>
      </c>
      <c r="N8" s="93">
        <f>M8+'New Projects'!M8</f>
        <v>0</v>
      </c>
      <c r="O8" s="97">
        <f>N8+'New Projects'!N8</f>
        <v>0</v>
      </c>
      <c r="P8" s="93">
        <f>O8+'New Projects'!O8</f>
        <v>0</v>
      </c>
      <c r="Q8" s="93">
        <f>P8+'New Projects'!P8</f>
        <v>0</v>
      </c>
      <c r="R8" s="93">
        <f>Q8+'New Projects'!Q8</f>
        <v>0</v>
      </c>
      <c r="S8" s="97">
        <f>R8+'New Projects'!R8</f>
        <v>0</v>
      </c>
      <c r="T8" s="93">
        <f>S8+'New Projects'!S8</f>
        <v>0</v>
      </c>
      <c r="U8" s="93">
        <f>T8+'New Projects'!T8</f>
        <v>0</v>
      </c>
      <c r="V8" s="93">
        <f>U8+'New Projects'!U8</f>
        <v>0</v>
      </c>
      <c r="W8" s="97">
        <f>V8+'New Projects'!V8</f>
        <v>0</v>
      </c>
      <c r="X8" s="93">
        <f>W8+'New Projects'!W8</f>
        <v>0</v>
      </c>
      <c r="Y8" s="93">
        <f>X8+'New Projects'!X8</f>
        <v>0</v>
      </c>
      <c r="Z8" s="93">
        <f>Y8+'New Projects'!Y8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>
        <f>'New Projects'!F9</f>
        <v>0</v>
      </c>
      <c r="H9" s="89">
        <f>G9+'New Projects'!G9</f>
        <v>0</v>
      </c>
      <c r="I9" s="89">
        <f>H9+'New Projects'!H9</f>
        <v>0</v>
      </c>
      <c r="J9" s="89">
        <f>I9+'New Projects'!I9</f>
        <v>0</v>
      </c>
      <c r="K9" s="98">
        <f>J9+'New Projects'!J9</f>
        <v>0</v>
      </c>
      <c r="L9" s="89">
        <f>K9+'New Projects'!K9</f>
        <v>0</v>
      </c>
      <c r="M9" s="89">
        <f>L9+'New Projects'!L9</f>
        <v>0</v>
      </c>
      <c r="N9" s="89">
        <f>M9+'New Projects'!M9</f>
        <v>0</v>
      </c>
      <c r="O9" s="98">
        <f>N9+'New Projects'!N9</f>
        <v>0</v>
      </c>
      <c r="P9" s="89">
        <f>O9+'New Projects'!O9</f>
        <v>0</v>
      </c>
      <c r="Q9" s="89">
        <f>P9+'New Projects'!P9</f>
        <v>0</v>
      </c>
      <c r="R9" s="89">
        <f>Q9+'New Projects'!Q9</f>
        <v>0</v>
      </c>
      <c r="S9" s="98">
        <f>R9+'New Projects'!R9</f>
        <v>0</v>
      </c>
      <c r="T9" s="89">
        <f>S9+'New Projects'!S9</f>
        <v>0</v>
      </c>
      <c r="U9" s="89">
        <f>T9+'New Projects'!T9</f>
        <v>0</v>
      </c>
      <c r="V9" s="89">
        <f>U9+'New Projects'!U9</f>
        <v>0</v>
      </c>
      <c r="W9" s="98">
        <f>V9+'New Projects'!V9</f>
        <v>0</v>
      </c>
      <c r="X9" s="89">
        <f>W9+'New Projects'!W9</f>
        <v>0</v>
      </c>
      <c r="Y9" s="89">
        <f>X9+'New Projects'!X9</f>
        <v>0</v>
      </c>
      <c r="Z9" s="89">
        <f>Y9+'New Projects'!Y9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>
        <f>'New Projects'!F10</f>
        <v>0</v>
      </c>
      <c r="H10" s="93">
        <f>G10+'New Projects'!G10</f>
        <v>0</v>
      </c>
      <c r="I10" s="93">
        <f>H10+'New Projects'!H10</f>
        <v>0</v>
      </c>
      <c r="J10" s="93">
        <f>I10+'New Projects'!I10</f>
        <v>0</v>
      </c>
      <c r="K10" s="97">
        <f>J10+'New Projects'!J10</f>
        <v>0</v>
      </c>
      <c r="L10" s="93">
        <f>K10+'New Projects'!K10</f>
        <v>0</v>
      </c>
      <c r="M10" s="93">
        <f>L10+'New Projects'!L10</f>
        <v>0</v>
      </c>
      <c r="N10" s="93">
        <f>M10+'New Projects'!M10</f>
        <v>0</v>
      </c>
      <c r="O10" s="97">
        <f>N10+'New Projects'!N10</f>
        <v>0</v>
      </c>
      <c r="P10" s="93">
        <f>O10+'New Projects'!O10</f>
        <v>0</v>
      </c>
      <c r="Q10" s="93">
        <f>P10+'New Projects'!P10</f>
        <v>0</v>
      </c>
      <c r="R10" s="93">
        <f>Q10+'New Projects'!Q10</f>
        <v>0</v>
      </c>
      <c r="S10" s="97">
        <f>R10+'New Projects'!R10</f>
        <v>0</v>
      </c>
      <c r="T10" s="93">
        <f>S10+'New Projects'!S10</f>
        <v>0</v>
      </c>
      <c r="U10" s="93">
        <f>T10+'New Projects'!T10</f>
        <v>0</v>
      </c>
      <c r="V10" s="93">
        <f>U10+'New Projects'!U10</f>
        <v>0</v>
      </c>
      <c r="W10" s="97">
        <f>V10+'New Projects'!V10</f>
        <v>0</v>
      </c>
      <c r="X10" s="93">
        <f>W10+'New Projects'!W10</f>
        <v>0</v>
      </c>
      <c r="Y10" s="93">
        <f>X10+'New Projects'!X10</f>
        <v>0</v>
      </c>
      <c r="Z10" s="93">
        <f>Y10+'New Projects'!Y10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>
        <f>'New Projects'!F11</f>
        <v>0</v>
      </c>
      <c r="H11" s="89">
        <f>G11+'New Projects'!G11</f>
        <v>0</v>
      </c>
      <c r="I11" s="89">
        <f>H11+'New Projects'!H11</f>
        <v>0</v>
      </c>
      <c r="J11" s="89">
        <f>I11+'New Projects'!I11</f>
        <v>0</v>
      </c>
      <c r="K11" s="98">
        <f>J11+'New Projects'!J11</f>
        <v>0</v>
      </c>
      <c r="L11" s="89">
        <f>K11+'New Projects'!K11</f>
        <v>0</v>
      </c>
      <c r="M11" s="89">
        <f>L11+'New Projects'!L11</f>
        <v>0</v>
      </c>
      <c r="N11" s="89">
        <f>M11+'New Projects'!M11</f>
        <v>0</v>
      </c>
      <c r="O11" s="98">
        <f>N11+'New Projects'!N11</f>
        <v>0</v>
      </c>
      <c r="P11" s="89">
        <f>O11+'New Projects'!O11</f>
        <v>0</v>
      </c>
      <c r="Q11" s="89">
        <f>P11+'New Projects'!P11</f>
        <v>0</v>
      </c>
      <c r="R11" s="89">
        <f>Q11+'New Projects'!Q11</f>
        <v>0</v>
      </c>
      <c r="S11" s="98">
        <f>R11+'New Projects'!R11</f>
        <v>0</v>
      </c>
      <c r="T11" s="89">
        <f>S11+'New Projects'!S11</f>
        <v>0</v>
      </c>
      <c r="U11" s="89">
        <f>T11+'New Projects'!T11</f>
        <v>0</v>
      </c>
      <c r="V11" s="89">
        <f>U11+'New Projects'!U11</f>
        <v>0</v>
      </c>
      <c r="W11" s="98">
        <f>V11+'New Projects'!V11</f>
        <v>0</v>
      </c>
      <c r="X11" s="89">
        <f>W11+'New Projects'!W11</f>
        <v>0</v>
      </c>
      <c r="Y11" s="89">
        <f>X11+'New Projects'!X11</f>
        <v>0</v>
      </c>
      <c r="Z11" s="89">
        <f>Y11+'New Projects'!Y11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>
        <f>'New Projects'!F12</f>
        <v>0</v>
      </c>
      <c r="H12" s="93">
        <f>G12+'New Projects'!G12</f>
        <v>0</v>
      </c>
      <c r="I12" s="93">
        <f>H12+'New Projects'!H12</f>
        <v>0</v>
      </c>
      <c r="J12" s="93">
        <f>I12+'New Projects'!I12</f>
        <v>0</v>
      </c>
      <c r="K12" s="97">
        <f>J12+'New Projects'!J12</f>
        <v>0</v>
      </c>
      <c r="L12" s="93">
        <f>K12+'New Projects'!K12</f>
        <v>0</v>
      </c>
      <c r="M12" s="93">
        <f>L12+'New Projects'!L12</f>
        <v>0</v>
      </c>
      <c r="N12" s="93">
        <f>M12+'New Projects'!M12</f>
        <v>0</v>
      </c>
      <c r="O12" s="97">
        <f>N12+'New Projects'!N12</f>
        <v>0</v>
      </c>
      <c r="P12" s="93">
        <f>O12+'New Projects'!O12</f>
        <v>0</v>
      </c>
      <c r="Q12" s="93">
        <f>P12+'New Projects'!P12</f>
        <v>0</v>
      </c>
      <c r="R12" s="93">
        <f>Q12+'New Projects'!Q12</f>
        <v>0</v>
      </c>
      <c r="S12" s="97">
        <f>R12+'New Projects'!R12</f>
        <v>0</v>
      </c>
      <c r="T12" s="93">
        <f>S12+'New Projects'!S12</f>
        <v>0</v>
      </c>
      <c r="U12" s="93">
        <f>T12+'New Projects'!T12</f>
        <v>0</v>
      </c>
      <c r="V12" s="93">
        <f>U12+'New Projects'!U12</f>
        <v>0</v>
      </c>
      <c r="W12" s="97">
        <f>V12+'New Projects'!V12</f>
        <v>0</v>
      </c>
      <c r="X12" s="93">
        <f>W12+'New Projects'!W12</f>
        <v>0</v>
      </c>
      <c r="Y12" s="93">
        <f>X12+'New Projects'!X12</f>
        <v>0</v>
      </c>
      <c r="Z12" s="93">
        <f>Y12+'New Projects'!Y12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>
        <f>'New Projects'!F13</f>
        <v>0</v>
      </c>
      <c r="H13" s="89">
        <f>G13+'New Projects'!G13</f>
        <v>0</v>
      </c>
      <c r="I13" s="89">
        <f>H13+'New Projects'!H13</f>
        <v>0</v>
      </c>
      <c r="J13" s="89">
        <f>I13+'New Projects'!I13</f>
        <v>0</v>
      </c>
      <c r="K13" s="98">
        <f>J13+'New Projects'!J13</f>
        <v>0</v>
      </c>
      <c r="L13" s="89">
        <f>K13+'New Projects'!K13</f>
        <v>0</v>
      </c>
      <c r="M13" s="89">
        <f>L13+'New Projects'!L13</f>
        <v>0</v>
      </c>
      <c r="N13" s="89">
        <f>M13+'New Projects'!M13</f>
        <v>0</v>
      </c>
      <c r="O13" s="98">
        <f>N13+'New Projects'!N13</f>
        <v>0</v>
      </c>
      <c r="P13" s="89">
        <f>O13+'New Projects'!O13</f>
        <v>0</v>
      </c>
      <c r="Q13" s="89">
        <f>P13+'New Projects'!P13</f>
        <v>0</v>
      </c>
      <c r="R13" s="89">
        <f>Q13+'New Projects'!Q13</f>
        <v>0</v>
      </c>
      <c r="S13" s="98">
        <f>R13+'New Projects'!R13</f>
        <v>0</v>
      </c>
      <c r="T13" s="89">
        <f>S13+'New Projects'!S13</f>
        <v>0</v>
      </c>
      <c r="U13" s="89">
        <f>T13+'New Projects'!T13</f>
        <v>0</v>
      </c>
      <c r="V13" s="89">
        <f>U13+'New Projects'!U13</f>
        <v>0</v>
      </c>
      <c r="W13" s="98">
        <f>V13+'New Projects'!V13</f>
        <v>0</v>
      </c>
      <c r="X13" s="89">
        <f>W13+'New Projects'!W13</f>
        <v>0</v>
      </c>
      <c r="Y13" s="89">
        <f>X13+'New Projects'!X13</f>
        <v>0</v>
      </c>
      <c r="Z13" s="89">
        <f>Y13+'New Projects'!Y13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>
        <f>'New Projects'!F14</f>
        <v>0</v>
      </c>
      <c r="H14" s="93">
        <f>G14+'New Projects'!G14</f>
        <v>0</v>
      </c>
      <c r="I14" s="93">
        <f>H14+'New Projects'!H14</f>
        <v>0</v>
      </c>
      <c r="J14" s="93">
        <f>I14+'New Projects'!I14</f>
        <v>0</v>
      </c>
      <c r="K14" s="97">
        <f>J14+'New Projects'!J14</f>
        <v>0</v>
      </c>
      <c r="L14" s="93">
        <f>K14+'New Projects'!K14</f>
        <v>0</v>
      </c>
      <c r="M14" s="93">
        <f>L14+'New Projects'!L14</f>
        <v>0</v>
      </c>
      <c r="N14" s="93">
        <f>M14+'New Projects'!M14</f>
        <v>0</v>
      </c>
      <c r="O14" s="97">
        <f>N14+'New Projects'!N14</f>
        <v>1</v>
      </c>
      <c r="P14" s="93">
        <f>O14+'New Projects'!O14</f>
        <v>1</v>
      </c>
      <c r="Q14" s="93">
        <f>P14+'New Projects'!P14</f>
        <v>1</v>
      </c>
      <c r="R14" s="93">
        <f>Q14+'New Projects'!Q14</f>
        <v>1</v>
      </c>
      <c r="S14" s="97">
        <f>R14+'New Projects'!R14</f>
        <v>1</v>
      </c>
      <c r="T14" s="93">
        <f>S14+'New Projects'!S14</f>
        <v>1</v>
      </c>
      <c r="U14" s="93">
        <f>T14+'New Projects'!T14</f>
        <v>1</v>
      </c>
      <c r="V14" s="93">
        <f>U14+'New Projects'!U14</f>
        <v>4</v>
      </c>
      <c r="W14" s="97">
        <f>V14+'New Projects'!V14</f>
        <v>4</v>
      </c>
      <c r="X14" s="93">
        <f>W14+'New Projects'!W14</f>
        <v>4</v>
      </c>
      <c r="Y14" s="93">
        <f>X14+'New Projects'!X14</f>
        <v>4</v>
      </c>
      <c r="Z14" s="93">
        <f>Y14+'New Projects'!Y14</f>
        <v>4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>
        <f>'New Projects'!F15</f>
        <v>0</v>
      </c>
      <c r="H15" s="89">
        <f>G15+'New Projects'!G15</f>
        <v>0</v>
      </c>
      <c r="I15" s="89">
        <f>H15+'New Projects'!H15</f>
        <v>0</v>
      </c>
      <c r="J15" s="89">
        <f>I15+'New Projects'!I15</f>
        <v>0</v>
      </c>
      <c r="K15" s="98">
        <f>J15+'New Projects'!J15</f>
        <v>0</v>
      </c>
      <c r="L15" s="89">
        <f>K15+'New Projects'!K15</f>
        <v>0</v>
      </c>
      <c r="M15" s="89">
        <f>L15+'New Projects'!L15</f>
        <v>0</v>
      </c>
      <c r="N15" s="89">
        <f>M15+'New Projects'!M15</f>
        <v>0</v>
      </c>
      <c r="O15" s="98">
        <f>N15+'New Projects'!N15</f>
        <v>0</v>
      </c>
      <c r="P15" s="89">
        <f>O15+'New Projects'!O15</f>
        <v>0</v>
      </c>
      <c r="Q15" s="89">
        <f>P15+'New Projects'!P15</f>
        <v>0</v>
      </c>
      <c r="R15" s="89">
        <f>Q15+'New Projects'!Q15</f>
        <v>0</v>
      </c>
      <c r="S15" s="98">
        <f>R15+'New Projects'!R15</f>
        <v>0</v>
      </c>
      <c r="T15" s="89">
        <f>S15+'New Projects'!S15</f>
        <v>0</v>
      </c>
      <c r="U15" s="89">
        <f>T15+'New Projects'!T15</f>
        <v>0</v>
      </c>
      <c r="V15" s="89">
        <f>U15+'New Projects'!U15</f>
        <v>0</v>
      </c>
      <c r="W15" s="98">
        <f>V15+'New Projects'!V15</f>
        <v>0</v>
      </c>
      <c r="X15" s="89">
        <f>W15+'New Projects'!W15</f>
        <v>0</v>
      </c>
      <c r="Y15" s="89">
        <f>X15+'New Projects'!X15</f>
        <v>0</v>
      </c>
      <c r="Z15" s="89">
        <f>Y15+'New Projects'!Y15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>
        <f>'New Projects'!F16</f>
        <v>1</v>
      </c>
      <c r="H16" s="93">
        <f>G16+'New Projects'!G16</f>
        <v>1</v>
      </c>
      <c r="I16" s="93">
        <f>H16+'New Projects'!H16</f>
        <v>1</v>
      </c>
      <c r="J16" s="93">
        <f>I16+'New Projects'!I16</f>
        <v>1</v>
      </c>
      <c r="K16" s="97">
        <f>J16+'New Projects'!J16</f>
        <v>1</v>
      </c>
      <c r="L16" s="93">
        <f>K16+'New Projects'!K16</f>
        <v>2</v>
      </c>
      <c r="M16" s="93">
        <f>L16+'New Projects'!L16</f>
        <v>2</v>
      </c>
      <c r="N16" s="93">
        <f>M16+'New Projects'!M16</f>
        <v>2</v>
      </c>
      <c r="O16" s="97">
        <f>N16+'New Projects'!N16</f>
        <v>2</v>
      </c>
      <c r="P16" s="93">
        <f>O16+'New Projects'!O16</f>
        <v>2</v>
      </c>
      <c r="Q16" s="93">
        <f>P16+'New Projects'!P16</f>
        <v>2</v>
      </c>
      <c r="R16" s="93">
        <f>Q16+'New Projects'!Q16</f>
        <v>2</v>
      </c>
      <c r="S16" s="97">
        <f>R16+'New Projects'!R16</f>
        <v>2</v>
      </c>
      <c r="T16" s="93">
        <f>S16+'New Projects'!S16</f>
        <v>2</v>
      </c>
      <c r="U16" s="93">
        <f>T16+'New Projects'!T16</f>
        <v>2</v>
      </c>
      <c r="V16" s="93">
        <f>U16+'New Projects'!U16</f>
        <v>2</v>
      </c>
      <c r="W16" s="97">
        <f>V16+'New Projects'!V16</f>
        <v>2</v>
      </c>
      <c r="X16" s="93">
        <f>W16+'New Projects'!W16</f>
        <v>2</v>
      </c>
      <c r="Y16" s="93">
        <f>X16+'New Projects'!X16</f>
        <v>2</v>
      </c>
      <c r="Z16" s="93">
        <f>Y16+'New Projects'!Y16</f>
        <v>2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>
        <f>'New Projects'!F17</f>
        <v>0</v>
      </c>
      <c r="H17" s="93">
        <f>G17+'New Projects'!G17</f>
        <v>0</v>
      </c>
      <c r="I17" s="93">
        <f>H17+'New Projects'!H17</f>
        <v>0</v>
      </c>
      <c r="J17" s="93">
        <f>I17+'New Projects'!I17</f>
        <v>0</v>
      </c>
      <c r="K17" s="97">
        <f>J17+'New Projects'!J17</f>
        <v>0</v>
      </c>
      <c r="L17" s="93">
        <f>K17+'New Projects'!K17</f>
        <v>0</v>
      </c>
      <c r="M17" s="93">
        <f>L17+'New Projects'!L17</f>
        <v>0</v>
      </c>
      <c r="N17" s="93">
        <f>M17+'New Projects'!M17</f>
        <v>0</v>
      </c>
      <c r="O17" s="97">
        <f>N17+'New Projects'!N17</f>
        <v>0</v>
      </c>
      <c r="P17" s="93">
        <f>O17+'New Projects'!O17</f>
        <v>0</v>
      </c>
      <c r="Q17" s="93">
        <f>P17+'New Projects'!P17</f>
        <v>0</v>
      </c>
      <c r="R17" s="93">
        <f>Q17+'New Projects'!Q17</f>
        <v>0</v>
      </c>
      <c r="S17" s="97">
        <f>R17+'New Projects'!R17</f>
        <v>0</v>
      </c>
      <c r="T17" s="93">
        <f>S17+'New Projects'!S17</f>
        <v>0</v>
      </c>
      <c r="U17" s="93">
        <f>T17+'New Projects'!T17</f>
        <v>0</v>
      </c>
      <c r="V17" s="93">
        <f>U17+'New Projects'!U17</f>
        <v>0</v>
      </c>
      <c r="W17" s="97">
        <f>V17+'New Projects'!V17</f>
        <v>0</v>
      </c>
      <c r="X17" s="93">
        <f>W17+'New Projects'!W17</f>
        <v>0</v>
      </c>
      <c r="Y17" s="93">
        <f>X17+'New Projects'!X17</f>
        <v>0</v>
      </c>
      <c r="Z17" s="93">
        <f>Y17+'New Projects'!Y17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>
        <f>'New Projects'!F18</f>
        <v>0</v>
      </c>
      <c r="H18" s="89">
        <f>G18+'New Projects'!G18</f>
        <v>0</v>
      </c>
      <c r="I18" s="89">
        <f>H18+'New Projects'!H18</f>
        <v>0</v>
      </c>
      <c r="J18" s="89">
        <f>I18+'New Projects'!I18</f>
        <v>0</v>
      </c>
      <c r="K18" s="98">
        <f>J18+'New Projects'!J18</f>
        <v>0</v>
      </c>
      <c r="L18" s="89">
        <f>K18+'New Projects'!K18</f>
        <v>0</v>
      </c>
      <c r="M18" s="89">
        <f>L18+'New Projects'!L18</f>
        <v>0</v>
      </c>
      <c r="N18" s="89">
        <f>M18+'New Projects'!M18</f>
        <v>0</v>
      </c>
      <c r="O18" s="98">
        <f>N18+'New Projects'!N18</f>
        <v>0</v>
      </c>
      <c r="P18" s="89">
        <f>O18+'New Projects'!O18</f>
        <v>0</v>
      </c>
      <c r="Q18" s="89">
        <f>P18+'New Projects'!P18</f>
        <v>0</v>
      </c>
      <c r="R18" s="89">
        <f>Q18+'New Projects'!Q18</f>
        <v>0</v>
      </c>
      <c r="S18" s="98">
        <f>R18+'New Projects'!R18</f>
        <v>0</v>
      </c>
      <c r="T18" s="89">
        <f>S18+'New Projects'!S18</f>
        <v>0</v>
      </c>
      <c r="U18" s="89">
        <f>T18+'New Projects'!T18</f>
        <v>0</v>
      </c>
      <c r="V18" s="89">
        <f>U18+'New Projects'!U18</f>
        <v>0</v>
      </c>
      <c r="W18" s="98">
        <f>V18+'New Projects'!V18</f>
        <v>0</v>
      </c>
      <c r="X18" s="89">
        <f>W18+'New Projects'!W18</f>
        <v>0</v>
      </c>
      <c r="Y18" s="89">
        <f>X18+'New Projects'!X18</f>
        <v>0</v>
      </c>
      <c r="Z18" s="89">
        <f>Y18+'New Projects'!Y18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>
        <f>'New Projects'!F19</f>
        <v>0</v>
      </c>
      <c r="H19" s="93">
        <f>G19+'New Projects'!G19</f>
        <v>0</v>
      </c>
      <c r="I19" s="93">
        <f>H19+'New Projects'!H19</f>
        <v>0</v>
      </c>
      <c r="J19" s="93">
        <f>I19+'New Projects'!I19</f>
        <v>0</v>
      </c>
      <c r="K19" s="97">
        <f>J19+'New Projects'!J19</f>
        <v>0</v>
      </c>
      <c r="L19" s="93">
        <f>K19+'New Projects'!K19</f>
        <v>0</v>
      </c>
      <c r="M19" s="93">
        <f>L19+'New Projects'!L19</f>
        <v>0</v>
      </c>
      <c r="N19" s="93">
        <f>M19+'New Projects'!M19</f>
        <v>0</v>
      </c>
      <c r="O19" s="97">
        <f>N19+'New Projects'!N19</f>
        <v>0</v>
      </c>
      <c r="P19" s="93">
        <f>O19+'New Projects'!O19</f>
        <v>0</v>
      </c>
      <c r="Q19" s="93">
        <f>P19+'New Projects'!P19</f>
        <v>0</v>
      </c>
      <c r="R19" s="93">
        <f>Q19+'New Projects'!Q19</f>
        <v>0</v>
      </c>
      <c r="S19" s="97">
        <f>R19+'New Projects'!R19</f>
        <v>0</v>
      </c>
      <c r="T19" s="93">
        <f>S19+'New Projects'!S19</f>
        <v>0</v>
      </c>
      <c r="U19" s="93">
        <f>T19+'New Projects'!T19</f>
        <v>0</v>
      </c>
      <c r="V19" s="93">
        <f>U19+'New Projects'!U19</f>
        <v>0</v>
      </c>
      <c r="W19" s="97">
        <f>V19+'New Projects'!V19</f>
        <v>0</v>
      </c>
      <c r="X19" s="93">
        <f>W19+'New Projects'!W19</f>
        <v>0</v>
      </c>
      <c r="Y19" s="93">
        <f>X19+'New Projects'!X19</f>
        <v>0</v>
      </c>
      <c r="Z19" s="93">
        <f>Y19+'New Projects'!Y19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>
        <f>'New Projects'!F20</f>
        <v>0</v>
      </c>
      <c r="H20" s="93">
        <f>G20+'New Projects'!G20</f>
        <v>0</v>
      </c>
      <c r="I20" s="93">
        <f>H20+'New Projects'!H20</f>
        <v>0</v>
      </c>
      <c r="J20" s="93">
        <f>I20+'New Projects'!I20</f>
        <v>0</v>
      </c>
      <c r="K20" s="97">
        <f>J20+'New Projects'!J20</f>
        <v>0</v>
      </c>
      <c r="L20" s="93">
        <f>K20+'New Projects'!K20</f>
        <v>0</v>
      </c>
      <c r="M20" s="93">
        <f>L20+'New Projects'!L20</f>
        <v>0</v>
      </c>
      <c r="N20" s="93">
        <f>M20+'New Projects'!M20</f>
        <v>0</v>
      </c>
      <c r="O20" s="97">
        <f>N20+'New Projects'!N20</f>
        <v>0</v>
      </c>
      <c r="P20" s="93">
        <f>O20+'New Projects'!O20</f>
        <v>0</v>
      </c>
      <c r="Q20" s="93">
        <f>P20+'New Projects'!P20</f>
        <v>0</v>
      </c>
      <c r="R20" s="93">
        <f>Q20+'New Projects'!Q20</f>
        <v>0</v>
      </c>
      <c r="S20" s="97">
        <f>R20+'New Projects'!R20</f>
        <v>0</v>
      </c>
      <c r="T20" s="93">
        <f>S20+'New Projects'!S20</f>
        <v>0</v>
      </c>
      <c r="U20" s="93">
        <f>T20+'New Projects'!T20</f>
        <v>0</v>
      </c>
      <c r="V20" s="93">
        <f>U20+'New Projects'!U20</f>
        <v>0</v>
      </c>
      <c r="W20" s="97">
        <f>V20+'New Projects'!V20</f>
        <v>0</v>
      </c>
      <c r="X20" s="93">
        <f>W20+'New Projects'!W20</f>
        <v>0</v>
      </c>
      <c r="Y20" s="93">
        <f>X20+'New Projects'!X20</f>
        <v>0</v>
      </c>
      <c r="Z20" s="93">
        <f>Y20+'New Projects'!Y20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>
        <f>'New Projects'!F21</f>
        <v>0</v>
      </c>
      <c r="H21" s="89">
        <f>G21+'New Projects'!G21</f>
        <v>0</v>
      </c>
      <c r="I21" s="89">
        <f>H21+'New Projects'!H21</f>
        <v>0</v>
      </c>
      <c r="J21" s="89">
        <f>I21+'New Projects'!I21</f>
        <v>0</v>
      </c>
      <c r="K21" s="98">
        <f>J21+'New Projects'!J21</f>
        <v>0</v>
      </c>
      <c r="L21" s="89">
        <f>K21+'New Projects'!K21</f>
        <v>0</v>
      </c>
      <c r="M21" s="89">
        <f>L21+'New Projects'!L21</f>
        <v>0</v>
      </c>
      <c r="N21" s="89">
        <f>M21+'New Projects'!M21</f>
        <v>0</v>
      </c>
      <c r="O21" s="98">
        <f>N21+'New Projects'!N21</f>
        <v>0</v>
      </c>
      <c r="P21" s="89">
        <f>O21+'New Projects'!O21</f>
        <v>2</v>
      </c>
      <c r="Q21" s="89">
        <f>P21+'New Projects'!P21</f>
        <v>2</v>
      </c>
      <c r="R21" s="89">
        <f>Q21+'New Projects'!Q21</f>
        <v>2</v>
      </c>
      <c r="S21" s="98">
        <f>R21+'New Projects'!R21</f>
        <v>2</v>
      </c>
      <c r="T21" s="89">
        <f>S21+'New Projects'!S21</f>
        <v>2</v>
      </c>
      <c r="U21" s="89">
        <f>T21+'New Projects'!T21</f>
        <v>2</v>
      </c>
      <c r="V21" s="89">
        <f>U21+'New Projects'!U21</f>
        <v>2</v>
      </c>
      <c r="W21" s="98">
        <f>V21+'New Projects'!V21</f>
        <v>2</v>
      </c>
      <c r="X21" s="89">
        <f>W21+'New Projects'!W21</f>
        <v>2</v>
      </c>
      <c r="Y21" s="89">
        <f>X21+'New Projects'!X21</f>
        <v>2</v>
      </c>
      <c r="Z21" s="89">
        <f>Y21+'New Projects'!Y21</f>
        <v>2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>
        <f>'New Projects'!F22</f>
        <v>0</v>
      </c>
      <c r="H22" s="93">
        <f>G22+'New Projects'!G22</f>
        <v>0</v>
      </c>
      <c r="I22" s="93">
        <f>H22+'New Projects'!H22</f>
        <v>0</v>
      </c>
      <c r="J22" s="93">
        <f>I22+'New Projects'!I22</f>
        <v>0</v>
      </c>
      <c r="K22" s="97">
        <f>J22+'New Projects'!J22</f>
        <v>0</v>
      </c>
      <c r="L22" s="93">
        <f>K22+'New Projects'!K22</f>
        <v>0</v>
      </c>
      <c r="M22" s="93">
        <f>L22+'New Projects'!L22</f>
        <v>0</v>
      </c>
      <c r="N22" s="93">
        <f>M22+'New Projects'!M22</f>
        <v>0</v>
      </c>
      <c r="O22" s="97">
        <f>N22+'New Projects'!N22</f>
        <v>0</v>
      </c>
      <c r="P22" s="93">
        <f>O22+'New Projects'!O22</f>
        <v>0</v>
      </c>
      <c r="Q22" s="93">
        <f>P22+'New Projects'!P22</f>
        <v>0</v>
      </c>
      <c r="R22" s="93">
        <f>Q22+'New Projects'!Q22</f>
        <v>0</v>
      </c>
      <c r="S22" s="97">
        <f>R22+'New Projects'!R22</f>
        <v>0</v>
      </c>
      <c r="T22" s="93">
        <f>S22+'New Projects'!S22</f>
        <v>0</v>
      </c>
      <c r="U22" s="93">
        <f>T22+'New Projects'!T22</f>
        <v>0</v>
      </c>
      <c r="V22" s="93">
        <f>U22+'New Projects'!U22</f>
        <v>0</v>
      </c>
      <c r="W22" s="97">
        <f>V22+'New Projects'!V22</f>
        <v>0</v>
      </c>
      <c r="X22" s="93">
        <f>W22+'New Projects'!W22</f>
        <v>0</v>
      </c>
      <c r="Y22" s="93">
        <f>X22+'New Projects'!X22</f>
        <v>0</v>
      </c>
      <c r="Z22" s="93">
        <f>Y22+'New Projects'!Y22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>
        <f>'New Projects'!F23</f>
        <v>0</v>
      </c>
      <c r="H23" s="93">
        <f>G23+'New Projects'!G23</f>
        <v>0</v>
      </c>
      <c r="I23" s="93">
        <f>H23+'New Projects'!H23</f>
        <v>0</v>
      </c>
      <c r="J23" s="93">
        <f>I23+'New Projects'!I23</f>
        <v>0</v>
      </c>
      <c r="K23" s="97">
        <f>J23+'New Projects'!J23</f>
        <v>0</v>
      </c>
      <c r="L23" s="93">
        <f>K23+'New Projects'!K23</f>
        <v>0</v>
      </c>
      <c r="M23" s="93">
        <f>L23+'New Projects'!L23</f>
        <v>0</v>
      </c>
      <c r="N23" s="93">
        <f>M23+'New Projects'!M23</f>
        <v>0</v>
      </c>
      <c r="O23" s="97">
        <f>N23+'New Projects'!N23</f>
        <v>0</v>
      </c>
      <c r="P23" s="93">
        <f>O23+'New Projects'!O23</f>
        <v>0</v>
      </c>
      <c r="Q23" s="93">
        <f>P23+'New Projects'!P23</f>
        <v>0</v>
      </c>
      <c r="R23" s="93">
        <f>Q23+'New Projects'!Q23</f>
        <v>0</v>
      </c>
      <c r="S23" s="97">
        <f>R23+'New Projects'!R23</f>
        <v>0</v>
      </c>
      <c r="T23" s="93">
        <f>S23+'New Projects'!S23</f>
        <v>0</v>
      </c>
      <c r="U23" s="93">
        <f>T23+'New Projects'!T23</f>
        <v>0</v>
      </c>
      <c r="V23" s="93">
        <f>U23+'New Projects'!U23</f>
        <v>0</v>
      </c>
      <c r="W23" s="97">
        <f>V23+'New Projects'!V23</f>
        <v>0</v>
      </c>
      <c r="X23" s="93">
        <f>W23+'New Projects'!W23</f>
        <v>0</v>
      </c>
      <c r="Y23" s="93">
        <f>X23+'New Projects'!X23</f>
        <v>0</v>
      </c>
      <c r="Z23" s="93">
        <f>Y23+'New Projects'!Y23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>
        <f>'New Projects'!F24</f>
        <v>0</v>
      </c>
      <c r="H24" s="93">
        <f>G24+'New Projects'!G24</f>
        <v>0</v>
      </c>
      <c r="I24" s="93">
        <f>H24+'New Projects'!H24</f>
        <v>0</v>
      </c>
      <c r="J24" s="93">
        <f>I24+'New Projects'!I24</f>
        <v>0</v>
      </c>
      <c r="K24" s="97">
        <f>J24+'New Projects'!J24</f>
        <v>0</v>
      </c>
      <c r="L24" s="93">
        <f>K24+'New Projects'!K24</f>
        <v>0</v>
      </c>
      <c r="M24" s="93">
        <f>L24+'New Projects'!L24</f>
        <v>0</v>
      </c>
      <c r="N24" s="93">
        <f>M24+'New Projects'!M24</f>
        <v>1</v>
      </c>
      <c r="O24" s="97">
        <f>N24+'New Projects'!N24</f>
        <v>1</v>
      </c>
      <c r="P24" s="93">
        <f>O24+'New Projects'!O24</f>
        <v>1</v>
      </c>
      <c r="Q24" s="93">
        <f>P24+'New Projects'!P24</f>
        <v>1</v>
      </c>
      <c r="R24" s="93">
        <f>Q24+'New Projects'!Q24</f>
        <v>1</v>
      </c>
      <c r="S24" s="97">
        <f>R24+'New Projects'!R24</f>
        <v>1</v>
      </c>
      <c r="T24" s="93">
        <f>S24+'New Projects'!S24</f>
        <v>1</v>
      </c>
      <c r="U24" s="93">
        <f>T24+'New Projects'!T24</f>
        <v>1</v>
      </c>
      <c r="V24" s="93">
        <f>U24+'New Projects'!U24</f>
        <v>1</v>
      </c>
      <c r="W24" s="97">
        <f>V24+'New Projects'!V24</f>
        <v>1</v>
      </c>
      <c r="X24" s="93">
        <f>W24+'New Projects'!W24</f>
        <v>1</v>
      </c>
      <c r="Y24" s="93">
        <f>X24+'New Projects'!X24</f>
        <v>1</v>
      </c>
      <c r="Z24" s="93">
        <f>Y24+'New Projects'!Y24</f>
        <v>1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>
        <f>'New Projects'!F25</f>
        <v>0</v>
      </c>
      <c r="H25" s="93">
        <f>G25+'New Projects'!G25</f>
        <v>0</v>
      </c>
      <c r="I25" s="93">
        <f>H25+'New Projects'!H25</f>
        <v>0</v>
      </c>
      <c r="J25" s="93">
        <f>I25+'New Projects'!I25</f>
        <v>0</v>
      </c>
      <c r="K25" s="97">
        <f>J25+'New Projects'!J25</f>
        <v>0</v>
      </c>
      <c r="L25" s="93">
        <f>K25+'New Projects'!K25</f>
        <v>0</v>
      </c>
      <c r="M25" s="93">
        <f>L25+'New Projects'!L25</f>
        <v>0</v>
      </c>
      <c r="N25" s="93">
        <f>M25+'New Projects'!M25</f>
        <v>0</v>
      </c>
      <c r="O25" s="97">
        <f>N25+'New Projects'!N25</f>
        <v>0</v>
      </c>
      <c r="P25" s="93">
        <f>O25+'New Projects'!O25</f>
        <v>3</v>
      </c>
      <c r="Q25" s="93">
        <f>P25+'New Projects'!P25</f>
        <v>3</v>
      </c>
      <c r="R25" s="93">
        <f>Q25+'New Projects'!Q25</f>
        <v>3</v>
      </c>
      <c r="S25" s="97">
        <f>R25+'New Projects'!R25</f>
        <v>3</v>
      </c>
      <c r="T25" s="93">
        <f>S25+'New Projects'!S25</f>
        <v>3</v>
      </c>
      <c r="U25" s="93">
        <f>T25+'New Projects'!T25</f>
        <v>3</v>
      </c>
      <c r="V25" s="93">
        <f>U25+'New Projects'!U25</f>
        <v>3</v>
      </c>
      <c r="W25" s="97">
        <f>V25+'New Projects'!V25</f>
        <v>3</v>
      </c>
      <c r="X25" s="93">
        <f>W25+'New Projects'!W25</f>
        <v>3</v>
      </c>
      <c r="Y25" s="93">
        <f>X25+'New Projects'!X25</f>
        <v>3</v>
      </c>
      <c r="Z25" s="93">
        <f>Y25+'New Projects'!Y25</f>
        <v>3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>
        <f>'New Projects'!F26</f>
        <v>0</v>
      </c>
      <c r="H26" s="89">
        <f>G26+'New Projects'!G26</f>
        <v>0</v>
      </c>
      <c r="I26" s="89">
        <f>H26+'New Projects'!H26</f>
        <v>0</v>
      </c>
      <c r="J26" s="89">
        <f>I26+'New Projects'!I26</f>
        <v>0</v>
      </c>
      <c r="K26" s="98">
        <f>J26+'New Projects'!J26</f>
        <v>0</v>
      </c>
      <c r="L26" s="89">
        <f>K26+'New Projects'!K26</f>
        <v>0</v>
      </c>
      <c r="M26" s="89">
        <f>L26+'New Projects'!L26</f>
        <v>0</v>
      </c>
      <c r="N26" s="89">
        <f>M26+'New Projects'!M26</f>
        <v>0</v>
      </c>
      <c r="O26" s="98">
        <f>N26+'New Projects'!N26</f>
        <v>0</v>
      </c>
      <c r="P26" s="89">
        <f>O26+'New Projects'!O26</f>
        <v>0</v>
      </c>
      <c r="Q26" s="89">
        <f>P26+'New Projects'!P26</f>
        <v>0</v>
      </c>
      <c r="R26" s="89">
        <f>Q26+'New Projects'!Q26</f>
        <v>0</v>
      </c>
      <c r="S26" s="98">
        <f>R26+'New Projects'!R26</f>
        <v>0</v>
      </c>
      <c r="T26" s="89">
        <f>S26+'New Projects'!S26</f>
        <v>5</v>
      </c>
      <c r="U26" s="89">
        <f>T26+'New Projects'!T26</f>
        <v>5</v>
      </c>
      <c r="V26" s="89">
        <f>U26+'New Projects'!U26</f>
        <v>5</v>
      </c>
      <c r="W26" s="98">
        <f>V26+'New Projects'!V26</f>
        <v>5</v>
      </c>
      <c r="X26" s="89">
        <f>W26+'New Projects'!W26</f>
        <v>5</v>
      </c>
      <c r="Y26" s="89">
        <f>X26+'New Projects'!X26</f>
        <v>5</v>
      </c>
      <c r="Z26" s="89">
        <f>Y26+'New Projects'!Y26</f>
        <v>5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>
        <f>'New Projects'!F27</f>
        <v>0</v>
      </c>
      <c r="H27" s="93">
        <f>G27+'New Projects'!G27</f>
        <v>0</v>
      </c>
      <c r="I27" s="93">
        <f>H27+'New Projects'!H27</f>
        <v>0</v>
      </c>
      <c r="J27" s="93">
        <f>I27+'New Projects'!I27</f>
        <v>0</v>
      </c>
      <c r="K27" s="97">
        <f>J27+'New Projects'!J27</f>
        <v>0</v>
      </c>
      <c r="L27" s="93">
        <f>K27+'New Projects'!K27</f>
        <v>0</v>
      </c>
      <c r="M27" s="93">
        <f>L27+'New Projects'!L27</f>
        <v>0</v>
      </c>
      <c r="N27" s="93">
        <f>M27+'New Projects'!M27</f>
        <v>0</v>
      </c>
      <c r="O27" s="97">
        <f>N27+'New Projects'!N27</f>
        <v>0</v>
      </c>
      <c r="P27" s="93">
        <f>O27+'New Projects'!O27</f>
        <v>0</v>
      </c>
      <c r="Q27" s="93">
        <f>P27+'New Projects'!P27</f>
        <v>0</v>
      </c>
      <c r="R27" s="93">
        <f>Q27+'New Projects'!Q27</f>
        <v>0</v>
      </c>
      <c r="S27" s="97">
        <f>R27+'New Projects'!R27</f>
        <v>0</v>
      </c>
      <c r="T27" s="93">
        <f>S27+'New Projects'!S27</f>
        <v>0</v>
      </c>
      <c r="U27" s="93">
        <f>T27+'New Projects'!T27</f>
        <v>0</v>
      </c>
      <c r="V27" s="93">
        <f>U27+'New Projects'!U27</f>
        <v>0</v>
      </c>
      <c r="W27" s="97">
        <f>V27+'New Projects'!V27</f>
        <v>0</v>
      </c>
      <c r="X27" s="93">
        <f>W27+'New Projects'!W27</f>
        <v>0</v>
      </c>
      <c r="Y27" s="93">
        <f>X27+'New Projects'!X27</f>
        <v>0</v>
      </c>
      <c r="Z27" s="93">
        <f>Y27+'New Projects'!Y27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>
        <f>'New Projects'!F28</f>
        <v>0</v>
      </c>
      <c r="H28" s="93">
        <f>G28+'New Projects'!G28</f>
        <v>0</v>
      </c>
      <c r="I28" s="93">
        <f>H28+'New Projects'!H28</f>
        <v>0</v>
      </c>
      <c r="J28" s="93">
        <f>I28+'New Projects'!I28</f>
        <v>0</v>
      </c>
      <c r="K28" s="97">
        <f>J28+'New Projects'!J28</f>
        <v>0</v>
      </c>
      <c r="L28" s="93">
        <f>K28+'New Projects'!K28</f>
        <v>0</v>
      </c>
      <c r="M28" s="93">
        <f>L28+'New Projects'!L28</f>
        <v>0</v>
      </c>
      <c r="N28" s="93">
        <f>M28+'New Projects'!M28</f>
        <v>0</v>
      </c>
      <c r="O28" s="97">
        <f>N28+'New Projects'!N28</f>
        <v>0</v>
      </c>
      <c r="P28" s="93">
        <f>O28+'New Projects'!O28</f>
        <v>0</v>
      </c>
      <c r="Q28" s="93">
        <f>P28+'New Projects'!P28</f>
        <v>0</v>
      </c>
      <c r="R28" s="93">
        <f>Q28+'New Projects'!Q28</f>
        <v>0</v>
      </c>
      <c r="S28" s="97">
        <f>R28+'New Projects'!R28</f>
        <v>0</v>
      </c>
      <c r="T28" s="93">
        <f>S28+'New Projects'!S28</f>
        <v>0</v>
      </c>
      <c r="U28" s="93">
        <f>T28+'New Projects'!T28</f>
        <v>0</v>
      </c>
      <c r="V28" s="93">
        <f>U28+'New Projects'!U28</f>
        <v>0</v>
      </c>
      <c r="W28" s="97">
        <f>V28+'New Projects'!V28</f>
        <v>0</v>
      </c>
      <c r="X28" s="93">
        <f>W28+'New Projects'!W28</f>
        <v>0</v>
      </c>
      <c r="Y28" s="93">
        <f>X28+'New Projects'!X28</f>
        <v>0</v>
      </c>
      <c r="Z28" s="93">
        <f>Y28+'New Projects'!Y28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>
        <f>'New Projects'!F29</f>
        <v>0</v>
      </c>
      <c r="H29" s="93">
        <f>G29+'New Projects'!G29</f>
        <v>0</v>
      </c>
      <c r="I29" s="93">
        <f>H29+'New Projects'!H29</f>
        <v>0</v>
      </c>
      <c r="J29" s="93">
        <f>I29+'New Projects'!I29</f>
        <v>0</v>
      </c>
      <c r="K29" s="97">
        <f>J29+'New Projects'!J29</f>
        <v>0</v>
      </c>
      <c r="L29" s="93">
        <f>K29+'New Projects'!K29</f>
        <v>0</v>
      </c>
      <c r="M29" s="93">
        <f>L29+'New Projects'!L29</f>
        <v>0</v>
      </c>
      <c r="N29" s="93">
        <f>M29+'New Projects'!M29</f>
        <v>0</v>
      </c>
      <c r="O29" s="97">
        <f>N29+'New Projects'!N29</f>
        <v>0</v>
      </c>
      <c r="P29" s="93">
        <f>O29+'New Projects'!O29</f>
        <v>0</v>
      </c>
      <c r="Q29" s="93">
        <f>P29+'New Projects'!P29</f>
        <v>0</v>
      </c>
      <c r="R29" s="93">
        <f>Q29+'New Projects'!Q29</f>
        <v>0</v>
      </c>
      <c r="S29" s="97">
        <f>R29+'New Projects'!R29</f>
        <v>0</v>
      </c>
      <c r="T29" s="93">
        <f>S29+'New Projects'!S29</f>
        <v>0</v>
      </c>
      <c r="U29" s="93">
        <f>T29+'New Projects'!T29</f>
        <v>0</v>
      </c>
      <c r="V29" s="93">
        <f>U29+'New Projects'!U29</f>
        <v>0</v>
      </c>
      <c r="W29" s="97">
        <f>V29+'New Projects'!V29</f>
        <v>0</v>
      </c>
      <c r="X29" s="93">
        <f>W29+'New Projects'!W29</f>
        <v>0</v>
      </c>
      <c r="Y29" s="93">
        <f>X29+'New Projects'!X29</f>
        <v>0</v>
      </c>
      <c r="Z29" s="93">
        <f>Y29+'New Projects'!Y29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>
        <f>'New Projects'!F30</f>
        <v>0</v>
      </c>
      <c r="H30" s="93">
        <f>G30+'New Projects'!G30</f>
        <v>0</v>
      </c>
      <c r="I30" s="93">
        <f>H30+'New Projects'!H30</f>
        <v>0</v>
      </c>
      <c r="J30" s="93">
        <f>I30+'New Projects'!I30</f>
        <v>0</v>
      </c>
      <c r="K30" s="97">
        <f>J30+'New Projects'!J30</f>
        <v>0</v>
      </c>
      <c r="L30" s="93">
        <f>K30+'New Projects'!K30</f>
        <v>0</v>
      </c>
      <c r="M30" s="93">
        <f>L30+'New Projects'!L30</f>
        <v>0</v>
      </c>
      <c r="N30" s="93">
        <f>M30+'New Projects'!M30</f>
        <v>0</v>
      </c>
      <c r="O30" s="97">
        <f>N30+'New Projects'!N30</f>
        <v>0</v>
      </c>
      <c r="P30" s="93">
        <f>O30+'New Projects'!O30</f>
        <v>0</v>
      </c>
      <c r="Q30" s="93">
        <f>P30+'New Projects'!P30</f>
        <v>0</v>
      </c>
      <c r="R30" s="93">
        <f>Q30+'New Projects'!Q30</f>
        <v>0</v>
      </c>
      <c r="S30" s="97">
        <f>R30+'New Projects'!R30</f>
        <v>0</v>
      </c>
      <c r="T30" s="93">
        <f>S30+'New Projects'!S30</f>
        <v>0</v>
      </c>
      <c r="U30" s="93">
        <f>T30+'New Projects'!T30</f>
        <v>0</v>
      </c>
      <c r="V30" s="93">
        <f>U30+'New Projects'!U30</f>
        <v>0</v>
      </c>
      <c r="W30" s="97">
        <f>V30+'New Projects'!V30</f>
        <v>0</v>
      </c>
      <c r="X30" s="93">
        <f>W30+'New Projects'!W30</f>
        <v>0</v>
      </c>
      <c r="Y30" s="93">
        <f>X30+'New Projects'!X30</f>
        <v>0</v>
      </c>
      <c r="Z30" s="93">
        <f>Y30+'New Projects'!Y30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>
        <f>'New Projects'!F31</f>
        <v>0</v>
      </c>
      <c r="H31" s="89">
        <f>G31+'New Projects'!G31</f>
        <v>0</v>
      </c>
      <c r="I31" s="89">
        <f>H31+'New Projects'!H31</f>
        <v>0</v>
      </c>
      <c r="J31" s="89">
        <f>I31+'New Projects'!I31</f>
        <v>0</v>
      </c>
      <c r="K31" s="98">
        <f>J31+'New Projects'!J31</f>
        <v>0</v>
      </c>
      <c r="L31" s="89">
        <f>K31+'New Projects'!K31</f>
        <v>0</v>
      </c>
      <c r="M31" s="89">
        <f>L31+'New Projects'!L31</f>
        <v>0</v>
      </c>
      <c r="N31" s="89">
        <f>M31+'New Projects'!M31</f>
        <v>0</v>
      </c>
      <c r="O31" s="98">
        <f>N31+'New Projects'!N31</f>
        <v>0</v>
      </c>
      <c r="P31" s="89">
        <f>O31+'New Projects'!O31</f>
        <v>0</v>
      </c>
      <c r="Q31" s="89">
        <f>P31+'New Projects'!P31</f>
        <v>0</v>
      </c>
      <c r="R31" s="89">
        <f>Q31+'New Projects'!Q31</f>
        <v>0</v>
      </c>
      <c r="S31" s="98">
        <f>R31+'New Projects'!R31</f>
        <v>0</v>
      </c>
      <c r="T31" s="89">
        <f>S31+'New Projects'!S31</f>
        <v>0</v>
      </c>
      <c r="U31" s="89">
        <f>T31+'New Projects'!T31</f>
        <v>0</v>
      </c>
      <c r="V31" s="89">
        <f>U31+'New Projects'!U31</f>
        <v>0</v>
      </c>
      <c r="W31" s="98">
        <f>V31+'New Projects'!V31</f>
        <v>0</v>
      </c>
      <c r="X31" s="89">
        <f>W31+'New Projects'!W31</f>
        <v>0</v>
      </c>
      <c r="Y31" s="89">
        <f>X31+'New Projects'!X31</f>
        <v>0</v>
      </c>
      <c r="Z31" s="89">
        <f>Y31+'New Projects'!Y31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>
        <f>'New Projects'!F32</f>
        <v>0</v>
      </c>
      <c r="H32" s="93">
        <f>G32+'New Projects'!G32</f>
        <v>0</v>
      </c>
      <c r="I32" s="93">
        <f>H32+'New Projects'!H32</f>
        <v>0</v>
      </c>
      <c r="J32" s="93">
        <f>I32+'New Projects'!I32</f>
        <v>0</v>
      </c>
      <c r="K32" s="97">
        <f>J32+'New Projects'!J32</f>
        <v>0</v>
      </c>
      <c r="L32" s="93">
        <f>K32+'New Projects'!K32</f>
        <v>0</v>
      </c>
      <c r="M32" s="93">
        <f>L32+'New Projects'!L32</f>
        <v>0</v>
      </c>
      <c r="N32" s="93">
        <f>M32+'New Projects'!M32</f>
        <v>0</v>
      </c>
      <c r="O32" s="97">
        <f>N32+'New Projects'!N32</f>
        <v>0</v>
      </c>
      <c r="P32" s="93">
        <f>O32+'New Projects'!O32</f>
        <v>0</v>
      </c>
      <c r="Q32" s="93">
        <f>P32+'New Projects'!P32</f>
        <v>0</v>
      </c>
      <c r="R32" s="93">
        <f>Q32+'New Projects'!Q32</f>
        <v>0</v>
      </c>
      <c r="S32" s="97">
        <f>R32+'New Projects'!R32</f>
        <v>0</v>
      </c>
      <c r="T32" s="93">
        <f>S32+'New Projects'!S32</f>
        <v>0</v>
      </c>
      <c r="U32" s="93">
        <f>T32+'New Projects'!T32</f>
        <v>0</v>
      </c>
      <c r="V32" s="93">
        <f>U32+'New Projects'!U32</f>
        <v>0</v>
      </c>
      <c r="W32" s="97">
        <f>V32+'New Projects'!V32</f>
        <v>0</v>
      </c>
      <c r="X32" s="93">
        <f>W32+'New Projects'!W32</f>
        <v>0</v>
      </c>
      <c r="Y32" s="93">
        <f>X32+'New Projects'!X32</f>
        <v>0</v>
      </c>
      <c r="Z32" s="93">
        <f>Y32+'New Projects'!Y32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>
        <f>'New Projects'!F33</f>
        <v>0</v>
      </c>
      <c r="H33" s="93">
        <f>G33+'New Projects'!G33</f>
        <v>0</v>
      </c>
      <c r="I33" s="93">
        <f>H33+'New Projects'!H33</f>
        <v>0</v>
      </c>
      <c r="J33" s="93">
        <f>I33+'New Projects'!I33</f>
        <v>0</v>
      </c>
      <c r="K33" s="97">
        <f>J33+'New Projects'!J33</f>
        <v>0</v>
      </c>
      <c r="L33" s="93">
        <f>K33+'New Projects'!K33</f>
        <v>0</v>
      </c>
      <c r="M33" s="93">
        <f>L33+'New Projects'!L33</f>
        <v>0</v>
      </c>
      <c r="N33" s="93">
        <f>M33+'New Projects'!M33</f>
        <v>0</v>
      </c>
      <c r="O33" s="97">
        <f>N33+'New Projects'!N33</f>
        <v>0</v>
      </c>
      <c r="P33" s="93">
        <f>O33+'New Projects'!O33</f>
        <v>0</v>
      </c>
      <c r="Q33" s="93">
        <f>P33+'New Projects'!P33</f>
        <v>0</v>
      </c>
      <c r="R33" s="93">
        <f>Q33+'New Projects'!Q33</f>
        <v>0</v>
      </c>
      <c r="S33" s="97">
        <f>R33+'New Projects'!R33</f>
        <v>0</v>
      </c>
      <c r="T33" s="93">
        <f>S33+'New Projects'!S33</f>
        <v>0</v>
      </c>
      <c r="U33" s="93">
        <f>T33+'New Projects'!T33</f>
        <v>0</v>
      </c>
      <c r="V33" s="93">
        <f>U33+'New Projects'!U33</f>
        <v>0</v>
      </c>
      <c r="W33" s="97">
        <f>V33+'New Projects'!V33</f>
        <v>0</v>
      </c>
      <c r="X33" s="93">
        <f>W33+'New Projects'!W33</f>
        <v>0</v>
      </c>
      <c r="Y33" s="93">
        <f>X33+'New Projects'!X33</f>
        <v>0</v>
      </c>
      <c r="Z33" s="93">
        <f>Y33+'New Projects'!Y33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>
        <f>'New Projects'!F34</f>
        <v>0</v>
      </c>
      <c r="H34" s="93">
        <f>G34+'New Projects'!G34</f>
        <v>0</v>
      </c>
      <c r="I34" s="93">
        <f>H34+'New Projects'!H34</f>
        <v>0</v>
      </c>
      <c r="J34" s="93">
        <f>I34+'New Projects'!I34</f>
        <v>0</v>
      </c>
      <c r="K34" s="97">
        <f>J34+'New Projects'!J34</f>
        <v>0</v>
      </c>
      <c r="L34" s="93">
        <f>K34+'New Projects'!K34</f>
        <v>0</v>
      </c>
      <c r="M34" s="93">
        <f>L34+'New Projects'!L34</f>
        <v>0</v>
      </c>
      <c r="N34" s="93">
        <f>M34+'New Projects'!M34</f>
        <v>0</v>
      </c>
      <c r="O34" s="97">
        <f>N34+'New Projects'!N34</f>
        <v>0</v>
      </c>
      <c r="P34" s="93">
        <f>O34+'New Projects'!O34</f>
        <v>0</v>
      </c>
      <c r="Q34" s="93">
        <f>P34+'New Projects'!P34</f>
        <v>0</v>
      </c>
      <c r="R34" s="93">
        <f>Q34+'New Projects'!Q34</f>
        <v>0</v>
      </c>
      <c r="S34" s="97">
        <f>R34+'New Projects'!R34</f>
        <v>0</v>
      </c>
      <c r="T34" s="93">
        <f>S34+'New Projects'!S34</f>
        <v>0</v>
      </c>
      <c r="U34" s="93">
        <f>T34+'New Projects'!T34</f>
        <v>0</v>
      </c>
      <c r="V34" s="93">
        <f>U34+'New Projects'!U34</f>
        <v>0</v>
      </c>
      <c r="W34" s="97">
        <f>V34+'New Projects'!V34</f>
        <v>0</v>
      </c>
      <c r="X34" s="93">
        <f>W34+'New Projects'!W34</f>
        <v>0</v>
      </c>
      <c r="Y34" s="93">
        <f>X34+'New Projects'!X34</f>
        <v>0</v>
      </c>
      <c r="Z34" s="93">
        <f>Y34+'New Projects'!Y34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>
        <f>'New Projects'!F35</f>
        <v>0</v>
      </c>
      <c r="H35" s="93">
        <f>G35+'New Projects'!G35</f>
        <v>0</v>
      </c>
      <c r="I35" s="93">
        <f>H35+'New Projects'!H35</f>
        <v>0</v>
      </c>
      <c r="J35" s="93">
        <f>I35+'New Projects'!I35</f>
        <v>0</v>
      </c>
      <c r="K35" s="97">
        <f>J35+'New Projects'!J35</f>
        <v>2</v>
      </c>
      <c r="L35" s="93">
        <f>K35+'New Projects'!K35</f>
        <v>2</v>
      </c>
      <c r="M35" s="93">
        <f>L35+'New Projects'!L35</f>
        <v>2</v>
      </c>
      <c r="N35" s="93">
        <f>M35+'New Projects'!M35</f>
        <v>2</v>
      </c>
      <c r="O35" s="97">
        <f>N35+'New Projects'!N35</f>
        <v>2</v>
      </c>
      <c r="P35" s="93">
        <f>O35+'New Projects'!O35</f>
        <v>2</v>
      </c>
      <c r="Q35" s="93">
        <f>P35+'New Projects'!P35</f>
        <v>2</v>
      </c>
      <c r="R35" s="93">
        <f>Q35+'New Projects'!Q35</f>
        <v>2</v>
      </c>
      <c r="S35" s="97">
        <f>R35+'New Projects'!R35</f>
        <v>2</v>
      </c>
      <c r="T35" s="93">
        <f>S35+'New Projects'!S35</f>
        <v>2</v>
      </c>
      <c r="U35" s="93">
        <f>T35+'New Projects'!T35</f>
        <v>2</v>
      </c>
      <c r="V35" s="93">
        <f>U35+'New Projects'!U35</f>
        <v>2</v>
      </c>
      <c r="W35" s="97">
        <f>V35+'New Projects'!V35</f>
        <v>2</v>
      </c>
      <c r="X35" s="93">
        <f>W35+'New Projects'!W35</f>
        <v>2</v>
      </c>
      <c r="Y35" s="93">
        <f>X35+'New Projects'!X35</f>
        <v>2</v>
      </c>
      <c r="Z35" s="93">
        <f>Y35+'New Projects'!Y35</f>
        <v>2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1</v>
      </c>
      <c r="H37" s="42">
        <f t="shared" ref="H37:Z37" si="0">SUM(H3:H35)</f>
        <v>1</v>
      </c>
      <c r="I37" s="42">
        <f t="shared" si="0"/>
        <v>1</v>
      </c>
      <c r="J37" s="42">
        <f t="shared" si="0"/>
        <v>1</v>
      </c>
      <c r="K37" s="68">
        <f t="shared" si="0"/>
        <v>3</v>
      </c>
      <c r="L37" s="42">
        <f t="shared" si="0"/>
        <v>4</v>
      </c>
      <c r="M37" s="42">
        <f t="shared" si="0"/>
        <v>4</v>
      </c>
      <c r="N37" s="42">
        <f t="shared" si="0"/>
        <v>5</v>
      </c>
      <c r="O37" s="68">
        <f t="shared" si="0"/>
        <v>6</v>
      </c>
      <c r="P37" s="42">
        <f t="shared" si="0"/>
        <v>11</v>
      </c>
      <c r="Q37" s="42">
        <f t="shared" si="0"/>
        <v>11</v>
      </c>
      <c r="R37" s="42">
        <f t="shared" si="0"/>
        <v>11</v>
      </c>
      <c r="S37" s="68">
        <f t="shared" si="0"/>
        <v>11</v>
      </c>
      <c r="T37" s="42">
        <f t="shared" si="0"/>
        <v>16</v>
      </c>
      <c r="U37" s="42">
        <f t="shared" si="0"/>
        <v>16</v>
      </c>
      <c r="V37" s="42">
        <f t="shared" si="0"/>
        <v>19</v>
      </c>
      <c r="W37" s="68">
        <f t="shared" si="0"/>
        <v>19</v>
      </c>
      <c r="X37" s="42">
        <f t="shared" si="0"/>
        <v>19</v>
      </c>
      <c r="Y37" s="42">
        <f t="shared" si="0"/>
        <v>23</v>
      </c>
      <c r="Z37" s="42">
        <f t="shared" si="0"/>
        <v>23</v>
      </c>
    </row>
  </sheetData>
  <conditionalFormatting sqref="G3:Z35">
    <cfRule type="cellIs" dxfId="1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" sqref="B1"/>
      <selection pane="topRight" activeCell="E1" sqref="E1"/>
      <selection pane="bottomLeft" activeCell="B3" sqref="B3"/>
      <selection pane="bottomRight" activeCell="J6" sqref="J6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95"/>
      <c r="H3" s="96">
        <f ca="1">'All Projects'!H3-'Current Projects'!G3</f>
        <v>0</v>
      </c>
      <c r="I3" s="96">
        <f ca="1">'All Projects'!I3-'Current Projects'!H3</f>
        <v>0</v>
      </c>
      <c r="J3" s="96">
        <f ca="1">'All Projects'!J3-'Current Projects'!I3</f>
        <v>0</v>
      </c>
      <c r="K3" s="95">
        <f ca="1">'All Projects'!K3-'Current Projects'!J3</f>
        <v>0</v>
      </c>
      <c r="L3" s="96">
        <f ca="1">'All Projects'!L3-'Current Projects'!K3</f>
        <v>0</v>
      </c>
      <c r="M3" s="96">
        <f ca="1">'All Projects'!M3-'Current Projects'!L3</f>
        <v>0</v>
      </c>
      <c r="N3" s="96">
        <f ca="1">'All Projects'!N3-'Current Projects'!M3</f>
        <v>0</v>
      </c>
      <c r="O3" s="95">
        <f ca="1">'All Projects'!O3-'Current Projects'!N3</f>
        <v>0</v>
      </c>
      <c r="P3" s="96">
        <f ca="1">'All Projects'!P3-'Current Projects'!O3</f>
        <v>0</v>
      </c>
      <c r="Q3" s="96">
        <f ca="1">'All Projects'!Q3-'Current Projects'!P3</f>
        <v>0</v>
      </c>
      <c r="R3" s="96">
        <f ca="1">'All Projects'!R3-'Current Projects'!Q3</f>
        <v>0</v>
      </c>
      <c r="S3" s="95">
        <f ca="1">'All Projects'!S3-'Current Projects'!R3</f>
        <v>0</v>
      </c>
      <c r="T3" s="96">
        <f ca="1">'All Projects'!T3-'Current Projects'!S3</f>
        <v>0</v>
      </c>
      <c r="U3" s="96">
        <f ca="1">'All Projects'!U3-'Current Projects'!T3</f>
        <v>0</v>
      </c>
      <c r="V3" s="96">
        <f ca="1">'All Projects'!V3-'Current Projects'!U3</f>
        <v>0</v>
      </c>
      <c r="W3" s="95">
        <f ca="1">'All Projects'!W3-'Current Projects'!V3</f>
        <v>0</v>
      </c>
      <c r="X3" s="96">
        <f ca="1">'All Projects'!X3-'Current Projects'!W3</f>
        <v>0</v>
      </c>
      <c r="Y3" s="96">
        <f ca="1">'All Projects'!Y3-'Current Projects'!X3</f>
        <v>0</v>
      </c>
      <c r="Z3" s="96">
        <f ca="1">'All Projects'!Z3-'Current Projects'!Y3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/>
      <c r="H4" s="93">
        <f ca="1">'All Projects'!H4-'Current Projects'!G4</f>
        <v>0</v>
      </c>
      <c r="I4" s="93">
        <f ca="1">'All Projects'!I4-'Current Projects'!H4</f>
        <v>0</v>
      </c>
      <c r="J4" s="93">
        <f ca="1">'All Projects'!J4-'Current Projects'!I4</f>
        <v>0</v>
      </c>
      <c r="K4" s="97">
        <f ca="1">'All Projects'!K4-'Current Projects'!J4</f>
        <v>0</v>
      </c>
      <c r="L4" s="93">
        <f ca="1">'All Projects'!L4-'Current Projects'!K4</f>
        <v>0</v>
      </c>
      <c r="M4" s="93">
        <f ca="1">'All Projects'!M4-'Current Projects'!L4</f>
        <v>0</v>
      </c>
      <c r="N4" s="93">
        <f ca="1">'All Projects'!N4-'Current Projects'!M4</f>
        <v>0</v>
      </c>
      <c r="O4" s="97">
        <f ca="1">'All Projects'!O4-'Current Projects'!N4</f>
        <v>0</v>
      </c>
      <c r="P4" s="93">
        <f ca="1">'All Projects'!P4-'Current Projects'!O4</f>
        <v>0</v>
      </c>
      <c r="Q4" s="93">
        <f ca="1">'All Projects'!Q4-'Current Projects'!P4</f>
        <v>0</v>
      </c>
      <c r="R4" s="93">
        <f ca="1">'All Projects'!R4-'Current Projects'!Q4</f>
        <v>0</v>
      </c>
      <c r="S4" s="97">
        <f ca="1">'All Projects'!S4-'Current Projects'!R4</f>
        <v>0</v>
      </c>
      <c r="T4" s="93">
        <f ca="1">'All Projects'!T4-'Current Projects'!S4</f>
        <v>0</v>
      </c>
      <c r="U4" s="93">
        <f ca="1">'All Projects'!U4-'Current Projects'!T4</f>
        <v>0</v>
      </c>
      <c r="V4" s="93">
        <f ca="1">'All Projects'!V4-'Current Projects'!U4</f>
        <v>0</v>
      </c>
      <c r="W4" s="97">
        <f ca="1">'All Projects'!W4-'Current Projects'!V4</f>
        <v>0</v>
      </c>
      <c r="X4" s="93">
        <f ca="1">'All Projects'!X4-'Current Projects'!W4</f>
        <v>0</v>
      </c>
      <c r="Y4" s="93">
        <f ca="1">'All Projects'!Y4-'Current Projects'!X4</f>
        <v>0</v>
      </c>
      <c r="Z4" s="93">
        <f ca="1">'All Projects'!Z4-'Current Projects'!Y4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/>
      <c r="H5" s="89">
        <f ca="1">'All Projects'!H5-'Current Projects'!G5</f>
        <v>0</v>
      </c>
      <c r="I5" s="89">
        <f ca="1">'All Projects'!I5-'Current Projects'!H5</f>
        <v>0</v>
      </c>
      <c r="J5" s="89">
        <f ca="1">'All Projects'!J5-'Current Projects'!I5</f>
        <v>0</v>
      </c>
      <c r="K5" s="98">
        <f ca="1">'All Projects'!K5-'Current Projects'!J5</f>
        <v>0</v>
      </c>
      <c r="L5" s="89">
        <f ca="1">'All Projects'!L5-'Current Projects'!K5</f>
        <v>0</v>
      </c>
      <c r="M5" s="89">
        <f ca="1">'All Projects'!M5-'Current Projects'!L5</f>
        <v>0</v>
      </c>
      <c r="N5" s="89">
        <f ca="1">'All Projects'!N5-'Current Projects'!M5</f>
        <v>0</v>
      </c>
      <c r="O5" s="98">
        <f ca="1">'All Projects'!O5-'Current Projects'!N5</f>
        <v>0</v>
      </c>
      <c r="P5" s="89">
        <f ca="1">'All Projects'!P5-'Current Projects'!O5</f>
        <v>0</v>
      </c>
      <c r="Q5" s="89">
        <f ca="1">'All Projects'!Q5-'Current Projects'!P5</f>
        <v>0</v>
      </c>
      <c r="R5" s="89">
        <f ca="1">'All Projects'!R5-'Current Projects'!Q5</f>
        <v>0</v>
      </c>
      <c r="S5" s="98">
        <f ca="1">'All Projects'!S5-'Current Projects'!R5</f>
        <v>0</v>
      </c>
      <c r="T5" s="89">
        <f ca="1">'All Projects'!T5-'Current Projects'!S5</f>
        <v>0</v>
      </c>
      <c r="U5" s="89">
        <f ca="1">'All Projects'!U5-'Current Projects'!T5</f>
        <v>0</v>
      </c>
      <c r="V5" s="89">
        <f ca="1">'All Projects'!V5-'Current Projects'!U5</f>
        <v>0</v>
      </c>
      <c r="W5" s="98">
        <f ca="1">'All Projects'!W5-'Current Projects'!V5</f>
        <v>0</v>
      </c>
      <c r="X5" s="89">
        <f ca="1">'All Projects'!X5-'Current Projects'!W5</f>
        <v>0</v>
      </c>
      <c r="Y5" s="89">
        <f ca="1">'All Projects'!Y5-'Current Projects'!X5</f>
        <v>0</v>
      </c>
      <c r="Z5" s="89">
        <f ca="1">'All Projects'!Z5-'Current Projects'!Y5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/>
      <c r="H6" s="93">
        <f ca="1">'All Projects'!H6-'Current Projects'!G6</f>
        <v>0</v>
      </c>
      <c r="I6" s="93">
        <f ca="1">'All Projects'!I6-'Current Projects'!H6</f>
        <v>0</v>
      </c>
      <c r="J6" s="93">
        <f ca="1">'All Projects'!J6-'Current Projects'!I6</f>
        <v>0</v>
      </c>
      <c r="K6" s="97">
        <f ca="1">'All Projects'!K6-'Current Projects'!J6</f>
        <v>0</v>
      </c>
      <c r="L6" s="93">
        <f ca="1">'All Projects'!L6-'Current Projects'!K6</f>
        <v>0</v>
      </c>
      <c r="M6" s="93">
        <f ca="1">'All Projects'!M6-'Current Projects'!L6</f>
        <v>0</v>
      </c>
      <c r="N6" s="93">
        <f ca="1">'All Projects'!N6-'Current Projects'!M6</f>
        <v>0</v>
      </c>
      <c r="O6" s="97">
        <f ca="1">'All Projects'!O6-'Current Projects'!N6</f>
        <v>0</v>
      </c>
      <c r="P6" s="93">
        <f ca="1">'All Projects'!P6-'Current Projects'!O6</f>
        <v>0</v>
      </c>
      <c r="Q6" s="93">
        <f ca="1">'All Projects'!Q6-'Current Projects'!P6</f>
        <v>0</v>
      </c>
      <c r="R6" s="93">
        <f ca="1">'All Projects'!R6-'Current Projects'!Q6</f>
        <v>0</v>
      </c>
      <c r="S6" s="97">
        <f ca="1">'All Projects'!S6-'Current Projects'!R6</f>
        <v>0</v>
      </c>
      <c r="T6" s="93">
        <f ca="1">'All Projects'!T6-'Current Projects'!S6</f>
        <v>0</v>
      </c>
      <c r="U6" s="93">
        <f ca="1">'All Projects'!U6-'Current Projects'!T6</f>
        <v>0</v>
      </c>
      <c r="V6" s="93">
        <f ca="1">'All Projects'!V6-'Current Projects'!U6</f>
        <v>0</v>
      </c>
      <c r="W6" s="97">
        <f ca="1">'All Projects'!W6-'Current Projects'!V6</f>
        <v>0</v>
      </c>
      <c r="X6" s="93">
        <f ca="1">'All Projects'!X6-'Current Projects'!W6</f>
        <v>0</v>
      </c>
      <c r="Y6" s="93">
        <f ca="1">'All Projects'!Y6-'Current Projects'!X6</f>
        <v>0</v>
      </c>
      <c r="Z6" s="93">
        <f ca="1">'All Projects'!Z6-'Current Projects'!Y6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/>
      <c r="H7" s="89">
        <f ca="1">'All Projects'!H7-'Current Projects'!G7</f>
        <v>0</v>
      </c>
      <c r="I7" s="89">
        <f ca="1">'All Projects'!I7-'Current Projects'!H7</f>
        <v>0</v>
      </c>
      <c r="J7" s="89">
        <f ca="1">'All Projects'!J7-'Current Projects'!I7</f>
        <v>0</v>
      </c>
      <c r="K7" s="98">
        <f ca="1">'All Projects'!K7-'Current Projects'!J7</f>
        <v>0</v>
      </c>
      <c r="L7" s="89">
        <f ca="1">'All Projects'!L7-'Current Projects'!K7</f>
        <v>0</v>
      </c>
      <c r="M7" s="89">
        <f ca="1">'All Projects'!M7-'Current Projects'!L7</f>
        <v>0</v>
      </c>
      <c r="N7" s="89">
        <f ca="1">'All Projects'!N7-'Current Projects'!M7</f>
        <v>0</v>
      </c>
      <c r="O7" s="98">
        <f ca="1">'All Projects'!O7-'Current Projects'!N7</f>
        <v>0</v>
      </c>
      <c r="P7" s="89">
        <f ca="1">'All Projects'!P7-'Current Projects'!O7</f>
        <v>0</v>
      </c>
      <c r="Q7" s="89">
        <f ca="1">'All Projects'!Q7-'Current Projects'!P7</f>
        <v>0</v>
      </c>
      <c r="R7" s="89">
        <f ca="1">'All Projects'!R7-'Current Projects'!Q7</f>
        <v>0</v>
      </c>
      <c r="S7" s="98">
        <f ca="1">'All Projects'!S7-'Current Projects'!R7</f>
        <v>0</v>
      </c>
      <c r="T7" s="89">
        <f ca="1">'All Projects'!T7-'Current Projects'!S7</f>
        <v>0</v>
      </c>
      <c r="U7" s="89">
        <f ca="1">'All Projects'!U7-'Current Projects'!T7</f>
        <v>0</v>
      </c>
      <c r="V7" s="89">
        <f ca="1">'All Projects'!V7-'Current Projects'!U7</f>
        <v>0</v>
      </c>
      <c r="W7" s="98">
        <f ca="1">'All Projects'!W7-'Current Projects'!V7</f>
        <v>0</v>
      </c>
      <c r="X7" s="89">
        <f ca="1">'All Projects'!X7-'Current Projects'!W7</f>
        <v>0</v>
      </c>
      <c r="Y7" s="89">
        <f ca="1">'All Projects'!Y7-'Current Projects'!X7</f>
        <v>0</v>
      </c>
      <c r="Z7" s="89">
        <f ca="1">'All Projects'!Z7-'Current Projects'!Y7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/>
      <c r="H8" s="93">
        <f ca="1">'All Projects'!H8-'Current Projects'!G8</f>
        <v>0</v>
      </c>
      <c r="I8" s="93">
        <f ca="1">'All Projects'!I8-'Current Projects'!H8</f>
        <v>0</v>
      </c>
      <c r="J8" s="93">
        <f ca="1">'All Projects'!J8-'Current Projects'!I8</f>
        <v>0</v>
      </c>
      <c r="K8" s="97">
        <f ca="1">'All Projects'!K8-'Current Projects'!J8</f>
        <v>0</v>
      </c>
      <c r="L8" s="93">
        <f ca="1">'All Projects'!L8-'Current Projects'!K8</f>
        <v>0</v>
      </c>
      <c r="M8" s="93">
        <f ca="1">'All Projects'!M8-'Current Projects'!L8</f>
        <v>0</v>
      </c>
      <c r="N8" s="93">
        <f ca="1">'All Projects'!N8-'Current Projects'!M8</f>
        <v>0</v>
      </c>
      <c r="O8" s="97">
        <f ca="1">'All Projects'!O8-'Current Projects'!N8</f>
        <v>0</v>
      </c>
      <c r="P8" s="93">
        <f ca="1">'All Projects'!P8-'Current Projects'!O8</f>
        <v>0</v>
      </c>
      <c r="Q8" s="93">
        <f ca="1">'All Projects'!Q8-'Current Projects'!P8</f>
        <v>0</v>
      </c>
      <c r="R8" s="93">
        <f ca="1">'All Projects'!R8-'Current Projects'!Q8</f>
        <v>0</v>
      </c>
      <c r="S8" s="97">
        <f ca="1">'All Projects'!S8-'Current Projects'!R8</f>
        <v>0</v>
      </c>
      <c r="T8" s="93">
        <f ca="1">'All Projects'!T8-'Current Projects'!S8</f>
        <v>0</v>
      </c>
      <c r="U8" s="93">
        <f ca="1">'All Projects'!U8-'Current Projects'!T8</f>
        <v>0</v>
      </c>
      <c r="V8" s="93">
        <f ca="1">'All Projects'!V8-'Current Projects'!U8</f>
        <v>0</v>
      </c>
      <c r="W8" s="97">
        <f ca="1">'All Projects'!W8-'Current Projects'!V8</f>
        <v>0</v>
      </c>
      <c r="X8" s="93">
        <f ca="1">'All Projects'!X8-'Current Projects'!W8</f>
        <v>0</v>
      </c>
      <c r="Y8" s="93">
        <f ca="1">'All Projects'!Y8-'Current Projects'!X8</f>
        <v>0</v>
      </c>
      <c r="Z8" s="93">
        <f ca="1">'All Projects'!Z8-'Current Projects'!Y8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/>
      <c r="H9" s="89">
        <f ca="1">'All Projects'!H9-'Current Projects'!G9</f>
        <v>0</v>
      </c>
      <c r="I9" s="89">
        <f ca="1">'All Projects'!I9-'Current Projects'!H9</f>
        <v>0</v>
      </c>
      <c r="J9" s="89">
        <f ca="1">'All Projects'!J9-'Current Projects'!I9</f>
        <v>0</v>
      </c>
      <c r="K9" s="98">
        <f ca="1">'All Projects'!K9-'Current Projects'!J9</f>
        <v>0</v>
      </c>
      <c r="L9" s="89">
        <f ca="1">'All Projects'!L9-'Current Projects'!K9</f>
        <v>0</v>
      </c>
      <c r="M9" s="89">
        <f ca="1">'All Projects'!M9-'Current Projects'!L9</f>
        <v>0</v>
      </c>
      <c r="N9" s="89">
        <f ca="1">'All Projects'!N9-'Current Projects'!M9</f>
        <v>0</v>
      </c>
      <c r="O9" s="98">
        <f ca="1">'All Projects'!O9-'Current Projects'!N9</f>
        <v>0</v>
      </c>
      <c r="P9" s="89">
        <f ca="1">'All Projects'!P9-'Current Projects'!O9</f>
        <v>0</v>
      </c>
      <c r="Q9" s="89">
        <f ca="1">'All Projects'!Q9-'Current Projects'!P9</f>
        <v>0</v>
      </c>
      <c r="R9" s="89">
        <f ca="1">'All Projects'!R9-'Current Projects'!Q9</f>
        <v>0</v>
      </c>
      <c r="S9" s="98">
        <f ca="1">'All Projects'!S9-'Current Projects'!R9</f>
        <v>0</v>
      </c>
      <c r="T9" s="89">
        <f ca="1">'All Projects'!T9-'Current Projects'!S9</f>
        <v>0</v>
      </c>
      <c r="U9" s="89">
        <f ca="1">'All Projects'!U9-'Current Projects'!T9</f>
        <v>0</v>
      </c>
      <c r="V9" s="89">
        <f ca="1">'All Projects'!V9-'Current Projects'!U9</f>
        <v>0</v>
      </c>
      <c r="W9" s="98">
        <f ca="1">'All Projects'!W9-'Current Projects'!V9</f>
        <v>0</v>
      </c>
      <c r="X9" s="89">
        <f ca="1">'All Projects'!X9-'Current Projects'!W9</f>
        <v>0</v>
      </c>
      <c r="Y9" s="89">
        <f ca="1">'All Projects'!Y9-'Current Projects'!X9</f>
        <v>0</v>
      </c>
      <c r="Z9" s="89">
        <f ca="1">'All Projects'!Z9-'Current Projects'!Y9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/>
      <c r="H10" s="93">
        <f ca="1">'All Projects'!H10-'Current Projects'!G10</f>
        <v>0</v>
      </c>
      <c r="I10" s="93">
        <f ca="1">'All Projects'!I10-'Current Projects'!H10</f>
        <v>0</v>
      </c>
      <c r="J10" s="93">
        <f ca="1">'All Projects'!J10-'Current Projects'!I10</f>
        <v>0</v>
      </c>
      <c r="K10" s="97">
        <f ca="1">'All Projects'!K10-'Current Projects'!J10</f>
        <v>0</v>
      </c>
      <c r="L10" s="93">
        <f ca="1">'All Projects'!L10-'Current Projects'!K10</f>
        <v>0</v>
      </c>
      <c r="M10" s="93">
        <f ca="1">'All Projects'!M10-'Current Projects'!L10</f>
        <v>0</v>
      </c>
      <c r="N10" s="93">
        <f ca="1">'All Projects'!N10-'Current Projects'!M10</f>
        <v>0</v>
      </c>
      <c r="O10" s="97">
        <f ca="1">'All Projects'!O10-'Current Projects'!N10</f>
        <v>0</v>
      </c>
      <c r="P10" s="93">
        <f ca="1">'All Projects'!P10-'Current Projects'!O10</f>
        <v>0</v>
      </c>
      <c r="Q10" s="93">
        <f ca="1">'All Projects'!Q10-'Current Projects'!P10</f>
        <v>0</v>
      </c>
      <c r="R10" s="93">
        <f ca="1">'All Projects'!R10-'Current Projects'!Q10</f>
        <v>0</v>
      </c>
      <c r="S10" s="97">
        <f ca="1">'All Projects'!S10-'Current Projects'!R10</f>
        <v>0</v>
      </c>
      <c r="T10" s="93">
        <f ca="1">'All Projects'!T10-'Current Projects'!S10</f>
        <v>0</v>
      </c>
      <c r="U10" s="93">
        <f ca="1">'All Projects'!U10-'Current Projects'!T10</f>
        <v>0</v>
      </c>
      <c r="V10" s="93">
        <f ca="1">'All Projects'!V10-'Current Projects'!U10</f>
        <v>0</v>
      </c>
      <c r="W10" s="97">
        <f ca="1">'All Projects'!W10-'Current Projects'!V10</f>
        <v>0</v>
      </c>
      <c r="X10" s="93">
        <f ca="1">'All Projects'!X10-'Current Projects'!W10</f>
        <v>0</v>
      </c>
      <c r="Y10" s="93">
        <f ca="1">'All Projects'!Y10-'Current Projects'!X10</f>
        <v>0</v>
      </c>
      <c r="Z10" s="93">
        <f ca="1">'All Projects'!Z10-'Current Projects'!Y10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/>
      <c r="H11" s="89">
        <f ca="1">'All Projects'!H11-'Current Projects'!G11</f>
        <v>0</v>
      </c>
      <c r="I11" s="89">
        <f ca="1">'All Projects'!I11-'Current Projects'!H11</f>
        <v>0</v>
      </c>
      <c r="J11" s="89">
        <f ca="1">'All Projects'!J11-'Current Projects'!I11</f>
        <v>0</v>
      </c>
      <c r="K11" s="98">
        <f ca="1">'All Projects'!K11-'Current Projects'!J11</f>
        <v>0</v>
      </c>
      <c r="L11" s="89">
        <f ca="1">'All Projects'!L11-'Current Projects'!K11</f>
        <v>0</v>
      </c>
      <c r="M11" s="89">
        <f ca="1">'All Projects'!M11-'Current Projects'!L11</f>
        <v>0</v>
      </c>
      <c r="N11" s="89">
        <f ca="1">'All Projects'!N11-'Current Projects'!M11</f>
        <v>0</v>
      </c>
      <c r="O11" s="98">
        <f ca="1">'All Projects'!O11-'Current Projects'!N11</f>
        <v>0</v>
      </c>
      <c r="P11" s="89">
        <f ca="1">'All Projects'!P11-'Current Projects'!O11</f>
        <v>0</v>
      </c>
      <c r="Q11" s="89">
        <f ca="1">'All Projects'!Q11-'Current Projects'!P11</f>
        <v>0</v>
      </c>
      <c r="R11" s="89">
        <f ca="1">'All Projects'!R11-'Current Projects'!Q11</f>
        <v>0</v>
      </c>
      <c r="S11" s="98">
        <f ca="1">'All Projects'!S11-'Current Projects'!R11</f>
        <v>0</v>
      </c>
      <c r="T11" s="89">
        <f ca="1">'All Projects'!T11-'Current Projects'!S11</f>
        <v>0</v>
      </c>
      <c r="U11" s="89">
        <f ca="1">'All Projects'!U11-'Current Projects'!T11</f>
        <v>0</v>
      </c>
      <c r="V11" s="89">
        <f ca="1">'All Projects'!V11-'Current Projects'!U11</f>
        <v>0</v>
      </c>
      <c r="W11" s="98">
        <f ca="1">'All Projects'!W11-'Current Projects'!V11</f>
        <v>0</v>
      </c>
      <c r="X11" s="89">
        <f ca="1">'All Projects'!X11-'Current Projects'!W11</f>
        <v>0</v>
      </c>
      <c r="Y11" s="89">
        <f ca="1">'All Projects'!Y11-'Current Projects'!X11</f>
        <v>0</v>
      </c>
      <c r="Z11" s="89">
        <f ca="1">'All Projects'!Z11-'Current Projects'!Y11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/>
      <c r="H12" s="93">
        <f ca="1">'All Projects'!H12-'Current Projects'!G12</f>
        <v>0</v>
      </c>
      <c r="I12" s="93">
        <f ca="1">'All Projects'!I12-'Current Projects'!H12</f>
        <v>0</v>
      </c>
      <c r="J12" s="93">
        <f ca="1">'All Projects'!J12-'Current Projects'!I12</f>
        <v>0</v>
      </c>
      <c r="K12" s="97">
        <f ca="1">'All Projects'!K12-'Current Projects'!J12</f>
        <v>0</v>
      </c>
      <c r="L12" s="93">
        <f ca="1">'All Projects'!L12-'Current Projects'!K12</f>
        <v>0</v>
      </c>
      <c r="M12" s="93">
        <f ca="1">'All Projects'!M12-'Current Projects'!L12</f>
        <v>0</v>
      </c>
      <c r="N12" s="93">
        <f ca="1">'All Projects'!N12-'Current Projects'!M12</f>
        <v>0</v>
      </c>
      <c r="O12" s="97">
        <f ca="1">'All Projects'!O12-'Current Projects'!N12</f>
        <v>0</v>
      </c>
      <c r="P12" s="93">
        <f ca="1">'All Projects'!P12-'Current Projects'!O12</f>
        <v>0</v>
      </c>
      <c r="Q12" s="93">
        <f ca="1">'All Projects'!Q12-'Current Projects'!P12</f>
        <v>0</v>
      </c>
      <c r="R12" s="93">
        <f ca="1">'All Projects'!R12-'Current Projects'!Q12</f>
        <v>0</v>
      </c>
      <c r="S12" s="97">
        <f ca="1">'All Projects'!S12-'Current Projects'!R12</f>
        <v>0</v>
      </c>
      <c r="T12" s="93">
        <f ca="1">'All Projects'!T12-'Current Projects'!S12</f>
        <v>0</v>
      </c>
      <c r="U12" s="93">
        <f ca="1">'All Projects'!U12-'Current Projects'!T12</f>
        <v>0</v>
      </c>
      <c r="V12" s="93">
        <f ca="1">'All Projects'!V12-'Current Projects'!U12</f>
        <v>0</v>
      </c>
      <c r="W12" s="97">
        <f ca="1">'All Projects'!W12-'Current Projects'!V12</f>
        <v>0</v>
      </c>
      <c r="X12" s="93">
        <f ca="1">'All Projects'!X12-'Current Projects'!W12</f>
        <v>0</v>
      </c>
      <c r="Y12" s="93">
        <f ca="1">'All Projects'!Y12-'Current Projects'!X12</f>
        <v>0</v>
      </c>
      <c r="Z12" s="93">
        <f ca="1">'All Projects'!Z12-'Current Projects'!Y12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/>
      <c r="H13" s="89">
        <f ca="1">'All Projects'!H13-'Current Projects'!G13</f>
        <v>0</v>
      </c>
      <c r="I13" s="89">
        <f ca="1">'All Projects'!I13-'Current Projects'!H13</f>
        <v>0</v>
      </c>
      <c r="J13" s="89">
        <f ca="1">'All Projects'!J13-'Current Projects'!I13</f>
        <v>0</v>
      </c>
      <c r="K13" s="98">
        <f ca="1">'All Projects'!K13-'Current Projects'!J13</f>
        <v>0</v>
      </c>
      <c r="L13" s="89">
        <f ca="1">'All Projects'!L13-'Current Projects'!K13</f>
        <v>0</v>
      </c>
      <c r="M13" s="89">
        <f ca="1">'All Projects'!M13-'Current Projects'!L13</f>
        <v>0</v>
      </c>
      <c r="N13" s="89">
        <f ca="1">'All Projects'!N13-'Current Projects'!M13</f>
        <v>0</v>
      </c>
      <c r="O13" s="98">
        <f ca="1">'All Projects'!O13-'Current Projects'!N13</f>
        <v>0</v>
      </c>
      <c r="P13" s="89">
        <f ca="1">'All Projects'!P13-'Current Projects'!O13</f>
        <v>0</v>
      </c>
      <c r="Q13" s="89">
        <f ca="1">'All Projects'!Q13-'Current Projects'!P13</f>
        <v>0</v>
      </c>
      <c r="R13" s="89">
        <f ca="1">'All Projects'!R13-'Current Projects'!Q13</f>
        <v>0</v>
      </c>
      <c r="S13" s="98">
        <f ca="1">'All Projects'!S13-'Current Projects'!R13</f>
        <v>0</v>
      </c>
      <c r="T13" s="89">
        <f ca="1">'All Projects'!T13-'Current Projects'!S13</f>
        <v>0</v>
      </c>
      <c r="U13" s="89">
        <f ca="1">'All Projects'!U13-'Current Projects'!T13</f>
        <v>0</v>
      </c>
      <c r="V13" s="89">
        <f ca="1">'All Projects'!V13-'Current Projects'!U13</f>
        <v>0</v>
      </c>
      <c r="W13" s="98">
        <f ca="1">'All Projects'!W13-'Current Projects'!V13</f>
        <v>0</v>
      </c>
      <c r="X13" s="89">
        <f ca="1">'All Projects'!X13-'Current Projects'!W13</f>
        <v>0</v>
      </c>
      <c r="Y13" s="89">
        <f ca="1">'All Projects'!Y13-'Current Projects'!X13</f>
        <v>0</v>
      </c>
      <c r="Z13" s="89">
        <f ca="1">'All Projects'!Z13-'Current Projects'!Y13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/>
      <c r="H14" s="93">
        <f ca="1">'All Projects'!H14-'Current Projects'!G14</f>
        <v>0</v>
      </c>
      <c r="I14" s="93">
        <f ca="1">'All Projects'!I14-'Current Projects'!H14</f>
        <v>0</v>
      </c>
      <c r="J14" s="93">
        <f ca="1">'All Projects'!J14-'Current Projects'!I14</f>
        <v>0</v>
      </c>
      <c r="K14" s="97">
        <f ca="1">'All Projects'!K14-'Current Projects'!J14</f>
        <v>0</v>
      </c>
      <c r="L14" s="93">
        <f ca="1">'All Projects'!L14-'Current Projects'!K14</f>
        <v>0</v>
      </c>
      <c r="M14" s="93">
        <f ca="1">'All Projects'!M14-'Current Projects'!L14</f>
        <v>0</v>
      </c>
      <c r="N14" s="93">
        <f ca="1">'All Projects'!N14-'Current Projects'!M14</f>
        <v>0</v>
      </c>
      <c r="O14" s="97">
        <f ca="1">'All Projects'!O14-'Current Projects'!N14</f>
        <v>0</v>
      </c>
      <c r="P14" s="93">
        <f ca="1">'All Projects'!P14-'Current Projects'!O14</f>
        <v>0</v>
      </c>
      <c r="Q14" s="93">
        <f ca="1">'All Projects'!Q14-'Current Projects'!P14</f>
        <v>0</v>
      </c>
      <c r="R14" s="93">
        <f ca="1">'All Projects'!R14-'Current Projects'!Q14</f>
        <v>0</v>
      </c>
      <c r="S14" s="97">
        <f ca="1">'All Projects'!S14-'Current Projects'!R14</f>
        <v>0</v>
      </c>
      <c r="T14" s="93">
        <f ca="1">'All Projects'!T14-'Current Projects'!S14</f>
        <v>0</v>
      </c>
      <c r="U14" s="93">
        <f ca="1">'All Projects'!U14-'Current Projects'!T14</f>
        <v>1</v>
      </c>
      <c r="V14" s="93">
        <f ca="1">'All Projects'!V14-'Current Projects'!U14</f>
        <v>1</v>
      </c>
      <c r="W14" s="97">
        <f ca="1">'All Projects'!W14-'Current Projects'!V14</f>
        <v>1</v>
      </c>
      <c r="X14" s="93">
        <f ca="1">'All Projects'!X14-'Current Projects'!W14</f>
        <v>1</v>
      </c>
      <c r="Y14" s="93">
        <f ca="1">'All Projects'!Y14-'Current Projects'!X14</f>
        <v>1</v>
      </c>
      <c r="Z14" s="93">
        <f ca="1">'All Projects'!Z14-'Current Projects'!Y14</f>
        <v>1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/>
      <c r="H15" s="89">
        <f ca="1">'All Projects'!H15-'Current Projects'!G15</f>
        <v>0</v>
      </c>
      <c r="I15" s="89">
        <f ca="1">'All Projects'!I15-'Current Projects'!H15</f>
        <v>0</v>
      </c>
      <c r="J15" s="89">
        <f ca="1">'All Projects'!J15-'Current Projects'!I15</f>
        <v>0</v>
      </c>
      <c r="K15" s="98">
        <f ca="1">'All Projects'!K15-'Current Projects'!J15</f>
        <v>0</v>
      </c>
      <c r="L15" s="89">
        <f ca="1">'All Projects'!L15-'Current Projects'!K15</f>
        <v>0</v>
      </c>
      <c r="M15" s="89">
        <f ca="1">'All Projects'!M15-'Current Projects'!L15</f>
        <v>0</v>
      </c>
      <c r="N15" s="89">
        <f ca="1">'All Projects'!N15-'Current Projects'!M15</f>
        <v>0</v>
      </c>
      <c r="O15" s="98">
        <f ca="1">'All Projects'!O15-'Current Projects'!N15</f>
        <v>0</v>
      </c>
      <c r="P15" s="89">
        <f ca="1">'All Projects'!P15-'Current Projects'!O15</f>
        <v>0</v>
      </c>
      <c r="Q15" s="89">
        <f ca="1">'All Projects'!Q15-'Current Projects'!P15</f>
        <v>0</v>
      </c>
      <c r="R15" s="89">
        <f ca="1">'All Projects'!R15-'Current Projects'!Q15</f>
        <v>0</v>
      </c>
      <c r="S15" s="98">
        <f ca="1">'All Projects'!S15-'Current Projects'!R15</f>
        <v>0</v>
      </c>
      <c r="T15" s="89">
        <f ca="1">'All Projects'!T15-'Current Projects'!S15</f>
        <v>0</v>
      </c>
      <c r="U15" s="89">
        <f ca="1">'All Projects'!U15-'Current Projects'!T15</f>
        <v>0</v>
      </c>
      <c r="V15" s="89">
        <f ca="1">'All Projects'!V15-'Current Projects'!U15</f>
        <v>0</v>
      </c>
      <c r="W15" s="98">
        <f ca="1">'All Projects'!W15-'Current Projects'!V15</f>
        <v>0</v>
      </c>
      <c r="X15" s="89">
        <f ca="1">'All Projects'!X15-'Current Projects'!W15</f>
        <v>0</v>
      </c>
      <c r="Y15" s="89">
        <f ca="1">'All Projects'!Y15-'Current Projects'!X15</f>
        <v>0</v>
      </c>
      <c r="Z15" s="89">
        <f ca="1">'All Projects'!Z15-'Current Projects'!Y15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/>
      <c r="H16" s="93">
        <f ca="1">'All Projects'!H16-'Current Projects'!G16</f>
        <v>0</v>
      </c>
      <c r="I16" s="93">
        <f ca="1">'All Projects'!I16-'Current Projects'!H16</f>
        <v>0</v>
      </c>
      <c r="J16" s="93">
        <f ca="1">'All Projects'!J16-'Current Projects'!I16</f>
        <v>0</v>
      </c>
      <c r="K16" s="97">
        <f ca="1">'All Projects'!K16-'Current Projects'!J16</f>
        <v>0</v>
      </c>
      <c r="L16" s="93">
        <f ca="1">'All Projects'!L16-'Current Projects'!K16</f>
        <v>0</v>
      </c>
      <c r="M16" s="93">
        <f ca="1">'All Projects'!M16-'Current Projects'!L16</f>
        <v>0</v>
      </c>
      <c r="N16" s="93">
        <f ca="1">'All Projects'!N16-'Current Projects'!M16</f>
        <v>1</v>
      </c>
      <c r="O16" s="97">
        <f ca="1">'All Projects'!O16-'Current Projects'!N16</f>
        <v>1</v>
      </c>
      <c r="P16" s="93">
        <f ca="1">'All Projects'!P16-'Current Projects'!O16</f>
        <v>1</v>
      </c>
      <c r="Q16" s="93">
        <f ca="1">'All Projects'!Q16-'Current Projects'!P16</f>
        <v>1</v>
      </c>
      <c r="R16" s="93">
        <f ca="1">'All Projects'!R16-'Current Projects'!Q16</f>
        <v>1</v>
      </c>
      <c r="S16" s="97">
        <f ca="1">'All Projects'!S16-'Current Projects'!R16</f>
        <v>2</v>
      </c>
      <c r="T16" s="93">
        <f ca="1">'All Projects'!T16-'Current Projects'!S16</f>
        <v>2</v>
      </c>
      <c r="U16" s="93">
        <f ca="1">'All Projects'!U16-'Current Projects'!T16</f>
        <v>2</v>
      </c>
      <c r="V16" s="93">
        <f ca="1">'All Projects'!V16-'Current Projects'!U16</f>
        <v>2</v>
      </c>
      <c r="W16" s="97">
        <f ca="1">'All Projects'!W16-'Current Projects'!V16</f>
        <v>2</v>
      </c>
      <c r="X16" s="93">
        <f ca="1">'All Projects'!X16-'Current Projects'!W16</f>
        <v>2</v>
      </c>
      <c r="Y16" s="93">
        <f ca="1">'All Projects'!Y16-'Current Projects'!X16</f>
        <v>2</v>
      </c>
      <c r="Z16" s="93">
        <f ca="1">'All Projects'!Z16-'Current Projects'!Y16</f>
        <v>2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/>
      <c r="H17" s="93">
        <f ca="1">'All Projects'!H17-'Current Projects'!G17</f>
        <v>0</v>
      </c>
      <c r="I17" s="93">
        <f ca="1">'All Projects'!I17-'Current Projects'!H17</f>
        <v>0</v>
      </c>
      <c r="J17" s="93">
        <f ca="1">'All Projects'!J17-'Current Projects'!I17</f>
        <v>0</v>
      </c>
      <c r="K17" s="97">
        <f ca="1">'All Projects'!K17-'Current Projects'!J17</f>
        <v>0</v>
      </c>
      <c r="L17" s="93">
        <f ca="1">'All Projects'!L17-'Current Projects'!K17</f>
        <v>0</v>
      </c>
      <c r="M17" s="93">
        <f ca="1">'All Projects'!M17-'Current Projects'!L17</f>
        <v>0</v>
      </c>
      <c r="N17" s="93">
        <f ca="1">'All Projects'!N17-'Current Projects'!M17</f>
        <v>0</v>
      </c>
      <c r="O17" s="97">
        <f ca="1">'All Projects'!O17-'Current Projects'!N17</f>
        <v>0</v>
      </c>
      <c r="P17" s="93">
        <f ca="1">'All Projects'!P17-'Current Projects'!O17</f>
        <v>0</v>
      </c>
      <c r="Q17" s="93">
        <f ca="1">'All Projects'!Q17-'Current Projects'!P17</f>
        <v>0</v>
      </c>
      <c r="R17" s="93">
        <f ca="1">'All Projects'!R17-'Current Projects'!Q17</f>
        <v>0</v>
      </c>
      <c r="S17" s="97">
        <f ca="1">'All Projects'!S17-'Current Projects'!R17</f>
        <v>0</v>
      </c>
      <c r="T17" s="93">
        <f ca="1">'All Projects'!T17-'Current Projects'!S17</f>
        <v>0</v>
      </c>
      <c r="U17" s="93">
        <f ca="1">'All Projects'!U17-'Current Projects'!T17</f>
        <v>0</v>
      </c>
      <c r="V17" s="93">
        <f ca="1">'All Projects'!V17-'Current Projects'!U17</f>
        <v>0</v>
      </c>
      <c r="W17" s="97">
        <f ca="1">'All Projects'!W17-'Current Projects'!V17</f>
        <v>0</v>
      </c>
      <c r="X17" s="93">
        <f ca="1">'All Projects'!X17-'Current Projects'!W17</f>
        <v>0</v>
      </c>
      <c r="Y17" s="93">
        <f ca="1">'All Projects'!Y17-'Current Projects'!X17</f>
        <v>0</v>
      </c>
      <c r="Z17" s="93">
        <f ca="1">'All Projects'!Z17-'Current Projects'!Y17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/>
      <c r="H18" s="89">
        <f ca="1">'All Projects'!H18-'Current Projects'!G18</f>
        <v>0</v>
      </c>
      <c r="I18" s="89">
        <f ca="1">'All Projects'!I18-'Current Projects'!H18</f>
        <v>0</v>
      </c>
      <c r="J18" s="89">
        <f ca="1">'All Projects'!J18-'Current Projects'!I18</f>
        <v>0</v>
      </c>
      <c r="K18" s="98">
        <f ca="1">'All Projects'!K18-'Current Projects'!J18</f>
        <v>0</v>
      </c>
      <c r="L18" s="89">
        <f ca="1">'All Projects'!L18-'Current Projects'!K18</f>
        <v>0</v>
      </c>
      <c r="M18" s="89">
        <f ca="1">'All Projects'!M18-'Current Projects'!L18</f>
        <v>0</v>
      </c>
      <c r="N18" s="89">
        <f ca="1">'All Projects'!N18-'Current Projects'!M18</f>
        <v>0</v>
      </c>
      <c r="O18" s="98">
        <f ca="1">'All Projects'!O18-'Current Projects'!N18</f>
        <v>0</v>
      </c>
      <c r="P18" s="89">
        <f ca="1">'All Projects'!P18-'Current Projects'!O18</f>
        <v>0</v>
      </c>
      <c r="Q18" s="89">
        <f ca="1">'All Projects'!Q18-'Current Projects'!P18</f>
        <v>0</v>
      </c>
      <c r="R18" s="89">
        <f ca="1">'All Projects'!R18-'Current Projects'!Q18</f>
        <v>0</v>
      </c>
      <c r="S18" s="98">
        <f ca="1">'All Projects'!S18-'Current Projects'!R18</f>
        <v>0</v>
      </c>
      <c r="T18" s="89">
        <f ca="1">'All Projects'!T18-'Current Projects'!S18</f>
        <v>0</v>
      </c>
      <c r="U18" s="89">
        <f ca="1">'All Projects'!U18-'Current Projects'!T18</f>
        <v>0</v>
      </c>
      <c r="V18" s="89">
        <f ca="1">'All Projects'!V18-'Current Projects'!U18</f>
        <v>0</v>
      </c>
      <c r="W18" s="98">
        <f ca="1">'All Projects'!W18-'Current Projects'!V18</f>
        <v>0</v>
      </c>
      <c r="X18" s="89">
        <f ca="1">'All Projects'!X18-'Current Projects'!W18</f>
        <v>0</v>
      </c>
      <c r="Y18" s="89">
        <f ca="1">'All Projects'!Y18-'Current Projects'!X18</f>
        <v>0</v>
      </c>
      <c r="Z18" s="89">
        <f ca="1">'All Projects'!Z18-'Current Projects'!Y18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/>
      <c r="H19" s="93">
        <f ca="1">'All Projects'!H19-'Current Projects'!G19</f>
        <v>0</v>
      </c>
      <c r="I19" s="93">
        <f ca="1">'All Projects'!I19-'Current Projects'!H19</f>
        <v>0</v>
      </c>
      <c r="J19" s="93">
        <f ca="1">'All Projects'!J19-'Current Projects'!I19</f>
        <v>0</v>
      </c>
      <c r="K19" s="97">
        <f ca="1">'All Projects'!K19-'Current Projects'!J19</f>
        <v>0</v>
      </c>
      <c r="L19" s="93">
        <f ca="1">'All Projects'!L19-'Current Projects'!K19</f>
        <v>0</v>
      </c>
      <c r="M19" s="93">
        <f ca="1">'All Projects'!M19-'Current Projects'!L19</f>
        <v>0</v>
      </c>
      <c r="N19" s="93">
        <f ca="1">'All Projects'!N19-'Current Projects'!M19</f>
        <v>0</v>
      </c>
      <c r="O19" s="97">
        <f ca="1">'All Projects'!O19-'Current Projects'!N19</f>
        <v>0</v>
      </c>
      <c r="P19" s="93">
        <f ca="1">'All Projects'!P19-'Current Projects'!O19</f>
        <v>0</v>
      </c>
      <c r="Q19" s="93">
        <f ca="1">'All Projects'!Q19-'Current Projects'!P19</f>
        <v>0</v>
      </c>
      <c r="R19" s="93">
        <f ca="1">'All Projects'!R19-'Current Projects'!Q19</f>
        <v>0</v>
      </c>
      <c r="S19" s="97">
        <f ca="1">'All Projects'!S19-'Current Projects'!R19</f>
        <v>0</v>
      </c>
      <c r="T19" s="93">
        <f ca="1">'All Projects'!T19-'Current Projects'!S19</f>
        <v>0</v>
      </c>
      <c r="U19" s="93">
        <f ca="1">'All Projects'!U19-'Current Projects'!T19</f>
        <v>0</v>
      </c>
      <c r="V19" s="93">
        <f ca="1">'All Projects'!V19-'Current Projects'!U19</f>
        <v>0</v>
      </c>
      <c r="W19" s="97">
        <f ca="1">'All Projects'!W19-'Current Projects'!V19</f>
        <v>0</v>
      </c>
      <c r="X19" s="93">
        <f ca="1">'All Projects'!X19-'Current Projects'!W19</f>
        <v>0</v>
      </c>
      <c r="Y19" s="93">
        <f ca="1">'All Projects'!Y19-'Current Projects'!X19</f>
        <v>0</v>
      </c>
      <c r="Z19" s="93">
        <f ca="1">'All Projects'!Z19-'Current Projects'!Y19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/>
      <c r="H20" s="93">
        <f ca="1">'All Projects'!H20-'Current Projects'!G20</f>
        <v>0</v>
      </c>
      <c r="I20" s="93">
        <f ca="1">'All Projects'!I20-'Current Projects'!H20</f>
        <v>0</v>
      </c>
      <c r="J20" s="93">
        <f ca="1">'All Projects'!J20-'Current Projects'!I20</f>
        <v>0</v>
      </c>
      <c r="K20" s="97">
        <f ca="1">'All Projects'!K20-'Current Projects'!J20</f>
        <v>0</v>
      </c>
      <c r="L20" s="93">
        <f ca="1">'All Projects'!L20-'Current Projects'!K20</f>
        <v>0</v>
      </c>
      <c r="M20" s="93">
        <f ca="1">'All Projects'!M20-'Current Projects'!L20</f>
        <v>0</v>
      </c>
      <c r="N20" s="93">
        <f ca="1">'All Projects'!N20-'Current Projects'!M20</f>
        <v>0</v>
      </c>
      <c r="O20" s="97">
        <f ca="1">'All Projects'!O20-'Current Projects'!N20</f>
        <v>0</v>
      </c>
      <c r="P20" s="93">
        <f ca="1">'All Projects'!P20-'Current Projects'!O20</f>
        <v>0</v>
      </c>
      <c r="Q20" s="93">
        <f ca="1">'All Projects'!Q20-'Current Projects'!P20</f>
        <v>0</v>
      </c>
      <c r="R20" s="93">
        <f ca="1">'All Projects'!R20-'Current Projects'!Q20</f>
        <v>0</v>
      </c>
      <c r="S20" s="97">
        <f ca="1">'All Projects'!S20-'Current Projects'!R20</f>
        <v>0</v>
      </c>
      <c r="T20" s="93">
        <f ca="1">'All Projects'!T20-'Current Projects'!S20</f>
        <v>0</v>
      </c>
      <c r="U20" s="93">
        <f ca="1">'All Projects'!U20-'Current Projects'!T20</f>
        <v>0</v>
      </c>
      <c r="V20" s="93">
        <f ca="1">'All Projects'!V20-'Current Projects'!U20</f>
        <v>0</v>
      </c>
      <c r="W20" s="97">
        <f ca="1">'All Projects'!W20-'Current Projects'!V20</f>
        <v>0</v>
      </c>
      <c r="X20" s="93">
        <f ca="1">'All Projects'!X20-'Current Projects'!W20</f>
        <v>0</v>
      </c>
      <c r="Y20" s="93">
        <f ca="1">'All Projects'!Y20-'Current Projects'!X20</f>
        <v>0</v>
      </c>
      <c r="Z20" s="93">
        <f ca="1">'All Projects'!Z20-'Current Projects'!Y20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/>
      <c r="H21" s="89">
        <f ca="1">'All Projects'!H21-'Current Projects'!G21</f>
        <v>0</v>
      </c>
      <c r="I21" s="89">
        <f ca="1">'All Projects'!I21-'Current Projects'!H21</f>
        <v>0</v>
      </c>
      <c r="J21" s="89">
        <f ca="1">'All Projects'!J21-'Current Projects'!I21</f>
        <v>0</v>
      </c>
      <c r="K21" s="98">
        <f ca="1">'All Projects'!K21-'Current Projects'!J21</f>
        <v>0</v>
      </c>
      <c r="L21" s="89">
        <f ca="1">'All Projects'!L21-'Current Projects'!K21</f>
        <v>0</v>
      </c>
      <c r="M21" s="89">
        <f ca="1">'All Projects'!M21-'Current Projects'!L21</f>
        <v>0</v>
      </c>
      <c r="N21" s="89">
        <f ca="1">'All Projects'!N21-'Current Projects'!M21</f>
        <v>0</v>
      </c>
      <c r="O21" s="98">
        <f ca="1">'All Projects'!O21-'Current Projects'!N21</f>
        <v>0</v>
      </c>
      <c r="P21" s="89">
        <f ca="1">'All Projects'!P21-'Current Projects'!O21</f>
        <v>0</v>
      </c>
      <c r="Q21" s="89">
        <f ca="1">'All Projects'!Q21-'Current Projects'!P21</f>
        <v>0</v>
      </c>
      <c r="R21" s="89">
        <f ca="1">'All Projects'!R21-'Current Projects'!Q21</f>
        <v>0</v>
      </c>
      <c r="S21" s="98">
        <f ca="1">'All Projects'!S21-'Current Projects'!R21</f>
        <v>0</v>
      </c>
      <c r="T21" s="89">
        <f ca="1">'All Projects'!T21-'Current Projects'!S21</f>
        <v>0</v>
      </c>
      <c r="U21" s="89">
        <f ca="1">'All Projects'!U21-'Current Projects'!T21</f>
        <v>0</v>
      </c>
      <c r="V21" s="89">
        <f ca="1">'All Projects'!V21-'Current Projects'!U21</f>
        <v>0</v>
      </c>
      <c r="W21" s="98">
        <f ca="1">'All Projects'!W21-'Current Projects'!V21</f>
        <v>0</v>
      </c>
      <c r="X21" s="89">
        <f ca="1">'All Projects'!X21-'Current Projects'!W21</f>
        <v>2</v>
      </c>
      <c r="Y21" s="89">
        <f ca="1">'All Projects'!Y21-'Current Projects'!X21</f>
        <v>2</v>
      </c>
      <c r="Z21" s="89">
        <f ca="1">'All Projects'!Z21-'Current Projects'!Y21</f>
        <v>2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/>
      <c r="H22" s="93">
        <f ca="1">'All Projects'!H22-'Current Projects'!G22</f>
        <v>0</v>
      </c>
      <c r="I22" s="93">
        <f ca="1">'All Projects'!I22-'Current Projects'!H22</f>
        <v>0</v>
      </c>
      <c r="J22" s="93">
        <f ca="1">'All Projects'!J22-'Current Projects'!I22</f>
        <v>0</v>
      </c>
      <c r="K22" s="97">
        <f ca="1">'All Projects'!K22-'Current Projects'!J22</f>
        <v>0</v>
      </c>
      <c r="L22" s="93">
        <f ca="1">'All Projects'!L22-'Current Projects'!K22</f>
        <v>0</v>
      </c>
      <c r="M22" s="93">
        <f ca="1">'All Projects'!M22-'Current Projects'!L22</f>
        <v>0</v>
      </c>
      <c r="N22" s="93">
        <f ca="1">'All Projects'!N22-'Current Projects'!M22</f>
        <v>0</v>
      </c>
      <c r="O22" s="97">
        <f ca="1">'All Projects'!O22-'Current Projects'!N22</f>
        <v>0</v>
      </c>
      <c r="P22" s="93">
        <f ca="1">'All Projects'!P22-'Current Projects'!O22</f>
        <v>0</v>
      </c>
      <c r="Q22" s="93">
        <f ca="1">'All Projects'!Q22-'Current Projects'!P22</f>
        <v>0</v>
      </c>
      <c r="R22" s="93">
        <f ca="1">'All Projects'!R22-'Current Projects'!Q22</f>
        <v>0</v>
      </c>
      <c r="S22" s="97">
        <f ca="1">'All Projects'!S22-'Current Projects'!R22</f>
        <v>0</v>
      </c>
      <c r="T22" s="93">
        <f ca="1">'All Projects'!T22-'Current Projects'!S22</f>
        <v>0</v>
      </c>
      <c r="U22" s="93">
        <f ca="1">'All Projects'!U22-'Current Projects'!T22</f>
        <v>0</v>
      </c>
      <c r="V22" s="93">
        <f ca="1">'All Projects'!V22-'Current Projects'!U22</f>
        <v>0</v>
      </c>
      <c r="W22" s="97">
        <f ca="1">'All Projects'!W22-'Current Projects'!V22</f>
        <v>0</v>
      </c>
      <c r="X22" s="93">
        <f ca="1">'All Projects'!X22-'Current Projects'!W22</f>
        <v>0</v>
      </c>
      <c r="Y22" s="93">
        <f ca="1">'All Projects'!Y22-'Current Projects'!X22</f>
        <v>0</v>
      </c>
      <c r="Z22" s="93">
        <f ca="1">'All Projects'!Z22-'Current Projects'!Y22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/>
      <c r="H23" s="93">
        <f ca="1">'All Projects'!H23-'Current Projects'!G23</f>
        <v>0</v>
      </c>
      <c r="I23" s="93">
        <f ca="1">'All Projects'!I23-'Current Projects'!H23</f>
        <v>0</v>
      </c>
      <c r="J23" s="93">
        <f ca="1">'All Projects'!J23-'Current Projects'!I23</f>
        <v>0</v>
      </c>
      <c r="K23" s="97">
        <f ca="1">'All Projects'!K23-'Current Projects'!J23</f>
        <v>0</v>
      </c>
      <c r="L23" s="93">
        <f ca="1">'All Projects'!L23-'Current Projects'!K23</f>
        <v>0</v>
      </c>
      <c r="M23" s="93">
        <f ca="1">'All Projects'!M23-'Current Projects'!L23</f>
        <v>0</v>
      </c>
      <c r="N23" s="93">
        <f ca="1">'All Projects'!N23-'Current Projects'!M23</f>
        <v>0</v>
      </c>
      <c r="O23" s="97">
        <f ca="1">'All Projects'!O23-'Current Projects'!N23</f>
        <v>0</v>
      </c>
      <c r="P23" s="93">
        <f ca="1">'All Projects'!P23-'Current Projects'!O23</f>
        <v>0</v>
      </c>
      <c r="Q23" s="93">
        <f ca="1">'All Projects'!Q23-'Current Projects'!P23</f>
        <v>0</v>
      </c>
      <c r="R23" s="93">
        <f ca="1">'All Projects'!R23-'Current Projects'!Q23</f>
        <v>0</v>
      </c>
      <c r="S23" s="97">
        <f ca="1">'All Projects'!S23-'Current Projects'!R23</f>
        <v>0</v>
      </c>
      <c r="T23" s="93">
        <f ca="1">'All Projects'!T23-'Current Projects'!S23</f>
        <v>0</v>
      </c>
      <c r="U23" s="93">
        <f ca="1">'All Projects'!U23-'Current Projects'!T23</f>
        <v>0</v>
      </c>
      <c r="V23" s="93">
        <f ca="1">'All Projects'!V23-'Current Projects'!U23</f>
        <v>0</v>
      </c>
      <c r="W23" s="97">
        <f ca="1">'All Projects'!W23-'Current Projects'!V23</f>
        <v>0</v>
      </c>
      <c r="X23" s="93">
        <f ca="1">'All Projects'!X23-'Current Projects'!W23</f>
        <v>0</v>
      </c>
      <c r="Y23" s="93">
        <f ca="1">'All Projects'!Y23-'Current Projects'!X23</f>
        <v>0</v>
      </c>
      <c r="Z23" s="93">
        <f ca="1">'All Projects'!Z23-'Current Projects'!Y23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/>
      <c r="H24" s="93">
        <f ca="1">'All Projects'!H24-'Current Projects'!G24</f>
        <v>0</v>
      </c>
      <c r="I24" s="93">
        <f ca="1">'All Projects'!I24-'Current Projects'!H24</f>
        <v>0</v>
      </c>
      <c r="J24" s="93">
        <f ca="1">'All Projects'!J24-'Current Projects'!I24</f>
        <v>0</v>
      </c>
      <c r="K24" s="97">
        <f ca="1">'All Projects'!K24-'Current Projects'!J24</f>
        <v>0</v>
      </c>
      <c r="L24" s="93">
        <f ca="1">'All Projects'!L24-'Current Projects'!K24</f>
        <v>0</v>
      </c>
      <c r="M24" s="93">
        <f ca="1">'All Projects'!M24-'Current Projects'!L24</f>
        <v>0</v>
      </c>
      <c r="N24" s="93">
        <f ca="1">'All Projects'!N24-'Current Projects'!M24</f>
        <v>0</v>
      </c>
      <c r="O24" s="97">
        <f ca="1">'All Projects'!O24-'Current Projects'!N24</f>
        <v>0</v>
      </c>
      <c r="P24" s="93">
        <f ca="1">'All Projects'!P24-'Current Projects'!O24</f>
        <v>0</v>
      </c>
      <c r="Q24" s="93">
        <f ca="1">'All Projects'!Q24-'Current Projects'!P24</f>
        <v>0</v>
      </c>
      <c r="R24" s="93">
        <f ca="1">'All Projects'!R24-'Current Projects'!Q24</f>
        <v>0</v>
      </c>
      <c r="S24" s="97">
        <f ca="1">'All Projects'!S24-'Current Projects'!R24</f>
        <v>0</v>
      </c>
      <c r="T24" s="93">
        <f ca="1">'All Projects'!T24-'Current Projects'!S24</f>
        <v>0</v>
      </c>
      <c r="U24" s="93">
        <f ca="1">'All Projects'!U24-'Current Projects'!T24</f>
        <v>0</v>
      </c>
      <c r="V24" s="93">
        <f ca="1">'All Projects'!V24-'Current Projects'!U24</f>
        <v>0</v>
      </c>
      <c r="W24" s="97">
        <f ca="1">'All Projects'!W24-'Current Projects'!V24</f>
        <v>0</v>
      </c>
      <c r="X24" s="93">
        <f ca="1">'All Projects'!X24-'Current Projects'!W24</f>
        <v>0</v>
      </c>
      <c r="Y24" s="93">
        <f ca="1">'All Projects'!Y24-'Current Projects'!X24</f>
        <v>1</v>
      </c>
      <c r="Z24" s="93">
        <f ca="1">'All Projects'!Z24-'Current Projects'!Y24</f>
        <v>1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/>
      <c r="H25" s="93">
        <f ca="1">'All Projects'!H25-'Current Projects'!G25</f>
        <v>0</v>
      </c>
      <c r="I25" s="93">
        <f ca="1">'All Projects'!I25-'Current Projects'!H25</f>
        <v>0</v>
      </c>
      <c r="J25" s="93">
        <f ca="1">'All Projects'!J25-'Current Projects'!I25</f>
        <v>0</v>
      </c>
      <c r="K25" s="97">
        <f ca="1">'All Projects'!K25-'Current Projects'!J25</f>
        <v>0</v>
      </c>
      <c r="L25" s="93">
        <f ca="1">'All Projects'!L25-'Current Projects'!K25</f>
        <v>0</v>
      </c>
      <c r="M25" s="93">
        <f ca="1">'All Projects'!M25-'Current Projects'!L25</f>
        <v>0</v>
      </c>
      <c r="N25" s="93">
        <f ca="1">'All Projects'!N25-'Current Projects'!M25</f>
        <v>0</v>
      </c>
      <c r="O25" s="97">
        <f ca="1">'All Projects'!O25-'Current Projects'!N25</f>
        <v>0</v>
      </c>
      <c r="P25" s="93">
        <f ca="1">'All Projects'!P25-'Current Projects'!O25</f>
        <v>0</v>
      </c>
      <c r="Q25" s="93">
        <f ca="1">'All Projects'!Q25-'Current Projects'!P25</f>
        <v>0</v>
      </c>
      <c r="R25" s="93">
        <f ca="1">'All Projects'!R25-'Current Projects'!Q25</f>
        <v>0</v>
      </c>
      <c r="S25" s="97">
        <f ca="1">'All Projects'!S25-'Current Projects'!R25</f>
        <v>0</v>
      </c>
      <c r="T25" s="93">
        <f ca="1">'All Projects'!T25-'Current Projects'!S25</f>
        <v>0</v>
      </c>
      <c r="U25" s="93">
        <f ca="1">'All Projects'!U25-'Current Projects'!T25</f>
        <v>0</v>
      </c>
      <c r="V25" s="93">
        <f ca="1">'All Projects'!V25-'Current Projects'!U25</f>
        <v>0</v>
      </c>
      <c r="W25" s="97">
        <f ca="1">'All Projects'!W25-'Current Projects'!V25</f>
        <v>0</v>
      </c>
      <c r="X25" s="93">
        <f ca="1">'All Projects'!X25-'Current Projects'!W25</f>
        <v>0</v>
      </c>
      <c r="Y25" s="93">
        <f ca="1">'All Projects'!Y25-'Current Projects'!X25</f>
        <v>0</v>
      </c>
      <c r="Z25" s="93">
        <f ca="1">'All Projects'!Z25-'Current Projects'!Y25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/>
      <c r="H26" s="89">
        <f ca="1">'All Projects'!H26-'Current Projects'!G26</f>
        <v>0</v>
      </c>
      <c r="I26" s="89">
        <f ca="1">'All Projects'!I26-'Current Projects'!H26</f>
        <v>0</v>
      </c>
      <c r="J26" s="89">
        <f ca="1">'All Projects'!J26-'Current Projects'!I26</f>
        <v>0</v>
      </c>
      <c r="K26" s="98">
        <f ca="1">'All Projects'!K26-'Current Projects'!J26</f>
        <v>0</v>
      </c>
      <c r="L26" s="89">
        <f ca="1">'All Projects'!L26-'Current Projects'!K26</f>
        <v>0</v>
      </c>
      <c r="M26" s="89">
        <f ca="1">'All Projects'!M26-'Current Projects'!L26</f>
        <v>0</v>
      </c>
      <c r="N26" s="89">
        <f ca="1">'All Projects'!N26-'Current Projects'!M26</f>
        <v>0</v>
      </c>
      <c r="O26" s="98">
        <f ca="1">'All Projects'!O26-'Current Projects'!N26</f>
        <v>0</v>
      </c>
      <c r="P26" s="89">
        <f ca="1">'All Projects'!P26-'Current Projects'!O26</f>
        <v>0</v>
      </c>
      <c r="Q26" s="89">
        <f ca="1">'All Projects'!Q26-'Current Projects'!P26</f>
        <v>0</v>
      </c>
      <c r="R26" s="89">
        <f ca="1">'All Projects'!R26-'Current Projects'!Q26</f>
        <v>0</v>
      </c>
      <c r="S26" s="98">
        <f ca="1">'All Projects'!S26-'Current Projects'!R26</f>
        <v>0</v>
      </c>
      <c r="T26" s="89">
        <f ca="1">'All Projects'!T26-'Current Projects'!S26</f>
        <v>0</v>
      </c>
      <c r="U26" s="89">
        <f ca="1">'All Projects'!U26-'Current Projects'!T26</f>
        <v>0</v>
      </c>
      <c r="V26" s="89">
        <f ca="1">'All Projects'!V26-'Current Projects'!U26</f>
        <v>0</v>
      </c>
      <c r="W26" s="98">
        <f ca="1">'All Projects'!W26-'Current Projects'!V26</f>
        <v>0</v>
      </c>
      <c r="X26" s="89">
        <f ca="1">'All Projects'!X26-'Current Projects'!W26</f>
        <v>0</v>
      </c>
      <c r="Y26" s="89">
        <f ca="1">'All Projects'!Y26-'Current Projects'!X26</f>
        <v>0</v>
      </c>
      <c r="Z26" s="89">
        <f ca="1">'All Projects'!Z26-'Current Projects'!Y26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/>
      <c r="H27" s="93">
        <f ca="1">'All Projects'!H27-'Current Projects'!G27</f>
        <v>0</v>
      </c>
      <c r="I27" s="93">
        <f ca="1">'All Projects'!I27-'Current Projects'!H27</f>
        <v>0</v>
      </c>
      <c r="J27" s="93">
        <f ca="1">'All Projects'!J27-'Current Projects'!I27</f>
        <v>0</v>
      </c>
      <c r="K27" s="97">
        <f ca="1">'All Projects'!K27-'Current Projects'!J27</f>
        <v>0</v>
      </c>
      <c r="L27" s="93">
        <f ca="1">'All Projects'!L27-'Current Projects'!K27</f>
        <v>0</v>
      </c>
      <c r="M27" s="93">
        <f ca="1">'All Projects'!M27-'Current Projects'!L27</f>
        <v>0</v>
      </c>
      <c r="N27" s="93">
        <f ca="1">'All Projects'!N27-'Current Projects'!M27</f>
        <v>0</v>
      </c>
      <c r="O27" s="97">
        <f ca="1">'All Projects'!O27-'Current Projects'!N27</f>
        <v>0</v>
      </c>
      <c r="P27" s="93">
        <f ca="1">'All Projects'!P27-'Current Projects'!O27</f>
        <v>0</v>
      </c>
      <c r="Q27" s="93">
        <f ca="1">'All Projects'!Q27-'Current Projects'!P27</f>
        <v>0</v>
      </c>
      <c r="R27" s="93">
        <f ca="1">'All Projects'!R27-'Current Projects'!Q27</f>
        <v>0</v>
      </c>
      <c r="S27" s="97">
        <f ca="1">'All Projects'!S27-'Current Projects'!R27</f>
        <v>0</v>
      </c>
      <c r="T27" s="93">
        <f ca="1">'All Projects'!T27-'Current Projects'!S27</f>
        <v>0</v>
      </c>
      <c r="U27" s="93">
        <f ca="1">'All Projects'!U27-'Current Projects'!T27</f>
        <v>0</v>
      </c>
      <c r="V27" s="93">
        <f ca="1">'All Projects'!V27-'Current Projects'!U27</f>
        <v>0</v>
      </c>
      <c r="W27" s="97">
        <f ca="1">'All Projects'!W27-'Current Projects'!V27</f>
        <v>0</v>
      </c>
      <c r="X27" s="93">
        <f ca="1">'All Projects'!X27-'Current Projects'!W27</f>
        <v>0</v>
      </c>
      <c r="Y27" s="93">
        <f ca="1">'All Projects'!Y27-'Current Projects'!X27</f>
        <v>0</v>
      </c>
      <c r="Z27" s="93">
        <f ca="1">'All Projects'!Z27-'Current Projects'!Y27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/>
      <c r="H28" s="93">
        <f ca="1">'All Projects'!H28-'Current Projects'!G28</f>
        <v>0</v>
      </c>
      <c r="I28" s="93">
        <f ca="1">'All Projects'!I28-'Current Projects'!H28</f>
        <v>0</v>
      </c>
      <c r="J28" s="93">
        <f ca="1">'All Projects'!J28-'Current Projects'!I28</f>
        <v>0</v>
      </c>
      <c r="K28" s="97">
        <f ca="1">'All Projects'!K28-'Current Projects'!J28</f>
        <v>0</v>
      </c>
      <c r="L28" s="93">
        <f ca="1">'All Projects'!L28-'Current Projects'!K28</f>
        <v>0</v>
      </c>
      <c r="M28" s="93">
        <f ca="1">'All Projects'!M28-'Current Projects'!L28</f>
        <v>0</v>
      </c>
      <c r="N28" s="93">
        <f ca="1">'All Projects'!N28-'Current Projects'!M28</f>
        <v>0</v>
      </c>
      <c r="O28" s="97">
        <f ca="1">'All Projects'!O28-'Current Projects'!N28</f>
        <v>0</v>
      </c>
      <c r="P28" s="93">
        <f ca="1">'All Projects'!P28-'Current Projects'!O28</f>
        <v>0</v>
      </c>
      <c r="Q28" s="93">
        <f ca="1">'All Projects'!Q28-'Current Projects'!P28</f>
        <v>0</v>
      </c>
      <c r="R28" s="93">
        <f ca="1">'All Projects'!R28-'Current Projects'!Q28</f>
        <v>0</v>
      </c>
      <c r="S28" s="97">
        <f ca="1">'All Projects'!S28-'Current Projects'!R28</f>
        <v>0</v>
      </c>
      <c r="T28" s="93">
        <f ca="1">'All Projects'!T28-'Current Projects'!S28</f>
        <v>0</v>
      </c>
      <c r="U28" s="93">
        <f ca="1">'All Projects'!U28-'Current Projects'!T28</f>
        <v>0</v>
      </c>
      <c r="V28" s="93">
        <f ca="1">'All Projects'!V28-'Current Projects'!U28</f>
        <v>0</v>
      </c>
      <c r="W28" s="97">
        <f ca="1">'All Projects'!W28-'Current Projects'!V28</f>
        <v>0</v>
      </c>
      <c r="X28" s="93">
        <f ca="1">'All Projects'!X28-'Current Projects'!W28</f>
        <v>0</v>
      </c>
      <c r="Y28" s="93">
        <f ca="1">'All Projects'!Y28-'Current Projects'!X28</f>
        <v>0</v>
      </c>
      <c r="Z28" s="93">
        <f ca="1">'All Projects'!Z28-'Current Projects'!Y28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/>
      <c r="H29" s="93">
        <f ca="1">'All Projects'!H29-'Current Projects'!G29</f>
        <v>0</v>
      </c>
      <c r="I29" s="93">
        <f ca="1">'All Projects'!I29-'Current Projects'!H29</f>
        <v>0</v>
      </c>
      <c r="J29" s="93">
        <f ca="1">'All Projects'!J29-'Current Projects'!I29</f>
        <v>0</v>
      </c>
      <c r="K29" s="97">
        <f ca="1">'All Projects'!K29-'Current Projects'!J29</f>
        <v>0</v>
      </c>
      <c r="L29" s="93">
        <f ca="1">'All Projects'!L29-'Current Projects'!K29</f>
        <v>0</v>
      </c>
      <c r="M29" s="93">
        <f ca="1">'All Projects'!M29-'Current Projects'!L29</f>
        <v>0</v>
      </c>
      <c r="N29" s="93">
        <f ca="1">'All Projects'!N29-'Current Projects'!M29</f>
        <v>0</v>
      </c>
      <c r="O29" s="97">
        <f ca="1">'All Projects'!O29-'Current Projects'!N29</f>
        <v>0</v>
      </c>
      <c r="P29" s="93">
        <f ca="1">'All Projects'!P29-'Current Projects'!O29</f>
        <v>0</v>
      </c>
      <c r="Q29" s="93">
        <f ca="1">'All Projects'!Q29-'Current Projects'!P29</f>
        <v>0</v>
      </c>
      <c r="R29" s="93">
        <f ca="1">'All Projects'!R29-'Current Projects'!Q29</f>
        <v>0</v>
      </c>
      <c r="S29" s="97">
        <f ca="1">'All Projects'!S29-'Current Projects'!R29</f>
        <v>0</v>
      </c>
      <c r="T29" s="93">
        <f ca="1">'All Projects'!T29-'Current Projects'!S29</f>
        <v>0</v>
      </c>
      <c r="U29" s="93">
        <f ca="1">'All Projects'!U29-'Current Projects'!T29</f>
        <v>0</v>
      </c>
      <c r="V29" s="93">
        <f ca="1">'All Projects'!V29-'Current Projects'!U29</f>
        <v>0</v>
      </c>
      <c r="W29" s="97">
        <f ca="1">'All Projects'!W29-'Current Projects'!V29</f>
        <v>0</v>
      </c>
      <c r="X29" s="93">
        <f ca="1">'All Projects'!X29-'Current Projects'!W29</f>
        <v>0</v>
      </c>
      <c r="Y29" s="93">
        <f ca="1">'All Projects'!Y29-'Current Projects'!X29</f>
        <v>0</v>
      </c>
      <c r="Z29" s="93">
        <f ca="1">'All Projects'!Z29-'Current Projects'!Y29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/>
      <c r="H30" s="93">
        <f ca="1">'All Projects'!H30-'Current Projects'!G30</f>
        <v>0</v>
      </c>
      <c r="I30" s="93">
        <f ca="1">'All Projects'!I30-'Current Projects'!H30</f>
        <v>0</v>
      </c>
      <c r="J30" s="93">
        <f ca="1">'All Projects'!J30-'Current Projects'!I30</f>
        <v>0</v>
      </c>
      <c r="K30" s="97">
        <f ca="1">'All Projects'!K30-'Current Projects'!J30</f>
        <v>0</v>
      </c>
      <c r="L30" s="93">
        <f ca="1">'All Projects'!L30-'Current Projects'!K30</f>
        <v>0</v>
      </c>
      <c r="M30" s="93">
        <f ca="1">'All Projects'!M30-'Current Projects'!L30</f>
        <v>0</v>
      </c>
      <c r="N30" s="93">
        <f ca="1">'All Projects'!N30-'Current Projects'!M30</f>
        <v>0</v>
      </c>
      <c r="O30" s="97">
        <f ca="1">'All Projects'!O30-'Current Projects'!N30</f>
        <v>0</v>
      </c>
      <c r="P30" s="93">
        <f ca="1">'All Projects'!P30-'Current Projects'!O30</f>
        <v>0</v>
      </c>
      <c r="Q30" s="93">
        <f ca="1">'All Projects'!Q30-'Current Projects'!P30</f>
        <v>0</v>
      </c>
      <c r="R30" s="93">
        <f ca="1">'All Projects'!R30-'Current Projects'!Q30</f>
        <v>0</v>
      </c>
      <c r="S30" s="97">
        <f ca="1">'All Projects'!S30-'Current Projects'!R30</f>
        <v>0</v>
      </c>
      <c r="T30" s="93">
        <f ca="1">'All Projects'!T30-'Current Projects'!S30</f>
        <v>0</v>
      </c>
      <c r="U30" s="93">
        <f ca="1">'All Projects'!U30-'Current Projects'!T30</f>
        <v>0</v>
      </c>
      <c r="V30" s="93">
        <f ca="1">'All Projects'!V30-'Current Projects'!U30</f>
        <v>0</v>
      </c>
      <c r="W30" s="97">
        <f ca="1">'All Projects'!W30-'Current Projects'!V30</f>
        <v>0</v>
      </c>
      <c r="X30" s="93">
        <f ca="1">'All Projects'!X30-'Current Projects'!W30</f>
        <v>0</v>
      </c>
      <c r="Y30" s="93">
        <f ca="1">'All Projects'!Y30-'Current Projects'!X30</f>
        <v>0</v>
      </c>
      <c r="Z30" s="93">
        <f ca="1">'All Projects'!Z30-'Current Projects'!Y30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/>
      <c r="H31" s="89">
        <f ca="1">'All Projects'!H31-'Current Projects'!G31</f>
        <v>0</v>
      </c>
      <c r="I31" s="89">
        <f ca="1">'All Projects'!I31-'Current Projects'!H31</f>
        <v>0</v>
      </c>
      <c r="J31" s="89">
        <f ca="1">'All Projects'!J31-'Current Projects'!I31</f>
        <v>0</v>
      </c>
      <c r="K31" s="98">
        <f ca="1">'All Projects'!K31-'Current Projects'!J31</f>
        <v>0</v>
      </c>
      <c r="L31" s="89">
        <f ca="1">'All Projects'!L31-'Current Projects'!K31</f>
        <v>0</v>
      </c>
      <c r="M31" s="89">
        <f ca="1">'All Projects'!M31-'Current Projects'!L31</f>
        <v>0</v>
      </c>
      <c r="N31" s="89">
        <f ca="1">'All Projects'!N31-'Current Projects'!M31</f>
        <v>0</v>
      </c>
      <c r="O31" s="98">
        <f ca="1">'All Projects'!O31-'Current Projects'!N31</f>
        <v>0</v>
      </c>
      <c r="P31" s="89">
        <f ca="1">'All Projects'!P31-'Current Projects'!O31</f>
        <v>0</v>
      </c>
      <c r="Q31" s="89">
        <f ca="1">'All Projects'!Q31-'Current Projects'!P31</f>
        <v>0</v>
      </c>
      <c r="R31" s="89">
        <f ca="1">'All Projects'!R31-'Current Projects'!Q31</f>
        <v>0</v>
      </c>
      <c r="S31" s="98">
        <f ca="1">'All Projects'!S31-'Current Projects'!R31</f>
        <v>0</v>
      </c>
      <c r="T31" s="89">
        <f ca="1">'All Projects'!T31-'Current Projects'!S31</f>
        <v>0</v>
      </c>
      <c r="U31" s="89">
        <f ca="1">'All Projects'!U31-'Current Projects'!T31</f>
        <v>0</v>
      </c>
      <c r="V31" s="89">
        <f ca="1">'All Projects'!V31-'Current Projects'!U31</f>
        <v>0</v>
      </c>
      <c r="W31" s="98">
        <f ca="1">'All Projects'!W31-'Current Projects'!V31</f>
        <v>0</v>
      </c>
      <c r="X31" s="89">
        <f ca="1">'All Projects'!X31-'Current Projects'!W31</f>
        <v>0</v>
      </c>
      <c r="Y31" s="89">
        <f ca="1">'All Projects'!Y31-'Current Projects'!X31</f>
        <v>0</v>
      </c>
      <c r="Z31" s="89">
        <f ca="1">'All Projects'!Z31-'Current Projects'!Y31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/>
      <c r="H32" s="93">
        <f ca="1">'All Projects'!H32-'Current Projects'!G32</f>
        <v>0</v>
      </c>
      <c r="I32" s="93">
        <f ca="1">'All Projects'!I32-'Current Projects'!H32</f>
        <v>0</v>
      </c>
      <c r="J32" s="93">
        <f ca="1">'All Projects'!J32-'Current Projects'!I32</f>
        <v>0</v>
      </c>
      <c r="K32" s="97">
        <f ca="1">'All Projects'!K32-'Current Projects'!J32</f>
        <v>0</v>
      </c>
      <c r="L32" s="93">
        <f ca="1">'All Projects'!L32-'Current Projects'!K32</f>
        <v>0</v>
      </c>
      <c r="M32" s="93">
        <f ca="1">'All Projects'!M32-'Current Projects'!L32</f>
        <v>0</v>
      </c>
      <c r="N32" s="93">
        <f ca="1">'All Projects'!N32-'Current Projects'!M32</f>
        <v>0</v>
      </c>
      <c r="O32" s="97">
        <f ca="1">'All Projects'!O32-'Current Projects'!N32</f>
        <v>0</v>
      </c>
      <c r="P32" s="93">
        <f ca="1">'All Projects'!P32-'Current Projects'!O32</f>
        <v>0</v>
      </c>
      <c r="Q32" s="93">
        <f ca="1">'All Projects'!Q32-'Current Projects'!P32</f>
        <v>0</v>
      </c>
      <c r="R32" s="93">
        <f ca="1">'All Projects'!R32-'Current Projects'!Q32</f>
        <v>0</v>
      </c>
      <c r="S32" s="97">
        <f ca="1">'All Projects'!S32-'Current Projects'!R32</f>
        <v>0</v>
      </c>
      <c r="T32" s="93">
        <f ca="1">'All Projects'!T32-'Current Projects'!S32</f>
        <v>0</v>
      </c>
      <c r="U32" s="93">
        <f ca="1">'All Projects'!U32-'Current Projects'!T32</f>
        <v>0</v>
      </c>
      <c r="V32" s="93">
        <f ca="1">'All Projects'!V32-'Current Projects'!U32</f>
        <v>0</v>
      </c>
      <c r="W32" s="97">
        <f ca="1">'All Projects'!W32-'Current Projects'!V32</f>
        <v>0</v>
      </c>
      <c r="X32" s="93">
        <f ca="1">'All Projects'!X32-'Current Projects'!W32</f>
        <v>0</v>
      </c>
      <c r="Y32" s="93">
        <f ca="1">'All Projects'!Y32-'Current Projects'!X32</f>
        <v>0</v>
      </c>
      <c r="Z32" s="93">
        <f ca="1">'All Projects'!Z32-'Current Projects'!Y32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/>
      <c r="H33" s="93">
        <f ca="1">'All Projects'!H33-'Current Projects'!G33</f>
        <v>0</v>
      </c>
      <c r="I33" s="93">
        <f ca="1">'All Projects'!I33-'Current Projects'!H33</f>
        <v>0</v>
      </c>
      <c r="J33" s="93">
        <f ca="1">'All Projects'!J33-'Current Projects'!I33</f>
        <v>0</v>
      </c>
      <c r="K33" s="97">
        <f ca="1">'All Projects'!K33-'Current Projects'!J33</f>
        <v>0</v>
      </c>
      <c r="L33" s="93">
        <f ca="1">'All Projects'!L33-'Current Projects'!K33</f>
        <v>0</v>
      </c>
      <c r="M33" s="93">
        <f ca="1">'All Projects'!M33-'Current Projects'!L33</f>
        <v>0</v>
      </c>
      <c r="N33" s="93">
        <f ca="1">'All Projects'!N33-'Current Projects'!M33</f>
        <v>0</v>
      </c>
      <c r="O33" s="97">
        <f ca="1">'All Projects'!O33-'Current Projects'!N33</f>
        <v>0</v>
      </c>
      <c r="P33" s="93">
        <f ca="1">'All Projects'!P33-'Current Projects'!O33</f>
        <v>0</v>
      </c>
      <c r="Q33" s="93">
        <f ca="1">'All Projects'!Q33-'Current Projects'!P33</f>
        <v>0</v>
      </c>
      <c r="R33" s="93">
        <f ca="1">'All Projects'!R33-'Current Projects'!Q33</f>
        <v>0</v>
      </c>
      <c r="S33" s="97">
        <f ca="1">'All Projects'!S33-'Current Projects'!R33</f>
        <v>0</v>
      </c>
      <c r="T33" s="93">
        <f ca="1">'All Projects'!T33-'Current Projects'!S33</f>
        <v>0</v>
      </c>
      <c r="U33" s="93">
        <f ca="1">'All Projects'!U33-'Current Projects'!T33</f>
        <v>0</v>
      </c>
      <c r="V33" s="93">
        <f ca="1">'All Projects'!V33-'Current Projects'!U33</f>
        <v>0</v>
      </c>
      <c r="W33" s="97">
        <f ca="1">'All Projects'!W33-'Current Projects'!V33</f>
        <v>0</v>
      </c>
      <c r="X33" s="93">
        <f ca="1">'All Projects'!X33-'Current Projects'!W33</f>
        <v>0</v>
      </c>
      <c r="Y33" s="93">
        <f ca="1">'All Projects'!Y33-'Current Projects'!X33</f>
        <v>0</v>
      </c>
      <c r="Z33" s="93">
        <f ca="1">'All Projects'!Z33-'Current Projects'!Y33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/>
      <c r="H34" s="93">
        <f ca="1">'All Projects'!H34-'Current Projects'!G34</f>
        <v>0</v>
      </c>
      <c r="I34" s="93">
        <f ca="1">'All Projects'!I34-'Current Projects'!H34</f>
        <v>0</v>
      </c>
      <c r="J34" s="93">
        <f ca="1">'All Projects'!J34-'Current Projects'!I34</f>
        <v>0</v>
      </c>
      <c r="K34" s="97">
        <f ca="1">'All Projects'!K34-'Current Projects'!J34</f>
        <v>0</v>
      </c>
      <c r="L34" s="93">
        <f ca="1">'All Projects'!L34-'Current Projects'!K34</f>
        <v>0</v>
      </c>
      <c r="M34" s="93">
        <f ca="1">'All Projects'!M34-'Current Projects'!L34</f>
        <v>0</v>
      </c>
      <c r="N34" s="93">
        <f ca="1">'All Projects'!N34-'Current Projects'!M34</f>
        <v>0</v>
      </c>
      <c r="O34" s="97">
        <f ca="1">'All Projects'!O34-'Current Projects'!N34</f>
        <v>0</v>
      </c>
      <c r="P34" s="93">
        <f ca="1">'All Projects'!P34-'Current Projects'!O34</f>
        <v>0</v>
      </c>
      <c r="Q34" s="93">
        <f ca="1">'All Projects'!Q34-'Current Projects'!P34</f>
        <v>0</v>
      </c>
      <c r="R34" s="93">
        <f ca="1">'All Projects'!R34-'Current Projects'!Q34</f>
        <v>0</v>
      </c>
      <c r="S34" s="97">
        <f ca="1">'All Projects'!S34-'Current Projects'!R34</f>
        <v>0</v>
      </c>
      <c r="T34" s="93">
        <f ca="1">'All Projects'!T34-'Current Projects'!S34</f>
        <v>0</v>
      </c>
      <c r="U34" s="93">
        <f ca="1">'All Projects'!U34-'Current Projects'!T34</f>
        <v>0</v>
      </c>
      <c r="V34" s="93">
        <f ca="1">'All Projects'!V34-'Current Projects'!U34</f>
        <v>0</v>
      </c>
      <c r="W34" s="97">
        <f ca="1">'All Projects'!W34-'Current Projects'!V34</f>
        <v>0</v>
      </c>
      <c r="X34" s="93">
        <f ca="1">'All Projects'!X34-'Current Projects'!W34</f>
        <v>0</v>
      </c>
      <c r="Y34" s="93">
        <f ca="1">'All Projects'!Y34-'Current Projects'!X34</f>
        <v>0</v>
      </c>
      <c r="Z34" s="93">
        <f ca="1">'All Projects'!Z34-'Current Projects'!Y34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/>
      <c r="H35" s="93">
        <f ca="1">'All Projects'!H35-'Current Projects'!G35</f>
        <v>0</v>
      </c>
      <c r="I35" s="93">
        <f ca="1">'All Projects'!I35-'Current Projects'!H35</f>
        <v>0</v>
      </c>
      <c r="J35" s="93">
        <f ca="1">'All Projects'!J35-'Current Projects'!I35</f>
        <v>0</v>
      </c>
      <c r="K35" s="97">
        <f ca="1">'All Projects'!K35-'Current Projects'!J35</f>
        <v>0</v>
      </c>
      <c r="L35" s="93">
        <f ca="1">'All Projects'!L35-'Current Projects'!K35</f>
        <v>0</v>
      </c>
      <c r="M35" s="93">
        <f ca="1">'All Projects'!M35-'Current Projects'!L35</f>
        <v>0</v>
      </c>
      <c r="N35" s="93">
        <f ca="1">'All Projects'!N35-'Current Projects'!M35</f>
        <v>0</v>
      </c>
      <c r="O35" s="97">
        <f ca="1">'All Projects'!O35-'Current Projects'!N35</f>
        <v>0</v>
      </c>
      <c r="P35" s="93">
        <f ca="1">'All Projects'!P35-'Current Projects'!O35</f>
        <v>0</v>
      </c>
      <c r="Q35" s="93">
        <f ca="1">'All Projects'!Q35-'Current Projects'!P35</f>
        <v>0</v>
      </c>
      <c r="R35" s="93">
        <f ca="1">'All Projects'!R35-'Current Projects'!Q35</f>
        <v>0</v>
      </c>
      <c r="S35" s="97">
        <f ca="1">'All Projects'!S35-'Current Projects'!R35</f>
        <v>0</v>
      </c>
      <c r="T35" s="93">
        <f ca="1">'All Projects'!T35-'Current Projects'!S35</f>
        <v>0</v>
      </c>
      <c r="U35" s="93">
        <f ca="1">'All Projects'!U35-'Current Projects'!T35</f>
        <v>0</v>
      </c>
      <c r="V35" s="93">
        <f ca="1">'All Projects'!V35-'Current Projects'!U35</f>
        <v>0</v>
      </c>
      <c r="W35" s="97">
        <f ca="1">'All Projects'!W35-'Current Projects'!V35</f>
        <v>0</v>
      </c>
      <c r="X35" s="93">
        <f ca="1">'All Projects'!X35-'Current Projects'!W35</f>
        <v>0</v>
      </c>
      <c r="Y35" s="93">
        <f ca="1">'All Projects'!Y35-'Current Projects'!X35</f>
        <v>0</v>
      </c>
      <c r="Z35" s="93">
        <f ca="1">'All Projects'!Z35-'Current Projects'!Y35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0</v>
      </c>
      <c r="H37" s="42">
        <f t="shared" ref="H37:Z37" ca="1" si="0">SUM(H3:H35)</f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1</v>
      </c>
      <c r="O37" s="68">
        <f t="shared" ca="1" si="0"/>
        <v>1</v>
      </c>
      <c r="P37" s="42">
        <f t="shared" ca="1" si="0"/>
        <v>1</v>
      </c>
      <c r="Q37" s="42">
        <f t="shared" ca="1" si="0"/>
        <v>1</v>
      </c>
      <c r="R37" s="42">
        <f t="shared" ca="1" si="0"/>
        <v>1</v>
      </c>
      <c r="S37" s="68">
        <f t="shared" ca="1" si="0"/>
        <v>2</v>
      </c>
      <c r="T37" s="42">
        <f t="shared" ca="1" si="0"/>
        <v>2</v>
      </c>
      <c r="U37" s="42">
        <f t="shared" ca="1" si="0"/>
        <v>3</v>
      </c>
      <c r="V37" s="42">
        <f t="shared" ca="1" si="0"/>
        <v>3</v>
      </c>
      <c r="W37" s="68">
        <f t="shared" ca="1" si="0"/>
        <v>3</v>
      </c>
      <c r="X37" s="42">
        <f t="shared" ca="1" si="0"/>
        <v>5</v>
      </c>
      <c r="Y37" s="42">
        <f t="shared" ca="1" si="0"/>
        <v>6</v>
      </c>
      <c r="Z37" s="42">
        <f t="shared" ca="1" si="0"/>
        <v>6</v>
      </c>
    </row>
  </sheetData>
  <conditionalFormatting sqref="G3:Z35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" sqref="B1"/>
      <selection pane="topRight" activeCell="E1" sqref="E1"/>
      <selection pane="bottomLeft" activeCell="B3" sqref="B3"/>
      <selection pane="bottomRight" activeCell="H34" sqref="H34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95">
        <f>'Project Wakes'!G3</f>
        <v>0</v>
      </c>
      <c r="H3" s="96">
        <f ca="1">'Project Wakes'!H3-'Project Wakes'!G3</f>
        <v>0</v>
      </c>
      <c r="I3" s="96">
        <f ca="1">'Project Wakes'!I3-'Project Wakes'!H3</f>
        <v>0</v>
      </c>
      <c r="J3" s="96">
        <f ca="1">'Project Wakes'!J3-'Project Wakes'!I3</f>
        <v>0</v>
      </c>
      <c r="K3" s="95">
        <f ca="1">'Project Wakes'!K3-'Project Wakes'!J3</f>
        <v>0</v>
      </c>
      <c r="L3" s="96">
        <f ca="1">'Project Wakes'!L3-'Project Wakes'!K3</f>
        <v>0</v>
      </c>
      <c r="M3" s="96">
        <f ca="1">'Project Wakes'!M3-'Project Wakes'!L3</f>
        <v>0</v>
      </c>
      <c r="N3" s="96">
        <f ca="1">'Project Wakes'!N3-'Project Wakes'!M3</f>
        <v>0</v>
      </c>
      <c r="O3" s="95">
        <f ca="1">'Project Wakes'!O3-'Project Wakes'!N3</f>
        <v>0</v>
      </c>
      <c r="P3" s="96">
        <f ca="1">'Project Wakes'!P3-'Project Wakes'!O3</f>
        <v>0</v>
      </c>
      <c r="Q3" s="96">
        <f ca="1">'Project Wakes'!Q3-'Project Wakes'!P3</f>
        <v>0</v>
      </c>
      <c r="R3" s="96">
        <f ca="1">'Project Wakes'!R3-'Project Wakes'!Q3</f>
        <v>0</v>
      </c>
      <c r="S3" s="95">
        <f ca="1">'Project Wakes'!S3-'Project Wakes'!R3</f>
        <v>0</v>
      </c>
      <c r="T3" s="96">
        <f ca="1">'Project Wakes'!T3-'Project Wakes'!S3</f>
        <v>0</v>
      </c>
      <c r="U3" s="96">
        <f ca="1">'Project Wakes'!U3-'Project Wakes'!T3</f>
        <v>0</v>
      </c>
      <c r="V3" s="96">
        <f ca="1">'Project Wakes'!V3-'Project Wakes'!U3</f>
        <v>0</v>
      </c>
      <c r="W3" s="95">
        <f ca="1">'Project Wakes'!W3-'Project Wakes'!V3</f>
        <v>0</v>
      </c>
      <c r="X3" s="96">
        <f ca="1">'Project Wakes'!X3-'Project Wakes'!W3</f>
        <v>0</v>
      </c>
      <c r="Y3" s="96">
        <f ca="1">'Project Wakes'!Y3-'Project Wakes'!X3</f>
        <v>0</v>
      </c>
      <c r="Z3" s="96">
        <f ca="1">'Project Wakes'!Z3-'Project Wakes'!Y3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>
        <f>'Project Wakes'!G4</f>
        <v>0</v>
      </c>
      <c r="H4" s="93">
        <f ca="1">'Project Wakes'!H4-'Project Wakes'!G4</f>
        <v>0</v>
      </c>
      <c r="I4" s="93">
        <f ca="1">'Project Wakes'!I4-'Project Wakes'!H4</f>
        <v>0</v>
      </c>
      <c r="J4" s="93">
        <f ca="1">'Project Wakes'!J4-'Project Wakes'!I4</f>
        <v>0</v>
      </c>
      <c r="K4" s="97">
        <f ca="1">'Project Wakes'!K4-'Project Wakes'!J4</f>
        <v>0</v>
      </c>
      <c r="L4" s="93">
        <f ca="1">'Project Wakes'!L4-'Project Wakes'!K4</f>
        <v>0</v>
      </c>
      <c r="M4" s="93">
        <f ca="1">'Project Wakes'!M4-'Project Wakes'!L4</f>
        <v>0</v>
      </c>
      <c r="N4" s="93">
        <f ca="1">'Project Wakes'!N4-'Project Wakes'!M4</f>
        <v>0</v>
      </c>
      <c r="O4" s="97">
        <f ca="1">'Project Wakes'!O4-'Project Wakes'!N4</f>
        <v>0</v>
      </c>
      <c r="P4" s="93">
        <f ca="1">'Project Wakes'!P4-'Project Wakes'!O4</f>
        <v>0</v>
      </c>
      <c r="Q4" s="93">
        <f ca="1">'Project Wakes'!Q4-'Project Wakes'!P4</f>
        <v>0</v>
      </c>
      <c r="R4" s="93">
        <f ca="1">'Project Wakes'!R4-'Project Wakes'!Q4</f>
        <v>0</v>
      </c>
      <c r="S4" s="97">
        <f ca="1">'Project Wakes'!S4-'Project Wakes'!R4</f>
        <v>0</v>
      </c>
      <c r="T4" s="93">
        <f ca="1">'Project Wakes'!T4-'Project Wakes'!S4</f>
        <v>0</v>
      </c>
      <c r="U4" s="93">
        <f ca="1">'Project Wakes'!U4-'Project Wakes'!T4</f>
        <v>0</v>
      </c>
      <c r="V4" s="93">
        <f ca="1">'Project Wakes'!V4-'Project Wakes'!U4</f>
        <v>0</v>
      </c>
      <c r="W4" s="97">
        <f ca="1">'Project Wakes'!W4-'Project Wakes'!V4</f>
        <v>0</v>
      </c>
      <c r="X4" s="93">
        <f ca="1">'Project Wakes'!X4-'Project Wakes'!W4</f>
        <v>0</v>
      </c>
      <c r="Y4" s="93">
        <f ca="1">'Project Wakes'!Y4-'Project Wakes'!X4</f>
        <v>0</v>
      </c>
      <c r="Z4" s="93">
        <f ca="1">'Project Wakes'!Z4-'Project Wakes'!Y4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>
        <f>'Project Wakes'!G5</f>
        <v>0</v>
      </c>
      <c r="H5" s="89">
        <f ca="1">'Project Wakes'!H5-'Project Wakes'!G5</f>
        <v>0</v>
      </c>
      <c r="I5" s="89">
        <f ca="1">'Project Wakes'!I5-'Project Wakes'!H5</f>
        <v>0</v>
      </c>
      <c r="J5" s="89">
        <f ca="1">'Project Wakes'!J5-'Project Wakes'!I5</f>
        <v>0</v>
      </c>
      <c r="K5" s="98">
        <f ca="1">'Project Wakes'!K5-'Project Wakes'!J5</f>
        <v>0</v>
      </c>
      <c r="L5" s="89">
        <f ca="1">'Project Wakes'!L5-'Project Wakes'!K5</f>
        <v>0</v>
      </c>
      <c r="M5" s="89">
        <f ca="1">'Project Wakes'!M5-'Project Wakes'!L5</f>
        <v>0</v>
      </c>
      <c r="N5" s="89">
        <f ca="1">'Project Wakes'!N5-'Project Wakes'!M5</f>
        <v>0</v>
      </c>
      <c r="O5" s="98">
        <f ca="1">'Project Wakes'!O5-'Project Wakes'!N5</f>
        <v>0</v>
      </c>
      <c r="P5" s="89">
        <f ca="1">'Project Wakes'!P5-'Project Wakes'!O5</f>
        <v>0</v>
      </c>
      <c r="Q5" s="89">
        <f ca="1">'Project Wakes'!Q5-'Project Wakes'!P5</f>
        <v>0</v>
      </c>
      <c r="R5" s="89">
        <f ca="1">'Project Wakes'!R5-'Project Wakes'!Q5</f>
        <v>0</v>
      </c>
      <c r="S5" s="98">
        <f ca="1">'Project Wakes'!S5-'Project Wakes'!R5</f>
        <v>0</v>
      </c>
      <c r="T5" s="89">
        <f ca="1">'Project Wakes'!T5-'Project Wakes'!S5</f>
        <v>0</v>
      </c>
      <c r="U5" s="89">
        <f ca="1">'Project Wakes'!U5-'Project Wakes'!T5</f>
        <v>0</v>
      </c>
      <c r="V5" s="89">
        <f ca="1">'Project Wakes'!V5-'Project Wakes'!U5</f>
        <v>0</v>
      </c>
      <c r="W5" s="98">
        <f ca="1">'Project Wakes'!W5-'Project Wakes'!V5</f>
        <v>0</v>
      </c>
      <c r="X5" s="89">
        <f ca="1">'Project Wakes'!X5-'Project Wakes'!W5</f>
        <v>0</v>
      </c>
      <c r="Y5" s="89">
        <f ca="1">'Project Wakes'!Y5-'Project Wakes'!X5</f>
        <v>0</v>
      </c>
      <c r="Z5" s="89">
        <f ca="1">'Project Wakes'!Z5-'Project Wakes'!Y5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>
        <f>'Project Wakes'!G6</f>
        <v>0</v>
      </c>
      <c r="H6" s="93">
        <f ca="1">'Project Wakes'!H6-'Project Wakes'!G6</f>
        <v>0</v>
      </c>
      <c r="I6" s="93">
        <f ca="1">'Project Wakes'!I6-'Project Wakes'!H6</f>
        <v>0</v>
      </c>
      <c r="J6" s="93">
        <f ca="1">'Project Wakes'!J6-'Project Wakes'!I6</f>
        <v>0</v>
      </c>
      <c r="K6" s="97">
        <f ca="1">'Project Wakes'!K6-'Project Wakes'!J6</f>
        <v>0</v>
      </c>
      <c r="L6" s="93">
        <f ca="1">'Project Wakes'!L6-'Project Wakes'!K6</f>
        <v>0</v>
      </c>
      <c r="M6" s="93">
        <f ca="1">'Project Wakes'!M6-'Project Wakes'!L6</f>
        <v>0</v>
      </c>
      <c r="N6" s="93">
        <f ca="1">'Project Wakes'!N6-'Project Wakes'!M6</f>
        <v>0</v>
      </c>
      <c r="O6" s="97">
        <f ca="1">'Project Wakes'!O6-'Project Wakes'!N6</f>
        <v>0</v>
      </c>
      <c r="P6" s="93">
        <f ca="1">'Project Wakes'!P6-'Project Wakes'!O6</f>
        <v>0</v>
      </c>
      <c r="Q6" s="93">
        <f ca="1">'Project Wakes'!Q6-'Project Wakes'!P6</f>
        <v>0</v>
      </c>
      <c r="R6" s="93">
        <f ca="1">'Project Wakes'!R6-'Project Wakes'!Q6</f>
        <v>0</v>
      </c>
      <c r="S6" s="97">
        <f ca="1">'Project Wakes'!S6-'Project Wakes'!R6</f>
        <v>0</v>
      </c>
      <c r="T6" s="93">
        <f ca="1">'Project Wakes'!T6-'Project Wakes'!S6</f>
        <v>0</v>
      </c>
      <c r="U6" s="93">
        <f ca="1">'Project Wakes'!U6-'Project Wakes'!T6</f>
        <v>0</v>
      </c>
      <c r="V6" s="93">
        <f ca="1">'Project Wakes'!V6-'Project Wakes'!U6</f>
        <v>0</v>
      </c>
      <c r="W6" s="97">
        <f ca="1">'Project Wakes'!W6-'Project Wakes'!V6</f>
        <v>0</v>
      </c>
      <c r="X6" s="93">
        <f ca="1">'Project Wakes'!X6-'Project Wakes'!W6</f>
        <v>0</v>
      </c>
      <c r="Y6" s="93">
        <f ca="1">'Project Wakes'!Y6-'Project Wakes'!X6</f>
        <v>0</v>
      </c>
      <c r="Z6" s="93">
        <f ca="1">'Project Wakes'!Z6-'Project Wakes'!Y6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>
        <f>'Project Wakes'!G7</f>
        <v>0</v>
      </c>
      <c r="H7" s="89">
        <f ca="1">'Project Wakes'!H7-'Project Wakes'!G7</f>
        <v>0</v>
      </c>
      <c r="I7" s="89">
        <f ca="1">'Project Wakes'!I7-'Project Wakes'!H7</f>
        <v>0</v>
      </c>
      <c r="J7" s="89">
        <f ca="1">'Project Wakes'!J7-'Project Wakes'!I7</f>
        <v>0</v>
      </c>
      <c r="K7" s="98">
        <f ca="1">'Project Wakes'!K7-'Project Wakes'!J7</f>
        <v>0</v>
      </c>
      <c r="L7" s="89">
        <f ca="1">'Project Wakes'!L7-'Project Wakes'!K7</f>
        <v>0</v>
      </c>
      <c r="M7" s="89">
        <f ca="1">'Project Wakes'!M7-'Project Wakes'!L7</f>
        <v>0</v>
      </c>
      <c r="N7" s="89">
        <f ca="1">'Project Wakes'!N7-'Project Wakes'!M7</f>
        <v>0</v>
      </c>
      <c r="O7" s="98">
        <f ca="1">'Project Wakes'!O7-'Project Wakes'!N7</f>
        <v>0</v>
      </c>
      <c r="P7" s="89">
        <f ca="1">'Project Wakes'!P7-'Project Wakes'!O7</f>
        <v>0</v>
      </c>
      <c r="Q7" s="89">
        <f ca="1">'Project Wakes'!Q7-'Project Wakes'!P7</f>
        <v>0</v>
      </c>
      <c r="R7" s="89">
        <f ca="1">'Project Wakes'!R7-'Project Wakes'!Q7</f>
        <v>0</v>
      </c>
      <c r="S7" s="98">
        <f ca="1">'Project Wakes'!S7-'Project Wakes'!R7</f>
        <v>0</v>
      </c>
      <c r="T7" s="89">
        <f ca="1">'Project Wakes'!T7-'Project Wakes'!S7</f>
        <v>0</v>
      </c>
      <c r="U7" s="89">
        <f ca="1">'Project Wakes'!U7-'Project Wakes'!T7</f>
        <v>0</v>
      </c>
      <c r="V7" s="89">
        <f ca="1">'Project Wakes'!V7-'Project Wakes'!U7</f>
        <v>0</v>
      </c>
      <c r="W7" s="98">
        <f ca="1">'Project Wakes'!W7-'Project Wakes'!V7</f>
        <v>0</v>
      </c>
      <c r="X7" s="89">
        <f ca="1">'Project Wakes'!X7-'Project Wakes'!W7</f>
        <v>0</v>
      </c>
      <c r="Y7" s="89">
        <f ca="1">'Project Wakes'!Y7-'Project Wakes'!X7</f>
        <v>0</v>
      </c>
      <c r="Z7" s="89">
        <f ca="1">'Project Wakes'!Z7-'Project Wakes'!Y7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>
        <f>'Project Wakes'!G8</f>
        <v>0</v>
      </c>
      <c r="H8" s="93">
        <f ca="1">'Project Wakes'!H8-'Project Wakes'!G8</f>
        <v>0</v>
      </c>
      <c r="I8" s="93">
        <f ca="1">'Project Wakes'!I8-'Project Wakes'!H8</f>
        <v>0</v>
      </c>
      <c r="J8" s="93">
        <f ca="1">'Project Wakes'!J8-'Project Wakes'!I8</f>
        <v>0</v>
      </c>
      <c r="K8" s="97">
        <f ca="1">'Project Wakes'!K8-'Project Wakes'!J8</f>
        <v>0</v>
      </c>
      <c r="L8" s="93">
        <f ca="1">'Project Wakes'!L8-'Project Wakes'!K8</f>
        <v>0</v>
      </c>
      <c r="M8" s="93">
        <f ca="1">'Project Wakes'!M8-'Project Wakes'!L8</f>
        <v>0</v>
      </c>
      <c r="N8" s="93">
        <f ca="1">'Project Wakes'!N8-'Project Wakes'!M8</f>
        <v>0</v>
      </c>
      <c r="O8" s="97">
        <f ca="1">'Project Wakes'!O8-'Project Wakes'!N8</f>
        <v>0</v>
      </c>
      <c r="P8" s="93">
        <f ca="1">'Project Wakes'!P8-'Project Wakes'!O8</f>
        <v>0</v>
      </c>
      <c r="Q8" s="93">
        <f ca="1">'Project Wakes'!Q8-'Project Wakes'!P8</f>
        <v>0</v>
      </c>
      <c r="R8" s="93">
        <f ca="1">'Project Wakes'!R8-'Project Wakes'!Q8</f>
        <v>0</v>
      </c>
      <c r="S8" s="97">
        <f ca="1">'Project Wakes'!S8-'Project Wakes'!R8</f>
        <v>0</v>
      </c>
      <c r="T8" s="93">
        <f ca="1">'Project Wakes'!T8-'Project Wakes'!S8</f>
        <v>0</v>
      </c>
      <c r="U8" s="93">
        <f ca="1">'Project Wakes'!U8-'Project Wakes'!T8</f>
        <v>0</v>
      </c>
      <c r="V8" s="93">
        <f ca="1">'Project Wakes'!V8-'Project Wakes'!U8</f>
        <v>0</v>
      </c>
      <c r="W8" s="97">
        <f ca="1">'Project Wakes'!W8-'Project Wakes'!V8</f>
        <v>0</v>
      </c>
      <c r="X8" s="93">
        <f ca="1">'Project Wakes'!X8-'Project Wakes'!W8</f>
        <v>0</v>
      </c>
      <c r="Y8" s="93">
        <f ca="1">'Project Wakes'!Y8-'Project Wakes'!X8</f>
        <v>0</v>
      </c>
      <c r="Z8" s="93">
        <f ca="1">'Project Wakes'!Z8-'Project Wakes'!Y8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>
        <f>'Project Wakes'!G9</f>
        <v>0</v>
      </c>
      <c r="H9" s="89">
        <f ca="1">'Project Wakes'!H9-'Project Wakes'!G9</f>
        <v>0</v>
      </c>
      <c r="I9" s="89">
        <f ca="1">'Project Wakes'!I9-'Project Wakes'!H9</f>
        <v>0</v>
      </c>
      <c r="J9" s="89">
        <f ca="1">'Project Wakes'!J9-'Project Wakes'!I9</f>
        <v>0</v>
      </c>
      <c r="K9" s="98">
        <f ca="1">'Project Wakes'!K9-'Project Wakes'!J9</f>
        <v>0</v>
      </c>
      <c r="L9" s="89">
        <f ca="1">'Project Wakes'!L9-'Project Wakes'!K9</f>
        <v>0</v>
      </c>
      <c r="M9" s="89">
        <f ca="1">'Project Wakes'!M9-'Project Wakes'!L9</f>
        <v>0</v>
      </c>
      <c r="N9" s="89">
        <f ca="1">'Project Wakes'!N9-'Project Wakes'!M9</f>
        <v>0</v>
      </c>
      <c r="O9" s="98">
        <f ca="1">'Project Wakes'!O9-'Project Wakes'!N9</f>
        <v>0</v>
      </c>
      <c r="P9" s="89">
        <f ca="1">'Project Wakes'!P9-'Project Wakes'!O9</f>
        <v>0</v>
      </c>
      <c r="Q9" s="89">
        <f ca="1">'Project Wakes'!Q9-'Project Wakes'!P9</f>
        <v>0</v>
      </c>
      <c r="R9" s="89">
        <f ca="1">'Project Wakes'!R9-'Project Wakes'!Q9</f>
        <v>0</v>
      </c>
      <c r="S9" s="98">
        <f ca="1">'Project Wakes'!S9-'Project Wakes'!R9</f>
        <v>0</v>
      </c>
      <c r="T9" s="89">
        <f ca="1">'Project Wakes'!T9-'Project Wakes'!S9</f>
        <v>0</v>
      </c>
      <c r="U9" s="89">
        <f ca="1">'Project Wakes'!U9-'Project Wakes'!T9</f>
        <v>0</v>
      </c>
      <c r="V9" s="89">
        <f ca="1">'Project Wakes'!V9-'Project Wakes'!U9</f>
        <v>0</v>
      </c>
      <c r="W9" s="98">
        <f ca="1">'Project Wakes'!W9-'Project Wakes'!V9</f>
        <v>0</v>
      </c>
      <c r="X9" s="89">
        <f ca="1">'Project Wakes'!X9-'Project Wakes'!W9</f>
        <v>0</v>
      </c>
      <c r="Y9" s="89">
        <f ca="1">'Project Wakes'!Y9-'Project Wakes'!X9</f>
        <v>0</v>
      </c>
      <c r="Z9" s="89">
        <f ca="1">'Project Wakes'!Z9-'Project Wakes'!Y9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>
        <f>'Project Wakes'!G10</f>
        <v>0</v>
      </c>
      <c r="H10" s="93">
        <f ca="1">'Project Wakes'!H10-'Project Wakes'!G10</f>
        <v>0</v>
      </c>
      <c r="I10" s="93">
        <f ca="1">'Project Wakes'!I10-'Project Wakes'!H10</f>
        <v>0</v>
      </c>
      <c r="J10" s="93">
        <f ca="1">'Project Wakes'!J10-'Project Wakes'!I10</f>
        <v>0</v>
      </c>
      <c r="K10" s="97">
        <f ca="1">'Project Wakes'!K10-'Project Wakes'!J10</f>
        <v>0</v>
      </c>
      <c r="L10" s="93">
        <f ca="1">'Project Wakes'!L10-'Project Wakes'!K10</f>
        <v>0</v>
      </c>
      <c r="M10" s="93">
        <f ca="1">'Project Wakes'!M10-'Project Wakes'!L10</f>
        <v>0</v>
      </c>
      <c r="N10" s="93">
        <f ca="1">'Project Wakes'!N10-'Project Wakes'!M10</f>
        <v>0</v>
      </c>
      <c r="O10" s="97">
        <f ca="1">'Project Wakes'!O10-'Project Wakes'!N10</f>
        <v>0</v>
      </c>
      <c r="P10" s="93">
        <f ca="1">'Project Wakes'!P10-'Project Wakes'!O10</f>
        <v>0</v>
      </c>
      <c r="Q10" s="93">
        <f ca="1">'Project Wakes'!Q10-'Project Wakes'!P10</f>
        <v>0</v>
      </c>
      <c r="R10" s="93">
        <f ca="1">'Project Wakes'!R10-'Project Wakes'!Q10</f>
        <v>0</v>
      </c>
      <c r="S10" s="97">
        <f ca="1">'Project Wakes'!S10-'Project Wakes'!R10</f>
        <v>0</v>
      </c>
      <c r="T10" s="93">
        <f ca="1">'Project Wakes'!T10-'Project Wakes'!S10</f>
        <v>0</v>
      </c>
      <c r="U10" s="93">
        <f ca="1">'Project Wakes'!U10-'Project Wakes'!T10</f>
        <v>0</v>
      </c>
      <c r="V10" s="93">
        <f ca="1">'Project Wakes'!V10-'Project Wakes'!U10</f>
        <v>0</v>
      </c>
      <c r="W10" s="97">
        <f ca="1">'Project Wakes'!W10-'Project Wakes'!V10</f>
        <v>0</v>
      </c>
      <c r="X10" s="93">
        <f ca="1">'Project Wakes'!X10-'Project Wakes'!W10</f>
        <v>0</v>
      </c>
      <c r="Y10" s="93">
        <f ca="1">'Project Wakes'!Y10-'Project Wakes'!X10</f>
        <v>0</v>
      </c>
      <c r="Z10" s="93">
        <f ca="1">'Project Wakes'!Z10-'Project Wakes'!Y10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>
        <f>'Project Wakes'!G11</f>
        <v>0</v>
      </c>
      <c r="H11" s="89">
        <f ca="1">'Project Wakes'!H11-'Project Wakes'!G11</f>
        <v>0</v>
      </c>
      <c r="I11" s="89">
        <f ca="1">'Project Wakes'!I11-'Project Wakes'!H11</f>
        <v>0</v>
      </c>
      <c r="J11" s="89">
        <f ca="1">'Project Wakes'!J11-'Project Wakes'!I11</f>
        <v>0</v>
      </c>
      <c r="K11" s="98">
        <f ca="1">'Project Wakes'!K11-'Project Wakes'!J11</f>
        <v>0</v>
      </c>
      <c r="L11" s="89">
        <f ca="1">'Project Wakes'!L11-'Project Wakes'!K11</f>
        <v>0</v>
      </c>
      <c r="M11" s="89">
        <f ca="1">'Project Wakes'!M11-'Project Wakes'!L11</f>
        <v>0</v>
      </c>
      <c r="N11" s="89">
        <f ca="1">'Project Wakes'!N11-'Project Wakes'!M11</f>
        <v>0</v>
      </c>
      <c r="O11" s="98">
        <f ca="1">'Project Wakes'!O11-'Project Wakes'!N11</f>
        <v>0</v>
      </c>
      <c r="P11" s="89">
        <f ca="1">'Project Wakes'!P11-'Project Wakes'!O11</f>
        <v>0</v>
      </c>
      <c r="Q11" s="89">
        <f ca="1">'Project Wakes'!Q11-'Project Wakes'!P11</f>
        <v>0</v>
      </c>
      <c r="R11" s="89">
        <f ca="1">'Project Wakes'!R11-'Project Wakes'!Q11</f>
        <v>0</v>
      </c>
      <c r="S11" s="98">
        <f ca="1">'Project Wakes'!S11-'Project Wakes'!R11</f>
        <v>0</v>
      </c>
      <c r="T11" s="89">
        <f ca="1">'Project Wakes'!T11-'Project Wakes'!S11</f>
        <v>0</v>
      </c>
      <c r="U11" s="89">
        <f ca="1">'Project Wakes'!U11-'Project Wakes'!T11</f>
        <v>0</v>
      </c>
      <c r="V11" s="89">
        <f ca="1">'Project Wakes'!V11-'Project Wakes'!U11</f>
        <v>0</v>
      </c>
      <c r="W11" s="98">
        <f ca="1">'Project Wakes'!W11-'Project Wakes'!V11</f>
        <v>0</v>
      </c>
      <c r="X11" s="89">
        <f ca="1">'Project Wakes'!X11-'Project Wakes'!W11</f>
        <v>0</v>
      </c>
      <c r="Y11" s="89">
        <f ca="1">'Project Wakes'!Y11-'Project Wakes'!X11</f>
        <v>0</v>
      </c>
      <c r="Z11" s="89">
        <f ca="1">'Project Wakes'!Z11-'Project Wakes'!Y11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>
        <f>'Project Wakes'!G12</f>
        <v>0</v>
      </c>
      <c r="H12" s="93">
        <f ca="1">'Project Wakes'!H12-'Project Wakes'!G12</f>
        <v>0</v>
      </c>
      <c r="I12" s="93">
        <f ca="1">'Project Wakes'!I12-'Project Wakes'!H12</f>
        <v>0</v>
      </c>
      <c r="J12" s="93">
        <f ca="1">'Project Wakes'!J12-'Project Wakes'!I12</f>
        <v>0</v>
      </c>
      <c r="K12" s="97">
        <f ca="1">'Project Wakes'!K12-'Project Wakes'!J12</f>
        <v>0</v>
      </c>
      <c r="L12" s="93">
        <f ca="1">'Project Wakes'!L12-'Project Wakes'!K12</f>
        <v>0</v>
      </c>
      <c r="M12" s="93">
        <f ca="1">'Project Wakes'!M12-'Project Wakes'!L12</f>
        <v>0</v>
      </c>
      <c r="N12" s="93">
        <f ca="1">'Project Wakes'!N12-'Project Wakes'!M12</f>
        <v>0</v>
      </c>
      <c r="O12" s="97">
        <f ca="1">'Project Wakes'!O12-'Project Wakes'!N12</f>
        <v>0</v>
      </c>
      <c r="P12" s="93">
        <f ca="1">'Project Wakes'!P12-'Project Wakes'!O12</f>
        <v>0</v>
      </c>
      <c r="Q12" s="93">
        <f ca="1">'Project Wakes'!Q12-'Project Wakes'!P12</f>
        <v>0</v>
      </c>
      <c r="R12" s="93">
        <f ca="1">'Project Wakes'!R12-'Project Wakes'!Q12</f>
        <v>0</v>
      </c>
      <c r="S12" s="97">
        <f ca="1">'Project Wakes'!S12-'Project Wakes'!R12</f>
        <v>0</v>
      </c>
      <c r="T12" s="93">
        <f ca="1">'Project Wakes'!T12-'Project Wakes'!S12</f>
        <v>0</v>
      </c>
      <c r="U12" s="93">
        <f ca="1">'Project Wakes'!U12-'Project Wakes'!T12</f>
        <v>0</v>
      </c>
      <c r="V12" s="93">
        <f ca="1">'Project Wakes'!V12-'Project Wakes'!U12</f>
        <v>0</v>
      </c>
      <c r="W12" s="97">
        <f ca="1">'Project Wakes'!W12-'Project Wakes'!V12</f>
        <v>0</v>
      </c>
      <c r="X12" s="93">
        <f ca="1">'Project Wakes'!X12-'Project Wakes'!W12</f>
        <v>0</v>
      </c>
      <c r="Y12" s="93">
        <f ca="1">'Project Wakes'!Y12-'Project Wakes'!X12</f>
        <v>0</v>
      </c>
      <c r="Z12" s="93">
        <f ca="1">'Project Wakes'!Z12-'Project Wakes'!Y12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>
        <f>'Project Wakes'!G13</f>
        <v>0</v>
      </c>
      <c r="H13" s="89">
        <f ca="1">'Project Wakes'!H13-'Project Wakes'!G13</f>
        <v>0</v>
      </c>
      <c r="I13" s="89">
        <f ca="1">'Project Wakes'!I13-'Project Wakes'!H13</f>
        <v>0</v>
      </c>
      <c r="J13" s="89">
        <f ca="1">'Project Wakes'!J13-'Project Wakes'!I13</f>
        <v>0</v>
      </c>
      <c r="K13" s="98">
        <f ca="1">'Project Wakes'!K13-'Project Wakes'!J13</f>
        <v>0</v>
      </c>
      <c r="L13" s="89">
        <f ca="1">'Project Wakes'!L13-'Project Wakes'!K13</f>
        <v>0</v>
      </c>
      <c r="M13" s="89">
        <f ca="1">'Project Wakes'!M13-'Project Wakes'!L13</f>
        <v>0</v>
      </c>
      <c r="N13" s="89">
        <f ca="1">'Project Wakes'!N13-'Project Wakes'!M13</f>
        <v>0</v>
      </c>
      <c r="O13" s="98">
        <f ca="1">'Project Wakes'!O13-'Project Wakes'!N13</f>
        <v>0</v>
      </c>
      <c r="P13" s="89">
        <f ca="1">'Project Wakes'!P13-'Project Wakes'!O13</f>
        <v>0</v>
      </c>
      <c r="Q13" s="89">
        <f ca="1">'Project Wakes'!Q13-'Project Wakes'!P13</f>
        <v>0</v>
      </c>
      <c r="R13" s="89">
        <f ca="1">'Project Wakes'!R13-'Project Wakes'!Q13</f>
        <v>0</v>
      </c>
      <c r="S13" s="98">
        <f ca="1">'Project Wakes'!S13-'Project Wakes'!R13</f>
        <v>0</v>
      </c>
      <c r="T13" s="89">
        <f ca="1">'Project Wakes'!T13-'Project Wakes'!S13</f>
        <v>0</v>
      </c>
      <c r="U13" s="89">
        <f ca="1">'Project Wakes'!U13-'Project Wakes'!T13</f>
        <v>0</v>
      </c>
      <c r="V13" s="89">
        <f ca="1">'Project Wakes'!V13-'Project Wakes'!U13</f>
        <v>0</v>
      </c>
      <c r="W13" s="98">
        <f ca="1">'Project Wakes'!W13-'Project Wakes'!V13</f>
        <v>0</v>
      </c>
      <c r="X13" s="89">
        <f ca="1">'Project Wakes'!X13-'Project Wakes'!W13</f>
        <v>0</v>
      </c>
      <c r="Y13" s="89">
        <f ca="1">'Project Wakes'!Y13-'Project Wakes'!X13</f>
        <v>0</v>
      </c>
      <c r="Z13" s="89">
        <f ca="1">'Project Wakes'!Z13-'Project Wakes'!Y13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>
        <f>'Project Wakes'!G14</f>
        <v>0</v>
      </c>
      <c r="H14" s="93">
        <f ca="1">'Project Wakes'!H14-'Project Wakes'!G14</f>
        <v>0</v>
      </c>
      <c r="I14" s="93">
        <f ca="1">'Project Wakes'!I14-'Project Wakes'!H14</f>
        <v>0</v>
      </c>
      <c r="J14" s="93">
        <f ca="1">'Project Wakes'!J14-'Project Wakes'!I14</f>
        <v>0</v>
      </c>
      <c r="K14" s="97">
        <f ca="1">'Project Wakes'!K14-'Project Wakes'!J14</f>
        <v>0</v>
      </c>
      <c r="L14" s="93">
        <f ca="1">'Project Wakes'!L14-'Project Wakes'!K14</f>
        <v>0</v>
      </c>
      <c r="M14" s="93">
        <f ca="1">'Project Wakes'!M14-'Project Wakes'!L14</f>
        <v>0</v>
      </c>
      <c r="N14" s="93">
        <f ca="1">'Project Wakes'!N14-'Project Wakes'!M14</f>
        <v>0</v>
      </c>
      <c r="O14" s="97">
        <f ca="1">'Project Wakes'!O14-'Project Wakes'!N14</f>
        <v>0</v>
      </c>
      <c r="P14" s="93">
        <f ca="1">'Project Wakes'!P14-'Project Wakes'!O14</f>
        <v>0</v>
      </c>
      <c r="Q14" s="93">
        <f ca="1">'Project Wakes'!Q14-'Project Wakes'!P14</f>
        <v>0</v>
      </c>
      <c r="R14" s="93">
        <f ca="1">'Project Wakes'!R14-'Project Wakes'!Q14</f>
        <v>0</v>
      </c>
      <c r="S14" s="97">
        <f ca="1">'Project Wakes'!S14-'Project Wakes'!R14</f>
        <v>0</v>
      </c>
      <c r="T14" s="93">
        <f ca="1">'Project Wakes'!T14-'Project Wakes'!S14</f>
        <v>0</v>
      </c>
      <c r="U14" s="93">
        <f ca="1">'Project Wakes'!U14-'Project Wakes'!T14</f>
        <v>1</v>
      </c>
      <c r="V14" s="93">
        <f ca="1">'Project Wakes'!V14-'Project Wakes'!U14</f>
        <v>0</v>
      </c>
      <c r="W14" s="97">
        <f ca="1">'Project Wakes'!W14-'Project Wakes'!V14</f>
        <v>0</v>
      </c>
      <c r="X14" s="93">
        <f ca="1">'Project Wakes'!X14-'Project Wakes'!W14</f>
        <v>0</v>
      </c>
      <c r="Y14" s="93">
        <f ca="1">'Project Wakes'!Y14-'Project Wakes'!X14</f>
        <v>0</v>
      </c>
      <c r="Z14" s="93">
        <f ca="1">'Project Wakes'!Z14-'Project Wakes'!Y14</f>
        <v>0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>
        <f>'Project Wakes'!G15</f>
        <v>0</v>
      </c>
      <c r="H15" s="89">
        <f ca="1">'Project Wakes'!H15-'Project Wakes'!G15</f>
        <v>0</v>
      </c>
      <c r="I15" s="89">
        <f ca="1">'Project Wakes'!I15-'Project Wakes'!H15</f>
        <v>0</v>
      </c>
      <c r="J15" s="89">
        <f ca="1">'Project Wakes'!J15-'Project Wakes'!I15</f>
        <v>0</v>
      </c>
      <c r="K15" s="98">
        <f ca="1">'Project Wakes'!K15-'Project Wakes'!J15</f>
        <v>0</v>
      </c>
      <c r="L15" s="89">
        <f ca="1">'Project Wakes'!L15-'Project Wakes'!K15</f>
        <v>0</v>
      </c>
      <c r="M15" s="89">
        <f ca="1">'Project Wakes'!M15-'Project Wakes'!L15</f>
        <v>0</v>
      </c>
      <c r="N15" s="89">
        <f ca="1">'Project Wakes'!N15-'Project Wakes'!M15</f>
        <v>0</v>
      </c>
      <c r="O15" s="98">
        <f ca="1">'Project Wakes'!O15-'Project Wakes'!N15</f>
        <v>0</v>
      </c>
      <c r="P15" s="89">
        <f ca="1">'Project Wakes'!P15-'Project Wakes'!O15</f>
        <v>0</v>
      </c>
      <c r="Q15" s="89">
        <f ca="1">'Project Wakes'!Q15-'Project Wakes'!P15</f>
        <v>0</v>
      </c>
      <c r="R15" s="89">
        <f ca="1">'Project Wakes'!R15-'Project Wakes'!Q15</f>
        <v>0</v>
      </c>
      <c r="S15" s="98">
        <f ca="1">'Project Wakes'!S15-'Project Wakes'!R15</f>
        <v>0</v>
      </c>
      <c r="T15" s="89">
        <f ca="1">'Project Wakes'!T15-'Project Wakes'!S15</f>
        <v>0</v>
      </c>
      <c r="U15" s="89">
        <f ca="1">'Project Wakes'!U15-'Project Wakes'!T15</f>
        <v>0</v>
      </c>
      <c r="V15" s="89">
        <f ca="1">'Project Wakes'!V15-'Project Wakes'!U15</f>
        <v>0</v>
      </c>
      <c r="W15" s="98">
        <f ca="1">'Project Wakes'!W15-'Project Wakes'!V15</f>
        <v>0</v>
      </c>
      <c r="X15" s="89">
        <f ca="1">'Project Wakes'!X15-'Project Wakes'!W15</f>
        <v>0</v>
      </c>
      <c r="Y15" s="89">
        <f ca="1">'Project Wakes'!Y15-'Project Wakes'!X15</f>
        <v>0</v>
      </c>
      <c r="Z15" s="89">
        <f ca="1">'Project Wakes'!Z15-'Project Wakes'!Y15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>
        <f>'Project Wakes'!G16</f>
        <v>0</v>
      </c>
      <c r="H16" s="93">
        <f ca="1">'Project Wakes'!H16-'Project Wakes'!G16</f>
        <v>0</v>
      </c>
      <c r="I16" s="93">
        <f ca="1">'Project Wakes'!I16-'Project Wakes'!H16</f>
        <v>0</v>
      </c>
      <c r="J16" s="93">
        <f ca="1">'Project Wakes'!J16-'Project Wakes'!I16</f>
        <v>0</v>
      </c>
      <c r="K16" s="97">
        <f ca="1">'Project Wakes'!K16-'Project Wakes'!J16</f>
        <v>0</v>
      </c>
      <c r="L16" s="93">
        <f ca="1">'Project Wakes'!L16-'Project Wakes'!K16</f>
        <v>0</v>
      </c>
      <c r="M16" s="93">
        <f ca="1">'Project Wakes'!M16-'Project Wakes'!L16</f>
        <v>0</v>
      </c>
      <c r="N16" s="93">
        <f ca="1">'Project Wakes'!N16-'Project Wakes'!M16</f>
        <v>1</v>
      </c>
      <c r="O16" s="97">
        <f ca="1">'Project Wakes'!O16-'Project Wakes'!N16</f>
        <v>0</v>
      </c>
      <c r="P16" s="93">
        <f ca="1">'Project Wakes'!P16-'Project Wakes'!O16</f>
        <v>0</v>
      </c>
      <c r="Q16" s="93">
        <f ca="1">'Project Wakes'!Q16-'Project Wakes'!P16</f>
        <v>0</v>
      </c>
      <c r="R16" s="93">
        <f ca="1">'Project Wakes'!R16-'Project Wakes'!Q16</f>
        <v>0</v>
      </c>
      <c r="S16" s="97">
        <f ca="1">'Project Wakes'!S16-'Project Wakes'!R16</f>
        <v>1</v>
      </c>
      <c r="T16" s="93">
        <f ca="1">'Project Wakes'!T16-'Project Wakes'!S16</f>
        <v>0</v>
      </c>
      <c r="U16" s="93">
        <f ca="1">'Project Wakes'!U16-'Project Wakes'!T16</f>
        <v>0</v>
      </c>
      <c r="V16" s="93">
        <f ca="1">'Project Wakes'!V16-'Project Wakes'!U16</f>
        <v>0</v>
      </c>
      <c r="W16" s="97">
        <f ca="1">'Project Wakes'!W16-'Project Wakes'!V16</f>
        <v>0</v>
      </c>
      <c r="X16" s="93">
        <f ca="1">'Project Wakes'!X16-'Project Wakes'!W16</f>
        <v>0</v>
      </c>
      <c r="Y16" s="93">
        <f ca="1">'Project Wakes'!Y16-'Project Wakes'!X16</f>
        <v>0</v>
      </c>
      <c r="Z16" s="93">
        <f ca="1">'Project Wakes'!Z16-'Project Wakes'!Y16</f>
        <v>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>
        <f>'Project Wakes'!G17</f>
        <v>0</v>
      </c>
      <c r="H17" s="93">
        <f ca="1">'Project Wakes'!H17-'Project Wakes'!G17</f>
        <v>0</v>
      </c>
      <c r="I17" s="93">
        <f ca="1">'Project Wakes'!I17-'Project Wakes'!H17</f>
        <v>0</v>
      </c>
      <c r="J17" s="93">
        <f ca="1">'Project Wakes'!J17-'Project Wakes'!I17</f>
        <v>0</v>
      </c>
      <c r="K17" s="97">
        <f ca="1">'Project Wakes'!K17-'Project Wakes'!J17</f>
        <v>0</v>
      </c>
      <c r="L17" s="93">
        <f ca="1">'Project Wakes'!L17-'Project Wakes'!K17</f>
        <v>0</v>
      </c>
      <c r="M17" s="93">
        <f ca="1">'Project Wakes'!M17-'Project Wakes'!L17</f>
        <v>0</v>
      </c>
      <c r="N17" s="93">
        <f ca="1">'Project Wakes'!N17-'Project Wakes'!M17</f>
        <v>0</v>
      </c>
      <c r="O17" s="97">
        <f ca="1">'Project Wakes'!O17-'Project Wakes'!N17</f>
        <v>0</v>
      </c>
      <c r="P17" s="93">
        <f ca="1">'Project Wakes'!P17-'Project Wakes'!O17</f>
        <v>0</v>
      </c>
      <c r="Q17" s="93">
        <f ca="1">'Project Wakes'!Q17-'Project Wakes'!P17</f>
        <v>0</v>
      </c>
      <c r="R17" s="93">
        <f ca="1">'Project Wakes'!R17-'Project Wakes'!Q17</f>
        <v>0</v>
      </c>
      <c r="S17" s="97">
        <f ca="1">'Project Wakes'!S17-'Project Wakes'!R17</f>
        <v>0</v>
      </c>
      <c r="T17" s="93">
        <f ca="1">'Project Wakes'!T17-'Project Wakes'!S17</f>
        <v>0</v>
      </c>
      <c r="U17" s="93">
        <f ca="1">'Project Wakes'!U17-'Project Wakes'!T17</f>
        <v>0</v>
      </c>
      <c r="V17" s="93">
        <f ca="1">'Project Wakes'!V17-'Project Wakes'!U17</f>
        <v>0</v>
      </c>
      <c r="W17" s="97">
        <f ca="1">'Project Wakes'!W17-'Project Wakes'!V17</f>
        <v>0</v>
      </c>
      <c r="X17" s="93">
        <f ca="1">'Project Wakes'!X17-'Project Wakes'!W17</f>
        <v>0</v>
      </c>
      <c r="Y17" s="93">
        <f ca="1">'Project Wakes'!Y17-'Project Wakes'!X17</f>
        <v>0</v>
      </c>
      <c r="Z17" s="93">
        <f ca="1">'Project Wakes'!Z17-'Project Wakes'!Y17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>
        <f>'Project Wakes'!G18</f>
        <v>0</v>
      </c>
      <c r="H18" s="89">
        <f ca="1">'Project Wakes'!H18-'Project Wakes'!G18</f>
        <v>0</v>
      </c>
      <c r="I18" s="89">
        <f ca="1">'Project Wakes'!I18-'Project Wakes'!H18</f>
        <v>0</v>
      </c>
      <c r="J18" s="89">
        <f ca="1">'Project Wakes'!J18-'Project Wakes'!I18</f>
        <v>0</v>
      </c>
      <c r="K18" s="98">
        <f ca="1">'Project Wakes'!K18-'Project Wakes'!J18</f>
        <v>0</v>
      </c>
      <c r="L18" s="89">
        <f ca="1">'Project Wakes'!L18-'Project Wakes'!K18</f>
        <v>0</v>
      </c>
      <c r="M18" s="89">
        <f ca="1">'Project Wakes'!M18-'Project Wakes'!L18</f>
        <v>0</v>
      </c>
      <c r="N18" s="89">
        <f ca="1">'Project Wakes'!N18-'Project Wakes'!M18</f>
        <v>0</v>
      </c>
      <c r="O18" s="98">
        <f ca="1">'Project Wakes'!O18-'Project Wakes'!N18</f>
        <v>0</v>
      </c>
      <c r="P18" s="89">
        <f ca="1">'Project Wakes'!P18-'Project Wakes'!O18</f>
        <v>0</v>
      </c>
      <c r="Q18" s="89">
        <f ca="1">'Project Wakes'!Q18-'Project Wakes'!P18</f>
        <v>0</v>
      </c>
      <c r="R18" s="89">
        <f ca="1">'Project Wakes'!R18-'Project Wakes'!Q18</f>
        <v>0</v>
      </c>
      <c r="S18" s="98">
        <f ca="1">'Project Wakes'!S18-'Project Wakes'!R18</f>
        <v>0</v>
      </c>
      <c r="T18" s="89">
        <f ca="1">'Project Wakes'!T18-'Project Wakes'!S18</f>
        <v>0</v>
      </c>
      <c r="U18" s="89">
        <f ca="1">'Project Wakes'!U18-'Project Wakes'!T18</f>
        <v>0</v>
      </c>
      <c r="V18" s="89">
        <f ca="1">'Project Wakes'!V18-'Project Wakes'!U18</f>
        <v>0</v>
      </c>
      <c r="W18" s="98">
        <f ca="1">'Project Wakes'!W18-'Project Wakes'!V18</f>
        <v>0</v>
      </c>
      <c r="X18" s="89">
        <f ca="1">'Project Wakes'!X18-'Project Wakes'!W18</f>
        <v>0</v>
      </c>
      <c r="Y18" s="89">
        <f ca="1">'Project Wakes'!Y18-'Project Wakes'!X18</f>
        <v>0</v>
      </c>
      <c r="Z18" s="89">
        <f ca="1">'Project Wakes'!Z18-'Project Wakes'!Y18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>
        <f>'Project Wakes'!G19</f>
        <v>0</v>
      </c>
      <c r="H19" s="93">
        <f ca="1">'Project Wakes'!H19-'Project Wakes'!G19</f>
        <v>0</v>
      </c>
      <c r="I19" s="93">
        <f ca="1">'Project Wakes'!I19-'Project Wakes'!H19</f>
        <v>0</v>
      </c>
      <c r="J19" s="93">
        <f ca="1">'Project Wakes'!J19-'Project Wakes'!I19</f>
        <v>0</v>
      </c>
      <c r="K19" s="97">
        <f ca="1">'Project Wakes'!K19-'Project Wakes'!J19</f>
        <v>0</v>
      </c>
      <c r="L19" s="93">
        <f ca="1">'Project Wakes'!L19-'Project Wakes'!K19</f>
        <v>0</v>
      </c>
      <c r="M19" s="93">
        <f ca="1">'Project Wakes'!M19-'Project Wakes'!L19</f>
        <v>0</v>
      </c>
      <c r="N19" s="93">
        <f ca="1">'Project Wakes'!N19-'Project Wakes'!M19</f>
        <v>0</v>
      </c>
      <c r="O19" s="97">
        <f ca="1">'Project Wakes'!O19-'Project Wakes'!N19</f>
        <v>0</v>
      </c>
      <c r="P19" s="93">
        <f ca="1">'Project Wakes'!P19-'Project Wakes'!O19</f>
        <v>0</v>
      </c>
      <c r="Q19" s="93">
        <f ca="1">'Project Wakes'!Q19-'Project Wakes'!P19</f>
        <v>0</v>
      </c>
      <c r="R19" s="93">
        <f ca="1">'Project Wakes'!R19-'Project Wakes'!Q19</f>
        <v>0</v>
      </c>
      <c r="S19" s="97">
        <f ca="1">'Project Wakes'!S19-'Project Wakes'!R19</f>
        <v>0</v>
      </c>
      <c r="T19" s="93">
        <f ca="1">'Project Wakes'!T19-'Project Wakes'!S19</f>
        <v>0</v>
      </c>
      <c r="U19" s="93">
        <f ca="1">'Project Wakes'!U19-'Project Wakes'!T19</f>
        <v>0</v>
      </c>
      <c r="V19" s="93">
        <f ca="1">'Project Wakes'!V19-'Project Wakes'!U19</f>
        <v>0</v>
      </c>
      <c r="W19" s="97">
        <f ca="1">'Project Wakes'!W19-'Project Wakes'!V19</f>
        <v>0</v>
      </c>
      <c r="X19" s="93">
        <f ca="1">'Project Wakes'!X19-'Project Wakes'!W19</f>
        <v>0</v>
      </c>
      <c r="Y19" s="93">
        <f ca="1">'Project Wakes'!Y19-'Project Wakes'!X19</f>
        <v>0</v>
      </c>
      <c r="Z19" s="93">
        <f ca="1">'Project Wakes'!Z19-'Project Wakes'!Y19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>
        <f>'Project Wakes'!G20</f>
        <v>0</v>
      </c>
      <c r="H20" s="93">
        <f ca="1">'Project Wakes'!H20-'Project Wakes'!G20</f>
        <v>0</v>
      </c>
      <c r="I20" s="93">
        <f ca="1">'Project Wakes'!I20-'Project Wakes'!H20</f>
        <v>0</v>
      </c>
      <c r="J20" s="93">
        <f ca="1">'Project Wakes'!J20-'Project Wakes'!I20</f>
        <v>0</v>
      </c>
      <c r="K20" s="97">
        <f ca="1">'Project Wakes'!K20-'Project Wakes'!J20</f>
        <v>0</v>
      </c>
      <c r="L20" s="93">
        <f ca="1">'Project Wakes'!L20-'Project Wakes'!K20</f>
        <v>0</v>
      </c>
      <c r="M20" s="93">
        <f ca="1">'Project Wakes'!M20-'Project Wakes'!L20</f>
        <v>0</v>
      </c>
      <c r="N20" s="93">
        <f ca="1">'Project Wakes'!N20-'Project Wakes'!M20</f>
        <v>0</v>
      </c>
      <c r="O20" s="97">
        <f ca="1">'Project Wakes'!O20-'Project Wakes'!N20</f>
        <v>0</v>
      </c>
      <c r="P20" s="93">
        <f ca="1">'Project Wakes'!P20-'Project Wakes'!O20</f>
        <v>0</v>
      </c>
      <c r="Q20" s="93">
        <f ca="1">'Project Wakes'!Q20-'Project Wakes'!P20</f>
        <v>0</v>
      </c>
      <c r="R20" s="93">
        <f ca="1">'Project Wakes'!R20-'Project Wakes'!Q20</f>
        <v>0</v>
      </c>
      <c r="S20" s="97">
        <f ca="1">'Project Wakes'!S20-'Project Wakes'!R20</f>
        <v>0</v>
      </c>
      <c r="T20" s="93">
        <f ca="1">'Project Wakes'!T20-'Project Wakes'!S20</f>
        <v>0</v>
      </c>
      <c r="U20" s="93">
        <f ca="1">'Project Wakes'!U20-'Project Wakes'!T20</f>
        <v>0</v>
      </c>
      <c r="V20" s="93">
        <f ca="1">'Project Wakes'!V20-'Project Wakes'!U20</f>
        <v>0</v>
      </c>
      <c r="W20" s="97">
        <f ca="1">'Project Wakes'!W20-'Project Wakes'!V20</f>
        <v>0</v>
      </c>
      <c r="X20" s="93">
        <f ca="1">'Project Wakes'!X20-'Project Wakes'!W20</f>
        <v>0</v>
      </c>
      <c r="Y20" s="93">
        <f ca="1">'Project Wakes'!Y20-'Project Wakes'!X20</f>
        <v>0</v>
      </c>
      <c r="Z20" s="93">
        <f ca="1">'Project Wakes'!Z20-'Project Wakes'!Y20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>
        <f>'Project Wakes'!G21</f>
        <v>0</v>
      </c>
      <c r="H21" s="89">
        <f ca="1">'Project Wakes'!H21-'Project Wakes'!G21</f>
        <v>0</v>
      </c>
      <c r="I21" s="89">
        <f ca="1">'Project Wakes'!I21-'Project Wakes'!H21</f>
        <v>0</v>
      </c>
      <c r="J21" s="89">
        <f ca="1">'Project Wakes'!J21-'Project Wakes'!I21</f>
        <v>0</v>
      </c>
      <c r="K21" s="98">
        <f ca="1">'Project Wakes'!K21-'Project Wakes'!J21</f>
        <v>0</v>
      </c>
      <c r="L21" s="89">
        <f ca="1">'Project Wakes'!L21-'Project Wakes'!K21</f>
        <v>0</v>
      </c>
      <c r="M21" s="89">
        <f ca="1">'Project Wakes'!M21-'Project Wakes'!L21</f>
        <v>0</v>
      </c>
      <c r="N21" s="89">
        <f ca="1">'Project Wakes'!N21-'Project Wakes'!M21</f>
        <v>0</v>
      </c>
      <c r="O21" s="98">
        <f ca="1">'Project Wakes'!O21-'Project Wakes'!N21</f>
        <v>0</v>
      </c>
      <c r="P21" s="89">
        <f ca="1">'Project Wakes'!P21-'Project Wakes'!O21</f>
        <v>0</v>
      </c>
      <c r="Q21" s="89">
        <f ca="1">'Project Wakes'!Q21-'Project Wakes'!P21</f>
        <v>0</v>
      </c>
      <c r="R21" s="89">
        <f ca="1">'Project Wakes'!R21-'Project Wakes'!Q21</f>
        <v>0</v>
      </c>
      <c r="S21" s="98">
        <f ca="1">'Project Wakes'!S21-'Project Wakes'!R21</f>
        <v>0</v>
      </c>
      <c r="T21" s="89">
        <f ca="1">'Project Wakes'!T21-'Project Wakes'!S21</f>
        <v>0</v>
      </c>
      <c r="U21" s="89">
        <f ca="1">'Project Wakes'!U21-'Project Wakes'!T21</f>
        <v>0</v>
      </c>
      <c r="V21" s="89">
        <f ca="1">'Project Wakes'!V21-'Project Wakes'!U21</f>
        <v>0</v>
      </c>
      <c r="W21" s="98">
        <f ca="1">'Project Wakes'!W21-'Project Wakes'!V21</f>
        <v>0</v>
      </c>
      <c r="X21" s="89">
        <f ca="1">'Project Wakes'!X21-'Project Wakes'!W21</f>
        <v>2</v>
      </c>
      <c r="Y21" s="89">
        <f ca="1">'Project Wakes'!Y21-'Project Wakes'!X21</f>
        <v>0</v>
      </c>
      <c r="Z21" s="89">
        <f ca="1">'Project Wakes'!Z21-'Project Wakes'!Y21</f>
        <v>0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>
        <f>'Project Wakes'!G22</f>
        <v>0</v>
      </c>
      <c r="H22" s="93">
        <f ca="1">'Project Wakes'!H22-'Project Wakes'!G22</f>
        <v>0</v>
      </c>
      <c r="I22" s="93">
        <f ca="1">'Project Wakes'!I22-'Project Wakes'!H22</f>
        <v>0</v>
      </c>
      <c r="J22" s="93">
        <f ca="1">'Project Wakes'!J22-'Project Wakes'!I22</f>
        <v>0</v>
      </c>
      <c r="K22" s="97">
        <f ca="1">'Project Wakes'!K22-'Project Wakes'!J22</f>
        <v>0</v>
      </c>
      <c r="L22" s="93">
        <f ca="1">'Project Wakes'!L22-'Project Wakes'!K22</f>
        <v>0</v>
      </c>
      <c r="M22" s="93">
        <f ca="1">'Project Wakes'!M22-'Project Wakes'!L22</f>
        <v>0</v>
      </c>
      <c r="N22" s="93">
        <f ca="1">'Project Wakes'!N22-'Project Wakes'!M22</f>
        <v>0</v>
      </c>
      <c r="O22" s="97">
        <f ca="1">'Project Wakes'!O22-'Project Wakes'!N22</f>
        <v>0</v>
      </c>
      <c r="P22" s="93">
        <f ca="1">'Project Wakes'!P22-'Project Wakes'!O22</f>
        <v>0</v>
      </c>
      <c r="Q22" s="93">
        <f ca="1">'Project Wakes'!Q22-'Project Wakes'!P22</f>
        <v>0</v>
      </c>
      <c r="R22" s="93">
        <f ca="1">'Project Wakes'!R22-'Project Wakes'!Q22</f>
        <v>0</v>
      </c>
      <c r="S22" s="97">
        <f ca="1">'Project Wakes'!S22-'Project Wakes'!R22</f>
        <v>0</v>
      </c>
      <c r="T22" s="93">
        <f ca="1">'Project Wakes'!T22-'Project Wakes'!S22</f>
        <v>0</v>
      </c>
      <c r="U22" s="93">
        <f ca="1">'Project Wakes'!U22-'Project Wakes'!T22</f>
        <v>0</v>
      </c>
      <c r="V22" s="93">
        <f ca="1">'Project Wakes'!V22-'Project Wakes'!U22</f>
        <v>0</v>
      </c>
      <c r="W22" s="97">
        <f ca="1">'Project Wakes'!W22-'Project Wakes'!V22</f>
        <v>0</v>
      </c>
      <c r="X22" s="93">
        <f ca="1">'Project Wakes'!X22-'Project Wakes'!W22</f>
        <v>0</v>
      </c>
      <c r="Y22" s="93">
        <f ca="1">'Project Wakes'!Y22-'Project Wakes'!X22</f>
        <v>0</v>
      </c>
      <c r="Z22" s="93">
        <f ca="1">'Project Wakes'!Z22-'Project Wakes'!Y22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>
        <f>'Project Wakes'!G23</f>
        <v>0</v>
      </c>
      <c r="H23" s="93">
        <f ca="1">'Project Wakes'!H23-'Project Wakes'!G23</f>
        <v>0</v>
      </c>
      <c r="I23" s="93">
        <f ca="1">'Project Wakes'!I23-'Project Wakes'!H23</f>
        <v>0</v>
      </c>
      <c r="J23" s="93">
        <f ca="1">'Project Wakes'!J23-'Project Wakes'!I23</f>
        <v>0</v>
      </c>
      <c r="K23" s="97">
        <f ca="1">'Project Wakes'!K23-'Project Wakes'!J23</f>
        <v>0</v>
      </c>
      <c r="L23" s="93">
        <f ca="1">'Project Wakes'!L23-'Project Wakes'!K23</f>
        <v>0</v>
      </c>
      <c r="M23" s="93">
        <f ca="1">'Project Wakes'!M23-'Project Wakes'!L23</f>
        <v>0</v>
      </c>
      <c r="N23" s="93">
        <f ca="1">'Project Wakes'!N23-'Project Wakes'!M23</f>
        <v>0</v>
      </c>
      <c r="O23" s="97">
        <f ca="1">'Project Wakes'!O23-'Project Wakes'!N23</f>
        <v>0</v>
      </c>
      <c r="P23" s="93">
        <f ca="1">'Project Wakes'!P23-'Project Wakes'!O23</f>
        <v>0</v>
      </c>
      <c r="Q23" s="93">
        <f ca="1">'Project Wakes'!Q23-'Project Wakes'!P23</f>
        <v>0</v>
      </c>
      <c r="R23" s="93">
        <f ca="1">'Project Wakes'!R23-'Project Wakes'!Q23</f>
        <v>0</v>
      </c>
      <c r="S23" s="97">
        <f ca="1">'Project Wakes'!S23-'Project Wakes'!R23</f>
        <v>0</v>
      </c>
      <c r="T23" s="93">
        <f ca="1">'Project Wakes'!T23-'Project Wakes'!S23</f>
        <v>0</v>
      </c>
      <c r="U23" s="93">
        <f ca="1">'Project Wakes'!U23-'Project Wakes'!T23</f>
        <v>0</v>
      </c>
      <c r="V23" s="93">
        <f ca="1">'Project Wakes'!V23-'Project Wakes'!U23</f>
        <v>0</v>
      </c>
      <c r="W23" s="97">
        <f ca="1">'Project Wakes'!W23-'Project Wakes'!V23</f>
        <v>0</v>
      </c>
      <c r="X23" s="93">
        <f ca="1">'Project Wakes'!X23-'Project Wakes'!W23</f>
        <v>0</v>
      </c>
      <c r="Y23" s="93">
        <f ca="1">'Project Wakes'!Y23-'Project Wakes'!X23</f>
        <v>0</v>
      </c>
      <c r="Z23" s="93">
        <f ca="1">'Project Wakes'!Z23-'Project Wakes'!Y23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>
        <f>'Project Wakes'!G24</f>
        <v>0</v>
      </c>
      <c r="H24" s="93">
        <f ca="1">'Project Wakes'!H24-'Project Wakes'!G24</f>
        <v>0</v>
      </c>
      <c r="I24" s="93">
        <f ca="1">'Project Wakes'!I24-'Project Wakes'!H24</f>
        <v>0</v>
      </c>
      <c r="J24" s="93">
        <f ca="1">'Project Wakes'!J24-'Project Wakes'!I24</f>
        <v>0</v>
      </c>
      <c r="K24" s="97">
        <f ca="1">'Project Wakes'!K24-'Project Wakes'!J24</f>
        <v>0</v>
      </c>
      <c r="L24" s="93">
        <f ca="1">'Project Wakes'!L24-'Project Wakes'!K24</f>
        <v>0</v>
      </c>
      <c r="M24" s="93">
        <f ca="1">'Project Wakes'!M24-'Project Wakes'!L24</f>
        <v>0</v>
      </c>
      <c r="N24" s="93">
        <f ca="1">'Project Wakes'!N24-'Project Wakes'!M24</f>
        <v>0</v>
      </c>
      <c r="O24" s="97">
        <f ca="1">'Project Wakes'!O24-'Project Wakes'!N24</f>
        <v>0</v>
      </c>
      <c r="P24" s="93">
        <f ca="1">'Project Wakes'!P24-'Project Wakes'!O24</f>
        <v>0</v>
      </c>
      <c r="Q24" s="93">
        <f ca="1">'Project Wakes'!Q24-'Project Wakes'!P24</f>
        <v>0</v>
      </c>
      <c r="R24" s="93">
        <f ca="1">'Project Wakes'!R24-'Project Wakes'!Q24</f>
        <v>0</v>
      </c>
      <c r="S24" s="97">
        <f ca="1">'Project Wakes'!S24-'Project Wakes'!R24</f>
        <v>0</v>
      </c>
      <c r="T24" s="93">
        <f ca="1">'Project Wakes'!T24-'Project Wakes'!S24</f>
        <v>0</v>
      </c>
      <c r="U24" s="93">
        <f ca="1">'Project Wakes'!U24-'Project Wakes'!T24</f>
        <v>0</v>
      </c>
      <c r="V24" s="93">
        <f ca="1">'Project Wakes'!V24-'Project Wakes'!U24</f>
        <v>0</v>
      </c>
      <c r="W24" s="97">
        <f ca="1">'Project Wakes'!W24-'Project Wakes'!V24</f>
        <v>0</v>
      </c>
      <c r="X24" s="93">
        <f ca="1">'Project Wakes'!X24-'Project Wakes'!W24</f>
        <v>0</v>
      </c>
      <c r="Y24" s="93">
        <f ca="1">'Project Wakes'!Y24-'Project Wakes'!X24</f>
        <v>1</v>
      </c>
      <c r="Z24" s="93">
        <f ca="1">'Project Wakes'!Z24-'Project Wakes'!Y24</f>
        <v>0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>
        <f>'Project Wakes'!G25</f>
        <v>0</v>
      </c>
      <c r="H25" s="93">
        <f ca="1">'Project Wakes'!H25-'Project Wakes'!G25</f>
        <v>0</v>
      </c>
      <c r="I25" s="93">
        <f ca="1">'Project Wakes'!I25-'Project Wakes'!H25</f>
        <v>0</v>
      </c>
      <c r="J25" s="93">
        <f ca="1">'Project Wakes'!J25-'Project Wakes'!I25</f>
        <v>0</v>
      </c>
      <c r="K25" s="97">
        <f ca="1">'Project Wakes'!K25-'Project Wakes'!J25</f>
        <v>0</v>
      </c>
      <c r="L25" s="93">
        <f ca="1">'Project Wakes'!L25-'Project Wakes'!K25</f>
        <v>0</v>
      </c>
      <c r="M25" s="93">
        <f ca="1">'Project Wakes'!M25-'Project Wakes'!L25</f>
        <v>0</v>
      </c>
      <c r="N25" s="93">
        <f ca="1">'Project Wakes'!N25-'Project Wakes'!M25</f>
        <v>0</v>
      </c>
      <c r="O25" s="97">
        <f ca="1">'Project Wakes'!O25-'Project Wakes'!N25</f>
        <v>0</v>
      </c>
      <c r="P25" s="93">
        <f ca="1">'Project Wakes'!P25-'Project Wakes'!O25</f>
        <v>0</v>
      </c>
      <c r="Q25" s="93">
        <f ca="1">'Project Wakes'!Q25-'Project Wakes'!P25</f>
        <v>0</v>
      </c>
      <c r="R25" s="93">
        <f ca="1">'Project Wakes'!R25-'Project Wakes'!Q25</f>
        <v>0</v>
      </c>
      <c r="S25" s="97">
        <f ca="1">'Project Wakes'!S25-'Project Wakes'!R25</f>
        <v>0</v>
      </c>
      <c r="T25" s="93">
        <f ca="1">'Project Wakes'!T25-'Project Wakes'!S25</f>
        <v>0</v>
      </c>
      <c r="U25" s="93">
        <f ca="1">'Project Wakes'!U25-'Project Wakes'!T25</f>
        <v>0</v>
      </c>
      <c r="V25" s="93">
        <f ca="1">'Project Wakes'!V25-'Project Wakes'!U25</f>
        <v>0</v>
      </c>
      <c r="W25" s="97">
        <f ca="1">'Project Wakes'!W25-'Project Wakes'!V25</f>
        <v>0</v>
      </c>
      <c r="X25" s="93">
        <f ca="1">'Project Wakes'!X25-'Project Wakes'!W25</f>
        <v>0</v>
      </c>
      <c r="Y25" s="93">
        <f ca="1">'Project Wakes'!Y25-'Project Wakes'!X25</f>
        <v>0</v>
      </c>
      <c r="Z25" s="93">
        <f ca="1">'Project Wakes'!Z25-'Project Wakes'!Y25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>
        <f>'Project Wakes'!G26</f>
        <v>0</v>
      </c>
      <c r="H26" s="89">
        <f ca="1">'Project Wakes'!H26-'Project Wakes'!G26</f>
        <v>0</v>
      </c>
      <c r="I26" s="89">
        <f ca="1">'Project Wakes'!I26-'Project Wakes'!H26</f>
        <v>0</v>
      </c>
      <c r="J26" s="89">
        <f ca="1">'Project Wakes'!J26-'Project Wakes'!I26</f>
        <v>0</v>
      </c>
      <c r="K26" s="98">
        <f ca="1">'Project Wakes'!K26-'Project Wakes'!J26</f>
        <v>0</v>
      </c>
      <c r="L26" s="89">
        <f ca="1">'Project Wakes'!L26-'Project Wakes'!K26</f>
        <v>0</v>
      </c>
      <c r="M26" s="89">
        <f ca="1">'Project Wakes'!M26-'Project Wakes'!L26</f>
        <v>0</v>
      </c>
      <c r="N26" s="89">
        <f ca="1">'Project Wakes'!N26-'Project Wakes'!M26</f>
        <v>0</v>
      </c>
      <c r="O26" s="98">
        <f ca="1">'Project Wakes'!O26-'Project Wakes'!N26</f>
        <v>0</v>
      </c>
      <c r="P26" s="89">
        <f ca="1">'Project Wakes'!P26-'Project Wakes'!O26</f>
        <v>0</v>
      </c>
      <c r="Q26" s="89">
        <f ca="1">'Project Wakes'!Q26-'Project Wakes'!P26</f>
        <v>0</v>
      </c>
      <c r="R26" s="89">
        <f ca="1">'Project Wakes'!R26-'Project Wakes'!Q26</f>
        <v>0</v>
      </c>
      <c r="S26" s="98">
        <f ca="1">'Project Wakes'!S26-'Project Wakes'!R26</f>
        <v>0</v>
      </c>
      <c r="T26" s="89">
        <f ca="1">'Project Wakes'!T26-'Project Wakes'!S26</f>
        <v>0</v>
      </c>
      <c r="U26" s="89">
        <f ca="1">'Project Wakes'!U26-'Project Wakes'!T26</f>
        <v>0</v>
      </c>
      <c r="V26" s="89">
        <f ca="1">'Project Wakes'!V26-'Project Wakes'!U26</f>
        <v>0</v>
      </c>
      <c r="W26" s="98">
        <f ca="1">'Project Wakes'!W26-'Project Wakes'!V26</f>
        <v>0</v>
      </c>
      <c r="X26" s="89">
        <f ca="1">'Project Wakes'!X26-'Project Wakes'!W26</f>
        <v>0</v>
      </c>
      <c r="Y26" s="89">
        <f ca="1">'Project Wakes'!Y26-'Project Wakes'!X26</f>
        <v>0</v>
      </c>
      <c r="Z26" s="89">
        <f ca="1">'Project Wakes'!Z26-'Project Wakes'!Y26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>
        <f>'Project Wakes'!G27</f>
        <v>0</v>
      </c>
      <c r="H27" s="93">
        <f ca="1">'Project Wakes'!H27-'Project Wakes'!G27</f>
        <v>0</v>
      </c>
      <c r="I27" s="93">
        <f ca="1">'Project Wakes'!I27-'Project Wakes'!H27</f>
        <v>0</v>
      </c>
      <c r="J27" s="93">
        <f ca="1">'Project Wakes'!J27-'Project Wakes'!I27</f>
        <v>0</v>
      </c>
      <c r="K27" s="97">
        <f ca="1">'Project Wakes'!K27-'Project Wakes'!J27</f>
        <v>0</v>
      </c>
      <c r="L27" s="93">
        <f ca="1">'Project Wakes'!L27-'Project Wakes'!K27</f>
        <v>0</v>
      </c>
      <c r="M27" s="93">
        <f ca="1">'Project Wakes'!M27-'Project Wakes'!L27</f>
        <v>0</v>
      </c>
      <c r="N27" s="93">
        <f ca="1">'Project Wakes'!N27-'Project Wakes'!M27</f>
        <v>0</v>
      </c>
      <c r="O27" s="97">
        <f ca="1">'Project Wakes'!O27-'Project Wakes'!N27</f>
        <v>0</v>
      </c>
      <c r="P27" s="93">
        <f ca="1">'Project Wakes'!P27-'Project Wakes'!O27</f>
        <v>0</v>
      </c>
      <c r="Q27" s="93">
        <f ca="1">'Project Wakes'!Q27-'Project Wakes'!P27</f>
        <v>0</v>
      </c>
      <c r="R27" s="93">
        <f ca="1">'Project Wakes'!R27-'Project Wakes'!Q27</f>
        <v>0</v>
      </c>
      <c r="S27" s="97">
        <f ca="1">'Project Wakes'!S27-'Project Wakes'!R27</f>
        <v>0</v>
      </c>
      <c r="T27" s="93">
        <f ca="1">'Project Wakes'!T27-'Project Wakes'!S27</f>
        <v>0</v>
      </c>
      <c r="U27" s="93">
        <f ca="1">'Project Wakes'!U27-'Project Wakes'!T27</f>
        <v>0</v>
      </c>
      <c r="V27" s="93">
        <f ca="1">'Project Wakes'!V27-'Project Wakes'!U27</f>
        <v>0</v>
      </c>
      <c r="W27" s="97">
        <f ca="1">'Project Wakes'!W27-'Project Wakes'!V27</f>
        <v>0</v>
      </c>
      <c r="X27" s="93">
        <f ca="1">'Project Wakes'!X27-'Project Wakes'!W27</f>
        <v>0</v>
      </c>
      <c r="Y27" s="93">
        <f ca="1">'Project Wakes'!Y27-'Project Wakes'!X27</f>
        <v>0</v>
      </c>
      <c r="Z27" s="93">
        <f ca="1">'Project Wakes'!Z27-'Project Wakes'!Y27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>
        <f>'Project Wakes'!G28</f>
        <v>0</v>
      </c>
      <c r="H28" s="93">
        <f ca="1">'Project Wakes'!H28-'Project Wakes'!G28</f>
        <v>0</v>
      </c>
      <c r="I28" s="93">
        <f ca="1">'Project Wakes'!I28-'Project Wakes'!H28</f>
        <v>0</v>
      </c>
      <c r="J28" s="93">
        <f ca="1">'Project Wakes'!J28-'Project Wakes'!I28</f>
        <v>0</v>
      </c>
      <c r="K28" s="97">
        <f ca="1">'Project Wakes'!K28-'Project Wakes'!J28</f>
        <v>0</v>
      </c>
      <c r="L28" s="93">
        <f ca="1">'Project Wakes'!L28-'Project Wakes'!K28</f>
        <v>0</v>
      </c>
      <c r="M28" s="93">
        <f ca="1">'Project Wakes'!M28-'Project Wakes'!L28</f>
        <v>0</v>
      </c>
      <c r="N28" s="93">
        <f ca="1">'Project Wakes'!N28-'Project Wakes'!M28</f>
        <v>0</v>
      </c>
      <c r="O28" s="97">
        <f ca="1">'Project Wakes'!O28-'Project Wakes'!N28</f>
        <v>0</v>
      </c>
      <c r="P28" s="93">
        <f ca="1">'Project Wakes'!P28-'Project Wakes'!O28</f>
        <v>0</v>
      </c>
      <c r="Q28" s="93">
        <f ca="1">'Project Wakes'!Q28-'Project Wakes'!P28</f>
        <v>0</v>
      </c>
      <c r="R28" s="93">
        <f ca="1">'Project Wakes'!R28-'Project Wakes'!Q28</f>
        <v>0</v>
      </c>
      <c r="S28" s="97">
        <f ca="1">'Project Wakes'!S28-'Project Wakes'!R28</f>
        <v>0</v>
      </c>
      <c r="T28" s="93">
        <f ca="1">'Project Wakes'!T28-'Project Wakes'!S28</f>
        <v>0</v>
      </c>
      <c r="U28" s="93">
        <f ca="1">'Project Wakes'!U28-'Project Wakes'!T28</f>
        <v>0</v>
      </c>
      <c r="V28" s="93">
        <f ca="1">'Project Wakes'!V28-'Project Wakes'!U28</f>
        <v>0</v>
      </c>
      <c r="W28" s="97">
        <f ca="1">'Project Wakes'!W28-'Project Wakes'!V28</f>
        <v>0</v>
      </c>
      <c r="X28" s="93">
        <f ca="1">'Project Wakes'!X28-'Project Wakes'!W28</f>
        <v>0</v>
      </c>
      <c r="Y28" s="93">
        <f ca="1">'Project Wakes'!Y28-'Project Wakes'!X28</f>
        <v>0</v>
      </c>
      <c r="Z28" s="93">
        <f ca="1">'Project Wakes'!Z28-'Project Wakes'!Y28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>
        <f>'Project Wakes'!G29</f>
        <v>0</v>
      </c>
      <c r="H29" s="93">
        <f ca="1">'Project Wakes'!H29-'Project Wakes'!G29</f>
        <v>0</v>
      </c>
      <c r="I29" s="93">
        <f ca="1">'Project Wakes'!I29-'Project Wakes'!H29</f>
        <v>0</v>
      </c>
      <c r="J29" s="93">
        <f ca="1">'Project Wakes'!J29-'Project Wakes'!I29</f>
        <v>0</v>
      </c>
      <c r="K29" s="97">
        <f ca="1">'Project Wakes'!K29-'Project Wakes'!J29</f>
        <v>0</v>
      </c>
      <c r="L29" s="93">
        <f ca="1">'Project Wakes'!L29-'Project Wakes'!K29</f>
        <v>0</v>
      </c>
      <c r="M29" s="93">
        <f ca="1">'Project Wakes'!M29-'Project Wakes'!L29</f>
        <v>0</v>
      </c>
      <c r="N29" s="93">
        <f ca="1">'Project Wakes'!N29-'Project Wakes'!M29</f>
        <v>0</v>
      </c>
      <c r="O29" s="97">
        <f ca="1">'Project Wakes'!O29-'Project Wakes'!N29</f>
        <v>0</v>
      </c>
      <c r="P29" s="93">
        <f ca="1">'Project Wakes'!P29-'Project Wakes'!O29</f>
        <v>0</v>
      </c>
      <c r="Q29" s="93">
        <f ca="1">'Project Wakes'!Q29-'Project Wakes'!P29</f>
        <v>0</v>
      </c>
      <c r="R29" s="93">
        <f ca="1">'Project Wakes'!R29-'Project Wakes'!Q29</f>
        <v>0</v>
      </c>
      <c r="S29" s="97">
        <f ca="1">'Project Wakes'!S29-'Project Wakes'!R29</f>
        <v>0</v>
      </c>
      <c r="T29" s="93">
        <f ca="1">'Project Wakes'!T29-'Project Wakes'!S29</f>
        <v>0</v>
      </c>
      <c r="U29" s="93">
        <f ca="1">'Project Wakes'!U29-'Project Wakes'!T29</f>
        <v>0</v>
      </c>
      <c r="V29" s="93">
        <f ca="1">'Project Wakes'!V29-'Project Wakes'!U29</f>
        <v>0</v>
      </c>
      <c r="W29" s="97">
        <f ca="1">'Project Wakes'!W29-'Project Wakes'!V29</f>
        <v>0</v>
      </c>
      <c r="X29" s="93">
        <f ca="1">'Project Wakes'!X29-'Project Wakes'!W29</f>
        <v>0</v>
      </c>
      <c r="Y29" s="93">
        <f ca="1">'Project Wakes'!Y29-'Project Wakes'!X29</f>
        <v>0</v>
      </c>
      <c r="Z29" s="93">
        <f ca="1">'Project Wakes'!Z29-'Project Wakes'!Y29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>
        <f>'Project Wakes'!G30</f>
        <v>0</v>
      </c>
      <c r="H30" s="93">
        <f ca="1">'Project Wakes'!H30-'Project Wakes'!G30</f>
        <v>0</v>
      </c>
      <c r="I30" s="93">
        <f ca="1">'Project Wakes'!I30-'Project Wakes'!H30</f>
        <v>0</v>
      </c>
      <c r="J30" s="93">
        <f ca="1">'Project Wakes'!J30-'Project Wakes'!I30</f>
        <v>0</v>
      </c>
      <c r="K30" s="97">
        <f ca="1">'Project Wakes'!K30-'Project Wakes'!J30</f>
        <v>0</v>
      </c>
      <c r="L30" s="93">
        <f ca="1">'Project Wakes'!L30-'Project Wakes'!K30</f>
        <v>0</v>
      </c>
      <c r="M30" s="93">
        <f ca="1">'Project Wakes'!M30-'Project Wakes'!L30</f>
        <v>0</v>
      </c>
      <c r="N30" s="93">
        <f ca="1">'Project Wakes'!N30-'Project Wakes'!M30</f>
        <v>0</v>
      </c>
      <c r="O30" s="97">
        <f ca="1">'Project Wakes'!O30-'Project Wakes'!N30</f>
        <v>0</v>
      </c>
      <c r="P30" s="93">
        <f ca="1">'Project Wakes'!P30-'Project Wakes'!O30</f>
        <v>0</v>
      </c>
      <c r="Q30" s="93">
        <f ca="1">'Project Wakes'!Q30-'Project Wakes'!P30</f>
        <v>0</v>
      </c>
      <c r="R30" s="93">
        <f ca="1">'Project Wakes'!R30-'Project Wakes'!Q30</f>
        <v>0</v>
      </c>
      <c r="S30" s="97">
        <f ca="1">'Project Wakes'!S30-'Project Wakes'!R30</f>
        <v>0</v>
      </c>
      <c r="T30" s="93">
        <f ca="1">'Project Wakes'!T30-'Project Wakes'!S30</f>
        <v>0</v>
      </c>
      <c r="U30" s="93">
        <f ca="1">'Project Wakes'!U30-'Project Wakes'!T30</f>
        <v>0</v>
      </c>
      <c r="V30" s="93">
        <f ca="1">'Project Wakes'!V30-'Project Wakes'!U30</f>
        <v>0</v>
      </c>
      <c r="W30" s="97">
        <f ca="1">'Project Wakes'!W30-'Project Wakes'!V30</f>
        <v>0</v>
      </c>
      <c r="X30" s="93">
        <f ca="1">'Project Wakes'!X30-'Project Wakes'!W30</f>
        <v>0</v>
      </c>
      <c r="Y30" s="93">
        <f ca="1">'Project Wakes'!Y30-'Project Wakes'!X30</f>
        <v>0</v>
      </c>
      <c r="Z30" s="93">
        <f ca="1">'Project Wakes'!Z30-'Project Wakes'!Y30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>
        <f>'Project Wakes'!G31</f>
        <v>0</v>
      </c>
      <c r="H31" s="89">
        <f ca="1">'Project Wakes'!H31-'Project Wakes'!G31</f>
        <v>0</v>
      </c>
      <c r="I31" s="89">
        <f ca="1">'Project Wakes'!I31-'Project Wakes'!H31</f>
        <v>0</v>
      </c>
      <c r="J31" s="89">
        <f ca="1">'Project Wakes'!J31-'Project Wakes'!I31</f>
        <v>0</v>
      </c>
      <c r="K31" s="98">
        <f ca="1">'Project Wakes'!K31-'Project Wakes'!J31</f>
        <v>0</v>
      </c>
      <c r="L31" s="89">
        <f ca="1">'Project Wakes'!L31-'Project Wakes'!K31</f>
        <v>0</v>
      </c>
      <c r="M31" s="89">
        <f ca="1">'Project Wakes'!M31-'Project Wakes'!L31</f>
        <v>0</v>
      </c>
      <c r="N31" s="89">
        <f ca="1">'Project Wakes'!N31-'Project Wakes'!M31</f>
        <v>0</v>
      </c>
      <c r="O31" s="98">
        <f ca="1">'Project Wakes'!O31-'Project Wakes'!N31</f>
        <v>0</v>
      </c>
      <c r="P31" s="89">
        <f ca="1">'Project Wakes'!P31-'Project Wakes'!O31</f>
        <v>0</v>
      </c>
      <c r="Q31" s="89">
        <f ca="1">'Project Wakes'!Q31-'Project Wakes'!P31</f>
        <v>0</v>
      </c>
      <c r="R31" s="89">
        <f ca="1">'Project Wakes'!R31-'Project Wakes'!Q31</f>
        <v>0</v>
      </c>
      <c r="S31" s="98">
        <f ca="1">'Project Wakes'!S31-'Project Wakes'!R31</f>
        <v>0</v>
      </c>
      <c r="T31" s="89">
        <f ca="1">'Project Wakes'!T31-'Project Wakes'!S31</f>
        <v>0</v>
      </c>
      <c r="U31" s="89">
        <f ca="1">'Project Wakes'!U31-'Project Wakes'!T31</f>
        <v>0</v>
      </c>
      <c r="V31" s="89">
        <f ca="1">'Project Wakes'!V31-'Project Wakes'!U31</f>
        <v>0</v>
      </c>
      <c r="W31" s="98">
        <f ca="1">'Project Wakes'!W31-'Project Wakes'!V31</f>
        <v>0</v>
      </c>
      <c r="X31" s="89">
        <f ca="1">'Project Wakes'!X31-'Project Wakes'!W31</f>
        <v>0</v>
      </c>
      <c r="Y31" s="89">
        <f ca="1">'Project Wakes'!Y31-'Project Wakes'!X31</f>
        <v>0</v>
      </c>
      <c r="Z31" s="89">
        <f ca="1">'Project Wakes'!Z31-'Project Wakes'!Y31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>
        <f>'Project Wakes'!G32</f>
        <v>0</v>
      </c>
      <c r="H32" s="93">
        <f ca="1">'Project Wakes'!H32-'Project Wakes'!G32</f>
        <v>0</v>
      </c>
      <c r="I32" s="93">
        <f ca="1">'Project Wakes'!I32-'Project Wakes'!H32</f>
        <v>0</v>
      </c>
      <c r="J32" s="93">
        <f ca="1">'Project Wakes'!J32-'Project Wakes'!I32</f>
        <v>0</v>
      </c>
      <c r="K32" s="97">
        <f ca="1">'Project Wakes'!K32-'Project Wakes'!J32</f>
        <v>0</v>
      </c>
      <c r="L32" s="93">
        <f ca="1">'Project Wakes'!L32-'Project Wakes'!K32</f>
        <v>0</v>
      </c>
      <c r="M32" s="93">
        <f ca="1">'Project Wakes'!M32-'Project Wakes'!L32</f>
        <v>0</v>
      </c>
      <c r="N32" s="93">
        <f ca="1">'Project Wakes'!N32-'Project Wakes'!M32</f>
        <v>0</v>
      </c>
      <c r="O32" s="97">
        <f ca="1">'Project Wakes'!O32-'Project Wakes'!N32</f>
        <v>0</v>
      </c>
      <c r="P32" s="93">
        <f ca="1">'Project Wakes'!P32-'Project Wakes'!O32</f>
        <v>0</v>
      </c>
      <c r="Q32" s="93">
        <f ca="1">'Project Wakes'!Q32-'Project Wakes'!P32</f>
        <v>0</v>
      </c>
      <c r="R32" s="93">
        <f ca="1">'Project Wakes'!R32-'Project Wakes'!Q32</f>
        <v>0</v>
      </c>
      <c r="S32" s="97">
        <f ca="1">'Project Wakes'!S32-'Project Wakes'!R32</f>
        <v>0</v>
      </c>
      <c r="T32" s="93">
        <f ca="1">'Project Wakes'!T32-'Project Wakes'!S32</f>
        <v>0</v>
      </c>
      <c r="U32" s="93">
        <f ca="1">'Project Wakes'!U32-'Project Wakes'!T32</f>
        <v>0</v>
      </c>
      <c r="V32" s="93">
        <f ca="1">'Project Wakes'!V32-'Project Wakes'!U32</f>
        <v>0</v>
      </c>
      <c r="W32" s="97">
        <f ca="1">'Project Wakes'!W32-'Project Wakes'!V32</f>
        <v>0</v>
      </c>
      <c r="X32" s="93">
        <f ca="1">'Project Wakes'!X32-'Project Wakes'!W32</f>
        <v>0</v>
      </c>
      <c r="Y32" s="93">
        <f ca="1">'Project Wakes'!Y32-'Project Wakes'!X32</f>
        <v>0</v>
      </c>
      <c r="Z32" s="93">
        <f ca="1">'Project Wakes'!Z32-'Project Wakes'!Y32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>
        <f>'Project Wakes'!G33</f>
        <v>0</v>
      </c>
      <c r="H33" s="93">
        <f ca="1">'Project Wakes'!H33-'Project Wakes'!G33</f>
        <v>0</v>
      </c>
      <c r="I33" s="93">
        <f ca="1">'Project Wakes'!I33-'Project Wakes'!H33</f>
        <v>0</v>
      </c>
      <c r="J33" s="93">
        <f ca="1">'Project Wakes'!J33-'Project Wakes'!I33</f>
        <v>0</v>
      </c>
      <c r="K33" s="97">
        <f ca="1">'Project Wakes'!K33-'Project Wakes'!J33</f>
        <v>0</v>
      </c>
      <c r="L33" s="93">
        <f ca="1">'Project Wakes'!L33-'Project Wakes'!K33</f>
        <v>0</v>
      </c>
      <c r="M33" s="93">
        <f ca="1">'Project Wakes'!M33-'Project Wakes'!L33</f>
        <v>0</v>
      </c>
      <c r="N33" s="93">
        <f ca="1">'Project Wakes'!N33-'Project Wakes'!M33</f>
        <v>0</v>
      </c>
      <c r="O33" s="97">
        <f ca="1">'Project Wakes'!O33-'Project Wakes'!N33</f>
        <v>0</v>
      </c>
      <c r="P33" s="93">
        <f ca="1">'Project Wakes'!P33-'Project Wakes'!O33</f>
        <v>0</v>
      </c>
      <c r="Q33" s="93">
        <f ca="1">'Project Wakes'!Q33-'Project Wakes'!P33</f>
        <v>0</v>
      </c>
      <c r="R33" s="93">
        <f ca="1">'Project Wakes'!R33-'Project Wakes'!Q33</f>
        <v>0</v>
      </c>
      <c r="S33" s="97">
        <f ca="1">'Project Wakes'!S33-'Project Wakes'!R33</f>
        <v>0</v>
      </c>
      <c r="T33" s="93">
        <f ca="1">'Project Wakes'!T33-'Project Wakes'!S33</f>
        <v>0</v>
      </c>
      <c r="U33" s="93">
        <f ca="1">'Project Wakes'!U33-'Project Wakes'!T33</f>
        <v>0</v>
      </c>
      <c r="V33" s="93">
        <f ca="1">'Project Wakes'!V33-'Project Wakes'!U33</f>
        <v>0</v>
      </c>
      <c r="W33" s="97">
        <f ca="1">'Project Wakes'!W33-'Project Wakes'!V33</f>
        <v>0</v>
      </c>
      <c r="X33" s="93">
        <f ca="1">'Project Wakes'!X33-'Project Wakes'!W33</f>
        <v>0</v>
      </c>
      <c r="Y33" s="93">
        <f ca="1">'Project Wakes'!Y33-'Project Wakes'!X33</f>
        <v>0</v>
      </c>
      <c r="Z33" s="93">
        <f ca="1">'Project Wakes'!Z33-'Project Wakes'!Y33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>
        <f>'Project Wakes'!G34</f>
        <v>0</v>
      </c>
      <c r="H34" s="93">
        <f ca="1">'Project Wakes'!H34-'Project Wakes'!G34</f>
        <v>0</v>
      </c>
      <c r="I34" s="93">
        <f ca="1">'Project Wakes'!I34-'Project Wakes'!H34</f>
        <v>0</v>
      </c>
      <c r="J34" s="93">
        <f ca="1">'Project Wakes'!J34-'Project Wakes'!I34</f>
        <v>0</v>
      </c>
      <c r="K34" s="97">
        <f ca="1">'Project Wakes'!K34-'Project Wakes'!J34</f>
        <v>0</v>
      </c>
      <c r="L34" s="93">
        <f ca="1">'Project Wakes'!L34-'Project Wakes'!K34</f>
        <v>0</v>
      </c>
      <c r="M34" s="93">
        <f ca="1">'Project Wakes'!M34-'Project Wakes'!L34</f>
        <v>0</v>
      </c>
      <c r="N34" s="93">
        <f ca="1">'Project Wakes'!N34-'Project Wakes'!M34</f>
        <v>0</v>
      </c>
      <c r="O34" s="97">
        <f ca="1">'Project Wakes'!O34-'Project Wakes'!N34</f>
        <v>0</v>
      </c>
      <c r="P34" s="93">
        <f ca="1">'Project Wakes'!P34-'Project Wakes'!O34</f>
        <v>0</v>
      </c>
      <c r="Q34" s="93">
        <f ca="1">'Project Wakes'!Q34-'Project Wakes'!P34</f>
        <v>0</v>
      </c>
      <c r="R34" s="93">
        <f ca="1">'Project Wakes'!R34-'Project Wakes'!Q34</f>
        <v>0</v>
      </c>
      <c r="S34" s="97">
        <f ca="1">'Project Wakes'!S34-'Project Wakes'!R34</f>
        <v>0</v>
      </c>
      <c r="T34" s="93">
        <f ca="1">'Project Wakes'!T34-'Project Wakes'!S34</f>
        <v>0</v>
      </c>
      <c r="U34" s="93">
        <f ca="1">'Project Wakes'!U34-'Project Wakes'!T34</f>
        <v>0</v>
      </c>
      <c r="V34" s="93">
        <f ca="1">'Project Wakes'!V34-'Project Wakes'!U34</f>
        <v>0</v>
      </c>
      <c r="W34" s="97">
        <f ca="1">'Project Wakes'!W34-'Project Wakes'!V34</f>
        <v>0</v>
      </c>
      <c r="X34" s="93">
        <f ca="1">'Project Wakes'!X34-'Project Wakes'!W34</f>
        <v>0</v>
      </c>
      <c r="Y34" s="93">
        <f ca="1">'Project Wakes'!Y34-'Project Wakes'!X34</f>
        <v>0</v>
      </c>
      <c r="Z34" s="93">
        <f ca="1">'Project Wakes'!Z34-'Project Wakes'!Y34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>
        <f>'Project Wakes'!G35</f>
        <v>0</v>
      </c>
      <c r="H35" s="93">
        <f ca="1">'Project Wakes'!H35-'Project Wakes'!G35</f>
        <v>0</v>
      </c>
      <c r="I35" s="93">
        <f ca="1">'Project Wakes'!I35-'Project Wakes'!H35</f>
        <v>0</v>
      </c>
      <c r="J35" s="93">
        <f ca="1">'Project Wakes'!J35-'Project Wakes'!I35</f>
        <v>0</v>
      </c>
      <c r="K35" s="97">
        <f ca="1">'Project Wakes'!K35-'Project Wakes'!J35</f>
        <v>0</v>
      </c>
      <c r="L35" s="93">
        <f ca="1">'Project Wakes'!L35-'Project Wakes'!K35</f>
        <v>0</v>
      </c>
      <c r="M35" s="93">
        <f ca="1">'Project Wakes'!M35-'Project Wakes'!L35</f>
        <v>0</v>
      </c>
      <c r="N35" s="93">
        <f ca="1">'Project Wakes'!N35-'Project Wakes'!M35</f>
        <v>0</v>
      </c>
      <c r="O35" s="97">
        <f ca="1">'Project Wakes'!O35-'Project Wakes'!N35</f>
        <v>0</v>
      </c>
      <c r="P35" s="93">
        <f ca="1">'Project Wakes'!P35-'Project Wakes'!O35</f>
        <v>0</v>
      </c>
      <c r="Q35" s="93">
        <f ca="1">'Project Wakes'!Q35-'Project Wakes'!P35</f>
        <v>0</v>
      </c>
      <c r="R35" s="93">
        <f ca="1">'Project Wakes'!R35-'Project Wakes'!Q35</f>
        <v>0</v>
      </c>
      <c r="S35" s="97">
        <f ca="1">'Project Wakes'!S35-'Project Wakes'!R35</f>
        <v>0</v>
      </c>
      <c r="T35" s="93">
        <f ca="1">'Project Wakes'!T35-'Project Wakes'!S35</f>
        <v>0</v>
      </c>
      <c r="U35" s="93">
        <f ca="1">'Project Wakes'!U35-'Project Wakes'!T35</f>
        <v>0</v>
      </c>
      <c r="V35" s="93">
        <f ca="1">'Project Wakes'!V35-'Project Wakes'!U35</f>
        <v>0</v>
      </c>
      <c r="W35" s="97">
        <f ca="1">'Project Wakes'!W35-'Project Wakes'!V35</f>
        <v>0</v>
      </c>
      <c r="X35" s="93">
        <f ca="1">'Project Wakes'!X35-'Project Wakes'!W35</f>
        <v>0</v>
      </c>
      <c r="Y35" s="93">
        <f ca="1">'Project Wakes'!Y35-'Project Wakes'!X35</f>
        <v>0</v>
      </c>
      <c r="Z35" s="93">
        <f ca="1">'Project Wakes'!Z35-'Project Wakes'!Y35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0</v>
      </c>
      <c r="H37" s="42">
        <f t="shared" ref="H37:Z37" ca="1" si="0">SUM(H3:H35)</f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1</v>
      </c>
      <c r="O37" s="68">
        <f t="shared" ca="1" si="0"/>
        <v>0</v>
      </c>
      <c r="P37" s="42">
        <f t="shared" ca="1" si="0"/>
        <v>0</v>
      </c>
      <c r="Q37" s="42">
        <f t="shared" ca="1" si="0"/>
        <v>0</v>
      </c>
      <c r="R37" s="42">
        <f t="shared" ca="1" si="0"/>
        <v>0</v>
      </c>
      <c r="S37" s="68">
        <f t="shared" ca="1" si="0"/>
        <v>1</v>
      </c>
      <c r="T37" s="42">
        <f t="shared" ca="1" si="0"/>
        <v>0</v>
      </c>
      <c r="U37" s="42">
        <f t="shared" ca="1" si="0"/>
        <v>1</v>
      </c>
      <c r="V37" s="42">
        <f t="shared" ca="1" si="0"/>
        <v>0</v>
      </c>
      <c r="W37" s="68">
        <f t="shared" ca="1" si="0"/>
        <v>0</v>
      </c>
      <c r="X37" s="42">
        <f t="shared" ca="1" si="0"/>
        <v>2</v>
      </c>
      <c r="Y37" s="42">
        <f t="shared" ca="1" si="0"/>
        <v>1</v>
      </c>
      <c r="Z37" s="42">
        <f t="shared" ca="1" si="0"/>
        <v>0</v>
      </c>
    </row>
  </sheetData>
  <conditionalFormatting sqref="G3:Z35">
    <cfRule type="cellIs" dxfId="1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B1" zoomScale="90" zoomScaleNormal="90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N5" sqref="N5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8.7109375" style="42" customWidth="1"/>
    <col min="7" max="7" width="9.140625" style="68"/>
    <col min="8" max="10" width="9.140625" style="42"/>
    <col min="11" max="11" width="9.140625" style="68"/>
    <col min="12" max="12" width="10.5703125" style="42" bestFit="1" customWidth="1"/>
    <col min="13" max="13" width="10" style="42" bestFit="1" customWidth="1"/>
    <col min="14" max="14" width="11.140625" style="42" bestFit="1" customWidth="1"/>
    <col min="15" max="15" width="11.140625" style="68" bestFit="1" customWidth="1"/>
    <col min="16" max="18" width="11.140625" style="42" bestFit="1" customWidth="1"/>
    <col min="19" max="19" width="11.140625" style="68" bestFit="1" customWidth="1"/>
    <col min="20" max="22" width="11.140625" style="42" bestFit="1" customWidth="1"/>
    <col min="23" max="23" width="11.140625" style="68" bestFit="1" customWidth="1"/>
    <col min="24" max="26" width="11.140625" style="42" bestFit="1" customWidth="1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59" t="s">
        <v>143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146" t="s">
        <v>164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44">
        <f>'MD - Customers'!D9</f>
        <v>225</v>
      </c>
      <c r="G3" s="77">
        <f ca="1">IF((COLUMN()-COLUMN($F3)&gt;$E3),OFFSET('License Revenue'!G3,0,-1*$E3,1,1)*Annual_Maintenance_Rate,0)</f>
        <v>0</v>
      </c>
      <c r="H3" s="78">
        <f ca="1">IF((COLUMN()-COLUMN($F3)&gt;$E3),OFFSET('License Revenue'!H3,0,-1*$E3,1,1)*Annual_Maintenance_Rate,0)</f>
        <v>0</v>
      </c>
      <c r="I3" s="78">
        <f ca="1">IF((COLUMN()-COLUMN($F3)&gt;$E3),OFFSET('License Revenue'!I3,0,-1*$E3,1,1)*Annual_Maintenance_Rate,0)</f>
        <v>0</v>
      </c>
      <c r="J3" s="78">
        <f ca="1">IF((COLUMN()-COLUMN($F3)&gt;$E3),OFFSET('License Revenue'!J3,0,-1*$E3,1,1)*Annual_Maintenance_Rate,0)</f>
        <v>0</v>
      </c>
      <c r="K3" s="77">
        <f ca="1">IF((COLUMN()-COLUMN($F3)&gt;$E3),OFFSET('License Revenue'!K3,0,-1*$E3,1,1)*Annual_Maintenance_Rate,0)+(G3*(1+Annual_License_Fee_Increase))</f>
        <v>0</v>
      </c>
      <c r="L3" s="78">
        <f ca="1">IF((COLUMN()-COLUMN($F3)&gt;$E3),OFFSET('License Revenue'!L3,0,-1*$E3,1,1)*Annual_Maintenance_Rate,0)+(H3*(1+Annual_License_Fee_Increase))</f>
        <v>0</v>
      </c>
      <c r="M3" s="78">
        <f ca="1">IF((COLUMN()-COLUMN($F3)&gt;$E3),OFFSET('License Revenue'!M3,0,-1*$E3,1,1)*Annual_Maintenance_Rate,0)+(I3*(1+Annual_License_Fee_Increase))</f>
        <v>0</v>
      </c>
      <c r="N3" s="78">
        <f ca="1">IF((COLUMN()-COLUMN($F3)&gt;$E3),OFFSET('License Revenue'!N3,0,-1*$E3,1,1)*Annual_Maintenance_Rate,0)+(J3*(1+Annual_License_Fee_Increase))</f>
        <v>0</v>
      </c>
      <c r="O3" s="77">
        <f ca="1">IF((COLUMN()-COLUMN($F3)&gt;$E3),OFFSET('License Revenue'!O3,0,-1*$E3,1,1)*Annual_Maintenance_Rate,0)+(K3*(1+Annual_License_Fee_Increase))</f>
        <v>0</v>
      </c>
      <c r="P3" s="78">
        <f ca="1">IF((COLUMN()-COLUMN($F3)&gt;$E3),OFFSET('License Revenue'!P3,0,-1*$E3,1,1)*Annual_Maintenance_Rate,0)+(L3*(1+Annual_License_Fee_Increase))</f>
        <v>0</v>
      </c>
      <c r="Q3" s="78">
        <f ca="1">IF((COLUMN()-COLUMN($F3)&gt;$E3),OFFSET('License Revenue'!Q3,0,-1*$E3,1,1)*Annual_Maintenance_Rate,0)+(M3*(1+Annual_License_Fee_Increase))</f>
        <v>0</v>
      </c>
      <c r="R3" s="78">
        <f ca="1">IF((COLUMN()-COLUMN($F3)&gt;$E3),OFFSET('License Revenue'!R3,0,-1*$E3,1,1)*Annual_Maintenance_Rate,0)+(N3*(1+Annual_License_Fee_Increase))</f>
        <v>0</v>
      </c>
      <c r="S3" s="77">
        <f ca="1">IF((COLUMN()-COLUMN($F3)&gt;$E3),OFFSET('License Revenue'!S3,0,-1*$E3,1,1)*Annual_Maintenance_Rate,0)+(O3*(1+Annual_License_Fee_Increase))</f>
        <v>0</v>
      </c>
      <c r="T3" s="78">
        <f ca="1">IF((COLUMN()-COLUMN($F3)&gt;$E3),OFFSET('License Revenue'!T3,0,-1*$E3,1,1)*Annual_Maintenance_Rate,0)+(P3*(1+Annual_License_Fee_Increase))</f>
        <v>0</v>
      </c>
      <c r="U3" s="78">
        <f ca="1">IF((COLUMN()-COLUMN($F3)&gt;$E3),OFFSET('License Revenue'!U3,0,-1*$E3,1,1)*Annual_Maintenance_Rate,0)+(Q3*(1+Annual_License_Fee_Increase))</f>
        <v>0</v>
      </c>
      <c r="V3" s="78">
        <f ca="1">IF((COLUMN()-COLUMN($F3)&gt;$E3),OFFSET('License Revenue'!V3,0,-1*$E3,1,1)*Annual_Maintenance_Rate,0)+(R3*(1+Annual_License_Fee_Increase))</f>
        <v>0</v>
      </c>
      <c r="W3" s="77">
        <f ca="1">IF((COLUMN()-COLUMN($F3)&gt;$E3),OFFSET('License Revenue'!W3,0,-1*$E3,1,1)*Annual_Maintenance_Rate,0)+(S3*(1+Annual_License_Fee_Increase))</f>
        <v>0</v>
      </c>
      <c r="X3" s="78">
        <f ca="1">IF((COLUMN()-COLUMN($F3)&gt;$E3),OFFSET('License Revenue'!X3,0,-1*$E3,1,1)*Annual_Maintenance_Rate,0)+(T3*(1+Annual_License_Fee_Increase))</f>
        <v>0</v>
      </c>
      <c r="Y3" s="78">
        <f ca="1">IF((COLUMN()-COLUMN($F3)&gt;$E3),OFFSET('License Revenue'!Y3,0,-1*$E3,1,1)*Annual_Maintenance_Rate,0)+(U3*(1+Annual_License_Fee_Increase))</f>
        <v>0</v>
      </c>
      <c r="Z3" s="78">
        <f ca="1">IF((COLUMN()-COLUMN($F3)&gt;$E3),OFFSET('License Revenue'!Z3,0,-1*$E3,1,1)*Annual_Maintenance_Rate,0)+(V3*(1+Annual_License_Fee_Increase))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212">
        <f>'New Projects'!E4</f>
        <v>3</v>
      </c>
      <c r="F4" s="48">
        <f>'MD - Customers'!D10</f>
        <v>225</v>
      </c>
      <c r="G4" s="79">
        <f ca="1">IF((COLUMN()-COLUMN($F4)&gt;$E4),OFFSET('License Revenue'!G4,0,-1*$E4,1,1)*Annual_Maintenance_Rate,0)</f>
        <v>0</v>
      </c>
      <c r="H4" s="80">
        <f ca="1">IF((COLUMN()-COLUMN($F4)&gt;$E4),OFFSET('License Revenue'!H4,0,-1*$E4,1,1)*Annual_Maintenance_Rate,0)</f>
        <v>0</v>
      </c>
      <c r="I4" s="80">
        <f ca="1">IF((COLUMN()-COLUMN($F4)&gt;$E4),OFFSET('License Revenue'!I4,0,-1*$E4,1,1)*Annual_Maintenance_Rate,0)</f>
        <v>0</v>
      </c>
      <c r="J4" s="80">
        <f ca="1">IF((COLUMN()-COLUMN($F4)&gt;$E4),OFFSET('License Revenue'!J4,0,-1*$E4,1,1)*Annual_Maintenance_Rate,0)</f>
        <v>0</v>
      </c>
      <c r="K4" s="79">
        <f ca="1">IF((COLUMN()-COLUMN($F4)&gt;$E4),OFFSET('License Revenue'!K4,0,-1*$E4,1,1)*Annual_Maintenance_Rate,0)+(G4*(1+Annual_License_Fee_Increase))</f>
        <v>0</v>
      </c>
      <c r="L4" s="80">
        <f ca="1">IF((COLUMN()-COLUMN($F4)&gt;$E4),OFFSET('License Revenue'!L4,0,-1*$E4,1,1)*Annual_Maintenance_Rate,0)+(H4*(1+Annual_License_Fee_Increase))</f>
        <v>0</v>
      </c>
      <c r="M4" s="80">
        <f ca="1">IF((COLUMN()-COLUMN($F4)&gt;$E4),OFFSET('License Revenue'!M4,0,-1*$E4,1,1)*Annual_Maintenance_Rate,0)+(I4*(1+Annual_License_Fee_Increase))</f>
        <v>0</v>
      </c>
      <c r="N4" s="80">
        <f ca="1">IF((COLUMN()-COLUMN($F4)&gt;$E4),OFFSET('License Revenue'!N4,0,-1*$E4,1,1)*Annual_Maintenance_Rate,0)+(J4*(1+Annual_License_Fee_Increase))</f>
        <v>0</v>
      </c>
      <c r="O4" s="79">
        <f ca="1">IF((COLUMN()-COLUMN($F4)&gt;$E4),OFFSET('License Revenue'!O4,0,-1*$E4,1,1)*Annual_Maintenance_Rate,0)+(K4*(1+Annual_License_Fee_Increase))</f>
        <v>0</v>
      </c>
      <c r="P4" s="80">
        <f ca="1">IF((COLUMN()-COLUMN($F4)&gt;$E4),OFFSET('License Revenue'!P4,0,-1*$E4,1,1)*Annual_Maintenance_Rate,0)+(L4*(1+Annual_License_Fee_Increase))</f>
        <v>0</v>
      </c>
      <c r="Q4" s="80">
        <f ca="1">IF((COLUMN()-COLUMN($F4)&gt;$E4),OFFSET('License Revenue'!Q4,0,-1*$E4,1,1)*Annual_Maintenance_Rate,0)+(M4*(1+Annual_License_Fee_Increase))</f>
        <v>0</v>
      </c>
      <c r="R4" s="80">
        <f ca="1">IF((COLUMN()-COLUMN($F4)&gt;$E4),OFFSET('License Revenue'!R4,0,-1*$E4,1,1)*Annual_Maintenance_Rate,0)+(N4*(1+Annual_License_Fee_Increase))</f>
        <v>0</v>
      </c>
      <c r="S4" s="79">
        <f ca="1">IF((COLUMN()-COLUMN($F4)&gt;$E4),OFFSET('License Revenue'!S4,0,-1*$E4,1,1)*Annual_Maintenance_Rate,0)+(O4*(1+Annual_License_Fee_Increase))</f>
        <v>0</v>
      </c>
      <c r="T4" s="80">
        <f ca="1">IF((COLUMN()-COLUMN($F4)&gt;$E4),OFFSET('License Revenue'!T4,0,-1*$E4,1,1)*Annual_Maintenance_Rate,0)+(P4*(1+Annual_License_Fee_Increase))</f>
        <v>0</v>
      </c>
      <c r="U4" s="80">
        <f ca="1">IF((COLUMN()-COLUMN($F4)&gt;$E4),OFFSET('License Revenue'!U4,0,-1*$E4,1,1)*Annual_Maintenance_Rate,0)+(Q4*(1+Annual_License_Fee_Increase))</f>
        <v>0</v>
      </c>
      <c r="V4" s="80">
        <f ca="1">IF((COLUMN()-COLUMN($F4)&gt;$E4),OFFSET('License Revenue'!V4,0,-1*$E4,1,1)*Annual_Maintenance_Rate,0)+(R4*(1+Annual_License_Fee_Increase))</f>
        <v>0</v>
      </c>
      <c r="W4" s="79">
        <f ca="1">IF((COLUMN()-COLUMN($F4)&gt;$E4),OFFSET('License Revenue'!W4,0,-1*$E4,1,1)*Annual_Maintenance_Rate,0)+(S4*(1+Annual_License_Fee_Increase))</f>
        <v>0</v>
      </c>
      <c r="X4" s="80">
        <f ca="1">IF((COLUMN()-COLUMN($F4)&gt;$E4),OFFSET('License Revenue'!X4,0,-1*$E4,1,1)*Annual_Maintenance_Rate,0)+(T4*(1+Annual_License_Fee_Increase))</f>
        <v>0</v>
      </c>
      <c r="Y4" s="80">
        <f ca="1">IF((COLUMN()-COLUMN($F4)&gt;$E4),OFFSET('License Revenue'!Y4,0,-1*$E4,1,1)*Annual_Maintenance_Rate,0)+(U4*(1+Annual_License_Fee_Increase))</f>
        <v>0</v>
      </c>
      <c r="Z4" s="80">
        <f ca="1">IF((COLUMN()-COLUMN($F4)&gt;$E4),OFFSET('License Revenue'!Z4,0,-1*$E4,1,1)*Annual_Maintenance_Rate,0)+(V4*(1+Annual_License_Fee_Increase))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54">
        <f>'New Projects'!E5</f>
        <v>3</v>
      </c>
      <c r="F5" s="213">
        <f>'MD - Customers'!D11</f>
        <v>375</v>
      </c>
      <c r="G5" s="81">
        <f ca="1">IF((COLUMN()-COLUMN($F5)&gt;$E5),OFFSET('License Revenue'!G5,0,-1*$E5,1,1)*Annual_Maintenance_Rate,0)</f>
        <v>0</v>
      </c>
      <c r="H5" s="82">
        <f ca="1">IF((COLUMN()-COLUMN($F5)&gt;$E5),OFFSET('License Revenue'!H5,0,-1*$E5,1,1)*Annual_Maintenance_Rate,0)</f>
        <v>0</v>
      </c>
      <c r="I5" s="82">
        <f ca="1">IF((COLUMN()-COLUMN($F5)&gt;$E5),OFFSET('License Revenue'!I5,0,-1*$E5,1,1)*Annual_Maintenance_Rate,0)</f>
        <v>0</v>
      </c>
      <c r="J5" s="82">
        <f ca="1">IF((COLUMN()-COLUMN($F5)&gt;$E5),OFFSET('License Revenue'!J5,0,-1*$E5,1,1)*Annual_Maintenance_Rate,0)</f>
        <v>0</v>
      </c>
      <c r="K5" s="81">
        <f ca="1">IF((COLUMN()-COLUMN($F5)&gt;$E5),OFFSET('License Revenue'!K5,0,-1*$E5,1,1)*Annual_Maintenance_Rate,0)+(G5*(1+Annual_License_Fee_Increase))</f>
        <v>0</v>
      </c>
      <c r="L5" s="82">
        <f ca="1">IF((COLUMN()-COLUMN($F5)&gt;$E5),OFFSET('License Revenue'!L5,0,-1*$E5,1,1)*Annual_Maintenance_Rate,0)+(H5*(1+Annual_License_Fee_Increase))</f>
        <v>0</v>
      </c>
      <c r="M5" s="82">
        <f ca="1">IF((COLUMN()-COLUMN($F5)&gt;$E5),OFFSET('License Revenue'!M5,0,-1*$E5,1,1)*Annual_Maintenance_Rate,0)+(I5*(1+Annual_License_Fee_Increase))</f>
        <v>0</v>
      </c>
      <c r="N5" s="82">
        <f ca="1">IF((COLUMN()-COLUMN($F5)&gt;$E5),OFFSET('License Revenue'!N5,0,-1*$E5,1,1)*Annual_Maintenance_Rate,0)+(J5*(1+Annual_License_Fee_Increase))</f>
        <v>0</v>
      </c>
      <c r="O5" s="81">
        <f ca="1">IF((COLUMN()-COLUMN($F5)&gt;$E5),OFFSET('License Revenue'!O5,0,-1*$E5,1,1)*Annual_Maintenance_Rate,0)+(K5*(1+Annual_License_Fee_Increase))</f>
        <v>0</v>
      </c>
      <c r="P5" s="82">
        <f ca="1">IF((COLUMN()-COLUMN($F5)&gt;$E5),OFFSET('License Revenue'!P5,0,-1*$E5,1,1)*Annual_Maintenance_Rate,0)+(L5*(1+Annual_License_Fee_Increase))</f>
        <v>0</v>
      </c>
      <c r="Q5" s="82">
        <f ca="1">IF((COLUMN()-COLUMN($F5)&gt;$E5),OFFSET('License Revenue'!Q5,0,-1*$E5,1,1)*Annual_Maintenance_Rate,0)+(M5*(1+Annual_License_Fee_Increase))</f>
        <v>0</v>
      </c>
      <c r="R5" s="82">
        <f ca="1">IF((COLUMN()-COLUMN($F5)&gt;$E5),OFFSET('License Revenue'!R5,0,-1*$E5,1,1)*Annual_Maintenance_Rate,0)+(N5*(1+Annual_License_Fee_Increase))</f>
        <v>0</v>
      </c>
      <c r="S5" s="81">
        <f ca="1">IF((COLUMN()-COLUMN($F5)&gt;$E5),OFFSET('License Revenue'!S5,0,-1*$E5,1,1)*Annual_Maintenance_Rate,0)+(O5*(1+Annual_License_Fee_Increase))</f>
        <v>0</v>
      </c>
      <c r="T5" s="82">
        <f ca="1">IF((COLUMN()-COLUMN($F5)&gt;$E5),OFFSET('License Revenue'!T5,0,-1*$E5,1,1)*Annual_Maintenance_Rate,0)+(P5*(1+Annual_License_Fee_Increase))</f>
        <v>0</v>
      </c>
      <c r="U5" s="82">
        <f ca="1">IF((COLUMN()-COLUMN($F5)&gt;$E5),OFFSET('License Revenue'!U5,0,-1*$E5,1,1)*Annual_Maintenance_Rate,0)+(Q5*(1+Annual_License_Fee_Increase))</f>
        <v>0</v>
      </c>
      <c r="V5" s="82">
        <f ca="1">IF((COLUMN()-COLUMN($F5)&gt;$E5),OFFSET('License Revenue'!V5,0,-1*$E5,1,1)*Annual_Maintenance_Rate,0)+(R5*(1+Annual_License_Fee_Increase))</f>
        <v>0</v>
      </c>
      <c r="W5" s="81">
        <f ca="1">IF((COLUMN()-COLUMN($F5)&gt;$E5),OFFSET('License Revenue'!W5,0,-1*$E5,1,1)*Annual_Maintenance_Rate,0)+(S5*(1+Annual_License_Fee_Increase))</f>
        <v>0</v>
      </c>
      <c r="X5" s="82">
        <f ca="1">IF((COLUMN()-COLUMN($F5)&gt;$E5),OFFSET('License Revenue'!X5,0,-1*$E5,1,1)*Annual_Maintenance_Rate,0)+(T5*(1+Annual_License_Fee_Increase))</f>
        <v>0</v>
      </c>
      <c r="Y5" s="82">
        <f ca="1">IF((COLUMN()-COLUMN($F5)&gt;$E5),OFFSET('License Revenue'!Y5,0,-1*$E5,1,1)*Annual_Maintenance_Rate,0)+(U5*(1+Annual_License_Fee_Increase))</f>
        <v>0</v>
      </c>
      <c r="Z5" s="82">
        <f ca="1">IF((COLUMN()-COLUMN($F5)&gt;$E5),OFFSET('License Revenue'!Z5,0,-1*$E5,1,1)*Annual_Maintenance_Rate,0)+(V5*(1+Annual_License_Fee_Increase))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45">
        <f>'MD - Customers'!D12</f>
        <v>375</v>
      </c>
      <c r="G6" s="79">
        <f ca="1">IF((COLUMN()-COLUMN($F6)&gt;$E6),OFFSET('License Revenue'!G6,0,-1*$E6,1,1)*Annual_Maintenance_Rate,0)</f>
        <v>0</v>
      </c>
      <c r="H6" s="80">
        <f ca="1">IF((COLUMN()-COLUMN($F6)&gt;$E6),OFFSET('License Revenue'!H6,0,-1*$E6,1,1)*Annual_Maintenance_Rate,0)</f>
        <v>0</v>
      </c>
      <c r="I6" s="80">
        <f ca="1">IF((COLUMN()-COLUMN($F6)&gt;$E6),OFFSET('License Revenue'!I6,0,-1*$E6,1,1)*Annual_Maintenance_Rate,0)</f>
        <v>0</v>
      </c>
      <c r="J6" s="80">
        <f ca="1">IF((COLUMN()-COLUMN($F6)&gt;$E6),OFFSET('License Revenue'!J6,0,-1*$E6,1,1)*Annual_Maintenance_Rate,0)</f>
        <v>0</v>
      </c>
      <c r="K6" s="79">
        <f ca="1">IF((COLUMN()-COLUMN($F6)&gt;$E6),OFFSET('License Revenue'!K6,0,-1*$E6,1,1)*Annual_Maintenance_Rate,0)+(G6*(1+Annual_License_Fee_Increase))</f>
        <v>0</v>
      </c>
      <c r="L6" s="80">
        <f ca="1">IF((COLUMN()-COLUMN($F6)&gt;$E6),OFFSET('License Revenue'!L6,0,-1*$E6,1,1)*Annual_Maintenance_Rate,0)+(H6*(1+Annual_License_Fee_Increase))</f>
        <v>0</v>
      </c>
      <c r="M6" s="80">
        <f ca="1">IF((COLUMN()-COLUMN($F6)&gt;$E6),OFFSET('License Revenue'!M6,0,-1*$E6,1,1)*Annual_Maintenance_Rate,0)+(I6*(1+Annual_License_Fee_Increase))</f>
        <v>0</v>
      </c>
      <c r="N6" s="80">
        <f ca="1">IF((COLUMN()-COLUMN($F6)&gt;$E6),OFFSET('License Revenue'!N6,0,-1*$E6,1,1)*Annual_Maintenance_Rate,0)+(J6*(1+Annual_License_Fee_Increase))</f>
        <v>0</v>
      </c>
      <c r="O6" s="79">
        <f ca="1">IF((COLUMN()-COLUMN($F6)&gt;$E6),OFFSET('License Revenue'!O6,0,-1*$E6,1,1)*Annual_Maintenance_Rate,0)+(K6*(1+Annual_License_Fee_Increase))</f>
        <v>0</v>
      </c>
      <c r="P6" s="80">
        <f ca="1">IF((COLUMN()-COLUMN($F6)&gt;$E6),OFFSET('License Revenue'!P6,0,-1*$E6,1,1)*Annual_Maintenance_Rate,0)+(L6*(1+Annual_License_Fee_Increase))</f>
        <v>0</v>
      </c>
      <c r="Q6" s="80">
        <f ca="1">IF((COLUMN()-COLUMN($F6)&gt;$E6),OFFSET('License Revenue'!Q6,0,-1*$E6,1,1)*Annual_Maintenance_Rate,0)+(M6*(1+Annual_License_Fee_Increase))</f>
        <v>0</v>
      </c>
      <c r="R6" s="80">
        <f ca="1">IF((COLUMN()-COLUMN($F6)&gt;$E6),OFFSET('License Revenue'!R6,0,-1*$E6,1,1)*Annual_Maintenance_Rate,0)+(N6*(1+Annual_License_Fee_Increase))</f>
        <v>0</v>
      </c>
      <c r="S6" s="79">
        <f ca="1">IF((COLUMN()-COLUMN($F6)&gt;$E6),OFFSET('License Revenue'!S6,0,-1*$E6,1,1)*Annual_Maintenance_Rate,0)+(O6*(1+Annual_License_Fee_Increase))</f>
        <v>0</v>
      </c>
      <c r="T6" s="80">
        <f ca="1">IF((COLUMN()-COLUMN($F6)&gt;$E6),OFFSET('License Revenue'!T6,0,-1*$E6,1,1)*Annual_Maintenance_Rate,0)+(P6*(1+Annual_License_Fee_Increase))</f>
        <v>0</v>
      </c>
      <c r="U6" s="80">
        <f ca="1">IF((COLUMN()-COLUMN($F6)&gt;$E6),OFFSET('License Revenue'!U6,0,-1*$E6,1,1)*Annual_Maintenance_Rate,0)+(Q6*(1+Annual_License_Fee_Increase))</f>
        <v>0</v>
      </c>
      <c r="V6" s="80">
        <f ca="1">IF((COLUMN()-COLUMN($F6)&gt;$E6),OFFSET('License Revenue'!V6,0,-1*$E6,1,1)*Annual_Maintenance_Rate,0)+(R6*(1+Annual_License_Fee_Increase))</f>
        <v>0</v>
      </c>
      <c r="W6" s="79">
        <f ca="1">IF((COLUMN()-COLUMN($F6)&gt;$E6),OFFSET('License Revenue'!W6,0,-1*$E6,1,1)*Annual_Maintenance_Rate,0)+(S6*(1+Annual_License_Fee_Increase))</f>
        <v>0</v>
      </c>
      <c r="X6" s="80">
        <f ca="1">IF((COLUMN()-COLUMN($F6)&gt;$E6),OFFSET('License Revenue'!X6,0,-1*$E6,1,1)*Annual_Maintenance_Rate,0)+(T6*(1+Annual_License_Fee_Increase))</f>
        <v>0</v>
      </c>
      <c r="Y6" s="80">
        <f ca="1">IF((COLUMN()-COLUMN($F6)&gt;$E6),OFFSET('License Revenue'!Y6,0,-1*$E6,1,1)*Annual_Maintenance_Rate,0)+(U6*(1+Annual_License_Fee_Increase))</f>
        <v>0</v>
      </c>
      <c r="Z6" s="80">
        <f ca="1">IF((COLUMN()-COLUMN($F6)&gt;$E6),OFFSET('License Revenue'!Z6,0,-1*$E6,1,1)*Annual_Maintenance_Rate,0)+(V6*(1+Annual_License_Fee_Increase))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54">
        <f>'New Projects'!E7</f>
        <v>4</v>
      </c>
      <c r="F7" s="50">
        <f>'MD - Customers'!D13</f>
        <v>525</v>
      </c>
      <c r="G7" s="81">
        <f ca="1">IF((COLUMN()-COLUMN($F7)&gt;$E7),OFFSET('License Revenue'!G7,0,-1*$E7,1,1)*Annual_Maintenance_Rate,0)</f>
        <v>0</v>
      </c>
      <c r="H7" s="82">
        <f ca="1">IF((COLUMN()-COLUMN($F7)&gt;$E7),OFFSET('License Revenue'!H7,0,-1*$E7,1,1)*Annual_Maintenance_Rate,0)</f>
        <v>0</v>
      </c>
      <c r="I7" s="82">
        <f ca="1">IF((COLUMN()-COLUMN($F7)&gt;$E7),OFFSET('License Revenue'!I7,0,-1*$E7,1,1)*Annual_Maintenance_Rate,0)</f>
        <v>0</v>
      </c>
      <c r="J7" s="82">
        <f ca="1">IF((COLUMN()-COLUMN($F7)&gt;$E7),OFFSET('License Revenue'!J7,0,-1*$E7,1,1)*Annual_Maintenance_Rate,0)</f>
        <v>0</v>
      </c>
      <c r="K7" s="81">
        <f ca="1">IF((COLUMN()-COLUMN($F7)&gt;$E7),OFFSET('License Revenue'!K7,0,-1*$E7,1,1)*Annual_Maintenance_Rate,0)+(G7*(1+Annual_License_Fee_Increase))</f>
        <v>0</v>
      </c>
      <c r="L7" s="82">
        <f ca="1">IF((COLUMN()-COLUMN($F7)&gt;$E7),OFFSET('License Revenue'!L7,0,-1*$E7,1,1)*Annual_Maintenance_Rate,0)+(H7*(1+Annual_License_Fee_Increase))</f>
        <v>0</v>
      </c>
      <c r="M7" s="82">
        <f ca="1">IF((COLUMN()-COLUMN($F7)&gt;$E7),OFFSET('License Revenue'!M7,0,-1*$E7,1,1)*Annual_Maintenance_Rate,0)+(I7*(1+Annual_License_Fee_Increase))</f>
        <v>0</v>
      </c>
      <c r="N7" s="82">
        <f ca="1">IF((COLUMN()-COLUMN($F7)&gt;$E7),OFFSET('License Revenue'!N7,0,-1*$E7,1,1)*Annual_Maintenance_Rate,0)+(J7*(1+Annual_License_Fee_Increase))</f>
        <v>0</v>
      </c>
      <c r="O7" s="81">
        <f ca="1">IF((COLUMN()-COLUMN($F7)&gt;$E7),OFFSET('License Revenue'!O7,0,-1*$E7,1,1)*Annual_Maintenance_Rate,0)+(K7*(1+Annual_License_Fee_Increase))</f>
        <v>0</v>
      </c>
      <c r="P7" s="82">
        <f ca="1">IF((COLUMN()-COLUMN($F7)&gt;$E7),OFFSET('License Revenue'!P7,0,-1*$E7,1,1)*Annual_Maintenance_Rate,0)+(L7*(1+Annual_License_Fee_Increase))</f>
        <v>0</v>
      </c>
      <c r="Q7" s="82">
        <f ca="1">IF((COLUMN()-COLUMN($F7)&gt;$E7),OFFSET('License Revenue'!Q7,0,-1*$E7,1,1)*Annual_Maintenance_Rate,0)+(M7*(1+Annual_License_Fee_Increase))</f>
        <v>0</v>
      </c>
      <c r="R7" s="82">
        <f ca="1">IF((COLUMN()-COLUMN($F7)&gt;$E7),OFFSET('License Revenue'!R7,0,-1*$E7,1,1)*Annual_Maintenance_Rate,0)+(N7*(1+Annual_License_Fee_Increase))</f>
        <v>0</v>
      </c>
      <c r="S7" s="81">
        <f ca="1">IF((COLUMN()-COLUMN($F7)&gt;$E7),OFFSET('License Revenue'!S7,0,-1*$E7,1,1)*Annual_Maintenance_Rate,0)+(O7*(1+Annual_License_Fee_Increase))</f>
        <v>0</v>
      </c>
      <c r="T7" s="82">
        <f ca="1">IF((COLUMN()-COLUMN($F7)&gt;$E7),OFFSET('License Revenue'!T7,0,-1*$E7,1,1)*Annual_Maintenance_Rate,0)+(P7*(1+Annual_License_Fee_Increase))</f>
        <v>0</v>
      </c>
      <c r="U7" s="82">
        <f ca="1">IF((COLUMN()-COLUMN($F7)&gt;$E7),OFFSET('License Revenue'!U7,0,-1*$E7,1,1)*Annual_Maintenance_Rate,0)+(Q7*(1+Annual_License_Fee_Increase))</f>
        <v>0</v>
      </c>
      <c r="V7" s="82">
        <f ca="1">IF((COLUMN()-COLUMN($F7)&gt;$E7),OFFSET('License Revenue'!V7,0,-1*$E7,1,1)*Annual_Maintenance_Rate,0)+(R7*(1+Annual_License_Fee_Increase))</f>
        <v>0</v>
      </c>
      <c r="W7" s="81">
        <f ca="1">IF((COLUMN()-COLUMN($F7)&gt;$E7),OFFSET('License Revenue'!W7,0,-1*$E7,1,1)*Annual_Maintenance_Rate,0)+(S7*(1+Annual_License_Fee_Increase))</f>
        <v>0</v>
      </c>
      <c r="X7" s="82">
        <f ca="1">IF((COLUMN()-COLUMN($F7)&gt;$E7),OFFSET('License Revenue'!X7,0,-1*$E7,1,1)*Annual_Maintenance_Rate,0)+(T7*(1+Annual_License_Fee_Increase))</f>
        <v>0</v>
      </c>
      <c r="Y7" s="82">
        <f ca="1">IF((COLUMN()-COLUMN($F7)&gt;$E7),OFFSET('License Revenue'!Y7,0,-1*$E7,1,1)*Annual_Maintenance_Rate,0)+(U7*(1+Annual_License_Fee_Increase))</f>
        <v>0</v>
      </c>
      <c r="Z7" s="82">
        <f ca="1">IF((COLUMN()-COLUMN($F7)&gt;$E7),OFFSET('License Revenue'!Z7,0,-1*$E7,1,1)*Annual_Maintenance_Rate,0)+(V7*(1+Annual_License_Fee_Increase))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45">
        <f>'MD - Customers'!D14</f>
        <v>525</v>
      </c>
      <c r="G8" s="79">
        <f ca="1">IF((COLUMN()-COLUMN($F8)&gt;$E8),OFFSET('License Revenue'!G8,0,-1*$E8,1,1)*Annual_Maintenance_Rate,0)</f>
        <v>0</v>
      </c>
      <c r="H8" s="80">
        <f ca="1">IF((COLUMN()-COLUMN($F8)&gt;$E8),OFFSET('License Revenue'!H8,0,-1*$E8,1,1)*Annual_Maintenance_Rate,0)</f>
        <v>0</v>
      </c>
      <c r="I8" s="80">
        <f ca="1">IF((COLUMN()-COLUMN($F8)&gt;$E8),OFFSET('License Revenue'!I8,0,-1*$E8,1,1)*Annual_Maintenance_Rate,0)</f>
        <v>0</v>
      </c>
      <c r="J8" s="80">
        <f ca="1">IF((COLUMN()-COLUMN($F8)&gt;$E8),OFFSET('License Revenue'!J8,0,-1*$E8,1,1)*Annual_Maintenance_Rate,0)</f>
        <v>0</v>
      </c>
      <c r="K8" s="79">
        <f ca="1">IF((COLUMN()-COLUMN($F8)&gt;$E8),OFFSET('License Revenue'!K8,0,-1*$E8,1,1)*Annual_Maintenance_Rate,0)+(G8*(1+Annual_License_Fee_Increase))</f>
        <v>0</v>
      </c>
      <c r="L8" s="80">
        <f ca="1">IF((COLUMN()-COLUMN($F8)&gt;$E8),OFFSET('License Revenue'!L8,0,-1*$E8,1,1)*Annual_Maintenance_Rate,0)+(H8*(1+Annual_License_Fee_Increase))</f>
        <v>0</v>
      </c>
      <c r="M8" s="80">
        <f ca="1">IF((COLUMN()-COLUMN($F8)&gt;$E8),OFFSET('License Revenue'!M8,0,-1*$E8,1,1)*Annual_Maintenance_Rate,0)+(I8*(1+Annual_License_Fee_Increase))</f>
        <v>0</v>
      </c>
      <c r="N8" s="80">
        <f ca="1">IF((COLUMN()-COLUMN($F8)&gt;$E8),OFFSET('License Revenue'!N8,0,-1*$E8,1,1)*Annual_Maintenance_Rate,0)+(J8*(1+Annual_License_Fee_Increase))</f>
        <v>0</v>
      </c>
      <c r="O8" s="79">
        <f ca="1">IF((COLUMN()-COLUMN($F8)&gt;$E8),OFFSET('License Revenue'!O8,0,-1*$E8,1,1)*Annual_Maintenance_Rate,0)+(K8*(1+Annual_License_Fee_Increase))</f>
        <v>0</v>
      </c>
      <c r="P8" s="80">
        <f ca="1">IF((COLUMN()-COLUMN($F8)&gt;$E8),OFFSET('License Revenue'!P8,0,-1*$E8,1,1)*Annual_Maintenance_Rate,0)+(L8*(1+Annual_License_Fee_Increase))</f>
        <v>0</v>
      </c>
      <c r="Q8" s="80">
        <f ca="1">IF((COLUMN()-COLUMN($F8)&gt;$E8),OFFSET('License Revenue'!Q8,0,-1*$E8,1,1)*Annual_Maintenance_Rate,0)+(M8*(1+Annual_License_Fee_Increase))</f>
        <v>0</v>
      </c>
      <c r="R8" s="80">
        <f ca="1">IF((COLUMN()-COLUMN($F8)&gt;$E8),OFFSET('License Revenue'!R8,0,-1*$E8,1,1)*Annual_Maintenance_Rate,0)+(N8*(1+Annual_License_Fee_Increase))</f>
        <v>0</v>
      </c>
      <c r="S8" s="79">
        <f ca="1">IF((COLUMN()-COLUMN($F8)&gt;$E8),OFFSET('License Revenue'!S8,0,-1*$E8,1,1)*Annual_Maintenance_Rate,0)+(O8*(1+Annual_License_Fee_Increase))</f>
        <v>0</v>
      </c>
      <c r="T8" s="80">
        <f ca="1">IF((COLUMN()-COLUMN($F8)&gt;$E8),OFFSET('License Revenue'!T8,0,-1*$E8,1,1)*Annual_Maintenance_Rate,0)+(P8*(1+Annual_License_Fee_Increase))</f>
        <v>0</v>
      </c>
      <c r="U8" s="80">
        <f ca="1">IF((COLUMN()-COLUMN($F8)&gt;$E8),OFFSET('License Revenue'!U8,0,-1*$E8,1,1)*Annual_Maintenance_Rate,0)+(Q8*(1+Annual_License_Fee_Increase))</f>
        <v>0</v>
      </c>
      <c r="V8" s="80">
        <f ca="1">IF((COLUMN()-COLUMN($F8)&gt;$E8),OFFSET('License Revenue'!V8,0,-1*$E8,1,1)*Annual_Maintenance_Rate,0)+(R8*(1+Annual_License_Fee_Increase))</f>
        <v>0</v>
      </c>
      <c r="W8" s="79">
        <f ca="1">IF((COLUMN()-COLUMN($F8)&gt;$E8),OFFSET('License Revenue'!W8,0,-1*$E8,1,1)*Annual_Maintenance_Rate,0)+(S8*(1+Annual_License_Fee_Increase))</f>
        <v>0</v>
      </c>
      <c r="X8" s="80">
        <f ca="1">IF((COLUMN()-COLUMN($F8)&gt;$E8),OFFSET('License Revenue'!X8,0,-1*$E8,1,1)*Annual_Maintenance_Rate,0)+(T8*(1+Annual_License_Fee_Increase))</f>
        <v>0</v>
      </c>
      <c r="Y8" s="80">
        <f ca="1">IF((COLUMN()-COLUMN($F8)&gt;$E8),OFFSET('License Revenue'!Y8,0,-1*$E8,1,1)*Annual_Maintenance_Rate,0)+(U8*(1+Annual_License_Fee_Increase))</f>
        <v>0</v>
      </c>
      <c r="Z8" s="80">
        <f ca="1">IF((COLUMN()-COLUMN($F8)&gt;$E8),OFFSET('License Revenue'!Z8,0,-1*$E8,1,1)*Annual_Maintenance_Rate,0)+(V8*(1+Annual_License_Fee_Increase))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54">
        <f>'New Projects'!E9</f>
        <v>4</v>
      </c>
      <c r="F9" s="213">
        <f>'MD - Customers'!D15</f>
        <v>675</v>
      </c>
      <c r="G9" s="81">
        <f ca="1">IF((COLUMN()-COLUMN($F9)&gt;$E9),OFFSET('License Revenue'!G9,0,-1*$E9,1,1)*Annual_Maintenance_Rate,0)</f>
        <v>0</v>
      </c>
      <c r="H9" s="82">
        <f ca="1">IF((COLUMN()-COLUMN($F9)&gt;$E9),OFFSET('License Revenue'!H9,0,-1*$E9,1,1)*Annual_Maintenance_Rate,0)</f>
        <v>0</v>
      </c>
      <c r="I9" s="82">
        <f ca="1">IF((COLUMN()-COLUMN($F9)&gt;$E9),OFFSET('License Revenue'!I9,0,-1*$E9,1,1)*Annual_Maintenance_Rate,0)</f>
        <v>0</v>
      </c>
      <c r="J9" s="82">
        <f ca="1">IF((COLUMN()-COLUMN($F9)&gt;$E9),OFFSET('License Revenue'!J9,0,-1*$E9,1,1)*Annual_Maintenance_Rate,0)</f>
        <v>0</v>
      </c>
      <c r="K9" s="81">
        <f ca="1">IF((COLUMN()-COLUMN($F9)&gt;$E9),OFFSET('License Revenue'!K9,0,-1*$E9,1,1)*Annual_Maintenance_Rate,0)+(G9*(1+Annual_License_Fee_Increase))</f>
        <v>0</v>
      </c>
      <c r="L9" s="82">
        <f ca="1">IF((COLUMN()-COLUMN($F9)&gt;$E9),OFFSET('License Revenue'!L9,0,-1*$E9,1,1)*Annual_Maintenance_Rate,0)+(H9*(1+Annual_License_Fee_Increase))</f>
        <v>0</v>
      </c>
      <c r="M9" s="82">
        <f ca="1">IF((COLUMN()-COLUMN($F9)&gt;$E9),OFFSET('License Revenue'!M9,0,-1*$E9,1,1)*Annual_Maintenance_Rate,0)+(I9*(1+Annual_License_Fee_Increase))</f>
        <v>0</v>
      </c>
      <c r="N9" s="82">
        <f ca="1">IF((COLUMN()-COLUMN($F9)&gt;$E9),OFFSET('License Revenue'!N9,0,-1*$E9,1,1)*Annual_Maintenance_Rate,0)+(J9*(1+Annual_License_Fee_Increase))</f>
        <v>0</v>
      </c>
      <c r="O9" s="81">
        <f ca="1">IF((COLUMN()-COLUMN($F9)&gt;$E9),OFFSET('License Revenue'!O9,0,-1*$E9,1,1)*Annual_Maintenance_Rate,0)+(K9*(1+Annual_License_Fee_Increase))</f>
        <v>0</v>
      </c>
      <c r="P9" s="82">
        <f ca="1">IF((COLUMN()-COLUMN($F9)&gt;$E9),OFFSET('License Revenue'!P9,0,-1*$E9,1,1)*Annual_Maintenance_Rate,0)+(L9*(1+Annual_License_Fee_Increase))</f>
        <v>0</v>
      </c>
      <c r="Q9" s="82">
        <f ca="1">IF((COLUMN()-COLUMN($F9)&gt;$E9),OFFSET('License Revenue'!Q9,0,-1*$E9,1,1)*Annual_Maintenance_Rate,0)+(M9*(1+Annual_License_Fee_Increase))</f>
        <v>0</v>
      </c>
      <c r="R9" s="82">
        <f ca="1">IF((COLUMN()-COLUMN($F9)&gt;$E9),OFFSET('License Revenue'!R9,0,-1*$E9,1,1)*Annual_Maintenance_Rate,0)+(N9*(1+Annual_License_Fee_Increase))</f>
        <v>0</v>
      </c>
      <c r="S9" s="81">
        <f ca="1">IF((COLUMN()-COLUMN($F9)&gt;$E9),OFFSET('License Revenue'!S9,0,-1*$E9,1,1)*Annual_Maintenance_Rate,0)+(O9*(1+Annual_License_Fee_Increase))</f>
        <v>0</v>
      </c>
      <c r="T9" s="82">
        <f ca="1">IF((COLUMN()-COLUMN($F9)&gt;$E9),OFFSET('License Revenue'!T9,0,-1*$E9,1,1)*Annual_Maintenance_Rate,0)+(P9*(1+Annual_License_Fee_Increase))</f>
        <v>0</v>
      </c>
      <c r="U9" s="82">
        <f ca="1">IF((COLUMN()-COLUMN($F9)&gt;$E9),OFFSET('License Revenue'!U9,0,-1*$E9,1,1)*Annual_Maintenance_Rate,0)+(Q9*(1+Annual_License_Fee_Increase))</f>
        <v>0</v>
      </c>
      <c r="V9" s="82">
        <f ca="1">IF((COLUMN()-COLUMN($F9)&gt;$E9),OFFSET('License Revenue'!V9,0,-1*$E9,1,1)*Annual_Maintenance_Rate,0)+(R9*(1+Annual_License_Fee_Increase))</f>
        <v>0</v>
      </c>
      <c r="W9" s="81">
        <f ca="1">IF((COLUMN()-COLUMN($F9)&gt;$E9),OFFSET('License Revenue'!W9,0,-1*$E9,1,1)*Annual_Maintenance_Rate,0)+(S9*(1+Annual_License_Fee_Increase))</f>
        <v>0</v>
      </c>
      <c r="X9" s="82">
        <f ca="1">IF((COLUMN()-COLUMN($F9)&gt;$E9),OFFSET('License Revenue'!X9,0,-1*$E9,1,1)*Annual_Maintenance_Rate,0)+(T9*(1+Annual_License_Fee_Increase))</f>
        <v>0</v>
      </c>
      <c r="Y9" s="82">
        <f ca="1">IF((COLUMN()-COLUMN($F9)&gt;$E9),OFFSET('License Revenue'!Y9,0,-1*$E9,1,1)*Annual_Maintenance_Rate,0)+(U9*(1+Annual_License_Fee_Increase))</f>
        <v>0</v>
      </c>
      <c r="Z9" s="82">
        <f ca="1">IF((COLUMN()-COLUMN($F9)&gt;$E9),OFFSET('License Revenue'!Z9,0,-1*$E9,1,1)*Annual_Maintenance_Rate,0)+(V9*(1+Annual_License_Fee_Increase))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45">
        <f>'MD - Customers'!D16</f>
        <v>675</v>
      </c>
      <c r="G10" s="79">
        <f ca="1">IF((COLUMN()-COLUMN($F10)&gt;$E10),OFFSET('License Revenue'!G10,0,-1*$E10,1,1)*Annual_Maintenance_Rate,0)</f>
        <v>0</v>
      </c>
      <c r="H10" s="80">
        <f ca="1">IF((COLUMN()-COLUMN($F10)&gt;$E10),OFFSET('License Revenue'!H10,0,-1*$E10,1,1)*Annual_Maintenance_Rate,0)</f>
        <v>0</v>
      </c>
      <c r="I10" s="80">
        <f ca="1">IF((COLUMN()-COLUMN($F10)&gt;$E10),OFFSET('License Revenue'!I10,0,-1*$E10,1,1)*Annual_Maintenance_Rate,0)</f>
        <v>0</v>
      </c>
      <c r="J10" s="80">
        <f ca="1">IF((COLUMN()-COLUMN($F10)&gt;$E10),OFFSET('License Revenue'!J10,0,-1*$E10,1,1)*Annual_Maintenance_Rate,0)</f>
        <v>0</v>
      </c>
      <c r="K10" s="79">
        <f ca="1">IF((COLUMN()-COLUMN($F10)&gt;$E10),OFFSET('License Revenue'!K10,0,-1*$E10,1,1)*Annual_Maintenance_Rate,0)+(G10*(1+Annual_License_Fee_Increase))</f>
        <v>0</v>
      </c>
      <c r="L10" s="80">
        <f ca="1">IF((COLUMN()-COLUMN($F10)&gt;$E10),OFFSET('License Revenue'!L10,0,-1*$E10,1,1)*Annual_Maintenance_Rate,0)+(H10*(1+Annual_License_Fee_Increase))</f>
        <v>0</v>
      </c>
      <c r="M10" s="80">
        <f ca="1">IF((COLUMN()-COLUMN($F10)&gt;$E10),OFFSET('License Revenue'!M10,0,-1*$E10,1,1)*Annual_Maintenance_Rate,0)+(I10*(1+Annual_License_Fee_Increase))</f>
        <v>0</v>
      </c>
      <c r="N10" s="80">
        <f ca="1">IF((COLUMN()-COLUMN($F10)&gt;$E10),OFFSET('License Revenue'!N10,0,-1*$E10,1,1)*Annual_Maintenance_Rate,0)+(J10*(1+Annual_License_Fee_Increase))</f>
        <v>0</v>
      </c>
      <c r="O10" s="79">
        <f ca="1">IF((COLUMN()-COLUMN($F10)&gt;$E10),OFFSET('License Revenue'!O10,0,-1*$E10,1,1)*Annual_Maintenance_Rate,0)+(K10*(1+Annual_License_Fee_Increase))</f>
        <v>0</v>
      </c>
      <c r="P10" s="80">
        <f ca="1">IF((COLUMN()-COLUMN($F10)&gt;$E10),OFFSET('License Revenue'!P10,0,-1*$E10,1,1)*Annual_Maintenance_Rate,0)+(L10*(1+Annual_License_Fee_Increase))</f>
        <v>0</v>
      </c>
      <c r="Q10" s="80">
        <f ca="1">IF((COLUMN()-COLUMN($F10)&gt;$E10),OFFSET('License Revenue'!Q10,0,-1*$E10,1,1)*Annual_Maintenance_Rate,0)+(M10*(1+Annual_License_Fee_Increase))</f>
        <v>0</v>
      </c>
      <c r="R10" s="80">
        <f ca="1">IF((COLUMN()-COLUMN($F10)&gt;$E10),OFFSET('License Revenue'!R10,0,-1*$E10,1,1)*Annual_Maintenance_Rate,0)+(N10*(1+Annual_License_Fee_Increase))</f>
        <v>0</v>
      </c>
      <c r="S10" s="79">
        <f ca="1">IF((COLUMN()-COLUMN($F10)&gt;$E10),OFFSET('License Revenue'!S10,0,-1*$E10,1,1)*Annual_Maintenance_Rate,0)+(O10*(1+Annual_License_Fee_Increase))</f>
        <v>0</v>
      </c>
      <c r="T10" s="80">
        <f ca="1">IF((COLUMN()-COLUMN($F10)&gt;$E10),OFFSET('License Revenue'!T10,0,-1*$E10,1,1)*Annual_Maintenance_Rate,0)+(P10*(1+Annual_License_Fee_Increase))</f>
        <v>0</v>
      </c>
      <c r="U10" s="80">
        <f ca="1">IF((COLUMN()-COLUMN($F10)&gt;$E10),OFFSET('License Revenue'!U10,0,-1*$E10,1,1)*Annual_Maintenance_Rate,0)+(Q10*(1+Annual_License_Fee_Increase))</f>
        <v>0</v>
      </c>
      <c r="V10" s="80">
        <f ca="1">IF((COLUMN()-COLUMN($F10)&gt;$E10),OFFSET('License Revenue'!V10,0,-1*$E10,1,1)*Annual_Maintenance_Rate,0)+(R10*(1+Annual_License_Fee_Increase))</f>
        <v>0</v>
      </c>
      <c r="W10" s="79">
        <f ca="1">IF((COLUMN()-COLUMN($F10)&gt;$E10),OFFSET('License Revenue'!W10,0,-1*$E10,1,1)*Annual_Maintenance_Rate,0)+(S10*(1+Annual_License_Fee_Increase))</f>
        <v>0</v>
      </c>
      <c r="X10" s="80">
        <f ca="1">IF((COLUMN()-COLUMN($F10)&gt;$E10),OFFSET('License Revenue'!X10,0,-1*$E10,1,1)*Annual_Maintenance_Rate,0)+(T10*(1+Annual_License_Fee_Increase))</f>
        <v>0</v>
      </c>
      <c r="Y10" s="80">
        <f ca="1">IF((COLUMN()-COLUMN($F10)&gt;$E10),OFFSET('License Revenue'!Y10,0,-1*$E10,1,1)*Annual_Maintenance_Rate,0)+(U10*(1+Annual_License_Fee_Increase))</f>
        <v>0</v>
      </c>
      <c r="Z10" s="80">
        <f ca="1">IF((COLUMN()-COLUMN($F10)&gt;$E10),OFFSET('License Revenue'!Z10,0,-1*$E10,1,1)*Annual_Maintenance_Rate,0)+(V10*(1+Annual_License_Fee_Increase))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50">
        <f>'MD - Customers'!D17</f>
        <v>825</v>
      </c>
      <c r="G11" s="81">
        <f ca="1">IF((COLUMN()-COLUMN($F11)&gt;$E11),OFFSET('License Revenue'!G11,0,-1*$E11,1,1)*Annual_Maintenance_Rate,0)</f>
        <v>0</v>
      </c>
      <c r="H11" s="82">
        <f ca="1">IF((COLUMN()-COLUMN($F11)&gt;$E11),OFFSET('License Revenue'!H11,0,-1*$E11,1,1)*Annual_Maintenance_Rate,0)</f>
        <v>0</v>
      </c>
      <c r="I11" s="82">
        <f ca="1">IF((COLUMN()-COLUMN($F11)&gt;$E11),OFFSET('License Revenue'!I11,0,-1*$E11,1,1)*Annual_Maintenance_Rate,0)</f>
        <v>0</v>
      </c>
      <c r="J11" s="82">
        <f ca="1">IF((COLUMN()-COLUMN($F11)&gt;$E11),OFFSET('License Revenue'!J11,0,-1*$E11,1,1)*Annual_Maintenance_Rate,0)</f>
        <v>0</v>
      </c>
      <c r="K11" s="81">
        <f ca="1">IF((COLUMN()-COLUMN($F11)&gt;$E11),OFFSET('License Revenue'!K11,0,-1*$E11,1,1)*Annual_Maintenance_Rate,0)+(G11*(1+Annual_License_Fee_Increase))</f>
        <v>0</v>
      </c>
      <c r="L11" s="82">
        <f ca="1">IF((COLUMN()-COLUMN($F11)&gt;$E11),OFFSET('License Revenue'!L11,0,-1*$E11,1,1)*Annual_Maintenance_Rate,0)+(H11*(1+Annual_License_Fee_Increase))</f>
        <v>0</v>
      </c>
      <c r="M11" s="82">
        <f ca="1">IF((COLUMN()-COLUMN($F11)&gt;$E11),OFFSET('License Revenue'!M11,0,-1*$E11,1,1)*Annual_Maintenance_Rate,0)+(I11*(1+Annual_License_Fee_Increase))</f>
        <v>0</v>
      </c>
      <c r="N11" s="82">
        <f ca="1">IF((COLUMN()-COLUMN($F11)&gt;$E11),OFFSET('License Revenue'!N11,0,-1*$E11,1,1)*Annual_Maintenance_Rate,0)+(J11*(1+Annual_License_Fee_Increase))</f>
        <v>0</v>
      </c>
      <c r="O11" s="81">
        <f ca="1">IF((COLUMN()-COLUMN($F11)&gt;$E11),OFFSET('License Revenue'!O11,0,-1*$E11,1,1)*Annual_Maintenance_Rate,0)+(K11*(1+Annual_License_Fee_Increase))</f>
        <v>0</v>
      </c>
      <c r="P11" s="82">
        <f ca="1">IF((COLUMN()-COLUMN($F11)&gt;$E11),OFFSET('License Revenue'!P11,0,-1*$E11,1,1)*Annual_Maintenance_Rate,0)+(L11*(1+Annual_License_Fee_Increase))</f>
        <v>0</v>
      </c>
      <c r="Q11" s="82">
        <f ca="1">IF((COLUMN()-COLUMN($F11)&gt;$E11),OFFSET('License Revenue'!Q11,0,-1*$E11,1,1)*Annual_Maintenance_Rate,0)+(M11*(1+Annual_License_Fee_Increase))</f>
        <v>0</v>
      </c>
      <c r="R11" s="82">
        <f ca="1">IF((COLUMN()-COLUMN($F11)&gt;$E11),OFFSET('License Revenue'!R11,0,-1*$E11,1,1)*Annual_Maintenance_Rate,0)+(N11*(1+Annual_License_Fee_Increase))</f>
        <v>0</v>
      </c>
      <c r="S11" s="81">
        <f ca="1">IF((COLUMN()-COLUMN($F11)&gt;$E11),OFFSET('License Revenue'!S11,0,-1*$E11,1,1)*Annual_Maintenance_Rate,0)+(O11*(1+Annual_License_Fee_Increase))</f>
        <v>0</v>
      </c>
      <c r="T11" s="82">
        <f ca="1">IF((COLUMN()-COLUMN($F11)&gt;$E11),OFFSET('License Revenue'!T11,0,-1*$E11,1,1)*Annual_Maintenance_Rate,0)+(P11*(1+Annual_License_Fee_Increase))</f>
        <v>0</v>
      </c>
      <c r="U11" s="82">
        <f ca="1">IF((COLUMN()-COLUMN($F11)&gt;$E11),OFFSET('License Revenue'!U11,0,-1*$E11,1,1)*Annual_Maintenance_Rate,0)+(Q11*(1+Annual_License_Fee_Increase))</f>
        <v>0</v>
      </c>
      <c r="V11" s="82">
        <f ca="1">IF((COLUMN()-COLUMN($F11)&gt;$E11),OFFSET('License Revenue'!V11,0,-1*$E11,1,1)*Annual_Maintenance_Rate,0)+(R11*(1+Annual_License_Fee_Increase))</f>
        <v>0</v>
      </c>
      <c r="W11" s="81">
        <f ca="1">IF((COLUMN()-COLUMN($F11)&gt;$E11),OFFSET('License Revenue'!W11,0,-1*$E11,1,1)*Annual_Maintenance_Rate,0)+(S11*(1+Annual_License_Fee_Increase))</f>
        <v>0</v>
      </c>
      <c r="X11" s="82">
        <f ca="1">IF((COLUMN()-COLUMN($F11)&gt;$E11),OFFSET('License Revenue'!X11,0,-1*$E11,1,1)*Annual_Maintenance_Rate,0)+(T11*(1+Annual_License_Fee_Increase))</f>
        <v>0</v>
      </c>
      <c r="Y11" s="82">
        <f ca="1">IF((COLUMN()-COLUMN($F11)&gt;$E11),OFFSET('License Revenue'!Y11,0,-1*$E11,1,1)*Annual_Maintenance_Rate,0)+(U11*(1+Annual_License_Fee_Increase))</f>
        <v>0</v>
      </c>
      <c r="Z11" s="82">
        <f ca="1">IF((COLUMN()-COLUMN($F11)&gt;$E11),OFFSET('License Revenue'!Z11,0,-1*$E11,1,1)*Annual_Maintenance_Rate,0)+(V11*(1+Annual_License_Fee_Increase))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45">
        <f>'MD - Customers'!D18</f>
        <v>825</v>
      </c>
      <c r="G12" s="79">
        <f ca="1">IF((COLUMN()-COLUMN($F12)&gt;$E12),OFFSET('License Revenue'!G12,0,-1*$E12,1,1)*Annual_Maintenance_Rate,0)</f>
        <v>0</v>
      </c>
      <c r="H12" s="80">
        <f ca="1">IF((COLUMN()-COLUMN($F12)&gt;$E12),OFFSET('License Revenue'!H12,0,-1*$E12,1,1)*Annual_Maintenance_Rate,0)</f>
        <v>0</v>
      </c>
      <c r="I12" s="80">
        <f ca="1">IF((COLUMN()-COLUMN($F12)&gt;$E12),OFFSET('License Revenue'!I12,0,-1*$E12,1,1)*Annual_Maintenance_Rate,0)</f>
        <v>0</v>
      </c>
      <c r="J12" s="80">
        <f ca="1">IF((COLUMN()-COLUMN($F12)&gt;$E12),OFFSET('License Revenue'!J12,0,-1*$E12,1,1)*Annual_Maintenance_Rate,0)</f>
        <v>0</v>
      </c>
      <c r="K12" s="79">
        <f ca="1">IF((COLUMN()-COLUMN($F12)&gt;$E12),OFFSET('License Revenue'!K12,0,-1*$E12,1,1)*Annual_Maintenance_Rate,0)+(G12*(1+Annual_License_Fee_Increase))</f>
        <v>0</v>
      </c>
      <c r="L12" s="80">
        <f ca="1">IF((COLUMN()-COLUMN($F12)&gt;$E12),OFFSET('License Revenue'!L12,0,-1*$E12,1,1)*Annual_Maintenance_Rate,0)+(H12*(1+Annual_License_Fee_Increase))</f>
        <v>0</v>
      </c>
      <c r="M12" s="80">
        <f ca="1">IF((COLUMN()-COLUMN($F12)&gt;$E12),OFFSET('License Revenue'!M12,0,-1*$E12,1,1)*Annual_Maintenance_Rate,0)+(I12*(1+Annual_License_Fee_Increase))</f>
        <v>0</v>
      </c>
      <c r="N12" s="80">
        <f ca="1">IF((COLUMN()-COLUMN($F12)&gt;$E12),OFFSET('License Revenue'!N12,0,-1*$E12,1,1)*Annual_Maintenance_Rate,0)+(J12*(1+Annual_License_Fee_Increase))</f>
        <v>0</v>
      </c>
      <c r="O12" s="79">
        <f ca="1">IF((COLUMN()-COLUMN($F12)&gt;$E12),OFFSET('License Revenue'!O12,0,-1*$E12,1,1)*Annual_Maintenance_Rate,0)+(K12*(1+Annual_License_Fee_Increase))</f>
        <v>0</v>
      </c>
      <c r="P12" s="80">
        <f ca="1">IF((COLUMN()-COLUMN($F12)&gt;$E12),OFFSET('License Revenue'!P12,0,-1*$E12,1,1)*Annual_Maintenance_Rate,0)+(L12*(1+Annual_License_Fee_Increase))</f>
        <v>0</v>
      </c>
      <c r="Q12" s="80">
        <f ca="1">IF((COLUMN()-COLUMN($F12)&gt;$E12),OFFSET('License Revenue'!Q12,0,-1*$E12,1,1)*Annual_Maintenance_Rate,0)+(M12*(1+Annual_License_Fee_Increase))</f>
        <v>0</v>
      </c>
      <c r="R12" s="80">
        <f ca="1">IF((COLUMN()-COLUMN($F12)&gt;$E12),OFFSET('License Revenue'!R12,0,-1*$E12,1,1)*Annual_Maintenance_Rate,0)+(N12*(1+Annual_License_Fee_Increase))</f>
        <v>0</v>
      </c>
      <c r="S12" s="79">
        <f ca="1">IF((COLUMN()-COLUMN($F12)&gt;$E12),OFFSET('License Revenue'!S12,0,-1*$E12,1,1)*Annual_Maintenance_Rate,0)+(O12*(1+Annual_License_Fee_Increase))</f>
        <v>0</v>
      </c>
      <c r="T12" s="80">
        <f ca="1">IF((COLUMN()-COLUMN($F12)&gt;$E12),OFFSET('License Revenue'!T12,0,-1*$E12,1,1)*Annual_Maintenance_Rate,0)+(P12*(1+Annual_License_Fee_Increase))</f>
        <v>0</v>
      </c>
      <c r="U12" s="80">
        <f ca="1">IF((COLUMN()-COLUMN($F12)&gt;$E12),OFFSET('License Revenue'!U12,0,-1*$E12,1,1)*Annual_Maintenance_Rate,0)+(Q12*(1+Annual_License_Fee_Increase))</f>
        <v>0</v>
      </c>
      <c r="V12" s="80">
        <f ca="1">IF((COLUMN()-COLUMN($F12)&gt;$E12),OFFSET('License Revenue'!V12,0,-1*$E12,1,1)*Annual_Maintenance_Rate,0)+(R12*(1+Annual_License_Fee_Increase))</f>
        <v>0</v>
      </c>
      <c r="W12" s="79">
        <f ca="1">IF((COLUMN()-COLUMN($F12)&gt;$E12),OFFSET('License Revenue'!W12,0,-1*$E12,1,1)*Annual_Maintenance_Rate,0)+(S12*(1+Annual_License_Fee_Increase))</f>
        <v>0</v>
      </c>
      <c r="X12" s="80">
        <f ca="1">IF((COLUMN()-COLUMN($F12)&gt;$E12),OFFSET('License Revenue'!X12,0,-1*$E12,1,1)*Annual_Maintenance_Rate,0)+(T12*(1+Annual_License_Fee_Increase))</f>
        <v>0</v>
      </c>
      <c r="Y12" s="80">
        <f ca="1">IF((COLUMN()-COLUMN($F12)&gt;$E12),OFFSET('License Revenue'!Y12,0,-1*$E12,1,1)*Annual_Maintenance_Rate,0)+(U12*(1+Annual_License_Fee_Increase))</f>
        <v>0</v>
      </c>
      <c r="Z12" s="80">
        <f ca="1">IF((COLUMN()-COLUMN($F12)&gt;$E12),OFFSET('License Revenue'!Z12,0,-1*$E12,1,1)*Annual_Maintenance_Rate,0)+(V12*(1+Annual_License_Fee_Increase))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50">
        <f>'MD - Customers'!D19</f>
        <v>1200</v>
      </c>
      <c r="G13" s="81">
        <f ca="1">IF((COLUMN()-COLUMN($F13)&gt;$E13),OFFSET('License Revenue'!G13,0,-1*$E13,1,1)*Annual_Maintenance_Rate,0)</f>
        <v>0</v>
      </c>
      <c r="H13" s="82">
        <f ca="1">IF((COLUMN()-COLUMN($F13)&gt;$E13),OFFSET('License Revenue'!H13,0,-1*$E13,1,1)*Annual_Maintenance_Rate,0)</f>
        <v>0</v>
      </c>
      <c r="I13" s="82">
        <f ca="1">IF((COLUMN()-COLUMN($F13)&gt;$E13),OFFSET('License Revenue'!I13,0,-1*$E13,1,1)*Annual_Maintenance_Rate,0)</f>
        <v>0</v>
      </c>
      <c r="J13" s="82">
        <f ca="1">IF((COLUMN()-COLUMN($F13)&gt;$E13),OFFSET('License Revenue'!J13,0,-1*$E13,1,1)*Annual_Maintenance_Rate,0)</f>
        <v>0</v>
      </c>
      <c r="K13" s="81">
        <f ca="1">IF((COLUMN()-COLUMN($F13)&gt;$E13),OFFSET('License Revenue'!K13,0,-1*$E13,1,1)*Annual_Maintenance_Rate,0)+(G13*(1+Annual_License_Fee_Increase))</f>
        <v>0</v>
      </c>
      <c r="L13" s="82">
        <f ca="1">IF((COLUMN()-COLUMN($F13)&gt;$E13),OFFSET('License Revenue'!L13,0,-1*$E13,1,1)*Annual_Maintenance_Rate,0)+(H13*(1+Annual_License_Fee_Increase))</f>
        <v>0</v>
      </c>
      <c r="M13" s="82">
        <f ca="1">IF((COLUMN()-COLUMN($F13)&gt;$E13),OFFSET('License Revenue'!M13,0,-1*$E13,1,1)*Annual_Maintenance_Rate,0)+(I13*(1+Annual_License_Fee_Increase))</f>
        <v>0</v>
      </c>
      <c r="N13" s="82">
        <f ca="1">IF((COLUMN()-COLUMN($F13)&gt;$E13),OFFSET('License Revenue'!N13,0,-1*$E13,1,1)*Annual_Maintenance_Rate,0)+(J13*(1+Annual_License_Fee_Increase))</f>
        <v>0</v>
      </c>
      <c r="O13" s="81">
        <f ca="1">IF((COLUMN()-COLUMN($F13)&gt;$E13),OFFSET('License Revenue'!O13,0,-1*$E13,1,1)*Annual_Maintenance_Rate,0)+(K13*(1+Annual_License_Fee_Increase))</f>
        <v>0</v>
      </c>
      <c r="P13" s="82">
        <f ca="1">IF((COLUMN()-COLUMN($F13)&gt;$E13),OFFSET('License Revenue'!P13,0,-1*$E13,1,1)*Annual_Maintenance_Rate,0)+(L13*(1+Annual_License_Fee_Increase))</f>
        <v>0</v>
      </c>
      <c r="Q13" s="82">
        <f ca="1">IF((COLUMN()-COLUMN($F13)&gt;$E13),OFFSET('License Revenue'!Q13,0,-1*$E13,1,1)*Annual_Maintenance_Rate,0)+(M13*(1+Annual_License_Fee_Increase))</f>
        <v>0</v>
      </c>
      <c r="R13" s="82">
        <f ca="1">IF((COLUMN()-COLUMN($F13)&gt;$E13),OFFSET('License Revenue'!R13,0,-1*$E13,1,1)*Annual_Maintenance_Rate,0)+(N13*(1+Annual_License_Fee_Increase))</f>
        <v>0</v>
      </c>
      <c r="S13" s="81">
        <f ca="1">IF((COLUMN()-COLUMN($F13)&gt;$E13),OFFSET('License Revenue'!S13,0,-1*$E13,1,1)*Annual_Maintenance_Rate,0)+(O13*(1+Annual_License_Fee_Increase))</f>
        <v>0</v>
      </c>
      <c r="T13" s="82">
        <f ca="1">IF((COLUMN()-COLUMN($F13)&gt;$E13),OFFSET('License Revenue'!T13,0,-1*$E13,1,1)*Annual_Maintenance_Rate,0)+(P13*(1+Annual_License_Fee_Increase))</f>
        <v>0</v>
      </c>
      <c r="U13" s="82">
        <f ca="1">IF((COLUMN()-COLUMN($F13)&gt;$E13),OFFSET('License Revenue'!U13,0,-1*$E13,1,1)*Annual_Maintenance_Rate,0)+(Q13*(1+Annual_License_Fee_Increase))</f>
        <v>0</v>
      </c>
      <c r="V13" s="82">
        <f ca="1">IF((COLUMN()-COLUMN($F13)&gt;$E13),OFFSET('License Revenue'!V13,0,-1*$E13,1,1)*Annual_Maintenance_Rate,0)+(R13*(1+Annual_License_Fee_Increase))</f>
        <v>0</v>
      </c>
      <c r="W13" s="81">
        <f ca="1">IF((COLUMN()-COLUMN($F13)&gt;$E13),OFFSET('License Revenue'!W13,0,-1*$E13,1,1)*Annual_Maintenance_Rate,0)+(S13*(1+Annual_License_Fee_Increase))</f>
        <v>0</v>
      </c>
      <c r="X13" s="82">
        <f ca="1">IF((COLUMN()-COLUMN($F13)&gt;$E13),OFFSET('License Revenue'!X13,0,-1*$E13,1,1)*Annual_Maintenance_Rate,0)+(T13*(1+Annual_License_Fee_Increase))</f>
        <v>0</v>
      </c>
      <c r="Y13" s="82">
        <f ca="1">IF((COLUMN()-COLUMN($F13)&gt;$E13),OFFSET('License Revenue'!Y13,0,-1*$E13,1,1)*Annual_Maintenance_Rate,0)+(U13*(1+Annual_License_Fee_Increase))</f>
        <v>0</v>
      </c>
      <c r="Z13" s="82">
        <f ca="1">IF((COLUMN()-COLUMN($F13)&gt;$E13),OFFSET('License Revenue'!Z13,0,-1*$E13,1,1)*Annual_Maintenance_Rate,0)+(V13*(1+Annual_License_Fee_Increase))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45">
        <f>'MD - Customers'!D20</f>
        <v>1200</v>
      </c>
      <c r="G14" s="79">
        <f ca="1">IF((COLUMN()-COLUMN($F14)&gt;$E14),OFFSET('License Revenue'!G14,0,-1*$E14,1,1)*Annual_Maintenance_Rate,0)</f>
        <v>0</v>
      </c>
      <c r="H14" s="80">
        <f ca="1">IF((COLUMN()-COLUMN($F14)&gt;$E14),OFFSET('License Revenue'!H14,0,-1*$E14,1,1)*Annual_Maintenance_Rate,0)</f>
        <v>0</v>
      </c>
      <c r="I14" s="80">
        <f ca="1">IF((COLUMN()-COLUMN($F14)&gt;$E14),OFFSET('License Revenue'!I14,0,-1*$E14,1,1)*Annual_Maintenance_Rate,0)</f>
        <v>0</v>
      </c>
      <c r="J14" s="80">
        <f ca="1">IF((COLUMN()-COLUMN($F14)&gt;$E14),OFFSET('License Revenue'!J14,0,-1*$E14,1,1)*Annual_Maintenance_Rate,0)</f>
        <v>0</v>
      </c>
      <c r="K14" s="79">
        <f ca="1">IF((COLUMN()-COLUMN($F14)&gt;$E14),OFFSET('License Revenue'!K14,0,-1*$E14,1,1)*Annual_Maintenance_Rate,0)+(G14*(1+Annual_License_Fee_Increase))</f>
        <v>0</v>
      </c>
      <c r="L14" s="80">
        <f ca="1">IF((COLUMN()-COLUMN($F14)&gt;$E14),OFFSET('License Revenue'!L14,0,-1*$E14,1,1)*Annual_Maintenance_Rate,0)+(H14*(1+Annual_License_Fee_Increase))</f>
        <v>0</v>
      </c>
      <c r="M14" s="80">
        <f ca="1">IF((COLUMN()-COLUMN($F14)&gt;$E14),OFFSET('License Revenue'!M14,0,-1*$E14,1,1)*Annual_Maintenance_Rate,0)+(I14*(1+Annual_License_Fee_Increase))</f>
        <v>0</v>
      </c>
      <c r="N14" s="80">
        <f ca="1">IF((COLUMN()-COLUMN($F14)&gt;$E14),OFFSET('License Revenue'!N14,0,-1*$E14,1,1)*Annual_Maintenance_Rate,0)+(J14*(1+Annual_License_Fee_Increase))</f>
        <v>0</v>
      </c>
      <c r="O14" s="79">
        <f ca="1">IF((COLUMN()-COLUMN($F14)&gt;$E14),OFFSET('License Revenue'!O14,0,-1*$E14,1,1)*Annual_Maintenance_Rate,0)+(K14*(1+Annual_License_Fee_Increase))</f>
        <v>0</v>
      </c>
      <c r="P14" s="80">
        <f ca="1">IF((COLUMN()-COLUMN($F14)&gt;$E14),OFFSET('License Revenue'!P14,0,-1*$E14,1,1)*Annual_Maintenance_Rate,0)+(L14*(1+Annual_License_Fee_Increase))</f>
        <v>0</v>
      </c>
      <c r="Q14" s="80">
        <f ca="1">IF((COLUMN()-COLUMN($F14)&gt;$E14),OFFSET('License Revenue'!Q14,0,-1*$E14,1,1)*Annual_Maintenance_Rate,0)+(M14*(1+Annual_License_Fee_Increase))</f>
        <v>0</v>
      </c>
      <c r="R14" s="80">
        <f ca="1">IF((COLUMN()-COLUMN($F14)&gt;$E14),OFFSET('License Revenue'!R14,0,-1*$E14,1,1)*Annual_Maintenance_Rate,0)+(N14*(1+Annual_License_Fee_Increase))</f>
        <v>0</v>
      </c>
      <c r="S14" s="79">
        <f ca="1">IF((COLUMN()-COLUMN($F14)&gt;$E14),OFFSET('License Revenue'!S14,0,-1*$E14,1,1)*Annual_Maintenance_Rate,0)+(O14*(1+Annual_License_Fee_Increase))</f>
        <v>0</v>
      </c>
      <c r="T14" s="80">
        <f ca="1">IF((COLUMN()-COLUMN($F14)&gt;$E14),OFFSET('License Revenue'!T14,0,-1*$E14,1,1)*Annual_Maintenance_Rate,0)+(P14*(1+Annual_License_Fee_Increase))</f>
        <v>0</v>
      </c>
      <c r="U14" s="80">
        <f ca="1">IF((COLUMN()-COLUMN($F14)&gt;$E14),OFFSET('License Revenue'!U14,0,-1*$E14,1,1)*Annual_Maintenance_Rate,0)+(Q14*(1+Annual_License_Fee_Increase))</f>
        <v>355.75199999999995</v>
      </c>
      <c r="V14" s="80">
        <f ca="1">IF((COLUMN()-COLUMN($F14)&gt;$E14),OFFSET('License Revenue'!V14,0,-1*$E14,1,1)*Annual_Maintenance_Rate,0)+(R14*(1+Annual_License_Fee_Increase))</f>
        <v>0</v>
      </c>
      <c r="W14" s="79">
        <f ca="1">IF((COLUMN()-COLUMN($F14)&gt;$E14),OFFSET('License Revenue'!W14,0,-1*$E14,1,1)*Annual_Maintenance_Rate,0)+(S14*(1+Annual_License_Fee_Increase))</f>
        <v>0</v>
      </c>
      <c r="X14" s="80">
        <f ca="1">IF((COLUMN()-COLUMN($F14)&gt;$E14),OFFSET('License Revenue'!X14,0,-1*$E14,1,1)*Annual_Maintenance_Rate,0)+(T14*(1+Annual_License_Fee_Increase))</f>
        <v>0</v>
      </c>
      <c r="Y14" s="80">
        <f ca="1">IF((COLUMN()-COLUMN($F14)&gt;$E14),OFFSET('License Revenue'!Y14,0,-1*$E14,1,1)*Annual_Maintenance_Rate,0)+(U14*(1+Annual_License_Fee_Increase))</f>
        <v>373.53959999999995</v>
      </c>
      <c r="Z14" s="80">
        <f ca="1">IF((COLUMN()-COLUMN($F14)&gt;$E14),OFFSET('License Revenue'!Z14,0,-1*$E14,1,1)*Annual_Maintenance_Rate,0)+(V14*(1+Annual_License_Fee_Increase))</f>
        <v>0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50">
        <f>'MD - Customers'!D21</f>
        <v>1875</v>
      </c>
      <c r="G15" s="81">
        <f ca="1">IF((COLUMN()-COLUMN($F15)&gt;$E15),OFFSET('License Revenue'!G15,0,-1*$E15,1,1)*Annual_Maintenance_Rate,0)</f>
        <v>0</v>
      </c>
      <c r="H15" s="82">
        <f ca="1">IF((COLUMN()-COLUMN($F15)&gt;$E15),OFFSET('License Revenue'!H15,0,-1*$E15,1,1)*Annual_Maintenance_Rate,0)</f>
        <v>0</v>
      </c>
      <c r="I15" s="82">
        <f ca="1">IF((COLUMN()-COLUMN($F15)&gt;$E15),OFFSET('License Revenue'!I15,0,-1*$E15,1,1)*Annual_Maintenance_Rate,0)</f>
        <v>0</v>
      </c>
      <c r="J15" s="82">
        <f ca="1">IF((COLUMN()-COLUMN($F15)&gt;$E15),OFFSET('License Revenue'!J15,0,-1*$E15,1,1)*Annual_Maintenance_Rate,0)</f>
        <v>0</v>
      </c>
      <c r="K15" s="81">
        <f ca="1">IF((COLUMN()-COLUMN($F15)&gt;$E15),OFFSET('License Revenue'!K15,0,-1*$E15,1,1)*Annual_Maintenance_Rate,0)+(G15*(1+Annual_License_Fee_Increase))</f>
        <v>0</v>
      </c>
      <c r="L15" s="82">
        <f ca="1">IF((COLUMN()-COLUMN($F15)&gt;$E15),OFFSET('License Revenue'!L15,0,-1*$E15,1,1)*Annual_Maintenance_Rate,0)+(H15*(1+Annual_License_Fee_Increase))</f>
        <v>0</v>
      </c>
      <c r="M15" s="82">
        <f ca="1">IF((COLUMN()-COLUMN($F15)&gt;$E15),OFFSET('License Revenue'!M15,0,-1*$E15,1,1)*Annual_Maintenance_Rate,0)+(I15*(1+Annual_License_Fee_Increase))</f>
        <v>0</v>
      </c>
      <c r="N15" s="82">
        <f ca="1">IF((COLUMN()-COLUMN($F15)&gt;$E15),OFFSET('License Revenue'!N15,0,-1*$E15,1,1)*Annual_Maintenance_Rate,0)+(J15*(1+Annual_License_Fee_Increase))</f>
        <v>0</v>
      </c>
      <c r="O15" s="81">
        <f ca="1">IF((COLUMN()-COLUMN($F15)&gt;$E15),OFFSET('License Revenue'!O15,0,-1*$E15,1,1)*Annual_Maintenance_Rate,0)+(K15*(1+Annual_License_Fee_Increase))</f>
        <v>0</v>
      </c>
      <c r="P15" s="82">
        <f ca="1">IF((COLUMN()-COLUMN($F15)&gt;$E15),OFFSET('License Revenue'!P15,0,-1*$E15,1,1)*Annual_Maintenance_Rate,0)+(L15*(1+Annual_License_Fee_Increase))</f>
        <v>0</v>
      </c>
      <c r="Q15" s="82">
        <f ca="1">IF((COLUMN()-COLUMN($F15)&gt;$E15),OFFSET('License Revenue'!Q15,0,-1*$E15,1,1)*Annual_Maintenance_Rate,0)+(M15*(1+Annual_License_Fee_Increase))</f>
        <v>0</v>
      </c>
      <c r="R15" s="82">
        <f ca="1">IF((COLUMN()-COLUMN($F15)&gt;$E15),OFFSET('License Revenue'!R15,0,-1*$E15,1,1)*Annual_Maintenance_Rate,0)+(N15*(1+Annual_License_Fee_Increase))</f>
        <v>0</v>
      </c>
      <c r="S15" s="81">
        <f ca="1">IF((COLUMN()-COLUMN($F15)&gt;$E15),OFFSET('License Revenue'!S15,0,-1*$E15,1,1)*Annual_Maintenance_Rate,0)+(O15*(1+Annual_License_Fee_Increase))</f>
        <v>0</v>
      </c>
      <c r="T15" s="82">
        <f ca="1">IF((COLUMN()-COLUMN($F15)&gt;$E15),OFFSET('License Revenue'!T15,0,-1*$E15,1,1)*Annual_Maintenance_Rate,0)+(P15*(1+Annual_License_Fee_Increase))</f>
        <v>0</v>
      </c>
      <c r="U15" s="82">
        <f ca="1">IF((COLUMN()-COLUMN($F15)&gt;$E15),OFFSET('License Revenue'!U15,0,-1*$E15,1,1)*Annual_Maintenance_Rate,0)+(Q15*(1+Annual_License_Fee_Increase))</f>
        <v>0</v>
      </c>
      <c r="V15" s="82">
        <f ca="1">IF((COLUMN()-COLUMN($F15)&gt;$E15),OFFSET('License Revenue'!V15,0,-1*$E15,1,1)*Annual_Maintenance_Rate,0)+(R15*(1+Annual_License_Fee_Increase))</f>
        <v>0</v>
      </c>
      <c r="W15" s="81">
        <f ca="1">IF((COLUMN()-COLUMN($F15)&gt;$E15),OFFSET('License Revenue'!W15,0,-1*$E15,1,1)*Annual_Maintenance_Rate,0)+(S15*(1+Annual_License_Fee_Increase))</f>
        <v>0</v>
      </c>
      <c r="X15" s="82">
        <f ca="1">IF((COLUMN()-COLUMN($F15)&gt;$E15),OFFSET('License Revenue'!X15,0,-1*$E15,1,1)*Annual_Maintenance_Rate,0)+(T15*(1+Annual_License_Fee_Increase))</f>
        <v>0</v>
      </c>
      <c r="Y15" s="82">
        <f ca="1">IF((COLUMN()-COLUMN($F15)&gt;$E15),OFFSET('License Revenue'!Y15,0,-1*$E15,1,1)*Annual_Maintenance_Rate,0)+(U15*(1+Annual_License_Fee_Increase))</f>
        <v>0</v>
      </c>
      <c r="Z15" s="82">
        <f ca="1">IF((COLUMN()-COLUMN($F15)&gt;$E15),OFFSET('License Revenue'!Z15,0,-1*$E15,1,1)*Annual_Maintenance_Rate,0)+(V15*(1+Annual_License_Fee_Increase))</f>
        <v>0</v>
      </c>
      <c r="AA15" s="52"/>
    </row>
    <row r="16" spans="1:27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45">
        <f>'MD - Customers'!D22</f>
        <v>1875</v>
      </c>
      <c r="G16" s="79">
        <f ca="1">IF((COLUMN()-COLUMN($F16)&gt;$E16),OFFSET('License Revenue'!G16,0,-1*$E16,1,1)*Annual_Maintenance_Rate,0)</f>
        <v>0</v>
      </c>
      <c r="H16" s="80">
        <f ca="1">IF((COLUMN()-COLUMN($F16)&gt;$E16),OFFSET('License Revenue'!H16,0,-1*$E16,1,1)*Annual_Maintenance_Rate,0)</f>
        <v>0</v>
      </c>
      <c r="I16" s="80">
        <f ca="1">IF((COLUMN()-COLUMN($F16)&gt;$E16),OFFSET('License Revenue'!I16,0,-1*$E16,1,1)*Annual_Maintenance_Rate,0)</f>
        <v>0</v>
      </c>
      <c r="J16" s="80">
        <f ca="1">IF((COLUMN()-COLUMN($F16)&gt;$E16),OFFSET('License Revenue'!J16,0,-1*$E16,1,1)*Annual_Maintenance_Rate,0)</f>
        <v>0</v>
      </c>
      <c r="K16" s="79">
        <f ca="1">IF((COLUMN()-COLUMN($F16)&gt;$E16),OFFSET('License Revenue'!K16,0,-1*$E16,1,1)*Annual_Maintenance_Rate,0)+(G16*(1+Annual_License_Fee_Increase))</f>
        <v>0</v>
      </c>
      <c r="L16" s="80">
        <f ca="1">IF((COLUMN()-COLUMN($F16)&gt;$E16),OFFSET('License Revenue'!L16,0,-1*$E16,1,1)*Annual_Maintenance_Rate,0)+(H16*(1+Annual_License_Fee_Increase))</f>
        <v>0</v>
      </c>
      <c r="M16" s="80">
        <f ca="1">IF((COLUMN()-COLUMN($F16)&gt;$E16),OFFSET('License Revenue'!M16,0,-1*$E16,1,1)*Annual_Maintenance_Rate,0)+(I16*(1+Annual_License_Fee_Increase))</f>
        <v>0</v>
      </c>
      <c r="N16" s="80">
        <f ca="1">IF((COLUMN()-COLUMN($F16)&gt;$E16),OFFSET('License Revenue'!N16,0,-1*$E16,1,1)*Annual_Maintenance_Rate,0)+(J16*(1+Annual_License_Fee_Increase))</f>
        <v>445.50000000000006</v>
      </c>
      <c r="O16" s="79">
        <f ca="1">IF((COLUMN()-COLUMN($F16)&gt;$E16),OFFSET('License Revenue'!O16,0,-1*$E16,1,1)*Annual_Maintenance_Rate,0)+(K16*(1+Annual_License_Fee_Increase))</f>
        <v>0</v>
      </c>
      <c r="P16" s="80">
        <f ca="1">IF((COLUMN()-COLUMN($F16)&gt;$E16),OFFSET('License Revenue'!P16,0,-1*$E16,1,1)*Annual_Maintenance_Rate,0)+(L16*(1+Annual_License_Fee_Increase))</f>
        <v>0</v>
      </c>
      <c r="Q16" s="80">
        <f ca="1">IF((COLUMN()-COLUMN($F16)&gt;$E16),OFFSET('License Revenue'!Q16,0,-1*$E16,1,1)*Annual_Maintenance_Rate,0)+(M16*(1+Annual_License_Fee_Increase))</f>
        <v>0</v>
      </c>
      <c r="R16" s="80">
        <f ca="1">IF((COLUMN()-COLUMN($F16)&gt;$E16),OFFSET('License Revenue'!R16,0,-1*$E16,1,1)*Annual_Maintenance_Rate,0)+(N16*(1+Annual_License_Fee_Increase))</f>
        <v>467.77500000000009</v>
      </c>
      <c r="S16" s="79">
        <f ca="1">IF((COLUMN()-COLUMN($F16)&gt;$E16),OFFSET('License Revenue'!S16,0,-1*$E16,1,1)*Annual_Maintenance_Rate,0)+(O16*(1+Annual_License_Fee_Increase))</f>
        <v>469.79999999999995</v>
      </c>
      <c r="T16" s="80">
        <f ca="1">IF((COLUMN()-COLUMN($F16)&gt;$E16),OFFSET('License Revenue'!T16,0,-1*$E16,1,1)*Annual_Maintenance_Rate,0)+(P16*(1+Annual_License_Fee_Increase))</f>
        <v>0</v>
      </c>
      <c r="U16" s="80">
        <f ca="1">IF((COLUMN()-COLUMN($F16)&gt;$E16),OFFSET('License Revenue'!U16,0,-1*$E16,1,1)*Annual_Maintenance_Rate,0)+(Q16*(1+Annual_License_Fee_Increase))</f>
        <v>0</v>
      </c>
      <c r="V16" s="80">
        <f ca="1">IF((COLUMN()-COLUMN($F16)&gt;$E16),OFFSET('License Revenue'!V16,0,-1*$E16,1,1)*Annual_Maintenance_Rate,0)+(R16*(1+Annual_License_Fee_Increase))</f>
        <v>491.16375000000011</v>
      </c>
      <c r="W16" s="79">
        <f ca="1">IF((COLUMN()-COLUMN($F16)&gt;$E16),OFFSET('License Revenue'!W16,0,-1*$E16,1,1)*Annual_Maintenance_Rate,0)+(S16*(1+Annual_License_Fee_Increase))</f>
        <v>493.28999999999996</v>
      </c>
      <c r="X16" s="80">
        <f ca="1">IF((COLUMN()-COLUMN($F16)&gt;$E16),OFFSET('License Revenue'!X16,0,-1*$E16,1,1)*Annual_Maintenance_Rate,0)+(T16*(1+Annual_License_Fee_Increase))</f>
        <v>0</v>
      </c>
      <c r="Y16" s="80">
        <f ca="1">IF((COLUMN()-COLUMN($F16)&gt;$E16),OFFSET('License Revenue'!Y16,0,-1*$E16,1,1)*Annual_Maintenance_Rate,0)+(U16*(1+Annual_License_Fee_Increase))</f>
        <v>0</v>
      </c>
      <c r="Z16" s="80">
        <f ca="1">IF((COLUMN()-COLUMN($F16)&gt;$E16),OFFSET('License Revenue'!Z16,0,-1*$E16,1,1)*Annual_Maintenance_Rate,0)+(V16*(1+Annual_License_Fee_Increase))</f>
        <v>515.72193750000008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45">
        <f>'MD - Customers'!D23</f>
        <v>1875</v>
      </c>
      <c r="G17" s="79">
        <f ca="1">IF((COLUMN()-COLUMN($F17)&gt;$E17),OFFSET('License Revenue'!G17,0,-1*$E17,1,1)*Annual_Maintenance_Rate,0)</f>
        <v>0</v>
      </c>
      <c r="H17" s="80">
        <f ca="1">IF((COLUMN()-COLUMN($F17)&gt;$E17),OFFSET('License Revenue'!H17,0,-1*$E17,1,1)*Annual_Maintenance_Rate,0)</f>
        <v>0</v>
      </c>
      <c r="I17" s="80">
        <f ca="1">IF((COLUMN()-COLUMN($F17)&gt;$E17),OFFSET('License Revenue'!I17,0,-1*$E17,1,1)*Annual_Maintenance_Rate,0)</f>
        <v>0</v>
      </c>
      <c r="J17" s="80">
        <f ca="1">IF((COLUMN()-COLUMN($F17)&gt;$E17),OFFSET('License Revenue'!J17,0,-1*$E17,1,1)*Annual_Maintenance_Rate,0)</f>
        <v>0</v>
      </c>
      <c r="K17" s="79">
        <f ca="1">IF((COLUMN()-COLUMN($F17)&gt;$E17),OFFSET('License Revenue'!K17,0,-1*$E17,1,1)*Annual_Maintenance_Rate,0)+(G17*(1+Annual_License_Fee_Increase))</f>
        <v>0</v>
      </c>
      <c r="L17" s="80">
        <f ca="1">IF((COLUMN()-COLUMN($F17)&gt;$E17),OFFSET('License Revenue'!L17,0,-1*$E17,1,1)*Annual_Maintenance_Rate,0)+(H17*(1+Annual_License_Fee_Increase))</f>
        <v>0</v>
      </c>
      <c r="M17" s="80">
        <f ca="1">IF((COLUMN()-COLUMN($F17)&gt;$E17),OFFSET('License Revenue'!M17,0,-1*$E17,1,1)*Annual_Maintenance_Rate,0)+(I17*(1+Annual_License_Fee_Increase))</f>
        <v>0</v>
      </c>
      <c r="N17" s="80">
        <f ca="1">IF((COLUMN()-COLUMN($F17)&gt;$E17),OFFSET('License Revenue'!N17,0,-1*$E17,1,1)*Annual_Maintenance_Rate,0)+(J17*(1+Annual_License_Fee_Increase))</f>
        <v>0</v>
      </c>
      <c r="O17" s="79">
        <f ca="1">IF((COLUMN()-COLUMN($F17)&gt;$E17),OFFSET('License Revenue'!O17,0,-1*$E17,1,1)*Annual_Maintenance_Rate,0)+(K17*(1+Annual_License_Fee_Increase))</f>
        <v>0</v>
      </c>
      <c r="P17" s="80">
        <f ca="1">IF((COLUMN()-COLUMN($F17)&gt;$E17),OFFSET('License Revenue'!P17,0,-1*$E17,1,1)*Annual_Maintenance_Rate,0)+(L17*(1+Annual_License_Fee_Increase))</f>
        <v>0</v>
      </c>
      <c r="Q17" s="80">
        <f ca="1">IF((COLUMN()-COLUMN($F17)&gt;$E17),OFFSET('License Revenue'!Q17,0,-1*$E17,1,1)*Annual_Maintenance_Rate,0)+(M17*(1+Annual_License_Fee_Increase))</f>
        <v>0</v>
      </c>
      <c r="R17" s="80">
        <f ca="1">IF((COLUMN()-COLUMN($F17)&gt;$E17),OFFSET('License Revenue'!R17,0,-1*$E17,1,1)*Annual_Maintenance_Rate,0)+(N17*(1+Annual_License_Fee_Increase))</f>
        <v>0</v>
      </c>
      <c r="S17" s="79">
        <f ca="1">IF((COLUMN()-COLUMN($F17)&gt;$E17),OFFSET('License Revenue'!S17,0,-1*$E17,1,1)*Annual_Maintenance_Rate,0)+(O17*(1+Annual_License_Fee_Increase))</f>
        <v>0</v>
      </c>
      <c r="T17" s="80">
        <f ca="1">IF((COLUMN()-COLUMN($F17)&gt;$E17),OFFSET('License Revenue'!T17,0,-1*$E17,1,1)*Annual_Maintenance_Rate,0)+(P17*(1+Annual_License_Fee_Increase))</f>
        <v>0</v>
      </c>
      <c r="U17" s="80">
        <f ca="1">IF((COLUMN()-COLUMN($F17)&gt;$E17),OFFSET('License Revenue'!U17,0,-1*$E17,1,1)*Annual_Maintenance_Rate,0)+(Q17*(1+Annual_License_Fee_Increase))</f>
        <v>0</v>
      </c>
      <c r="V17" s="80">
        <f ca="1">IF((COLUMN()-COLUMN($F17)&gt;$E17),OFFSET('License Revenue'!V17,0,-1*$E17,1,1)*Annual_Maintenance_Rate,0)+(R17*(1+Annual_License_Fee_Increase))</f>
        <v>0</v>
      </c>
      <c r="W17" s="79">
        <f ca="1">IF((COLUMN()-COLUMN($F17)&gt;$E17),OFFSET('License Revenue'!W17,0,-1*$E17,1,1)*Annual_Maintenance_Rate,0)+(S17*(1+Annual_License_Fee_Increase))</f>
        <v>0</v>
      </c>
      <c r="X17" s="80">
        <f ca="1">IF((COLUMN()-COLUMN($F17)&gt;$E17),OFFSET('License Revenue'!X17,0,-1*$E17,1,1)*Annual_Maintenance_Rate,0)+(T17*(1+Annual_License_Fee_Increase))</f>
        <v>0</v>
      </c>
      <c r="Y17" s="80">
        <f ca="1">IF((COLUMN()-COLUMN($F17)&gt;$E17),OFFSET('License Revenue'!Y17,0,-1*$E17,1,1)*Annual_Maintenance_Rate,0)+(U17*(1+Annual_License_Fee_Increase))</f>
        <v>0</v>
      </c>
      <c r="Z17" s="80">
        <f ca="1">IF((COLUMN()-COLUMN($F17)&gt;$E17),OFFSET('License Revenue'!Z17,0,-1*$E17,1,1)*Annual_Maintenance_Rate,0)+(V17*(1+Annual_License_Fee_Increase))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50">
        <f>'MD - Customers'!D24</f>
        <v>2625</v>
      </c>
      <c r="G18" s="81">
        <f ca="1">IF((COLUMN()-COLUMN($F18)&gt;$E18),OFFSET('License Revenue'!G18,0,-1*$E18,1,1)*Annual_Maintenance_Rate,0)</f>
        <v>0</v>
      </c>
      <c r="H18" s="82">
        <f ca="1">IF((COLUMN()-COLUMN($F18)&gt;$E18),OFFSET('License Revenue'!H18,0,-1*$E18,1,1)*Annual_Maintenance_Rate,0)</f>
        <v>0</v>
      </c>
      <c r="I18" s="82">
        <f ca="1">IF((COLUMN()-COLUMN($F18)&gt;$E18),OFFSET('License Revenue'!I18,0,-1*$E18,1,1)*Annual_Maintenance_Rate,0)</f>
        <v>0</v>
      </c>
      <c r="J18" s="82">
        <f ca="1">IF((COLUMN()-COLUMN($F18)&gt;$E18),OFFSET('License Revenue'!J18,0,-1*$E18,1,1)*Annual_Maintenance_Rate,0)</f>
        <v>0</v>
      </c>
      <c r="K18" s="81">
        <f ca="1">IF((COLUMN()-COLUMN($F18)&gt;$E18),OFFSET('License Revenue'!K18,0,-1*$E18,1,1)*Annual_Maintenance_Rate,0)+(G18*(1+Annual_License_Fee_Increase))</f>
        <v>0</v>
      </c>
      <c r="L18" s="82">
        <f ca="1">IF((COLUMN()-COLUMN($F18)&gt;$E18),OFFSET('License Revenue'!L18,0,-1*$E18,1,1)*Annual_Maintenance_Rate,0)+(H18*(1+Annual_License_Fee_Increase))</f>
        <v>0</v>
      </c>
      <c r="M18" s="82">
        <f ca="1">IF((COLUMN()-COLUMN($F18)&gt;$E18),OFFSET('License Revenue'!M18,0,-1*$E18,1,1)*Annual_Maintenance_Rate,0)+(I18*(1+Annual_License_Fee_Increase))</f>
        <v>0</v>
      </c>
      <c r="N18" s="82">
        <f ca="1">IF((COLUMN()-COLUMN($F18)&gt;$E18),OFFSET('License Revenue'!N18,0,-1*$E18,1,1)*Annual_Maintenance_Rate,0)+(J18*(1+Annual_License_Fee_Increase))</f>
        <v>0</v>
      </c>
      <c r="O18" s="81">
        <f ca="1">IF((COLUMN()-COLUMN($F18)&gt;$E18),OFFSET('License Revenue'!O18,0,-1*$E18,1,1)*Annual_Maintenance_Rate,0)+(K18*(1+Annual_License_Fee_Increase))</f>
        <v>0</v>
      </c>
      <c r="P18" s="82">
        <f ca="1">IF((COLUMN()-COLUMN($F18)&gt;$E18),OFFSET('License Revenue'!P18,0,-1*$E18,1,1)*Annual_Maintenance_Rate,0)+(L18*(1+Annual_License_Fee_Increase))</f>
        <v>0</v>
      </c>
      <c r="Q18" s="82">
        <f ca="1">IF((COLUMN()-COLUMN($F18)&gt;$E18),OFFSET('License Revenue'!Q18,0,-1*$E18,1,1)*Annual_Maintenance_Rate,0)+(M18*(1+Annual_License_Fee_Increase))</f>
        <v>0</v>
      </c>
      <c r="R18" s="82">
        <f ca="1">IF((COLUMN()-COLUMN($F18)&gt;$E18),OFFSET('License Revenue'!R18,0,-1*$E18,1,1)*Annual_Maintenance_Rate,0)+(N18*(1+Annual_License_Fee_Increase))</f>
        <v>0</v>
      </c>
      <c r="S18" s="81">
        <f ca="1">IF((COLUMN()-COLUMN($F18)&gt;$E18),OFFSET('License Revenue'!S18,0,-1*$E18,1,1)*Annual_Maintenance_Rate,0)+(O18*(1+Annual_License_Fee_Increase))</f>
        <v>0</v>
      </c>
      <c r="T18" s="82">
        <f ca="1">IF((COLUMN()-COLUMN($F18)&gt;$E18),OFFSET('License Revenue'!T18,0,-1*$E18,1,1)*Annual_Maintenance_Rate,0)+(P18*(1+Annual_License_Fee_Increase))</f>
        <v>0</v>
      </c>
      <c r="U18" s="82">
        <f ca="1">IF((COLUMN()-COLUMN($F18)&gt;$E18),OFFSET('License Revenue'!U18,0,-1*$E18,1,1)*Annual_Maintenance_Rate,0)+(Q18*(1+Annual_License_Fee_Increase))</f>
        <v>0</v>
      </c>
      <c r="V18" s="82">
        <f ca="1">IF((COLUMN()-COLUMN($F18)&gt;$E18),OFFSET('License Revenue'!V18,0,-1*$E18,1,1)*Annual_Maintenance_Rate,0)+(R18*(1+Annual_License_Fee_Increase))</f>
        <v>0</v>
      </c>
      <c r="W18" s="81">
        <f ca="1">IF((COLUMN()-COLUMN($F18)&gt;$E18),OFFSET('License Revenue'!W18,0,-1*$E18,1,1)*Annual_Maintenance_Rate,0)+(S18*(1+Annual_License_Fee_Increase))</f>
        <v>0</v>
      </c>
      <c r="X18" s="82">
        <f ca="1">IF((COLUMN()-COLUMN($F18)&gt;$E18),OFFSET('License Revenue'!X18,0,-1*$E18,1,1)*Annual_Maintenance_Rate,0)+(T18*(1+Annual_License_Fee_Increase))</f>
        <v>0</v>
      </c>
      <c r="Y18" s="82">
        <f ca="1">IF((COLUMN()-COLUMN($F18)&gt;$E18),OFFSET('License Revenue'!Y18,0,-1*$E18,1,1)*Annual_Maintenance_Rate,0)+(U18*(1+Annual_License_Fee_Increase))</f>
        <v>0</v>
      </c>
      <c r="Z18" s="82">
        <f ca="1">IF((COLUMN()-COLUMN($F18)&gt;$E18),OFFSET('License Revenue'!Z18,0,-1*$E18,1,1)*Annual_Maintenance_Rate,0)+(V18*(1+Annual_License_Fee_Increase))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45">
        <f>'MD - Customers'!D25</f>
        <v>2625</v>
      </c>
      <c r="G19" s="79">
        <f ca="1">IF((COLUMN()-COLUMN($F19)&gt;$E19),OFFSET('License Revenue'!G19,0,-1*$E19,1,1)*Annual_Maintenance_Rate,0)</f>
        <v>0</v>
      </c>
      <c r="H19" s="80">
        <f ca="1">IF((COLUMN()-COLUMN($F19)&gt;$E19),OFFSET('License Revenue'!H19,0,-1*$E19,1,1)*Annual_Maintenance_Rate,0)</f>
        <v>0</v>
      </c>
      <c r="I19" s="80">
        <f ca="1">IF((COLUMN()-COLUMN($F19)&gt;$E19),OFFSET('License Revenue'!I19,0,-1*$E19,1,1)*Annual_Maintenance_Rate,0)</f>
        <v>0</v>
      </c>
      <c r="J19" s="80">
        <f ca="1">IF((COLUMN()-COLUMN($F19)&gt;$E19),OFFSET('License Revenue'!J19,0,-1*$E19,1,1)*Annual_Maintenance_Rate,0)</f>
        <v>0</v>
      </c>
      <c r="K19" s="79">
        <f ca="1">IF((COLUMN()-COLUMN($F19)&gt;$E19),OFFSET('License Revenue'!K19,0,-1*$E19,1,1)*Annual_Maintenance_Rate,0)+(G19*(1+Annual_License_Fee_Increase))</f>
        <v>0</v>
      </c>
      <c r="L19" s="80">
        <f ca="1">IF((COLUMN()-COLUMN($F19)&gt;$E19),OFFSET('License Revenue'!L19,0,-1*$E19,1,1)*Annual_Maintenance_Rate,0)+(H19*(1+Annual_License_Fee_Increase))</f>
        <v>0</v>
      </c>
      <c r="M19" s="80">
        <f ca="1">IF((COLUMN()-COLUMN($F19)&gt;$E19),OFFSET('License Revenue'!M19,0,-1*$E19,1,1)*Annual_Maintenance_Rate,0)+(I19*(1+Annual_License_Fee_Increase))</f>
        <v>0</v>
      </c>
      <c r="N19" s="80">
        <f ca="1">IF((COLUMN()-COLUMN($F19)&gt;$E19),OFFSET('License Revenue'!N19,0,-1*$E19,1,1)*Annual_Maintenance_Rate,0)+(J19*(1+Annual_License_Fee_Increase))</f>
        <v>0</v>
      </c>
      <c r="O19" s="79">
        <f ca="1">IF((COLUMN()-COLUMN($F19)&gt;$E19),OFFSET('License Revenue'!O19,0,-1*$E19,1,1)*Annual_Maintenance_Rate,0)+(K19*(1+Annual_License_Fee_Increase))</f>
        <v>0</v>
      </c>
      <c r="P19" s="80">
        <f ca="1">IF((COLUMN()-COLUMN($F19)&gt;$E19),OFFSET('License Revenue'!P19,0,-1*$E19,1,1)*Annual_Maintenance_Rate,0)+(L19*(1+Annual_License_Fee_Increase))</f>
        <v>0</v>
      </c>
      <c r="Q19" s="80">
        <f ca="1">IF((COLUMN()-COLUMN($F19)&gt;$E19),OFFSET('License Revenue'!Q19,0,-1*$E19,1,1)*Annual_Maintenance_Rate,0)+(M19*(1+Annual_License_Fee_Increase))</f>
        <v>0</v>
      </c>
      <c r="R19" s="80">
        <f ca="1">IF((COLUMN()-COLUMN($F19)&gt;$E19),OFFSET('License Revenue'!R19,0,-1*$E19,1,1)*Annual_Maintenance_Rate,0)+(N19*(1+Annual_License_Fee_Increase))</f>
        <v>0</v>
      </c>
      <c r="S19" s="79">
        <f ca="1">IF((COLUMN()-COLUMN($F19)&gt;$E19),OFFSET('License Revenue'!S19,0,-1*$E19,1,1)*Annual_Maintenance_Rate,0)+(O19*(1+Annual_License_Fee_Increase))</f>
        <v>0</v>
      </c>
      <c r="T19" s="80">
        <f ca="1">IF((COLUMN()-COLUMN($F19)&gt;$E19),OFFSET('License Revenue'!T19,0,-1*$E19,1,1)*Annual_Maintenance_Rate,0)+(P19*(1+Annual_License_Fee_Increase))</f>
        <v>0</v>
      </c>
      <c r="U19" s="80">
        <f ca="1">IF((COLUMN()-COLUMN($F19)&gt;$E19),OFFSET('License Revenue'!U19,0,-1*$E19,1,1)*Annual_Maintenance_Rate,0)+(Q19*(1+Annual_License_Fee_Increase))</f>
        <v>0</v>
      </c>
      <c r="V19" s="80">
        <f ca="1">IF((COLUMN()-COLUMN($F19)&gt;$E19),OFFSET('License Revenue'!V19,0,-1*$E19,1,1)*Annual_Maintenance_Rate,0)+(R19*(1+Annual_License_Fee_Increase))</f>
        <v>0</v>
      </c>
      <c r="W19" s="79">
        <f ca="1">IF((COLUMN()-COLUMN($F19)&gt;$E19),OFFSET('License Revenue'!W19,0,-1*$E19,1,1)*Annual_Maintenance_Rate,0)+(S19*(1+Annual_License_Fee_Increase))</f>
        <v>0</v>
      </c>
      <c r="X19" s="80">
        <f ca="1">IF((COLUMN()-COLUMN($F19)&gt;$E19),OFFSET('License Revenue'!X19,0,-1*$E19,1,1)*Annual_Maintenance_Rate,0)+(T19*(1+Annual_License_Fee_Increase))</f>
        <v>0</v>
      </c>
      <c r="Y19" s="80">
        <f ca="1">IF((COLUMN()-COLUMN($F19)&gt;$E19),OFFSET('License Revenue'!Y19,0,-1*$E19,1,1)*Annual_Maintenance_Rate,0)+(U19*(1+Annual_License_Fee_Increase))</f>
        <v>0</v>
      </c>
      <c r="Z19" s="80">
        <f ca="1">IF((COLUMN()-COLUMN($F19)&gt;$E19),OFFSET('License Revenue'!Z19,0,-1*$E19,1,1)*Annual_Maintenance_Rate,0)+(V19*(1+Annual_License_Fee_Increase))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45">
        <f>'MD - Customers'!D26</f>
        <v>2625</v>
      </c>
      <c r="G20" s="79">
        <f ca="1">IF((COLUMN()-COLUMN($F20)&gt;$E20),OFFSET('License Revenue'!G20,0,-1*$E20,1,1)*Annual_Maintenance_Rate,0)</f>
        <v>0</v>
      </c>
      <c r="H20" s="80">
        <f ca="1">IF((COLUMN()-COLUMN($F20)&gt;$E20),OFFSET('License Revenue'!H20,0,-1*$E20,1,1)*Annual_Maintenance_Rate,0)</f>
        <v>0</v>
      </c>
      <c r="I20" s="80">
        <f ca="1">IF((COLUMN()-COLUMN($F20)&gt;$E20),OFFSET('License Revenue'!I20,0,-1*$E20,1,1)*Annual_Maintenance_Rate,0)</f>
        <v>0</v>
      </c>
      <c r="J20" s="80">
        <f ca="1">IF((COLUMN()-COLUMN($F20)&gt;$E20),OFFSET('License Revenue'!J20,0,-1*$E20,1,1)*Annual_Maintenance_Rate,0)</f>
        <v>0</v>
      </c>
      <c r="K20" s="79">
        <f ca="1">IF((COLUMN()-COLUMN($F20)&gt;$E20),OFFSET('License Revenue'!K20,0,-1*$E20,1,1)*Annual_Maintenance_Rate,0)+(G20*(1+Annual_License_Fee_Increase))</f>
        <v>0</v>
      </c>
      <c r="L20" s="80">
        <f ca="1">IF((COLUMN()-COLUMN($F20)&gt;$E20),OFFSET('License Revenue'!L20,0,-1*$E20,1,1)*Annual_Maintenance_Rate,0)+(H20*(1+Annual_License_Fee_Increase))</f>
        <v>0</v>
      </c>
      <c r="M20" s="80">
        <f ca="1">IF((COLUMN()-COLUMN($F20)&gt;$E20),OFFSET('License Revenue'!M20,0,-1*$E20,1,1)*Annual_Maintenance_Rate,0)+(I20*(1+Annual_License_Fee_Increase))</f>
        <v>0</v>
      </c>
      <c r="N20" s="80">
        <f ca="1">IF((COLUMN()-COLUMN($F20)&gt;$E20),OFFSET('License Revenue'!N20,0,-1*$E20,1,1)*Annual_Maintenance_Rate,0)+(J20*(1+Annual_License_Fee_Increase))</f>
        <v>0</v>
      </c>
      <c r="O20" s="79">
        <f ca="1">IF((COLUMN()-COLUMN($F20)&gt;$E20),OFFSET('License Revenue'!O20,0,-1*$E20,1,1)*Annual_Maintenance_Rate,0)+(K20*(1+Annual_License_Fee_Increase))</f>
        <v>0</v>
      </c>
      <c r="P20" s="80">
        <f ca="1">IF((COLUMN()-COLUMN($F20)&gt;$E20),OFFSET('License Revenue'!P20,0,-1*$E20,1,1)*Annual_Maintenance_Rate,0)+(L20*(1+Annual_License_Fee_Increase))</f>
        <v>0</v>
      </c>
      <c r="Q20" s="80">
        <f ca="1">IF((COLUMN()-COLUMN($F20)&gt;$E20),OFFSET('License Revenue'!Q20,0,-1*$E20,1,1)*Annual_Maintenance_Rate,0)+(M20*(1+Annual_License_Fee_Increase))</f>
        <v>0</v>
      </c>
      <c r="R20" s="80">
        <f ca="1">IF((COLUMN()-COLUMN($F20)&gt;$E20),OFFSET('License Revenue'!R20,0,-1*$E20,1,1)*Annual_Maintenance_Rate,0)+(N20*(1+Annual_License_Fee_Increase))</f>
        <v>0</v>
      </c>
      <c r="S20" s="79">
        <f ca="1">IF((COLUMN()-COLUMN($F20)&gt;$E20),OFFSET('License Revenue'!S20,0,-1*$E20,1,1)*Annual_Maintenance_Rate,0)+(O20*(1+Annual_License_Fee_Increase))</f>
        <v>0</v>
      </c>
      <c r="T20" s="80">
        <f ca="1">IF((COLUMN()-COLUMN($F20)&gt;$E20),OFFSET('License Revenue'!T20,0,-1*$E20,1,1)*Annual_Maintenance_Rate,0)+(P20*(1+Annual_License_Fee_Increase))</f>
        <v>0</v>
      </c>
      <c r="U20" s="80">
        <f ca="1">IF((COLUMN()-COLUMN($F20)&gt;$E20),OFFSET('License Revenue'!U20,0,-1*$E20,1,1)*Annual_Maintenance_Rate,0)+(Q20*(1+Annual_License_Fee_Increase))</f>
        <v>0</v>
      </c>
      <c r="V20" s="80">
        <f ca="1">IF((COLUMN()-COLUMN($F20)&gt;$E20),OFFSET('License Revenue'!V20,0,-1*$E20,1,1)*Annual_Maintenance_Rate,0)+(R20*(1+Annual_License_Fee_Increase))</f>
        <v>0</v>
      </c>
      <c r="W20" s="79">
        <f ca="1">IF((COLUMN()-COLUMN($F20)&gt;$E20),OFFSET('License Revenue'!W20,0,-1*$E20,1,1)*Annual_Maintenance_Rate,0)+(S20*(1+Annual_License_Fee_Increase))</f>
        <v>0</v>
      </c>
      <c r="X20" s="80">
        <f ca="1">IF((COLUMN()-COLUMN($F20)&gt;$E20),OFFSET('License Revenue'!X20,0,-1*$E20,1,1)*Annual_Maintenance_Rate,0)+(T20*(1+Annual_License_Fee_Increase))</f>
        <v>0</v>
      </c>
      <c r="Y20" s="80">
        <f ca="1">IF((COLUMN()-COLUMN($F20)&gt;$E20),OFFSET('License Revenue'!Y20,0,-1*$E20,1,1)*Annual_Maintenance_Rate,0)+(U20*(1+Annual_License_Fee_Increase))</f>
        <v>0</v>
      </c>
      <c r="Z20" s="80">
        <f ca="1">IF((COLUMN()-COLUMN($F20)&gt;$E20),OFFSET('License Revenue'!Z20,0,-1*$E20,1,1)*Annual_Maintenance_Rate,0)+(V20*(1+Annual_License_Fee_Increase))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50">
        <f>'MD - Customers'!D27</f>
        <v>3750</v>
      </c>
      <c r="G21" s="81">
        <f ca="1">IF((COLUMN()-COLUMN($F21)&gt;$E21),OFFSET('License Revenue'!G21,0,-1*$E21,1,1)*Annual_Maintenance_Rate,0)</f>
        <v>0</v>
      </c>
      <c r="H21" s="82">
        <f ca="1">IF((COLUMN()-COLUMN($F21)&gt;$E21),OFFSET('License Revenue'!H21,0,-1*$E21,1,1)*Annual_Maintenance_Rate,0)</f>
        <v>0</v>
      </c>
      <c r="I21" s="82">
        <f ca="1">IF((COLUMN()-COLUMN($F21)&gt;$E21),OFFSET('License Revenue'!I21,0,-1*$E21,1,1)*Annual_Maintenance_Rate,0)</f>
        <v>0</v>
      </c>
      <c r="J21" s="82">
        <f ca="1">IF((COLUMN()-COLUMN($F21)&gt;$E21),OFFSET('License Revenue'!J21,0,-1*$E21,1,1)*Annual_Maintenance_Rate,0)</f>
        <v>0</v>
      </c>
      <c r="K21" s="81">
        <f ca="1">IF((COLUMN()-COLUMN($F21)&gt;$E21),OFFSET('License Revenue'!K21,0,-1*$E21,1,1)*Annual_Maintenance_Rate,0)+(G21*(1+Annual_License_Fee_Increase))</f>
        <v>0</v>
      </c>
      <c r="L21" s="82">
        <f ca="1">IF((COLUMN()-COLUMN($F21)&gt;$E21),OFFSET('License Revenue'!L21,0,-1*$E21,1,1)*Annual_Maintenance_Rate,0)+(H21*(1+Annual_License_Fee_Increase))</f>
        <v>0</v>
      </c>
      <c r="M21" s="82">
        <f ca="1">IF((COLUMN()-COLUMN($F21)&gt;$E21),OFFSET('License Revenue'!M21,0,-1*$E21,1,1)*Annual_Maintenance_Rate,0)+(I21*(1+Annual_License_Fee_Increase))</f>
        <v>0</v>
      </c>
      <c r="N21" s="82">
        <f ca="1">IF((COLUMN()-COLUMN($F21)&gt;$E21),OFFSET('License Revenue'!N21,0,-1*$E21,1,1)*Annual_Maintenance_Rate,0)+(J21*(1+Annual_License_Fee_Increase))</f>
        <v>0</v>
      </c>
      <c r="O21" s="81">
        <f ca="1">IF((COLUMN()-COLUMN($F21)&gt;$E21),OFFSET('License Revenue'!O21,0,-1*$E21,1,1)*Annual_Maintenance_Rate,0)+(K21*(1+Annual_License_Fee_Increase))</f>
        <v>0</v>
      </c>
      <c r="P21" s="82">
        <f ca="1">IF((COLUMN()-COLUMN($F21)&gt;$E21),OFFSET('License Revenue'!P21,0,-1*$E21,1,1)*Annual_Maintenance_Rate,0)+(L21*(1+Annual_License_Fee_Increase))</f>
        <v>0</v>
      </c>
      <c r="Q21" s="82">
        <f ca="1">IF((COLUMN()-COLUMN($F21)&gt;$E21),OFFSET('License Revenue'!Q21,0,-1*$E21,1,1)*Annual_Maintenance_Rate,0)+(M21*(1+Annual_License_Fee_Increase))</f>
        <v>0</v>
      </c>
      <c r="R21" s="82">
        <f ca="1">IF((COLUMN()-COLUMN($F21)&gt;$E21),OFFSET('License Revenue'!R21,0,-1*$E21,1,1)*Annual_Maintenance_Rate,0)+(N21*(1+Annual_License_Fee_Increase))</f>
        <v>0</v>
      </c>
      <c r="S21" s="81">
        <f ca="1">IF((COLUMN()-COLUMN($F21)&gt;$E21),OFFSET('License Revenue'!S21,0,-1*$E21,1,1)*Annual_Maintenance_Rate,0)+(O21*(1+Annual_License_Fee_Increase))</f>
        <v>0</v>
      </c>
      <c r="T21" s="82">
        <f ca="1">IF((COLUMN()-COLUMN($F21)&gt;$E21),OFFSET('License Revenue'!T21,0,-1*$E21,1,1)*Annual_Maintenance_Rate,0)+(P21*(1+Annual_License_Fee_Increase))</f>
        <v>0</v>
      </c>
      <c r="U21" s="82">
        <f ca="1">IF((COLUMN()-COLUMN($F21)&gt;$E21),OFFSET('License Revenue'!U21,0,-1*$E21,1,1)*Annual_Maintenance_Rate,0)+(Q21*(1+Annual_License_Fee_Increase))</f>
        <v>0</v>
      </c>
      <c r="V21" s="82">
        <f ca="1">IF((COLUMN()-COLUMN($F21)&gt;$E21),OFFSET('License Revenue'!V21,0,-1*$E21,1,1)*Annual_Maintenance_Rate,0)+(R21*(1+Annual_License_Fee_Increase))</f>
        <v>0</v>
      </c>
      <c r="W21" s="81">
        <f ca="1">IF((COLUMN()-COLUMN($F21)&gt;$E21),OFFSET('License Revenue'!W21,0,-1*$E21,1,1)*Annual_Maintenance_Rate,0)+(S21*(1+Annual_License_Fee_Increase))</f>
        <v>0</v>
      </c>
      <c r="X21" s="82">
        <f ca="1">IF((COLUMN()-COLUMN($F21)&gt;$E21),OFFSET('License Revenue'!X21,0,-1*$E21,1,1)*Annual_Maintenance_Rate,0)+(T21*(1+Annual_License_Fee_Increase))</f>
        <v>679.38750000000016</v>
      </c>
      <c r="Y21" s="82">
        <f ca="1">IF((COLUMN()-COLUMN($F21)&gt;$E21),OFFSET('License Revenue'!Y21,0,-1*$E21,1,1)*Annual_Maintenance_Rate,0)+(U21*(1+Annual_License_Fee_Increase))</f>
        <v>0</v>
      </c>
      <c r="Z21" s="82">
        <f ca="1">IF((COLUMN()-COLUMN($F21)&gt;$E21),OFFSET('License Revenue'!Z21,0,-1*$E21,1,1)*Annual_Maintenance_Rate,0)+(V21*(1+Annual_License_Fee_Increase))</f>
        <v>0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45">
        <f>'MD - Customers'!D28</f>
        <v>3750</v>
      </c>
      <c r="G22" s="79">
        <f ca="1">IF((COLUMN()-COLUMN($F22)&gt;$E22),OFFSET('License Revenue'!G22,0,-1*$E22,1,1)*Annual_Maintenance_Rate,0)</f>
        <v>0</v>
      </c>
      <c r="H22" s="80">
        <f ca="1">IF((COLUMN()-COLUMN($F22)&gt;$E22),OFFSET('License Revenue'!H22,0,-1*$E22,1,1)*Annual_Maintenance_Rate,0)</f>
        <v>0</v>
      </c>
      <c r="I22" s="80">
        <f ca="1">IF((COLUMN()-COLUMN($F22)&gt;$E22),OFFSET('License Revenue'!I22,0,-1*$E22,1,1)*Annual_Maintenance_Rate,0)</f>
        <v>0</v>
      </c>
      <c r="J22" s="80">
        <f ca="1">IF((COLUMN()-COLUMN($F22)&gt;$E22),OFFSET('License Revenue'!J22,0,-1*$E22,1,1)*Annual_Maintenance_Rate,0)</f>
        <v>0</v>
      </c>
      <c r="K22" s="79">
        <f ca="1">IF((COLUMN()-COLUMN($F22)&gt;$E22),OFFSET('License Revenue'!K22,0,-1*$E22,1,1)*Annual_Maintenance_Rate,0)+(G22*(1+Annual_License_Fee_Increase))</f>
        <v>0</v>
      </c>
      <c r="L22" s="80">
        <f ca="1">IF((COLUMN()-COLUMN($F22)&gt;$E22),OFFSET('License Revenue'!L22,0,-1*$E22,1,1)*Annual_Maintenance_Rate,0)+(H22*(1+Annual_License_Fee_Increase))</f>
        <v>0</v>
      </c>
      <c r="M22" s="80">
        <f ca="1">IF((COLUMN()-COLUMN($F22)&gt;$E22),OFFSET('License Revenue'!M22,0,-1*$E22,1,1)*Annual_Maintenance_Rate,0)+(I22*(1+Annual_License_Fee_Increase))</f>
        <v>0</v>
      </c>
      <c r="N22" s="80">
        <f ca="1">IF((COLUMN()-COLUMN($F22)&gt;$E22),OFFSET('License Revenue'!N22,0,-1*$E22,1,1)*Annual_Maintenance_Rate,0)+(J22*(1+Annual_License_Fee_Increase))</f>
        <v>0</v>
      </c>
      <c r="O22" s="79">
        <f ca="1">IF((COLUMN()-COLUMN($F22)&gt;$E22),OFFSET('License Revenue'!O22,0,-1*$E22,1,1)*Annual_Maintenance_Rate,0)+(K22*(1+Annual_License_Fee_Increase))</f>
        <v>0</v>
      </c>
      <c r="P22" s="80">
        <f ca="1">IF((COLUMN()-COLUMN($F22)&gt;$E22),OFFSET('License Revenue'!P22,0,-1*$E22,1,1)*Annual_Maintenance_Rate,0)+(L22*(1+Annual_License_Fee_Increase))</f>
        <v>0</v>
      </c>
      <c r="Q22" s="80">
        <f ca="1">IF((COLUMN()-COLUMN($F22)&gt;$E22),OFFSET('License Revenue'!Q22,0,-1*$E22,1,1)*Annual_Maintenance_Rate,0)+(M22*(1+Annual_License_Fee_Increase))</f>
        <v>0</v>
      </c>
      <c r="R22" s="80">
        <f ca="1">IF((COLUMN()-COLUMN($F22)&gt;$E22),OFFSET('License Revenue'!R22,0,-1*$E22,1,1)*Annual_Maintenance_Rate,0)+(N22*(1+Annual_License_Fee_Increase))</f>
        <v>0</v>
      </c>
      <c r="S22" s="79">
        <f ca="1">IF((COLUMN()-COLUMN($F22)&gt;$E22),OFFSET('License Revenue'!S22,0,-1*$E22,1,1)*Annual_Maintenance_Rate,0)+(O22*(1+Annual_License_Fee_Increase))</f>
        <v>0</v>
      </c>
      <c r="T22" s="80">
        <f ca="1">IF((COLUMN()-COLUMN($F22)&gt;$E22),OFFSET('License Revenue'!T22,0,-1*$E22,1,1)*Annual_Maintenance_Rate,0)+(P22*(1+Annual_License_Fee_Increase))</f>
        <v>0</v>
      </c>
      <c r="U22" s="80">
        <f ca="1">IF((COLUMN()-COLUMN($F22)&gt;$E22),OFFSET('License Revenue'!U22,0,-1*$E22,1,1)*Annual_Maintenance_Rate,0)+(Q22*(1+Annual_License_Fee_Increase))</f>
        <v>0</v>
      </c>
      <c r="V22" s="80">
        <f ca="1">IF((COLUMN()-COLUMN($F22)&gt;$E22),OFFSET('License Revenue'!V22,0,-1*$E22,1,1)*Annual_Maintenance_Rate,0)+(R22*(1+Annual_License_Fee_Increase))</f>
        <v>0</v>
      </c>
      <c r="W22" s="79">
        <f ca="1">IF((COLUMN()-COLUMN($F22)&gt;$E22),OFFSET('License Revenue'!W22,0,-1*$E22,1,1)*Annual_Maintenance_Rate,0)+(S22*(1+Annual_License_Fee_Increase))</f>
        <v>0</v>
      </c>
      <c r="X22" s="80">
        <f ca="1">IF((COLUMN()-COLUMN($F22)&gt;$E22),OFFSET('License Revenue'!X22,0,-1*$E22,1,1)*Annual_Maintenance_Rate,0)+(T22*(1+Annual_License_Fee_Increase))</f>
        <v>0</v>
      </c>
      <c r="Y22" s="80">
        <f ca="1">IF((COLUMN()-COLUMN($F22)&gt;$E22),OFFSET('License Revenue'!Y22,0,-1*$E22,1,1)*Annual_Maintenance_Rate,0)+(U22*(1+Annual_License_Fee_Increase))</f>
        <v>0</v>
      </c>
      <c r="Z22" s="80">
        <f ca="1">IF((COLUMN()-COLUMN($F22)&gt;$E22),OFFSET('License Revenue'!Z22,0,-1*$E22,1,1)*Annual_Maintenance_Rate,0)+(V22*(1+Annual_License_Fee_Increase))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45">
        <f>'MD - Customers'!D29</f>
        <v>3750</v>
      </c>
      <c r="G23" s="79">
        <f ca="1">IF((COLUMN()-COLUMN($F23)&gt;$E23),OFFSET('License Revenue'!G23,0,-1*$E23,1,1)*Annual_Maintenance_Rate,0)</f>
        <v>0</v>
      </c>
      <c r="H23" s="80">
        <f ca="1">IF((COLUMN()-COLUMN($F23)&gt;$E23),OFFSET('License Revenue'!H23,0,-1*$E23,1,1)*Annual_Maintenance_Rate,0)</f>
        <v>0</v>
      </c>
      <c r="I23" s="80">
        <f ca="1">IF((COLUMN()-COLUMN($F23)&gt;$E23),OFFSET('License Revenue'!I23,0,-1*$E23,1,1)*Annual_Maintenance_Rate,0)</f>
        <v>0</v>
      </c>
      <c r="J23" s="80">
        <f ca="1">IF((COLUMN()-COLUMN($F23)&gt;$E23),OFFSET('License Revenue'!J23,0,-1*$E23,1,1)*Annual_Maintenance_Rate,0)</f>
        <v>0</v>
      </c>
      <c r="K23" s="79">
        <f ca="1">IF((COLUMN()-COLUMN($F23)&gt;$E23),OFFSET('License Revenue'!K23,0,-1*$E23,1,1)*Annual_Maintenance_Rate,0)+(G23*(1+Annual_License_Fee_Increase))</f>
        <v>0</v>
      </c>
      <c r="L23" s="80">
        <f ca="1">IF((COLUMN()-COLUMN($F23)&gt;$E23),OFFSET('License Revenue'!L23,0,-1*$E23,1,1)*Annual_Maintenance_Rate,0)+(H23*(1+Annual_License_Fee_Increase))</f>
        <v>0</v>
      </c>
      <c r="M23" s="80">
        <f ca="1">IF((COLUMN()-COLUMN($F23)&gt;$E23),OFFSET('License Revenue'!M23,0,-1*$E23,1,1)*Annual_Maintenance_Rate,0)+(I23*(1+Annual_License_Fee_Increase))</f>
        <v>0</v>
      </c>
      <c r="N23" s="80">
        <f ca="1">IF((COLUMN()-COLUMN($F23)&gt;$E23),OFFSET('License Revenue'!N23,0,-1*$E23,1,1)*Annual_Maintenance_Rate,0)+(J23*(1+Annual_License_Fee_Increase))</f>
        <v>0</v>
      </c>
      <c r="O23" s="79">
        <f ca="1">IF((COLUMN()-COLUMN($F23)&gt;$E23),OFFSET('License Revenue'!O23,0,-1*$E23,1,1)*Annual_Maintenance_Rate,0)+(K23*(1+Annual_License_Fee_Increase))</f>
        <v>0</v>
      </c>
      <c r="P23" s="80">
        <f ca="1">IF((COLUMN()-COLUMN($F23)&gt;$E23),OFFSET('License Revenue'!P23,0,-1*$E23,1,1)*Annual_Maintenance_Rate,0)+(L23*(1+Annual_License_Fee_Increase))</f>
        <v>0</v>
      </c>
      <c r="Q23" s="80">
        <f ca="1">IF((COLUMN()-COLUMN($F23)&gt;$E23),OFFSET('License Revenue'!Q23,0,-1*$E23,1,1)*Annual_Maintenance_Rate,0)+(M23*(1+Annual_License_Fee_Increase))</f>
        <v>0</v>
      </c>
      <c r="R23" s="80">
        <f ca="1">IF((COLUMN()-COLUMN($F23)&gt;$E23),OFFSET('License Revenue'!R23,0,-1*$E23,1,1)*Annual_Maintenance_Rate,0)+(N23*(1+Annual_License_Fee_Increase))</f>
        <v>0</v>
      </c>
      <c r="S23" s="79">
        <f ca="1">IF((COLUMN()-COLUMN($F23)&gt;$E23),OFFSET('License Revenue'!S23,0,-1*$E23,1,1)*Annual_Maintenance_Rate,0)+(O23*(1+Annual_License_Fee_Increase))</f>
        <v>0</v>
      </c>
      <c r="T23" s="80">
        <f ca="1">IF((COLUMN()-COLUMN($F23)&gt;$E23),OFFSET('License Revenue'!T23,0,-1*$E23,1,1)*Annual_Maintenance_Rate,0)+(P23*(1+Annual_License_Fee_Increase))</f>
        <v>0</v>
      </c>
      <c r="U23" s="80">
        <f ca="1">IF((COLUMN()-COLUMN($F23)&gt;$E23),OFFSET('License Revenue'!U23,0,-1*$E23,1,1)*Annual_Maintenance_Rate,0)+(Q23*(1+Annual_License_Fee_Increase))</f>
        <v>0</v>
      </c>
      <c r="V23" s="80">
        <f ca="1">IF((COLUMN()-COLUMN($F23)&gt;$E23),OFFSET('License Revenue'!V23,0,-1*$E23,1,1)*Annual_Maintenance_Rate,0)+(R23*(1+Annual_License_Fee_Increase))</f>
        <v>0</v>
      </c>
      <c r="W23" s="79">
        <f ca="1">IF((COLUMN()-COLUMN($F23)&gt;$E23),OFFSET('License Revenue'!W23,0,-1*$E23,1,1)*Annual_Maintenance_Rate,0)+(S23*(1+Annual_License_Fee_Increase))</f>
        <v>0</v>
      </c>
      <c r="X23" s="80">
        <f ca="1">IF((COLUMN()-COLUMN($F23)&gt;$E23),OFFSET('License Revenue'!X23,0,-1*$E23,1,1)*Annual_Maintenance_Rate,0)+(T23*(1+Annual_License_Fee_Increase))</f>
        <v>0</v>
      </c>
      <c r="Y23" s="80">
        <f ca="1">IF((COLUMN()-COLUMN($F23)&gt;$E23),OFFSET('License Revenue'!Y23,0,-1*$E23,1,1)*Annual_Maintenance_Rate,0)+(U23*(1+Annual_License_Fee_Increase))</f>
        <v>0</v>
      </c>
      <c r="Z23" s="80">
        <f ca="1">IF((COLUMN()-COLUMN($F23)&gt;$E23),OFFSET('License Revenue'!Z23,0,-1*$E23,1,1)*Annual_Maintenance_Rate,0)+(V23*(1+Annual_License_Fee_Increase))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45">
        <f>'MD - Customers'!D30</f>
        <v>3750</v>
      </c>
      <c r="G24" s="79">
        <f ca="1">IF((COLUMN()-COLUMN($F24)&gt;$E24),OFFSET('License Revenue'!G24,0,-1*$E24,1,1)*Annual_Maintenance_Rate,0)</f>
        <v>0</v>
      </c>
      <c r="H24" s="80">
        <f ca="1">IF((COLUMN()-COLUMN($F24)&gt;$E24),OFFSET('License Revenue'!H24,0,-1*$E24,1,1)*Annual_Maintenance_Rate,0)</f>
        <v>0</v>
      </c>
      <c r="I24" s="80">
        <f ca="1">IF((COLUMN()-COLUMN($F24)&gt;$E24),OFFSET('License Revenue'!I24,0,-1*$E24,1,1)*Annual_Maintenance_Rate,0)</f>
        <v>0</v>
      </c>
      <c r="J24" s="80">
        <f ca="1">IF((COLUMN()-COLUMN($F24)&gt;$E24),OFFSET('License Revenue'!J24,0,-1*$E24,1,1)*Annual_Maintenance_Rate,0)</f>
        <v>0</v>
      </c>
      <c r="K24" s="79">
        <f ca="1">IF((COLUMN()-COLUMN($F24)&gt;$E24),OFFSET('License Revenue'!K24,0,-1*$E24,1,1)*Annual_Maintenance_Rate,0)+(G24*(1+Annual_License_Fee_Increase))</f>
        <v>0</v>
      </c>
      <c r="L24" s="80">
        <f ca="1">IF((COLUMN()-COLUMN($F24)&gt;$E24),OFFSET('License Revenue'!L24,0,-1*$E24,1,1)*Annual_Maintenance_Rate,0)+(H24*(1+Annual_License_Fee_Increase))</f>
        <v>0</v>
      </c>
      <c r="M24" s="80">
        <f ca="1">IF((COLUMN()-COLUMN($F24)&gt;$E24),OFFSET('License Revenue'!M24,0,-1*$E24,1,1)*Annual_Maintenance_Rate,0)+(I24*(1+Annual_License_Fee_Increase))</f>
        <v>0</v>
      </c>
      <c r="N24" s="80">
        <f ca="1">IF((COLUMN()-COLUMN($F24)&gt;$E24),OFFSET('License Revenue'!N24,0,-1*$E24,1,1)*Annual_Maintenance_Rate,0)+(J24*(1+Annual_License_Fee_Increase))</f>
        <v>0</v>
      </c>
      <c r="O24" s="79">
        <f ca="1">IF((COLUMN()-COLUMN($F24)&gt;$E24),OFFSET('License Revenue'!O24,0,-1*$E24,1,1)*Annual_Maintenance_Rate,0)+(K24*(1+Annual_License_Fee_Increase))</f>
        <v>0</v>
      </c>
      <c r="P24" s="80">
        <f ca="1">IF((COLUMN()-COLUMN($F24)&gt;$E24),OFFSET('License Revenue'!P24,0,-1*$E24,1,1)*Annual_Maintenance_Rate,0)+(L24*(1+Annual_License_Fee_Increase))</f>
        <v>0</v>
      </c>
      <c r="Q24" s="80">
        <f ca="1">IF((COLUMN()-COLUMN($F24)&gt;$E24),OFFSET('License Revenue'!Q24,0,-1*$E24,1,1)*Annual_Maintenance_Rate,0)+(M24*(1+Annual_License_Fee_Increase))</f>
        <v>0</v>
      </c>
      <c r="R24" s="80">
        <f ca="1">IF((COLUMN()-COLUMN($F24)&gt;$E24),OFFSET('License Revenue'!R24,0,-1*$E24,1,1)*Annual_Maintenance_Rate,0)+(N24*(1+Annual_License_Fee_Increase))</f>
        <v>0</v>
      </c>
      <c r="S24" s="79">
        <f ca="1">IF((COLUMN()-COLUMN($F24)&gt;$E24),OFFSET('License Revenue'!S24,0,-1*$E24,1,1)*Annual_Maintenance_Rate,0)+(O24*(1+Annual_License_Fee_Increase))</f>
        <v>0</v>
      </c>
      <c r="T24" s="80">
        <f ca="1">IF((COLUMN()-COLUMN($F24)&gt;$E24),OFFSET('License Revenue'!T24,0,-1*$E24,1,1)*Annual_Maintenance_Rate,0)+(P24*(1+Annual_License_Fee_Increase))</f>
        <v>0</v>
      </c>
      <c r="U24" s="80">
        <f ca="1">IF((COLUMN()-COLUMN($F24)&gt;$E24),OFFSET('License Revenue'!U24,0,-1*$E24,1,1)*Annual_Maintenance_Rate,0)+(Q24*(1+Annual_License_Fee_Increase))</f>
        <v>0</v>
      </c>
      <c r="V24" s="80">
        <f ca="1">IF((COLUMN()-COLUMN($F24)&gt;$E24),OFFSET('License Revenue'!V24,0,-1*$E24,1,1)*Annual_Maintenance_Rate,0)+(R24*(1+Annual_License_Fee_Increase))</f>
        <v>0</v>
      </c>
      <c r="W24" s="79">
        <f ca="1">IF((COLUMN()-COLUMN($F24)&gt;$E24),OFFSET('License Revenue'!W24,0,-1*$E24,1,1)*Annual_Maintenance_Rate,0)+(S24*(1+Annual_License_Fee_Increase))</f>
        <v>0</v>
      </c>
      <c r="X24" s="80">
        <f ca="1">IF((COLUMN()-COLUMN($F24)&gt;$E24),OFFSET('License Revenue'!X24,0,-1*$E24,1,1)*Annual_Maintenance_Rate,0)+(T24*(1+Annual_License_Fee_Increase))</f>
        <v>0</v>
      </c>
      <c r="Y24" s="80">
        <f ca="1">IF((COLUMN()-COLUMN($F24)&gt;$E24),OFFSET('License Revenue'!Y24,0,-1*$E24,1,1)*Annual_Maintenance_Rate,0)+(U24*(1+Annual_License_Fee_Increase))</f>
        <v>645.97500000000002</v>
      </c>
      <c r="Z24" s="80">
        <f ca="1">IF((COLUMN()-COLUMN($F24)&gt;$E24),OFFSET('License Revenue'!Z24,0,-1*$E24,1,1)*Annual_Maintenance_Rate,0)+(V24*(1+Annual_License_Fee_Increase))</f>
        <v>0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45">
        <f>'MD - Customers'!D31</f>
        <v>3750</v>
      </c>
      <c r="G25" s="79">
        <f ca="1">IF((COLUMN()-COLUMN($F25)&gt;$E25),OFFSET('License Revenue'!G25,0,-1*$E25,1,1)*Annual_Maintenance_Rate,0)</f>
        <v>0</v>
      </c>
      <c r="H25" s="80">
        <f ca="1">IF((COLUMN()-COLUMN($F25)&gt;$E25),OFFSET('License Revenue'!H25,0,-1*$E25,1,1)*Annual_Maintenance_Rate,0)</f>
        <v>0</v>
      </c>
      <c r="I25" s="80">
        <f ca="1">IF((COLUMN()-COLUMN($F25)&gt;$E25),OFFSET('License Revenue'!I25,0,-1*$E25,1,1)*Annual_Maintenance_Rate,0)</f>
        <v>0</v>
      </c>
      <c r="J25" s="80">
        <f ca="1">IF((COLUMN()-COLUMN($F25)&gt;$E25),OFFSET('License Revenue'!J25,0,-1*$E25,1,1)*Annual_Maintenance_Rate,0)</f>
        <v>0</v>
      </c>
      <c r="K25" s="79">
        <f ca="1">IF((COLUMN()-COLUMN($F25)&gt;$E25),OFFSET('License Revenue'!K25,0,-1*$E25,1,1)*Annual_Maintenance_Rate,0)+(G25*(1+Annual_License_Fee_Increase))</f>
        <v>0</v>
      </c>
      <c r="L25" s="80">
        <f ca="1">IF((COLUMN()-COLUMN($F25)&gt;$E25),OFFSET('License Revenue'!L25,0,-1*$E25,1,1)*Annual_Maintenance_Rate,0)+(H25*(1+Annual_License_Fee_Increase))</f>
        <v>0</v>
      </c>
      <c r="M25" s="80">
        <f ca="1">IF((COLUMN()-COLUMN($F25)&gt;$E25),OFFSET('License Revenue'!M25,0,-1*$E25,1,1)*Annual_Maintenance_Rate,0)+(I25*(1+Annual_License_Fee_Increase))</f>
        <v>0</v>
      </c>
      <c r="N25" s="80">
        <f ca="1">IF((COLUMN()-COLUMN($F25)&gt;$E25),OFFSET('License Revenue'!N25,0,-1*$E25,1,1)*Annual_Maintenance_Rate,0)+(J25*(1+Annual_License_Fee_Increase))</f>
        <v>0</v>
      </c>
      <c r="O25" s="79">
        <f ca="1">IF((COLUMN()-COLUMN($F25)&gt;$E25),OFFSET('License Revenue'!O25,0,-1*$E25,1,1)*Annual_Maintenance_Rate,0)+(K25*(1+Annual_License_Fee_Increase))</f>
        <v>0</v>
      </c>
      <c r="P25" s="80">
        <f ca="1">IF((COLUMN()-COLUMN($F25)&gt;$E25),OFFSET('License Revenue'!P25,0,-1*$E25,1,1)*Annual_Maintenance_Rate,0)+(L25*(1+Annual_License_Fee_Increase))</f>
        <v>0</v>
      </c>
      <c r="Q25" s="80">
        <f ca="1">IF((COLUMN()-COLUMN($F25)&gt;$E25),OFFSET('License Revenue'!Q25,0,-1*$E25,1,1)*Annual_Maintenance_Rate,0)+(M25*(1+Annual_License_Fee_Increase))</f>
        <v>0</v>
      </c>
      <c r="R25" s="80">
        <f ca="1">IF((COLUMN()-COLUMN($F25)&gt;$E25),OFFSET('License Revenue'!R25,0,-1*$E25,1,1)*Annual_Maintenance_Rate,0)+(N25*(1+Annual_License_Fee_Increase))</f>
        <v>0</v>
      </c>
      <c r="S25" s="79">
        <f ca="1">IF((COLUMN()-COLUMN($F25)&gt;$E25),OFFSET('License Revenue'!S25,0,-1*$E25,1,1)*Annual_Maintenance_Rate,0)+(O25*(1+Annual_License_Fee_Increase))</f>
        <v>0</v>
      </c>
      <c r="T25" s="80">
        <f ca="1">IF((COLUMN()-COLUMN($F25)&gt;$E25),OFFSET('License Revenue'!T25,0,-1*$E25,1,1)*Annual_Maintenance_Rate,0)+(P25*(1+Annual_License_Fee_Increase))</f>
        <v>0</v>
      </c>
      <c r="U25" s="80">
        <f ca="1">IF((COLUMN()-COLUMN($F25)&gt;$E25),OFFSET('License Revenue'!U25,0,-1*$E25,1,1)*Annual_Maintenance_Rate,0)+(Q25*(1+Annual_License_Fee_Increase))</f>
        <v>0</v>
      </c>
      <c r="V25" s="80">
        <f ca="1">IF((COLUMN()-COLUMN($F25)&gt;$E25),OFFSET('License Revenue'!V25,0,-1*$E25,1,1)*Annual_Maintenance_Rate,0)+(R25*(1+Annual_License_Fee_Increase))</f>
        <v>0</v>
      </c>
      <c r="W25" s="79">
        <f ca="1">IF((COLUMN()-COLUMN($F25)&gt;$E25),OFFSET('License Revenue'!W25,0,-1*$E25,1,1)*Annual_Maintenance_Rate,0)+(S25*(1+Annual_License_Fee_Increase))</f>
        <v>0</v>
      </c>
      <c r="X25" s="80">
        <f ca="1">IF((COLUMN()-COLUMN($F25)&gt;$E25),OFFSET('License Revenue'!X25,0,-1*$E25,1,1)*Annual_Maintenance_Rate,0)+(T25*(1+Annual_License_Fee_Increase))</f>
        <v>0</v>
      </c>
      <c r="Y25" s="80">
        <f ca="1">IF((COLUMN()-COLUMN($F25)&gt;$E25),OFFSET('License Revenue'!Y25,0,-1*$E25,1,1)*Annual_Maintenance_Rate,0)+(U25*(1+Annual_License_Fee_Increase))</f>
        <v>0</v>
      </c>
      <c r="Z25" s="80">
        <f ca="1">IF((COLUMN()-COLUMN($F25)&gt;$E25),OFFSET('License Revenue'!Z25,0,-1*$E25,1,1)*Annual_Maintenance_Rate,0)+(V25*(1+Annual_License_Fee_Increase))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50">
        <f>'MD - Customers'!D32</f>
        <v>5250</v>
      </c>
      <c r="G26" s="81">
        <f ca="1">IF((COLUMN()-COLUMN($F26)&gt;$E26),OFFSET('License Revenue'!G26,0,-1*$E26,1,1)*Annual_Maintenance_Rate,0)</f>
        <v>0</v>
      </c>
      <c r="H26" s="82">
        <f ca="1">IF((COLUMN()-COLUMN($F26)&gt;$E26),OFFSET('License Revenue'!H26,0,-1*$E26,1,1)*Annual_Maintenance_Rate,0)</f>
        <v>0</v>
      </c>
      <c r="I26" s="82">
        <f ca="1">IF((COLUMN()-COLUMN($F26)&gt;$E26),OFFSET('License Revenue'!I26,0,-1*$E26,1,1)*Annual_Maintenance_Rate,0)</f>
        <v>0</v>
      </c>
      <c r="J26" s="82">
        <f ca="1">IF((COLUMN()-COLUMN($F26)&gt;$E26),OFFSET('License Revenue'!J26,0,-1*$E26,1,1)*Annual_Maintenance_Rate,0)</f>
        <v>0</v>
      </c>
      <c r="K26" s="81">
        <f ca="1">IF((COLUMN()-COLUMN($F26)&gt;$E26),OFFSET('License Revenue'!K26,0,-1*$E26,1,1)*Annual_Maintenance_Rate,0)+(G26*(1+Annual_License_Fee_Increase))</f>
        <v>0</v>
      </c>
      <c r="L26" s="82">
        <f ca="1">IF((COLUMN()-COLUMN($F26)&gt;$E26),OFFSET('License Revenue'!L26,0,-1*$E26,1,1)*Annual_Maintenance_Rate,0)+(H26*(1+Annual_License_Fee_Increase))</f>
        <v>0</v>
      </c>
      <c r="M26" s="82">
        <f ca="1">IF((COLUMN()-COLUMN($F26)&gt;$E26),OFFSET('License Revenue'!M26,0,-1*$E26,1,1)*Annual_Maintenance_Rate,0)+(I26*(1+Annual_License_Fee_Increase))</f>
        <v>0</v>
      </c>
      <c r="N26" s="82">
        <f ca="1">IF((COLUMN()-COLUMN($F26)&gt;$E26),OFFSET('License Revenue'!N26,0,-1*$E26,1,1)*Annual_Maintenance_Rate,0)+(J26*(1+Annual_License_Fee_Increase))</f>
        <v>0</v>
      </c>
      <c r="O26" s="81">
        <f ca="1">IF((COLUMN()-COLUMN($F26)&gt;$E26),OFFSET('License Revenue'!O26,0,-1*$E26,1,1)*Annual_Maintenance_Rate,0)+(K26*(1+Annual_License_Fee_Increase))</f>
        <v>0</v>
      </c>
      <c r="P26" s="82">
        <f ca="1">IF((COLUMN()-COLUMN($F26)&gt;$E26),OFFSET('License Revenue'!P26,0,-1*$E26,1,1)*Annual_Maintenance_Rate,0)+(L26*(1+Annual_License_Fee_Increase))</f>
        <v>0</v>
      </c>
      <c r="Q26" s="82">
        <f ca="1">IF((COLUMN()-COLUMN($F26)&gt;$E26),OFFSET('License Revenue'!Q26,0,-1*$E26,1,1)*Annual_Maintenance_Rate,0)+(M26*(1+Annual_License_Fee_Increase))</f>
        <v>0</v>
      </c>
      <c r="R26" s="82">
        <f ca="1">IF((COLUMN()-COLUMN($F26)&gt;$E26),OFFSET('License Revenue'!R26,0,-1*$E26,1,1)*Annual_Maintenance_Rate,0)+(N26*(1+Annual_License_Fee_Increase))</f>
        <v>0</v>
      </c>
      <c r="S26" s="81">
        <f ca="1">IF((COLUMN()-COLUMN($F26)&gt;$E26),OFFSET('License Revenue'!S26,0,-1*$E26,1,1)*Annual_Maintenance_Rate,0)+(O26*(1+Annual_License_Fee_Increase))</f>
        <v>0</v>
      </c>
      <c r="T26" s="82">
        <f ca="1">IF((COLUMN()-COLUMN($F26)&gt;$E26),OFFSET('License Revenue'!T26,0,-1*$E26,1,1)*Annual_Maintenance_Rate,0)+(P26*(1+Annual_License_Fee_Increase))</f>
        <v>0</v>
      </c>
      <c r="U26" s="82">
        <f ca="1">IF((COLUMN()-COLUMN($F26)&gt;$E26),OFFSET('License Revenue'!U26,0,-1*$E26,1,1)*Annual_Maintenance_Rate,0)+(Q26*(1+Annual_License_Fee_Increase))</f>
        <v>0</v>
      </c>
      <c r="V26" s="82">
        <f ca="1">IF((COLUMN()-COLUMN($F26)&gt;$E26),OFFSET('License Revenue'!V26,0,-1*$E26,1,1)*Annual_Maintenance_Rate,0)+(R26*(1+Annual_License_Fee_Increase))</f>
        <v>0</v>
      </c>
      <c r="W26" s="81">
        <f ca="1">IF((COLUMN()-COLUMN($F26)&gt;$E26),OFFSET('License Revenue'!W26,0,-1*$E26,1,1)*Annual_Maintenance_Rate,0)+(S26*(1+Annual_License_Fee_Increase))</f>
        <v>0</v>
      </c>
      <c r="X26" s="82">
        <f ca="1">IF((COLUMN()-COLUMN($F26)&gt;$E26),OFFSET('License Revenue'!X26,0,-1*$E26,1,1)*Annual_Maintenance_Rate,0)+(T26*(1+Annual_License_Fee_Increase))</f>
        <v>0</v>
      </c>
      <c r="Y26" s="82">
        <f ca="1">IF((COLUMN()-COLUMN($F26)&gt;$E26),OFFSET('License Revenue'!Y26,0,-1*$E26,1,1)*Annual_Maintenance_Rate,0)+(U26*(1+Annual_License_Fee_Increase))</f>
        <v>0</v>
      </c>
      <c r="Z26" s="82">
        <f ca="1">IF((COLUMN()-COLUMN($F26)&gt;$E26),OFFSET('License Revenue'!Z26,0,-1*$E26,1,1)*Annual_Maintenance_Rate,0)+(V26*(1+Annual_License_Fee_Increase))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45">
        <f>'MD - Customers'!D33</f>
        <v>5250</v>
      </c>
      <c r="G27" s="79">
        <f ca="1">IF((COLUMN()-COLUMN($F27)&gt;$E27),OFFSET('License Revenue'!G27,0,-1*$E27,1,1)*Annual_Maintenance_Rate,0)</f>
        <v>0</v>
      </c>
      <c r="H27" s="80">
        <f ca="1">IF((COLUMN()-COLUMN($F27)&gt;$E27),OFFSET('License Revenue'!H27,0,-1*$E27,1,1)*Annual_Maintenance_Rate,0)</f>
        <v>0</v>
      </c>
      <c r="I27" s="80">
        <f ca="1">IF((COLUMN()-COLUMN($F27)&gt;$E27),OFFSET('License Revenue'!I27,0,-1*$E27,1,1)*Annual_Maintenance_Rate,0)</f>
        <v>0</v>
      </c>
      <c r="J27" s="80">
        <f ca="1">IF((COLUMN()-COLUMN($F27)&gt;$E27),OFFSET('License Revenue'!J27,0,-1*$E27,1,1)*Annual_Maintenance_Rate,0)</f>
        <v>0</v>
      </c>
      <c r="K27" s="79">
        <f ca="1">IF((COLUMN()-COLUMN($F27)&gt;$E27),OFFSET('License Revenue'!K27,0,-1*$E27,1,1)*Annual_Maintenance_Rate,0)+(G27*(1+Annual_License_Fee_Increase))</f>
        <v>0</v>
      </c>
      <c r="L27" s="80">
        <f ca="1">IF((COLUMN()-COLUMN($F27)&gt;$E27),OFFSET('License Revenue'!L27,0,-1*$E27,1,1)*Annual_Maintenance_Rate,0)+(H27*(1+Annual_License_Fee_Increase))</f>
        <v>0</v>
      </c>
      <c r="M27" s="80">
        <f ca="1">IF((COLUMN()-COLUMN($F27)&gt;$E27),OFFSET('License Revenue'!M27,0,-1*$E27,1,1)*Annual_Maintenance_Rate,0)+(I27*(1+Annual_License_Fee_Increase))</f>
        <v>0</v>
      </c>
      <c r="N27" s="80">
        <f ca="1">IF((COLUMN()-COLUMN($F27)&gt;$E27),OFFSET('License Revenue'!N27,0,-1*$E27,1,1)*Annual_Maintenance_Rate,0)+(J27*(1+Annual_License_Fee_Increase))</f>
        <v>0</v>
      </c>
      <c r="O27" s="79">
        <f ca="1">IF((COLUMN()-COLUMN($F27)&gt;$E27),OFFSET('License Revenue'!O27,0,-1*$E27,1,1)*Annual_Maintenance_Rate,0)+(K27*(1+Annual_License_Fee_Increase))</f>
        <v>0</v>
      </c>
      <c r="P27" s="80">
        <f ca="1">IF((COLUMN()-COLUMN($F27)&gt;$E27),OFFSET('License Revenue'!P27,0,-1*$E27,1,1)*Annual_Maintenance_Rate,0)+(L27*(1+Annual_License_Fee_Increase))</f>
        <v>0</v>
      </c>
      <c r="Q27" s="80">
        <f ca="1">IF((COLUMN()-COLUMN($F27)&gt;$E27),OFFSET('License Revenue'!Q27,0,-1*$E27,1,1)*Annual_Maintenance_Rate,0)+(M27*(1+Annual_License_Fee_Increase))</f>
        <v>0</v>
      </c>
      <c r="R27" s="80">
        <f ca="1">IF((COLUMN()-COLUMN($F27)&gt;$E27),OFFSET('License Revenue'!R27,0,-1*$E27,1,1)*Annual_Maintenance_Rate,0)+(N27*(1+Annual_License_Fee_Increase))</f>
        <v>0</v>
      </c>
      <c r="S27" s="79">
        <f ca="1">IF((COLUMN()-COLUMN($F27)&gt;$E27),OFFSET('License Revenue'!S27,0,-1*$E27,1,1)*Annual_Maintenance_Rate,0)+(O27*(1+Annual_License_Fee_Increase))</f>
        <v>0</v>
      </c>
      <c r="T27" s="80">
        <f ca="1">IF((COLUMN()-COLUMN($F27)&gt;$E27),OFFSET('License Revenue'!T27,0,-1*$E27,1,1)*Annual_Maintenance_Rate,0)+(P27*(1+Annual_License_Fee_Increase))</f>
        <v>0</v>
      </c>
      <c r="U27" s="80">
        <f ca="1">IF((COLUMN()-COLUMN($F27)&gt;$E27),OFFSET('License Revenue'!U27,0,-1*$E27,1,1)*Annual_Maintenance_Rate,0)+(Q27*(1+Annual_License_Fee_Increase))</f>
        <v>0</v>
      </c>
      <c r="V27" s="80">
        <f ca="1">IF((COLUMN()-COLUMN($F27)&gt;$E27),OFFSET('License Revenue'!V27,0,-1*$E27,1,1)*Annual_Maintenance_Rate,0)+(R27*(1+Annual_License_Fee_Increase))</f>
        <v>0</v>
      </c>
      <c r="W27" s="79">
        <f ca="1">IF((COLUMN()-COLUMN($F27)&gt;$E27),OFFSET('License Revenue'!W27,0,-1*$E27,1,1)*Annual_Maintenance_Rate,0)+(S27*(1+Annual_License_Fee_Increase))</f>
        <v>0</v>
      </c>
      <c r="X27" s="80">
        <f ca="1">IF((COLUMN()-COLUMN($F27)&gt;$E27),OFFSET('License Revenue'!X27,0,-1*$E27,1,1)*Annual_Maintenance_Rate,0)+(T27*(1+Annual_License_Fee_Increase))</f>
        <v>0</v>
      </c>
      <c r="Y27" s="80">
        <f ca="1">IF((COLUMN()-COLUMN($F27)&gt;$E27),OFFSET('License Revenue'!Y27,0,-1*$E27,1,1)*Annual_Maintenance_Rate,0)+(U27*(1+Annual_License_Fee_Increase))</f>
        <v>0</v>
      </c>
      <c r="Z27" s="80">
        <f ca="1">IF((COLUMN()-COLUMN($F27)&gt;$E27),OFFSET('License Revenue'!Z27,0,-1*$E27,1,1)*Annual_Maintenance_Rate,0)+(V27*(1+Annual_License_Fee_Increase))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45">
        <f>'MD - Customers'!D34</f>
        <v>5250</v>
      </c>
      <c r="G28" s="79">
        <f ca="1">IF((COLUMN()-COLUMN($F28)&gt;$E28),OFFSET('License Revenue'!G28,0,-1*$E28,1,1)*Annual_Maintenance_Rate,0)</f>
        <v>0</v>
      </c>
      <c r="H28" s="80">
        <f ca="1">IF((COLUMN()-COLUMN($F28)&gt;$E28),OFFSET('License Revenue'!H28,0,-1*$E28,1,1)*Annual_Maintenance_Rate,0)</f>
        <v>0</v>
      </c>
      <c r="I28" s="80">
        <f ca="1">IF((COLUMN()-COLUMN($F28)&gt;$E28),OFFSET('License Revenue'!I28,0,-1*$E28,1,1)*Annual_Maintenance_Rate,0)</f>
        <v>0</v>
      </c>
      <c r="J28" s="80">
        <f ca="1">IF((COLUMN()-COLUMN($F28)&gt;$E28),OFFSET('License Revenue'!J28,0,-1*$E28,1,1)*Annual_Maintenance_Rate,0)</f>
        <v>0</v>
      </c>
      <c r="K28" s="79">
        <f ca="1">IF((COLUMN()-COLUMN($F28)&gt;$E28),OFFSET('License Revenue'!K28,0,-1*$E28,1,1)*Annual_Maintenance_Rate,0)+(G28*(1+Annual_License_Fee_Increase))</f>
        <v>0</v>
      </c>
      <c r="L28" s="80">
        <f ca="1">IF((COLUMN()-COLUMN($F28)&gt;$E28),OFFSET('License Revenue'!L28,0,-1*$E28,1,1)*Annual_Maintenance_Rate,0)+(H28*(1+Annual_License_Fee_Increase))</f>
        <v>0</v>
      </c>
      <c r="M28" s="80">
        <f ca="1">IF((COLUMN()-COLUMN($F28)&gt;$E28),OFFSET('License Revenue'!M28,0,-1*$E28,1,1)*Annual_Maintenance_Rate,0)+(I28*(1+Annual_License_Fee_Increase))</f>
        <v>0</v>
      </c>
      <c r="N28" s="80">
        <f ca="1">IF((COLUMN()-COLUMN($F28)&gt;$E28),OFFSET('License Revenue'!N28,0,-1*$E28,1,1)*Annual_Maintenance_Rate,0)+(J28*(1+Annual_License_Fee_Increase))</f>
        <v>0</v>
      </c>
      <c r="O28" s="79">
        <f ca="1">IF((COLUMN()-COLUMN($F28)&gt;$E28),OFFSET('License Revenue'!O28,0,-1*$E28,1,1)*Annual_Maintenance_Rate,0)+(K28*(1+Annual_License_Fee_Increase))</f>
        <v>0</v>
      </c>
      <c r="P28" s="80">
        <f ca="1">IF((COLUMN()-COLUMN($F28)&gt;$E28),OFFSET('License Revenue'!P28,0,-1*$E28,1,1)*Annual_Maintenance_Rate,0)+(L28*(1+Annual_License_Fee_Increase))</f>
        <v>0</v>
      </c>
      <c r="Q28" s="80">
        <f ca="1">IF((COLUMN()-COLUMN($F28)&gt;$E28),OFFSET('License Revenue'!Q28,0,-1*$E28,1,1)*Annual_Maintenance_Rate,0)+(M28*(1+Annual_License_Fee_Increase))</f>
        <v>0</v>
      </c>
      <c r="R28" s="80">
        <f ca="1">IF((COLUMN()-COLUMN($F28)&gt;$E28),OFFSET('License Revenue'!R28,0,-1*$E28,1,1)*Annual_Maintenance_Rate,0)+(N28*(1+Annual_License_Fee_Increase))</f>
        <v>0</v>
      </c>
      <c r="S28" s="79">
        <f ca="1">IF((COLUMN()-COLUMN($F28)&gt;$E28),OFFSET('License Revenue'!S28,0,-1*$E28,1,1)*Annual_Maintenance_Rate,0)+(O28*(1+Annual_License_Fee_Increase))</f>
        <v>0</v>
      </c>
      <c r="T28" s="80">
        <f ca="1">IF((COLUMN()-COLUMN($F28)&gt;$E28),OFFSET('License Revenue'!T28,0,-1*$E28,1,1)*Annual_Maintenance_Rate,0)+(P28*(1+Annual_License_Fee_Increase))</f>
        <v>0</v>
      </c>
      <c r="U28" s="80">
        <f ca="1">IF((COLUMN()-COLUMN($F28)&gt;$E28),OFFSET('License Revenue'!U28,0,-1*$E28,1,1)*Annual_Maintenance_Rate,0)+(Q28*(1+Annual_License_Fee_Increase))</f>
        <v>0</v>
      </c>
      <c r="V28" s="80">
        <f ca="1">IF((COLUMN()-COLUMN($F28)&gt;$E28),OFFSET('License Revenue'!V28,0,-1*$E28,1,1)*Annual_Maintenance_Rate,0)+(R28*(1+Annual_License_Fee_Increase))</f>
        <v>0</v>
      </c>
      <c r="W28" s="79">
        <f ca="1">IF((COLUMN()-COLUMN($F28)&gt;$E28),OFFSET('License Revenue'!W28,0,-1*$E28,1,1)*Annual_Maintenance_Rate,0)+(S28*(1+Annual_License_Fee_Increase))</f>
        <v>0</v>
      </c>
      <c r="X28" s="80">
        <f ca="1">IF((COLUMN()-COLUMN($F28)&gt;$E28),OFFSET('License Revenue'!X28,0,-1*$E28,1,1)*Annual_Maintenance_Rate,0)+(T28*(1+Annual_License_Fee_Increase))</f>
        <v>0</v>
      </c>
      <c r="Y28" s="80">
        <f ca="1">IF((COLUMN()-COLUMN($F28)&gt;$E28),OFFSET('License Revenue'!Y28,0,-1*$E28,1,1)*Annual_Maintenance_Rate,0)+(U28*(1+Annual_License_Fee_Increase))</f>
        <v>0</v>
      </c>
      <c r="Z28" s="80">
        <f ca="1">IF((COLUMN()-COLUMN($F28)&gt;$E28),OFFSET('License Revenue'!Z28,0,-1*$E28,1,1)*Annual_Maintenance_Rate,0)+(V28*(1+Annual_License_Fee_Increase))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45">
        <f>'MD - Customers'!D35</f>
        <v>5250</v>
      </c>
      <c r="G29" s="79">
        <f ca="1">IF((COLUMN()-COLUMN($F29)&gt;$E29),OFFSET('License Revenue'!G29,0,-1*$E29,1,1)*Annual_Maintenance_Rate,0)</f>
        <v>0</v>
      </c>
      <c r="H29" s="80">
        <f ca="1">IF((COLUMN()-COLUMN($F29)&gt;$E29),OFFSET('License Revenue'!H29,0,-1*$E29,1,1)*Annual_Maintenance_Rate,0)</f>
        <v>0</v>
      </c>
      <c r="I29" s="80">
        <f ca="1">IF((COLUMN()-COLUMN($F29)&gt;$E29),OFFSET('License Revenue'!I29,0,-1*$E29,1,1)*Annual_Maintenance_Rate,0)</f>
        <v>0</v>
      </c>
      <c r="J29" s="80">
        <f ca="1">IF((COLUMN()-COLUMN($F29)&gt;$E29),OFFSET('License Revenue'!J29,0,-1*$E29,1,1)*Annual_Maintenance_Rate,0)</f>
        <v>0</v>
      </c>
      <c r="K29" s="79">
        <f ca="1">IF((COLUMN()-COLUMN($F29)&gt;$E29),OFFSET('License Revenue'!K29,0,-1*$E29,1,1)*Annual_Maintenance_Rate,0)+(G29*(1+Annual_License_Fee_Increase))</f>
        <v>0</v>
      </c>
      <c r="L29" s="80">
        <f ca="1">IF((COLUMN()-COLUMN($F29)&gt;$E29),OFFSET('License Revenue'!L29,0,-1*$E29,1,1)*Annual_Maintenance_Rate,0)+(H29*(1+Annual_License_Fee_Increase))</f>
        <v>0</v>
      </c>
      <c r="M29" s="80">
        <f ca="1">IF((COLUMN()-COLUMN($F29)&gt;$E29),OFFSET('License Revenue'!M29,0,-1*$E29,1,1)*Annual_Maintenance_Rate,0)+(I29*(1+Annual_License_Fee_Increase))</f>
        <v>0</v>
      </c>
      <c r="N29" s="80">
        <f ca="1">IF((COLUMN()-COLUMN($F29)&gt;$E29),OFFSET('License Revenue'!N29,0,-1*$E29,1,1)*Annual_Maintenance_Rate,0)+(J29*(1+Annual_License_Fee_Increase))</f>
        <v>0</v>
      </c>
      <c r="O29" s="79">
        <f ca="1">IF((COLUMN()-COLUMN($F29)&gt;$E29),OFFSET('License Revenue'!O29,0,-1*$E29,1,1)*Annual_Maintenance_Rate,0)+(K29*(1+Annual_License_Fee_Increase))</f>
        <v>0</v>
      </c>
      <c r="P29" s="80">
        <f ca="1">IF((COLUMN()-COLUMN($F29)&gt;$E29),OFFSET('License Revenue'!P29,0,-1*$E29,1,1)*Annual_Maintenance_Rate,0)+(L29*(1+Annual_License_Fee_Increase))</f>
        <v>0</v>
      </c>
      <c r="Q29" s="80">
        <f ca="1">IF((COLUMN()-COLUMN($F29)&gt;$E29),OFFSET('License Revenue'!Q29,0,-1*$E29,1,1)*Annual_Maintenance_Rate,0)+(M29*(1+Annual_License_Fee_Increase))</f>
        <v>0</v>
      </c>
      <c r="R29" s="80">
        <f ca="1">IF((COLUMN()-COLUMN($F29)&gt;$E29),OFFSET('License Revenue'!R29,0,-1*$E29,1,1)*Annual_Maintenance_Rate,0)+(N29*(1+Annual_License_Fee_Increase))</f>
        <v>0</v>
      </c>
      <c r="S29" s="79">
        <f ca="1">IF((COLUMN()-COLUMN($F29)&gt;$E29),OFFSET('License Revenue'!S29,0,-1*$E29,1,1)*Annual_Maintenance_Rate,0)+(O29*(1+Annual_License_Fee_Increase))</f>
        <v>0</v>
      </c>
      <c r="T29" s="80">
        <f ca="1">IF((COLUMN()-COLUMN($F29)&gt;$E29),OFFSET('License Revenue'!T29,0,-1*$E29,1,1)*Annual_Maintenance_Rate,0)+(P29*(1+Annual_License_Fee_Increase))</f>
        <v>0</v>
      </c>
      <c r="U29" s="80">
        <f ca="1">IF((COLUMN()-COLUMN($F29)&gt;$E29),OFFSET('License Revenue'!U29,0,-1*$E29,1,1)*Annual_Maintenance_Rate,0)+(Q29*(1+Annual_License_Fee_Increase))</f>
        <v>0</v>
      </c>
      <c r="V29" s="80">
        <f ca="1">IF((COLUMN()-COLUMN($F29)&gt;$E29),OFFSET('License Revenue'!V29,0,-1*$E29,1,1)*Annual_Maintenance_Rate,0)+(R29*(1+Annual_License_Fee_Increase))</f>
        <v>0</v>
      </c>
      <c r="W29" s="79">
        <f ca="1">IF((COLUMN()-COLUMN($F29)&gt;$E29),OFFSET('License Revenue'!W29,0,-1*$E29,1,1)*Annual_Maintenance_Rate,0)+(S29*(1+Annual_License_Fee_Increase))</f>
        <v>0</v>
      </c>
      <c r="X29" s="80">
        <f ca="1">IF((COLUMN()-COLUMN($F29)&gt;$E29),OFFSET('License Revenue'!X29,0,-1*$E29,1,1)*Annual_Maintenance_Rate,0)+(T29*(1+Annual_License_Fee_Increase))</f>
        <v>0</v>
      </c>
      <c r="Y29" s="80">
        <f ca="1">IF((COLUMN()-COLUMN($F29)&gt;$E29),OFFSET('License Revenue'!Y29,0,-1*$E29,1,1)*Annual_Maintenance_Rate,0)+(U29*(1+Annual_License_Fee_Increase))</f>
        <v>0</v>
      </c>
      <c r="Z29" s="80">
        <f ca="1">IF((COLUMN()-COLUMN($F29)&gt;$E29),OFFSET('License Revenue'!Z29,0,-1*$E29,1,1)*Annual_Maintenance_Rate,0)+(V29*(1+Annual_License_Fee_Increase))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45">
        <f>'MD - Customers'!D36</f>
        <v>5250</v>
      </c>
      <c r="G30" s="79">
        <f ca="1">IF((COLUMN()-COLUMN($F30)&gt;$E30),OFFSET('License Revenue'!G30,0,-1*$E30,1,1)*Annual_Maintenance_Rate,0)</f>
        <v>0</v>
      </c>
      <c r="H30" s="80">
        <f ca="1">IF((COLUMN()-COLUMN($F30)&gt;$E30),OFFSET('License Revenue'!H30,0,-1*$E30,1,1)*Annual_Maintenance_Rate,0)</f>
        <v>0</v>
      </c>
      <c r="I30" s="80">
        <f ca="1">IF((COLUMN()-COLUMN($F30)&gt;$E30),OFFSET('License Revenue'!I30,0,-1*$E30,1,1)*Annual_Maintenance_Rate,0)</f>
        <v>0</v>
      </c>
      <c r="J30" s="80">
        <f ca="1">IF((COLUMN()-COLUMN($F30)&gt;$E30),OFFSET('License Revenue'!J30,0,-1*$E30,1,1)*Annual_Maintenance_Rate,0)</f>
        <v>0</v>
      </c>
      <c r="K30" s="79">
        <f ca="1">IF((COLUMN()-COLUMN($F30)&gt;$E30),OFFSET('License Revenue'!K30,0,-1*$E30,1,1)*Annual_Maintenance_Rate,0)+(G30*(1+Annual_License_Fee_Increase))</f>
        <v>0</v>
      </c>
      <c r="L30" s="80">
        <f ca="1">IF((COLUMN()-COLUMN($F30)&gt;$E30),OFFSET('License Revenue'!L30,0,-1*$E30,1,1)*Annual_Maintenance_Rate,0)+(H30*(1+Annual_License_Fee_Increase))</f>
        <v>0</v>
      </c>
      <c r="M30" s="80">
        <f ca="1">IF((COLUMN()-COLUMN($F30)&gt;$E30),OFFSET('License Revenue'!M30,0,-1*$E30,1,1)*Annual_Maintenance_Rate,0)+(I30*(1+Annual_License_Fee_Increase))</f>
        <v>0</v>
      </c>
      <c r="N30" s="80">
        <f ca="1">IF((COLUMN()-COLUMN($F30)&gt;$E30),OFFSET('License Revenue'!N30,0,-1*$E30,1,1)*Annual_Maintenance_Rate,0)+(J30*(1+Annual_License_Fee_Increase))</f>
        <v>0</v>
      </c>
      <c r="O30" s="79">
        <f ca="1">IF((COLUMN()-COLUMN($F30)&gt;$E30),OFFSET('License Revenue'!O30,0,-1*$E30,1,1)*Annual_Maintenance_Rate,0)+(K30*(1+Annual_License_Fee_Increase))</f>
        <v>0</v>
      </c>
      <c r="P30" s="80">
        <f ca="1">IF((COLUMN()-COLUMN($F30)&gt;$E30),OFFSET('License Revenue'!P30,0,-1*$E30,1,1)*Annual_Maintenance_Rate,0)+(L30*(1+Annual_License_Fee_Increase))</f>
        <v>0</v>
      </c>
      <c r="Q30" s="80">
        <f ca="1">IF((COLUMN()-COLUMN($F30)&gt;$E30),OFFSET('License Revenue'!Q30,0,-1*$E30,1,1)*Annual_Maintenance_Rate,0)+(M30*(1+Annual_License_Fee_Increase))</f>
        <v>0</v>
      </c>
      <c r="R30" s="80">
        <f ca="1">IF((COLUMN()-COLUMN($F30)&gt;$E30),OFFSET('License Revenue'!R30,0,-1*$E30,1,1)*Annual_Maintenance_Rate,0)+(N30*(1+Annual_License_Fee_Increase))</f>
        <v>0</v>
      </c>
      <c r="S30" s="79">
        <f ca="1">IF((COLUMN()-COLUMN($F30)&gt;$E30),OFFSET('License Revenue'!S30,0,-1*$E30,1,1)*Annual_Maintenance_Rate,0)+(O30*(1+Annual_License_Fee_Increase))</f>
        <v>0</v>
      </c>
      <c r="T30" s="80">
        <f ca="1">IF((COLUMN()-COLUMN($F30)&gt;$E30),OFFSET('License Revenue'!T30,0,-1*$E30,1,1)*Annual_Maintenance_Rate,0)+(P30*(1+Annual_License_Fee_Increase))</f>
        <v>0</v>
      </c>
      <c r="U30" s="80">
        <f ca="1">IF((COLUMN()-COLUMN($F30)&gt;$E30),OFFSET('License Revenue'!U30,0,-1*$E30,1,1)*Annual_Maintenance_Rate,0)+(Q30*(1+Annual_License_Fee_Increase))</f>
        <v>0</v>
      </c>
      <c r="V30" s="80">
        <f ca="1">IF((COLUMN()-COLUMN($F30)&gt;$E30),OFFSET('License Revenue'!V30,0,-1*$E30,1,1)*Annual_Maintenance_Rate,0)+(R30*(1+Annual_License_Fee_Increase))</f>
        <v>0</v>
      </c>
      <c r="W30" s="79">
        <f ca="1">IF((COLUMN()-COLUMN($F30)&gt;$E30),OFFSET('License Revenue'!W30,0,-1*$E30,1,1)*Annual_Maintenance_Rate,0)+(S30*(1+Annual_License_Fee_Increase))</f>
        <v>0</v>
      </c>
      <c r="X30" s="80">
        <f ca="1">IF((COLUMN()-COLUMN($F30)&gt;$E30),OFFSET('License Revenue'!X30,0,-1*$E30,1,1)*Annual_Maintenance_Rate,0)+(T30*(1+Annual_License_Fee_Increase))</f>
        <v>0</v>
      </c>
      <c r="Y30" s="80">
        <f ca="1">IF((COLUMN()-COLUMN($F30)&gt;$E30),OFFSET('License Revenue'!Y30,0,-1*$E30,1,1)*Annual_Maintenance_Rate,0)+(U30*(1+Annual_License_Fee_Increase))</f>
        <v>0</v>
      </c>
      <c r="Z30" s="80">
        <f ca="1">IF((COLUMN()-COLUMN($F30)&gt;$E30),OFFSET('License Revenue'!Z30,0,-1*$E30,1,1)*Annual_Maintenance_Rate,0)+(V30*(1+Annual_License_Fee_Increase))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50">
        <f>'MD - Customers'!D37</f>
        <v>7500</v>
      </c>
      <c r="G31" s="81">
        <f ca="1">IF((COLUMN()-COLUMN($F31)&gt;$E31),OFFSET('License Revenue'!G31,0,-1*$E31,1,1)*Annual_Maintenance_Rate,0)</f>
        <v>0</v>
      </c>
      <c r="H31" s="82">
        <f ca="1">IF((COLUMN()-COLUMN($F31)&gt;$E31),OFFSET('License Revenue'!H31,0,-1*$E31,1,1)*Annual_Maintenance_Rate,0)</f>
        <v>0</v>
      </c>
      <c r="I31" s="82">
        <f ca="1">IF((COLUMN()-COLUMN($F31)&gt;$E31),OFFSET('License Revenue'!I31,0,-1*$E31,1,1)*Annual_Maintenance_Rate,0)</f>
        <v>0</v>
      </c>
      <c r="J31" s="82">
        <f ca="1">IF((COLUMN()-COLUMN($F31)&gt;$E31),OFFSET('License Revenue'!J31,0,-1*$E31,1,1)*Annual_Maintenance_Rate,0)</f>
        <v>0</v>
      </c>
      <c r="K31" s="81">
        <f ca="1">IF((COLUMN()-COLUMN($F31)&gt;$E31),OFFSET('License Revenue'!K31,0,-1*$E31,1,1)*Annual_Maintenance_Rate,0)+(G31*(1+Annual_License_Fee_Increase))</f>
        <v>0</v>
      </c>
      <c r="L31" s="82">
        <f ca="1">IF((COLUMN()-COLUMN($F31)&gt;$E31),OFFSET('License Revenue'!L31,0,-1*$E31,1,1)*Annual_Maintenance_Rate,0)+(H31*(1+Annual_License_Fee_Increase))</f>
        <v>0</v>
      </c>
      <c r="M31" s="82">
        <f ca="1">IF((COLUMN()-COLUMN($F31)&gt;$E31),OFFSET('License Revenue'!M31,0,-1*$E31,1,1)*Annual_Maintenance_Rate,0)+(I31*(1+Annual_License_Fee_Increase))</f>
        <v>0</v>
      </c>
      <c r="N31" s="82">
        <f ca="1">IF((COLUMN()-COLUMN($F31)&gt;$E31),OFFSET('License Revenue'!N31,0,-1*$E31,1,1)*Annual_Maintenance_Rate,0)+(J31*(1+Annual_License_Fee_Increase))</f>
        <v>0</v>
      </c>
      <c r="O31" s="81">
        <f ca="1">IF((COLUMN()-COLUMN($F31)&gt;$E31),OFFSET('License Revenue'!O31,0,-1*$E31,1,1)*Annual_Maintenance_Rate,0)+(K31*(1+Annual_License_Fee_Increase))</f>
        <v>0</v>
      </c>
      <c r="P31" s="82">
        <f ca="1">IF((COLUMN()-COLUMN($F31)&gt;$E31),OFFSET('License Revenue'!P31,0,-1*$E31,1,1)*Annual_Maintenance_Rate,0)+(L31*(1+Annual_License_Fee_Increase))</f>
        <v>0</v>
      </c>
      <c r="Q31" s="82">
        <f ca="1">IF((COLUMN()-COLUMN($F31)&gt;$E31),OFFSET('License Revenue'!Q31,0,-1*$E31,1,1)*Annual_Maintenance_Rate,0)+(M31*(1+Annual_License_Fee_Increase))</f>
        <v>0</v>
      </c>
      <c r="R31" s="82">
        <f ca="1">IF((COLUMN()-COLUMN($F31)&gt;$E31),OFFSET('License Revenue'!R31,0,-1*$E31,1,1)*Annual_Maintenance_Rate,0)+(N31*(1+Annual_License_Fee_Increase))</f>
        <v>0</v>
      </c>
      <c r="S31" s="81">
        <f ca="1">IF((COLUMN()-COLUMN($F31)&gt;$E31),OFFSET('License Revenue'!S31,0,-1*$E31,1,1)*Annual_Maintenance_Rate,0)+(O31*(1+Annual_License_Fee_Increase))</f>
        <v>0</v>
      </c>
      <c r="T31" s="82">
        <f ca="1">IF((COLUMN()-COLUMN($F31)&gt;$E31),OFFSET('License Revenue'!T31,0,-1*$E31,1,1)*Annual_Maintenance_Rate,0)+(P31*(1+Annual_License_Fee_Increase))</f>
        <v>0</v>
      </c>
      <c r="U31" s="82">
        <f ca="1">IF((COLUMN()-COLUMN($F31)&gt;$E31),OFFSET('License Revenue'!U31,0,-1*$E31,1,1)*Annual_Maintenance_Rate,0)+(Q31*(1+Annual_License_Fee_Increase))</f>
        <v>0</v>
      </c>
      <c r="V31" s="82">
        <f ca="1">IF((COLUMN()-COLUMN($F31)&gt;$E31),OFFSET('License Revenue'!V31,0,-1*$E31,1,1)*Annual_Maintenance_Rate,0)+(R31*(1+Annual_License_Fee_Increase))</f>
        <v>0</v>
      </c>
      <c r="W31" s="81">
        <f ca="1">IF((COLUMN()-COLUMN($F31)&gt;$E31),OFFSET('License Revenue'!W31,0,-1*$E31,1,1)*Annual_Maintenance_Rate,0)+(S31*(1+Annual_License_Fee_Increase))</f>
        <v>0</v>
      </c>
      <c r="X31" s="82">
        <f ca="1">IF((COLUMN()-COLUMN($F31)&gt;$E31),OFFSET('License Revenue'!X31,0,-1*$E31,1,1)*Annual_Maintenance_Rate,0)+(T31*(1+Annual_License_Fee_Increase))</f>
        <v>0</v>
      </c>
      <c r="Y31" s="82">
        <f ca="1">IF((COLUMN()-COLUMN($F31)&gt;$E31),OFFSET('License Revenue'!Y31,0,-1*$E31,1,1)*Annual_Maintenance_Rate,0)+(U31*(1+Annual_License_Fee_Increase))</f>
        <v>0</v>
      </c>
      <c r="Z31" s="82">
        <f ca="1">IF((COLUMN()-COLUMN($F31)&gt;$E31),OFFSET('License Revenue'!Z31,0,-1*$E31,1,1)*Annual_Maintenance_Rate,0)+(V31*(1+Annual_License_Fee_Increase))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45">
        <f>'MD - Customers'!D38</f>
        <v>7500</v>
      </c>
      <c r="G32" s="79">
        <f ca="1">IF((COLUMN()-COLUMN($F32)&gt;$E32),OFFSET('License Revenue'!G32,0,-1*$E32,1,1)*Annual_Maintenance_Rate,0)</f>
        <v>0</v>
      </c>
      <c r="H32" s="80">
        <f ca="1">IF((COLUMN()-COLUMN($F32)&gt;$E32),OFFSET('License Revenue'!H32,0,-1*$E32,1,1)*Annual_Maintenance_Rate,0)</f>
        <v>0</v>
      </c>
      <c r="I32" s="80">
        <f ca="1">IF((COLUMN()-COLUMN($F32)&gt;$E32),OFFSET('License Revenue'!I32,0,-1*$E32,1,1)*Annual_Maintenance_Rate,0)</f>
        <v>0</v>
      </c>
      <c r="J32" s="80">
        <f ca="1">IF((COLUMN()-COLUMN($F32)&gt;$E32),OFFSET('License Revenue'!J32,0,-1*$E32,1,1)*Annual_Maintenance_Rate,0)</f>
        <v>0</v>
      </c>
      <c r="K32" s="79">
        <f ca="1">IF((COLUMN()-COLUMN($F32)&gt;$E32),OFFSET('License Revenue'!K32,0,-1*$E32,1,1)*Annual_Maintenance_Rate,0)+(G32*(1+Annual_License_Fee_Increase))</f>
        <v>0</v>
      </c>
      <c r="L32" s="80">
        <f ca="1">IF((COLUMN()-COLUMN($F32)&gt;$E32),OFFSET('License Revenue'!L32,0,-1*$E32,1,1)*Annual_Maintenance_Rate,0)+(H32*(1+Annual_License_Fee_Increase))</f>
        <v>0</v>
      </c>
      <c r="M32" s="80">
        <f ca="1">IF((COLUMN()-COLUMN($F32)&gt;$E32),OFFSET('License Revenue'!M32,0,-1*$E32,1,1)*Annual_Maintenance_Rate,0)+(I32*(1+Annual_License_Fee_Increase))</f>
        <v>0</v>
      </c>
      <c r="N32" s="80">
        <f ca="1">IF((COLUMN()-COLUMN($F32)&gt;$E32),OFFSET('License Revenue'!N32,0,-1*$E32,1,1)*Annual_Maintenance_Rate,0)+(J32*(1+Annual_License_Fee_Increase))</f>
        <v>0</v>
      </c>
      <c r="O32" s="79">
        <f ca="1">IF((COLUMN()-COLUMN($F32)&gt;$E32),OFFSET('License Revenue'!O32,0,-1*$E32,1,1)*Annual_Maintenance_Rate,0)+(K32*(1+Annual_License_Fee_Increase))</f>
        <v>0</v>
      </c>
      <c r="P32" s="80">
        <f ca="1">IF((COLUMN()-COLUMN($F32)&gt;$E32),OFFSET('License Revenue'!P32,0,-1*$E32,1,1)*Annual_Maintenance_Rate,0)+(L32*(1+Annual_License_Fee_Increase))</f>
        <v>0</v>
      </c>
      <c r="Q32" s="80">
        <f ca="1">IF((COLUMN()-COLUMN($F32)&gt;$E32),OFFSET('License Revenue'!Q32,0,-1*$E32,1,1)*Annual_Maintenance_Rate,0)+(M32*(1+Annual_License_Fee_Increase))</f>
        <v>0</v>
      </c>
      <c r="R32" s="80">
        <f ca="1">IF((COLUMN()-COLUMN($F32)&gt;$E32),OFFSET('License Revenue'!R32,0,-1*$E32,1,1)*Annual_Maintenance_Rate,0)+(N32*(1+Annual_License_Fee_Increase))</f>
        <v>0</v>
      </c>
      <c r="S32" s="79">
        <f ca="1">IF((COLUMN()-COLUMN($F32)&gt;$E32),OFFSET('License Revenue'!S32,0,-1*$E32,1,1)*Annual_Maintenance_Rate,0)+(O32*(1+Annual_License_Fee_Increase))</f>
        <v>0</v>
      </c>
      <c r="T32" s="80">
        <f ca="1">IF((COLUMN()-COLUMN($F32)&gt;$E32),OFFSET('License Revenue'!T32,0,-1*$E32,1,1)*Annual_Maintenance_Rate,0)+(P32*(1+Annual_License_Fee_Increase))</f>
        <v>0</v>
      </c>
      <c r="U32" s="80">
        <f ca="1">IF((COLUMN()-COLUMN($F32)&gt;$E32),OFFSET('License Revenue'!U32,0,-1*$E32,1,1)*Annual_Maintenance_Rate,0)+(Q32*(1+Annual_License_Fee_Increase))</f>
        <v>0</v>
      </c>
      <c r="V32" s="80">
        <f ca="1">IF((COLUMN()-COLUMN($F32)&gt;$E32),OFFSET('License Revenue'!V32,0,-1*$E32,1,1)*Annual_Maintenance_Rate,0)+(R32*(1+Annual_License_Fee_Increase))</f>
        <v>0</v>
      </c>
      <c r="W32" s="79">
        <f ca="1">IF((COLUMN()-COLUMN($F32)&gt;$E32),OFFSET('License Revenue'!W32,0,-1*$E32,1,1)*Annual_Maintenance_Rate,0)+(S32*(1+Annual_License_Fee_Increase))</f>
        <v>0</v>
      </c>
      <c r="X32" s="80">
        <f ca="1">IF((COLUMN()-COLUMN($F32)&gt;$E32),OFFSET('License Revenue'!X32,0,-1*$E32,1,1)*Annual_Maintenance_Rate,0)+(T32*(1+Annual_License_Fee_Increase))</f>
        <v>0</v>
      </c>
      <c r="Y32" s="80">
        <f ca="1">IF((COLUMN()-COLUMN($F32)&gt;$E32),OFFSET('License Revenue'!Y32,0,-1*$E32,1,1)*Annual_Maintenance_Rate,0)+(U32*(1+Annual_License_Fee_Increase))</f>
        <v>0</v>
      </c>
      <c r="Z32" s="80">
        <f ca="1">IF((COLUMN()-COLUMN($F32)&gt;$E32),OFFSET('License Revenue'!Z32,0,-1*$E32,1,1)*Annual_Maintenance_Rate,0)+(V32*(1+Annual_License_Fee_Increase))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45">
        <f>'MD - Customers'!D39</f>
        <v>7500</v>
      </c>
      <c r="G33" s="79">
        <f ca="1">IF((COLUMN()-COLUMN($F33)&gt;$E33),OFFSET('License Revenue'!G33,0,-1*$E33,1,1)*Annual_Maintenance_Rate,0)</f>
        <v>0</v>
      </c>
      <c r="H33" s="80">
        <f ca="1">IF((COLUMN()-COLUMN($F33)&gt;$E33),OFFSET('License Revenue'!H33,0,-1*$E33,1,1)*Annual_Maintenance_Rate,0)</f>
        <v>0</v>
      </c>
      <c r="I33" s="80">
        <f ca="1">IF((COLUMN()-COLUMN($F33)&gt;$E33),OFFSET('License Revenue'!I33,0,-1*$E33,1,1)*Annual_Maintenance_Rate,0)</f>
        <v>0</v>
      </c>
      <c r="J33" s="80">
        <f ca="1">IF((COLUMN()-COLUMN($F33)&gt;$E33),OFFSET('License Revenue'!J33,0,-1*$E33,1,1)*Annual_Maintenance_Rate,0)</f>
        <v>0</v>
      </c>
      <c r="K33" s="79">
        <f ca="1">IF((COLUMN()-COLUMN($F33)&gt;$E33),OFFSET('License Revenue'!K33,0,-1*$E33,1,1)*Annual_Maintenance_Rate,0)+(G33*(1+Annual_License_Fee_Increase))</f>
        <v>0</v>
      </c>
      <c r="L33" s="80">
        <f ca="1">IF((COLUMN()-COLUMN($F33)&gt;$E33),OFFSET('License Revenue'!L33,0,-1*$E33,1,1)*Annual_Maintenance_Rate,0)+(H33*(1+Annual_License_Fee_Increase))</f>
        <v>0</v>
      </c>
      <c r="M33" s="80">
        <f ca="1">IF((COLUMN()-COLUMN($F33)&gt;$E33),OFFSET('License Revenue'!M33,0,-1*$E33,1,1)*Annual_Maintenance_Rate,0)+(I33*(1+Annual_License_Fee_Increase))</f>
        <v>0</v>
      </c>
      <c r="N33" s="80">
        <f ca="1">IF((COLUMN()-COLUMN($F33)&gt;$E33),OFFSET('License Revenue'!N33,0,-1*$E33,1,1)*Annual_Maintenance_Rate,0)+(J33*(1+Annual_License_Fee_Increase))</f>
        <v>0</v>
      </c>
      <c r="O33" s="79">
        <f ca="1">IF((COLUMN()-COLUMN($F33)&gt;$E33),OFFSET('License Revenue'!O33,0,-1*$E33,1,1)*Annual_Maintenance_Rate,0)+(K33*(1+Annual_License_Fee_Increase))</f>
        <v>0</v>
      </c>
      <c r="P33" s="80">
        <f ca="1">IF((COLUMN()-COLUMN($F33)&gt;$E33),OFFSET('License Revenue'!P33,0,-1*$E33,1,1)*Annual_Maintenance_Rate,0)+(L33*(1+Annual_License_Fee_Increase))</f>
        <v>0</v>
      </c>
      <c r="Q33" s="80">
        <f ca="1">IF((COLUMN()-COLUMN($F33)&gt;$E33),OFFSET('License Revenue'!Q33,0,-1*$E33,1,1)*Annual_Maintenance_Rate,0)+(M33*(1+Annual_License_Fee_Increase))</f>
        <v>0</v>
      </c>
      <c r="R33" s="80">
        <f ca="1">IF((COLUMN()-COLUMN($F33)&gt;$E33),OFFSET('License Revenue'!R33,0,-1*$E33,1,1)*Annual_Maintenance_Rate,0)+(N33*(1+Annual_License_Fee_Increase))</f>
        <v>0</v>
      </c>
      <c r="S33" s="79">
        <f ca="1">IF((COLUMN()-COLUMN($F33)&gt;$E33),OFFSET('License Revenue'!S33,0,-1*$E33,1,1)*Annual_Maintenance_Rate,0)+(O33*(1+Annual_License_Fee_Increase))</f>
        <v>0</v>
      </c>
      <c r="T33" s="80">
        <f ca="1">IF((COLUMN()-COLUMN($F33)&gt;$E33),OFFSET('License Revenue'!T33,0,-1*$E33,1,1)*Annual_Maintenance_Rate,0)+(P33*(1+Annual_License_Fee_Increase))</f>
        <v>0</v>
      </c>
      <c r="U33" s="80">
        <f ca="1">IF((COLUMN()-COLUMN($F33)&gt;$E33),OFFSET('License Revenue'!U33,0,-1*$E33,1,1)*Annual_Maintenance_Rate,0)+(Q33*(1+Annual_License_Fee_Increase))</f>
        <v>0</v>
      </c>
      <c r="V33" s="80">
        <f ca="1">IF((COLUMN()-COLUMN($F33)&gt;$E33),OFFSET('License Revenue'!V33,0,-1*$E33,1,1)*Annual_Maintenance_Rate,0)+(R33*(1+Annual_License_Fee_Increase))</f>
        <v>0</v>
      </c>
      <c r="W33" s="79">
        <f ca="1">IF((COLUMN()-COLUMN($F33)&gt;$E33),OFFSET('License Revenue'!W33,0,-1*$E33,1,1)*Annual_Maintenance_Rate,0)+(S33*(1+Annual_License_Fee_Increase))</f>
        <v>0</v>
      </c>
      <c r="X33" s="80">
        <f ca="1">IF((COLUMN()-COLUMN($F33)&gt;$E33),OFFSET('License Revenue'!X33,0,-1*$E33,1,1)*Annual_Maintenance_Rate,0)+(T33*(1+Annual_License_Fee_Increase))</f>
        <v>0</v>
      </c>
      <c r="Y33" s="80">
        <f ca="1">IF((COLUMN()-COLUMN($F33)&gt;$E33),OFFSET('License Revenue'!Y33,0,-1*$E33,1,1)*Annual_Maintenance_Rate,0)+(U33*(1+Annual_License_Fee_Increase))</f>
        <v>0</v>
      </c>
      <c r="Z33" s="80">
        <f ca="1">IF((COLUMN()-COLUMN($F33)&gt;$E33),OFFSET('License Revenue'!Z33,0,-1*$E33,1,1)*Annual_Maintenance_Rate,0)+(V33*(1+Annual_License_Fee_Increase))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45">
        <f>'MD - Customers'!D40</f>
        <v>7500</v>
      </c>
      <c r="G34" s="79">
        <f ca="1">IF((COLUMN()-COLUMN($F34)&gt;$E34),OFFSET('License Revenue'!G34,0,-1*$E34,1,1)*Annual_Maintenance_Rate,0)</f>
        <v>0</v>
      </c>
      <c r="H34" s="80">
        <f ca="1">IF((COLUMN()-COLUMN($F34)&gt;$E34),OFFSET('License Revenue'!H34,0,-1*$E34,1,1)*Annual_Maintenance_Rate,0)</f>
        <v>0</v>
      </c>
      <c r="I34" s="80">
        <f ca="1">IF((COLUMN()-COLUMN($F34)&gt;$E34),OFFSET('License Revenue'!I34,0,-1*$E34,1,1)*Annual_Maintenance_Rate,0)</f>
        <v>0</v>
      </c>
      <c r="J34" s="80">
        <f ca="1">IF((COLUMN()-COLUMN($F34)&gt;$E34),OFFSET('License Revenue'!J34,0,-1*$E34,1,1)*Annual_Maintenance_Rate,0)</f>
        <v>0</v>
      </c>
      <c r="K34" s="79">
        <f ca="1">IF((COLUMN()-COLUMN($F34)&gt;$E34),OFFSET('License Revenue'!K34,0,-1*$E34,1,1)*Annual_Maintenance_Rate,0)+(G34*(1+Annual_License_Fee_Increase))</f>
        <v>0</v>
      </c>
      <c r="L34" s="80">
        <f ca="1">IF((COLUMN()-COLUMN($F34)&gt;$E34),OFFSET('License Revenue'!L34,0,-1*$E34,1,1)*Annual_Maintenance_Rate,0)+(H34*(1+Annual_License_Fee_Increase))</f>
        <v>0</v>
      </c>
      <c r="M34" s="80">
        <f ca="1">IF((COLUMN()-COLUMN($F34)&gt;$E34),OFFSET('License Revenue'!M34,0,-1*$E34,1,1)*Annual_Maintenance_Rate,0)+(I34*(1+Annual_License_Fee_Increase))</f>
        <v>0</v>
      </c>
      <c r="N34" s="80">
        <f ca="1">IF((COLUMN()-COLUMN($F34)&gt;$E34),OFFSET('License Revenue'!N34,0,-1*$E34,1,1)*Annual_Maintenance_Rate,0)+(J34*(1+Annual_License_Fee_Increase))</f>
        <v>0</v>
      </c>
      <c r="O34" s="79">
        <f ca="1">IF((COLUMN()-COLUMN($F34)&gt;$E34),OFFSET('License Revenue'!O34,0,-1*$E34,1,1)*Annual_Maintenance_Rate,0)+(K34*(1+Annual_License_Fee_Increase))</f>
        <v>0</v>
      </c>
      <c r="P34" s="80">
        <f ca="1">IF((COLUMN()-COLUMN($F34)&gt;$E34),OFFSET('License Revenue'!P34,0,-1*$E34,1,1)*Annual_Maintenance_Rate,0)+(L34*(1+Annual_License_Fee_Increase))</f>
        <v>0</v>
      </c>
      <c r="Q34" s="80">
        <f ca="1">IF((COLUMN()-COLUMN($F34)&gt;$E34),OFFSET('License Revenue'!Q34,0,-1*$E34,1,1)*Annual_Maintenance_Rate,0)+(M34*(1+Annual_License_Fee_Increase))</f>
        <v>0</v>
      </c>
      <c r="R34" s="80">
        <f ca="1">IF((COLUMN()-COLUMN($F34)&gt;$E34),OFFSET('License Revenue'!R34,0,-1*$E34,1,1)*Annual_Maintenance_Rate,0)+(N34*(1+Annual_License_Fee_Increase))</f>
        <v>0</v>
      </c>
      <c r="S34" s="79">
        <f ca="1">IF((COLUMN()-COLUMN($F34)&gt;$E34),OFFSET('License Revenue'!S34,0,-1*$E34,1,1)*Annual_Maintenance_Rate,0)+(O34*(1+Annual_License_Fee_Increase))</f>
        <v>0</v>
      </c>
      <c r="T34" s="80">
        <f ca="1">IF((COLUMN()-COLUMN($F34)&gt;$E34),OFFSET('License Revenue'!T34,0,-1*$E34,1,1)*Annual_Maintenance_Rate,0)+(P34*(1+Annual_License_Fee_Increase))</f>
        <v>0</v>
      </c>
      <c r="U34" s="80">
        <f ca="1">IF((COLUMN()-COLUMN($F34)&gt;$E34),OFFSET('License Revenue'!U34,0,-1*$E34,1,1)*Annual_Maintenance_Rate,0)+(Q34*(1+Annual_License_Fee_Increase))</f>
        <v>0</v>
      </c>
      <c r="V34" s="80">
        <f ca="1">IF((COLUMN()-COLUMN($F34)&gt;$E34),OFFSET('License Revenue'!V34,0,-1*$E34,1,1)*Annual_Maintenance_Rate,0)+(R34*(1+Annual_License_Fee_Increase))</f>
        <v>0</v>
      </c>
      <c r="W34" s="79">
        <f ca="1">IF((COLUMN()-COLUMN($F34)&gt;$E34),OFFSET('License Revenue'!W34,0,-1*$E34,1,1)*Annual_Maintenance_Rate,0)+(S34*(1+Annual_License_Fee_Increase))</f>
        <v>0</v>
      </c>
      <c r="X34" s="80">
        <f ca="1">IF((COLUMN()-COLUMN($F34)&gt;$E34),OFFSET('License Revenue'!X34,0,-1*$E34,1,1)*Annual_Maintenance_Rate,0)+(T34*(1+Annual_License_Fee_Increase))</f>
        <v>0</v>
      </c>
      <c r="Y34" s="80">
        <f ca="1">IF((COLUMN()-COLUMN($F34)&gt;$E34),OFFSET('License Revenue'!Y34,0,-1*$E34,1,1)*Annual_Maintenance_Rate,0)+(U34*(1+Annual_License_Fee_Increase))</f>
        <v>0</v>
      </c>
      <c r="Z34" s="80">
        <f ca="1">IF((COLUMN()-COLUMN($F34)&gt;$E34),OFFSET('License Revenue'!Z34,0,-1*$E34,1,1)*Annual_Maintenance_Rate,0)+(V34*(1+Annual_License_Fee_Increase))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45">
        <f>'MD - Customers'!D41</f>
        <v>7500</v>
      </c>
      <c r="G35" s="79">
        <f ca="1">IF((COLUMN()-COLUMN($F35)&gt;$E35),OFFSET('License Revenue'!G35,0,-1*$E35,1,1)*Annual_Maintenance_Rate,0)</f>
        <v>0</v>
      </c>
      <c r="H35" s="80">
        <f ca="1">IF((COLUMN()-COLUMN($F35)&gt;$E35),OFFSET('License Revenue'!H35,0,-1*$E35,1,1)*Annual_Maintenance_Rate,0)</f>
        <v>0</v>
      </c>
      <c r="I35" s="80">
        <f ca="1">IF((COLUMN()-COLUMN($F35)&gt;$E35),OFFSET('License Revenue'!I35,0,-1*$E35,1,1)*Annual_Maintenance_Rate,0)</f>
        <v>0</v>
      </c>
      <c r="J35" s="80">
        <f ca="1">IF((COLUMN()-COLUMN($F35)&gt;$E35),OFFSET('License Revenue'!J35,0,-1*$E35,1,1)*Annual_Maintenance_Rate,0)</f>
        <v>0</v>
      </c>
      <c r="K35" s="79">
        <f ca="1">IF((COLUMN()-COLUMN($F35)&gt;$E35),OFFSET('License Revenue'!K35,0,-1*$E35,1,1)*Annual_Maintenance_Rate,0)+(G35*(1+Annual_License_Fee_Increase))</f>
        <v>0</v>
      </c>
      <c r="L35" s="80">
        <f ca="1">IF((COLUMN()-COLUMN($F35)&gt;$E35),OFFSET('License Revenue'!L35,0,-1*$E35,1,1)*Annual_Maintenance_Rate,0)+(H35*(1+Annual_License_Fee_Increase))</f>
        <v>0</v>
      </c>
      <c r="M35" s="80">
        <f ca="1">IF((COLUMN()-COLUMN($F35)&gt;$E35),OFFSET('License Revenue'!M35,0,-1*$E35,1,1)*Annual_Maintenance_Rate,0)+(I35*(1+Annual_License_Fee_Increase))</f>
        <v>0</v>
      </c>
      <c r="N35" s="80">
        <f ca="1">IF((COLUMN()-COLUMN($F35)&gt;$E35),OFFSET('License Revenue'!N35,0,-1*$E35,1,1)*Annual_Maintenance_Rate,0)+(J35*(1+Annual_License_Fee_Increase))</f>
        <v>0</v>
      </c>
      <c r="O35" s="79">
        <f ca="1">IF((COLUMN()-COLUMN($F35)&gt;$E35),OFFSET('License Revenue'!O35,0,-1*$E35,1,1)*Annual_Maintenance_Rate,0)+(K35*(1+Annual_License_Fee_Increase))</f>
        <v>0</v>
      </c>
      <c r="P35" s="80">
        <f ca="1">IF((COLUMN()-COLUMN($F35)&gt;$E35),OFFSET('License Revenue'!P35,0,-1*$E35,1,1)*Annual_Maintenance_Rate,0)+(L35*(1+Annual_License_Fee_Increase))</f>
        <v>0</v>
      </c>
      <c r="Q35" s="80">
        <f ca="1">IF((COLUMN()-COLUMN($F35)&gt;$E35),OFFSET('License Revenue'!Q35,0,-1*$E35,1,1)*Annual_Maintenance_Rate,0)+(M35*(1+Annual_License_Fee_Increase))</f>
        <v>0</v>
      </c>
      <c r="R35" s="80">
        <f ca="1">IF((COLUMN()-COLUMN($F35)&gt;$E35),OFFSET('License Revenue'!R35,0,-1*$E35,1,1)*Annual_Maintenance_Rate,0)+(N35*(1+Annual_License_Fee_Increase))</f>
        <v>0</v>
      </c>
      <c r="S35" s="79">
        <f ca="1">IF((COLUMN()-COLUMN($F35)&gt;$E35),OFFSET('License Revenue'!S35,0,-1*$E35,1,1)*Annual_Maintenance_Rate,0)+(O35*(1+Annual_License_Fee_Increase))</f>
        <v>0</v>
      </c>
      <c r="T35" s="80">
        <f ca="1">IF((COLUMN()-COLUMN($F35)&gt;$E35),OFFSET('License Revenue'!T35,0,-1*$E35,1,1)*Annual_Maintenance_Rate,0)+(P35*(1+Annual_License_Fee_Increase))</f>
        <v>0</v>
      </c>
      <c r="U35" s="80">
        <f ca="1">IF((COLUMN()-COLUMN($F35)&gt;$E35),OFFSET('License Revenue'!U35,0,-1*$E35,1,1)*Annual_Maintenance_Rate,0)+(Q35*(1+Annual_License_Fee_Increase))</f>
        <v>0</v>
      </c>
      <c r="V35" s="80">
        <f ca="1">IF((COLUMN()-COLUMN($F35)&gt;$E35),OFFSET('License Revenue'!V35,0,-1*$E35,1,1)*Annual_Maintenance_Rate,0)+(R35*(1+Annual_License_Fee_Increase))</f>
        <v>0</v>
      </c>
      <c r="W35" s="79">
        <f ca="1">IF((COLUMN()-COLUMN($F35)&gt;$E35),OFFSET('License Revenue'!W35,0,-1*$E35,1,1)*Annual_Maintenance_Rate,0)+(S35*(1+Annual_License_Fee_Increase))</f>
        <v>0</v>
      </c>
      <c r="X35" s="80">
        <f ca="1">IF((COLUMN()-COLUMN($F35)&gt;$E35),OFFSET('License Revenue'!X35,0,-1*$E35,1,1)*Annual_Maintenance_Rate,0)+(T35*(1+Annual_License_Fee_Increase))</f>
        <v>0</v>
      </c>
      <c r="Y35" s="80">
        <f ca="1">IF((COLUMN()-COLUMN($F35)&gt;$E35),OFFSET('License Revenue'!Y35,0,-1*$E35,1,1)*Annual_Maintenance_Rate,0)+(U35*(1+Annual_License_Fee_Increase))</f>
        <v>0</v>
      </c>
      <c r="Z35" s="80">
        <f ca="1">IF((COLUMN()-COLUMN($F35)&gt;$E35),OFFSET('License Revenue'!Z35,0,-1*$E35,1,1)*Annual_Maintenance_Rate,0)+(V35*(1+Annual_License_Fee_Increase))</f>
        <v>0</v>
      </c>
    </row>
    <row r="36" spans="1:27" s="53" customFormat="1" x14ac:dyDescent="0.25">
      <c r="A36" s="50"/>
      <c r="B36" s="50"/>
      <c r="C36" s="50"/>
      <c r="D36" s="54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342</v>
      </c>
      <c r="G37" s="75">
        <f t="shared" ref="G37:J37" ca="1" si="0">SUM(G3:G35)</f>
        <v>0</v>
      </c>
      <c r="H37" s="45">
        <f t="shared" ca="1" si="0"/>
        <v>0</v>
      </c>
      <c r="I37" s="45">
        <f t="shared" ca="1" si="0"/>
        <v>0</v>
      </c>
      <c r="J37" s="45">
        <f t="shared" ca="1" si="0"/>
        <v>0</v>
      </c>
      <c r="K37" s="75"/>
      <c r="L37" s="45">
        <f ca="1">SUM(L3:L35)</f>
        <v>0</v>
      </c>
      <c r="M37" s="45">
        <f t="shared" ref="M37:Z37" ca="1" si="1">SUM(M3:M35)</f>
        <v>0</v>
      </c>
      <c r="N37" s="45">
        <f t="shared" ca="1" si="1"/>
        <v>445.50000000000006</v>
      </c>
      <c r="O37" s="75">
        <f t="shared" ca="1" si="1"/>
        <v>0</v>
      </c>
      <c r="P37" s="45">
        <f t="shared" ca="1" si="1"/>
        <v>0</v>
      </c>
      <c r="Q37" s="45">
        <f t="shared" ca="1" si="1"/>
        <v>0</v>
      </c>
      <c r="R37" s="45">
        <f t="shared" ca="1" si="1"/>
        <v>467.77500000000009</v>
      </c>
      <c r="S37" s="75">
        <f t="shared" ca="1" si="1"/>
        <v>469.79999999999995</v>
      </c>
      <c r="T37" s="45">
        <f t="shared" ca="1" si="1"/>
        <v>0</v>
      </c>
      <c r="U37" s="45">
        <f t="shared" ca="1" si="1"/>
        <v>355.75199999999995</v>
      </c>
      <c r="V37" s="45">
        <f t="shared" ca="1" si="1"/>
        <v>491.16375000000011</v>
      </c>
      <c r="W37" s="75">
        <f t="shared" ca="1" si="1"/>
        <v>493.28999999999996</v>
      </c>
      <c r="X37" s="45">
        <f t="shared" ca="1" si="1"/>
        <v>679.38750000000016</v>
      </c>
      <c r="Y37" s="45">
        <f t="shared" ca="1" si="1"/>
        <v>1019.5146</v>
      </c>
      <c r="Z37" s="45">
        <f t="shared" ca="1" si="1"/>
        <v>515.72193750000008</v>
      </c>
    </row>
    <row r="39" spans="1:27" x14ac:dyDescent="0.25">
      <c r="B39" s="119" t="s">
        <v>381</v>
      </c>
      <c r="J39" s="140">
        <f ca="1">SUM(G37:J37)</f>
        <v>0</v>
      </c>
      <c r="N39" s="140">
        <f ca="1">SUM(K37:N37)</f>
        <v>445.50000000000006</v>
      </c>
      <c r="R39" s="140">
        <f ca="1">SUM(O37:R37)</f>
        <v>467.77500000000009</v>
      </c>
      <c r="V39" s="140">
        <f ca="1">SUM(S37:V37)</f>
        <v>1316.7157500000001</v>
      </c>
      <c r="Z39" s="140">
        <f ca="1">SUM(W37:Z37)</f>
        <v>2707.9140375000002</v>
      </c>
    </row>
  </sheetData>
  <conditionalFormatting sqref="G3:Z35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B1" zoomScaleNormal="100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H3" sqref="H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8.7109375" style="42" customWidth="1"/>
    <col min="7" max="7" width="9.140625" style="68"/>
    <col min="8" max="10" width="9.140625" style="42"/>
    <col min="11" max="11" width="9.140625" style="68"/>
    <col min="12" max="12" width="10.5703125" style="42" bestFit="1" customWidth="1"/>
    <col min="13" max="13" width="10" style="42" bestFit="1" customWidth="1"/>
    <col min="14" max="14" width="11.140625" style="42" bestFit="1" customWidth="1"/>
    <col min="15" max="15" width="11.140625" style="68" bestFit="1" customWidth="1"/>
    <col min="16" max="18" width="11.140625" style="42" bestFit="1" customWidth="1"/>
    <col min="19" max="19" width="11.140625" style="68" bestFit="1" customWidth="1"/>
    <col min="20" max="22" width="11.140625" style="42" bestFit="1" customWidth="1"/>
    <col min="23" max="23" width="11.140625" style="68" bestFit="1" customWidth="1"/>
    <col min="24" max="26" width="11.140625" style="42" bestFit="1" customWidth="1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59" t="s">
        <v>143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146" t="s">
        <v>164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44">
        <f>'MD - Customers'!D9</f>
        <v>225</v>
      </c>
      <c r="G3" s="77">
        <f>'New Licenses'!F3*'License Pricing'!$AA9*Y3_Annual_License_Fee_Increase_Factor</f>
        <v>0</v>
      </c>
      <c r="H3" s="78">
        <f>'New Licenses'!G3*'License Pricing'!$AA9*Y3_Annual_License_Fee_Increase_Factor</f>
        <v>0</v>
      </c>
      <c r="I3" s="78">
        <f>'New Licenses'!H3*'License Pricing'!$AA9*Y3_Annual_License_Fee_Increase_Factor</f>
        <v>0</v>
      </c>
      <c r="J3" s="78">
        <f>'New Licenses'!I3*'License Pricing'!$AA9*Y3_Annual_License_Fee_Increase_Factor</f>
        <v>0</v>
      </c>
      <c r="K3" s="77">
        <f>'New Licenses'!J3*'License Pricing'!$AA9*Y4_Annual_License_Fee_Increase_Factor</f>
        <v>0</v>
      </c>
      <c r="L3" s="78">
        <f>'New Licenses'!K3*'License Pricing'!$AA9*Y4_Annual_License_Fee_Increase_Factor</f>
        <v>0</v>
      </c>
      <c r="M3" s="78">
        <f>'New Licenses'!L3*'License Pricing'!$AA9*Y4_Annual_License_Fee_Increase_Factor</f>
        <v>0</v>
      </c>
      <c r="N3" s="78">
        <f>'New Licenses'!M3*'License Pricing'!$AA9*Y4_Annual_License_Fee_Increase_Factor</f>
        <v>0</v>
      </c>
      <c r="O3" s="77">
        <f>'New Licenses'!N3*'License Pricing'!$AA9*Y5_Annual_License_Fee_Increase_Factor</f>
        <v>0</v>
      </c>
      <c r="P3" s="78">
        <f>'New Licenses'!O3*'License Pricing'!$AA9*Y5_Annual_License_Fee_Increase_Factor</f>
        <v>0</v>
      </c>
      <c r="Q3" s="78">
        <f>'New Licenses'!P3*'License Pricing'!$AA9*Y5_Annual_License_Fee_Increase_Factor</f>
        <v>0</v>
      </c>
      <c r="R3" s="78">
        <f>'New Licenses'!Q3*'License Pricing'!$AA9*Y5_Annual_License_Fee_Increase_Factor</f>
        <v>0</v>
      </c>
      <c r="S3" s="77">
        <f>'New Licenses'!R3*'License Pricing'!$AA9*Y6_Annual_License_Fee_Increase_Factor</f>
        <v>0</v>
      </c>
      <c r="T3" s="78">
        <f>'New Licenses'!S3*'License Pricing'!$AA9*Y6_Annual_License_Fee_Increase_Factor</f>
        <v>0</v>
      </c>
      <c r="U3" s="78">
        <f>'New Licenses'!T3*'License Pricing'!$AA9*Y6_Annual_License_Fee_Increase_Factor</f>
        <v>0</v>
      </c>
      <c r="V3" s="78">
        <f>'New Licenses'!U3*'License Pricing'!$AA9*Y6_Annual_License_Fee_Increase_Factor</f>
        <v>0</v>
      </c>
      <c r="W3" s="77">
        <f>'New Licenses'!V3*'License Pricing'!$AA9*Y6_Annual_License_Fee_Increase_Factor</f>
        <v>0</v>
      </c>
      <c r="X3" s="78">
        <f>'New Licenses'!W3*'License Pricing'!$AA9*Y6_Annual_License_Fee_Increase_Factor</f>
        <v>0</v>
      </c>
      <c r="Y3" s="78">
        <f>'New Licenses'!X3*'License Pricing'!$AA9*Y6_Annual_License_Fee_Increase_Factor</f>
        <v>0</v>
      </c>
      <c r="Z3" s="78">
        <f>'New Licenses'!Y3*'License Pricing'!$AA9*Y6_Annual_License_Fee_Increase_Factor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212">
        <f>'New Projects'!E4</f>
        <v>3</v>
      </c>
      <c r="F4" s="48">
        <f>'MD - Customers'!D10</f>
        <v>225</v>
      </c>
      <c r="G4" s="79">
        <f>'New Licenses'!F4*'License Pricing'!$AA10*Y3_Annual_License_Fee_Increase_Factor</f>
        <v>0</v>
      </c>
      <c r="H4" s="80">
        <f>'New Licenses'!G4*'License Pricing'!$AA10*Y3_Annual_License_Fee_Increase_Factor</f>
        <v>0</v>
      </c>
      <c r="I4" s="80">
        <f>'New Licenses'!H4*'License Pricing'!$AA10*Y3_Annual_License_Fee_Increase_Factor</f>
        <v>0</v>
      </c>
      <c r="J4" s="80">
        <f>'New Licenses'!I4*'License Pricing'!$AA10*Y3_Annual_License_Fee_Increase_Factor</f>
        <v>0</v>
      </c>
      <c r="K4" s="79">
        <f>'New Licenses'!J4*'License Pricing'!$AA10*Y4_Annual_License_Fee_Increase_Factor</f>
        <v>0</v>
      </c>
      <c r="L4" s="80">
        <f>'New Licenses'!K4*'License Pricing'!$AA10*Y4_Annual_License_Fee_Increase_Factor</f>
        <v>0</v>
      </c>
      <c r="M4" s="80">
        <f>'New Licenses'!L4*'License Pricing'!$AA10*Y4_Annual_License_Fee_Increase_Factor</f>
        <v>0</v>
      </c>
      <c r="N4" s="80">
        <f>'New Licenses'!M4*'License Pricing'!$AA10*Y4_Annual_License_Fee_Increase_Factor</f>
        <v>0</v>
      </c>
      <c r="O4" s="79">
        <f>'New Licenses'!N4*'License Pricing'!$AA10*Y5_Annual_License_Fee_Increase_Factor</f>
        <v>0</v>
      </c>
      <c r="P4" s="80">
        <f>'New Licenses'!O4*'License Pricing'!$AA10*Y5_Annual_License_Fee_Increase_Factor</f>
        <v>0</v>
      </c>
      <c r="Q4" s="80">
        <f>'New Licenses'!P4*'License Pricing'!$AA10*Y5_Annual_License_Fee_Increase_Factor</f>
        <v>0</v>
      </c>
      <c r="R4" s="80">
        <f>'New Licenses'!Q4*'License Pricing'!$AA10*Y5_Annual_License_Fee_Increase_Factor</f>
        <v>0</v>
      </c>
      <c r="S4" s="79">
        <f>'New Licenses'!R4*'License Pricing'!$AA10*Y6_Annual_License_Fee_Increase_Factor</f>
        <v>0</v>
      </c>
      <c r="T4" s="80">
        <f>'New Licenses'!S4*'License Pricing'!$AA10*Y6_Annual_License_Fee_Increase_Factor</f>
        <v>0</v>
      </c>
      <c r="U4" s="80">
        <f>'New Licenses'!T4*'License Pricing'!$AA10*Y6_Annual_License_Fee_Increase_Factor</f>
        <v>0</v>
      </c>
      <c r="V4" s="80">
        <f>'New Licenses'!U4*'License Pricing'!$AA10*Y6_Annual_License_Fee_Increase_Factor</f>
        <v>0</v>
      </c>
      <c r="W4" s="79">
        <f>'New Licenses'!V4*'License Pricing'!$AA10*Y6_Annual_License_Fee_Increase_Factor</f>
        <v>0</v>
      </c>
      <c r="X4" s="80">
        <f>'New Licenses'!W4*'License Pricing'!$AA10*Y6_Annual_License_Fee_Increase_Factor</f>
        <v>0</v>
      </c>
      <c r="Y4" s="80">
        <f>'New Licenses'!X4*'License Pricing'!$AA10*Y6_Annual_License_Fee_Increase_Factor</f>
        <v>0</v>
      </c>
      <c r="Z4" s="80">
        <f>'New Licenses'!Y4*'License Pricing'!$AA10*Y6_Annual_License_Fee_Increase_Factor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54">
        <f>'New Projects'!E5</f>
        <v>3</v>
      </c>
      <c r="F5" s="213">
        <f>'MD - Customers'!D11</f>
        <v>375</v>
      </c>
      <c r="G5" s="81">
        <f>'New Licenses'!F5*'License Pricing'!$AA11*Y3_Annual_License_Fee_Increase_Factor</f>
        <v>0</v>
      </c>
      <c r="H5" s="82">
        <f>'New Licenses'!G5*'License Pricing'!$AA11*Y3_Annual_License_Fee_Increase_Factor</f>
        <v>0</v>
      </c>
      <c r="I5" s="82">
        <f>'New Licenses'!H5*'License Pricing'!$AA11*Y3_Annual_License_Fee_Increase_Factor</f>
        <v>0</v>
      </c>
      <c r="J5" s="82">
        <f>'New Licenses'!I5*'License Pricing'!$AA11*Y3_Annual_License_Fee_Increase_Factor</f>
        <v>0</v>
      </c>
      <c r="K5" s="81">
        <f>'New Licenses'!J5*'License Pricing'!$AA11*Y4_Annual_License_Fee_Increase_Factor</f>
        <v>0</v>
      </c>
      <c r="L5" s="82">
        <f>'New Licenses'!K5*'License Pricing'!$AA11*Y4_Annual_License_Fee_Increase_Factor</f>
        <v>0</v>
      </c>
      <c r="M5" s="82">
        <f>'New Licenses'!L5*'License Pricing'!$AA11*Y4_Annual_License_Fee_Increase_Factor</f>
        <v>0</v>
      </c>
      <c r="N5" s="82">
        <f>'New Licenses'!M5*'License Pricing'!$AA11*Y4_Annual_License_Fee_Increase_Factor</f>
        <v>0</v>
      </c>
      <c r="O5" s="81">
        <f>'New Licenses'!N5*'License Pricing'!$AA11*Y5_Annual_License_Fee_Increase_Factor</f>
        <v>0</v>
      </c>
      <c r="P5" s="82">
        <f>'New Licenses'!O5*'License Pricing'!$AA11*Y5_Annual_License_Fee_Increase_Factor</f>
        <v>0</v>
      </c>
      <c r="Q5" s="82">
        <f>'New Licenses'!P5*'License Pricing'!$AA11*Y5_Annual_License_Fee_Increase_Factor</f>
        <v>0</v>
      </c>
      <c r="R5" s="82">
        <f>'New Licenses'!Q5*'License Pricing'!$AA11*Y5_Annual_License_Fee_Increase_Factor</f>
        <v>0</v>
      </c>
      <c r="S5" s="81">
        <f>'New Licenses'!R5*'License Pricing'!$AA11*Y6_Annual_License_Fee_Increase_Factor</f>
        <v>0</v>
      </c>
      <c r="T5" s="82">
        <f>'New Licenses'!S5*'License Pricing'!$AA11*Y6_Annual_License_Fee_Increase_Factor</f>
        <v>0</v>
      </c>
      <c r="U5" s="82">
        <f>'New Licenses'!T5*'License Pricing'!$AA11*Y6_Annual_License_Fee_Increase_Factor</f>
        <v>0</v>
      </c>
      <c r="V5" s="82">
        <f>'New Licenses'!U5*'License Pricing'!$AA11*Y6_Annual_License_Fee_Increase_Factor</f>
        <v>0</v>
      </c>
      <c r="W5" s="81">
        <f>'New Licenses'!V5*'License Pricing'!$AA11*Y6_Annual_License_Fee_Increase_Factor</f>
        <v>0</v>
      </c>
      <c r="X5" s="82">
        <f>'New Licenses'!W5*'License Pricing'!$AA11*Y6_Annual_License_Fee_Increase_Factor</f>
        <v>0</v>
      </c>
      <c r="Y5" s="82">
        <f>'New Licenses'!X5*'License Pricing'!$AA11*Y6_Annual_License_Fee_Increase_Factor</f>
        <v>0</v>
      </c>
      <c r="Z5" s="82">
        <f>'New Licenses'!Y5*'License Pricing'!$AA11*Y6_Annual_License_Fee_Increase_Factor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45">
        <f>'MD - Customers'!D12</f>
        <v>375</v>
      </c>
      <c r="G6" s="79">
        <f>'New Licenses'!F6*'License Pricing'!$AA12*Y3_Annual_License_Fee_Increase_Factor</f>
        <v>0</v>
      </c>
      <c r="H6" s="80">
        <f>'New Licenses'!G6*'License Pricing'!$AA12*Y3_Annual_License_Fee_Increase_Factor</f>
        <v>0</v>
      </c>
      <c r="I6" s="80">
        <f>'New Licenses'!H6*'License Pricing'!$AA12*Y3_Annual_License_Fee_Increase_Factor</f>
        <v>0</v>
      </c>
      <c r="J6" s="80">
        <f>'New Licenses'!I6*'License Pricing'!$AA12*Y3_Annual_License_Fee_Increase_Factor</f>
        <v>0</v>
      </c>
      <c r="K6" s="79">
        <f>'New Licenses'!J6*'License Pricing'!$AA12*Y4_Annual_License_Fee_Increase_Factor</f>
        <v>0</v>
      </c>
      <c r="L6" s="80">
        <f>'New Licenses'!K6*'License Pricing'!$AA12*Y4_Annual_License_Fee_Increase_Factor</f>
        <v>0</v>
      </c>
      <c r="M6" s="80">
        <f>'New Licenses'!L6*'License Pricing'!$AA12*Y4_Annual_License_Fee_Increase_Factor</f>
        <v>0</v>
      </c>
      <c r="N6" s="80">
        <f>'New Licenses'!M6*'License Pricing'!$AA12*Y4_Annual_License_Fee_Increase_Factor</f>
        <v>0</v>
      </c>
      <c r="O6" s="79">
        <f>'New Licenses'!N6*'License Pricing'!$AA12*Y5_Annual_License_Fee_Increase_Factor</f>
        <v>0</v>
      </c>
      <c r="P6" s="80">
        <f>'New Licenses'!O6*'License Pricing'!$AA12*Y5_Annual_License_Fee_Increase_Factor</f>
        <v>0</v>
      </c>
      <c r="Q6" s="80">
        <f>'New Licenses'!P6*'License Pricing'!$AA12*Y5_Annual_License_Fee_Increase_Factor</f>
        <v>0</v>
      </c>
      <c r="R6" s="80">
        <f>'New Licenses'!Q6*'License Pricing'!$AA12*Y5_Annual_License_Fee_Increase_Factor</f>
        <v>0</v>
      </c>
      <c r="S6" s="79">
        <f>'New Licenses'!R6*'License Pricing'!$AA12*Y6_Annual_License_Fee_Increase_Factor</f>
        <v>0</v>
      </c>
      <c r="T6" s="80">
        <f>'New Licenses'!S6*'License Pricing'!$AA12*Y6_Annual_License_Fee_Increase_Factor</f>
        <v>0</v>
      </c>
      <c r="U6" s="80">
        <f>'New Licenses'!T6*'License Pricing'!$AA12*Y6_Annual_License_Fee_Increase_Factor</f>
        <v>0</v>
      </c>
      <c r="V6" s="80">
        <f>'New Licenses'!U6*'License Pricing'!$AA12*Y6_Annual_License_Fee_Increase_Factor</f>
        <v>0</v>
      </c>
      <c r="W6" s="79">
        <f>'New Licenses'!V6*'License Pricing'!$AA12*Y6_Annual_License_Fee_Increase_Factor</f>
        <v>0</v>
      </c>
      <c r="X6" s="80">
        <f>'New Licenses'!W6*'License Pricing'!$AA12*Y6_Annual_License_Fee_Increase_Factor</f>
        <v>0</v>
      </c>
      <c r="Y6" s="80">
        <f>'New Licenses'!X6*'License Pricing'!$AA12*Y6_Annual_License_Fee_Increase_Factor</f>
        <v>2995.2000000000003</v>
      </c>
      <c r="Z6" s="80">
        <f>'New Licenses'!Y6*'License Pricing'!$AA12*Y6_Annual_License_Fee_Increase_Factor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54">
        <f>'New Projects'!E7</f>
        <v>4</v>
      </c>
      <c r="F7" s="50">
        <f>'MD - Customers'!D13</f>
        <v>525</v>
      </c>
      <c r="G7" s="81">
        <f>'New Licenses'!F7*'License Pricing'!$AA13*Y3_Annual_License_Fee_Increase_Factor</f>
        <v>0</v>
      </c>
      <c r="H7" s="82">
        <f>'New Licenses'!G7*'License Pricing'!$AA13*Y3_Annual_License_Fee_Increase_Factor</f>
        <v>0</v>
      </c>
      <c r="I7" s="82">
        <f>'New Licenses'!H7*'License Pricing'!$AA13*Y3_Annual_License_Fee_Increase_Factor</f>
        <v>0</v>
      </c>
      <c r="J7" s="82">
        <f>'New Licenses'!I7*'License Pricing'!$AA13*Y3_Annual_License_Fee_Increase_Factor</f>
        <v>0</v>
      </c>
      <c r="K7" s="81">
        <f>'New Licenses'!J7*'License Pricing'!$AA13*Y4_Annual_License_Fee_Increase_Factor</f>
        <v>0</v>
      </c>
      <c r="L7" s="82">
        <f>'New Licenses'!K7*'License Pricing'!$AA13*Y4_Annual_License_Fee_Increase_Factor</f>
        <v>0</v>
      </c>
      <c r="M7" s="82">
        <f>'New Licenses'!L7*'License Pricing'!$AA13*Y4_Annual_License_Fee_Increase_Factor</f>
        <v>0</v>
      </c>
      <c r="N7" s="82">
        <f>'New Licenses'!M7*'License Pricing'!$AA13*Y4_Annual_License_Fee_Increase_Factor</f>
        <v>0</v>
      </c>
      <c r="O7" s="81">
        <f>'New Licenses'!N7*'License Pricing'!$AA13*Y5_Annual_License_Fee_Increase_Factor</f>
        <v>0</v>
      </c>
      <c r="P7" s="82">
        <f>'New Licenses'!O7*'License Pricing'!$AA13*Y5_Annual_License_Fee_Increase_Factor</f>
        <v>0</v>
      </c>
      <c r="Q7" s="82">
        <f>'New Licenses'!P7*'License Pricing'!$AA13*Y5_Annual_License_Fee_Increase_Factor</f>
        <v>0</v>
      </c>
      <c r="R7" s="82">
        <f>'New Licenses'!Q7*'License Pricing'!$AA13*Y5_Annual_License_Fee_Increase_Factor</f>
        <v>0</v>
      </c>
      <c r="S7" s="81">
        <f>'New Licenses'!R7*'License Pricing'!$AA13*Y6_Annual_License_Fee_Increase_Factor</f>
        <v>0</v>
      </c>
      <c r="T7" s="82">
        <f>'New Licenses'!S7*'License Pricing'!$AA13*Y6_Annual_License_Fee_Increase_Factor</f>
        <v>0</v>
      </c>
      <c r="U7" s="82">
        <f>'New Licenses'!T7*'License Pricing'!$AA13*Y6_Annual_License_Fee_Increase_Factor</f>
        <v>0</v>
      </c>
      <c r="V7" s="82">
        <f>'New Licenses'!U7*'License Pricing'!$AA13*Y6_Annual_License_Fee_Increase_Factor</f>
        <v>0</v>
      </c>
      <c r="W7" s="81">
        <f>'New Licenses'!V7*'License Pricing'!$AA13*Y6_Annual_License_Fee_Increase_Factor</f>
        <v>0</v>
      </c>
      <c r="X7" s="82">
        <f>'New Licenses'!W7*'License Pricing'!$AA13*Y6_Annual_License_Fee_Increase_Factor</f>
        <v>0</v>
      </c>
      <c r="Y7" s="82">
        <f>'New Licenses'!X7*'License Pricing'!$AA13*Y6_Annual_License_Fee_Increase_Factor</f>
        <v>0</v>
      </c>
      <c r="Z7" s="82">
        <f>'New Licenses'!Y7*'License Pricing'!$AA13*Y6_Annual_License_Fee_Increase_Factor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45">
        <f>'MD - Customers'!D14</f>
        <v>525</v>
      </c>
      <c r="G8" s="79">
        <f>'New Licenses'!F8*'License Pricing'!$AA14*Y3_Annual_License_Fee_Increase_Factor</f>
        <v>0</v>
      </c>
      <c r="H8" s="80">
        <f>'New Licenses'!G8*'License Pricing'!$AA14*Y3_Annual_License_Fee_Increase_Factor</f>
        <v>0</v>
      </c>
      <c r="I8" s="80">
        <f>'New Licenses'!H8*'License Pricing'!$AA14*Y3_Annual_License_Fee_Increase_Factor</f>
        <v>0</v>
      </c>
      <c r="J8" s="80">
        <f>'New Licenses'!I8*'License Pricing'!$AA14*Y3_Annual_License_Fee_Increase_Factor</f>
        <v>0</v>
      </c>
      <c r="K8" s="79">
        <f>'New Licenses'!J8*'License Pricing'!$AA14*Y4_Annual_License_Fee_Increase_Factor</f>
        <v>0</v>
      </c>
      <c r="L8" s="80">
        <f>'New Licenses'!K8*'License Pricing'!$AA14*Y4_Annual_License_Fee_Increase_Factor</f>
        <v>0</v>
      </c>
      <c r="M8" s="80">
        <f>'New Licenses'!L8*'License Pricing'!$AA14*Y4_Annual_License_Fee_Increase_Factor</f>
        <v>0</v>
      </c>
      <c r="N8" s="80">
        <f>'New Licenses'!M8*'License Pricing'!$AA14*Y4_Annual_License_Fee_Increase_Factor</f>
        <v>0</v>
      </c>
      <c r="O8" s="79">
        <f>'New Licenses'!N8*'License Pricing'!$AA14*Y5_Annual_License_Fee_Increase_Factor</f>
        <v>0</v>
      </c>
      <c r="P8" s="80">
        <f>'New Licenses'!O8*'License Pricing'!$AA14*Y5_Annual_License_Fee_Increase_Factor</f>
        <v>0</v>
      </c>
      <c r="Q8" s="80">
        <f>'New Licenses'!P8*'License Pricing'!$AA14*Y5_Annual_License_Fee_Increase_Factor</f>
        <v>0</v>
      </c>
      <c r="R8" s="80">
        <f>'New Licenses'!Q8*'License Pricing'!$AA14*Y5_Annual_License_Fee_Increase_Factor</f>
        <v>0</v>
      </c>
      <c r="S8" s="79">
        <f>'New Licenses'!R8*'License Pricing'!$AA14*Y6_Annual_License_Fee_Increase_Factor</f>
        <v>0</v>
      </c>
      <c r="T8" s="80">
        <f>'New Licenses'!S8*'License Pricing'!$AA14*Y6_Annual_License_Fee_Increase_Factor</f>
        <v>0</v>
      </c>
      <c r="U8" s="80">
        <f>'New Licenses'!T8*'License Pricing'!$AA14*Y6_Annual_License_Fee_Increase_Factor</f>
        <v>0</v>
      </c>
      <c r="V8" s="80">
        <f>'New Licenses'!U8*'License Pricing'!$AA14*Y6_Annual_License_Fee_Increase_Factor</f>
        <v>0</v>
      </c>
      <c r="W8" s="79">
        <f>'New Licenses'!V8*'License Pricing'!$AA14*Y6_Annual_License_Fee_Increase_Factor</f>
        <v>0</v>
      </c>
      <c r="X8" s="80">
        <f>'New Licenses'!W8*'License Pricing'!$AA14*Y6_Annual_License_Fee_Increase_Factor</f>
        <v>0</v>
      </c>
      <c r="Y8" s="80">
        <f>'New Licenses'!X8*'License Pricing'!$AA14*Y6_Annual_License_Fee_Increase_Factor</f>
        <v>0</v>
      </c>
      <c r="Z8" s="80">
        <f>'New Licenses'!Y8*'License Pricing'!$AA14*Y6_Annual_License_Fee_Increase_Factor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54">
        <f>'New Projects'!E9</f>
        <v>4</v>
      </c>
      <c r="F9" s="213">
        <f>'MD - Customers'!D15</f>
        <v>675</v>
      </c>
      <c r="G9" s="81">
        <f>'New Licenses'!F9*'License Pricing'!$AA15*Y3_Annual_License_Fee_Increase_Factor</f>
        <v>0</v>
      </c>
      <c r="H9" s="82">
        <f>'New Licenses'!G9*'License Pricing'!$AA15*Y3_Annual_License_Fee_Increase_Factor</f>
        <v>0</v>
      </c>
      <c r="I9" s="82">
        <f>'New Licenses'!H9*'License Pricing'!$AA15*Y3_Annual_License_Fee_Increase_Factor</f>
        <v>0</v>
      </c>
      <c r="J9" s="82">
        <f>'New Licenses'!I9*'License Pricing'!$AA15*Y3_Annual_License_Fee_Increase_Factor</f>
        <v>0</v>
      </c>
      <c r="K9" s="81">
        <f>'New Licenses'!J9*'License Pricing'!$AA15*Y4_Annual_License_Fee_Increase_Factor</f>
        <v>0</v>
      </c>
      <c r="L9" s="82">
        <f>'New Licenses'!K9*'License Pricing'!$AA15*Y4_Annual_License_Fee_Increase_Factor</f>
        <v>0</v>
      </c>
      <c r="M9" s="82">
        <f>'New Licenses'!L9*'License Pricing'!$AA15*Y4_Annual_License_Fee_Increase_Factor</f>
        <v>0</v>
      </c>
      <c r="N9" s="82">
        <f>'New Licenses'!M9*'License Pricing'!$AA15*Y4_Annual_License_Fee_Increase_Factor</f>
        <v>0</v>
      </c>
      <c r="O9" s="81">
        <f>'New Licenses'!N9*'License Pricing'!$AA15*Y5_Annual_License_Fee_Increase_Factor</f>
        <v>0</v>
      </c>
      <c r="P9" s="82">
        <f>'New Licenses'!O9*'License Pricing'!$AA15*Y5_Annual_License_Fee_Increase_Factor</f>
        <v>0</v>
      </c>
      <c r="Q9" s="82">
        <f>'New Licenses'!P9*'License Pricing'!$AA15*Y5_Annual_License_Fee_Increase_Factor</f>
        <v>0</v>
      </c>
      <c r="R9" s="82">
        <f>'New Licenses'!Q9*'License Pricing'!$AA15*Y5_Annual_License_Fee_Increase_Factor</f>
        <v>0</v>
      </c>
      <c r="S9" s="81">
        <f>'New Licenses'!R9*'License Pricing'!$AA15*Y6_Annual_License_Fee_Increase_Factor</f>
        <v>0</v>
      </c>
      <c r="T9" s="82">
        <f>'New Licenses'!S9*'License Pricing'!$AA15*Y6_Annual_License_Fee_Increase_Factor</f>
        <v>0</v>
      </c>
      <c r="U9" s="82">
        <f>'New Licenses'!T9*'License Pricing'!$AA15*Y6_Annual_License_Fee_Increase_Factor</f>
        <v>0</v>
      </c>
      <c r="V9" s="82">
        <f>'New Licenses'!U9*'License Pricing'!$AA15*Y6_Annual_License_Fee_Increase_Factor</f>
        <v>0</v>
      </c>
      <c r="W9" s="81">
        <f>'New Licenses'!V9*'License Pricing'!$AA15*Y6_Annual_License_Fee_Increase_Factor</f>
        <v>0</v>
      </c>
      <c r="X9" s="82">
        <f>'New Licenses'!W9*'License Pricing'!$AA15*Y6_Annual_License_Fee_Increase_Factor</f>
        <v>0</v>
      </c>
      <c r="Y9" s="82">
        <f>'New Licenses'!X9*'License Pricing'!$AA15*Y6_Annual_License_Fee_Increase_Factor</f>
        <v>0</v>
      </c>
      <c r="Z9" s="82">
        <f>'New Licenses'!Y9*'License Pricing'!$AA15*Y6_Annual_License_Fee_Increase_Factor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45">
        <f>'MD - Customers'!D16</f>
        <v>675</v>
      </c>
      <c r="G10" s="79">
        <f>'New Licenses'!F10*'License Pricing'!$AA16*Y3_Annual_License_Fee_Increase_Factor</f>
        <v>0</v>
      </c>
      <c r="H10" s="80">
        <f>'New Licenses'!G10*'License Pricing'!$AA16*Y3_Annual_License_Fee_Increase_Factor</f>
        <v>0</v>
      </c>
      <c r="I10" s="80">
        <f>'New Licenses'!H10*'License Pricing'!$AA16*Y3_Annual_License_Fee_Increase_Factor</f>
        <v>0</v>
      </c>
      <c r="J10" s="80">
        <f>'New Licenses'!I10*'License Pricing'!$AA16*Y3_Annual_License_Fee_Increase_Factor</f>
        <v>0</v>
      </c>
      <c r="K10" s="79">
        <f>'New Licenses'!J10*'License Pricing'!$AA16*Y4_Annual_License_Fee_Increase_Factor</f>
        <v>0</v>
      </c>
      <c r="L10" s="80">
        <f>'New Licenses'!K10*'License Pricing'!$AA16*Y4_Annual_License_Fee_Increase_Factor</f>
        <v>0</v>
      </c>
      <c r="M10" s="80">
        <f>'New Licenses'!L10*'License Pricing'!$AA16*Y4_Annual_License_Fee_Increase_Factor</f>
        <v>0</v>
      </c>
      <c r="N10" s="80">
        <f>'New Licenses'!M10*'License Pricing'!$AA16*Y4_Annual_License_Fee_Increase_Factor</f>
        <v>0</v>
      </c>
      <c r="O10" s="79">
        <f>'New Licenses'!N10*'License Pricing'!$AA16*Y5_Annual_License_Fee_Increase_Factor</f>
        <v>0</v>
      </c>
      <c r="P10" s="80">
        <f>'New Licenses'!O10*'License Pricing'!$AA16*Y5_Annual_License_Fee_Increase_Factor</f>
        <v>0</v>
      </c>
      <c r="Q10" s="80">
        <f>'New Licenses'!P10*'License Pricing'!$AA16*Y5_Annual_License_Fee_Increase_Factor</f>
        <v>0</v>
      </c>
      <c r="R10" s="80">
        <f>'New Licenses'!Q10*'License Pricing'!$AA16*Y5_Annual_License_Fee_Increase_Factor</f>
        <v>0</v>
      </c>
      <c r="S10" s="79">
        <f>'New Licenses'!R10*'License Pricing'!$AA16*Y6_Annual_License_Fee_Increase_Factor</f>
        <v>0</v>
      </c>
      <c r="T10" s="80">
        <f>'New Licenses'!S10*'License Pricing'!$AA16*Y6_Annual_License_Fee_Increase_Factor</f>
        <v>0</v>
      </c>
      <c r="U10" s="80">
        <f>'New Licenses'!T10*'License Pricing'!$AA16*Y6_Annual_License_Fee_Increase_Factor</f>
        <v>0</v>
      </c>
      <c r="V10" s="80">
        <f>'New Licenses'!U10*'License Pricing'!$AA16*Y6_Annual_License_Fee_Increase_Factor</f>
        <v>0</v>
      </c>
      <c r="W10" s="79">
        <f>'New Licenses'!V10*'License Pricing'!$AA16*Y6_Annual_License_Fee_Increase_Factor</f>
        <v>0</v>
      </c>
      <c r="X10" s="80">
        <f>'New Licenses'!W10*'License Pricing'!$AA16*Y6_Annual_License_Fee_Increase_Factor</f>
        <v>0</v>
      </c>
      <c r="Y10" s="80">
        <f>'New Licenses'!X10*'License Pricing'!$AA16*Y6_Annual_License_Fee_Increase_Factor</f>
        <v>0</v>
      </c>
      <c r="Z10" s="80">
        <f>'New Licenses'!Y10*'License Pricing'!$AA16*Y6_Annual_License_Fee_Increase_Factor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50">
        <f>'MD - Customers'!D17</f>
        <v>825</v>
      </c>
      <c r="G11" s="81">
        <f>'New Licenses'!F11*'License Pricing'!$AA17*Y3_Annual_License_Fee_Increase_Factor</f>
        <v>0</v>
      </c>
      <c r="H11" s="82">
        <f>'New Licenses'!G11*'License Pricing'!$AA17*Y3_Annual_License_Fee_Increase_Factor</f>
        <v>0</v>
      </c>
      <c r="I11" s="82">
        <f>'New Licenses'!H11*'License Pricing'!$AA17*Y3_Annual_License_Fee_Increase_Factor</f>
        <v>0</v>
      </c>
      <c r="J11" s="82">
        <f>'New Licenses'!I11*'License Pricing'!$AA17*Y3_Annual_License_Fee_Increase_Factor</f>
        <v>0</v>
      </c>
      <c r="K11" s="81">
        <f>'New Licenses'!J11*'License Pricing'!$AA17*Y4_Annual_License_Fee_Increase_Factor</f>
        <v>0</v>
      </c>
      <c r="L11" s="82">
        <f>'New Licenses'!K11*'License Pricing'!$AA17*Y4_Annual_License_Fee_Increase_Factor</f>
        <v>0</v>
      </c>
      <c r="M11" s="82">
        <f>'New Licenses'!L11*'License Pricing'!$AA17*Y4_Annual_License_Fee_Increase_Factor</f>
        <v>0</v>
      </c>
      <c r="N11" s="82">
        <f>'New Licenses'!M11*'License Pricing'!$AA17*Y4_Annual_License_Fee_Increase_Factor</f>
        <v>0</v>
      </c>
      <c r="O11" s="81">
        <f>'New Licenses'!N11*'License Pricing'!$AA17*Y5_Annual_License_Fee_Increase_Factor</f>
        <v>0</v>
      </c>
      <c r="P11" s="82">
        <f>'New Licenses'!O11*'License Pricing'!$AA17*Y5_Annual_License_Fee_Increase_Factor</f>
        <v>0</v>
      </c>
      <c r="Q11" s="82">
        <f>'New Licenses'!P11*'License Pricing'!$AA17*Y5_Annual_License_Fee_Increase_Factor</f>
        <v>0</v>
      </c>
      <c r="R11" s="82">
        <f>'New Licenses'!Q11*'License Pricing'!$AA17*Y5_Annual_License_Fee_Increase_Factor</f>
        <v>0</v>
      </c>
      <c r="S11" s="81">
        <f>'New Licenses'!R11*'License Pricing'!$AA17*Y6_Annual_License_Fee_Increase_Factor</f>
        <v>0</v>
      </c>
      <c r="T11" s="82">
        <f>'New Licenses'!S11*'License Pricing'!$AA17*Y6_Annual_License_Fee_Increase_Factor</f>
        <v>0</v>
      </c>
      <c r="U11" s="82">
        <f>'New Licenses'!T11*'License Pricing'!$AA17*Y6_Annual_License_Fee_Increase_Factor</f>
        <v>0</v>
      </c>
      <c r="V11" s="82">
        <f>'New Licenses'!U11*'License Pricing'!$AA17*Y6_Annual_License_Fee_Increase_Factor</f>
        <v>0</v>
      </c>
      <c r="W11" s="81">
        <f>'New Licenses'!V11*'License Pricing'!$AA17*Y6_Annual_License_Fee_Increase_Factor</f>
        <v>0</v>
      </c>
      <c r="X11" s="82">
        <f>'New Licenses'!W11*'License Pricing'!$AA17*Y6_Annual_License_Fee_Increase_Factor</f>
        <v>0</v>
      </c>
      <c r="Y11" s="82">
        <f>'New Licenses'!X11*'License Pricing'!$AA17*Y6_Annual_License_Fee_Increase_Factor</f>
        <v>0</v>
      </c>
      <c r="Z11" s="82">
        <f>'New Licenses'!Y11*'License Pricing'!$AA17*Y6_Annual_License_Fee_Increase_Factor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45">
        <f>'MD - Customers'!D18</f>
        <v>825</v>
      </c>
      <c r="G12" s="79">
        <f>'New Licenses'!F12*'License Pricing'!$AA18*Y3_Annual_License_Fee_Increase_Factor</f>
        <v>0</v>
      </c>
      <c r="H12" s="80">
        <f>'New Licenses'!G12*'License Pricing'!$AA18*Y3_Annual_License_Fee_Increase_Factor</f>
        <v>0</v>
      </c>
      <c r="I12" s="80">
        <f>'New Licenses'!H12*'License Pricing'!$AA18*Y3_Annual_License_Fee_Increase_Factor</f>
        <v>0</v>
      </c>
      <c r="J12" s="80">
        <f>'New Licenses'!I12*'License Pricing'!$AA18*Y3_Annual_License_Fee_Increase_Factor</f>
        <v>0</v>
      </c>
      <c r="K12" s="79">
        <f>'New Licenses'!J12*'License Pricing'!$AA18*Y4_Annual_License_Fee_Increase_Factor</f>
        <v>0</v>
      </c>
      <c r="L12" s="80">
        <f>'New Licenses'!K12*'License Pricing'!$AA18*Y4_Annual_License_Fee_Increase_Factor</f>
        <v>0</v>
      </c>
      <c r="M12" s="80">
        <f>'New Licenses'!L12*'License Pricing'!$AA18*Y4_Annual_License_Fee_Increase_Factor</f>
        <v>0</v>
      </c>
      <c r="N12" s="80">
        <f>'New Licenses'!M12*'License Pricing'!$AA18*Y4_Annual_License_Fee_Increase_Factor</f>
        <v>0</v>
      </c>
      <c r="O12" s="79">
        <f>'New Licenses'!N12*'License Pricing'!$AA18*Y5_Annual_License_Fee_Increase_Factor</f>
        <v>0</v>
      </c>
      <c r="P12" s="80">
        <f>'New Licenses'!O12*'License Pricing'!$AA18*Y5_Annual_License_Fee_Increase_Factor</f>
        <v>0</v>
      </c>
      <c r="Q12" s="80">
        <f>'New Licenses'!P12*'License Pricing'!$AA18*Y5_Annual_License_Fee_Increase_Factor</f>
        <v>0</v>
      </c>
      <c r="R12" s="80">
        <f>'New Licenses'!Q12*'License Pricing'!$AA18*Y5_Annual_License_Fee_Increase_Factor</f>
        <v>0</v>
      </c>
      <c r="S12" s="79">
        <f>'New Licenses'!R12*'License Pricing'!$AA18*Y6_Annual_License_Fee_Increase_Factor</f>
        <v>0</v>
      </c>
      <c r="T12" s="80">
        <f>'New Licenses'!S12*'License Pricing'!$AA18*Y6_Annual_License_Fee_Increase_Factor</f>
        <v>0</v>
      </c>
      <c r="U12" s="80">
        <f>'New Licenses'!T12*'License Pricing'!$AA18*Y6_Annual_License_Fee_Increase_Factor</f>
        <v>0</v>
      </c>
      <c r="V12" s="80">
        <f>'New Licenses'!U12*'License Pricing'!$AA18*Y6_Annual_License_Fee_Increase_Factor</f>
        <v>0</v>
      </c>
      <c r="W12" s="79">
        <f>'New Licenses'!V12*'License Pricing'!$AA18*Y6_Annual_License_Fee_Increase_Factor</f>
        <v>0</v>
      </c>
      <c r="X12" s="80">
        <f>'New Licenses'!W12*'License Pricing'!$AA18*Y6_Annual_License_Fee_Increase_Factor</f>
        <v>0</v>
      </c>
      <c r="Y12" s="80">
        <f>'New Licenses'!X12*'License Pricing'!$AA18*Y6_Annual_License_Fee_Increase_Factor</f>
        <v>0</v>
      </c>
      <c r="Z12" s="80">
        <f>'New Licenses'!Y12*'License Pricing'!$AA18*Y6_Annual_License_Fee_Increase_Factor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50">
        <f>'MD - Customers'!D19</f>
        <v>1200</v>
      </c>
      <c r="G13" s="81">
        <f>'New Licenses'!F13*'License Pricing'!$AA19*Y3_Annual_License_Fee_Increase_Factor</f>
        <v>0</v>
      </c>
      <c r="H13" s="82">
        <f>'New Licenses'!G13*'License Pricing'!$AA19*Y3_Annual_License_Fee_Increase_Factor</f>
        <v>0</v>
      </c>
      <c r="I13" s="82">
        <f>'New Licenses'!H13*'License Pricing'!$AA19*Y3_Annual_License_Fee_Increase_Factor</f>
        <v>0</v>
      </c>
      <c r="J13" s="82">
        <f>'New Licenses'!I13*'License Pricing'!$AA19*Y3_Annual_License_Fee_Increase_Factor</f>
        <v>0</v>
      </c>
      <c r="K13" s="81">
        <f>'New Licenses'!J13*'License Pricing'!$AA19*Y4_Annual_License_Fee_Increase_Factor</f>
        <v>0</v>
      </c>
      <c r="L13" s="82">
        <f>'New Licenses'!K13*'License Pricing'!$AA19*Y4_Annual_License_Fee_Increase_Factor</f>
        <v>0</v>
      </c>
      <c r="M13" s="82">
        <f>'New Licenses'!L13*'License Pricing'!$AA19*Y4_Annual_License_Fee_Increase_Factor</f>
        <v>0</v>
      </c>
      <c r="N13" s="82">
        <f>'New Licenses'!M13*'License Pricing'!$AA19*Y4_Annual_License_Fee_Increase_Factor</f>
        <v>0</v>
      </c>
      <c r="O13" s="81">
        <f>'New Licenses'!N13*'License Pricing'!$AA19*Y5_Annual_License_Fee_Increase_Factor</f>
        <v>0</v>
      </c>
      <c r="P13" s="82">
        <f>'New Licenses'!O13*'License Pricing'!$AA19*Y5_Annual_License_Fee_Increase_Factor</f>
        <v>0</v>
      </c>
      <c r="Q13" s="82">
        <f>'New Licenses'!P13*'License Pricing'!$AA19*Y5_Annual_License_Fee_Increase_Factor</f>
        <v>0</v>
      </c>
      <c r="R13" s="82">
        <f>'New Licenses'!Q13*'License Pricing'!$AA19*Y5_Annual_License_Fee_Increase_Factor</f>
        <v>0</v>
      </c>
      <c r="S13" s="81">
        <f>'New Licenses'!R13*'License Pricing'!$AA19*Y6_Annual_License_Fee_Increase_Factor</f>
        <v>0</v>
      </c>
      <c r="T13" s="82">
        <f>'New Licenses'!S13*'License Pricing'!$AA19*Y6_Annual_License_Fee_Increase_Factor</f>
        <v>0</v>
      </c>
      <c r="U13" s="82">
        <f>'New Licenses'!T13*'License Pricing'!$AA19*Y6_Annual_License_Fee_Increase_Factor</f>
        <v>0</v>
      </c>
      <c r="V13" s="82">
        <f>'New Licenses'!U13*'License Pricing'!$AA19*Y6_Annual_License_Fee_Increase_Factor</f>
        <v>0</v>
      </c>
      <c r="W13" s="81">
        <f>'New Licenses'!V13*'License Pricing'!$AA19*Y6_Annual_License_Fee_Increase_Factor</f>
        <v>0</v>
      </c>
      <c r="X13" s="82">
        <f>'New Licenses'!W13*'License Pricing'!$AA19*Y6_Annual_License_Fee_Increase_Factor</f>
        <v>0</v>
      </c>
      <c r="Y13" s="82">
        <f>'New Licenses'!X13*'License Pricing'!$AA19*Y6_Annual_License_Fee_Increase_Factor</f>
        <v>0</v>
      </c>
      <c r="Z13" s="82">
        <f>'New Licenses'!Y13*'License Pricing'!$AA19*Y6_Annual_License_Fee_Increase_Factor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45">
        <f>'MD - Customers'!D20</f>
        <v>1200</v>
      </c>
      <c r="G14" s="79">
        <f>'New Licenses'!F14*'License Pricing'!$AA20*Y3_Annual_License_Fee_Increase_Factor</f>
        <v>0</v>
      </c>
      <c r="H14" s="80">
        <f>'New Licenses'!G14*'License Pricing'!$AA20*Y3_Annual_License_Fee_Increase_Factor</f>
        <v>0</v>
      </c>
      <c r="I14" s="80">
        <f>'New Licenses'!H14*'License Pricing'!$AA20*Y3_Annual_License_Fee_Increase_Factor</f>
        <v>0</v>
      </c>
      <c r="J14" s="80">
        <f>'New Licenses'!I14*'License Pricing'!$AA20*Y3_Annual_License_Fee_Increase_Factor</f>
        <v>0</v>
      </c>
      <c r="K14" s="79">
        <f>'New Licenses'!J14*'License Pricing'!$AA20*Y4_Annual_License_Fee_Increase_Factor</f>
        <v>0</v>
      </c>
      <c r="L14" s="80">
        <f>'New Licenses'!K14*'License Pricing'!$AA20*Y4_Annual_License_Fee_Increase_Factor</f>
        <v>0</v>
      </c>
      <c r="M14" s="80">
        <f>'New Licenses'!L14*'License Pricing'!$AA20*Y4_Annual_License_Fee_Increase_Factor</f>
        <v>0</v>
      </c>
      <c r="N14" s="80">
        <f>'New Licenses'!M14*'License Pricing'!$AA20*Y4_Annual_License_Fee_Increase_Factor</f>
        <v>0</v>
      </c>
      <c r="O14" s="79">
        <f>'New Licenses'!N14*'License Pricing'!$AA20*Y5_Annual_License_Fee_Increase_Factor</f>
        <v>2371.6799999999998</v>
      </c>
      <c r="P14" s="80">
        <f>'New Licenses'!O14*'License Pricing'!$AA20*Y5_Annual_License_Fee_Increase_Factor</f>
        <v>0</v>
      </c>
      <c r="Q14" s="80">
        <f>'New Licenses'!P14*'License Pricing'!$AA20*Y5_Annual_License_Fee_Increase_Factor</f>
        <v>0</v>
      </c>
      <c r="R14" s="80">
        <f>'New Licenses'!Q14*'License Pricing'!$AA20*Y5_Annual_License_Fee_Increase_Factor</f>
        <v>0</v>
      </c>
      <c r="S14" s="79">
        <f>'New Licenses'!R14*'License Pricing'!$AA20*Y6_Annual_License_Fee_Increase_Factor</f>
        <v>0</v>
      </c>
      <c r="T14" s="80">
        <f>'New Licenses'!S14*'License Pricing'!$AA20*Y6_Annual_License_Fee_Increase_Factor</f>
        <v>0</v>
      </c>
      <c r="U14" s="80">
        <f>'New Licenses'!T14*'License Pricing'!$AA20*Y6_Annual_License_Fee_Increase_Factor</f>
        <v>0</v>
      </c>
      <c r="V14" s="80">
        <f>'New Licenses'!U14*'License Pricing'!$AA20*Y6_Annual_License_Fee_Increase_Factor</f>
        <v>4976.6400000000003</v>
      </c>
      <c r="W14" s="79">
        <f>'New Licenses'!V14*'License Pricing'!$AA20*Y6_Annual_License_Fee_Increase_Factor</f>
        <v>0</v>
      </c>
      <c r="X14" s="80">
        <f>'New Licenses'!W14*'License Pricing'!$AA20*Y6_Annual_License_Fee_Increase_Factor</f>
        <v>0</v>
      </c>
      <c r="Y14" s="80">
        <f>'New Licenses'!X14*'License Pricing'!$AA20*Y6_Annual_License_Fee_Increase_Factor</f>
        <v>0</v>
      </c>
      <c r="Z14" s="80">
        <f>'New Licenses'!Y14*'License Pricing'!$AA20*Y6_Annual_License_Fee_Increase_Factor</f>
        <v>0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50">
        <f>'MD - Customers'!D21</f>
        <v>1875</v>
      </c>
      <c r="G15" s="81">
        <f>'New Licenses'!F15*'License Pricing'!$AA21*Y3_Annual_License_Fee_Increase_Factor</f>
        <v>0</v>
      </c>
      <c r="H15" s="82">
        <f>'New Licenses'!G15*'License Pricing'!$AA21*Y3_Annual_License_Fee_Increase_Factor</f>
        <v>0</v>
      </c>
      <c r="I15" s="82">
        <f>'New Licenses'!H15*'License Pricing'!$AA21*Y3_Annual_License_Fee_Increase_Factor</f>
        <v>0</v>
      </c>
      <c r="J15" s="82">
        <f>'New Licenses'!I15*'License Pricing'!$AA21*Y3_Annual_License_Fee_Increase_Factor</f>
        <v>0</v>
      </c>
      <c r="K15" s="81">
        <f>'New Licenses'!J15*'License Pricing'!$AA21*Y4_Annual_License_Fee_Increase_Factor</f>
        <v>0</v>
      </c>
      <c r="L15" s="82">
        <f>'New Licenses'!K15*'License Pricing'!$AA21*Y4_Annual_License_Fee_Increase_Factor</f>
        <v>0</v>
      </c>
      <c r="M15" s="82">
        <f>'New Licenses'!L15*'License Pricing'!$AA21*Y4_Annual_License_Fee_Increase_Factor</f>
        <v>0</v>
      </c>
      <c r="N15" s="82">
        <f>'New Licenses'!M15*'License Pricing'!$AA21*Y4_Annual_License_Fee_Increase_Factor</f>
        <v>0</v>
      </c>
      <c r="O15" s="81">
        <f>'New Licenses'!N15*'License Pricing'!$AA21*Y5_Annual_License_Fee_Increase_Factor</f>
        <v>0</v>
      </c>
      <c r="P15" s="82">
        <f>'New Licenses'!O15*'License Pricing'!$AA21*Y5_Annual_License_Fee_Increase_Factor</f>
        <v>0</v>
      </c>
      <c r="Q15" s="82">
        <f>'New Licenses'!P15*'License Pricing'!$AA21*Y5_Annual_License_Fee_Increase_Factor</f>
        <v>0</v>
      </c>
      <c r="R15" s="82">
        <f>'New Licenses'!Q15*'License Pricing'!$AA21*Y5_Annual_License_Fee_Increase_Factor</f>
        <v>0</v>
      </c>
      <c r="S15" s="81">
        <f>'New Licenses'!R15*'License Pricing'!$AA21*Y6_Annual_License_Fee_Increase_Factor</f>
        <v>0</v>
      </c>
      <c r="T15" s="82">
        <f>'New Licenses'!S15*'License Pricing'!$AA21*Y6_Annual_License_Fee_Increase_Factor</f>
        <v>0</v>
      </c>
      <c r="U15" s="82">
        <f>'New Licenses'!T15*'License Pricing'!$AA21*Y6_Annual_License_Fee_Increase_Factor</f>
        <v>0</v>
      </c>
      <c r="V15" s="82">
        <f>'New Licenses'!U15*'License Pricing'!$AA21*Y6_Annual_License_Fee_Increase_Factor</f>
        <v>0</v>
      </c>
      <c r="W15" s="81">
        <f>'New Licenses'!V15*'License Pricing'!$AA21*Y6_Annual_License_Fee_Increase_Factor</f>
        <v>0</v>
      </c>
      <c r="X15" s="82">
        <f>'New Licenses'!W15*'License Pricing'!$AA21*Y6_Annual_License_Fee_Increase_Factor</f>
        <v>0</v>
      </c>
      <c r="Y15" s="82">
        <f>'New Licenses'!X15*'License Pricing'!$AA21*Y6_Annual_License_Fee_Increase_Factor</f>
        <v>0</v>
      </c>
      <c r="Z15" s="82">
        <f>'New Licenses'!Y15*'License Pricing'!$AA21*Y6_Annual_License_Fee_Increase_Factor</f>
        <v>0</v>
      </c>
      <c r="AA15" s="52"/>
    </row>
    <row r="16" spans="1:27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45">
        <f>'MD - Customers'!D22</f>
        <v>1875</v>
      </c>
      <c r="G16" s="79">
        <f>'New Licenses'!F16*'License Pricing'!$AA22*Y3_Annual_License_Fee_Increase_Factor</f>
        <v>2970.0000000000005</v>
      </c>
      <c r="H16" s="80">
        <f>'New Licenses'!G16*'License Pricing'!$AA22*Y3_Annual_License_Fee_Increase_Factor</f>
        <v>0</v>
      </c>
      <c r="I16" s="80">
        <f>'New Licenses'!H16*'License Pricing'!$AA22*Y3_Annual_License_Fee_Increase_Factor</f>
        <v>0</v>
      </c>
      <c r="J16" s="80">
        <f>'New Licenses'!I16*'License Pricing'!$AA22*Y3_Annual_License_Fee_Increase_Factor</f>
        <v>0</v>
      </c>
      <c r="K16" s="79">
        <f>'New Licenses'!J16*'License Pricing'!$AA22*Y4_Annual_License_Fee_Increase_Factor</f>
        <v>0</v>
      </c>
      <c r="L16" s="80">
        <f>'New Licenses'!K16*'License Pricing'!$AA22*Y4_Annual_License_Fee_Increase_Factor</f>
        <v>3132</v>
      </c>
      <c r="M16" s="80">
        <f>'New Licenses'!L16*'License Pricing'!$AA22*Y4_Annual_License_Fee_Increase_Factor</f>
        <v>0</v>
      </c>
      <c r="N16" s="80">
        <f>'New Licenses'!M16*'License Pricing'!$AA22*Y4_Annual_License_Fee_Increase_Factor</f>
        <v>0</v>
      </c>
      <c r="O16" s="79">
        <f>'New Licenses'!N16*'License Pricing'!$AA22*Y5_Annual_License_Fee_Increase_Factor</f>
        <v>0</v>
      </c>
      <c r="P16" s="80">
        <f>'New Licenses'!O16*'License Pricing'!$AA22*Y5_Annual_License_Fee_Increase_Factor</f>
        <v>0</v>
      </c>
      <c r="Q16" s="80">
        <f>'New Licenses'!P16*'License Pricing'!$AA22*Y5_Annual_License_Fee_Increase_Factor</f>
        <v>0</v>
      </c>
      <c r="R16" s="80">
        <f>'New Licenses'!Q16*'License Pricing'!$AA22*Y5_Annual_License_Fee_Increase_Factor</f>
        <v>0</v>
      </c>
      <c r="S16" s="79">
        <f>'New Licenses'!R16*'License Pricing'!$AA22*Y6_Annual_License_Fee_Increase_Factor</f>
        <v>0</v>
      </c>
      <c r="T16" s="80">
        <f>'New Licenses'!S16*'License Pricing'!$AA22*Y6_Annual_License_Fee_Increase_Factor</f>
        <v>0</v>
      </c>
      <c r="U16" s="80">
        <f>'New Licenses'!T16*'License Pricing'!$AA22*Y6_Annual_License_Fee_Increase_Factor</f>
        <v>0</v>
      </c>
      <c r="V16" s="80">
        <f>'New Licenses'!U16*'License Pricing'!$AA22*Y6_Annual_License_Fee_Increase_Factor</f>
        <v>0</v>
      </c>
      <c r="W16" s="79">
        <f>'New Licenses'!V16*'License Pricing'!$AA22*Y6_Annual_License_Fee_Increase_Factor</f>
        <v>0</v>
      </c>
      <c r="X16" s="80">
        <f>'New Licenses'!W16*'License Pricing'!$AA22*Y6_Annual_License_Fee_Increase_Factor</f>
        <v>0</v>
      </c>
      <c r="Y16" s="80">
        <f>'New Licenses'!X16*'License Pricing'!$AA22*Y6_Annual_License_Fee_Increase_Factor</f>
        <v>0</v>
      </c>
      <c r="Z16" s="80">
        <f>'New Licenses'!Y16*'License Pricing'!$AA22*Y6_Annual_License_Fee_Increase_Factor</f>
        <v>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45">
        <f>'MD - Customers'!D23</f>
        <v>1875</v>
      </c>
      <c r="G17" s="79">
        <f>'New Licenses'!F17*'License Pricing'!$AA23*Y3_Annual_License_Fee_Increase_Factor</f>
        <v>0</v>
      </c>
      <c r="H17" s="80">
        <f>'New Licenses'!G17*'License Pricing'!$AA23*Y3_Annual_License_Fee_Increase_Factor</f>
        <v>0</v>
      </c>
      <c r="I17" s="80">
        <f>'New Licenses'!H17*'License Pricing'!$AA23*Y3_Annual_License_Fee_Increase_Factor</f>
        <v>0</v>
      </c>
      <c r="J17" s="80">
        <f>'New Licenses'!I17*'License Pricing'!$AA23*Y3_Annual_License_Fee_Increase_Factor</f>
        <v>0</v>
      </c>
      <c r="K17" s="79">
        <f>'New Licenses'!J17*'License Pricing'!$AA23*Y4_Annual_License_Fee_Increase_Factor</f>
        <v>0</v>
      </c>
      <c r="L17" s="80">
        <f>'New Licenses'!K17*'License Pricing'!$AA23*Y4_Annual_License_Fee_Increase_Factor</f>
        <v>0</v>
      </c>
      <c r="M17" s="80">
        <f>'New Licenses'!L17*'License Pricing'!$AA23*Y4_Annual_License_Fee_Increase_Factor</f>
        <v>0</v>
      </c>
      <c r="N17" s="80">
        <f>'New Licenses'!M17*'License Pricing'!$AA23*Y4_Annual_License_Fee_Increase_Factor</f>
        <v>0</v>
      </c>
      <c r="O17" s="79">
        <f>'New Licenses'!N17*'License Pricing'!$AA23*Y5_Annual_License_Fee_Increase_Factor</f>
        <v>0</v>
      </c>
      <c r="P17" s="80">
        <f>'New Licenses'!O17*'License Pricing'!$AA23*Y5_Annual_License_Fee_Increase_Factor</f>
        <v>0</v>
      </c>
      <c r="Q17" s="80">
        <f>'New Licenses'!P17*'License Pricing'!$AA23*Y5_Annual_License_Fee_Increase_Factor</f>
        <v>0</v>
      </c>
      <c r="R17" s="80">
        <f>'New Licenses'!Q17*'License Pricing'!$AA23*Y5_Annual_License_Fee_Increase_Factor</f>
        <v>0</v>
      </c>
      <c r="S17" s="79">
        <f>'New Licenses'!R17*'License Pricing'!$AA23*Y6_Annual_License_Fee_Increase_Factor</f>
        <v>0</v>
      </c>
      <c r="T17" s="80">
        <f>'New Licenses'!S17*'License Pricing'!$AA23*Y6_Annual_License_Fee_Increase_Factor</f>
        <v>0</v>
      </c>
      <c r="U17" s="80">
        <f>'New Licenses'!T17*'License Pricing'!$AA23*Y6_Annual_License_Fee_Increase_Factor</f>
        <v>0</v>
      </c>
      <c r="V17" s="80">
        <f>'New Licenses'!U17*'License Pricing'!$AA23*Y6_Annual_License_Fee_Increase_Factor</f>
        <v>0</v>
      </c>
      <c r="W17" s="79">
        <f>'New Licenses'!V17*'License Pricing'!$AA23*Y6_Annual_License_Fee_Increase_Factor</f>
        <v>0</v>
      </c>
      <c r="X17" s="80">
        <f>'New Licenses'!W17*'License Pricing'!$AA23*Y6_Annual_License_Fee_Increase_Factor</f>
        <v>0</v>
      </c>
      <c r="Y17" s="80">
        <f>'New Licenses'!X17*'License Pricing'!$AA23*Y6_Annual_License_Fee_Increase_Factor</f>
        <v>0</v>
      </c>
      <c r="Z17" s="80">
        <f>'New Licenses'!Y17*'License Pricing'!$AA23*Y6_Annual_License_Fee_Increase_Factor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50">
        <f>'MD - Customers'!D24</f>
        <v>2625</v>
      </c>
      <c r="G18" s="81">
        <f>'New Licenses'!F18*'License Pricing'!$AA24*Y3_Annual_License_Fee_Increase_Factor</f>
        <v>0</v>
      </c>
      <c r="H18" s="82">
        <f>'New Licenses'!G18*'License Pricing'!$AA24*Y3_Annual_License_Fee_Increase_Factor</f>
        <v>0</v>
      </c>
      <c r="I18" s="82">
        <f>'New Licenses'!H18*'License Pricing'!$AA24*Y3_Annual_License_Fee_Increase_Factor</f>
        <v>0</v>
      </c>
      <c r="J18" s="82">
        <f>'New Licenses'!I18*'License Pricing'!$AA24*Y3_Annual_License_Fee_Increase_Factor</f>
        <v>0</v>
      </c>
      <c r="K18" s="81">
        <f>'New Licenses'!J18*'License Pricing'!$AA24*Y4_Annual_License_Fee_Increase_Factor</f>
        <v>0</v>
      </c>
      <c r="L18" s="82">
        <f>'New Licenses'!K18*'License Pricing'!$AA24*Y4_Annual_License_Fee_Increase_Factor</f>
        <v>0</v>
      </c>
      <c r="M18" s="82">
        <f>'New Licenses'!L18*'License Pricing'!$AA24*Y4_Annual_License_Fee_Increase_Factor</f>
        <v>0</v>
      </c>
      <c r="N18" s="82">
        <f>'New Licenses'!M18*'License Pricing'!$AA24*Y4_Annual_License_Fee_Increase_Factor</f>
        <v>0</v>
      </c>
      <c r="O18" s="81">
        <f>'New Licenses'!N18*'License Pricing'!$AA24*Y5_Annual_License_Fee_Increase_Factor</f>
        <v>0</v>
      </c>
      <c r="P18" s="82">
        <f>'New Licenses'!O18*'License Pricing'!$AA24*Y5_Annual_License_Fee_Increase_Factor</f>
        <v>0</v>
      </c>
      <c r="Q18" s="82">
        <f>'New Licenses'!P18*'License Pricing'!$AA24*Y5_Annual_License_Fee_Increase_Factor</f>
        <v>0</v>
      </c>
      <c r="R18" s="82">
        <f>'New Licenses'!Q18*'License Pricing'!$AA24*Y5_Annual_License_Fee_Increase_Factor</f>
        <v>0</v>
      </c>
      <c r="S18" s="81">
        <f>'New Licenses'!R18*'License Pricing'!$AA24*Y6_Annual_License_Fee_Increase_Factor</f>
        <v>0</v>
      </c>
      <c r="T18" s="82">
        <f>'New Licenses'!S18*'License Pricing'!$AA24*Y6_Annual_License_Fee_Increase_Factor</f>
        <v>0</v>
      </c>
      <c r="U18" s="82">
        <f>'New Licenses'!T18*'License Pricing'!$AA24*Y6_Annual_License_Fee_Increase_Factor</f>
        <v>0</v>
      </c>
      <c r="V18" s="82">
        <f>'New Licenses'!U18*'License Pricing'!$AA24*Y6_Annual_License_Fee_Increase_Factor</f>
        <v>0</v>
      </c>
      <c r="W18" s="81">
        <f>'New Licenses'!V18*'License Pricing'!$AA24*Y6_Annual_License_Fee_Increase_Factor</f>
        <v>0</v>
      </c>
      <c r="X18" s="82">
        <f>'New Licenses'!W18*'License Pricing'!$AA24*Y6_Annual_License_Fee_Increase_Factor</f>
        <v>0</v>
      </c>
      <c r="Y18" s="82">
        <f>'New Licenses'!X18*'License Pricing'!$AA24*Y6_Annual_License_Fee_Increase_Factor</f>
        <v>0</v>
      </c>
      <c r="Z18" s="82">
        <f>'New Licenses'!Y18*'License Pricing'!$AA24*Y6_Annual_License_Fee_Increase_Factor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45">
        <f>'MD - Customers'!D25</f>
        <v>2625</v>
      </c>
      <c r="G19" s="79">
        <f>'New Licenses'!F19*'License Pricing'!$AA25*Y3_Annual_License_Fee_Increase_Factor</f>
        <v>0</v>
      </c>
      <c r="H19" s="80">
        <f>'New Licenses'!G19*'License Pricing'!$AA25*Y3_Annual_License_Fee_Increase_Factor</f>
        <v>0</v>
      </c>
      <c r="I19" s="80">
        <f>'New Licenses'!H19*'License Pricing'!$AA25*Y3_Annual_License_Fee_Increase_Factor</f>
        <v>0</v>
      </c>
      <c r="J19" s="80">
        <f>'New Licenses'!I19*'License Pricing'!$AA25*Y3_Annual_License_Fee_Increase_Factor</f>
        <v>0</v>
      </c>
      <c r="K19" s="79">
        <f>'New Licenses'!J19*'License Pricing'!$AA25*Y4_Annual_License_Fee_Increase_Factor</f>
        <v>0</v>
      </c>
      <c r="L19" s="80">
        <f>'New Licenses'!K19*'License Pricing'!$AA25*Y4_Annual_License_Fee_Increase_Factor</f>
        <v>0</v>
      </c>
      <c r="M19" s="80">
        <f>'New Licenses'!L19*'License Pricing'!$AA25*Y4_Annual_License_Fee_Increase_Factor</f>
        <v>0</v>
      </c>
      <c r="N19" s="80">
        <f>'New Licenses'!M19*'License Pricing'!$AA25*Y4_Annual_License_Fee_Increase_Factor</f>
        <v>0</v>
      </c>
      <c r="O19" s="79">
        <f>'New Licenses'!N19*'License Pricing'!$AA25*Y5_Annual_License_Fee_Increase_Factor</f>
        <v>0</v>
      </c>
      <c r="P19" s="80">
        <f>'New Licenses'!O19*'License Pricing'!$AA25*Y5_Annual_License_Fee_Increase_Factor</f>
        <v>0</v>
      </c>
      <c r="Q19" s="80">
        <f>'New Licenses'!P19*'License Pricing'!$AA25*Y5_Annual_License_Fee_Increase_Factor</f>
        <v>0</v>
      </c>
      <c r="R19" s="80">
        <f>'New Licenses'!Q19*'License Pricing'!$AA25*Y5_Annual_License_Fee_Increase_Factor</f>
        <v>0</v>
      </c>
      <c r="S19" s="79">
        <f>'New Licenses'!R19*'License Pricing'!$AA25*Y6_Annual_License_Fee_Increase_Factor</f>
        <v>0</v>
      </c>
      <c r="T19" s="80">
        <f>'New Licenses'!S19*'License Pricing'!$AA25*Y6_Annual_License_Fee_Increase_Factor</f>
        <v>0</v>
      </c>
      <c r="U19" s="80">
        <f>'New Licenses'!T19*'License Pricing'!$AA25*Y6_Annual_License_Fee_Increase_Factor</f>
        <v>0</v>
      </c>
      <c r="V19" s="80">
        <f>'New Licenses'!U19*'License Pricing'!$AA25*Y6_Annual_License_Fee_Increase_Factor</f>
        <v>0</v>
      </c>
      <c r="W19" s="79">
        <f>'New Licenses'!V19*'License Pricing'!$AA25*Y6_Annual_License_Fee_Increase_Factor</f>
        <v>0</v>
      </c>
      <c r="X19" s="80">
        <f>'New Licenses'!W19*'License Pricing'!$AA25*Y6_Annual_License_Fee_Increase_Factor</f>
        <v>0</v>
      </c>
      <c r="Y19" s="80">
        <f>'New Licenses'!X19*'License Pricing'!$AA25*Y6_Annual_License_Fee_Increase_Factor</f>
        <v>0</v>
      </c>
      <c r="Z19" s="80">
        <f>'New Licenses'!Y19*'License Pricing'!$AA25*Y6_Annual_License_Fee_Increase_Factor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45">
        <f>'MD - Customers'!D26</f>
        <v>2625</v>
      </c>
      <c r="G20" s="79">
        <f>'New Licenses'!F20*'License Pricing'!$AA26*Y3_Annual_License_Fee_Increase_Factor</f>
        <v>0</v>
      </c>
      <c r="H20" s="80">
        <f>'New Licenses'!G20*'License Pricing'!$AA26*Y3_Annual_License_Fee_Increase_Factor</f>
        <v>0</v>
      </c>
      <c r="I20" s="80">
        <f>'New Licenses'!H20*'License Pricing'!$AA26*Y3_Annual_License_Fee_Increase_Factor</f>
        <v>0</v>
      </c>
      <c r="J20" s="80">
        <f>'New Licenses'!I20*'License Pricing'!$AA26*Y3_Annual_License_Fee_Increase_Factor</f>
        <v>0</v>
      </c>
      <c r="K20" s="79">
        <f>'New Licenses'!J20*'License Pricing'!$AA26*Y4_Annual_License_Fee_Increase_Factor</f>
        <v>0</v>
      </c>
      <c r="L20" s="80">
        <f>'New Licenses'!K20*'License Pricing'!$AA26*Y4_Annual_License_Fee_Increase_Factor</f>
        <v>0</v>
      </c>
      <c r="M20" s="80">
        <f>'New Licenses'!L20*'License Pricing'!$AA26*Y4_Annual_License_Fee_Increase_Factor</f>
        <v>0</v>
      </c>
      <c r="N20" s="80">
        <f>'New Licenses'!M20*'License Pricing'!$AA26*Y4_Annual_License_Fee_Increase_Factor</f>
        <v>0</v>
      </c>
      <c r="O20" s="79">
        <f>'New Licenses'!N20*'License Pricing'!$AA26*Y5_Annual_License_Fee_Increase_Factor</f>
        <v>0</v>
      </c>
      <c r="P20" s="80">
        <f>'New Licenses'!O20*'License Pricing'!$AA26*Y5_Annual_License_Fee_Increase_Factor</f>
        <v>0</v>
      </c>
      <c r="Q20" s="80">
        <f>'New Licenses'!P20*'License Pricing'!$AA26*Y5_Annual_License_Fee_Increase_Factor</f>
        <v>0</v>
      </c>
      <c r="R20" s="80">
        <f>'New Licenses'!Q20*'License Pricing'!$AA26*Y5_Annual_License_Fee_Increase_Factor</f>
        <v>0</v>
      </c>
      <c r="S20" s="79">
        <f>'New Licenses'!R20*'License Pricing'!$AA26*Y6_Annual_License_Fee_Increase_Factor</f>
        <v>0</v>
      </c>
      <c r="T20" s="80">
        <f>'New Licenses'!S20*'License Pricing'!$AA26*Y6_Annual_License_Fee_Increase_Factor</f>
        <v>0</v>
      </c>
      <c r="U20" s="80">
        <f>'New Licenses'!T20*'License Pricing'!$AA26*Y6_Annual_License_Fee_Increase_Factor</f>
        <v>0</v>
      </c>
      <c r="V20" s="80">
        <f>'New Licenses'!U20*'License Pricing'!$AA26*Y6_Annual_License_Fee_Increase_Factor</f>
        <v>0</v>
      </c>
      <c r="W20" s="79">
        <f>'New Licenses'!V20*'License Pricing'!$AA26*Y6_Annual_License_Fee_Increase_Factor</f>
        <v>0</v>
      </c>
      <c r="X20" s="80">
        <f>'New Licenses'!W20*'License Pricing'!$AA26*Y6_Annual_License_Fee_Increase_Factor</f>
        <v>0</v>
      </c>
      <c r="Y20" s="80">
        <f>'New Licenses'!X20*'License Pricing'!$AA26*Y6_Annual_License_Fee_Increase_Factor</f>
        <v>0</v>
      </c>
      <c r="Z20" s="80">
        <f>'New Licenses'!Y20*'License Pricing'!$AA26*Y6_Annual_License_Fee_Increase_Factor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50">
        <f>'MD - Customers'!D27</f>
        <v>3750</v>
      </c>
      <c r="G21" s="81">
        <f>'New Licenses'!F21*'License Pricing'!$AA27*Y3_Annual_License_Fee_Increase_Factor</f>
        <v>0</v>
      </c>
      <c r="H21" s="82">
        <f>'New Licenses'!G21*'License Pricing'!$AA27*Y3_Annual_License_Fee_Increase_Factor</f>
        <v>0</v>
      </c>
      <c r="I21" s="82">
        <f>'New Licenses'!H21*'License Pricing'!$AA27*Y3_Annual_License_Fee_Increase_Factor</f>
        <v>0</v>
      </c>
      <c r="J21" s="82">
        <f>'New Licenses'!I21*'License Pricing'!$AA27*Y3_Annual_License_Fee_Increase_Factor</f>
        <v>0</v>
      </c>
      <c r="K21" s="81">
        <f>'New Licenses'!J21*'License Pricing'!$AA27*Y4_Annual_License_Fee_Increase_Factor</f>
        <v>0</v>
      </c>
      <c r="L21" s="82">
        <f>'New Licenses'!K21*'License Pricing'!$AA27*Y4_Annual_License_Fee_Increase_Factor</f>
        <v>0</v>
      </c>
      <c r="M21" s="82">
        <f>'New Licenses'!L21*'License Pricing'!$AA27*Y4_Annual_License_Fee_Increase_Factor</f>
        <v>0</v>
      </c>
      <c r="N21" s="82">
        <f>'New Licenses'!M21*'License Pricing'!$AA27*Y4_Annual_License_Fee_Increase_Factor</f>
        <v>0</v>
      </c>
      <c r="O21" s="81">
        <f>'New Licenses'!N21*'License Pricing'!$AA27*Y5_Annual_License_Fee_Increase_Factor</f>
        <v>0</v>
      </c>
      <c r="P21" s="82">
        <f>'New Licenses'!O21*'License Pricing'!$AA27*Y5_Annual_License_Fee_Increase_Factor</f>
        <v>4529.2500000000009</v>
      </c>
      <c r="Q21" s="82">
        <f>'New Licenses'!P21*'License Pricing'!$AA27*Y5_Annual_License_Fee_Increase_Factor</f>
        <v>0</v>
      </c>
      <c r="R21" s="82">
        <f>'New Licenses'!Q21*'License Pricing'!$AA27*Y5_Annual_License_Fee_Increase_Factor</f>
        <v>0</v>
      </c>
      <c r="S21" s="81">
        <f>'New Licenses'!R21*'License Pricing'!$AA27*Y6_Annual_License_Fee_Increase_Factor</f>
        <v>0</v>
      </c>
      <c r="T21" s="82">
        <f>'New Licenses'!S21*'License Pricing'!$AA27*Y6_Annual_License_Fee_Increase_Factor</f>
        <v>0</v>
      </c>
      <c r="U21" s="82">
        <f>'New Licenses'!T21*'License Pricing'!$AA27*Y6_Annual_License_Fee_Increase_Factor</f>
        <v>0</v>
      </c>
      <c r="V21" s="82">
        <f>'New Licenses'!U21*'License Pricing'!$AA27*Y6_Annual_License_Fee_Increase_Factor</f>
        <v>0</v>
      </c>
      <c r="W21" s="81">
        <f>'New Licenses'!V21*'License Pricing'!$AA27*Y6_Annual_License_Fee_Increase_Factor</f>
        <v>0</v>
      </c>
      <c r="X21" s="82">
        <f>'New Licenses'!W21*'License Pricing'!$AA27*Y6_Annual_License_Fee_Increase_Factor</f>
        <v>0</v>
      </c>
      <c r="Y21" s="82">
        <f>'New Licenses'!X21*'License Pricing'!$AA27*Y6_Annual_License_Fee_Increase_Factor</f>
        <v>0</v>
      </c>
      <c r="Z21" s="82">
        <f>'New Licenses'!Y21*'License Pricing'!$AA27*Y6_Annual_License_Fee_Increase_Factor</f>
        <v>0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45">
        <f>'MD - Customers'!D28</f>
        <v>3750</v>
      </c>
      <c r="G22" s="79">
        <f>'New Licenses'!F22*'License Pricing'!$AA28*Y3_Annual_License_Fee_Increase_Factor</f>
        <v>0</v>
      </c>
      <c r="H22" s="80">
        <f>'New Licenses'!G22*'License Pricing'!$AA28*Y3_Annual_License_Fee_Increase_Factor</f>
        <v>0</v>
      </c>
      <c r="I22" s="80">
        <f>'New Licenses'!H22*'License Pricing'!$AA28*Y3_Annual_License_Fee_Increase_Factor</f>
        <v>0</v>
      </c>
      <c r="J22" s="80">
        <f>'New Licenses'!I22*'License Pricing'!$AA28*Y3_Annual_License_Fee_Increase_Factor</f>
        <v>0</v>
      </c>
      <c r="K22" s="79">
        <f>'New Licenses'!J22*'License Pricing'!$AA28*Y4_Annual_License_Fee_Increase_Factor</f>
        <v>0</v>
      </c>
      <c r="L22" s="80">
        <f>'New Licenses'!K22*'License Pricing'!$AA28*Y4_Annual_License_Fee_Increase_Factor</f>
        <v>0</v>
      </c>
      <c r="M22" s="80">
        <f>'New Licenses'!L22*'License Pricing'!$AA28*Y4_Annual_License_Fee_Increase_Factor</f>
        <v>0</v>
      </c>
      <c r="N22" s="80">
        <f>'New Licenses'!M22*'License Pricing'!$AA28*Y4_Annual_License_Fee_Increase_Factor</f>
        <v>0</v>
      </c>
      <c r="O22" s="79">
        <f>'New Licenses'!N22*'License Pricing'!$AA28*Y5_Annual_License_Fee_Increase_Factor</f>
        <v>0</v>
      </c>
      <c r="P22" s="80">
        <f>'New Licenses'!O22*'License Pricing'!$AA28*Y5_Annual_License_Fee_Increase_Factor</f>
        <v>0</v>
      </c>
      <c r="Q22" s="80">
        <f>'New Licenses'!P22*'License Pricing'!$AA28*Y5_Annual_License_Fee_Increase_Factor</f>
        <v>0</v>
      </c>
      <c r="R22" s="80">
        <f>'New Licenses'!Q22*'License Pricing'!$AA28*Y5_Annual_License_Fee_Increase_Factor</f>
        <v>0</v>
      </c>
      <c r="S22" s="79">
        <f>'New Licenses'!R22*'License Pricing'!$AA28*Y6_Annual_License_Fee_Increase_Factor</f>
        <v>0</v>
      </c>
      <c r="T22" s="80">
        <f>'New Licenses'!S22*'License Pricing'!$AA28*Y6_Annual_License_Fee_Increase_Factor</f>
        <v>0</v>
      </c>
      <c r="U22" s="80">
        <f>'New Licenses'!T22*'License Pricing'!$AA28*Y6_Annual_License_Fee_Increase_Factor</f>
        <v>0</v>
      </c>
      <c r="V22" s="80">
        <f>'New Licenses'!U22*'License Pricing'!$AA28*Y6_Annual_License_Fee_Increase_Factor</f>
        <v>0</v>
      </c>
      <c r="W22" s="79">
        <f>'New Licenses'!V22*'License Pricing'!$AA28*Y6_Annual_License_Fee_Increase_Factor</f>
        <v>0</v>
      </c>
      <c r="X22" s="80">
        <f>'New Licenses'!W22*'License Pricing'!$AA28*Y6_Annual_License_Fee_Increase_Factor</f>
        <v>0</v>
      </c>
      <c r="Y22" s="80">
        <f>'New Licenses'!X22*'License Pricing'!$AA28*Y6_Annual_License_Fee_Increase_Factor</f>
        <v>0</v>
      </c>
      <c r="Z22" s="80">
        <f>'New Licenses'!Y22*'License Pricing'!$AA28*Y6_Annual_License_Fee_Increase_Factor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45">
        <f>'MD - Customers'!D29</f>
        <v>3750</v>
      </c>
      <c r="G23" s="79">
        <f>'New Licenses'!F23*'License Pricing'!$AA29*Y3_Annual_License_Fee_Increase_Factor</f>
        <v>0</v>
      </c>
      <c r="H23" s="80">
        <f>'New Licenses'!G23*'License Pricing'!$AA29*Y3_Annual_License_Fee_Increase_Factor</f>
        <v>0</v>
      </c>
      <c r="I23" s="80">
        <f>'New Licenses'!H23*'License Pricing'!$AA29*Y3_Annual_License_Fee_Increase_Factor</f>
        <v>0</v>
      </c>
      <c r="J23" s="80">
        <f>'New Licenses'!I23*'License Pricing'!$AA29*Y3_Annual_License_Fee_Increase_Factor</f>
        <v>0</v>
      </c>
      <c r="K23" s="79">
        <f>'New Licenses'!J23*'License Pricing'!$AA29*Y4_Annual_License_Fee_Increase_Factor</f>
        <v>0</v>
      </c>
      <c r="L23" s="80">
        <f>'New Licenses'!K23*'License Pricing'!$AA29*Y4_Annual_License_Fee_Increase_Factor</f>
        <v>0</v>
      </c>
      <c r="M23" s="80">
        <f>'New Licenses'!L23*'License Pricing'!$AA29*Y4_Annual_License_Fee_Increase_Factor</f>
        <v>0</v>
      </c>
      <c r="N23" s="80">
        <f>'New Licenses'!M23*'License Pricing'!$AA29*Y4_Annual_License_Fee_Increase_Factor</f>
        <v>0</v>
      </c>
      <c r="O23" s="79">
        <f>'New Licenses'!N23*'License Pricing'!$AA29*Y5_Annual_License_Fee_Increase_Factor</f>
        <v>0</v>
      </c>
      <c r="P23" s="80">
        <f>'New Licenses'!O23*'License Pricing'!$AA29*Y5_Annual_License_Fee_Increase_Factor</f>
        <v>0</v>
      </c>
      <c r="Q23" s="80">
        <f>'New Licenses'!P23*'License Pricing'!$AA29*Y5_Annual_License_Fee_Increase_Factor</f>
        <v>0</v>
      </c>
      <c r="R23" s="80">
        <f>'New Licenses'!Q23*'License Pricing'!$AA29*Y5_Annual_License_Fee_Increase_Factor</f>
        <v>0</v>
      </c>
      <c r="S23" s="79">
        <f>'New Licenses'!R23*'License Pricing'!$AA29*Y6_Annual_License_Fee_Increase_Factor</f>
        <v>0</v>
      </c>
      <c r="T23" s="80">
        <f>'New Licenses'!S23*'License Pricing'!$AA29*Y6_Annual_License_Fee_Increase_Factor</f>
        <v>0</v>
      </c>
      <c r="U23" s="80">
        <f>'New Licenses'!T23*'License Pricing'!$AA29*Y6_Annual_License_Fee_Increase_Factor</f>
        <v>0</v>
      </c>
      <c r="V23" s="80">
        <f>'New Licenses'!U23*'License Pricing'!$AA29*Y6_Annual_License_Fee_Increase_Factor</f>
        <v>0</v>
      </c>
      <c r="W23" s="79">
        <f>'New Licenses'!V23*'License Pricing'!$AA29*Y6_Annual_License_Fee_Increase_Factor</f>
        <v>0</v>
      </c>
      <c r="X23" s="80">
        <f>'New Licenses'!W23*'License Pricing'!$AA29*Y6_Annual_License_Fee_Increase_Factor</f>
        <v>0</v>
      </c>
      <c r="Y23" s="80">
        <f>'New Licenses'!X23*'License Pricing'!$AA29*Y6_Annual_License_Fee_Increase_Factor</f>
        <v>0</v>
      </c>
      <c r="Z23" s="80">
        <f>'New Licenses'!Y23*'License Pricing'!$AA29*Y6_Annual_License_Fee_Increase_Factor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45">
        <f>'MD - Customers'!D30</f>
        <v>3750</v>
      </c>
      <c r="G24" s="79">
        <f>'New Licenses'!F24*'License Pricing'!$AA30*Y3_Annual_License_Fee_Increase_Factor</f>
        <v>0</v>
      </c>
      <c r="H24" s="80">
        <f>'New Licenses'!G24*'License Pricing'!$AA30*Y3_Annual_License_Fee_Increase_Factor</f>
        <v>0</v>
      </c>
      <c r="I24" s="80">
        <f>'New Licenses'!H24*'License Pricing'!$AA30*Y3_Annual_License_Fee_Increase_Factor</f>
        <v>0</v>
      </c>
      <c r="J24" s="80">
        <f>'New Licenses'!I24*'License Pricing'!$AA30*Y3_Annual_License_Fee_Increase_Factor</f>
        <v>0</v>
      </c>
      <c r="K24" s="79">
        <f>'New Licenses'!J24*'License Pricing'!$AA30*Y4_Annual_License_Fee_Increase_Factor</f>
        <v>0</v>
      </c>
      <c r="L24" s="80">
        <f>'New Licenses'!K24*'License Pricing'!$AA30*Y4_Annual_License_Fee_Increase_Factor</f>
        <v>0</v>
      </c>
      <c r="M24" s="80">
        <f>'New Licenses'!L24*'License Pricing'!$AA30*Y4_Annual_License_Fee_Increase_Factor</f>
        <v>0</v>
      </c>
      <c r="N24" s="80">
        <f>'New Licenses'!M24*'License Pricing'!$AA30*Y4_Annual_License_Fee_Increase_Factor</f>
        <v>4306.5</v>
      </c>
      <c r="O24" s="79">
        <f>'New Licenses'!N24*'License Pricing'!$AA30*Y5_Annual_License_Fee_Increase_Factor</f>
        <v>0</v>
      </c>
      <c r="P24" s="80">
        <f>'New Licenses'!O24*'License Pricing'!$AA30*Y5_Annual_License_Fee_Increase_Factor</f>
        <v>0</v>
      </c>
      <c r="Q24" s="80">
        <f>'New Licenses'!P24*'License Pricing'!$AA30*Y5_Annual_License_Fee_Increase_Factor</f>
        <v>0</v>
      </c>
      <c r="R24" s="80">
        <f>'New Licenses'!Q24*'License Pricing'!$AA30*Y5_Annual_License_Fee_Increase_Factor</f>
        <v>0</v>
      </c>
      <c r="S24" s="79">
        <f>'New Licenses'!R24*'License Pricing'!$AA30*Y6_Annual_License_Fee_Increase_Factor</f>
        <v>0</v>
      </c>
      <c r="T24" s="80">
        <f>'New Licenses'!S24*'License Pricing'!$AA30*Y6_Annual_License_Fee_Increase_Factor</f>
        <v>0</v>
      </c>
      <c r="U24" s="80">
        <f>'New Licenses'!T24*'License Pricing'!$AA30*Y6_Annual_License_Fee_Increase_Factor</f>
        <v>0</v>
      </c>
      <c r="V24" s="80">
        <f>'New Licenses'!U24*'License Pricing'!$AA30*Y6_Annual_License_Fee_Increase_Factor</f>
        <v>0</v>
      </c>
      <c r="W24" s="79">
        <f>'New Licenses'!V24*'License Pricing'!$AA30*Y6_Annual_License_Fee_Increase_Factor</f>
        <v>0</v>
      </c>
      <c r="X24" s="80">
        <f>'New Licenses'!W24*'License Pricing'!$AA30*Y6_Annual_License_Fee_Increase_Factor</f>
        <v>0</v>
      </c>
      <c r="Y24" s="80">
        <f>'New Licenses'!X24*'License Pricing'!$AA30*Y6_Annual_License_Fee_Increase_Factor</f>
        <v>0</v>
      </c>
      <c r="Z24" s="80">
        <f>'New Licenses'!Y24*'License Pricing'!$AA30*Y6_Annual_License_Fee_Increase_Factor</f>
        <v>0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45">
        <f>'MD - Customers'!D31</f>
        <v>3750</v>
      </c>
      <c r="G25" s="79">
        <f>'New Licenses'!F25*'License Pricing'!$AA31*Y3_Annual_License_Fee_Increase_Factor</f>
        <v>0</v>
      </c>
      <c r="H25" s="80">
        <f>'New Licenses'!G25*'License Pricing'!$AA31*Y3_Annual_License_Fee_Increase_Factor</f>
        <v>0</v>
      </c>
      <c r="I25" s="80">
        <f>'New Licenses'!H25*'License Pricing'!$AA31*Y3_Annual_License_Fee_Increase_Factor</f>
        <v>0</v>
      </c>
      <c r="J25" s="80">
        <f>'New Licenses'!I25*'License Pricing'!$AA31*Y3_Annual_License_Fee_Increase_Factor</f>
        <v>0</v>
      </c>
      <c r="K25" s="79">
        <f>'New Licenses'!J25*'License Pricing'!$AA31*Y4_Annual_License_Fee_Increase_Factor</f>
        <v>0</v>
      </c>
      <c r="L25" s="80">
        <f>'New Licenses'!K25*'License Pricing'!$AA31*Y4_Annual_License_Fee_Increase_Factor</f>
        <v>0</v>
      </c>
      <c r="M25" s="80">
        <f>'New Licenses'!L25*'License Pricing'!$AA31*Y4_Annual_License_Fee_Increase_Factor</f>
        <v>0</v>
      </c>
      <c r="N25" s="80">
        <f>'New Licenses'!M25*'License Pricing'!$AA31*Y4_Annual_License_Fee_Increase_Factor</f>
        <v>0</v>
      </c>
      <c r="O25" s="79">
        <f>'New Licenses'!N25*'License Pricing'!$AA31*Y5_Annual_License_Fee_Increase_Factor</f>
        <v>0</v>
      </c>
      <c r="P25" s="80">
        <f>'New Licenses'!O25*'License Pricing'!$AA31*Y5_Annual_License_Fee_Increase_Factor</f>
        <v>9058.5000000000018</v>
      </c>
      <c r="Q25" s="80">
        <f>'New Licenses'!P25*'License Pricing'!$AA31*Y5_Annual_License_Fee_Increase_Factor</f>
        <v>0</v>
      </c>
      <c r="R25" s="80">
        <f>'New Licenses'!Q25*'License Pricing'!$AA31*Y5_Annual_License_Fee_Increase_Factor</f>
        <v>0</v>
      </c>
      <c r="S25" s="79">
        <f>'New Licenses'!R25*'License Pricing'!$AA31*Y6_Annual_License_Fee_Increase_Factor</f>
        <v>0</v>
      </c>
      <c r="T25" s="80">
        <f>'New Licenses'!S25*'License Pricing'!$AA31*Y6_Annual_License_Fee_Increase_Factor</f>
        <v>0</v>
      </c>
      <c r="U25" s="80">
        <f>'New Licenses'!T25*'License Pricing'!$AA31*Y6_Annual_License_Fee_Increase_Factor</f>
        <v>0</v>
      </c>
      <c r="V25" s="80">
        <f>'New Licenses'!U25*'License Pricing'!$AA31*Y6_Annual_License_Fee_Increase_Factor</f>
        <v>0</v>
      </c>
      <c r="W25" s="79">
        <f>'New Licenses'!V25*'License Pricing'!$AA31*Y6_Annual_License_Fee_Increase_Factor</f>
        <v>0</v>
      </c>
      <c r="X25" s="80">
        <f>'New Licenses'!W25*'License Pricing'!$AA31*Y6_Annual_License_Fee_Increase_Factor</f>
        <v>0</v>
      </c>
      <c r="Y25" s="80">
        <f>'New Licenses'!X25*'License Pricing'!$AA31*Y6_Annual_License_Fee_Increase_Factor</f>
        <v>0</v>
      </c>
      <c r="Z25" s="80">
        <f>'New Licenses'!Y25*'License Pricing'!$AA31*Y6_Annual_License_Fee_Increase_Factor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50">
        <f>'MD - Customers'!D32</f>
        <v>5250</v>
      </c>
      <c r="G26" s="81">
        <f>'New Licenses'!F26*'License Pricing'!$AA32*Y3_Annual_License_Fee_Increase_Factor</f>
        <v>0</v>
      </c>
      <c r="H26" s="82">
        <f>'New Licenses'!G26*'License Pricing'!$AA32*Y3_Annual_License_Fee_Increase_Factor</f>
        <v>0</v>
      </c>
      <c r="I26" s="82">
        <f>'New Licenses'!H26*'License Pricing'!$AA32*Y3_Annual_License_Fee_Increase_Factor</f>
        <v>0</v>
      </c>
      <c r="J26" s="82">
        <f>'New Licenses'!I26*'License Pricing'!$AA32*Y3_Annual_License_Fee_Increase_Factor</f>
        <v>0</v>
      </c>
      <c r="K26" s="81">
        <f>'New Licenses'!J26*'License Pricing'!$AA32*Y4_Annual_License_Fee_Increase_Factor</f>
        <v>0</v>
      </c>
      <c r="L26" s="82">
        <f>'New Licenses'!K26*'License Pricing'!$AA32*Y4_Annual_License_Fee_Increase_Factor</f>
        <v>0</v>
      </c>
      <c r="M26" s="82">
        <f>'New Licenses'!L26*'License Pricing'!$AA32*Y4_Annual_License_Fee_Increase_Factor</f>
        <v>0</v>
      </c>
      <c r="N26" s="82">
        <f>'New Licenses'!M26*'License Pricing'!$AA32*Y4_Annual_License_Fee_Increase_Factor</f>
        <v>0</v>
      </c>
      <c r="O26" s="81">
        <f>'New Licenses'!N26*'License Pricing'!$AA32*Y5_Annual_License_Fee_Increase_Factor</f>
        <v>0</v>
      </c>
      <c r="P26" s="82">
        <f>'New Licenses'!O26*'License Pricing'!$AA32*Y5_Annual_License_Fee_Increase_Factor</f>
        <v>0</v>
      </c>
      <c r="Q26" s="82">
        <f>'New Licenses'!P26*'License Pricing'!$AA32*Y5_Annual_License_Fee_Increase_Factor</f>
        <v>0</v>
      </c>
      <c r="R26" s="82">
        <f>'New Licenses'!Q26*'License Pricing'!$AA32*Y5_Annual_License_Fee_Increase_Factor</f>
        <v>0</v>
      </c>
      <c r="S26" s="81">
        <f>'New Licenses'!R26*'License Pricing'!$AA32*Y6_Annual_License_Fee_Increase_Factor</f>
        <v>0</v>
      </c>
      <c r="T26" s="82">
        <f>'New Licenses'!S26*'License Pricing'!$AA32*Y6_Annual_License_Fee_Increase_Factor</f>
        <v>16632</v>
      </c>
      <c r="U26" s="82">
        <f>'New Licenses'!T26*'License Pricing'!$AA32*Y6_Annual_License_Fee_Increase_Factor</f>
        <v>0</v>
      </c>
      <c r="V26" s="82">
        <f>'New Licenses'!U26*'License Pricing'!$AA32*Y6_Annual_License_Fee_Increase_Factor</f>
        <v>0</v>
      </c>
      <c r="W26" s="81">
        <f>'New Licenses'!V26*'License Pricing'!$AA32*Y6_Annual_License_Fee_Increase_Factor</f>
        <v>0</v>
      </c>
      <c r="X26" s="82">
        <f>'New Licenses'!W26*'License Pricing'!$AA32*Y6_Annual_License_Fee_Increase_Factor</f>
        <v>0</v>
      </c>
      <c r="Y26" s="82">
        <f>'New Licenses'!X26*'License Pricing'!$AA32*Y6_Annual_License_Fee_Increase_Factor</f>
        <v>0</v>
      </c>
      <c r="Z26" s="82">
        <f>'New Licenses'!Y26*'License Pricing'!$AA32*Y6_Annual_License_Fee_Increase_Factor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45">
        <f>'MD - Customers'!D33</f>
        <v>5250</v>
      </c>
      <c r="G27" s="79">
        <f>'New Licenses'!F27*'License Pricing'!$AA33*Y3_Annual_License_Fee_Increase_Factor</f>
        <v>0</v>
      </c>
      <c r="H27" s="80">
        <f>'New Licenses'!G27*'License Pricing'!$AA33*Y3_Annual_License_Fee_Increase_Factor</f>
        <v>0</v>
      </c>
      <c r="I27" s="80">
        <f>'New Licenses'!H27*'License Pricing'!$AA33*Y3_Annual_License_Fee_Increase_Factor</f>
        <v>0</v>
      </c>
      <c r="J27" s="80">
        <f>'New Licenses'!I27*'License Pricing'!$AA33*Y3_Annual_License_Fee_Increase_Factor</f>
        <v>0</v>
      </c>
      <c r="K27" s="79">
        <f>'New Licenses'!J27*'License Pricing'!$AA33*Y4_Annual_License_Fee_Increase_Factor</f>
        <v>0</v>
      </c>
      <c r="L27" s="80">
        <f>'New Licenses'!K27*'License Pricing'!$AA33*Y4_Annual_License_Fee_Increase_Factor</f>
        <v>0</v>
      </c>
      <c r="M27" s="80">
        <f>'New Licenses'!L27*'License Pricing'!$AA33*Y4_Annual_License_Fee_Increase_Factor</f>
        <v>0</v>
      </c>
      <c r="N27" s="80">
        <f>'New Licenses'!M27*'License Pricing'!$AA33*Y4_Annual_License_Fee_Increase_Factor</f>
        <v>0</v>
      </c>
      <c r="O27" s="79">
        <f>'New Licenses'!N27*'License Pricing'!$AA33*Y5_Annual_License_Fee_Increase_Factor</f>
        <v>0</v>
      </c>
      <c r="P27" s="80">
        <f>'New Licenses'!O27*'License Pricing'!$AA33*Y5_Annual_License_Fee_Increase_Factor</f>
        <v>0</v>
      </c>
      <c r="Q27" s="80">
        <f>'New Licenses'!P27*'License Pricing'!$AA33*Y5_Annual_License_Fee_Increase_Factor</f>
        <v>0</v>
      </c>
      <c r="R27" s="80">
        <f>'New Licenses'!Q27*'License Pricing'!$AA33*Y5_Annual_License_Fee_Increase_Factor</f>
        <v>0</v>
      </c>
      <c r="S27" s="79">
        <f>'New Licenses'!R27*'License Pricing'!$AA33*Y6_Annual_License_Fee_Increase_Factor</f>
        <v>0</v>
      </c>
      <c r="T27" s="80">
        <f>'New Licenses'!S27*'License Pricing'!$AA33*Y6_Annual_License_Fee_Increase_Factor</f>
        <v>0</v>
      </c>
      <c r="U27" s="80">
        <f>'New Licenses'!T27*'License Pricing'!$AA33*Y6_Annual_License_Fee_Increase_Factor</f>
        <v>0</v>
      </c>
      <c r="V27" s="80">
        <f>'New Licenses'!U27*'License Pricing'!$AA33*Y6_Annual_License_Fee_Increase_Factor</f>
        <v>0</v>
      </c>
      <c r="W27" s="79">
        <f>'New Licenses'!V27*'License Pricing'!$AA33*Y6_Annual_License_Fee_Increase_Factor</f>
        <v>0</v>
      </c>
      <c r="X27" s="80">
        <f>'New Licenses'!W27*'License Pricing'!$AA33*Y6_Annual_License_Fee_Increase_Factor</f>
        <v>0</v>
      </c>
      <c r="Y27" s="80">
        <f>'New Licenses'!X27*'License Pricing'!$AA33*Y6_Annual_License_Fee_Increase_Factor</f>
        <v>0</v>
      </c>
      <c r="Z27" s="80">
        <f>'New Licenses'!Y27*'License Pricing'!$AA33*Y6_Annual_License_Fee_Increase_Factor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45">
        <f>'MD - Customers'!D34</f>
        <v>5250</v>
      </c>
      <c r="G28" s="79">
        <f>'New Licenses'!F28*'License Pricing'!$AA34*Y3_Annual_License_Fee_Increase_Factor</f>
        <v>0</v>
      </c>
      <c r="H28" s="80">
        <f>'New Licenses'!G28*'License Pricing'!$AA34*Y3_Annual_License_Fee_Increase_Factor</f>
        <v>0</v>
      </c>
      <c r="I28" s="80">
        <f>'New Licenses'!H28*'License Pricing'!$AA34*Y3_Annual_License_Fee_Increase_Factor</f>
        <v>0</v>
      </c>
      <c r="J28" s="80">
        <f>'New Licenses'!I28*'License Pricing'!$AA34*Y3_Annual_License_Fee_Increase_Factor</f>
        <v>0</v>
      </c>
      <c r="K28" s="79">
        <f>'New Licenses'!J28*'License Pricing'!$AA34*Y4_Annual_License_Fee_Increase_Factor</f>
        <v>0</v>
      </c>
      <c r="L28" s="80">
        <f>'New Licenses'!K28*'License Pricing'!$AA34*Y4_Annual_License_Fee_Increase_Factor</f>
        <v>0</v>
      </c>
      <c r="M28" s="80">
        <f>'New Licenses'!L28*'License Pricing'!$AA34*Y4_Annual_License_Fee_Increase_Factor</f>
        <v>0</v>
      </c>
      <c r="N28" s="80">
        <f>'New Licenses'!M28*'License Pricing'!$AA34*Y4_Annual_License_Fee_Increase_Factor</f>
        <v>0</v>
      </c>
      <c r="O28" s="79">
        <f>'New Licenses'!N28*'License Pricing'!$AA34*Y5_Annual_License_Fee_Increase_Factor</f>
        <v>0</v>
      </c>
      <c r="P28" s="80">
        <f>'New Licenses'!O28*'License Pricing'!$AA34*Y5_Annual_License_Fee_Increase_Factor</f>
        <v>0</v>
      </c>
      <c r="Q28" s="80">
        <f>'New Licenses'!P28*'License Pricing'!$AA34*Y5_Annual_License_Fee_Increase_Factor</f>
        <v>0</v>
      </c>
      <c r="R28" s="80">
        <f>'New Licenses'!Q28*'License Pricing'!$AA34*Y5_Annual_License_Fee_Increase_Factor</f>
        <v>0</v>
      </c>
      <c r="S28" s="79">
        <f>'New Licenses'!R28*'License Pricing'!$AA34*Y6_Annual_License_Fee_Increase_Factor</f>
        <v>0</v>
      </c>
      <c r="T28" s="80">
        <f>'New Licenses'!S28*'License Pricing'!$AA34*Y6_Annual_License_Fee_Increase_Factor</f>
        <v>0</v>
      </c>
      <c r="U28" s="80">
        <f>'New Licenses'!T28*'License Pricing'!$AA34*Y6_Annual_License_Fee_Increase_Factor</f>
        <v>0</v>
      </c>
      <c r="V28" s="80">
        <f>'New Licenses'!U28*'License Pricing'!$AA34*Y6_Annual_License_Fee_Increase_Factor</f>
        <v>0</v>
      </c>
      <c r="W28" s="79">
        <f>'New Licenses'!V28*'License Pricing'!$AA34*Y6_Annual_License_Fee_Increase_Factor</f>
        <v>0</v>
      </c>
      <c r="X28" s="80">
        <f>'New Licenses'!W28*'License Pricing'!$AA34*Y6_Annual_License_Fee_Increase_Factor</f>
        <v>0</v>
      </c>
      <c r="Y28" s="80">
        <f>'New Licenses'!X28*'License Pricing'!$AA34*Y6_Annual_License_Fee_Increase_Factor</f>
        <v>0</v>
      </c>
      <c r="Z28" s="80">
        <f>'New Licenses'!Y28*'License Pricing'!$AA34*Y6_Annual_License_Fee_Increase_Factor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45">
        <f>'MD - Customers'!D35</f>
        <v>5250</v>
      </c>
      <c r="G29" s="79">
        <f>'New Licenses'!F29*'License Pricing'!$AA35*Y3_Annual_License_Fee_Increase_Factor</f>
        <v>0</v>
      </c>
      <c r="H29" s="80">
        <f>'New Licenses'!G29*'License Pricing'!$AA35*Y3_Annual_License_Fee_Increase_Factor</f>
        <v>0</v>
      </c>
      <c r="I29" s="80">
        <f>'New Licenses'!H29*'License Pricing'!$AA35*Y3_Annual_License_Fee_Increase_Factor</f>
        <v>0</v>
      </c>
      <c r="J29" s="80">
        <f>'New Licenses'!I29*'License Pricing'!$AA35*Y3_Annual_License_Fee_Increase_Factor</f>
        <v>0</v>
      </c>
      <c r="K29" s="79">
        <f>'New Licenses'!J29*'License Pricing'!$AA35*Y4_Annual_License_Fee_Increase_Factor</f>
        <v>0</v>
      </c>
      <c r="L29" s="80">
        <f>'New Licenses'!K29*'License Pricing'!$AA35*Y4_Annual_License_Fee_Increase_Factor</f>
        <v>0</v>
      </c>
      <c r="M29" s="80">
        <f>'New Licenses'!L29*'License Pricing'!$AA35*Y4_Annual_License_Fee_Increase_Factor</f>
        <v>0</v>
      </c>
      <c r="N29" s="80">
        <f>'New Licenses'!M29*'License Pricing'!$AA35*Y4_Annual_License_Fee_Increase_Factor</f>
        <v>0</v>
      </c>
      <c r="O29" s="79">
        <f>'New Licenses'!N29*'License Pricing'!$AA35*Y5_Annual_License_Fee_Increase_Factor</f>
        <v>0</v>
      </c>
      <c r="P29" s="80">
        <f>'New Licenses'!O29*'License Pricing'!$AA35*Y5_Annual_License_Fee_Increase_Factor</f>
        <v>0</v>
      </c>
      <c r="Q29" s="80">
        <f>'New Licenses'!P29*'License Pricing'!$AA35*Y5_Annual_License_Fee_Increase_Factor</f>
        <v>0</v>
      </c>
      <c r="R29" s="80">
        <f>'New Licenses'!Q29*'License Pricing'!$AA35*Y5_Annual_License_Fee_Increase_Factor</f>
        <v>0</v>
      </c>
      <c r="S29" s="79">
        <f>'New Licenses'!R29*'License Pricing'!$AA35*Y6_Annual_License_Fee_Increase_Factor</f>
        <v>0</v>
      </c>
      <c r="T29" s="80">
        <f>'New Licenses'!S29*'License Pricing'!$AA35*Y6_Annual_License_Fee_Increase_Factor</f>
        <v>0</v>
      </c>
      <c r="U29" s="80">
        <f>'New Licenses'!T29*'License Pricing'!$AA35*Y6_Annual_License_Fee_Increase_Factor</f>
        <v>0</v>
      </c>
      <c r="V29" s="80">
        <f>'New Licenses'!U29*'License Pricing'!$AA35*Y6_Annual_License_Fee_Increase_Factor</f>
        <v>0</v>
      </c>
      <c r="W29" s="79">
        <f>'New Licenses'!V29*'License Pricing'!$AA35*Y6_Annual_License_Fee_Increase_Factor</f>
        <v>0</v>
      </c>
      <c r="X29" s="80">
        <f>'New Licenses'!W29*'License Pricing'!$AA35*Y6_Annual_License_Fee_Increase_Factor</f>
        <v>0</v>
      </c>
      <c r="Y29" s="80">
        <f>'New Licenses'!X29*'License Pricing'!$AA35*Y6_Annual_License_Fee_Increase_Factor</f>
        <v>0</v>
      </c>
      <c r="Z29" s="80">
        <f>'New Licenses'!Y29*'License Pricing'!$AA35*Y6_Annual_License_Fee_Increase_Factor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45">
        <f>'MD - Customers'!D36</f>
        <v>5250</v>
      </c>
      <c r="G30" s="79">
        <f>'New Licenses'!F30*'License Pricing'!$AA36*Y3_Annual_License_Fee_Increase_Factor</f>
        <v>0</v>
      </c>
      <c r="H30" s="80">
        <f>'New Licenses'!G30*'License Pricing'!$AA36*Y3_Annual_License_Fee_Increase_Factor</f>
        <v>0</v>
      </c>
      <c r="I30" s="80">
        <f>'New Licenses'!H30*'License Pricing'!$AA36*Y3_Annual_License_Fee_Increase_Factor</f>
        <v>0</v>
      </c>
      <c r="J30" s="80">
        <f>'New Licenses'!I30*'License Pricing'!$AA36*Y3_Annual_License_Fee_Increase_Factor</f>
        <v>0</v>
      </c>
      <c r="K30" s="79">
        <f>'New Licenses'!J30*'License Pricing'!$AA36*Y4_Annual_License_Fee_Increase_Factor</f>
        <v>0</v>
      </c>
      <c r="L30" s="80">
        <f>'New Licenses'!K30*'License Pricing'!$AA36*Y4_Annual_License_Fee_Increase_Factor</f>
        <v>0</v>
      </c>
      <c r="M30" s="80">
        <f>'New Licenses'!L30*'License Pricing'!$AA36*Y4_Annual_License_Fee_Increase_Factor</f>
        <v>0</v>
      </c>
      <c r="N30" s="80">
        <f>'New Licenses'!M30*'License Pricing'!$AA36*Y4_Annual_License_Fee_Increase_Factor</f>
        <v>0</v>
      </c>
      <c r="O30" s="79">
        <f>'New Licenses'!N30*'License Pricing'!$AA36*Y5_Annual_License_Fee_Increase_Factor</f>
        <v>0</v>
      </c>
      <c r="P30" s="80">
        <f>'New Licenses'!O30*'License Pricing'!$AA36*Y5_Annual_License_Fee_Increase_Factor</f>
        <v>0</v>
      </c>
      <c r="Q30" s="80">
        <f>'New Licenses'!P30*'License Pricing'!$AA36*Y5_Annual_License_Fee_Increase_Factor</f>
        <v>0</v>
      </c>
      <c r="R30" s="80">
        <f>'New Licenses'!Q30*'License Pricing'!$AA36*Y5_Annual_License_Fee_Increase_Factor</f>
        <v>0</v>
      </c>
      <c r="S30" s="79">
        <f>'New Licenses'!R30*'License Pricing'!$AA36*Y6_Annual_License_Fee_Increase_Factor</f>
        <v>0</v>
      </c>
      <c r="T30" s="80">
        <f>'New Licenses'!S30*'License Pricing'!$AA36*Y6_Annual_License_Fee_Increase_Factor</f>
        <v>0</v>
      </c>
      <c r="U30" s="80">
        <f>'New Licenses'!T30*'License Pricing'!$AA36*Y6_Annual_License_Fee_Increase_Factor</f>
        <v>0</v>
      </c>
      <c r="V30" s="80">
        <f>'New Licenses'!U30*'License Pricing'!$AA36*Y6_Annual_License_Fee_Increase_Factor</f>
        <v>0</v>
      </c>
      <c r="W30" s="79">
        <f>'New Licenses'!V30*'License Pricing'!$AA36*Y6_Annual_License_Fee_Increase_Factor</f>
        <v>0</v>
      </c>
      <c r="X30" s="80">
        <f>'New Licenses'!W30*'License Pricing'!$AA36*Y6_Annual_License_Fee_Increase_Factor</f>
        <v>0</v>
      </c>
      <c r="Y30" s="80">
        <f>'New Licenses'!X30*'License Pricing'!$AA36*Y6_Annual_License_Fee_Increase_Factor</f>
        <v>0</v>
      </c>
      <c r="Z30" s="80">
        <f>'New Licenses'!Y30*'License Pricing'!$AA36*Y6_Annual_License_Fee_Increase_Factor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50">
        <f>'MD - Customers'!D37</f>
        <v>7500</v>
      </c>
      <c r="G31" s="81">
        <f>'New Licenses'!F31*'License Pricing'!$AA37*Y3_Annual_License_Fee_Increase_Factor</f>
        <v>0</v>
      </c>
      <c r="H31" s="82">
        <f>'New Licenses'!G31*'License Pricing'!$AA37*Y3_Annual_License_Fee_Increase_Factor</f>
        <v>0</v>
      </c>
      <c r="I31" s="82">
        <f>'New Licenses'!H31*'License Pricing'!$AA37*Y3_Annual_License_Fee_Increase_Factor</f>
        <v>0</v>
      </c>
      <c r="J31" s="82">
        <f>'New Licenses'!I31*'License Pricing'!$AA37*Y3_Annual_License_Fee_Increase_Factor</f>
        <v>0</v>
      </c>
      <c r="K31" s="81">
        <f>'New Licenses'!J31*'License Pricing'!$AA37*Y4_Annual_License_Fee_Increase_Factor</f>
        <v>0</v>
      </c>
      <c r="L31" s="82">
        <f>'New Licenses'!K31*'License Pricing'!$AA37*Y4_Annual_License_Fee_Increase_Factor</f>
        <v>0</v>
      </c>
      <c r="M31" s="82">
        <f>'New Licenses'!L31*'License Pricing'!$AA37*Y4_Annual_License_Fee_Increase_Factor</f>
        <v>0</v>
      </c>
      <c r="N31" s="82">
        <f>'New Licenses'!M31*'License Pricing'!$AA37*Y4_Annual_License_Fee_Increase_Factor</f>
        <v>0</v>
      </c>
      <c r="O31" s="81">
        <f>'New Licenses'!N31*'License Pricing'!$AA37*Y5_Annual_License_Fee_Increase_Factor</f>
        <v>0</v>
      </c>
      <c r="P31" s="82">
        <f>'New Licenses'!O31*'License Pricing'!$AA37*Y5_Annual_License_Fee_Increase_Factor</f>
        <v>0</v>
      </c>
      <c r="Q31" s="82">
        <f>'New Licenses'!P31*'License Pricing'!$AA37*Y5_Annual_License_Fee_Increase_Factor</f>
        <v>0</v>
      </c>
      <c r="R31" s="82">
        <f>'New Licenses'!Q31*'License Pricing'!$AA37*Y5_Annual_License_Fee_Increase_Factor</f>
        <v>0</v>
      </c>
      <c r="S31" s="81">
        <f>'New Licenses'!R31*'License Pricing'!$AA37*Y6_Annual_License_Fee_Increase_Factor</f>
        <v>0</v>
      </c>
      <c r="T31" s="82">
        <f>'New Licenses'!S31*'License Pricing'!$AA37*Y6_Annual_License_Fee_Increase_Factor</f>
        <v>0</v>
      </c>
      <c r="U31" s="82">
        <f>'New Licenses'!T31*'License Pricing'!$AA37*Y6_Annual_License_Fee_Increase_Factor</f>
        <v>0</v>
      </c>
      <c r="V31" s="82">
        <f>'New Licenses'!U31*'License Pricing'!$AA37*Y6_Annual_License_Fee_Increase_Factor</f>
        <v>0</v>
      </c>
      <c r="W31" s="81">
        <f>'New Licenses'!V31*'License Pricing'!$AA37*Y6_Annual_License_Fee_Increase_Factor</f>
        <v>0</v>
      </c>
      <c r="X31" s="82">
        <f>'New Licenses'!W31*'License Pricing'!$AA37*Y6_Annual_License_Fee_Increase_Factor</f>
        <v>0</v>
      </c>
      <c r="Y31" s="82">
        <f>'New Licenses'!X31*'License Pricing'!$AA37*Y6_Annual_License_Fee_Increase_Factor</f>
        <v>0</v>
      </c>
      <c r="Z31" s="82">
        <f>'New Licenses'!Y31*'License Pricing'!$AA37*Y6_Annual_License_Fee_Increase_Factor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45">
        <f>'MD - Customers'!D38</f>
        <v>7500</v>
      </c>
      <c r="G32" s="79">
        <f>'New Licenses'!F32*'License Pricing'!$AA38*Y3_Annual_License_Fee_Increase_Factor</f>
        <v>0</v>
      </c>
      <c r="H32" s="80">
        <f>'New Licenses'!G32*'License Pricing'!$AA38*Y3_Annual_License_Fee_Increase_Factor</f>
        <v>0</v>
      </c>
      <c r="I32" s="80">
        <f>'New Licenses'!H32*'License Pricing'!$AA38*Y3_Annual_License_Fee_Increase_Factor</f>
        <v>0</v>
      </c>
      <c r="J32" s="80">
        <f>'New Licenses'!I32*'License Pricing'!$AA38*Y3_Annual_License_Fee_Increase_Factor</f>
        <v>0</v>
      </c>
      <c r="K32" s="79">
        <f>'New Licenses'!J32*'License Pricing'!$AA38*Y4_Annual_License_Fee_Increase_Factor</f>
        <v>0</v>
      </c>
      <c r="L32" s="80">
        <f>'New Licenses'!K32*'License Pricing'!$AA38*Y4_Annual_License_Fee_Increase_Factor</f>
        <v>0</v>
      </c>
      <c r="M32" s="80">
        <f>'New Licenses'!L32*'License Pricing'!$AA38*Y4_Annual_License_Fee_Increase_Factor</f>
        <v>0</v>
      </c>
      <c r="N32" s="80">
        <f>'New Licenses'!M32*'License Pricing'!$AA38*Y4_Annual_License_Fee_Increase_Factor</f>
        <v>0</v>
      </c>
      <c r="O32" s="79">
        <f>'New Licenses'!N32*'License Pricing'!$AA38*Y5_Annual_License_Fee_Increase_Factor</f>
        <v>0</v>
      </c>
      <c r="P32" s="80">
        <f>'New Licenses'!O32*'License Pricing'!$AA38*Y5_Annual_License_Fee_Increase_Factor</f>
        <v>0</v>
      </c>
      <c r="Q32" s="80">
        <f>'New Licenses'!P32*'License Pricing'!$AA38*Y5_Annual_License_Fee_Increase_Factor</f>
        <v>0</v>
      </c>
      <c r="R32" s="80">
        <f>'New Licenses'!Q32*'License Pricing'!$AA38*Y5_Annual_License_Fee_Increase_Factor</f>
        <v>0</v>
      </c>
      <c r="S32" s="79">
        <f>'New Licenses'!R32*'License Pricing'!$AA38*Y6_Annual_License_Fee_Increase_Factor</f>
        <v>0</v>
      </c>
      <c r="T32" s="80">
        <f>'New Licenses'!S32*'License Pricing'!$AA38*Y6_Annual_License_Fee_Increase_Factor</f>
        <v>0</v>
      </c>
      <c r="U32" s="80">
        <f>'New Licenses'!T32*'License Pricing'!$AA38*Y6_Annual_License_Fee_Increase_Factor</f>
        <v>0</v>
      </c>
      <c r="V32" s="80">
        <f>'New Licenses'!U32*'License Pricing'!$AA38*Y6_Annual_License_Fee_Increase_Factor</f>
        <v>0</v>
      </c>
      <c r="W32" s="79">
        <f>'New Licenses'!V32*'License Pricing'!$AA38*Y6_Annual_License_Fee_Increase_Factor</f>
        <v>0</v>
      </c>
      <c r="X32" s="80">
        <f>'New Licenses'!W32*'License Pricing'!$AA38*Y6_Annual_License_Fee_Increase_Factor</f>
        <v>0</v>
      </c>
      <c r="Y32" s="80">
        <f>'New Licenses'!X32*'License Pricing'!$AA38*Y6_Annual_License_Fee_Increase_Factor</f>
        <v>0</v>
      </c>
      <c r="Z32" s="80">
        <f>'New Licenses'!Y32*'License Pricing'!$AA38*Y6_Annual_License_Fee_Increase_Factor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45">
        <f>'MD - Customers'!D39</f>
        <v>7500</v>
      </c>
      <c r="G33" s="79">
        <f>'New Licenses'!F33*'License Pricing'!$AA39*Y3_Annual_License_Fee_Increase_Factor</f>
        <v>0</v>
      </c>
      <c r="H33" s="80">
        <f>'New Licenses'!G33*'License Pricing'!$AA39*Y3_Annual_License_Fee_Increase_Factor</f>
        <v>0</v>
      </c>
      <c r="I33" s="80">
        <f>'New Licenses'!H33*'License Pricing'!$AA39*Y3_Annual_License_Fee_Increase_Factor</f>
        <v>0</v>
      </c>
      <c r="J33" s="80">
        <f>'New Licenses'!I33*'License Pricing'!$AA39*Y3_Annual_License_Fee_Increase_Factor</f>
        <v>0</v>
      </c>
      <c r="K33" s="79">
        <f>'New Licenses'!J33*'License Pricing'!$AA39*Y4_Annual_License_Fee_Increase_Factor</f>
        <v>0</v>
      </c>
      <c r="L33" s="80">
        <f>'New Licenses'!K33*'License Pricing'!$AA39*Y4_Annual_License_Fee_Increase_Factor</f>
        <v>0</v>
      </c>
      <c r="M33" s="80">
        <f>'New Licenses'!L33*'License Pricing'!$AA39*Y4_Annual_License_Fee_Increase_Factor</f>
        <v>0</v>
      </c>
      <c r="N33" s="80">
        <f>'New Licenses'!M33*'License Pricing'!$AA39*Y4_Annual_License_Fee_Increase_Factor</f>
        <v>0</v>
      </c>
      <c r="O33" s="79">
        <f>'New Licenses'!N33*'License Pricing'!$AA39*Y5_Annual_License_Fee_Increase_Factor</f>
        <v>0</v>
      </c>
      <c r="P33" s="80">
        <f>'New Licenses'!O33*'License Pricing'!$AA39*Y5_Annual_License_Fee_Increase_Factor</f>
        <v>0</v>
      </c>
      <c r="Q33" s="80">
        <f>'New Licenses'!P33*'License Pricing'!$AA39*Y5_Annual_License_Fee_Increase_Factor</f>
        <v>0</v>
      </c>
      <c r="R33" s="80">
        <f>'New Licenses'!Q33*'License Pricing'!$AA39*Y5_Annual_License_Fee_Increase_Factor</f>
        <v>0</v>
      </c>
      <c r="S33" s="79">
        <f>'New Licenses'!R33*'License Pricing'!$AA39*Y6_Annual_License_Fee_Increase_Factor</f>
        <v>0</v>
      </c>
      <c r="T33" s="80">
        <f>'New Licenses'!S33*'License Pricing'!$AA39*Y6_Annual_License_Fee_Increase_Factor</f>
        <v>0</v>
      </c>
      <c r="U33" s="80">
        <f>'New Licenses'!T33*'License Pricing'!$AA39*Y6_Annual_License_Fee_Increase_Factor</f>
        <v>0</v>
      </c>
      <c r="V33" s="80">
        <f>'New Licenses'!U33*'License Pricing'!$AA39*Y6_Annual_License_Fee_Increase_Factor</f>
        <v>0</v>
      </c>
      <c r="W33" s="79">
        <f>'New Licenses'!V33*'License Pricing'!$AA39*Y6_Annual_License_Fee_Increase_Factor</f>
        <v>0</v>
      </c>
      <c r="X33" s="80">
        <f>'New Licenses'!W33*'License Pricing'!$AA39*Y6_Annual_License_Fee_Increase_Factor</f>
        <v>0</v>
      </c>
      <c r="Y33" s="80">
        <f>'New Licenses'!X33*'License Pricing'!$AA39*Y6_Annual_License_Fee_Increase_Factor</f>
        <v>0</v>
      </c>
      <c r="Z33" s="80">
        <f>'New Licenses'!Y33*'License Pricing'!$AA39*Y6_Annual_License_Fee_Increase_Factor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45">
        <f>'MD - Customers'!D40</f>
        <v>7500</v>
      </c>
      <c r="G34" s="79">
        <f>'New Licenses'!F34*'License Pricing'!$AA40*Y3_Annual_License_Fee_Increase_Factor</f>
        <v>0</v>
      </c>
      <c r="H34" s="80">
        <f>'New Licenses'!G34*'License Pricing'!$AA40*Y3_Annual_License_Fee_Increase_Factor</f>
        <v>0</v>
      </c>
      <c r="I34" s="80">
        <f>'New Licenses'!H34*'License Pricing'!$AA40*Y3_Annual_License_Fee_Increase_Factor</f>
        <v>0</v>
      </c>
      <c r="J34" s="80">
        <f>'New Licenses'!I34*'License Pricing'!$AA40*Y3_Annual_License_Fee_Increase_Factor</f>
        <v>0</v>
      </c>
      <c r="K34" s="79">
        <f>'New Licenses'!J34*'License Pricing'!$AA40*Y4_Annual_License_Fee_Increase_Factor</f>
        <v>0</v>
      </c>
      <c r="L34" s="80">
        <f>'New Licenses'!K34*'License Pricing'!$AA40*Y4_Annual_License_Fee_Increase_Factor</f>
        <v>0</v>
      </c>
      <c r="M34" s="80">
        <f>'New Licenses'!L34*'License Pricing'!$AA40*Y4_Annual_License_Fee_Increase_Factor</f>
        <v>0</v>
      </c>
      <c r="N34" s="80">
        <f>'New Licenses'!M34*'License Pricing'!$AA40*Y4_Annual_License_Fee_Increase_Factor</f>
        <v>0</v>
      </c>
      <c r="O34" s="79">
        <f>'New Licenses'!N34*'License Pricing'!$AA40*Y5_Annual_License_Fee_Increase_Factor</f>
        <v>0</v>
      </c>
      <c r="P34" s="80">
        <f>'New Licenses'!O34*'License Pricing'!$AA40*Y5_Annual_License_Fee_Increase_Factor</f>
        <v>0</v>
      </c>
      <c r="Q34" s="80">
        <f>'New Licenses'!P34*'License Pricing'!$AA40*Y5_Annual_License_Fee_Increase_Factor</f>
        <v>0</v>
      </c>
      <c r="R34" s="80">
        <f>'New Licenses'!Q34*'License Pricing'!$AA40*Y5_Annual_License_Fee_Increase_Factor</f>
        <v>0</v>
      </c>
      <c r="S34" s="79">
        <f>'New Licenses'!R34*'License Pricing'!$AA40*Y6_Annual_License_Fee_Increase_Factor</f>
        <v>0</v>
      </c>
      <c r="T34" s="80">
        <f>'New Licenses'!S34*'License Pricing'!$AA40*Y6_Annual_License_Fee_Increase_Factor</f>
        <v>0</v>
      </c>
      <c r="U34" s="80">
        <f>'New Licenses'!T34*'License Pricing'!$AA40*Y6_Annual_License_Fee_Increase_Factor</f>
        <v>0</v>
      </c>
      <c r="V34" s="80">
        <f>'New Licenses'!U34*'License Pricing'!$AA40*Y6_Annual_License_Fee_Increase_Factor</f>
        <v>0</v>
      </c>
      <c r="W34" s="79">
        <f>'New Licenses'!V34*'License Pricing'!$AA40*Y6_Annual_License_Fee_Increase_Factor</f>
        <v>0</v>
      </c>
      <c r="X34" s="80">
        <f>'New Licenses'!W34*'License Pricing'!$AA40*Y6_Annual_License_Fee_Increase_Factor</f>
        <v>0</v>
      </c>
      <c r="Y34" s="80">
        <f>'New Licenses'!X34*'License Pricing'!$AA40*Y6_Annual_License_Fee_Increase_Factor</f>
        <v>0</v>
      </c>
      <c r="Z34" s="80">
        <f>'New Licenses'!Y34*'License Pricing'!$AA40*Y6_Annual_License_Fee_Increase_Factor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45">
        <f>'MD - Customers'!D41</f>
        <v>7500</v>
      </c>
      <c r="G35" s="79">
        <f>'New Licenses'!F35*'License Pricing'!$AA41*Y3_Annual_License_Fee_Increase_Factor</f>
        <v>0</v>
      </c>
      <c r="H35" s="80">
        <f>'New Licenses'!G35*'License Pricing'!$AA41*Y3_Annual_License_Fee_Increase_Factor</f>
        <v>0</v>
      </c>
      <c r="I35" s="80">
        <f>'New Licenses'!H35*'License Pricing'!$AA41*Y3_Annual_License_Fee_Increase_Factor</f>
        <v>0</v>
      </c>
      <c r="J35" s="80">
        <f>'New Licenses'!I35*'License Pricing'!$AA41*Y3_Annual_License_Fee_Increase_Factor</f>
        <v>0</v>
      </c>
      <c r="K35" s="79">
        <f>'New Licenses'!J35*'License Pricing'!$AA41*Y4_Annual_License_Fee_Increase_Factor</f>
        <v>5742</v>
      </c>
      <c r="L35" s="80">
        <f>'New Licenses'!K35*'License Pricing'!$AA41*Y4_Annual_License_Fee_Increase_Factor</f>
        <v>0</v>
      </c>
      <c r="M35" s="80">
        <f>'New Licenses'!L35*'License Pricing'!$AA41*Y4_Annual_License_Fee_Increase_Factor</f>
        <v>0</v>
      </c>
      <c r="N35" s="80">
        <f>'New Licenses'!M35*'License Pricing'!$AA41*Y4_Annual_License_Fee_Increase_Factor</f>
        <v>0</v>
      </c>
      <c r="O35" s="79">
        <f>'New Licenses'!N35*'License Pricing'!$AA41*Y5_Annual_License_Fee_Increase_Factor</f>
        <v>0</v>
      </c>
      <c r="P35" s="80">
        <f>'New Licenses'!O35*'License Pricing'!$AA41*Y5_Annual_License_Fee_Increase_Factor</f>
        <v>0</v>
      </c>
      <c r="Q35" s="80">
        <f>'New Licenses'!P35*'License Pricing'!$AA41*Y5_Annual_License_Fee_Increase_Factor</f>
        <v>0</v>
      </c>
      <c r="R35" s="80">
        <f>'New Licenses'!Q35*'License Pricing'!$AA41*Y5_Annual_License_Fee_Increase_Factor</f>
        <v>0</v>
      </c>
      <c r="S35" s="79">
        <f>'New Licenses'!R35*'License Pricing'!$AA41*Y6_Annual_License_Fee_Increase_Factor</f>
        <v>0</v>
      </c>
      <c r="T35" s="80">
        <f>'New Licenses'!S35*'License Pricing'!$AA41*Y6_Annual_License_Fee_Increase_Factor</f>
        <v>0</v>
      </c>
      <c r="U35" s="80">
        <f>'New Licenses'!T35*'License Pricing'!$AA41*Y6_Annual_License_Fee_Increase_Factor</f>
        <v>0</v>
      </c>
      <c r="V35" s="80">
        <f>'New Licenses'!U35*'License Pricing'!$AA41*Y6_Annual_License_Fee_Increase_Factor</f>
        <v>0</v>
      </c>
      <c r="W35" s="79">
        <f>'New Licenses'!V35*'License Pricing'!$AA41*Y6_Annual_License_Fee_Increase_Factor</f>
        <v>0</v>
      </c>
      <c r="X35" s="80">
        <f>'New Licenses'!W35*'License Pricing'!$AA41*Y6_Annual_License_Fee_Increase_Factor</f>
        <v>0</v>
      </c>
      <c r="Y35" s="80">
        <f>'New Licenses'!X35*'License Pricing'!$AA41*Y6_Annual_License_Fee_Increase_Factor</f>
        <v>0</v>
      </c>
      <c r="Z35" s="80">
        <f>'New Licenses'!Y35*'License Pricing'!$AA41*Y6_Annual_License_Fee_Increase_Factor</f>
        <v>0</v>
      </c>
    </row>
    <row r="36" spans="1:27" s="53" customFormat="1" x14ac:dyDescent="0.25">
      <c r="A36" s="50"/>
      <c r="B36" s="50"/>
      <c r="C36" s="50"/>
      <c r="D36" s="54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342</v>
      </c>
      <c r="G37" s="75">
        <f t="shared" ref="G37:J37" si="0">SUM(G3:G35)</f>
        <v>2970.0000000000005</v>
      </c>
      <c r="H37" s="45">
        <f t="shared" si="0"/>
        <v>0</v>
      </c>
      <c r="I37" s="45">
        <f t="shared" si="0"/>
        <v>0</v>
      </c>
      <c r="J37" s="45">
        <f t="shared" si="0"/>
        <v>0</v>
      </c>
      <c r="K37" s="75"/>
      <c r="L37" s="45">
        <f>SUM(L3:L35)</f>
        <v>3132</v>
      </c>
      <c r="M37" s="45">
        <f t="shared" ref="M37:Z37" si="1">SUM(M3:M35)</f>
        <v>0</v>
      </c>
      <c r="N37" s="45">
        <f t="shared" si="1"/>
        <v>4306.5</v>
      </c>
      <c r="O37" s="75">
        <f t="shared" si="1"/>
        <v>2371.6799999999998</v>
      </c>
      <c r="P37" s="45">
        <f t="shared" si="1"/>
        <v>13587.750000000004</v>
      </c>
      <c r="Q37" s="45">
        <f t="shared" si="1"/>
        <v>0</v>
      </c>
      <c r="R37" s="45">
        <f t="shared" si="1"/>
        <v>0</v>
      </c>
      <c r="S37" s="75">
        <f t="shared" si="1"/>
        <v>0</v>
      </c>
      <c r="T37" s="45">
        <f t="shared" si="1"/>
        <v>16632</v>
      </c>
      <c r="U37" s="45">
        <f t="shared" si="1"/>
        <v>0</v>
      </c>
      <c r="V37" s="45">
        <f t="shared" si="1"/>
        <v>4976.6400000000003</v>
      </c>
      <c r="W37" s="75">
        <f t="shared" si="1"/>
        <v>0</v>
      </c>
      <c r="X37" s="45">
        <f t="shared" si="1"/>
        <v>0</v>
      </c>
      <c r="Y37" s="45">
        <f t="shared" si="1"/>
        <v>2995.2000000000003</v>
      </c>
      <c r="Z37" s="45">
        <f t="shared" si="1"/>
        <v>0</v>
      </c>
    </row>
    <row r="39" spans="1:27" x14ac:dyDescent="0.25">
      <c r="B39" s="119" t="s">
        <v>381</v>
      </c>
      <c r="J39" s="140">
        <f>SUM(G37:J37)</f>
        <v>2970.0000000000005</v>
      </c>
      <c r="N39" s="140">
        <f>SUM(K37:N37)</f>
        <v>7438.5</v>
      </c>
      <c r="R39" s="140">
        <f>SUM(O37:R37)</f>
        <v>15959.430000000004</v>
      </c>
      <c r="V39" s="140">
        <f>SUM(S37:V37)</f>
        <v>21608.639999999999</v>
      </c>
      <c r="Z39" s="140">
        <f>SUM(W37:Z37)</f>
        <v>2995.2000000000003</v>
      </c>
    </row>
  </sheetData>
  <conditionalFormatting sqref="G3:Z35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96"/>
  <sheetViews>
    <sheetView zoomScaleNormal="100"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AD5" sqref="AD5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1" width="9.140625" style="10" customWidth="1"/>
    <col min="12" max="16384" width="9.140625" style="10"/>
  </cols>
  <sheetData>
    <row r="1" spans="1:131" ht="18" x14ac:dyDescent="0.25">
      <c r="A1" s="385"/>
      <c r="B1" s="460"/>
      <c r="C1" s="395"/>
      <c r="D1" s="391"/>
      <c r="E1" s="391"/>
      <c r="F1" s="396" t="s">
        <v>319</v>
      </c>
      <c r="G1" s="399"/>
      <c r="H1" s="136"/>
      <c r="I1" s="136"/>
      <c r="J1" s="398" t="s">
        <v>320</v>
      </c>
      <c r="K1" s="409"/>
      <c r="L1" s="116"/>
      <c r="M1" s="116"/>
      <c r="N1" s="117" t="s">
        <v>321</v>
      </c>
      <c r="O1" s="410"/>
      <c r="P1" s="116"/>
      <c r="Q1" s="116"/>
      <c r="R1" s="117" t="s">
        <v>322</v>
      </c>
      <c r="S1" s="410"/>
      <c r="T1" s="116"/>
      <c r="U1" s="116"/>
      <c r="V1" s="117" t="s">
        <v>323</v>
      </c>
      <c r="W1" s="410"/>
      <c r="X1" s="116"/>
      <c r="Y1" s="116"/>
      <c r="Z1" s="117" t="s">
        <v>324</v>
      </c>
      <c r="AA1" s="410"/>
      <c r="AB1" s="116"/>
      <c r="AC1" s="116"/>
      <c r="AD1" s="117" t="s">
        <v>325</v>
      </c>
      <c r="AE1" s="360"/>
      <c r="AF1" s="116"/>
      <c r="AG1" s="116"/>
      <c r="AH1" s="116"/>
      <c r="AI1" s="116"/>
      <c r="AJ1" s="116"/>
      <c r="AK1" s="116"/>
      <c r="AL1" s="117"/>
      <c r="AM1" s="116"/>
      <c r="AN1" s="116"/>
      <c r="AO1" s="116"/>
      <c r="AP1" s="116"/>
      <c r="AQ1" s="118"/>
      <c r="AR1" s="116"/>
      <c r="AS1" s="116"/>
      <c r="AT1" s="116"/>
      <c r="AU1" s="116"/>
      <c r="AV1" s="116"/>
      <c r="AW1" s="116"/>
      <c r="AX1" s="117"/>
      <c r="AY1" s="116"/>
      <c r="AZ1" s="116"/>
      <c r="BA1" s="116"/>
      <c r="BB1" s="116"/>
      <c r="BC1" s="118"/>
      <c r="BD1" s="116"/>
      <c r="BE1" s="116"/>
      <c r="BF1" s="116"/>
      <c r="BG1" s="116"/>
      <c r="BH1" s="116"/>
      <c r="BI1" s="116"/>
      <c r="BJ1" s="117"/>
      <c r="BK1" s="116"/>
      <c r="BL1" s="116"/>
      <c r="BM1" s="116"/>
      <c r="BN1" s="116"/>
      <c r="BO1" s="118"/>
      <c r="BP1" s="116"/>
      <c r="BQ1" s="116"/>
      <c r="BR1" s="116"/>
      <c r="BS1" s="116"/>
      <c r="BT1" s="116"/>
      <c r="BU1" s="116"/>
      <c r="BV1" s="117"/>
      <c r="BW1" s="116"/>
      <c r="BX1" s="116"/>
      <c r="BY1" s="116"/>
      <c r="BZ1" s="116"/>
      <c r="CA1" s="118"/>
      <c r="CB1" s="116"/>
      <c r="CC1" s="116"/>
      <c r="CD1" s="116"/>
      <c r="CE1" s="116"/>
      <c r="CF1" s="116"/>
      <c r="CG1" s="116"/>
      <c r="CH1" s="117"/>
      <c r="CI1" s="116"/>
      <c r="CJ1" s="116"/>
      <c r="CK1" s="116"/>
      <c r="CL1" s="116"/>
      <c r="CM1" s="118"/>
      <c r="CN1" s="116"/>
      <c r="CO1" s="116"/>
      <c r="CP1" s="116"/>
      <c r="CQ1" s="116"/>
      <c r="CR1" s="116"/>
      <c r="CS1" s="116"/>
      <c r="CT1" s="117"/>
      <c r="CU1" s="116"/>
      <c r="CV1" s="116"/>
      <c r="CW1" s="116"/>
      <c r="CX1" s="116"/>
      <c r="CY1" s="118"/>
      <c r="CZ1" s="116"/>
      <c r="DA1" s="116"/>
      <c r="DB1" s="116"/>
      <c r="DC1" s="116"/>
      <c r="DD1" s="116"/>
      <c r="DE1" s="116"/>
      <c r="DF1" s="117"/>
      <c r="DG1" s="116"/>
      <c r="DH1" s="116"/>
      <c r="DI1" s="116"/>
      <c r="DJ1" s="116"/>
      <c r="DK1" s="118"/>
      <c r="DL1" s="116"/>
      <c r="DM1" s="116"/>
      <c r="DN1" s="116"/>
      <c r="DO1" s="116"/>
      <c r="DP1" s="116"/>
      <c r="DQ1" s="116"/>
      <c r="DR1" s="117"/>
      <c r="DS1" s="116"/>
      <c r="DT1" s="116"/>
      <c r="DU1" s="116"/>
      <c r="DV1" s="116"/>
      <c r="DW1" s="118"/>
    </row>
    <row r="2" spans="1:131" s="12" customFormat="1" x14ac:dyDescent="0.25">
      <c r="B2" s="500"/>
      <c r="C2" s="19"/>
      <c r="D2" s="404" t="s">
        <v>29</v>
      </c>
      <c r="E2" s="18" t="s">
        <v>30</v>
      </c>
      <c r="F2" s="18" t="s">
        <v>31</v>
      </c>
      <c r="G2" s="400" t="s">
        <v>32</v>
      </c>
      <c r="H2" s="18" t="s">
        <v>29</v>
      </c>
      <c r="I2" s="18" t="s">
        <v>30</v>
      </c>
      <c r="J2" s="18" t="s">
        <v>31</v>
      </c>
      <c r="K2" s="400" t="s">
        <v>32</v>
      </c>
      <c r="L2" s="18" t="s">
        <v>29</v>
      </c>
      <c r="M2" s="18" t="s">
        <v>30</v>
      </c>
      <c r="N2" s="18" t="s">
        <v>31</v>
      </c>
      <c r="O2" s="400" t="s">
        <v>32</v>
      </c>
      <c r="P2" s="18" t="s">
        <v>29</v>
      </c>
      <c r="Q2" s="18" t="s">
        <v>30</v>
      </c>
      <c r="R2" s="18" t="s">
        <v>31</v>
      </c>
      <c r="S2" s="400" t="s">
        <v>32</v>
      </c>
      <c r="T2" s="18" t="s">
        <v>29</v>
      </c>
      <c r="U2" s="18" t="s">
        <v>30</v>
      </c>
      <c r="V2" s="18" t="s">
        <v>31</v>
      </c>
      <c r="W2" s="400" t="s">
        <v>32</v>
      </c>
      <c r="X2" s="18" t="s">
        <v>29</v>
      </c>
      <c r="Y2" s="18" t="s">
        <v>30</v>
      </c>
      <c r="Z2" s="18" t="s">
        <v>31</v>
      </c>
      <c r="AA2" s="400" t="s">
        <v>32</v>
      </c>
      <c r="AB2" s="18" t="s">
        <v>29</v>
      </c>
      <c r="AC2" s="18" t="s">
        <v>30</v>
      </c>
      <c r="AD2" s="18" t="s">
        <v>31</v>
      </c>
      <c r="AE2" s="19" t="s">
        <v>32</v>
      </c>
      <c r="AF2" s="18"/>
      <c r="AH2" s="18"/>
      <c r="AI2" s="18"/>
      <c r="AL2" s="14"/>
      <c r="AO2" s="14"/>
      <c r="AQ2" s="19"/>
      <c r="AR2" s="18"/>
      <c r="AU2" s="14"/>
      <c r="AX2" s="14"/>
      <c r="BA2" s="14"/>
      <c r="BC2" s="19"/>
      <c r="BD2" s="18"/>
      <c r="BG2" s="14"/>
      <c r="BJ2" s="14"/>
      <c r="BM2" s="14"/>
      <c r="BO2" s="19"/>
      <c r="BP2" s="18"/>
      <c r="BS2" s="14"/>
      <c r="BV2" s="14"/>
      <c r="BY2" s="14"/>
      <c r="CA2" s="19"/>
      <c r="CB2" s="18"/>
      <c r="CE2" s="14"/>
      <c r="CH2" s="14"/>
      <c r="CK2" s="14"/>
      <c r="CM2" s="19"/>
      <c r="CN2" s="18"/>
      <c r="CQ2" s="14"/>
      <c r="CT2" s="14"/>
      <c r="CW2" s="14"/>
      <c r="CY2" s="19"/>
      <c r="CZ2" s="18"/>
      <c r="DC2" s="14"/>
      <c r="DF2" s="14"/>
      <c r="DI2" s="14"/>
      <c r="DK2" s="19"/>
      <c r="DL2" s="18"/>
      <c r="DO2" s="14"/>
      <c r="DR2" s="14"/>
      <c r="DU2" s="14"/>
      <c r="DW2" s="19"/>
      <c r="DX2" s="18"/>
      <c r="EA2" s="14"/>
    </row>
    <row r="3" spans="1:131" s="108" customFormat="1" ht="17.25" thickBot="1" x14ac:dyDescent="0.3">
      <c r="B3" s="524"/>
      <c r="D3" s="549"/>
    </row>
    <row r="4" spans="1:131" s="389" customFormat="1" ht="17.25" thickTop="1" x14ac:dyDescent="0.25">
      <c r="B4" s="512" t="str">
        <f>'MD - IMP'!B64</f>
        <v>MSTR</v>
      </c>
      <c r="C4" s="525"/>
      <c r="D4" s="405">
        <f t="shared" ref="D4:AE4" ca="1" si="0">SUM(D267:D283)</f>
        <v>0</v>
      </c>
      <c r="E4" s="389">
        <f t="shared" ca="1" si="0"/>
        <v>0</v>
      </c>
      <c r="F4" s="389">
        <f t="shared" ca="1" si="0"/>
        <v>0</v>
      </c>
      <c r="G4" s="401">
        <f t="shared" ca="1" si="0"/>
        <v>0</v>
      </c>
      <c r="H4" s="389">
        <f t="shared" ca="1" si="0"/>
        <v>0</v>
      </c>
      <c r="I4" s="389">
        <f t="shared" ca="1" si="0"/>
        <v>0</v>
      </c>
      <c r="J4" s="389">
        <f t="shared" ca="1" si="0"/>
        <v>0</v>
      </c>
      <c r="K4" s="401">
        <f t="shared" ca="1" si="0"/>
        <v>0</v>
      </c>
      <c r="L4" s="513">
        <f t="shared" ca="1" si="0"/>
        <v>0</v>
      </c>
      <c r="M4" s="513">
        <f t="shared" ca="1" si="0"/>
        <v>0</v>
      </c>
      <c r="N4" s="513">
        <f t="shared" ca="1" si="0"/>
        <v>0</v>
      </c>
      <c r="O4" s="514">
        <f t="shared" ca="1" si="0"/>
        <v>0</v>
      </c>
      <c r="P4" s="513">
        <f t="shared" ca="1" si="0"/>
        <v>0</v>
      </c>
      <c r="Q4" s="513">
        <f t="shared" ca="1" si="0"/>
        <v>0</v>
      </c>
      <c r="R4" s="513">
        <f t="shared" ca="1" si="0"/>
        <v>0</v>
      </c>
      <c r="S4" s="514">
        <f t="shared" ca="1" si="0"/>
        <v>0</v>
      </c>
      <c r="T4" s="513">
        <f t="shared" ca="1" si="0"/>
        <v>0</v>
      </c>
      <c r="U4" s="513">
        <f t="shared" ca="1" si="0"/>
        <v>0</v>
      </c>
      <c r="V4" s="513">
        <f t="shared" ca="1" si="0"/>
        <v>0</v>
      </c>
      <c r="W4" s="514">
        <f t="shared" ca="1" si="0"/>
        <v>0</v>
      </c>
      <c r="X4" s="513">
        <f t="shared" ca="1" si="0"/>
        <v>20</v>
      </c>
      <c r="Y4" s="513">
        <f t="shared" ca="1" si="0"/>
        <v>21</v>
      </c>
      <c r="Z4" s="513">
        <f t="shared" ca="1" si="0"/>
        <v>21</v>
      </c>
      <c r="AA4" s="514">
        <f t="shared" ca="1" si="0"/>
        <v>21</v>
      </c>
      <c r="AB4" s="513">
        <f t="shared" ca="1" si="0"/>
        <v>41</v>
      </c>
      <c r="AC4" s="513">
        <f t="shared" ca="1" si="0"/>
        <v>57</v>
      </c>
      <c r="AD4" s="513">
        <f t="shared" ca="1" si="0"/>
        <v>61</v>
      </c>
      <c r="AE4" s="515">
        <f t="shared" ca="1" si="0"/>
        <v>65</v>
      </c>
      <c r="AL4" s="392"/>
      <c r="AO4" s="392"/>
      <c r="AQ4" s="393"/>
      <c r="AU4" s="392"/>
      <c r="AX4" s="392"/>
      <c r="BA4" s="392"/>
      <c r="BC4" s="393"/>
      <c r="BG4" s="392"/>
      <c r="BJ4" s="392"/>
      <c r="BM4" s="392"/>
      <c r="BO4" s="393"/>
      <c r="BS4" s="392"/>
      <c r="BV4" s="392"/>
      <c r="BY4" s="392"/>
      <c r="CA4" s="393"/>
      <c r="CE4" s="392"/>
      <c r="CH4" s="392"/>
      <c r="CK4" s="392"/>
      <c r="CM4" s="393"/>
      <c r="CQ4" s="392"/>
      <c r="CT4" s="392"/>
      <c r="CW4" s="392"/>
      <c r="CY4" s="393"/>
      <c r="DC4" s="392"/>
      <c r="DF4" s="392"/>
      <c r="DI4" s="392"/>
      <c r="DK4" s="393"/>
      <c r="DO4" s="392"/>
      <c r="DR4" s="392"/>
      <c r="DU4" s="392"/>
      <c r="DW4" s="393"/>
      <c r="EA4" s="392"/>
    </row>
    <row r="5" spans="1:131" x14ac:dyDescent="0.25">
      <c r="B5" s="11" t="str">
        <f>'MD - IMP'!B65</f>
        <v>FN-DE</v>
      </c>
      <c r="C5" s="526"/>
      <c r="D5" s="406">
        <f t="shared" ref="D5:AE5" ca="1" si="1">SUM(D234:D238)</f>
        <v>0</v>
      </c>
      <c r="E5" s="390">
        <f t="shared" ca="1" si="1"/>
        <v>0</v>
      </c>
      <c r="F5" s="390">
        <f t="shared" ca="1" si="1"/>
        <v>0</v>
      </c>
      <c r="G5" s="402">
        <f t="shared" ca="1" si="1"/>
        <v>0</v>
      </c>
      <c r="H5" s="390">
        <f t="shared" ca="1" si="1"/>
        <v>0</v>
      </c>
      <c r="I5" s="390">
        <f t="shared" ca="1" si="1"/>
        <v>0</v>
      </c>
      <c r="J5" s="390">
        <f t="shared" ca="1" si="1"/>
        <v>0</v>
      </c>
      <c r="K5" s="402">
        <f t="shared" ca="1" si="1"/>
        <v>0</v>
      </c>
      <c r="L5" s="277">
        <f t="shared" ca="1" si="1"/>
        <v>0</v>
      </c>
      <c r="M5" s="277">
        <f t="shared" ca="1" si="1"/>
        <v>0</v>
      </c>
      <c r="N5" s="277">
        <f t="shared" ca="1" si="1"/>
        <v>0</v>
      </c>
      <c r="O5" s="344">
        <f t="shared" ca="1" si="1"/>
        <v>0</v>
      </c>
      <c r="P5" s="277">
        <f t="shared" ca="1" si="1"/>
        <v>5</v>
      </c>
      <c r="Q5" s="277">
        <f t="shared" ca="1" si="1"/>
        <v>6</v>
      </c>
      <c r="R5" s="277">
        <f t="shared" ca="1" si="1"/>
        <v>6</v>
      </c>
      <c r="S5" s="344">
        <f t="shared" ca="1" si="1"/>
        <v>6</v>
      </c>
      <c r="T5" s="277">
        <f t="shared" ca="1" si="1"/>
        <v>11</v>
      </c>
      <c r="U5" s="277">
        <f t="shared" ca="1" si="1"/>
        <v>15</v>
      </c>
      <c r="V5" s="277">
        <f t="shared" ca="1" si="1"/>
        <v>16</v>
      </c>
      <c r="W5" s="344">
        <f t="shared" ca="1" si="1"/>
        <v>17</v>
      </c>
      <c r="X5" s="277">
        <f t="shared" ca="1" si="1"/>
        <v>17</v>
      </c>
      <c r="Y5" s="277">
        <f t="shared" ca="1" si="1"/>
        <v>24</v>
      </c>
      <c r="Z5" s="277">
        <f t="shared" ca="1" si="1"/>
        <v>28</v>
      </c>
      <c r="AA5" s="344">
        <f t="shared" ca="1" si="1"/>
        <v>34</v>
      </c>
      <c r="AB5" s="277">
        <f t="shared" ca="1" si="1"/>
        <v>31</v>
      </c>
      <c r="AC5" s="277">
        <f t="shared" ca="1" si="1"/>
        <v>38</v>
      </c>
      <c r="AD5" s="277">
        <f t="shared" ca="1" si="1"/>
        <v>40</v>
      </c>
      <c r="AE5" s="280">
        <f t="shared" ca="1" si="1"/>
        <v>49</v>
      </c>
      <c r="AF5" s="16"/>
      <c r="AH5" s="16"/>
      <c r="AI5" s="16"/>
      <c r="AL5" s="15"/>
      <c r="AO5" s="15"/>
      <c r="AQ5" s="17"/>
      <c r="AR5" s="16"/>
      <c r="AU5" s="15"/>
      <c r="AX5" s="15"/>
      <c r="BA5" s="15"/>
      <c r="BC5" s="17"/>
      <c r="BD5" s="16"/>
      <c r="BG5" s="15"/>
      <c r="BJ5" s="15"/>
      <c r="BM5" s="15"/>
      <c r="BO5" s="17"/>
      <c r="BP5" s="16"/>
      <c r="BS5" s="15"/>
      <c r="BV5" s="15"/>
      <c r="BY5" s="15"/>
      <c r="CA5" s="17"/>
      <c r="CB5" s="16"/>
      <c r="CE5" s="15"/>
      <c r="CH5" s="15"/>
      <c r="CK5" s="15"/>
      <c r="CM5" s="17"/>
      <c r="CN5" s="16"/>
      <c r="CQ5" s="15"/>
      <c r="CT5" s="15"/>
      <c r="CW5" s="15"/>
      <c r="CY5" s="17"/>
      <c r="CZ5" s="16"/>
      <c r="DC5" s="15"/>
      <c r="DF5" s="15"/>
      <c r="DI5" s="15"/>
      <c r="DK5" s="17"/>
      <c r="DL5" s="16"/>
      <c r="DO5" s="15"/>
      <c r="DR5" s="15"/>
      <c r="DU5" s="15"/>
      <c r="DW5" s="17"/>
      <c r="DX5" s="16"/>
      <c r="EA5" s="15"/>
    </row>
    <row r="6" spans="1:131" x14ac:dyDescent="0.25">
      <c r="B6" s="11" t="str">
        <f>'MD - IMP'!B66</f>
        <v>FN-SI</v>
      </c>
      <c r="C6" s="526"/>
      <c r="D6" s="406">
        <f t="shared" ref="D6:AE6" ca="1" si="2">SUM(D201:D205)</f>
        <v>0</v>
      </c>
      <c r="E6" s="390">
        <f t="shared" ca="1" si="2"/>
        <v>0</v>
      </c>
      <c r="F6" s="390">
        <f t="shared" ca="1" si="2"/>
        <v>0</v>
      </c>
      <c r="G6" s="402">
        <f t="shared" ca="1" si="2"/>
        <v>0</v>
      </c>
      <c r="H6" s="390">
        <f t="shared" ca="1" si="2"/>
        <v>0</v>
      </c>
      <c r="I6" s="390">
        <f t="shared" ca="1" si="2"/>
        <v>0</v>
      </c>
      <c r="J6" s="390">
        <f t="shared" ca="1" si="2"/>
        <v>0</v>
      </c>
      <c r="K6" s="402">
        <f t="shared" ca="1" si="2"/>
        <v>0</v>
      </c>
      <c r="L6" s="277">
        <f t="shared" ca="1" si="2"/>
        <v>5</v>
      </c>
      <c r="M6" s="277">
        <f t="shared" ca="1" si="2"/>
        <v>6</v>
      </c>
      <c r="N6" s="277">
        <f t="shared" ca="1" si="2"/>
        <v>6</v>
      </c>
      <c r="O6" s="344">
        <f t="shared" ca="1" si="2"/>
        <v>6</v>
      </c>
      <c r="P6" s="277">
        <f t="shared" ca="1" si="2"/>
        <v>6</v>
      </c>
      <c r="Q6" s="277">
        <f t="shared" ca="1" si="2"/>
        <v>9</v>
      </c>
      <c r="R6" s="277">
        <f t="shared" ca="1" si="2"/>
        <v>10</v>
      </c>
      <c r="S6" s="344">
        <f t="shared" ca="1" si="2"/>
        <v>11</v>
      </c>
      <c r="T6" s="277">
        <f t="shared" ca="1" si="2"/>
        <v>11</v>
      </c>
      <c r="U6" s="277">
        <f t="shared" ca="1" si="2"/>
        <v>15</v>
      </c>
      <c r="V6" s="277">
        <f t="shared" ca="1" si="2"/>
        <v>18</v>
      </c>
      <c r="W6" s="344">
        <f t="shared" ca="1" si="2"/>
        <v>23</v>
      </c>
      <c r="X6" s="277">
        <f t="shared" ca="1" si="2"/>
        <v>20</v>
      </c>
      <c r="Y6" s="277">
        <f t="shared" ca="1" si="2"/>
        <v>23</v>
      </c>
      <c r="Z6" s="277">
        <f t="shared" ca="1" si="2"/>
        <v>22</v>
      </c>
      <c r="AA6" s="344">
        <f t="shared" ca="1" si="2"/>
        <v>26</v>
      </c>
      <c r="AB6" s="277">
        <f t="shared" ca="1" si="2"/>
        <v>32</v>
      </c>
      <c r="AC6" s="277">
        <f t="shared" ca="1" si="2"/>
        <v>29</v>
      </c>
      <c r="AD6" s="277">
        <f t="shared" ca="1" si="2"/>
        <v>26</v>
      </c>
      <c r="AE6" s="280">
        <f t="shared" ca="1" si="2"/>
        <v>25</v>
      </c>
      <c r="AF6" s="16"/>
      <c r="AH6" s="16"/>
      <c r="AI6" s="16"/>
      <c r="AL6" s="15"/>
      <c r="AO6" s="15"/>
      <c r="AQ6" s="17"/>
      <c r="AR6" s="16"/>
      <c r="AU6" s="15"/>
      <c r="AX6" s="15"/>
      <c r="BA6" s="15"/>
      <c r="BC6" s="17"/>
      <c r="BD6" s="16"/>
      <c r="BG6" s="15"/>
      <c r="BJ6" s="15"/>
      <c r="BM6" s="15"/>
      <c r="BO6" s="17"/>
      <c r="BP6" s="16"/>
      <c r="BS6" s="15"/>
      <c r="BV6" s="15"/>
      <c r="BY6" s="15"/>
      <c r="CA6" s="17"/>
      <c r="CB6" s="16"/>
      <c r="CE6" s="15"/>
      <c r="CH6" s="15"/>
      <c r="CK6" s="15"/>
      <c r="CM6" s="17"/>
      <c r="CN6" s="16"/>
      <c r="CQ6" s="15"/>
      <c r="CT6" s="15"/>
      <c r="CW6" s="15"/>
      <c r="CY6" s="17"/>
      <c r="CZ6" s="16"/>
      <c r="DC6" s="15"/>
      <c r="DF6" s="15"/>
      <c r="DI6" s="15"/>
      <c r="DK6" s="17"/>
      <c r="DL6" s="16"/>
      <c r="DO6" s="15"/>
      <c r="DR6" s="15"/>
      <c r="DU6" s="15"/>
      <c r="DW6" s="17"/>
      <c r="DX6" s="16"/>
      <c r="EA6" s="15"/>
    </row>
    <row r="7" spans="1:131" x14ac:dyDescent="0.25">
      <c r="B7" s="11" t="str">
        <f>'MD - IMP'!B67</f>
        <v>FN-JI</v>
      </c>
      <c r="C7" s="526"/>
      <c r="D7" s="406">
        <f t="shared" ref="D7:AE7" ca="1" si="3">SUM(D168:D172)</f>
        <v>0</v>
      </c>
      <c r="E7" s="390">
        <f t="shared" ca="1" si="3"/>
        <v>0</v>
      </c>
      <c r="F7" s="390">
        <f t="shared" ca="1" si="3"/>
        <v>0</v>
      </c>
      <c r="G7" s="402">
        <f t="shared" ca="1" si="3"/>
        <v>0</v>
      </c>
      <c r="H7" s="390">
        <f t="shared" ca="1" si="3"/>
        <v>5</v>
      </c>
      <c r="I7" s="390">
        <f t="shared" ca="1" si="3"/>
        <v>6</v>
      </c>
      <c r="J7" s="390">
        <f t="shared" ca="1" si="3"/>
        <v>6</v>
      </c>
      <c r="K7" s="402">
        <f t="shared" ca="1" si="3"/>
        <v>6</v>
      </c>
      <c r="L7" s="277">
        <f t="shared" ca="1" si="3"/>
        <v>6</v>
      </c>
      <c r="M7" s="277">
        <f t="shared" ca="1" si="3"/>
        <v>9</v>
      </c>
      <c r="N7" s="277">
        <f t="shared" ca="1" si="3"/>
        <v>10</v>
      </c>
      <c r="O7" s="344">
        <f t="shared" ca="1" si="3"/>
        <v>11</v>
      </c>
      <c r="P7" s="277">
        <f t="shared" ca="1" si="3"/>
        <v>11</v>
      </c>
      <c r="Q7" s="277">
        <f t="shared" ca="1" si="3"/>
        <v>15</v>
      </c>
      <c r="R7" s="277">
        <f t="shared" ca="1" si="3"/>
        <v>18</v>
      </c>
      <c r="S7" s="344">
        <f t="shared" ca="1" si="3"/>
        <v>23</v>
      </c>
      <c r="T7" s="277">
        <f t="shared" ca="1" si="3"/>
        <v>20</v>
      </c>
      <c r="U7" s="277">
        <f t="shared" ca="1" si="3"/>
        <v>23</v>
      </c>
      <c r="V7" s="277">
        <f t="shared" ca="1" si="3"/>
        <v>22</v>
      </c>
      <c r="W7" s="344">
        <f t="shared" ca="1" si="3"/>
        <v>26</v>
      </c>
      <c r="X7" s="277">
        <f t="shared" ca="1" si="3"/>
        <v>32</v>
      </c>
      <c r="Y7" s="277">
        <f t="shared" ca="1" si="3"/>
        <v>29</v>
      </c>
      <c r="Z7" s="277">
        <f t="shared" ca="1" si="3"/>
        <v>26</v>
      </c>
      <c r="AA7" s="344">
        <f t="shared" ca="1" si="3"/>
        <v>25</v>
      </c>
      <c r="AB7" s="277">
        <f t="shared" ca="1" si="3"/>
        <v>23</v>
      </c>
      <c r="AC7" s="277">
        <f t="shared" ca="1" si="3"/>
        <v>18</v>
      </c>
      <c r="AD7" s="277">
        <f t="shared" ca="1" si="3"/>
        <v>21</v>
      </c>
      <c r="AE7" s="280">
        <f t="shared" ca="1" si="3"/>
        <v>12</v>
      </c>
      <c r="AF7" s="16"/>
      <c r="AH7" s="16"/>
      <c r="AI7" s="16"/>
      <c r="AL7" s="15"/>
      <c r="AO7" s="15"/>
      <c r="AQ7" s="17"/>
      <c r="AR7" s="16"/>
      <c r="AU7" s="15"/>
      <c r="AX7" s="15"/>
      <c r="BA7" s="15"/>
      <c r="BC7" s="17"/>
      <c r="BD7" s="16"/>
      <c r="BG7" s="15"/>
      <c r="BJ7" s="15"/>
      <c r="BM7" s="15"/>
      <c r="BO7" s="17"/>
      <c r="BP7" s="16"/>
      <c r="BS7" s="15"/>
      <c r="BV7" s="15"/>
      <c r="BY7" s="15"/>
      <c r="CA7" s="17"/>
      <c r="CB7" s="16"/>
      <c r="CE7" s="15"/>
      <c r="CH7" s="15"/>
      <c r="CK7" s="15"/>
      <c r="CM7" s="17"/>
      <c r="CN7" s="16"/>
      <c r="CQ7" s="15"/>
      <c r="CT7" s="15"/>
      <c r="CW7" s="15"/>
      <c r="CY7" s="17"/>
      <c r="CZ7" s="16"/>
      <c r="DC7" s="15"/>
      <c r="DF7" s="15"/>
      <c r="DI7" s="15"/>
      <c r="DK7" s="17"/>
      <c r="DL7" s="16"/>
      <c r="DO7" s="15"/>
      <c r="DR7" s="15"/>
      <c r="DU7" s="15"/>
      <c r="DW7" s="17"/>
      <c r="DX7" s="16"/>
      <c r="EA7" s="15"/>
    </row>
    <row r="8" spans="1:131" s="385" customFormat="1" x14ac:dyDescent="0.25">
      <c r="B8" s="460" t="str">
        <f>'MD - IMP'!B68</f>
        <v>FN-SP</v>
      </c>
      <c r="C8" s="395"/>
      <c r="D8" s="406">
        <f t="shared" ref="D8:AE8" ca="1" si="4">SUM(D135:D139)</f>
        <v>0</v>
      </c>
      <c r="E8" s="390">
        <f t="shared" ca="1" si="4"/>
        <v>0</v>
      </c>
      <c r="F8" s="390">
        <f t="shared" ca="1" si="4"/>
        <v>5</v>
      </c>
      <c r="G8" s="402">
        <f t="shared" ca="1" si="4"/>
        <v>6</v>
      </c>
      <c r="H8" s="390">
        <f t="shared" ca="1" si="4"/>
        <v>1</v>
      </c>
      <c r="I8" s="390">
        <f t="shared" ca="1" si="4"/>
        <v>0</v>
      </c>
      <c r="J8" s="390">
        <f t="shared" ca="1" si="4"/>
        <v>5</v>
      </c>
      <c r="K8" s="402">
        <f t="shared" ca="1" si="4"/>
        <v>9</v>
      </c>
      <c r="L8" s="520">
        <f t="shared" ca="1" si="4"/>
        <v>5</v>
      </c>
      <c r="M8" s="520">
        <f t="shared" ca="1" si="4"/>
        <v>2</v>
      </c>
      <c r="N8" s="520">
        <f t="shared" ca="1" si="4"/>
        <v>6</v>
      </c>
      <c r="O8" s="521">
        <f t="shared" ca="1" si="4"/>
        <v>13</v>
      </c>
      <c r="P8" s="520">
        <f t="shared" ca="1" si="4"/>
        <v>12</v>
      </c>
      <c r="Q8" s="520">
        <f t="shared" ca="1" si="4"/>
        <v>10</v>
      </c>
      <c r="R8" s="520">
        <f t="shared" ca="1" si="4"/>
        <v>8</v>
      </c>
      <c r="S8" s="521">
        <f t="shared" ca="1" si="4"/>
        <v>13</v>
      </c>
      <c r="T8" s="520">
        <f t="shared" ca="1" si="4"/>
        <v>14</v>
      </c>
      <c r="U8" s="520">
        <f t="shared" ca="1" si="4"/>
        <v>13</v>
      </c>
      <c r="V8" s="520">
        <f t="shared" ca="1" si="4"/>
        <v>18</v>
      </c>
      <c r="W8" s="521">
        <f t="shared" ca="1" si="4"/>
        <v>16</v>
      </c>
      <c r="X8" s="520">
        <f t="shared" ca="1" si="4"/>
        <v>8</v>
      </c>
      <c r="Y8" s="520">
        <f t="shared" ca="1" si="4"/>
        <v>9</v>
      </c>
      <c r="Z8" s="520">
        <f t="shared" ca="1" si="4"/>
        <v>15</v>
      </c>
      <c r="AA8" s="521">
        <f t="shared" ca="1" si="4"/>
        <v>9</v>
      </c>
      <c r="AB8" s="520">
        <f t="shared" ca="1" si="4"/>
        <v>6</v>
      </c>
      <c r="AC8" s="520">
        <f t="shared" ca="1" si="4"/>
        <v>3</v>
      </c>
      <c r="AD8" s="520">
        <f t="shared" ca="1" si="4"/>
        <v>0</v>
      </c>
      <c r="AE8" s="522">
        <f t="shared" ca="1" si="4"/>
        <v>0</v>
      </c>
      <c r="AF8" s="390"/>
      <c r="AH8" s="390"/>
      <c r="AI8" s="390"/>
      <c r="AL8" s="394"/>
      <c r="AO8" s="394"/>
      <c r="AQ8" s="395"/>
      <c r="AR8" s="390"/>
      <c r="AU8" s="394"/>
      <c r="AX8" s="394"/>
      <c r="BA8" s="394"/>
      <c r="BC8" s="395"/>
      <c r="BD8" s="390"/>
      <c r="BG8" s="394"/>
      <c r="BJ8" s="394"/>
      <c r="BM8" s="394"/>
      <c r="BO8" s="395"/>
      <c r="BP8" s="390"/>
      <c r="BS8" s="394"/>
      <c r="BV8" s="394"/>
      <c r="BY8" s="394"/>
      <c r="CA8" s="395"/>
      <c r="CB8" s="390"/>
      <c r="CE8" s="394"/>
      <c r="CH8" s="394"/>
      <c r="CK8" s="394"/>
      <c r="CM8" s="395"/>
      <c r="CN8" s="390"/>
      <c r="CQ8" s="394"/>
      <c r="CT8" s="394"/>
      <c r="CW8" s="394"/>
      <c r="CY8" s="395"/>
      <c r="CZ8" s="390"/>
      <c r="DC8" s="394"/>
      <c r="DF8" s="394"/>
      <c r="DI8" s="394"/>
      <c r="DK8" s="395"/>
      <c r="DL8" s="390"/>
      <c r="DO8" s="394"/>
      <c r="DR8" s="394"/>
      <c r="DU8" s="394"/>
      <c r="DW8" s="395"/>
      <c r="DX8" s="390"/>
      <c r="EA8" s="394"/>
    </row>
    <row r="9" spans="1:131" s="551" customFormat="1" x14ac:dyDescent="0.25">
      <c r="B9" s="552" t="s">
        <v>480</v>
      </c>
      <c r="C9" s="553"/>
      <c r="D9" s="554">
        <f t="shared" ref="D9:AE9" ca="1" si="5">SUM(D102:D106)</f>
        <v>5</v>
      </c>
      <c r="E9" s="555">
        <f t="shared" ca="1" si="5"/>
        <v>6</v>
      </c>
      <c r="F9" s="555">
        <f t="shared" ca="1" si="5"/>
        <v>1</v>
      </c>
      <c r="G9" s="556">
        <f t="shared" ca="1" si="5"/>
        <v>0</v>
      </c>
      <c r="H9" s="555">
        <f t="shared" ca="1" si="5"/>
        <v>5</v>
      </c>
      <c r="I9" s="555">
        <f t="shared" ca="1" si="5"/>
        <v>9</v>
      </c>
      <c r="J9" s="555">
        <f t="shared" ca="1" si="5"/>
        <v>5</v>
      </c>
      <c r="K9" s="556">
        <f t="shared" ca="1" si="5"/>
        <v>2</v>
      </c>
      <c r="L9" s="557">
        <f t="shared" ca="1" si="5"/>
        <v>6</v>
      </c>
      <c r="M9" s="557">
        <f t="shared" ca="1" si="5"/>
        <v>13</v>
      </c>
      <c r="N9" s="557">
        <f t="shared" ca="1" si="5"/>
        <v>12</v>
      </c>
      <c r="O9" s="558">
        <f t="shared" ca="1" si="5"/>
        <v>10</v>
      </c>
      <c r="P9" s="557">
        <f t="shared" ca="1" si="5"/>
        <v>8</v>
      </c>
      <c r="Q9" s="557">
        <f t="shared" ca="1" si="5"/>
        <v>13</v>
      </c>
      <c r="R9" s="557">
        <f t="shared" ca="1" si="5"/>
        <v>14</v>
      </c>
      <c r="S9" s="558">
        <f t="shared" ca="1" si="5"/>
        <v>13</v>
      </c>
      <c r="T9" s="557">
        <f t="shared" ca="1" si="5"/>
        <v>18</v>
      </c>
      <c r="U9" s="557">
        <f t="shared" ca="1" si="5"/>
        <v>16</v>
      </c>
      <c r="V9" s="557">
        <f t="shared" ca="1" si="5"/>
        <v>8</v>
      </c>
      <c r="W9" s="558">
        <f t="shared" ca="1" si="5"/>
        <v>9</v>
      </c>
      <c r="X9" s="557">
        <f t="shared" ca="1" si="5"/>
        <v>15</v>
      </c>
      <c r="Y9" s="557">
        <f t="shared" ca="1" si="5"/>
        <v>9</v>
      </c>
      <c r="Z9" s="557">
        <f t="shared" ca="1" si="5"/>
        <v>6</v>
      </c>
      <c r="AA9" s="558">
        <f t="shared" ca="1" si="5"/>
        <v>3</v>
      </c>
      <c r="AB9" s="557">
        <f t="shared" ca="1" si="5"/>
        <v>0</v>
      </c>
      <c r="AC9" s="557">
        <f t="shared" ca="1" si="5"/>
        <v>0</v>
      </c>
      <c r="AD9" s="557">
        <f t="shared" ca="1" si="5"/>
        <v>0</v>
      </c>
      <c r="AE9" s="559">
        <f t="shared" ca="1" si="5"/>
        <v>0</v>
      </c>
      <c r="AF9" s="555"/>
      <c r="AH9" s="555"/>
      <c r="AI9" s="555"/>
      <c r="AL9" s="560"/>
      <c r="AO9" s="560"/>
      <c r="AQ9" s="553"/>
      <c r="AR9" s="555"/>
      <c r="AU9" s="560"/>
      <c r="AX9" s="560"/>
      <c r="BA9" s="560"/>
      <c r="BC9" s="553"/>
      <c r="BD9" s="555"/>
      <c r="BG9" s="560"/>
      <c r="BJ9" s="560"/>
      <c r="BM9" s="560"/>
      <c r="BO9" s="553"/>
      <c r="BP9" s="555"/>
      <c r="BS9" s="560"/>
      <c r="BV9" s="560"/>
      <c r="BY9" s="560"/>
      <c r="CA9" s="553"/>
      <c r="CB9" s="555"/>
      <c r="CE9" s="560"/>
      <c r="CH9" s="560"/>
      <c r="CK9" s="560"/>
      <c r="CM9" s="553"/>
      <c r="CN9" s="555"/>
      <c r="CQ9" s="560"/>
      <c r="CT9" s="560"/>
      <c r="CW9" s="560"/>
      <c r="CY9" s="553"/>
      <c r="CZ9" s="555"/>
      <c r="DC9" s="560"/>
      <c r="DF9" s="560"/>
      <c r="DI9" s="560"/>
      <c r="DK9" s="553"/>
      <c r="DL9" s="555"/>
      <c r="DO9" s="560"/>
      <c r="DR9" s="560"/>
      <c r="DU9" s="560"/>
      <c r="DW9" s="553"/>
      <c r="DX9" s="555"/>
      <c r="EA9" s="560"/>
    </row>
    <row r="10" spans="1:131" x14ac:dyDescent="0.25">
      <c r="B10" s="11" t="str">
        <f>'MD - IMP'!B69</f>
        <v>HR-DE</v>
      </c>
      <c r="C10" s="395"/>
      <c r="D10" s="406">
        <f t="shared" ref="D10:AE10" ca="1" si="6">SUM(D239:D242)</f>
        <v>0</v>
      </c>
      <c r="E10" s="390">
        <f t="shared" ca="1" si="6"/>
        <v>0</v>
      </c>
      <c r="F10" s="390">
        <f t="shared" ca="1" si="6"/>
        <v>0</v>
      </c>
      <c r="G10" s="402">
        <f t="shared" ca="1" si="6"/>
        <v>0</v>
      </c>
      <c r="H10" s="390">
        <f t="shared" ca="1" si="6"/>
        <v>0</v>
      </c>
      <c r="I10" s="390">
        <f t="shared" ca="1" si="6"/>
        <v>0</v>
      </c>
      <c r="J10" s="390">
        <f t="shared" ca="1" si="6"/>
        <v>0</v>
      </c>
      <c r="K10" s="402">
        <f t="shared" ca="1" si="6"/>
        <v>0</v>
      </c>
      <c r="L10" s="277">
        <f t="shared" ca="1" si="6"/>
        <v>0</v>
      </c>
      <c r="M10" s="277">
        <f t="shared" ca="1" si="6"/>
        <v>0</v>
      </c>
      <c r="N10" s="277">
        <f t="shared" ca="1" si="6"/>
        <v>0</v>
      </c>
      <c r="O10" s="344">
        <f t="shared" ca="1" si="6"/>
        <v>0</v>
      </c>
      <c r="P10" s="277">
        <f t="shared" ca="1" si="6"/>
        <v>5</v>
      </c>
      <c r="Q10" s="277">
        <f t="shared" ca="1" si="6"/>
        <v>5</v>
      </c>
      <c r="R10" s="277">
        <f t="shared" ca="1" si="6"/>
        <v>5</v>
      </c>
      <c r="S10" s="344">
        <f t="shared" ca="1" si="6"/>
        <v>5</v>
      </c>
      <c r="T10" s="277">
        <f t="shared" ca="1" si="6"/>
        <v>10</v>
      </c>
      <c r="U10" s="277">
        <f t="shared" ca="1" si="6"/>
        <v>14</v>
      </c>
      <c r="V10" s="277">
        <f t="shared" ca="1" si="6"/>
        <v>15</v>
      </c>
      <c r="W10" s="344">
        <f t="shared" ca="1" si="6"/>
        <v>16</v>
      </c>
      <c r="X10" s="277">
        <f t="shared" ca="1" si="6"/>
        <v>16</v>
      </c>
      <c r="Y10" s="277">
        <f t="shared" ca="1" si="6"/>
        <v>24</v>
      </c>
      <c r="Z10" s="277">
        <f t="shared" ca="1" si="6"/>
        <v>28</v>
      </c>
      <c r="AA10" s="344">
        <f t="shared" ca="1" si="6"/>
        <v>34</v>
      </c>
      <c r="AB10" s="277">
        <f t="shared" ca="1" si="6"/>
        <v>31</v>
      </c>
      <c r="AC10" s="277">
        <f t="shared" ca="1" si="6"/>
        <v>38</v>
      </c>
      <c r="AD10" s="277">
        <f t="shared" ca="1" si="6"/>
        <v>40</v>
      </c>
      <c r="AE10" s="280">
        <f t="shared" ca="1" si="6"/>
        <v>49</v>
      </c>
      <c r="AF10" s="16"/>
      <c r="AH10" s="16"/>
      <c r="AI10" s="16"/>
      <c r="AL10" s="15"/>
      <c r="AO10" s="15"/>
      <c r="AQ10" s="17"/>
      <c r="AR10" s="16"/>
      <c r="AU10" s="15"/>
      <c r="AX10" s="15"/>
      <c r="BA10" s="15"/>
      <c r="BC10" s="17"/>
      <c r="BD10" s="16"/>
      <c r="BG10" s="15"/>
      <c r="BJ10" s="15"/>
      <c r="BM10" s="15"/>
      <c r="BO10" s="17"/>
      <c r="BP10" s="16"/>
      <c r="BS10" s="15"/>
      <c r="BV10" s="15"/>
      <c r="BY10" s="15"/>
      <c r="CA10" s="17"/>
      <c r="CB10" s="16"/>
      <c r="CE10" s="15"/>
      <c r="CH10" s="15"/>
      <c r="CK10" s="15"/>
      <c r="CM10" s="17"/>
      <c r="CN10" s="16"/>
      <c r="CQ10" s="15"/>
      <c r="CT10" s="15"/>
      <c r="CW10" s="15"/>
      <c r="CY10" s="17"/>
      <c r="CZ10" s="16"/>
      <c r="DC10" s="15"/>
      <c r="DF10" s="15"/>
      <c r="DI10" s="15"/>
      <c r="DK10" s="17"/>
      <c r="DL10" s="16"/>
      <c r="DO10" s="15"/>
      <c r="DR10" s="15"/>
      <c r="DU10" s="15"/>
      <c r="DW10" s="17"/>
      <c r="DX10" s="16"/>
      <c r="EA10" s="15"/>
    </row>
    <row r="11" spans="1:131" x14ac:dyDescent="0.25">
      <c r="B11" s="11" t="str">
        <f>'MD - IMP'!B70</f>
        <v>HR-SI</v>
      </c>
      <c r="C11" s="17"/>
      <c r="D11" s="406">
        <f t="shared" ref="D11:AE11" ca="1" si="7">SUM(D206:D209)</f>
        <v>0</v>
      </c>
      <c r="E11" s="390">
        <f t="shared" ca="1" si="7"/>
        <v>0</v>
      </c>
      <c r="F11" s="390">
        <f t="shared" ca="1" si="7"/>
        <v>0</v>
      </c>
      <c r="G11" s="402">
        <f t="shared" ca="1" si="7"/>
        <v>0</v>
      </c>
      <c r="H11" s="390">
        <f t="shared" ca="1" si="7"/>
        <v>0</v>
      </c>
      <c r="I11" s="390">
        <f t="shared" ca="1" si="7"/>
        <v>0</v>
      </c>
      <c r="J11" s="390">
        <f t="shared" ca="1" si="7"/>
        <v>0</v>
      </c>
      <c r="K11" s="402">
        <f t="shared" ca="1" si="7"/>
        <v>0</v>
      </c>
      <c r="L11" s="277">
        <f t="shared" ca="1" si="7"/>
        <v>5</v>
      </c>
      <c r="M11" s="277">
        <f t="shared" ca="1" si="7"/>
        <v>5</v>
      </c>
      <c r="N11" s="277">
        <f t="shared" ca="1" si="7"/>
        <v>5</v>
      </c>
      <c r="O11" s="344">
        <f t="shared" ca="1" si="7"/>
        <v>5</v>
      </c>
      <c r="P11" s="277">
        <f t="shared" ca="1" si="7"/>
        <v>5</v>
      </c>
      <c r="Q11" s="277">
        <f t="shared" ca="1" si="7"/>
        <v>9</v>
      </c>
      <c r="R11" s="277">
        <f t="shared" ca="1" si="7"/>
        <v>10</v>
      </c>
      <c r="S11" s="344">
        <f t="shared" ca="1" si="7"/>
        <v>11</v>
      </c>
      <c r="T11" s="277">
        <f t="shared" ca="1" si="7"/>
        <v>11</v>
      </c>
      <c r="U11" s="277">
        <f t="shared" ca="1" si="7"/>
        <v>15</v>
      </c>
      <c r="V11" s="277">
        <f t="shared" ca="1" si="7"/>
        <v>18</v>
      </c>
      <c r="W11" s="344">
        <f t="shared" ca="1" si="7"/>
        <v>23</v>
      </c>
      <c r="X11" s="277">
        <f t="shared" ca="1" si="7"/>
        <v>20</v>
      </c>
      <c r="Y11" s="277">
        <f t="shared" ca="1" si="7"/>
        <v>23</v>
      </c>
      <c r="Z11" s="277">
        <f t="shared" ca="1" si="7"/>
        <v>22</v>
      </c>
      <c r="AA11" s="344">
        <f t="shared" ca="1" si="7"/>
        <v>26</v>
      </c>
      <c r="AB11" s="277">
        <f t="shared" ca="1" si="7"/>
        <v>32</v>
      </c>
      <c r="AC11" s="277">
        <f t="shared" ca="1" si="7"/>
        <v>29</v>
      </c>
      <c r="AD11" s="277">
        <f t="shared" ca="1" si="7"/>
        <v>26</v>
      </c>
      <c r="AE11" s="280">
        <f t="shared" ca="1" si="7"/>
        <v>25</v>
      </c>
      <c r="AF11" s="16"/>
      <c r="AH11" s="16"/>
      <c r="AI11" s="16"/>
      <c r="AL11" s="15"/>
      <c r="AO11" s="15"/>
      <c r="AQ11" s="17"/>
      <c r="AR11" s="16"/>
      <c r="AU11" s="15"/>
      <c r="AX11" s="15"/>
      <c r="BA11" s="15"/>
      <c r="BC11" s="17"/>
      <c r="BD11" s="16"/>
      <c r="BG11" s="15"/>
      <c r="BJ11" s="15"/>
      <c r="BM11" s="15"/>
      <c r="BO11" s="17"/>
      <c r="BP11" s="16"/>
      <c r="BS11" s="15"/>
      <c r="BV11" s="15"/>
      <c r="BY11" s="15"/>
      <c r="CA11" s="17"/>
      <c r="CB11" s="16"/>
      <c r="CE11" s="15"/>
      <c r="CH11" s="15"/>
      <c r="CK11" s="15"/>
      <c r="CM11" s="17"/>
      <c r="CN11" s="16"/>
      <c r="CQ11" s="15"/>
      <c r="CT11" s="15"/>
      <c r="CW11" s="15"/>
      <c r="CY11" s="17"/>
      <c r="CZ11" s="16"/>
      <c r="DC11" s="15"/>
      <c r="DF11" s="15"/>
      <c r="DI11" s="15"/>
      <c r="DK11" s="17"/>
      <c r="DL11" s="16"/>
      <c r="DO11" s="15"/>
      <c r="DR11" s="15"/>
      <c r="DU11" s="15"/>
      <c r="DW11" s="17"/>
      <c r="DX11" s="16"/>
      <c r="EA11" s="15"/>
    </row>
    <row r="12" spans="1:131" x14ac:dyDescent="0.25">
      <c r="B12" s="11" t="str">
        <f>'MD - IMP'!B71</f>
        <v>HR-JI</v>
      </c>
      <c r="C12" s="17"/>
      <c r="D12" s="406">
        <f t="shared" ref="D12:AE12" ca="1" si="8">SUM(D173:D176)</f>
        <v>0</v>
      </c>
      <c r="E12" s="390">
        <f t="shared" ca="1" si="8"/>
        <v>0</v>
      </c>
      <c r="F12" s="390">
        <f t="shared" ca="1" si="8"/>
        <v>0</v>
      </c>
      <c r="G12" s="402">
        <f t="shared" ca="1" si="8"/>
        <v>0</v>
      </c>
      <c r="H12" s="390">
        <f t="shared" ca="1" si="8"/>
        <v>5</v>
      </c>
      <c r="I12" s="390">
        <f t="shared" ca="1" si="8"/>
        <v>5</v>
      </c>
      <c r="J12" s="390">
        <f t="shared" ca="1" si="8"/>
        <v>5</v>
      </c>
      <c r="K12" s="402">
        <f t="shared" ca="1" si="8"/>
        <v>5</v>
      </c>
      <c r="L12" s="277">
        <f t="shared" ca="1" si="8"/>
        <v>5</v>
      </c>
      <c r="M12" s="277">
        <f t="shared" ca="1" si="8"/>
        <v>9</v>
      </c>
      <c r="N12" s="277">
        <f t="shared" ca="1" si="8"/>
        <v>10</v>
      </c>
      <c r="O12" s="344">
        <f t="shared" ca="1" si="8"/>
        <v>11</v>
      </c>
      <c r="P12" s="277">
        <f t="shared" ca="1" si="8"/>
        <v>11</v>
      </c>
      <c r="Q12" s="277">
        <f t="shared" ca="1" si="8"/>
        <v>15</v>
      </c>
      <c r="R12" s="277">
        <f t="shared" ca="1" si="8"/>
        <v>18</v>
      </c>
      <c r="S12" s="344">
        <f t="shared" ca="1" si="8"/>
        <v>23</v>
      </c>
      <c r="T12" s="277">
        <f t="shared" ca="1" si="8"/>
        <v>20</v>
      </c>
      <c r="U12" s="277">
        <f t="shared" ca="1" si="8"/>
        <v>23</v>
      </c>
      <c r="V12" s="277">
        <f t="shared" ca="1" si="8"/>
        <v>22</v>
      </c>
      <c r="W12" s="344">
        <f t="shared" ca="1" si="8"/>
        <v>26</v>
      </c>
      <c r="X12" s="277">
        <f t="shared" ca="1" si="8"/>
        <v>32</v>
      </c>
      <c r="Y12" s="277">
        <f t="shared" ca="1" si="8"/>
        <v>29</v>
      </c>
      <c r="Z12" s="277">
        <f t="shared" ca="1" si="8"/>
        <v>26</v>
      </c>
      <c r="AA12" s="344">
        <f t="shared" ca="1" si="8"/>
        <v>25</v>
      </c>
      <c r="AB12" s="277">
        <f t="shared" ca="1" si="8"/>
        <v>23</v>
      </c>
      <c r="AC12" s="277">
        <f t="shared" ca="1" si="8"/>
        <v>18</v>
      </c>
      <c r="AD12" s="277">
        <f t="shared" ca="1" si="8"/>
        <v>21</v>
      </c>
      <c r="AE12" s="280">
        <f t="shared" ca="1" si="8"/>
        <v>12</v>
      </c>
      <c r="AF12" s="16"/>
      <c r="AH12" s="16"/>
      <c r="AI12" s="16"/>
      <c r="AL12" s="15"/>
      <c r="AO12" s="15"/>
      <c r="AQ12" s="17"/>
      <c r="AR12" s="16"/>
      <c r="AU12" s="15"/>
      <c r="AX12" s="15"/>
      <c r="BA12" s="15"/>
      <c r="BC12" s="17"/>
      <c r="BD12" s="16"/>
      <c r="BG12" s="15"/>
      <c r="BJ12" s="15"/>
      <c r="BM12" s="15"/>
      <c r="BO12" s="17"/>
      <c r="BP12" s="16"/>
      <c r="BS12" s="15"/>
      <c r="BV12" s="15"/>
      <c r="BY12" s="15"/>
      <c r="CA12" s="17"/>
      <c r="CB12" s="16"/>
      <c r="CE12" s="15"/>
      <c r="CH12" s="15"/>
      <c r="CK12" s="15"/>
      <c r="CM12" s="17"/>
      <c r="CN12" s="16"/>
      <c r="CQ12" s="15"/>
      <c r="CT12" s="15"/>
      <c r="CW12" s="15"/>
      <c r="CY12" s="17"/>
      <c r="CZ12" s="16"/>
      <c r="DC12" s="15"/>
      <c r="DF12" s="15"/>
      <c r="DI12" s="15"/>
      <c r="DK12" s="17"/>
      <c r="DL12" s="16"/>
      <c r="DO12" s="15"/>
      <c r="DR12" s="15"/>
      <c r="DU12" s="15"/>
      <c r="DW12" s="17"/>
      <c r="DX12" s="16"/>
      <c r="EA12" s="15"/>
    </row>
    <row r="13" spans="1:131" s="385" customFormat="1" x14ac:dyDescent="0.25">
      <c r="B13" s="460" t="str">
        <f>'MD - IMP'!B72</f>
        <v>HR-SP</v>
      </c>
      <c r="C13" s="395"/>
      <c r="D13" s="406">
        <f t="shared" ref="D13:AE13" ca="1" si="9">SUM(D140:D143)</f>
        <v>0</v>
      </c>
      <c r="E13" s="390">
        <f t="shared" ca="1" si="9"/>
        <v>0</v>
      </c>
      <c r="F13" s="390">
        <f t="shared" ca="1" si="9"/>
        <v>5</v>
      </c>
      <c r="G13" s="402">
        <f t="shared" ca="1" si="9"/>
        <v>5</v>
      </c>
      <c r="H13" s="390">
        <f t="shared" ca="1" si="9"/>
        <v>0</v>
      </c>
      <c r="I13" s="390">
        <f t="shared" ca="1" si="9"/>
        <v>0</v>
      </c>
      <c r="J13" s="390">
        <f t="shared" ca="1" si="9"/>
        <v>5</v>
      </c>
      <c r="K13" s="402">
        <f t="shared" ca="1" si="9"/>
        <v>9</v>
      </c>
      <c r="L13" s="520">
        <f t="shared" ca="1" si="9"/>
        <v>5</v>
      </c>
      <c r="M13" s="520">
        <f t="shared" ca="1" si="9"/>
        <v>2</v>
      </c>
      <c r="N13" s="520">
        <f t="shared" ca="1" si="9"/>
        <v>6</v>
      </c>
      <c r="O13" s="521">
        <f t="shared" ca="1" si="9"/>
        <v>13</v>
      </c>
      <c r="P13" s="520">
        <f t="shared" ca="1" si="9"/>
        <v>12</v>
      </c>
      <c r="Q13" s="520">
        <f t="shared" ca="1" si="9"/>
        <v>10</v>
      </c>
      <c r="R13" s="520">
        <f t="shared" ca="1" si="9"/>
        <v>8</v>
      </c>
      <c r="S13" s="521">
        <f t="shared" ca="1" si="9"/>
        <v>13</v>
      </c>
      <c r="T13" s="520">
        <f t="shared" ca="1" si="9"/>
        <v>14</v>
      </c>
      <c r="U13" s="520">
        <f t="shared" ca="1" si="9"/>
        <v>13</v>
      </c>
      <c r="V13" s="520">
        <f t="shared" ca="1" si="9"/>
        <v>18</v>
      </c>
      <c r="W13" s="521">
        <f t="shared" ca="1" si="9"/>
        <v>16</v>
      </c>
      <c r="X13" s="520">
        <f t="shared" ca="1" si="9"/>
        <v>8</v>
      </c>
      <c r="Y13" s="520">
        <f t="shared" ca="1" si="9"/>
        <v>9</v>
      </c>
      <c r="Z13" s="520">
        <f t="shared" ca="1" si="9"/>
        <v>15</v>
      </c>
      <c r="AA13" s="521">
        <f t="shared" ca="1" si="9"/>
        <v>9</v>
      </c>
      <c r="AB13" s="520">
        <f t="shared" ca="1" si="9"/>
        <v>6</v>
      </c>
      <c r="AC13" s="520">
        <f t="shared" ca="1" si="9"/>
        <v>3</v>
      </c>
      <c r="AD13" s="520">
        <f t="shared" ca="1" si="9"/>
        <v>0</v>
      </c>
      <c r="AE13" s="522">
        <f t="shared" ca="1" si="9"/>
        <v>0</v>
      </c>
      <c r="AF13" s="390"/>
      <c r="AH13" s="390"/>
      <c r="AI13" s="390"/>
      <c r="AL13" s="394"/>
      <c r="AO13" s="394"/>
      <c r="AQ13" s="395"/>
      <c r="AR13" s="390"/>
      <c r="AU13" s="394"/>
      <c r="AX13" s="394"/>
      <c r="BA13" s="394"/>
      <c r="BC13" s="395"/>
      <c r="BD13" s="390"/>
      <c r="BG13" s="394"/>
      <c r="BJ13" s="394"/>
      <c r="BM13" s="394"/>
      <c r="BO13" s="395"/>
      <c r="BP13" s="390"/>
      <c r="BS13" s="394"/>
      <c r="BV13" s="394"/>
      <c r="BY13" s="394"/>
      <c r="CA13" s="395"/>
      <c r="CB13" s="390"/>
      <c r="CE13" s="394"/>
      <c r="CH13" s="394"/>
      <c r="CK13" s="394"/>
      <c r="CM13" s="395"/>
      <c r="CN13" s="390"/>
      <c r="CQ13" s="394"/>
      <c r="CT13" s="394"/>
      <c r="CW13" s="394"/>
      <c r="CY13" s="395"/>
      <c r="CZ13" s="390"/>
      <c r="DC13" s="394"/>
      <c r="DF13" s="394"/>
      <c r="DI13" s="394"/>
      <c r="DK13" s="395"/>
      <c r="DL13" s="390"/>
      <c r="DO13" s="394"/>
      <c r="DR13" s="394"/>
      <c r="DU13" s="394"/>
      <c r="DW13" s="395"/>
      <c r="DX13" s="390"/>
      <c r="EA13" s="394"/>
    </row>
    <row r="14" spans="1:131" s="551" customFormat="1" x14ac:dyDescent="0.25">
      <c r="B14" s="552" t="s">
        <v>481</v>
      </c>
      <c r="C14" s="553"/>
      <c r="D14" s="554">
        <f t="shared" ref="D14:AE14" ca="1" si="10">SUM(D107:D110)</f>
        <v>5</v>
      </c>
      <c r="E14" s="555">
        <f t="shared" ca="1" si="10"/>
        <v>5</v>
      </c>
      <c r="F14" s="555">
        <f t="shared" ca="1" si="10"/>
        <v>0</v>
      </c>
      <c r="G14" s="556">
        <f t="shared" ca="1" si="10"/>
        <v>0</v>
      </c>
      <c r="H14" s="555">
        <f t="shared" ca="1" si="10"/>
        <v>5</v>
      </c>
      <c r="I14" s="555">
        <f t="shared" ca="1" si="10"/>
        <v>9</v>
      </c>
      <c r="J14" s="555">
        <f t="shared" ca="1" si="10"/>
        <v>5</v>
      </c>
      <c r="K14" s="556">
        <f t="shared" ca="1" si="10"/>
        <v>2</v>
      </c>
      <c r="L14" s="557">
        <f t="shared" ca="1" si="10"/>
        <v>6</v>
      </c>
      <c r="M14" s="557">
        <f t="shared" ca="1" si="10"/>
        <v>13</v>
      </c>
      <c r="N14" s="557">
        <f t="shared" ca="1" si="10"/>
        <v>12</v>
      </c>
      <c r="O14" s="558">
        <f t="shared" ca="1" si="10"/>
        <v>10</v>
      </c>
      <c r="P14" s="557">
        <f t="shared" ca="1" si="10"/>
        <v>8</v>
      </c>
      <c r="Q14" s="557">
        <f t="shared" ca="1" si="10"/>
        <v>13</v>
      </c>
      <c r="R14" s="557">
        <f t="shared" ca="1" si="10"/>
        <v>14</v>
      </c>
      <c r="S14" s="558">
        <f t="shared" ca="1" si="10"/>
        <v>13</v>
      </c>
      <c r="T14" s="557">
        <f t="shared" ca="1" si="10"/>
        <v>18</v>
      </c>
      <c r="U14" s="557">
        <f t="shared" ca="1" si="10"/>
        <v>16</v>
      </c>
      <c r="V14" s="557">
        <f t="shared" ca="1" si="10"/>
        <v>8</v>
      </c>
      <c r="W14" s="558">
        <f t="shared" ca="1" si="10"/>
        <v>9</v>
      </c>
      <c r="X14" s="557">
        <f t="shared" ca="1" si="10"/>
        <v>15</v>
      </c>
      <c r="Y14" s="557">
        <f t="shared" ca="1" si="10"/>
        <v>9</v>
      </c>
      <c r="Z14" s="557">
        <f t="shared" ca="1" si="10"/>
        <v>6</v>
      </c>
      <c r="AA14" s="558">
        <f t="shared" ca="1" si="10"/>
        <v>3</v>
      </c>
      <c r="AB14" s="557">
        <f t="shared" ca="1" si="10"/>
        <v>0</v>
      </c>
      <c r="AC14" s="557">
        <f t="shared" ca="1" si="10"/>
        <v>0</v>
      </c>
      <c r="AD14" s="557">
        <f t="shared" ca="1" si="10"/>
        <v>0</v>
      </c>
      <c r="AE14" s="559">
        <f t="shared" ca="1" si="10"/>
        <v>0</v>
      </c>
      <c r="AF14" s="555"/>
      <c r="AH14" s="555"/>
      <c r="AI14" s="555"/>
      <c r="AL14" s="560"/>
      <c r="AO14" s="560"/>
      <c r="AQ14" s="553"/>
      <c r="AR14" s="555"/>
      <c r="AU14" s="560"/>
      <c r="AX14" s="560"/>
      <c r="BA14" s="560"/>
      <c r="BC14" s="553"/>
      <c r="BD14" s="555"/>
      <c r="BG14" s="560"/>
      <c r="BJ14" s="560"/>
      <c r="BM14" s="560"/>
      <c r="BO14" s="553"/>
      <c r="BP14" s="555"/>
      <c r="BS14" s="560"/>
      <c r="BV14" s="560"/>
      <c r="BY14" s="560"/>
      <c r="CA14" s="553"/>
      <c r="CB14" s="555"/>
      <c r="CE14" s="560"/>
      <c r="CH14" s="560"/>
      <c r="CK14" s="560"/>
      <c r="CM14" s="553"/>
      <c r="CN14" s="555"/>
      <c r="CQ14" s="560"/>
      <c r="CT14" s="560"/>
      <c r="CW14" s="560"/>
      <c r="CY14" s="553"/>
      <c r="CZ14" s="555"/>
      <c r="DC14" s="560"/>
      <c r="DF14" s="560"/>
      <c r="DI14" s="560"/>
      <c r="DK14" s="553"/>
      <c r="DL14" s="555"/>
      <c r="DO14" s="560"/>
      <c r="DR14" s="560"/>
      <c r="DU14" s="560"/>
      <c r="DW14" s="553"/>
      <c r="DX14" s="555"/>
      <c r="EA14" s="560"/>
    </row>
    <row r="15" spans="1:131" x14ac:dyDescent="0.25">
      <c r="B15" s="11" t="str">
        <f>'MD - IMP'!B73</f>
        <v>SC-DE</v>
      </c>
      <c r="C15" s="17"/>
      <c r="D15" s="406">
        <f t="shared" ref="D15:AE15" ca="1" si="11">SUM(D243:D246)</f>
        <v>0</v>
      </c>
      <c r="E15" s="390">
        <f t="shared" ca="1" si="11"/>
        <v>0</v>
      </c>
      <c r="F15" s="390">
        <f t="shared" ca="1" si="11"/>
        <v>0</v>
      </c>
      <c r="G15" s="402">
        <f t="shared" ca="1" si="11"/>
        <v>0</v>
      </c>
      <c r="H15" s="390">
        <f t="shared" ca="1" si="11"/>
        <v>0</v>
      </c>
      <c r="I15" s="390">
        <f t="shared" ca="1" si="11"/>
        <v>0</v>
      </c>
      <c r="J15" s="390">
        <f t="shared" ca="1" si="11"/>
        <v>0</v>
      </c>
      <c r="K15" s="402">
        <f t="shared" ca="1" si="11"/>
        <v>0</v>
      </c>
      <c r="L15" s="277">
        <f t="shared" ca="1" si="11"/>
        <v>0</v>
      </c>
      <c r="M15" s="277">
        <f t="shared" ca="1" si="11"/>
        <v>0</v>
      </c>
      <c r="N15" s="277">
        <f t="shared" ca="1" si="11"/>
        <v>0</v>
      </c>
      <c r="O15" s="344">
        <f t="shared" ca="1" si="11"/>
        <v>0</v>
      </c>
      <c r="P15" s="277">
        <f t="shared" ca="1" si="11"/>
        <v>5</v>
      </c>
      <c r="Q15" s="277">
        <f t="shared" ca="1" si="11"/>
        <v>5</v>
      </c>
      <c r="R15" s="277">
        <f t="shared" ca="1" si="11"/>
        <v>5</v>
      </c>
      <c r="S15" s="344">
        <f t="shared" ca="1" si="11"/>
        <v>5</v>
      </c>
      <c r="T15" s="277">
        <f t="shared" ca="1" si="11"/>
        <v>10</v>
      </c>
      <c r="U15" s="277">
        <f t="shared" ca="1" si="11"/>
        <v>14</v>
      </c>
      <c r="V15" s="277">
        <f t="shared" ca="1" si="11"/>
        <v>15</v>
      </c>
      <c r="W15" s="344">
        <f t="shared" ca="1" si="11"/>
        <v>16</v>
      </c>
      <c r="X15" s="277">
        <f t="shared" ca="1" si="11"/>
        <v>16</v>
      </c>
      <c r="Y15" s="277">
        <f t="shared" ca="1" si="11"/>
        <v>24</v>
      </c>
      <c r="Z15" s="277">
        <f t="shared" ca="1" si="11"/>
        <v>28</v>
      </c>
      <c r="AA15" s="344">
        <f t="shared" ca="1" si="11"/>
        <v>34</v>
      </c>
      <c r="AB15" s="277">
        <f t="shared" ca="1" si="11"/>
        <v>31</v>
      </c>
      <c r="AC15" s="277">
        <f t="shared" ca="1" si="11"/>
        <v>38</v>
      </c>
      <c r="AD15" s="277">
        <f t="shared" ca="1" si="11"/>
        <v>40</v>
      </c>
      <c r="AE15" s="280">
        <f t="shared" ca="1" si="11"/>
        <v>49</v>
      </c>
      <c r="AF15" s="16"/>
      <c r="AH15" s="16"/>
      <c r="AI15" s="16"/>
      <c r="AL15" s="15"/>
      <c r="AO15" s="15"/>
      <c r="AQ15" s="17"/>
      <c r="AR15" s="16"/>
      <c r="AU15" s="15"/>
      <c r="AX15" s="15"/>
      <c r="BA15" s="15"/>
      <c r="BC15" s="17"/>
      <c r="BD15" s="16"/>
      <c r="BG15" s="15"/>
      <c r="BJ15" s="15"/>
      <c r="BM15" s="15"/>
      <c r="BO15" s="17"/>
      <c r="BP15" s="16"/>
      <c r="BS15" s="15"/>
      <c r="BV15" s="15"/>
      <c r="BY15" s="15"/>
      <c r="CA15" s="17"/>
      <c r="CB15" s="16"/>
      <c r="CE15" s="15"/>
      <c r="CH15" s="15"/>
      <c r="CK15" s="15"/>
      <c r="CM15" s="17"/>
      <c r="CN15" s="16"/>
      <c r="CQ15" s="15"/>
      <c r="CT15" s="15"/>
      <c r="CW15" s="15"/>
      <c r="CY15" s="17"/>
      <c r="CZ15" s="16"/>
      <c r="DC15" s="15"/>
      <c r="DF15" s="15"/>
      <c r="DI15" s="15"/>
      <c r="DK15" s="17"/>
      <c r="DL15" s="16"/>
      <c r="DO15" s="15"/>
      <c r="DR15" s="15"/>
      <c r="DU15" s="15"/>
      <c r="DW15" s="17"/>
      <c r="DX15" s="16"/>
      <c r="EA15" s="15"/>
    </row>
    <row r="16" spans="1:131" x14ac:dyDescent="0.25">
      <c r="B16" s="11" t="str">
        <f>'MD - IMP'!B74</f>
        <v>SC-SI</v>
      </c>
      <c r="C16" s="17"/>
      <c r="D16" s="406">
        <f t="shared" ref="D16:AE16" ca="1" si="12">SUM(D210:D213)</f>
        <v>0</v>
      </c>
      <c r="E16" s="390">
        <f t="shared" ca="1" si="12"/>
        <v>0</v>
      </c>
      <c r="F16" s="390">
        <f t="shared" ca="1" si="12"/>
        <v>0</v>
      </c>
      <c r="G16" s="402">
        <f t="shared" ca="1" si="12"/>
        <v>0</v>
      </c>
      <c r="H16" s="390">
        <f t="shared" ca="1" si="12"/>
        <v>0</v>
      </c>
      <c r="I16" s="390">
        <f t="shared" ca="1" si="12"/>
        <v>0</v>
      </c>
      <c r="J16" s="390">
        <f t="shared" ca="1" si="12"/>
        <v>0</v>
      </c>
      <c r="K16" s="402">
        <f t="shared" ca="1" si="12"/>
        <v>0</v>
      </c>
      <c r="L16" s="277">
        <f t="shared" ca="1" si="12"/>
        <v>5</v>
      </c>
      <c r="M16" s="277">
        <f t="shared" ca="1" si="12"/>
        <v>5</v>
      </c>
      <c r="N16" s="277">
        <f t="shared" ca="1" si="12"/>
        <v>5</v>
      </c>
      <c r="O16" s="344">
        <f t="shared" ca="1" si="12"/>
        <v>5</v>
      </c>
      <c r="P16" s="277">
        <f t="shared" ca="1" si="12"/>
        <v>5</v>
      </c>
      <c r="Q16" s="277">
        <f t="shared" ca="1" si="12"/>
        <v>9</v>
      </c>
      <c r="R16" s="277">
        <f t="shared" ca="1" si="12"/>
        <v>10</v>
      </c>
      <c r="S16" s="344">
        <f t="shared" ca="1" si="12"/>
        <v>11</v>
      </c>
      <c r="T16" s="277">
        <f t="shared" ca="1" si="12"/>
        <v>11</v>
      </c>
      <c r="U16" s="277">
        <f t="shared" ca="1" si="12"/>
        <v>15</v>
      </c>
      <c r="V16" s="277">
        <f t="shared" ca="1" si="12"/>
        <v>18</v>
      </c>
      <c r="W16" s="344">
        <f t="shared" ca="1" si="12"/>
        <v>23</v>
      </c>
      <c r="X16" s="277">
        <f t="shared" ca="1" si="12"/>
        <v>20</v>
      </c>
      <c r="Y16" s="277">
        <f t="shared" ca="1" si="12"/>
        <v>23</v>
      </c>
      <c r="Z16" s="277">
        <f t="shared" ca="1" si="12"/>
        <v>22</v>
      </c>
      <c r="AA16" s="344">
        <f t="shared" ca="1" si="12"/>
        <v>26</v>
      </c>
      <c r="AB16" s="277">
        <f t="shared" ca="1" si="12"/>
        <v>32</v>
      </c>
      <c r="AC16" s="277">
        <f t="shared" ca="1" si="12"/>
        <v>29</v>
      </c>
      <c r="AD16" s="277">
        <f t="shared" ca="1" si="12"/>
        <v>26</v>
      </c>
      <c r="AE16" s="280">
        <f t="shared" ca="1" si="12"/>
        <v>25</v>
      </c>
      <c r="AF16" s="16"/>
      <c r="AH16" s="16"/>
      <c r="AI16" s="16"/>
      <c r="AL16" s="15"/>
      <c r="AO16" s="15"/>
      <c r="AQ16" s="17"/>
      <c r="AR16" s="16"/>
      <c r="AU16" s="15"/>
      <c r="AX16" s="15"/>
      <c r="BA16" s="15"/>
      <c r="BC16" s="17"/>
      <c r="BD16" s="16"/>
      <c r="BG16" s="15"/>
      <c r="BJ16" s="15"/>
      <c r="BM16" s="15"/>
      <c r="BO16" s="17"/>
      <c r="BP16" s="16"/>
      <c r="BS16" s="15"/>
      <c r="BV16" s="15"/>
      <c r="BY16" s="15"/>
      <c r="CA16" s="17"/>
      <c r="CB16" s="16"/>
      <c r="CE16" s="15"/>
      <c r="CH16" s="15"/>
      <c r="CK16" s="15"/>
      <c r="CM16" s="17"/>
      <c r="CN16" s="16"/>
      <c r="CQ16" s="15"/>
      <c r="CT16" s="15"/>
      <c r="CW16" s="15"/>
      <c r="CY16" s="17"/>
      <c r="CZ16" s="16"/>
      <c r="DC16" s="15"/>
      <c r="DF16" s="15"/>
      <c r="DI16" s="15"/>
      <c r="DK16" s="17"/>
      <c r="DL16" s="16"/>
      <c r="DO16" s="15"/>
      <c r="DR16" s="15"/>
      <c r="DU16" s="15"/>
      <c r="DW16" s="17"/>
      <c r="DX16" s="16"/>
      <c r="EA16" s="15"/>
    </row>
    <row r="17" spans="2:131" x14ac:dyDescent="0.25">
      <c r="B17" s="11" t="str">
        <f>'MD - IMP'!B75</f>
        <v>SC-JI</v>
      </c>
      <c r="C17" s="17"/>
      <c r="D17" s="406">
        <f t="shared" ref="D17:AE17" ca="1" si="13">SUM(D177:D180)</f>
        <v>0</v>
      </c>
      <c r="E17" s="390">
        <f t="shared" ca="1" si="13"/>
        <v>0</v>
      </c>
      <c r="F17" s="390">
        <f t="shared" ca="1" si="13"/>
        <v>0</v>
      </c>
      <c r="G17" s="402">
        <f t="shared" ca="1" si="13"/>
        <v>0</v>
      </c>
      <c r="H17" s="390">
        <f t="shared" ca="1" si="13"/>
        <v>5</v>
      </c>
      <c r="I17" s="390">
        <f t="shared" ca="1" si="13"/>
        <v>5</v>
      </c>
      <c r="J17" s="390">
        <f t="shared" ca="1" si="13"/>
        <v>5</v>
      </c>
      <c r="K17" s="402">
        <f t="shared" ca="1" si="13"/>
        <v>5</v>
      </c>
      <c r="L17" s="277">
        <f t="shared" ca="1" si="13"/>
        <v>5</v>
      </c>
      <c r="M17" s="277">
        <f t="shared" ca="1" si="13"/>
        <v>9</v>
      </c>
      <c r="N17" s="277">
        <f t="shared" ca="1" si="13"/>
        <v>10</v>
      </c>
      <c r="O17" s="344">
        <f t="shared" ca="1" si="13"/>
        <v>11</v>
      </c>
      <c r="P17" s="277">
        <f t="shared" ca="1" si="13"/>
        <v>11</v>
      </c>
      <c r="Q17" s="277">
        <f t="shared" ca="1" si="13"/>
        <v>15</v>
      </c>
      <c r="R17" s="277">
        <f t="shared" ca="1" si="13"/>
        <v>18</v>
      </c>
      <c r="S17" s="344">
        <f t="shared" ca="1" si="13"/>
        <v>23</v>
      </c>
      <c r="T17" s="277">
        <f t="shared" ca="1" si="13"/>
        <v>20</v>
      </c>
      <c r="U17" s="277">
        <f t="shared" ca="1" si="13"/>
        <v>23</v>
      </c>
      <c r="V17" s="277">
        <f t="shared" ca="1" si="13"/>
        <v>22</v>
      </c>
      <c r="W17" s="344">
        <f t="shared" ca="1" si="13"/>
        <v>26</v>
      </c>
      <c r="X17" s="277">
        <f t="shared" ca="1" si="13"/>
        <v>32</v>
      </c>
      <c r="Y17" s="277">
        <f t="shared" ca="1" si="13"/>
        <v>29</v>
      </c>
      <c r="Z17" s="277">
        <f t="shared" ca="1" si="13"/>
        <v>26</v>
      </c>
      <c r="AA17" s="344">
        <f t="shared" ca="1" si="13"/>
        <v>25</v>
      </c>
      <c r="AB17" s="277">
        <f t="shared" ca="1" si="13"/>
        <v>23</v>
      </c>
      <c r="AC17" s="277">
        <f t="shared" ca="1" si="13"/>
        <v>18</v>
      </c>
      <c r="AD17" s="277">
        <f t="shared" ca="1" si="13"/>
        <v>21</v>
      </c>
      <c r="AE17" s="280">
        <f t="shared" ca="1" si="13"/>
        <v>12</v>
      </c>
      <c r="AF17" s="16"/>
      <c r="AH17" s="16"/>
      <c r="AI17" s="16"/>
      <c r="AL17" s="15"/>
      <c r="AO17" s="15"/>
      <c r="AQ17" s="17"/>
      <c r="AR17" s="16"/>
      <c r="AU17" s="15"/>
      <c r="AX17" s="15"/>
      <c r="BA17" s="15"/>
      <c r="BC17" s="17"/>
      <c r="BD17" s="16"/>
      <c r="BG17" s="15"/>
      <c r="BJ17" s="15"/>
      <c r="BM17" s="15"/>
      <c r="BO17" s="17"/>
      <c r="BP17" s="16"/>
      <c r="BS17" s="15"/>
      <c r="BV17" s="15"/>
      <c r="BY17" s="15"/>
      <c r="CA17" s="17"/>
      <c r="CB17" s="16"/>
      <c r="CE17" s="15"/>
      <c r="CH17" s="15"/>
      <c r="CK17" s="15"/>
      <c r="CM17" s="17"/>
      <c r="CN17" s="16"/>
      <c r="CQ17" s="15"/>
      <c r="CT17" s="15"/>
      <c r="CW17" s="15"/>
      <c r="CY17" s="17"/>
      <c r="CZ17" s="16"/>
      <c r="DC17" s="15"/>
      <c r="DF17" s="15"/>
      <c r="DI17" s="15"/>
      <c r="DK17" s="17"/>
      <c r="DL17" s="16"/>
      <c r="DO17" s="15"/>
      <c r="DR17" s="15"/>
      <c r="DU17" s="15"/>
      <c r="DW17" s="17"/>
      <c r="DX17" s="16"/>
      <c r="EA17" s="15"/>
    </row>
    <row r="18" spans="2:131" s="385" customFormat="1" x14ac:dyDescent="0.25">
      <c r="B18" s="460" t="str">
        <f>'MD - IMP'!B76</f>
        <v>SC-SP</v>
      </c>
      <c r="C18" s="395"/>
      <c r="D18" s="406">
        <f t="shared" ref="D18:AE18" ca="1" si="14">SUM(D144:D147)</f>
        <v>0</v>
      </c>
      <c r="E18" s="390">
        <f t="shared" ca="1" si="14"/>
        <v>0</v>
      </c>
      <c r="F18" s="390">
        <f t="shared" ca="1" si="14"/>
        <v>5</v>
      </c>
      <c r="G18" s="402">
        <f t="shared" ca="1" si="14"/>
        <v>5</v>
      </c>
      <c r="H18" s="390">
        <f t="shared" ca="1" si="14"/>
        <v>0</v>
      </c>
      <c r="I18" s="390">
        <f t="shared" ca="1" si="14"/>
        <v>0</v>
      </c>
      <c r="J18" s="390">
        <f t="shared" ca="1" si="14"/>
        <v>5</v>
      </c>
      <c r="K18" s="402">
        <f t="shared" ca="1" si="14"/>
        <v>9</v>
      </c>
      <c r="L18" s="520">
        <f t="shared" ca="1" si="14"/>
        <v>5</v>
      </c>
      <c r="M18" s="520">
        <f t="shared" ca="1" si="14"/>
        <v>2</v>
      </c>
      <c r="N18" s="520">
        <f t="shared" ca="1" si="14"/>
        <v>6</v>
      </c>
      <c r="O18" s="521">
        <f t="shared" ca="1" si="14"/>
        <v>13</v>
      </c>
      <c r="P18" s="520">
        <f t="shared" ca="1" si="14"/>
        <v>12</v>
      </c>
      <c r="Q18" s="520">
        <f t="shared" ca="1" si="14"/>
        <v>10</v>
      </c>
      <c r="R18" s="520">
        <f t="shared" ca="1" si="14"/>
        <v>8</v>
      </c>
      <c r="S18" s="521">
        <f t="shared" ca="1" si="14"/>
        <v>13</v>
      </c>
      <c r="T18" s="520">
        <f t="shared" ca="1" si="14"/>
        <v>14</v>
      </c>
      <c r="U18" s="520">
        <f t="shared" ca="1" si="14"/>
        <v>13</v>
      </c>
      <c r="V18" s="520">
        <f t="shared" ca="1" si="14"/>
        <v>18</v>
      </c>
      <c r="W18" s="521">
        <f t="shared" ca="1" si="14"/>
        <v>16</v>
      </c>
      <c r="X18" s="520">
        <f t="shared" ca="1" si="14"/>
        <v>8</v>
      </c>
      <c r="Y18" s="520">
        <f t="shared" ca="1" si="14"/>
        <v>9</v>
      </c>
      <c r="Z18" s="520">
        <f t="shared" ca="1" si="14"/>
        <v>15</v>
      </c>
      <c r="AA18" s="521">
        <f t="shared" ca="1" si="14"/>
        <v>9</v>
      </c>
      <c r="AB18" s="520">
        <f t="shared" ca="1" si="14"/>
        <v>6</v>
      </c>
      <c r="AC18" s="520">
        <f t="shared" ca="1" si="14"/>
        <v>3</v>
      </c>
      <c r="AD18" s="520">
        <f t="shared" ca="1" si="14"/>
        <v>0</v>
      </c>
      <c r="AE18" s="522">
        <f t="shared" ca="1" si="14"/>
        <v>0</v>
      </c>
      <c r="AF18" s="390"/>
      <c r="AH18" s="390"/>
      <c r="AI18" s="390"/>
      <c r="AL18" s="394"/>
      <c r="AO18" s="394"/>
      <c r="AQ18" s="395"/>
      <c r="AR18" s="390"/>
      <c r="AU18" s="394"/>
      <c r="AX18" s="394"/>
      <c r="BA18" s="394"/>
      <c r="BC18" s="395"/>
      <c r="BD18" s="390"/>
      <c r="BG18" s="394"/>
      <c r="BJ18" s="394"/>
      <c r="BM18" s="394"/>
      <c r="BO18" s="395"/>
      <c r="BP18" s="390"/>
      <c r="BS18" s="394"/>
      <c r="BV18" s="394"/>
      <c r="BY18" s="394"/>
      <c r="CA18" s="395"/>
      <c r="CB18" s="390"/>
      <c r="CE18" s="394"/>
      <c r="CH18" s="394"/>
      <c r="CK18" s="394"/>
      <c r="CM18" s="395"/>
      <c r="CN18" s="390"/>
      <c r="CQ18" s="394"/>
      <c r="CT18" s="394"/>
      <c r="CW18" s="394"/>
      <c r="CY18" s="395"/>
      <c r="CZ18" s="390"/>
      <c r="DC18" s="394"/>
      <c r="DF18" s="394"/>
      <c r="DI18" s="394"/>
      <c r="DK18" s="395"/>
      <c r="DL18" s="390"/>
      <c r="DO18" s="394"/>
      <c r="DR18" s="394"/>
      <c r="DU18" s="394"/>
      <c r="DW18" s="395"/>
      <c r="DX18" s="390"/>
      <c r="EA18" s="394"/>
    </row>
    <row r="19" spans="2:131" s="551" customFormat="1" x14ac:dyDescent="0.25">
      <c r="B19" s="552" t="s">
        <v>483</v>
      </c>
      <c r="C19" s="553"/>
      <c r="D19" s="554">
        <f t="shared" ref="D19:AE19" ca="1" si="15">SUM(D111:D114)</f>
        <v>5</v>
      </c>
      <c r="E19" s="555">
        <f t="shared" ca="1" si="15"/>
        <v>5</v>
      </c>
      <c r="F19" s="555">
        <f t="shared" ca="1" si="15"/>
        <v>0</v>
      </c>
      <c r="G19" s="556">
        <f t="shared" ca="1" si="15"/>
        <v>0</v>
      </c>
      <c r="H19" s="555">
        <f t="shared" ca="1" si="15"/>
        <v>5</v>
      </c>
      <c r="I19" s="555">
        <f t="shared" ca="1" si="15"/>
        <v>9</v>
      </c>
      <c r="J19" s="555">
        <f t="shared" ca="1" si="15"/>
        <v>5</v>
      </c>
      <c r="K19" s="556">
        <f t="shared" ca="1" si="15"/>
        <v>2</v>
      </c>
      <c r="L19" s="557">
        <f t="shared" ca="1" si="15"/>
        <v>6</v>
      </c>
      <c r="M19" s="557">
        <f t="shared" ca="1" si="15"/>
        <v>13</v>
      </c>
      <c r="N19" s="557">
        <f t="shared" ca="1" si="15"/>
        <v>12</v>
      </c>
      <c r="O19" s="558">
        <f t="shared" ca="1" si="15"/>
        <v>10</v>
      </c>
      <c r="P19" s="557">
        <f t="shared" ca="1" si="15"/>
        <v>8</v>
      </c>
      <c r="Q19" s="557">
        <f t="shared" ca="1" si="15"/>
        <v>13</v>
      </c>
      <c r="R19" s="557">
        <f t="shared" ca="1" si="15"/>
        <v>14</v>
      </c>
      <c r="S19" s="558">
        <f t="shared" ca="1" si="15"/>
        <v>13</v>
      </c>
      <c r="T19" s="557">
        <f t="shared" ca="1" si="15"/>
        <v>18</v>
      </c>
      <c r="U19" s="557">
        <f t="shared" ca="1" si="15"/>
        <v>16</v>
      </c>
      <c r="V19" s="557">
        <f t="shared" ca="1" si="15"/>
        <v>8</v>
      </c>
      <c r="W19" s="558">
        <f t="shared" ca="1" si="15"/>
        <v>9</v>
      </c>
      <c r="X19" s="557">
        <f t="shared" ca="1" si="15"/>
        <v>15</v>
      </c>
      <c r="Y19" s="557">
        <f t="shared" ca="1" si="15"/>
        <v>9</v>
      </c>
      <c r="Z19" s="557">
        <f t="shared" ca="1" si="15"/>
        <v>6</v>
      </c>
      <c r="AA19" s="558">
        <f t="shared" ca="1" si="15"/>
        <v>3</v>
      </c>
      <c r="AB19" s="557">
        <f t="shared" ca="1" si="15"/>
        <v>0</v>
      </c>
      <c r="AC19" s="557">
        <f t="shared" ca="1" si="15"/>
        <v>0</v>
      </c>
      <c r="AD19" s="557">
        <f t="shared" ca="1" si="15"/>
        <v>0</v>
      </c>
      <c r="AE19" s="559">
        <f t="shared" ca="1" si="15"/>
        <v>0</v>
      </c>
      <c r="AF19" s="555"/>
      <c r="AH19" s="555"/>
      <c r="AI19" s="555"/>
      <c r="AL19" s="560"/>
      <c r="AO19" s="560"/>
      <c r="AQ19" s="553"/>
      <c r="AR19" s="555"/>
      <c r="AU19" s="560"/>
      <c r="AX19" s="560"/>
      <c r="BA19" s="560"/>
      <c r="BC19" s="553"/>
      <c r="BD19" s="555"/>
      <c r="BG19" s="560"/>
      <c r="BJ19" s="560"/>
      <c r="BM19" s="560"/>
      <c r="BO19" s="553"/>
      <c r="BP19" s="555"/>
      <c r="BS19" s="560"/>
      <c r="BV19" s="560"/>
      <c r="BY19" s="560"/>
      <c r="CA19" s="553"/>
      <c r="CB19" s="555"/>
      <c r="CE19" s="560"/>
      <c r="CH19" s="560"/>
      <c r="CK19" s="560"/>
      <c r="CM19" s="553"/>
      <c r="CN19" s="555"/>
      <c r="CQ19" s="560"/>
      <c r="CT19" s="560"/>
      <c r="CW19" s="560"/>
      <c r="CY19" s="553"/>
      <c r="CZ19" s="555"/>
      <c r="DC19" s="560"/>
      <c r="DF19" s="560"/>
      <c r="DI19" s="560"/>
      <c r="DK19" s="553"/>
      <c r="DL19" s="555"/>
      <c r="DO19" s="560"/>
      <c r="DR19" s="560"/>
      <c r="DU19" s="560"/>
      <c r="DW19" s="553"/>
      <c r="DX19" s="555"/>
      <c r="EA19" s="560"/>
    </row>
    <row r="20" spans="2:131" x14ac:dyDescent="0.25">
      <c r="B20" s="11" t="str">
        <f>'MD - IMP'!B77</f>
        <v>OP-DE</v>
      </c>
      <c r="C20" s="17"/>
      <c r="D20" s="406">
        <f t="shared" ref="D20:AE20" ca="1" si="16">SUM(D247:D250)</f>
        <v>0</v>
      </c>
      <c r="E20" s="390">
        <f t="shared" ca="1" si="16"/>
        <v>0</v>
      </c>
      <c r="F20" s="390">
        <f t="shared" ca="1" si="16"/>
        <v>0</v>
      </c>
      <c r="G20" s="402">
        <f t="shared" ca="1" si="16"/>
        <v>0</v>
      </c>
      <c r="H20" s="390">
        <f t="shared" ca="1" si="16"/>
        <v>0</v>
      </c>
      <c r="I20" s="390">
        <f t="shared" ca="1" si="16"/>
        <v>0</v>
      </c>
      <c r="J20" s="390">
        <f t="shared" ca="1" si="16"/>
        <v>0</v>
      </c>
      <c r="K20" s="402">
        <f t="shared" ca="1" si="16"/>
        <v>0</v>
      </c>
      <c r="L20" s="277">
        <f t="shared" ca="1" si="16"/>
        <v>0</v>
      </c>
      <c r="M20" s="277">
        <f t="shared" ca="1" si="16"/>
        <v>0</v>
      </c>
      <c r="N20" s="277">
        <f t="shared" ca="1" si="16"/>
        <v>0</v>
      </c>
      <c r="O20" s="344">
        <f t="shared" ca="1" si="16"/>
        <v>0</v>
      </c>
      <c r="P20" s="277">
        <f t="shared" ca="1" si="16"/>
        <v>5</v>
      </c>
      <c r="Q20" s="277">
        <f t="shared" ca="1" si="16"/>
        <v>5</v>
      </c>
      <c r="R20" s="277">
        <f t="shared" ca="1" si="16"/>
        <v>5</v>
      </c>
      <c r="S20" s="344">
        <f t="shared" ca="1" si="16"/>
        <v>5</v>
      </c>
      <c r="T20" s="277">
        <f t="shared" ca="1" si="16"/>
        <v>10</v>
      </c>
      <c r="U20" s="277">
        <f t="shared" ca="1" si="16"/>
        <v>14</v>
      </c>
      <c r="V20" s="277">
        <f t="shared" ca="1" si="16"/>
        <v>15</v>
      </c>
      <c r="W20" s="344">
        <f t="shared" ca="1" si="16"/>
        <v>16</v>
      </c>
      <c r="X20" s="277">
        <f t="shared" ca="1" si="16"/>
        <v>16</v>
      </c>
      <c r="Y20" s="277">
        <f t="shared" ca="1" si="16"/>
        <v>24</v>
      </c>
      <c r="Z20" s="277">
        <f t="shared" ca="1" si="16"/>
        <v>28</v>
      </c>
      <c r="AA20" s="344">
        <f t="shared" ca="1" si="16"/>
        <v>34</v>
      </c>
      <c r="AB20" s="277">
        <f t="shared" ca="1" si="16"/>
        <v>31</v>
      </c>
      <c r="AC20" s="277">
        <f t="shared" ca="1" si="16"/>
        <v>38</v>
      </c>
      <c r="AD20" s="277">
        <f t="shared" ca="1" si="16"/>
        <v>40</v>
      </c>
      <c r="AE20" s="280">
        <f t="shared" ca="1" si="16"/>
        <v>49</v>
      </c>
      <c r="AF20" s="16"/>
      <c r="AH20" s="16"/>
      <c r="AI20" s="16"/>
      <c r="AL20" s="15"/>
      <c r="AO20" s="15"/>
      <c r="AQ20" s="17"/>
      <c r="AR20" s="16"/>
      <c r="AU20" s="15"/>
      <c r="AX20" s="15"/>
      <c r="BA20" s="15"/>
      <c r="BC20" s="17"/>
      <c r="BD20" s="16"/>
      <c r="BG20" s="15"/>
      <c r="BJ20" s="15"/>
      <c r="BM20" s="15"/>
      <c r="BO20" s="17"/>
      <c r="BP20" s="16"/>
      <c r="BS20" s="15"/>
      <c r="BV20" s="15"/>
      <c r="BY20" s="15"/>
      <c r="CA20" s="17"/>
      <c r="CB20" s="16"/>
      <c r="CE20" s="15"/>
      <c r="CH20" s="15"/>
      <c r="CK20" s="15"/>
      <c r="CM20" s="17"/>
      <c r="CN20" s="16"/>
      <c r="CQ20" s="15"/>
      <c r="CT20" s="15"/>
      <c r="CW20" s="15"/>
      <c r="CY20" s="17"/>
      <c r="CZ20" s="16"/>
      <c r="DC20" s="15"/>
      <c r="DF20" s="15"/>
      <c r="DI20" s="15"/>
      <c r="DK20" s="17"/>
      <c r="DL20" s="16"/>
      <c r="DO20" s="15"/>
      <c r="DR20" s="15"/>
      <c r="DU20" s="15"/>
      <c r="DW20" s="17"/>
      <c r="DX20" s="16"/>
      <c r="EA20" s="15"/>
    </row>
    <row r="21" spans="2:131" x14ac:dyDescent="0.25">
      <c r="B21" s="11" t="str">
        <f>'MD - IMP'!B78</f>
        <v>OP-SI</v>
      </c>
      <c r="C21" s="17"/>
      <c r="D21" s="406">
        <f t="shared" ref="D21:AE21" ca="1" si="17">SUM(D214:D217)</f>
        <v>0</v>
      </c>
      <c r="E21" s="390">
        <f t="shared" ca="1" si="17"/>
        <v>0</v>
      </c>
      <c r="F21" s="390">
        <f t="shared" ca="1" si="17"/>
        <v>0</v>
      </c>
      <c r="G21" s="402">
        <f t="shared" ca="1" si="17"/>
        <v>0</v>
      </c>
      <c r="H21" s="390">
        <f t="shared" ca="1" si="17"/>
        <v>0</v>
      </c>
      <c r="I21" s="390">
        <f t="shared" ca="1" si="17"/>
        <v>0</v>
      </c>
      <c r="J21" s="390">
        <f t="shared" ca="1" si="17"/>
        <v>0</v>
      </c>
      <c r="K21" s="402">
        <f t="shared" ca="1" si="17"/>
        <v>0</v>
      </c>
      <c r="L21" s="277">
        <f t="shared" ca="1" si="17"/>
        <v>5</v>
      </c>
      <c r="M21" s="277">
        <f t="shared" ca="1" si="17"/>
        <v>5</v>
      </c>
      <c r="N21" s="277">
        <f t="shared" ca="1" si="17"/>
        <v>5</v>
      </c>
      <c r="O21" s="344">
        <f t="shared" ca="1" si="17"/>
        <v>5</v>
      </c>
      <c r="P21" s="277">
        <f t="shared" ca="1" si="17"/>
        <v>5</v>
      </c>
      <c r="Q21" s="277">
        <f t="shared" ca="1" si="17"/>
        <v>9</v>
      </c>
      <c r="R21" s="277">
        <f t="shared" ca="1" si="17"/>
        <v>10</v>
      </c>
      <c r="S21" s="344">
        <f t="shared" ca="1" si="17"/>
        <v>11</v>
      </c>
      <c r="T21" s="277">
        <f t="shared" ca="1" si="17"/>
        <v>11</v>
      </c>
      <c r="U21" s="277">
        <f t="shared" ca="1" si="17"/>
        <v>15</v>
      </c>
      <c r="V21" s="277">
        <f t="shared" ca="1" si="17"/>
        <v>18</v>
      </c>
      <c r="W21" s="344">
        <f t="shared" ca="1" si="17"/>
        <v>23</v>
      </c>
      <c r="X21" s="277">
        <f t="shared" ca="1" si="17"/>
        <v>20</v>
      </c>
      <c r="Y21" s="277">
        <f t="shared" ca="1" si="17"/>
        <v>23</v>
      </c>
      <c r="Z21" s="277">
        <f t="shared" ca="1" si="17"/>
        <v>22</v>
      </c>
      <c r="AA21" s="344">
        <f t="shared" ca="1" si="17"/>
        <v>26</v>
      </c>
      <c r="AB21" s="277">
        <f t="shared" ca="1" si="17"/>
        <v>32</v>
      </c>
      <c r="AC21" s="277">
        <f t="shared" ca="1" si="17"/>
        <v>29</v>
      </c>
      <c r="AD21" s="277">
        <f t="shared" ca="1" si="17"/>
        <v>26</v>
      </c>
      <c r="AE21" s="280">
        <f t="shared" ca="1" si="17"/>
        <v>25</v>
      </c>
      <c r="AF21" s="16"/>
      <c r="AH21" s="16"/>
      <c r="AI21" s="16"/>
      <c r="AL21" s="15"/>
      <c r="AO21" s="15"/>
      <c r="AQ21" s="17"/>
      <c r="AR21" s="16"/>
      <c r="AU21" s="15"/>
      <c r="AX21" s="15"/>
      <c r="BA21" s="15"/>
      <c r="BC21" s="17"/>
      <c r="BD21" s="16"/>
      <c r="BG21" s="15"/>
      <c r="BJ21" s="15"/>
      <c r="BM21" s="15"/>
      <c r="BO21" s="17"/>
      <c r="BP21" s="16"/>
      <c r="BS21" s="15"/>
      <c r="BV21" s="15"/>
      <c r="BY21" s="15"/>
      <c r="CA21" s="17"/>
      <c r="CB21" s="16"/>
      <c r="CE21" s="15"/>
      <c r="CH21" s="15"/>
      <c r="CK21" s="15"/>
      <c r="CM21" s="17"/>
      <c r="CN21" s="16"/>
      <c r="CQ21" s="15"/>
      <c r="CT21" s="15"/>
      <c r="CW21" s="15"/>
      <c r="CY21" s="17"/>
      <c r="CZ21" s="16"/>
      <c r="DC21" s="15"/>
      <c r="DF21" s="15"/>
      <c r="DI21" s="15"/>
      <c r="DK21" s="17"/>
      <c r="DL21" s="16"/>
      <c r="DO21" s="15"/>
      <c r="DR21" s="15"/>
      <c r="DU21" s="15"/>
      <c r="DW21" s="17"/>
      <c r="DX21" s="16"/>
      <c r="EA21" s="15"/>
    </row>
    <row r="22" spans="2:131" x14ac:dyDescent="0.25">
      <c r="B22" s="11" t="str">
        <f>'MD - IMP'!B79</f>
        <v>OP-JI</v>
      </c>
      <c r="C22" s="17"/>
      <c r="D22" s="406">
        <f t="shared" ref="D22:AE22" ca="1" si="18">SUM(D181:D184)</f>
        <v>0</v>
      </c>
      <c r="E22" s="390">
        <f t="shared" ca="1" si="18"/>
        <v>0</v>
      </c>
      <c r="F22" s="390">
        <f t="shared" ca="1" si="18"/>
        <v>0</v>
      </c>
      <c r="G22" s="402">
        <f t="shared" ca="1" si="18"/>
        <v>0</v>
      </c>
      <c r="H22" s="390">
        <f t="shared" ca="1" si="18"/>
        <v>5</v>
      </c>
      <c r="I22" s="390">
        <f t="shared" ca="1" si="18"/>
        <v>5</v>
      </c>
      <c r="J22" s="390">
        <f t="shared" ca="1" si="18"/>
        <v>5</v>
      </c>
      <c r="K22" s="402">
        <f t="shared" ca="1" si="18"/>
        <v>5</v>
      </c>
      <c r="L22" s="277">
        <f t="shared" ca="1" si="18"/>
        <v>5</v>
      </c>
      <c r="M22" s="277">
        <f t="shared" ca="1" si="18"/>
        <v>9</v>
      </c>
      <c r="N22" s="277">
        <f t="shared" ca="1" si="18"/>
        <v>10</v>
      </c>
      <c r="O22" s="344">
        <f t="shared" ca="1" si="18"/>
        <v>11</v>
      </c>
      <c r="P22" s="277">
        <f t="shared" ca="1" si="18"/>
        <v>11</v>
      </c>
      <c r="Q22" s="277">
        <f t="shared" ca="1" si="18"/>
        <v>15</v>
      </c>
      <c r="R22" s="277">
        <f t="shared" ca="1" si="18"/>
        <v>18</v>
      </c>
      <c r="S22" s="344">
        <f t="shared" ca="1" si="18"/>
        <v>23</v>
      </c>
      <c r="T22" s="277">
        <f t="shared" ca="1" si="18"/>
        <v>20</v>
      </c>
      <c r="U22" s="277">
        <f t="shared" ca="1" si="18"/>
        <v>23</v>
      </c>
      <c r="V22" s="277">
        <f t="shared" ca="1" si="18"/>
        <v>22</v>
      </c>
      <c r="W22" s="344">
        <f t="shared" ca="1" si="18"/>
        <v>26</v>
      </c>
      <c r="X22" s="277">
        <f t="shared" ca="1" si="18"/>
        <v>32</v>
      </c>
      <c r="Y22" s="277">
        <f t="shared" ca="1" si="18"/>
        <v>29</v>
      </c>
      <c r="Z22" s="277">
        <f t="shared" ca="1" si="18"/>
        <v>26</v>
      </c>
      <c r="AA22" s="344">
        <f t="shared" ca="1" si="18"/>
        <v>25</v>
      </c>
      <c r="AB22" s="277">
        <f t="shared" ca="1" si="18"/>
        <v>23</v>
      </c>
      <c r="AC22" s="277">
        <f t="shared" ca="1" si="18"/>
        <v>18</v>
      </c>
      <c r="AD22" s="277">
        <f t="shared" ca="1" si="18"/>
        <v>21</v>
      </c>
      <c r="AE22" s="280">
        <f t="shared" ca="1" si="18"/>
        <v>12</v>
      </c>
      <c r="AF22" s="16"/>
      <c r="AH22" s="16"/>
      <c r="AI22" s="16"/>
      <c r="AL22" s="15"/>
      <c r="AO22" s="15"/>
      <c r="AQ22" s="17"/>
      <c r="AR22" s="16"/>
      <c r="AU22" s="15"/>
      <c r="AX22" s="15"/>
      <c r="BA22" s="15"/>
      <c r="BC22" s="17"/>
      <c r="BD22" s="16"/>
      <c r="BG22" s="15"/>
      <c r="BJ22" s="15"/>
      <c r="BM22" s="15"/>
      <c r="BO22" s="17"/>
      <c r="BP22" s="16"/>
      <c r="BS22" s="15"/>
      <c r="BV22" s="15"/>
      <c r="BY22" s="15"/>
      <c r="CA22" s="17"/>
      <c r="CB22" s="16"/>
      <c r="CE22" s="15"/>
      <c r="CH22" s="15"/>
      <c r="CK22" s="15"/>
      <c r="CM22" s="17"/>
      <c r="CN22" s="16"/>
      <c r="CQ22" s="15"/>
      <c r="CT22" s="15"/>
      <c r="CW22" s="15"/>
      <c r="CY22" s="17"/>
      <c r="CZ22" s="16"/>
      <c r="DC22" s="15"/>
      <c r="DF22" s="15"/>
      <c r="DI22" s="15"/>
      <c r="DK22" s="17"/>
      <c r="DL22" s="16"/>
      <c r="DO22" s="15"/>
      <c r="DR22" s="15"/>
      <c r="DU22" s="15"/>
      <c r="DW22" s="17"/>
      <c r="DX22" s="16"/>
      <c r="EA22" s="15"/>
    </row>
    <row r="23" spans="2:131" s="385" customFormat="1" x14ac:dyDescent="0.25">
      <c r="B23" s="460" t="str">
        <f>'MD - IMP'!B80</f>
        <v>OP-SP</v>
      </c>
      <c r="C23" s="395"/>
      <c r="D23" s="499">
        <f t="shared" ref="D23:AE23" ca="1" si="19">SUM(D148:D151)</f>
        <v>0</v>
      </c>
      <c r="E23" s="390">
        <f t="shared" ca="1" si="19"/>
        <v>0</v>
      </c>
      <c r="F23" s="390">
        <f t="shared" ca="1" si="19"/>
        <v>5</v>
      </c>
      <c r="G23" s="402">
        <f t="shared" ca="1" si="19"/>
        <v>5</v>
      </c>
      <c r="H23" s="390">
        <f t="shared" ca="1" si="19"/>
        <v>0</v>
      </c>
      <c r="I23" s="390">
        <f t="shared" ca="1" si="19"/>
        <v>0</v>
      </c>
      <c r="J23" s="390">
        <f t="shared" ca="1" si="19"/>
        <v>5</v>
      </c>
      <c r="K23" s="402">
        <f t="shared" ca="1" si="19"/>
        <v>9</v>
      </c>
      <c r="L23" s="520">
        <f t="shared" ca="1" si="19"/>
        <v>5</v>
      </c>
      <c r="M23" s="520">
        <f t="shared" ca="1" si="19"/>
        <v>2</v>
      </c>
      <c r="N23" s="520">
        <f t="shared" ca="1" si="19"/>
        <v>6</v>
      </c>
      <c r="O23" s="521">
        <f t="shared" ca="1" si="19"/>
        <v>13</v>
      </c>
      <c r="P23" s="520">
        <f t="shared" ca="1" si="19"/>
        <v>12</v>
      </c>
      <c r="Q23" s="520">
        <f t="shared" ca="1" si="19"/>
        <v>10</v>
      </c>
      <c r="R23" s="520">
        <f t="shared" ca="1" si="19"/>
        <v>8</v>
      </c>
      <c r="S23" s="521">
        <f t="shared" ca="1" si="19"/>
        <v>13</v>
      </c>
      <c r="T23" s="520">
        <f t="shared" ca="1" si="19"/>
        <v>14</v>
      </c>
      <c r="U23" s="520">
        <f t="shared" ca="1" si="19"/>
        <v>13</v>
      </c>
      <c r="V23" s="520">
        <f t="shared" ca="1" si="19"/>
        <v>18</v>
      </c>
      <c r="W23" s="521">
        <f t="shared" ca="1" si="19"/>
        <v>16</v>
      </c>
      <c r="X23" s="520">
        <f t="shared" ca="1" si="19"/>
        <v>8</v>
      </c>
      <c r="Y23" s="520">
        <f t="shared" ca="1" si="19"/>
        <v>9</v>
      </c>
      <c r="Z23" s="520">
        <f t="shared" ca="1" si="19"/>
        <v>15</v>
      </c>
      <c r="AA23" s="521">
        <f t="shared" ca="1" si="19"/>
        <v>9</v>
      </c>
      <c r="AB23" s="520">
        <f t="shared" ca="1" si="19"/>
        <v>6</v>
      </c>
      <c r="AC23" s="520">
        <f t="shared" ca="1" si="19"/>
        <v>3</v>
      </c>
      <c r="AD23" s="520">
        <f t="shared" ca="1" si="19"/>
        <v>0</v>
      </c>
      <c r="AE23" s="522">
        <f t="shared" ca="1" si="19"/>
        <v>0</v>
      </c>
      <c r="AF23" s="390"/>
      <c r="AH23" s="390"/>
      <c r="AI23" s="390"/>
      <c r="AL23" s="394"/>
      <c r="AO23" s="394"/>
      <c r="AQ23" s="395"/>
      <c r="AR23" s="390"/>
      <c r="AU23" s="394"/>
      <c r="AX23" s="394"/>
      <c r="BA23" s="394"/>
      <c r="BC23" s="395"/>
      <c r="BD23" s="390"/>
      <c r="BG23" s="394"/>
      <c r="BJ23" s="394"/>
      <c r="BM23" s="394"/>
      <c r="BO23" s="395"/>
      <c r="BP23" s="390"/>
      <c r="BS23" s="394"/>
      <c r="BV23" s="394"/>
      <c r="BY23" s="394"/>
      <c r="CA23" s="395"/>
      <c r="CB23" s="390"/>
      <c r="CE23" s="394"/>
      <c r="CH23" s="394"/>
      <c r="CK23" s="394"/>
      <c r="CM23" s="395"/>
      <c r="CN23" s="390"/>
      <c r="CQ23" s="394"/>
      <c r="CT23" s="394"/>
      <c r="CW23" s="394"/>
      <c r="CY23" s="395"/>
      <c r="CZ23" s="390"/>
      <c r="DC23" s="394"/>
      <c r="DF23" s="394"/>
      <c r="DI23" s="394"/>
      <c r="DK23" s="395"/>
      <c r="DL23" s="390"/>
      <c r="DO23" s="394"/>
      <c r="DR23" s="394"/>
      <c r="DU23" s="394"/>
      <c r="DW23" s="395"/>
      <c r="DX23" s="390"/>
      <c r="EA23" s="394"/>
    </row>
    <row r="24" spans="2:131" s="551" customFormat="1" x14ac:dyDescent="0.25">
      <c r="B24" s="552" t="s">
        <v>482</v>
      </c>
      <c r="C24" s="553"/>
      <c r="D24" s="561">
        <f t="shared" ref="D24:AE24" ca="1" si="20">SUM(D115:D118)</f>
        <v>5</v>
      </c>
      <c r="E24" s="555">
        <f t="shared" ca="1" si="20"/>
        <v>5</v>
      </c>
      <c r="F24" s="555">
        <f t="shared" ca="1" si="20"/>
        <v>0</v>
      </c>
      <c r="G24" s="556">
        <f t="shared" ca="1" si="20"/>
        <v>0</v>
      </c>
      <c r="H24" s="555">
        <f t="shared" ca="1" si="20"/>
        <v>5</v>
      </c>
      <c r="I24" s="555">
        <f t="shared" ca="1" si="20"/>
        <v>9</v>
      </c>
      <c r="J24" s="555">
        <f t="shared" ca="1" si="20"/>
        <v>5</v>
      </c>
      <c r="K24" s="556">
        <f t="shared" ca="1" si="20"/>
        <v>2</v>
      </c>
      <c r="L24" s="557">
        <f t="shared" ca="1" si="20"/>
        <v>6</v>
      </c>
      <c r="M24" s="557">
        <f t="shared" ca="1" si="20"/>
        <v>13</v>
      </c>
      <c r="N24" s="557">
        <f t="shared" ca="1" si="20"/>
        <v>12</v>
      </c>
      <c r="O24" s="558">
        <f t="shared" ca="1" si="20"/>
        <v>10</v>
      </c>
      <c r="P24" s="557">
        <f t="shared" ca="1" si="20"/>
        <v>8</v>
      </c>
      <c r="Q24" s="557">
        <f t="shared" ca="1" si="20"/>
        <v>13</v>
      </c>
      <c r="R24" s="557">
        <f t="shared" ca="1" si="20"/>
        <v>14</v>
      </c>
      <c r="S24" s="558">
        <f t="shared" ca="1" si="20"/>
        <v>13</v>
      </c>
      <c r="T24" s="557">
        <f t="shared" ca="1" si="20"/>
        <v>18</v>
      </c>
      <c r="U24" s="557">
        <f t="shared" ca="1" si="20"/>
        <v>16</v>
      </c>
      <c r="V24" s="557">
        <f t="shared" ca="1" si="20"/>
        <v>8</v>
      </c>
      <c r="W24" s="558">
        <f t="shared" ca="1" si="20"/>
        <v>9</v>
      </c>
      <c r="X24" s="557">
        <f t="shared" ca="1" si="20"/>
        <v>15</v>
      </c>
      <c r="Y24" s="557">
        <f t="shared" ca="1" si="20"/>
        <v>9</v>
      </c>
      <c r="Z24" s="557">
        <f t="shared" ca="1" si="20"/>
        <v>6</v>
      </c>
      <c r="AA24" s="558">
        <f t="shared" ca="1" si="20"/>
        <v>3</v>
      </c>
      <c r="AB24" s="557">
        <f t="shared" ca="1" si="20"/>
        <v>0</v>
      </c>
      <c r="AC24" s="557">
        <f t="shared" ca="1" si="20"/>
        <v>0</v>
      </c>
      <c r="AD24" s="557">
        <f t="shared" ca="1" si="20"/>
        <v>0</v>
      </c>
      <c r="AE24" s="559">
        <f t="shared" ca="1" si="20"/>
        <v>0</v>
      </c>
      <c r="AF24" s="555"/>
      <c r="AH24" s="555"/>
      <c r="AI24" s="555"/>
      <c r="AL24" s="560"/>
      <c r="AO24" s="560"/>
      <c r="AQ24" s="553"/>
      <c r="AR24" s="555"/>
      <c r="AU24" s="560"/>
      <c r="AX24" s="560"/>
      <c r="BA24" s="560"/>
      <c r="BC24" s="553"/>
      <c r="BD24" s="555"/>
      <c r="BG24" s="560"/>
      <c r="BJ24" s="560"/>
      <c r="BM24" s="560"/>
      <c r="BO24" s="553"/>
      <c r="BP24" s="555"/>
      <c r="BS24" s="560"/>
      <c r="BV24" s="560"/>
      <c r="BY24" s="560"/>
      <c r="CA24" s="553"/>
      <c r="CB24" s="555"/>
      <c r="CE24" s="560"/>
      <c r="CH24" s="560"/>
      <c r="CK24" s="560"/>
      <c r="CM24" s="553"/>
      <c r="CN24" s="555"/>
      <c r="CQ24" s="560"/>
      <c r="CT24" s="560"/>
      <c r="CW24" s="560"/>
      <c r="CY24" s="553"/>
      <c r="CZ24" s="555"/>
      <c r="DC24" s="560"/>
      <c r="DF24" s="560"/>
      <c r="DI24" s="560"/>
      <c r="DK24" s="553"/>
      <c r="DL24" s="555"/>
      <c r="DO24" s="560"/>
      <c r="DR24" s="560"/>
      <c r="DU24" s="560"/>
      <c r="DW24" s="553"/>
      <c r="DX24" s="555"/>
      <c r="EA24" s="560"/>
    </row>
    <row r="25" spans="2:131" s="385" customFormat="1" x14ac:dyDescent="0.25">
      <c r="B25" s="460" t="str">
        <f>'MD - IMP'!B81</f>
        <v>PJMG</v>
      </c>
      <c r="C25" s="395"/>
      <c r="D25" s="406"/>
      <c r="E25" s="390"/>
      <c r="F25" s="390"/>
      <c r="G25" s="402"/>
      <c r="H25" s="390"/>
      <c r="I25" s="390"/>
      <c r="J25" s="390"/>
      <c r="K25" s="402"/>
      <c r="L25" s="520"/>
      <c r="M25" s="520"/>
      <c r="N25" s="520"/>
      <c r="O25" s="521"/>
      <c r="P25" s="520"/>
      <c r="Q25" s="520"/>
      <c r="R25" s="520"/>
      <c r="S25" s="521"/>
      <c r="T25" s="520"/>
      <c r="U25" s="520"/>
      <c r="V25" s="520"/>
      <c r="W25" s="521"/>
      <c r="X25" s="520"/>
      <c r="Y25" s="520"/>
      <c r="Z25" s="520"/>
      <c r="AA25" s="521"/>
      <c r="AB25" s="520"/>
      <c r="AC25" s="520"/>
      <c r="AD25" s="520"/>
      <c r="AE25" s="522"/>
      <c r="AF25" s="390"/>
      <c r="AH25" s="390"/>
      <c r="AI25" s="390"/>
      <c r="AL25" s="394"/>
      <c r="AO25" s="394"/>
      <c r="AQ25" s="395"/>
      <c r="AR25" s="390"/>
      <c r="AU25" s="394"/>
      <c r="AX25" s="394"/>
      <c r="BA25" s="394"/>
      <c r="BC25" s="395"/>
      <c r="BD25" s="390"/>
      <c r="BG25" s="394"/>
      <c r="BJ25" s="394"/>
      <c r="BM25" s="394"/>
      <c r="BO25" s="395"/>
      <c r="BP25" s="390"/>
      <c r="BS25" s="394"/>
      <c r="BV25" s="394"/>
      <c r="BY25" s="394"/>
      <c r="CA25" s="395"/>
      <c r="CB25" s="390"/>
      <c r="CE25" s="394"/>
      <c r="CH25" s="394"/>
      <c r="CK25" s="394"/>
      <c r="CM25" s="395"/>
      <c r="CN25" s="390"/>
      <c r="CQ25" s="394"/>
      <c r="CT25" s="394"/>
      <c r="CW25" s="394"/>
      <c r="CY25" s="395"/>
      <c r="CZ25" s="390"/>
      <c r="DC25" s="394"/>
      <c r="DF25" s="394"/>
      <c r="DI25" s="394"/>
      <c r="DK25" s="395"/>
      <c r="DL25" s="390"/>
      <c r="DO25" s="394"/>
      <c r="DR25" s="394"/>
      <c r="DU25" s="394"/>
      <c r="DW25" s="395"/>
      <c r="DX25" s="390"/>
      <c r="EA25" s="394"/>
    </row>
    <row r="26" spans="2:131" s="385" customFormat="1" x14ac:dyDescent="0.25">
      <c r="B26" s="460" t="str">
        <f>'MD - IMP'!B82</f>
        <v>SRQA</v>
      </c>
      <c r="C26" s="395"/>
      <c r="D26" s="406"/>
      <c r="E26" s="390"/>
      <c r="F26" s="390"/>
      <c r="G26" s="402"/>
      <c r="H26" s="390"/>
      <c r="I26" s="390"/>
      <c r="J26" s="390"/>
      <c r="K26" s="402"/>
      <c r="L26" s="520"/>
      <c r="M26" s="520"/>
      <c r="N26" s="520"/>
      <c r="O26" s="521"/>
      <c r="P26" s="520"/>
      <c r="Q26" s="520"/>
      <c r="R26" s="520"/>
      <c r="S26" s="521"/>
      <c r="T26" s="520"/>
      <c r="U26" s="520"/>
      <c r="V26" s="520"/>
      <c r="W26" s="521"/>
      <c r="X26" s="520"/>
      <c r="Y26" s="520"/>
      <c r="Z26" s="520"/>
      <c r="AA26" s="521"/>
      <c r="AB26" s="520"/>
      <c r="AC26" s="520"/>
      <c r="AD26" s="520"/>
      <c r="AE26" s="522"/>
      <c r="AF26" s="390"/>
      <c r="AH26" s="390"/>
      <c r="AI26" s="390"/>
      <c r="AL26" s="394"/>
      <c r="AO26" s="394"/>
      <c r="AQ26" s="395"/>
      <c r="AR26" s="390"/>
      <c r="AU26" s="394"/>
      <c r="AX26" s="394"/>
      <c r="BA26" s="394"/>
      <c r="BC26" s="395"/>
      <c r="BD26" s="390"/>
      <c r="BG26" s="394"/>
      <c r="BJ26" s="394"/>
      <c r="BM26" s="394"/>
      <c r="BO26" s="395"/>
      <c r="BP26" s="390"/>
      <c r="BS26" s="394"/>
      <c r="BV26" s="394"/>
      <c r="BY26" s="394"/>
      <c r="CA26" s="395"/>
      <c r="CB26" s="390"/>
      <c r="CE26" s="394"/>
      <c r="CH26" s="394"/>
      <c r="CK26" s="394"/>
      <c r="CM26" s="395"/>
      <c r="CN26" s="390"/>
      <c r="CQ26" s="394"/>
      <c r="CT26" s="394"/>
      <c r="CW26" s="394"/>
      <c r="CY26" s="395"/>
      <c r="CZ26" s="390"/>
      <c r="DC26" s="394"/>
      <c r="DF26" s="394"/>
      <c r="DI26" s="394"/>
      <c r="DK26" s="395"/>
      <c r="DL26" s="390"/>
      <c r="DO26" s="394"/>
      <c r="DR26" s="394"/>
      <c r="DU26" s="394"/>
      <c r="DW26" s="395"/>
      <c r="DX26" s="390"/>
      <c r="EA26" s="394"/>
    </row>
    <row r="27" spans="2:131" s="385" customFormat="1" x14ac:dyDescent="0.25">
      <c r="B27" s="460" t="str">
        <f>'MD - IMP'!B83</f>
        <v>DBA</v>
      </c>
      <c r="C27" s="395"/>
      <c r="D27" s="406"/>
      <c r="E27" s="390"/>
      <c r="F27" s="390"/>
      <c r="G27" s="402"/>
      <c r="H27" s="390"/>
      <c r="I27" s="390"/>
      <c r="J27" s="390"/>
      <c r="K27" s="402"/>
      <c r="L27" s="520"/>
      <c r="M27" s="520"/>
      <c r="N27" s="520"/>
      <c r="O27" s="521"/>
      <c r="P27" s="520"/>
      <c r="Q27" s="520"/>
      <c r="R27" s="520"/>
      <c r="S27" s="521"/>
      <c r="T27" s="520"/>
      <c r="U27" s="520"/>
      <c r="V27" s="520"/>
      <c r="W27" s="521"/>
      <c r="X27" s="520"/>
      <c r="Y27" s="520"/>
      <c r="Z27" s="520"/>
      <c r="AA27" s="521"/>
      <c r="AB27" s="520"/>
      <c r="AC27" s="520"/>
      <c r="AD27" s="520"/>
      <c r="AE27" s="522"/>
      <c r="AF27" s="390"/>
      <c r="AH27" s="390"/>
      <c r="AI27" s="390"/>
      <c r="AL27" s="394"/>
      <c r="AO27" s="394"/>
      <c r="AQ27" s="395"/>
      <c r="AR27" s="390"/>
      <c r="AU27" s="394"/>
      <c r="AX27" s="394"/>
      <c r="BA27" s="394"/>
      <c r="BC27" s="395"/>
      <c r="BD27" s="390"/>
      <c r="BG27" s="394"/>
      <c r="BJ27" s="394"/>
      <c r="BM27" s="394"/>
      <c r="BO27" s="395"/>
      <c r="BP27" s="390"/>
      <c r="BS27" s="394"/>
      <c r="BV27" s="394"/>
      <c r="BY27" s="394"/>
      <c r="CA27" s="395"/>
      <c r="CB27" s="390"/>
      <c r="CE27" s="394"/>
      <c r="CH27" s="394"/>
      <c r="CK27" s="394"/>
      <c r="CM27" s="395"/>
      <c r="CN27" s="390"/>
      <c r="CQ27" s="394"/>
      <c r="CT27" s="394"/>
      <c r="CW27" s="394"/>
      <c r="CY27" s="395"/>
      <c r="CZ27" s="390"/>
      <c r="DC27" s="394"/>
      <c r="DF27" s="394"/>
      <c r="DI27" s="394"/>
      <c r="DK27" s="395"/>
      <c r="DL27" s="390"/>
      <c r="DO27" s="394"/>
      <c r="DR27" s="394"/>
      <c r="DU27" s="394"/>
      <c r="DW27" s="395"/>
      <c r="DX27" s="390"/>
      <c r="EA27" s="394"/>
    </row>
    <row r="28" spans="2:131" s="385" customFormat="1" x14ac:dyDescent="0.25">
      <c r="B28" s="460" t="str">
        <f>'MD - IMP'!B84</f>
        <v>DVPS</v>
      </c>
      <c r="C28" s="395"/>
      <c r="D28" s="406"/>
      <c r="E28" s="390"/>
      <c r="F28" s="390"/>
      <c r="G28" s="402"/>
      <c r="H28" s="390"/>
      <c r="I28" s="390"/>
      <c r="J28" s="390"/>
      <c r="K28" s="402"/>
      <c r="L28" s="520"/>
      <c r="M28" s="520"/>
      <c r="N28" s="520"/>
      <c r="O28" s="521"/>
      <c r="P28" s="520"/>
      <c r="Q28" s="520"/>
      <c r="R28" s="520"/>
      <c r="S28" s="521"/>
      <c r="T28" s="520"/>
      <c r="U28" s="520"/>
      <c r="V28" s="520"/>
      <c r="W28" s="521"/>
      <c r="X28" s="520"/>
      <c r="Y28" s="520"/>
      <c r="Z28" s="520"/>
      <c r="AA28" s="521"/>
      <c r="AB28" s="520"/>
      <c r="AC28" s="520"/>
      <c r="AD28" s="520"/>
      <c r="AE28" s="522"/>
      <c r="AF28" s="390"/>
      <c r="AH28" s="390"/>
      <c r="AI28" s="390"/>
      <c r="AL28" s="394"/>
      <c r="AO28" s="394"/>
      <c r="AQ28" s="395"/>
      <c r="AR28" s="390"/>
      <c r="AU28" s="394"/>
      <c r="AX28" s="394"/>
      <c r="BA28" s="394"/>
      <c r="BC28" s="395"/>
      <c r="BD28" s="390"/>
      <c r="BG28" s="394"/>
      <c r="BJ28" s="394"/>
      <c r="BM28" s="394"/>
      <c r="BO28" s="395"/>
      <c r="BP28" s="390"/>
      <c r="BS28" s="394"/>
      <c r="BV28" s="394"/>
      <c r="BY28" s="394"/>
      <c r="CA28" s="395"/>
      <c r="CB28" s="390"/>
      <c r="CE28" s="394"/>
      <c r="CH28" s="394"/>
      <c r="CK28" s="394"/>
      <c r="CM28" s="395"/>
      <c r="CN28" s="390"/>
      <c r="CQ28" s="394"/>
      <c r="CT28" s="394"/>
      <c r="CW28" s="394"/>
      <c r="CY28" s="395"/>
      <c r="CZ28" s="390"/>
      <c r="DC28" s="394"/>
      <c r="DF28" s="394"/>
      <c r="DI28" s="394"/>
      <c r="DK28" s="395"/>
      <c r="DL28" s="390"/>
      <c r="DO28" s="394"/>
      <c r="DR28" s="394"/>
      <c r="DU28" s="394"/>
      <c r="DW28" s="395"/>
      <c r="DX28" s="390"/>
      <c r="EA28" s="394"/>
    </row>
    <row r="29" spans="2:131" x14ac:dyDescent="0.25">
      <c r="C29" s="17"/>
      <c r="D29" s="406"/>
      <c r="E29" s="390"/>
      <c r="F29" s="390"/>
      <c r="G29" s="402"/>
      <c r="H29" s="390"/>
      <c r="I29" s="390"/>
      <c r="J29" s="390"/>
      <c r="K29" s="402"/>
      <c r="L29" s="277"/>
      <c r="M29" s="277"/>
      <c r="N29" s="277"/>
      <c r="O29" s="344"/>
      <c r="P29" s="277"/>
      <c r="Q29" s="277"/>
      <c r="R29" s="277"/>
      <c r="S29" s="344"/>
      <c r="T29" s="277"/>
      <c r="U29" s="277"/>
      <c r="V29" s="277"/>
      <c r="W29" s="344"/>
      <c r="X29" s="278"/>
      <c r="Y29" s="278"/>
      <c r="Z29" s="278"/>
      <c r="AA29" s="344"/>
      <c r="AB29" s="277"/>
      <c r="AC29" s="277"/>
      <c r="AD29" s="277"/>
      <c r="AE29" s="280"/>
      <c r="AF29" s="16"/>
      <c r="AH29" s="16"/>
      <c r="AI29" s="16"/>
      <c r="AL29" s="15"/>
      <c r="AO29" s="15"/>
      <c r="AQ29" s="17"/>
      <c r="AR29" s="16"/>
      <c r="AU29" s="15"/>
      <c r="AX29" s="15"/>
      <c r="BA29" s="15"/>
      <c r="BC29" s="17"/>
      <c r="BD29" s="16"/>
      <c r="BG29" s="15"/>
      <c r="BJ29" s="15"/>
      <c r="BM29" s="15"/>
      <c r="BO29" s="17"/>
      <c r="BP29" s="16"/>
      <c r="BS29" s="15"/>
      <c r="BV29" s="15"/>
      <c r="BY29" s="15"/>
      <c r="CA29" s="17"/>
      <c r="CB29" s="16"/>
      <c r="CE29" s="15"/>
      <c r="CH29" s="15"/>
      <c r="CK29" s="15"/>
      <c r="CM29" s="17"/>
      <c r="CN29" s="16"/>
      <c r="CQ29" s="15"/>
      <c r="CT29" s="15"/>
      <c r="CW29" s="15"/>
      <c r="CY29" s="17"/>
      <c r="CZ29" s="16"/>
      <c r="DC29" s="15"/>
      <c r="DF29" s="15"/>
      <c r="DI29" s="15"/>
      <c r="DK29" s="17"/>
      <c r="DL29" s="16"/>
      <c r="DO29" s="15"/>
      <c r="DR29" s="15"/>
      <c r="DU29" s="15"/>
      <c r="DW29" s="17"/>
    </row>
    <row r="30" spans="2:131" x14ac:dyDescent="0.25">
      <c r="C30" s="17"/>
      <c r="D30" s="407"/>
      <c r="E30" s="16"/>
      <c r="F30" s="16"/>
      <c r="G30" s="350"/>
      <c r="H30" s="16"/>
      <c r="I30" s="16"/>
      <c r="J30" s="16"/>
      <c r="K30" s="350"/>
      <c r="L30" s="277"/>
      <c r="M30" s="277"/>
      <c r="N30" s="277"/>
      <c r="O30" s="344"/>
      <c r="P30" s="277"/>
      <c r="Q30" s="277"/>
      <c r="R30" s="277"/>
      <c r="S30" s="344"/>
      <c r="T30" s="277"/>
      <c r="U30" s="277"/>
      <c r="V30" s="277"/>
      <c r="W30" s="344"/>
      <c r="X30" s="278"/>
      <c r="Y30" s="278"/>
      <c r="Z30" s="278"/>
      <c r="AA30" s="344"/>
      <c r="AB30" s="277"/>
      <c r="AC30" s="277"/>
      <c r="AD30" s="277"/>
      <c r="AE30" s="280"/>
      <c r="AF30" s="16"/>
      <c r="AH30" s="16"/>
      <c r="AI30" s="16"/>
      <c r="AL30" s="15"/>
      <c r="AO30" s="15"/>
      <c r="AQ30" s="17"/>
      <c r="AR30" s="16"/>
      <c r="AU30" s="15"/>
      <c r="AX30" s="15"/>
      <c r="BA30" s="15"/>
      <c r="BC30" s="17"/>
      <c r="BD30" s="16"/>
      <c r="BG30" s="15"/>
      <c r="BJ30" s="15"/>
      <c r="BM30" s="15"/>
      <c r="BO30" s="17"/>
      <c r="BP30" s="16"/>
      <c r="BS30" s="15"/>
      <c r="BV30" s="15"/>
      <c r="BY30" s="15"/>
      <c r="CA30" s="17"/>
      <c r="CB30" s="16"/>
      <c r="CE30" s="15"/>
      <c r="CH30" s="15"/>
      <c r="CK30" s="15"/>
      <c r="CM30" s="17"/>
      <c r="CN30" s="16"/>
      <c r="CQ30" s="15"/>
      <c r="CT30" s="15"/>
      <c r="CW30" s="15"/>
      <c r="CY30" s="17"/>
      <c r="CZ30" s="16"/>
      <c r="DC30" s="15"/>
      <c r="DF30" s="15"/>
      <c r="DI30" s="15"/>
      <c r="DK30" s="17"/>
      <c r="DL30" s="16"/>
      <c r="DO30" s="15"/>
      <c r="DR30" s="15"/>
      <c r="DU30" s="15"/>
      <c r="DW30" s="17"/>
    </row>
    <row r="31" spans="2:131" x14ac:dyDescent="0.25">
      <c r="C31" s="17"/>
      <c r="D31" s="407"/>
      <c r="E31" s="16"/>
      <c r="F31" s="16"/>
      <c r="G31" s="350"/>
      <c r="H31" s="16"/>
      <c r="I31" s="16"/>
      <c r="J31" s="16"/>
      <c r="K31" s="350"/>
      <c r="L31" s="277"/>
      <c r="M31" s="277"/>
      <c r="N31" s="277"/>
      <c r="O31" s="344"/>
      <c r="P31" s="277"/>
      <c r="Q31" s="277"/>
      <c r="R31" s="277"/>
      <c r="S31" s="344"/>
      <c r="T31" s="277"/>
      <c r="U31" s="277"/>
      <c r="V31" s="277"/>
      <c r="W31" s="344"/>
      <c r="X31" s="278"/>
      <c r="Y31" s="278"/>
      <c r="Z31" s="278"/>
      <c r="AA31" s="344"/>
      <c r="AB31" s="277"/>
      <c r="AC31" s="277"/>
      <c r="AD31" s="277"/>
      <c r="AE31" s="280"/>
      <c r="AF31" s="16"/>
      <c r="AH31" s="16"/>
      <c r="AI31" s="16"/>
      <c r="AL31" s="15"/>
      <c r="AO31" s="15"/>
      <c r="AQ31" s="17"/>
      <c r="AR31" s="16"/>
      <c r="AU31" s="15"/>
      <c r="AX31" s="15"/>
      <c r="BA31" s="15"/>
      <c r="BC31" s="17"/>
      <c r="BD31" s="16"/>
      <c r="BG31" s="15"/>
      <c r="BJ31" s="15"/>
      <c r="BM31" s="15"/>
      <c r="BO31" s="17"/>
      <c r="BP31" s="16"/>
      <c r="BS31" s="15"/>
      <c r="BV31" s="15"/>
      <c r="BY31" s="15"/>
      <c r="CA31" s="17"/>
      <c r="CB31" s="16"/>
      <c r="CE31" s="15"/>
      <c r="CH31" s="15"/>
      <c r="CK31" s="15"/>
      <c r="CM31" s="17"/>
      <c r="CN31" s="16"/>
      <c r="CQ31" s="15"/>
      <c r="CT31" s="15"/>
      <c r="CW31" s="15"/>
      <c r="CY31" s="17"/>
      <c r="CZ31" s="16"/>
      <c r="DC31" s="15"/>
      <c r="DF31" s="15"/>
      <c r="DI31" s="15"/>
      <c r="DK31" s="17"/>
      <c r="DL31" s="16"/>
      <c r="DO31" s="15"/>
      <c r="DR31" s="15"/>
      <c r="DU31" s="15"/>
      <c r="DW31" s="17"/>
    </row>
    <row r="32" spans="2:131" s="357" customFormat="1" ht="17.25" thickBot="1" x14ac:dyDescent="0.3">
      <c r="B32" s="358"/>
      <c r="C32" s="359"/>
      <c r="D32" s="572"/>
      <c r="E32" s="562"/>
      <c r="F32" s="562"/>
      <c r="G32" s="563"/>
      <c r="H32" s="562"/>
      <c r="I32" s="562"/>
      <c r="J32" s="562"/>
      <c r="K32" s="563"/>
      <c r="L32" s="564"/>
      <c r="M32" s="564"/>
      <c r="N32" s="564"/>
      <c r="O32" s="565"/>
      <c r="P32" s="564"/>
      <c r="Q32" s="564"/>
      <c r="R32" s="564"/>
      <c r="S32" s="565"/>
      <c r="T32" s="564"/>
      <c r="U32" s="564"/>
      <c r="V32" s="564"/>
      <c r="W32" s="565"/>
      <c r="X32" s="566"/>
      <c r="Y32" s="566"/>
      <c r="Z32" s="566"/>
      <c r="AA32" s="565"/>
      <c r="AB32" s="564"/>
      <c r="AC32" s="564"/>
      <c r="AD32" s="564"/>
      <c r="AE32" s="567"/>
      <c r="AF32" s="562"/>
      <c r="AH32" s="562"/>
      <c r="AI32" s="562"/>
      <c r="AL32" s="568"/>
      <c r="AO32" s="568"/>
      <c r="AQ32" s="359"/>
      <c r="AR32" s="562"/>
      <c r="AU32" s="568"/>
      <c r="AX32" s="568"/>
      <c r="BA32" s="568"/>
      <c r="BC32" s="359"/>
      <c r="BD32" s="562"/>
      <c r="BG32" s="568"/>
      <c r="BJ32" s="568"/>
      <c r="BM32" s="568"/>
      <c r="BO32" s="359"/>
      <c r="BP32" s="562"/>
      <c r="BS32" s="568"/>
      <c r="BV32" s="568"/>
      <c r="BY32" s="568"/>
      <c r="CA32" s="359"/>
      <c r="CB32" s="562"/>
      <c r="CE32" s="568"/>
      <c r="CH32" s="568"/>
      <c r="CK32" s="568"/>
      <c r="CM32" s="359"/>
      <c r="CN32" s="562"/>
      <c r="CQ32" s="568"/>
      <c r="CT32" s="568"/>
      <c r="CW32" s="568"/>
      <c r="CY32" s="359"/>
      <c r="CZ32" s="562"/>
      <c r="DC32" s="568"/>
      <c r="DF32" s="568"/>
      <c r="DI32" s="568"/>
      <c r="DK32" s="359"/>
      <c r="DL32" s="562"/>
      <c r="DO32" s="568"/>
      <c r="DR32" s="568"/>
      <c r="DU32" s="568"/>
      <c r="DW32" s="359"/>
    </row>
    <row r="33" spans="2:131" s="32" customFormat="1" ht="17.25" thickTop="1" x14ac:dyDescent="0.25">
      <c r="B33" s="30"/>
      <c r="C33" s="31"/>
      <c r="D33" s="408"/>
      <c r="G33" s="403"/>
      <c r="K33" s="403"/>
      <c r="L33" s="274"/>
      <c r="M33" s="274"/>
      <c r="N33" s="274"/>
      <c r="O33" s="349"/>
      <c r="P33" s="274"/>
      <c r="Q33" s="274"/>
      <c r="R33" s="274"/>
      <c r="S33" s="349"/>
      <c r="T33" s="274"/>
      <c r="U33" s="274"/>
      <c r="V33" s="274"/>
      <c r="W33" s="349"/>
      <c r="X33" s="274"/>
      <c r="Y33" s="274"/>
      <c r="Z33" s="274"/>
      <c r="AA33" s="349"/>
      <c r="AB33" s="274"/>
      <c r="AC33" s="274"/>
      <c r="AD33" s="274"/>
      <c r="AE33" s="276"/>
      <c r="AL33" s="33"/>
      <c r="AO33" s="33"/>
      <c r="AQ33" s="31"/>
      <c r="AU33" s="33"/>
      <c r="AX33" s="33"/>
      <c r="BA33" s="33"/>
      <c r="BC33" s="31"/>
      <c r="BG33" s="33"/>
      <c r="BJ33" s="33"/>
      <c r="BM33" s="33"/>
      <c r="BO33" s="31"/>
      <c r="BS33" s="33"/>
      <c r="BV33" s="33"/>
      <c r="BY33" s="33"/>
      <c r="CA33" s="31"/>
      <c r="CE33" s="33"/>
      <c r="CH33" s="33"/>
      <c r="CK33" s="33"/>
      <c r="CM33" s="31"/>
      <c r="CQ33" s="33"/>
      <c r="CT33" s="33"/>
      <c r="CW33" s="33"/>
      <c r="CY33" s="31"/>
      <c r="DC33" s="33"/>
      <c r="DF33" s="33"/>
      <c r="DI33" s="33"/>
      <c r="DK33" s="31"/>
      <c r="DO33" s="33"/>
      <c r="DR33" s="33"/>
      <c r="DU33" s="33"/>
      <c r="DW33" s="31"/>
    </row>
    <row r="34" spans="2:131" x14ac:dyDescent="0.25">
      <c r="B34" s="11" t="s">
        <v>342</v>
      </c>
      <c r="C34" s="17"/>
      <c r="D34" s="407">
        <f ca="1">SUM(D4:D32)</f>
        <v>20</v>
      </c>
      <c r="E34" s="16">
        <f t="shared" ref="E34:K34" ca="1" si="21">SUM(E4:E32)</f>
        <v>21</v>
      </c>
      <c r="F34" s="16">
        <f t="shared" ca="1" si="21"/>
        <v>21</v>
      </c>
      <c r="G34" s="350">
        <f t="shared" ca="1" si="21"/>
        <v>21</v>
      </c>
      <c r="H34" s="16">
        <f t="shared" ca="1" si="21"/>
        <v>41</v>
      </c>
      <c r="I34" s="16">
        <f t="shared" ca="1" si="21"/>
        <v>57</v>
      </c>
      <c r="J34" s="16">
        <f t="shared" ca="1" si="21"/>
        <v>61</v>
      </c>
      <c r="K34" s="350">
        <f t="shared" ca="1" si="21"/>
        <v>65</v>
      </c>
      <c r="L34" s="277">
        <f ca="1">SUM(L4:L32)</f>
        <v>85</v>
      </c>
      <c r="M34" s="277">
        <f t="shared" ref="M34:AE34" ca="1" si="22">SUM(M4:M32)</f>
        <v>117</v>
      </c>
      <c r="N34" s="277">
        <f t="shared" ca="1" si="22"/>
        <v>133</v>
      </c>
      <c r="O34" s="344">
        <f t="shared" ca="1" si="22"/>
        <v>157</v>
      </c>
      <c r="P34" s="277">
        <f t="shared" ca="1" si="22"/>
        <v>165</v>
      </c>
      <c r="Q34" s="277">
        <f t="shared" ca="1" si="22"/>
        <v>209</v>
      </c>
      <c r="R34" s="277">
        <f t="shared" ca="1" si="22"/>
        <v>221</v>
      </c>
      <c r="S34" s="344">
        <f t="shared" ca="1" si="22"/>
        <v>261</v>
      </c>
      <c r="T34" s="277">
        <f t="shared" ca="1" si="22"/>
        <v>293</v>
      </c>
      <c r="U34" s="277">
        <f t="shared" ca="1" si="22"/>
        <v>325</v>
      </c>
      <c r="V34" s="277">
        <f t="shared" ca="1" si="22"/>
        <v>325</v>
      </c>
      <c r="W34" s="344">
        <f t="shared" ca="1" si="22"/>
        <v>361</v>
      </c>
      <c r="X34" s="278">
        <f t="shared" ca="1" si="22"/>
        <v>385</v>
      </c>
      <c r="Y34" s="278">
        <f t="shared" ca="1" si="22"/>
        <v>397</v>
      </c>
      <c r="Z34" s="278">
        <f t="shared" ca="1" si="22"/>
        <v>409</v>
      </c>
      <c r="AA34" s="344">
        <f t="shared" ca="1" si="22"/>
        <v>409</v>
      </c>
      <c r="AB34" s="277">
        <f t="shared" ca="1" si="22"/>
        <v>409</v>
      </c>
      <c r="AC34" s="277">
        <f t="shared" ca="1" si="22"/>
        <v>409</v>
      </c>
      <c r="AD34" s="277">
        <f t="shared" ca="1" si="22"/>
        <v>409</v>
      </c>
      <c r="AE34" s="280">
        <f t="shared" ca="1" si="22"/>
        <v>409</v>
      </c>
      <c r="AF34" s="16"/>
      <c r="AH34" s="16"/>
      <c r="AI34" s="16"/>
      <c r="AL34" s="15"/>
      <c r="AO34" s="15"/>
      <c r="AQ34" s="17"/>
      <c r="AR34" s="16"/>
      <c r="AU34" s="15"/>
      <c r="AX34" s="15"/>
      <c r="BA34" s="15"/>
      <c r="BC34" s="17"/>
      <c r="BD34" s="16"/>
      <c r="BG34" s="15"/>
      <c r="BJ34" s="15"/>
      <c r="BM34" s="15"/>
      <c r="BO34" s="17"/>
      <c r="BP34" s="16"/>
      <c r="BS34" s="15"/>
      <c r="BV34" s="15"/>
      <c r="BY34" s="15"/>
      <c r="CA34" s="17"/>
      <c r="CB34" s="16"/>
      <c r="CE34" s="15"/>
      <c r="CH34" s="15"/>
      <c r="CK34" s="15"/>
      <c r="CM34" s="17"/>
      <c r="CN34" s="16"/>
      <c r="CQ34" s="15"/>
      <c r="CT34" s="15"/>
      <c r="CW34" s="15"/>
      <c r="CY34" s="17"/>
      <c r="CZ34" s="16"/>
      <c r="DC34" s="15"/>
      <c r="DF34" s="15"/>
      <c r="DI34" s="15"/>
      <c r="DK34" s="17"/>
      <c r="DL34" s="16"/>
      <c r="DO34" s="15"/>
      <c r="DR34" s="15"/>
      <c r="DU34" s="15"/>
      <c r="DW34" s="17"/>
    </row>
    <row r="35" spans="2:131" x14ac:dyDescent="0.25">
      <c r="C35" s="17"/>
      <c r="D35" s="407"/>
      <c r="E35" s="16"/>
      <c r="F35" s="16"/>
      <c r="G35" s="350"/>
      <c r="H35" s="16"/>
      <c r="I35" s="16"/>
      <c r="J35" s="16"/>
      <c r="K35" s="350"/>
      <c r="L35" s="16"/>
      <c r="M35" s="16"/>
      <c r="N35" s="16"/>
      <c r="O35" s="350"/>
      <c r="P35" s="16"/>
      <c r="Q35" s="16"/>
      <c r="R35" s="16"/>
      <c r="S35" s="350"/>
      <c r="T35" s="16"/>
      <c r="U35" s="16"/>
      <c r="V35" s="16"/>
      <c r="W35" s="350"/>
      <c r="AA35" s="350"/>
      <c r="AB35" s="16"/>
      <c r="AC35" s="16"/>
      <c r="AD35" s="16"/>
      <c r="AE35" s="17"/>
      <c r="AF35" s="16"/>
      <c r="AH35" s="16"/>
      <c r="AI35" s="16"/>
      <c r="AL35" s="15"/>
      <c r="AO35" s="15"/>
      <c r="AQ35" s="17"/>
      <c r="AR35" s="16"/>
      <c r="AU35" s="15"/>
      <c r="AX35" s="15"/>
      <c r="BA35" s="15"/>
      <c r="BC35" s="17"/>
      <c r="BD35" s="16"/>
      <c r="BG35" s="15"/>
      <c r="BJ35" s="15"/>
      <c r="BM35" s="15"/>
      <c r="BO35" s="17"/>
      <c r="BP35" s="16"/>
      <c r="BS35" s="15"/>
      <c r="BV35" s="15"/>
      <c r="BY35" s="15"/>
      <c r="CA35" s="17"/>
      <c r="CB35" s="16"/>
      <c r="CE35" s="15"/>
      <c r="CH35" s="15"/>
      <c r="CK35" s="15"/>
      <c r="CM35" s="17"/>
      <c r="CN35" s="16"/>
      <c r="CQ35" s="15"/>
      <c r="CT35" s="15"/>
      <c r="CW35" s="15"/>
      <c r="CY35" s="17"/>
      <c r="CZ35" s="16"/>
      <c r="DC35" s="15"/>
      <c r="DF35" s="15"/>
      <c r="DI35" s="15"/>
      <c r="DK35" s="17"/>
      <c r="DL35" s="16"/>
      <c r="DO35" s="15"/>
      <c r="DR35" s="15"/>
      <c r="DU35" s="15"/>
      <c r="DW35" s="17"/>
    </row>
    <row r="36" spans="2:131" x14ac:dyDescent="0.25">
      <c r="B36" s="11" t="s">
        <v>381</v>
      </c>
      <c r="C36" s="17"/>
      <c r="D36" s="407"/>
      <c r="E36" s="16"/>
      <c r="F36" s="16"/>
      <c r="G36" s="350">
        <f ca="1">SUM(D34:G34)</f>
        <v>83</v>
      </c>
      <c r="H36" s="16"/>
      <c r="I36" s="16"/>
      <c r="J36" s="16"/>
      <c r="K36" s="350">
        <f ca="1">SUM(H34:K34)</f>
        <v>224</v>
      </c>
      <c r="L36" s="16"/>
      <c r="M36" s="16"/>
      <c r="N36" s="16"/>
      <c r="O36" s="350">
        <f ca="1">SUM(L34:O34)</f>
        <v>492</v>
      </c>
      <c r="P36" s="16"/>
      <c r="Q36" s="16"/>
      <c r="R36" s="16"/>
      <c r="S36" s="350">
        <f ca="1">SUM(P34:S34)</f>
        <v>856</v>
      </c>
      <c r="T36" s="16"/>
      <c r="U36" s="16"/>
      <c r="V36" s="16"/>
      <c r="W36" s="350">
        <f ca="1">SUM(T34:W34)</f>
        <v>1304</v>
      </c>
      <c r="AA36" s="350">
        <f ca="1">SUM(X34:AA34)</f>
        <v>1600</v>
      </c>
      <c r="AB36" s="16"/>
      <c r="AC36" s="16"/>
      <c r="AD36" s="16"/>
      <c r="AE36" s="17">
        <f ca="1">SUM(AB34:AE34)</f>
        <v>1636</v>
      </c>
      <c r="AF36" s="16"/>
      <c r="AH36" s="16"/>
      <c r="AI36" s="16"/>
      <c r="AL36" s="15"/>
      <c r="AO36" s="15"/>
      <c r="AQ36" s="17"/>
      <c r="AR36" s="16"/>
      <c r="AU36" s="15"/>
      <c r="AX36" s="15"/>
      <c r="BA36" s="15"/>
      <c r="BC36" s="17"/>
      <c r="BD36" s="16"/>
      <c r="BG36" s="15"/>
      <c r="BJ36" s="15"/>
      <c r="BM36" s="15"/>
      <c r="BO36" s="17"/>
      <c r="BP36" s="16"/>
      <c r="BS36" s="15"/>
      <c r="BV36" s="15"/>
      <c r="BY36" s="15"/>
      <c r="CA36" s="17"/>
      <c r="CB36" s="16"/>
      <c r="CE36" s="15"/>
      <c r="CH36" s="15"/>
      <c r="CK36" s="15"/>
      <c r="CM36" s="17"/>
      <c r="CN36" s="16"/>
      <c r="CQ36" s="15"/>
      <c r="CT36" s="15"/>
      <c r="CW36" s="15"/>
      <c r="CY36" s="17"/>
      <c r="CZ36" s="16"/>
      <c r="DC36" s="15"/>
      <c r="DF36" s="15"/>
      <c r="DI36" s="15"/>
      <c r="DK36" s="17"/>
      <c r="DL36" s="16"/>
      <c r="DO36" s="15"/>
      <c r="DR36" s="15"/>
      <c r="DU36" s="15"/>
      <c r="DW36" s="17"/>
    </row>
    <row r="37" spans="2:131" x14ac:dyDescent="0.25">
      <c r="C37" s="17"/>
      <c r="D37" s="407"/>
      <c r="E37" s="16"/>
      <c r="F37" s="16"/>
      <c r="G37" s="350"/>
      <c r="H37" s="16"/>
      <c r="I37" s="16"/>
      <c r="J37" s="16"/>
      <c r="K37" s="350"/>
      <c r="L37" s="16"/>
      <c r="M37" s="16"/>
      <c r="N37" s="16"/>
      <c r="O37" s="350"/>
      <c r="P37" s="16"/>
      <c r="Q37" s="16"/>
      <c r="R37" s="16"/>
      <c r="S37" s="350"/>
      <c r="T37" s="16"/>
      <c r="U37" s="16"/>
      <c r="V37" s="16"/>
      <c r="W37" s="350"/>
      <c r="AA37" s="350"/>
      <c r="AB37" s="16"/>
      <c r="AC37" s="16"/>
      <c r="AD37" s="16"/>
      <c r="AE37" s="17"/>
      <c r="AF37" s="16"/>
      <c r="AH37" s="16"/>
      <c r="AI37" s="16"/>
      <c r="AL37" s="15"/>
      <c r="AO37" s="15"/>
      <c r="AQ37" s="17"/>
      <c r="AR37" s="16"/>
      <c r="AU37" s="15"/>
      <c r="AX37" s="15"/>
      <c r="BA37" s="15"/>
      <c r="BC37" s="17"/>
      <c r="BD37" s="16"/>
      <c r="BG37" s="15"/>
      <c r="BJ37" s="15"/>
      <c r="BM37" s="15"/>
      <c r="BO37" s="17"/>
      <c r="BP37" s="16"/>
      <c r="BS37" s="15"/>
      <c r="BV37" s="15"/>
      <c r="BY37" s="15"/>
      <c r="CA37" s="17"/>
      <c r="CB37" s="16"/>
      <c r="CE37" s="15"/>
      <c r="CH37" s="15"/>
      <c r="CK37" s="15"/>
      <c r="CM37" s="17"/>
      <c r="CN37" s="16"/>
      <c r="CQ37" s="15"/>
      <c r="CT37" s="15"/>
      <c r="CW37" s="15"/>
      <c r="CY37" s="17"/>
      <c r="CZ37" s="16"/>
      <c r="DC37" s="15"/>
      <c r="DF37" s="15"/>
      <c r="DI37" s="15"/>
      <c r="DK37" s="17"/>
      <c r="DL37" s="16"/>
      <c r="DO37" s="15"/>
      <c r="DR37" s="15"/>
      <c r="DU37" s="15"/>
      <c r="DW37" s="17"/>
    </row>
    <row r="38" spans="2:131" x14ac:dyDescent="0.25">
      <c r="C38" s="17"/>
      <c r="D38" s="407"/>
      <c r="E38" s="16"/>
      <c r="F38" s="16"/>
      <c r="G38" s="350"/>
      <c r="H38" s="16"/>
      <c r="I38" s="16"/>
      <c r="J38" s="16"/>
      <c r="K38" s="350"/>
      <c r="L38" s="16"/>
      <c r="M38" s="16"/>
      <c r="N38" s="16"/>
      <c r="O38" s="350"/>
      <c r="P38" s="16"/>
      <c r="Q38" s="16"/>
      <c r="R38" s="16"/>
      <c r="S38" s="350"/>
      <c r="T38" s="16"/>
      <c r="U38" s="16"/>
      <c r="V38" s="16"/>
      <c r="W38" s="350"/>
      <c r="AA38" s="350"/>
      <c r="AB38" s="16"/>
      <c r="AC38" s="16"/>
      <c r="AD38" s="16"/>
      <c r="AE38" s="17"/>
      <c r="AF38" s="16"/>
      <c r="AH38" s="16"/>
      <c r="AI38" s="16"/>
      <c r="AL38" s="15"/>
      <c r="AO38" s="15"/>
      <c r="AQ38" s="17"/>
      <c r="AR38" s="16"/>
      <c r="AU38" s="15"/>
      <c r="AX38" s="15"/>
      <c r="BA38" s="15"/>
      <c r="BC38" s="17"/>
      <c r="BD38" s="16"/>
      <c r="BG38" s="15"/>
      <c r="BJ38" s="15"/>
      <c r="BM38" s="15"/>
      <c r="BO38" s="17"/>
      <c r="BP38" s="16"/>
      <c r="BS38" s="15"/>
      <c r="BV38" s="15"/>
      <c r="BY38" s="15"/>
      <c r="CA38" s="17"/>
      <c r="CB38" s="16"/>
      <c r="CE38" s="15"/>
      <c r="CH38" s="15"/>
      <c r="CK38" s="15"/>
      <c r="CM38" s="17"/>
      <c r="CN38" s="16"/>
      <c r="CQ38" s="15"/>
      <c r="CT38" s="15"/>
      <c r="CW38" s="15"/>
      <c r="CY38" s="17"/>
      <c r="CZ38" s="16"/>
      <c r="DC38" s="15"/>
      <c r="DF38" s="15"/>
      <c r="DI38" s="15"/>
      <c r="DK38" s="17"/>
      <c r="DL38" s="16"/>
      <c r="DO38" s="15"/>
      <c r="DR38" s="15"/>
      <c r="DU38" s="15"/>
      <c r="DW38" s="17"/>
    </row>
    <row r="39" spans="2:131" x14ac:dyDescent="0.25">
      <c r="B39" s="11" t="str">
        <f>'MD - IMP'!B68</f>
        <v>FN-SP</v>
      </c>
      <c r="C39" s="17"/>
      <c r="D39" s="406">
        <f ca="1">SUM('IMP HR - New Hires'!D8:BK8)</f>
        <v>0</v>
      </c>
      <c r="E39" s="390"/>
      <c r="F39" s="390"/>
      <c r="G39" s="402"/>
      <c r="H39" s="390"/>
      <c r="I39" s="390"/>
      <c r="J39" s="390"/>
      <c r="K39" s="402"/>
      <c r="L39" s="277"/>
      <c r="M39" s="277"/>
      <c r="N39" s="277"/>
      <c r="O39" s="344"/>
      <c r="P39" s="277"/>
      <c r="Q39" s="277"/>
      <c r="R39" s="277"/>
      <c r="S39" s="344"/>
      <c r="T39" s="277"/>
      <c r="U39" s="277"/>
      <c r="V39" s="277"/>
      <c r="W39" s="344"/>
      <c r="X39" s="277"/>
      <c r="Y39" s="277"/>
      <c r="Z39" s="277"/>
      <c r="AA39" s="344"/>
      <c r="AB39" s="277"/>
      <c r="AC39" s="277"/>
      <c r="AD39" s="277"/>
      <c r="AE39" s="280"/>
      <c r="AF39" s="16"/>
      <c r="AH39" s="16"/>
      <c r="AI39" s="16"/>
      <c r="AL39" s="15"/>
      <c r="AO39" s="15"/>
      <c r="AQ39" s="17"/>
      <c r="AR39" s="16"/>
      <c r="AU39" s="15"/>
      <c r="AX39" s="15"/>
      <c r="BA39" s="15"/>
      <c r="BC39" s="17"/>
      <c r="BD39" s="16"/>
      <c r="BG39" s="15"/>
      <c r="BJ39" s="15"/>
      <c r="BM39" s="15"/>
      <c r="BO39" s="17"/>
      <c r="BP39" s="16"/>
      <c r="BS39" s="15"/>
      <c r="BV39" s="15"/>
      <c r="BY39" s="15"/>
      <c r="CA39" s="17"/>
      <c r="CB39" s="16"/>
      <c r="CE39" s="15"/>
      <c r="CH39" s="15"/>
      <c r="CK39" s="15"/>
      <c r="CM39" s="17"/>
      <c r="CN39" s="16"/>
      <c r="CQ39" s="15"/>
      <c r="CT39" s="15"/>
      <c r="CW39" s="15"/>
      <c r="CY39" s="17"/>
      <c r="CZ39" s="16"/>
      <c r="DC39" s="15"/>
      <c r="DF39" s="15"/>
      <c r="DI39" s="15"/>
      <c r="DK39" s="17"/>
      <c r="DL39" s="16"/>
      <c r="DO39" s="15"/>
      <c r="DR39" s="15"/>
      <c r="DU39" s="15"/>
      <c r="DW39" s="17"/>
      <c r="DX39" s="16"/>
      <c r="EA39" s="15"/>
    </row>
    <row r="40" spans="2:131" x14ac:dyDescent="0.25">
      <c r="B40" s="11" t="str">
        <f>'MD - IMP'!B69</f>
        <v>HR-DE</v>
      </c>
      <c r="C40" s="17"/>
      <c r="D40" s="406">
        <f ca="1">SUM('IMP HR - New Hires'!D9:BK9)</f>
        <v>1</v>
      </c>
      <c r="E40" s="390"/>
      <c r="F40" s="390"/>
      <c r="G40" s="402"/>
      <c r="H40" s="390"/>
      <c r="I40" s="390"/>
      <c r="J40" s="390"/>
      <c r="K40" s="402"/>
      <c r="L40" s="277"/>
      <c r="M40" s="277"/>
      <c r="N40" s="277"/>
      <c r="O40" s="344"/>
      <c r="P40" s="277"/>
      <c r="Q40" s="277"/>
      <c r="R40" s="277"/>
      <c r="S40" s="344"/>
      <c r="T40" s="277"/>
      <c r="U40" s="277"/>
      <c r="V40" s="277"/>
      <c r="W40" s="344"/>
      <c r="X40" s="277"/>
      <c r="Y40" s="277"/>
      <c r="Z40" s="277"/>
      <c r="AA40" s="344"/>
      <c r="AB40" s="277"/>
      <c r="AC40" s="277"/>
      <c r="AD40" s="277"/>
      <c r="AE40" s="280"/>
      <c r="AF40" s="16"/>
      <c r="AH40" s="16"/>
      <c r="AI40" s="16"/>
      <c r="AL40" s="15"/>
      <c r="AO40" s="15"/>
      <c r="AQ40" s="17"/>
      <c r="AR40" s="16"/>
      <c r="AU40" s="15"/>
      <c r="AX40" s="15"/>
      <c r="BA40" s="15"/>
      <c r="BC40" s="17"/>
      <c r="BD40" s="16"/>
      <c r="BG40" s="15"/>
      <c r="BJ40" s="15"/>
      <c r="BM40" s="15"/>
      <c r="BO40" s="17"/>
      <c r="BP40" s="16"/>
      <c r="BS40" s="15"/>
      <c r="BV40" s="15"/>
      <c r="BY40" s="15"/>
      <c r="CA40" s="17"/>
      <c r="CB40" s="16"/>
      <c r="CE40" s="15"/>
      <c r="CH40" s="15"/>
      <c r="CK40" s="15"/>
      <c r="CM40" s="17"/>
      <c r="CN40" s="16"/>
      <c r="CQ40" s="15"/>
      <c r="CT40" s="15"/>
      <c r="CW40" s="15"/>
      <c r="CY40" s="17"/>
      <c r="CZ40" s="16"/>
      <c r="DC40" s="15"/>
      <c r="DF40" s="15"/>
      <c r="DI40" s="15"/>
      <c r="DK40" s="17"/>
      <c r="DL40" s="16"/>
      <c r="DO40" s="15"/>
      <c r="DR40" s="15"/>
      <c r="DU40" s="15"/>
      <c r="DW40" s="17"/>
      <c r="DX40" s="16"/>
      <c r="EA40" s="15"/>
    </row>
    <row r="41" spans="2:131" x14ac:dyDescent="0.25">
      <c r="B41" s="11" t="str">
        <f>'MD - IMP'!B70</f>
        <v>HR-SI</v>
      </c>
      <c r="C41" s="17"/>
      <c r="D41" s="406">
        <f ca="1">SUM('IMP HR - New Hires'!D10:BK10)</f>
        <v>0</v>
      </c>
      <c r="E41" s="390"/>
      <c r="F41" s="390"/>
      <c r="G41" s="402"/>
      <c r="H41" s="390"/>
      <c r="I41" s="390"/>
      <c r="J41" s="390"/>
      <c r="K41" s="402"/>
      <c r="L41" s="277"/>
      <c r="M41" s="277"/>
      <c r="N41" s="277"/>
      <c r="O41" s="344"/>
      <c r="P41" s="277"/>
      <c r="Q41" s="277"/>
      <c r="R41" s="277"/>
      <c r="S41" s="344"/>
      <c r="T41" s="277"/>
      <c r="U41" s="277"/>
      <c r="V41" s="277"/>
      <c r="W41" s="344"/>
      <c r="X41" s="277"/>
      <c r="Y41" s="277"/>
      <c r="Z41" s="277"/>
      <c r="AA41" s="344"/>
      <c r="AB41" s="277"/>
      <c r="AC41" s="277"/>
      <c r="AD41" s="277"/>
      <c r="AE41" s="280"/>
      <c r="AF41" s="16"/>
      <c r="AH41" s="16"/>
      <c r="AI41" s="16"/>
      <c r="AL41" s="15"/>
      <c r="AO41" s="15"/>
      <c r="AQ41" s="17"/>
      <c r="AR41" s="16"/>
      <c r="AU41" s="15"/>
      <c r="AX41" s="15"/>
      <c r="BA41" s="15"/>
      <c r="BC41" s="17"/>
      <c r="BD41" s="16"/>
      <c r="BG41" s="15"/>
      <c r="BJ41" s="15"/>
      <c r="BM41" s="15"/>
      <c r="BO41" s="17"/>
      <c r="BP41" s="16"/>
      <c r="BS41" s="15"/>
      <c r="BV41" s="15"/>
      <c r="BY41" s="15"/>
      <c r="CA41" s="17"/>
      <c r="CB41" s="16"/>
      <c r="CE41" s="15"/>
      <c r="CH41" s="15"/>
      <c r="CK41" s="15"/>
      <c r="CM41" s="17"/>
      <c r="CN41" s="16"/>
      <c r="CQ41" s="15"/>
      <c r="CT41" s="15"/>
      <c r="CW41" s="15"/>
      <c r="CY41" s="17"/>
      <c r="CZ41" s="16"/>
      <c r="DC41" s="15"/>
      <c r="DF41" s="15"/>
      <c r="DI41" s="15"/>
      <c r="DK41" s="17"/>
      <c r="DL41" s="16"/>
      <c r="DO41" s="15"/>
      <c r="DR41" s="15"/>
      <c r="DU41" s="15"/>
      <c r="DW41" s="17"/>
      <c r="DX41" s="16"/>
      <c r="EA41" s="15"/>
    </row>
    <row r="42" spans="2:131" x14ac:dyDescent="0.25">
      <c r="B42" s="11" t="str">
        <f>'MD - IMP'!B71</f>
        <v>HR-JI</v>
      </c>
      <c r="C42" s="17"/>
      <c r="D42" s="406">
        <f ca="1">SUM('IMP HR - New Hires'!D11:BK11)</f>
        <v>0</v>
      </c>
      <c r="E42" s="390"/>
      <c r="F42" s="390"/>
      <c r="G42" s="402"/>
      <c r="H42" s="390"/>
      <c r="I42" s="390"/>
      <c r="J42" s="390"/>
      <c r="K42" s="402"/>
      <c r="L42" s="277"/>
      <c r="M42" s="277"/>
      <c r="N42" s="277"/>
      <c r="O42" s="344"/>
      <c r="P42" s="277"/>
      <c r="Q42" s="277"/>
      <c r="R42" s="277"/>
      <c r="S42" s="344"/>
      <c r="T42" s="277"/>
      <c r="U42" s="277"/>
      <c r="V42" s="277"/>
      <c r="W42" s="344"/>
      <c r="X42" s="277"/>
      <c r="Y42" s="277"/>
      <c r="Z42" s="277"/>
      <c r="AA42" s="344"/>
      <c r="AB42" s="277"/>
      <c r="AC42" s="277"/>
      <c r="AD42" s="277"/>
      <c r="AE42" s="280"/>
      <c r="AF42" s="16"/>
      <c r="AH42" s="16"/>
      <c r="AI42" s="16"/>
      <c r="AL42" s="15"/>
      <c r="AO42" s="15"/>
      <c r="AQ42" s="17"/>
      <c r="AR42" s="16"/>
      <c r="AU42" s="15"/>
      <c r="AX42" s="15"/>
      <c r="BA42" s="15"/>
      <c r="BC42" s="17"/>
      <c r="BD42" s="16"/>
      <c r="BG42" s="15"/>
      <c r="BJ42" s="15"/>
      <c r="BM42" s="15"/>
      <c r="BO42" s="17"/>
      <c r="BP42" s="16"/>
      <c r="BS42" s="15"/>
      <c r="BV42" s="15"/>
      <c r="BY42" s="15"/>
      <c r="CA42" s="17"/>
      <c r="CB42" s="16"/>
      <c r="CE42" s="15"/>
      <c r="CH42" s="15"/>
      <c r="CK42" s="15"/>
      <c r="CM42" s="17"/>
      <c r="CN42" s="16"/>
      <c r="CQ42" s="15"/>
      <c r="CT42" s="15"/>
      <c r="CW42" s="15"/>
      <c r="CY42" s="17"/>
      <c r="CZ42" s="16"/>
      <c r="DC42" s="15"/>
      <c r="DF42" s="15"/>
      <c r="DI42" s="15"/>
      <c r="DK42" s="17"/>
      <c r="DL42" s="16"/>
      <c r="DO42" s="15"/>
      <c r="DR42" s="15"/>
      <c r="DU42" s="15"/>
      <c r="DW42" s="17"/>
      <c r="DX42" s="16"/>
      <c r="EA42" s="15"/>
    </row>
    <row r="43" spans="2:131" x14ac:dyDescent="0.25">
      <c r="B43" s="11" t="str">
        <f>'MD - IMP'!B72</f>
        <v>HR-SP</v>
      </c>
      <c r="C43" s="17"/>
      <c r="D43" s="406">
        <f ca="1">SUM('IMP HR - New Hires'!D12:BK12)</f>
        <v>0</v>
      </c>
      <c r="E43" s="390"/>
      <c r="F43" s="390"/>
      <c r="G43" s="402"/>
      <c r="H43" s="390"/>
      <c r="I43" s="390"/>
      <c r="J43" s="390"/>
      <c r="K43" s="402"/>
      <c r="L43" s="277"/>
      <c r="M43" s="277"/>
      <c r="N43" s="277"/>
      <c r="O43" s="344"/>
      <c r="P43" s="277"/>
      <c r="Q43" s="277"/>
      <c r="R43" s="277"/>
      <c r="S43" s="344"/>
      <c r="T43" s="277"/>
      <c r="U43" s="277"/>
      <c r="V43" s="277"/>
      <c r="W43" s="344"/>
      <c r="X43" s="277"/>
      <c r="Y43" s="277"/>
      <c r="Z43" s="277"/>
      <c r="AA43" s="344"/>
      <c r="AB43" s="277"/>
      <c r="AC43" s="277"/>
      <c r="AD43" s="277"/>
      <c r="AE43" s="280"/>
      <c r="AF43" s="16"/>
      <c r="AH43" s="16"/>
      <c r="AI43" s="16"/>
      <c r="AL43" s="15"/>
      <c r="AO43" s="15"/>
      <c r="AQ43" s="17"/>
      <c r="AR43" s="16"/>
      <c r="AU43" s="15"/>
      <c r="AX43" s="15"/>
      <c r="BA43" s="15"/>
      <c r="BC43" s="17"/>
      <c r="BD43" s="16"/>
      <c r="BG43" s="15"/>
      <c r="BJ43" s="15"/>
      <c r="BM43" s="15"/>
      <c r="BO43" s="17"/>
      <c r="BP43" s="16"/>
      <c r="BS43" s="15"/>
      <c r="BV43" s="15"/>
      <c r="BY43" s="15"/>
      <c r="CA43" s="17"/>
      <c r="CB43" s="16"/>
      <c r="CE43" s="15"/>
      <c r="CH43" s="15"/>
      <c r="CK43" s="15"/>
      <c r="CM43" s="17"/>
      <c r="CN43" s="16"/>
      <c r="CQ43" s="15"/>
      <c r="CT43" s="15"/>
      <c r="CW43" s="15"/>
      <c r="CY43" s="17"/>
      <c r="CZ43" s="16"/>
      <c r="DC43" s="15"/>
      <c r="DF43" s="15"/>
      <c r="DI43" s="15"/>
      <c r="DK43" s="17"/>
      <c r="DL43" s="16"/>
      <c r="DO43" s="15"/>
      <c r="DR43" s="15"/>
      <c r="DU43" s="15"/>
      <c r="DW43" s="17"/>
      <c r="DX43" s="16"/>
      <c r="EA43" s="15"/>
    </row>
    <row r="44" spans="2:131" x14ac:dyDescent="0.25">
      <c r="B44" s="11" t="str">
        <f>'MD - IMP'!B73</f>
        <v>SC-DE</v>
      </c>
      <c r="C44" s="17"/>
      <c r="D44" s="406">
        <f ca="1">SUM('IMP HR - New Hires'!D13:BK13)</f>
        <v>1</v>
      </c>
      <c r="E44" s="390"/>
      <c r="F44" s="390"/>
      <c r="G44" s="402"/>
      <c r="H44" s="390"/>
      <c r="I44" s="390"/>
      <c r="J44" s="390"/>
      <c r="K44" s="402"/>
      <c r="L44" s="277"/>
      <c r="M44" s="277"/>
      <c r="N44" s="277"/>
      <c r="O44" s="344"/>
      <c r="P44" s="277"/>
      <c r="Q44" s="277"/>
      <c r="R44" s="277"/>
      <c r="S44" s="344"/>
      <c r="T44" s="277"/>
      <c r="U44" s="277"/>
      <c r="V44" s="277"/>
      <c r="W44" s="344"/>
      <c r="X44" s="277"/>
      <c r="Y44" s="277"/>
      <c r="Z44" s="277"/>
      <c r="AA44" s="344"/>
      <c r="AB44" s="277"/>
      <c r="AC44" s="277"/>
      <c r="AD44" s="277"/>
      <c r="AE44" s="280"/>
      <c r="AF44" s="16"/>
      <c r="AH44" s="16"/>
      <c r="AI44" s="16"/>
      <c r="AL44" s="15"/>
      <c r="AO44" s="15"/>
      <c r="AQ44" s="17"/>
      <c r="AR44" s="16"/>
      <c r="AU44" s="15"/>
      <c r="AX44" s="15"/>
      <c r="BA44" s="15"/>
      <c r="BC44" s="17"/>
      <c r="BD44" s="16"/>
      <c r="BG44" s="15"/>
      <c r="BJ44" s="15"/>
      <c r="BM44" s="15"/>
      <c r="BO44" s="17"/>
      <c r="BP44" s="16"/>
      <c r="BS44" s="15"/>
      <c r="BV44" s="15"/>
      <c r="BY44" s="15"/>
      <c r="CA44" s="17"/>
      <c r="CB44" s="16"/>
      <c r="CE44" s="15"/>
      <c r="CH44" s="15"/>
      <c r="CK44" s="15"/>
      <c r="CM44" s="17"/>
      <c r="CN44" s="16"/>
      <c r="CQ44" s="15"/>
      <c r="CT44" s="15"/>
      <c r="CW44" s="15"/>
      <c r="CY44" s="17"/>
      <c r="CZ44" s="16"/>
      <c r="DC44" s="15"/>
      <c r="DF44" s="15"/>
      <c r="DI44" s="15"/>
      <c r="DK44" s="17"/>
      <c r="DL44" s="16"/>
      <c r="DO44" s="15"/>
      <c r="DR44" s="15"/>
      <c r="DU44" s="15"/>
      <c r="DW44" s="17"/>
      <c r="DX44" s="16"/>
      <c r="EA44" s="15"/>
    </row>
    <row r="45" spans="2:131" x14ac:dyDescent="0.25">
      <c r="B45" s="11" t="str">
        <f>'MD - IMP'!B74</f>
        <v>SC-SI</v>
      </c>
      <c r="C45" s="17"/>
      <c r="D45" s="406">
        <f ca="1">SUM('IMP HR - New Hires'!D14:BK14)</f>
        <v>0</v>
      </c>
      <c r="E45" s="390"/>
      <c r="F45" s="390"/>
      <c r="G45" s="402"/>
      <c r="H45" s="390"/>
      <c r="I45" s="390"/>
      <c r="J45" s="390"/>
      <c r="K45" s="402"/>
      <c r="L45" s="277"/>
      <c r="M45" s="277"/>
      <c r="N45" s="277"/>
      <c r="O45" s="344"/>
      <c r="P45" s="277"/>
      <c r="Q45" s="277"/>
      <c r="R45" s="277"/>
      <c r="S45" s="344"/>
      <c r="T45" s="277"/>
      <c r="U45" s="277"/>
      <c r="V45" s="277"/>
      <c r="W45" s="344"/>
      <c r="X45" s="277"/>
      <c r="Y45" s="277"/>
      <c r="Z45" s="277"/>
      <c r="AA45" s="344"/>
      <c r="AB45" s="277"/>
      <c r="AC45" s="277"/>
      <c r="AD45" s="277"/>
      <c r="AE45" s="280"/>
      <c r="AF45" s="16"/>
      <c r="AH45" s="16"/>
      <c r="AI45" s="16"/>
      <c r="AL45" s="15"/>
      <c r="AO45" s="15"/>
      <c r="AQ45" s="17"/>
      <c r="AR45" s="16"/>
      <c r="AU45" s="15"/>
      <c r="AX45" s="15"/>
      <c r="BA45" s="15"/>
      <c r="BC45" s="17"/>
      <c r="BD45" s="16"/>
      <c r="BG45" s="15"/>
      <c r="BJ45" s="15"/>
      <c r="BM45" s="15"/>
      <c r="BO45" s="17"/>
      <c r="BP45" s="16"/>
      <c r="BS45" s="15"/>
      <c r="BV45" s="15"/>
      <c r="BY45" s="15"/>
      <c r="CA45" s="17"/>
      <c r="CB45" s="16"/>
      <c r="CE45" s="15"/>
      <c r="CH45" s="15"/>
      <c r="CK45" s="15"/>
      <c r="CM45" s="17"/>
      <c r="CN45" s="16"/>
      <c r="CQ45" s="15"/>
      <c r="CT45" s="15"/>
      <c r="CW45" s="15"/>
      <c r="CY45" s="17"/>
      <c r="CZ45" s="16"/>
      <c r="DC45" s="15"/>
      <c r="DF45" s="15"/>
      <c r="DI45" s="15"/>
      <c r="DK45" s="17"/>
      <c r="DL45" s="16"/>
      <c r="DO45" s="15"/>
      <c r="DR45" s="15"/>
      <c r="DU45" s="15"/>
      <c r="DW45" s="17"/>
      <c r="DX45" s="16"/>
      <c r="EA45" s="15"/>
    </row>
    <row r="46" spans="2:131" x14ac:dyDescent="0.25">
      <c r="B46" s="11" t="str">
        <f>'MD - IMP'!B75</f>
        <v>SC-JI</v>
      </c>
      <c r="C46" s="17"/>
      <c r="D46" s="406">
        <f ca="1">SUM('IMP HR - New Hires'!D15:BK15)</f>
        <v>0</v>
      </c>
      <c r="E46" s="390"/>
      <c r="F46" s="390"/>
      <c r="G46" s="402"/>
      <c r="H46" s="390"/>
      <c r="I46" s="390"/>
      <c r="J46" s="390"/>
      <c r="K46" s="402"/>
      <c r="L46" s="277"/>
      <c r="M46" s="277"/>
      <c r="N46" s="277"/>
      <c r="O46" s="344"/>
      <c r="P46" s="277"/>
      <c r="Q46" s="277"/>
      <c r="R46" s="277"/>
      <c r="S46" s="344"/>
      <c r="T46" s="277"/>
      <c r="U46" s="277"/>
      <c r="V46" s="277"/>
      <c r="W46" s="344"/>
      <c r="X46" s="277"/>
      <c r="Y46" s="277"/>
      <c r="Z46" s="277"/>
      <c r="AA46" s="344"/>
      <c r="AB46" s="277"/>
      <c r="AC46" s="277"/>
      <c r="AD46" s="277"/>
      <c r="AE46" s="280"/>
      <c r="AF46" s="16"/>
      <c r="AH46" s="16"/>
      <c r="AI46" s="16"/>
      <c r="AL46" s="15"/>
      <c r="AO46" s="15"/>
      <c r="AQ46" s="17"/>
      <c r="AR46" s="16"/>
      <c r="AU46" s="15"/>
      <c r="AX46" s="15"/>
      <c r="BA46" s="15"/>
      <c r="BC46" s="17"/>
      <c r="BD46" s="16"/>
      <c r="BG46" s="15"/>
      <c r="BJ46" s="15"/>
      <c r="BM46" s="15"/>
      <c r="BO46" s="17"/>
      <c r="BP46" s="16"/>
      <c r="BS46" s="15"/>
      <c r="BV46" s="15"/>
      <c r="BY46" s="15"/>
      <c r="CA46" s="17"/>
      <c r="CB46" s="16"/>
      <c r="CE46" s="15"/>
      <c r="CH46" s="15"/>
      <c r="CK46" s="15"/>
      <c r="CM46" s="17"/>
      <c r="CN46" s="16"/>
      <c r="CQ46" s="15"/>
      <c r="CT46" s="15"/>
      <c r="CW46" s="15"/>
      <c r="CY46" s="17"/>
      <c r="CZ46" s="16"/>
      <c r="DC46" s="15"/>
      <c r="DF46" s="15"/>
      <c r="DI46" s="15"/>
      <c r="DK46" s="17"/>
      <c r="DL46" s="16"/>
      <c r="DO46" s="15"/>
      <c r="DR46" s="15"/>
      <c r="DU46" s="15"/>
      <c r="DW46" s="17"/>
      <c r="DX46" s="16"/>
      <c r="EA46" s="15"/>
    </row>
    <row r="47" spans="2:131" x14ac:dyDescent="0.25">
      <c r="B47" s="11" t="str">
        <f>'MD - IMP'!B76</f>
        <v>SC-SP</v>
      </c>
      <c r="C47" s="17"/>
      <c r="D47" s="406">
        <f ca="1">SUM('IMP HR - New Hires'!D16:BK16)</f>
        <v>0</v>
      </c>
      <c r="E47" s="390"/>
      <c r="F47" s="390"/>
      <c r="G47" s="402"/>
      <c r="H47" s="390"/>
      <c r="I47" s="390"/>
      <c r="J47" s="390"/>
      <c r="K47" s="402"/>
      <c r="L47" s="277"/>
      <c r="M47" s="277"/>
      <c r="N47" s="277"/>
      <c r="O47" s="344"/>
      <c r="P47" s="277"/>
      <c r="Q47" s="277"/>
      <c r="R47" s="277"/>
      <c r="S47" s="344"/>
      <c r="T47" s="277"/>
      <c r="U47" s="277"/>
      <c r="V47" s="277"/>
      <c r="W47" s="344"/>
      <c r="X47" s="277"/>
      <c r="Y47" s="277"/>
      <c r="Z47" s="277"/>
      <c r="AA47" s="344"/>
      <c r="AB47" s="277"/>
      <c r="AC47" s="277"/>
      <c r="AD47" s="277"/>
      <c r="AE47" s="280"/>
      <c r="AF47" s="16"/>
      <c r="AH47" s="16"/>
      <c r="AI47" s="16"/>
      <c r="AL47" s="15"/>
      <c r="AO47" s="15"/>
      <c r="AQ47" s="17"/>
      <c r="AR47" s="16"/>
      <c r="AU47" s="15"/>
      <c r="AX47" s="15"/>
      <c r="BA47" s="15"/>
      <c r="BC47" s="17"/>
      <c r="BD47" s="16"/>
      <c r="BG47" s="15"/>
      <c r="BJ47" s="15"/>
      <c r="BM47" s="15"/>
      <c r="BO47" s="17"/>
      <c r="BP47" s="16"/>
      <c r="BS47" s="15"/>
      <c r="BV47" s="15"/>
      <c r="BY47" s="15"/>
      <c r="CA47" s="17"/>
      <c r="CB47" s="16"/>
      <c r="CE47" s="15"/>
      <c r="CH47" s="15"/>
      <c r="CK47" s="15"/>
      <c r="CM47" s="17"/>
      <c r="CN47" s="16"/>
      <c r="CQ47" s="15"/>
      <c r="CT47" s="15"/>
      <c r="CW47" s="15"/>
      <c r="CY47" s="17"/>
      <c r="CZ47" s="16"/>
      <c r="DC47" s="15"/>
      <c r="DF47" s="15"/>
      <c r="DI47" s="15"/>
      <c r="DK47" s="17"/>
      <c r="DL47" s="16"/>
      <c r="DO47" s="15"/>
      <c r="DR47" s="15"/>
      <c r="DU47" s="15"/>
      <c r="DW47" s="17"/>
      <c r="DX47" s="16"/>
      <c r="EA47" s="15"/>
    </row>
    <row r="48" spans="2:131" x14ac:dyDescent="0.25">
      <c r="B48" s="11" t="str">
        <f>'MD - IMP'!B77</f>
        <v>OP-DE</v>
      </c>
      <c r="C48" s="17"/>
      <c r="D48" s="406">
        <f ca="1">SUM('IMP HR - New Hires'!D17:BK17)</f>
        <v>1</v>
      </c>
      <c r="E48" s="390"/>
      <c r="F48" s="390"/>
      <c r="G48" s="402"/>
      <c r="H48" s="390"/>
      <c r="I48" s="390"/>
      <c r="J48" s="390"/>
      <c r="K48" s="402"/>
      <c r="L48" s="277"/>
      <c r="M48" s="277"/>
      <c r="N48" s="277"/>
      <c r="O48" s="344"/>
      <c r="P48" s="277"/>
      <c r="Q48" s="277"/>
      <c r="R48" s="277"/>
      <c r="S48" s="344"/>
      <c r="T48" s="277"/>
      <c r="U48" s="277"/>
      <c r="V48" s="277"/>
      <c r="W48" s="344"/>
      <c r="X48" s="277"/>
      <c r="Y48" s="277"/>
      <c r="Z48" s="277"/>
      <c r="AA48" s="344"/>
      <c r="AB48" s="277"/>
      <c r="AC48" s="277"/>
      <c r="AD48" s="277"/>
      <c r="AE48" s="280"/>
      <c r="AF48" s="16"/>
      <c r="AH48" s="16"/>
      <c r="AI48" s="16"/>
      <c r="AL48" s="15"/>
      <c r="AO48" s="15"/>
      <c r="AQ48" s="17"/>
      <c r="AR48" s="16"/>
      <c r="AU48" s="15"/>
      <c r="AX48" s="15"/>
      <c r="BA48" s="15"/>
      <c r="BC48" s="17"/>
      <c r="BD48" s="16"/>
      <c r="BG48" s="15"/>
      <c r="BJ48" s="15"/>
      <c r="BM48" s="15"/>
      <c r="BO48" s="17"/>
      <c r="BP48" s="16"/>
      <c r="BS48" s="15"/>
      <c r="BV48" s="15"/>
      <c r="BY48" s="15"/>
      <c r="CA48" s="17"/>
      <c r="CB48" s="16"/>
      <c r="CE48" s="15"/>
      <c r="CH48" s="15"/>
      <c r="CK48" s="15"/>
      <c r="CM48" s="17"/>
      <c r="CN48" s="16"/>
      <c r="CQ48" s="15"/>
      <c r="CT48" s="15"/>
      <c r="CW48" s="15"/>
      <c r="CY48" s="17"/>
      <c r="CZ48" s="16"/>
      <c r="DC48" s="15"/>
      <c r="DF48" s="15"/>
      <c r="DI48" s="15"/>
      <c r="DK48" s="17"/>
      <c r="DL48" s="16"/>
      <c r="DO48" s="15"/>
      <c r="DR48" s="15"/>
      <c r="DU48" s="15"/>
      <c r="DW48" s="17"/>
      <c r="DX48" s="16"/>
      <c r="EA48" s="15"/>
    </row>
    <row r="49" spans="2:131" x14ac:dyDescent="0.25">
      <c r="B49" s="11" t="str">
        <f>'MD - IMP'!B78</f>
        <v>OP-SI</v>
      </c>
      <c r="C49" s="17"/>
      <c r="D49" s="406">
        <f ca="1">SUM('IMP HR - New Hires'!D18:BK18)</f>
        <v>0</v>
      </c>
      <c r="E49" s="390"/>
      <c r="F49" s="390"/>
      <c r="G49" s="402"/>
      <c r="H49" s="390"/>
      <c r="I49" s="390"/>
      <c r="J49" s="390"/>
      <c r="K49" s="402"/>
      <c r="L49" s="277"/>
      <c r="M49" s="277"/>
      <c r="N49" s="277"/>
      <c r="O49" s="344"/>
      <c r="P49" s="277"/>
      <c r="Q49" s="277"/>
      <c r="R49" s="277"/>
      <c r="S49" s="344"/>
      <c r="T49" s="277"/>
      <c r="U49" s="277"/>
      <c r="V49" s="277"/>
      <c r="W49" s="344"/>
      <c r="X49" s="277"/>
      <c r="Y49" s="277"/>
      <c r="Z49" s="277"/>
      <c r="AA49" s="344"/>
      <c r="AB49" s="277"/>
      <c r="AC49" s="277"/>
      <c r="AD49" s="277"/>
      <c r="AE49" s="280"/>
      <c r="AF49" s="16"/>
      <c r="AH49" s="16"/>
      <c r="AI49" s="16"/>
      <c r="AL49" s="15"/>
      <c r="AO49" s="15"/>
      <c r="AQ49" s="17"/>
      <c r="AR49" s="16"/>
      <c r="AU49" s="15"/>
      <c r="AX49" s="15"/>
      <c r="BA49" s="15"/>
      <c r="BC49" s="17"/>
      <c r="BD49" s="16"/>
      <c r="BG49" s="15"/>
      <c r="BJ49" s="15"/>
      <c r="BM49" s="15"/>
      <c r="BO49" s="17"/>
      <c r="BP49" s="16"/>
      <c r="BS49" s="15"/>
      <c r="BV49" s="15"/>
      <c r="BY49" s="15"/>
      <c r="CA49" s="17"/>
      <c r="CB49" s="16"/>
      <c r="CE49" s="15"/>
      <c r="CH49" s="15"/>
      <c r="CK49" s="15"/>
      <c r="CM49" s="17"/>
      <c r="CN49" s="16"/>
      <c r="CQ49" s="15"/>
      <c r="CT49" s="15"/>
      <c r="CW49" s="15"/>
      <c r="CY49" s="17"/>
      <c r="CZ49" s="16"/>
      <c r="DC49" s="15"/>
      <c r="DF49" s="15"/>
      <c r="DI49" s="15"/>
      <c r="DK49" s="17"/>
      <c r="DL49" s="16"/>
      <c r="DO49" s="15"/>
      <c r="DR49" s="15"/>
      <c r="DU49" s="15"/>
      <c r="DW49" s="17"/>
      <c r="DX49" s="16"/>
      <c r="EA49" s="15"/>
    </row>
    <row r="50" spans="2:131" x14ac:dyDescent="0.25">
      <c r="B50" s="11" t="str">
        <f>'MD - IMP'!B79</f>
        <v>OP-JI</v>
      </c>
      <c r="C50" s="17"/>
      <c r="D50" s="406">
        <f ca="1">SUM('IMP HR - New Hires'!D19:BK19)</f>
        <v>0</v>
      </c>
      <c r="E50" s="390"/>
      <c r="F50" s="390"/>
      <c r="G50" s="402"/>
      <c r="H50" s="390"/>
      <c r="I50" s="390"/>
      <c r="J50" s="390"/>
      <c r="K50" s="402"/>
      <c r="L50" s="277"/>
      <c r="M50" s="277"/>
      <c r="N50" s="277"/>
      <c r="O50" s="344"/>
      <c r="P50" s="277"/>
      <c r="Q50" s="277"/>
      <c r="R50" s="277"/>
      <c r="S50" s="344"/>
      <c r="T50" s="277"/>
      <c r="U50" s="277"/>
      <c r="V50" s="277"/>
      <c r="W50" s="344"/>
      <c r="X50" s="277"/>
      <c r="Y50" s="277"/>
      <c r="Z50" s="277"/>
      <c r="AA50" s="344"/>
      <c r="AB50" s="277"/>
      <c r="AC50" s="277"/>
      <c r="AD50" s="277"/>
      <c r="AE50" s="280"/>
      <c r="AF50" s="16"/>
      <c r="AH50" s="16"/>
      <c r="AI50" s="16"/>
      <c r="AL50" s="15"/>
      <c r="AO50" s="15"/>
      <c r="AQ50" s="17"/>
      <c r="AR50" s="16"/>
      <c r="AU50" s="15"/>
      <c r="AX50" s="15"/>
      <c r="BA50" s="15"/>
      <c r="BC50" s="17"/>
      <c r="BD50" s="16"/>
      <c r="BG50" s="15"/>
      <c r="BJ50" s="15"/>
      <c r="BM50" s="15"/>
      <c r="BO50" s="17"/>
      <c r="BP50" s="16"/>
      <c r="BS50" s="15"/>
      <c r="BV50" s="15"/>
      <c r="BY50" s="15"/>
      <c r="CA50" s="17"/>
      <c r="CB50" s="16"/>
      <c r="CE50" s="15"/>
      <c r="CH50" s="15"/>
      <c r="CK50" s="15"/>
      <c r="CM50" s="17"/>
      <c r="CN50" s="16"/>
      <c r="CQ50" s="15"/>
      <c r="CT50" s="15"/>
      <c r="CW50" s="15"/>
      <c r="CY50" s="17"/>
      <c r="CZ50" s="16"/>
      <c r="DC50" s="15"/>
      <c r="DF50" s="15"/>
      <c r="DI50" s="15"/>
      <c r="DK50" s="17"/>
      <c r="DL50" s="16"/>
      <c r="DO50" s="15"/>
      <c r="DR50" s="15"/>
      <c r="DU50" s="15"/>
      <c r="DW50" s="17"/>
      <c r="DX50" s="16"/>
      <c r="EA50" s="15"/>
    </row>
    <row r="51" spans="2:131" s="509" customFormat="1" x14ac:dyDescent="0.25">
      <c r="B51" s="501" t="str">
        <f>'MD - IMP'!B80</f>
        <v>OP-SP</v>
      </c>
      <c r="C51" s="502"/>
      <c r="D51" s="511">
        <f ca="1">SUM('IMP HR - New Hires'!D20:BK20)</f>
        <v>0</v>
      </c>
      <c r="E51" s="504"/>
      <c r="F51" s="504"/>
      <c r="G51" s="505"/>
      <c r="H51" s="504"/>
      <c r="I51" s="504"/>
      <c r="J51" s="504"/>
      <c r="K51" s="505"/>
      <c r="L51" s="506"/>
      <c r="M51" s="506"/>
      <c r="N51" s="506"/>
      <c r="O51" s="507"/>
      <c r="P51" s="506"/>
      <c r="Q51" s="506"/>
      <c r="R51" s="506"/>
      <c r="S51" s="507"/>
      <c r="T51" s="506"/>
      <c r="U51" s="506"/>
      <c r="V51" s="506"/>
      <c r="W51" s="507"/>
      <c r="X51" s="506"/>
      <c r="Y51" s="506"/>
      <c r="Z51" s="506"/>
      <c r="AA51" s="507"/>
      <c r="AB51" s="506"/>
      <c r="AC51" s="506"/>
      <c r="AD51" s="506"/>
      <c r="AE51" s="508"/>
      <c r="AF51" s="504"/>
      <c r="AH51" s="504"/>
      <c r="AI51" s="504"/>
      <c r="AL51" s="510"/>
      <c r="AO51" s="510"/>
      <c r="AQ51" s="502"/>
      <c r="AR51" s="504"/>
      <c r="AU51" s="510"/>
      <c r="AX51" s="510"/>
      <c r="BA51" s="510"/>
      <c r="BC51" s="502"/>
      <c r="BD51" s="504"/>
      <c r="BG51" s="510"/>
      <c r="BJ51" s="510"/>
      <c r="BM51" s="510"/>
      <c r="BO51" s="502"/>
      <c r="BP51" s="504"/>
      <c r="BS51" s="510"/>
      <c r="BV51" s="510"/>
      <c r="BY51" s="510"/>
      <c r="CA51" s="502"/>
      <c r="CB51" s="504"/>
      <c r="CE51" s="510"/>
      <c r="CH51" s="510"/>
      <c r="CK51" s="510"/>
      <c r="CM51" s="502"/>
      <c r="CN51" s="504"/>
      <c r="CQ51" s="510"/>
      <c r="CT51" s="510"/>
      <c r="CW51" s="510"/>
      <c r="CY51" s="502"/>
      <c r="CZ51" s="504"/>
      <c r="DC51" s="510"/>
      <c r="DF51" s="510"/>
      <c r="DI51" s="510"/>
      <c r="DK51" s="502"/>
      <c r="DL51" s="504"/>
      <c r="DO51" s="510"/>
      <c r="DR51" s="510"/>
      <c r="DU51" s="510"/>
      <c r="DW51" s="502"/>
      <c r="DX51" s="504"/>
      <c r="EA51" s="510"/>
    </row>
    <row r="52" spans="2:131" s="509" customFormat="1" x14ac:dyDescent="0.25">
      <c r="B52" s="501" t="str">
        <f>'MD - IMP'!B81</f>
        <v>PJMG</v>
      </c>
      <c r="C52" s="502"/>
      <c r="D52" s="503"/>
      <c r="E52" s="504"/>
      <c r="F52" s="504"/>
      <c r="G52" s="505"/>
      <c r="H52" s="504"/>
      <c r="I52" s="504"/>
      <c r="J52" s="504"/>
      <c r="K52" s="505"/>
      <c r="L52" s="506"/>
      <c r="M52" s="506"/>
      <c r="N52" s="506"/>
      <c r="O52" s="507"/>
      <c r="P52" s="506"/>
      <c r="Q52" s="506"/>
      <c r="R52" s="506"/>
      <c r="S52" s="507"/>
      <c r="T52" s="506"/>
      <c r="U52" s="506"/>
      <c r="V52" s="506"/>
      <c r="W52" s="507"/>
      <c r="X52" s="506"/>
      <c r="Y52" s="506"/>
      <c r="Z52" s="506"/>
      <c r="AA52" s="507"/>
      <c r="AB52" s="506"/>
      <c r="AC52" s="506"/>
      <c r="AD52" s="506"/>
      <c r="AE52" s="508"/>
      <c r="AF52" s="504"/>
      <c r="AH52" s="504"/>
      <c r="AI52" s="504"/>
      <c r="AL52" s="510"/>
      <c r="AO52" s="510"/>
      <c r="AQ52" s="502"/>
      <c r="AR52" s="504"/>
      <c r="AU52" s="510"/>
      <c r="AX52" s="510"/>
      <c r="BA52" s="510"/>
      <c r="BC52" s="502"/>
      <c r="BD52" s="504"/>
      <c r="BG52" s="510"/>
      <c r="BJ52" s="510"/>
      <c r="BM52" s="510"/>
      <c r="BO52" s="502"/>
      <c r="BP52" s="504"/>
      <c r="BS52" s="510"/>
      <c r="BV52" s="510"/>
      <c r="BY52" s="510"/>
      <c r="CA52" s="502"/>
      <c r="CB52" s="504"/>
      <c r="CE52" s="510"/>
      <c r="CH52" s="510"/>
      <c r="CK52" s="510"/>
      <c r="CM52" s="502"/>
      <c r="CN52" s="504"/>
      <c r="CQ52" s="510"/>
      <c r="CT52" s="510"/>
      <c r="CW52" s="510"/>
      <c r="CY52" s="502"/>
      <c r="CZ52" s="504"/>
      <c r="DC52" s="510"/>
      <c r="DF52" s="510"/>
      <c r="DI52" s="510"/>
      <c r="DK52" s="502"/>
      <c r="DL52" s="504"/>
      <c r="DO52" s="510"/>
      <c r="DR52" s="510"/>
      <c r="DU52" s="510"/>
      <c r="DW52" s="502"/>
      <c r="DX52" s="504"/>
      <c r="EA52" s="510"/>
    </row>
    <row r="53" spans="2:131" s="509" customFormat="1" x14ac:dyDescent="0.25">
      <c r="B53" s="501" t="str">
        <f>'MD - IMP'!B82</f>
        <v>SRQA</v>
      </c>
      <c r="C53" s="502"/>
      <c r="D53" s="503"/>
      <c r="E53" s="504"/>
      <c r="F53" s="504"/>
      <c r="G53" s="505"/>
      <c r="H53" s="504"/>
      <c r="I53" s="504"/>
      <c r="J53" s="504"/>
      <c r="K53" s="505"/>
      <c r="L53" s="506"/>
      <c r="M53" s="506"/>
      <c r="N53" s="506"/>
      <c r="O53" s="507"/>
      <c r="P53" s="506"/>
      <c r="Q53" s="506"/>
      <c r="R53" s="506"/>
      <c r="S53" s="507"/>
      <c r="T53" s="506"/>
      <c r="U53" s="506"/>
      <c r="V53" s="506"/>
      <c r="W53" s="507"/>
      <c r="X53" s="506"/>
      <c r="Y53" s="506"/>
      <c r="Z53" s="506"/>
      <c r="AA53" s="507"/>
      <c r="AB53" s="506"/>
      <c r="AC53" s="506"/>
      <c r="AD53" s="506"/>
      <c r="AE53" s="508"/>
      <c r="AF53" s="504"/>
      <c r="AH53" s="504"/>
      <c r="AI53" s="504"/>
      <c r="AL53" s="510"/>
      <c r="AO53" s="510"/>
      <c r="AQ53" s="502"/>
      <c r="AR53" s="504"/>
      <c r="AU53" s="510"/>
      <c r="AX53" s="510"/>
      <c r="BA53" s="510"/>
      <c r="BC53" s="502"/>
      <c r="BD53" s="504"/>
      <c r="BG53" s="510"/>
      <c r="BJ53" s="510"/>
      <c r="BM53" s="510"/>
      <c r="BO53" s="502"/>
      <c r="BP53" s="504"/>
      <c r="BS53" s="510"/>
      <c r="BV53" s="510"/>
      <c r="BY53" s="510"/>
      <c r="CA53" s="502"/>
      <c r="CB53" s="504"/>
      <c r="CE53" s="510"/>
      <c r="CH53" s="510"/>
      <c r="CK53" s="510"/>
      <c r="CM53" s="502"/>
      <c r="CN53" s="504"/>
      <c r="CQ53" s="510"/>
      <c r="CT53" s="510"/>
      <c r="CW53" s="510"/>
      <c r="CY53" s="502"/>
      <c r="CZ53" s="504"/>
      <c r="DC53" s="510"/>
      <c r="DF53" s="510"/>
      <c r="DI53" s="510"/>
      <c r="DK53" s="502"/>
      <c r="DL53" s="504"/>
      <c r="DO53" s="510"/>
      <c r="DR53" s="510"/>
      <c r="DU53" s="510"/>
      <c r="DW53" s="502"/>
      <c r="DX53" s="504"/>
      <c r="EA53" s="510"/>
    </row>
    <row r="54" spans="2:131" s="509" customFormat="1" x14ac:dyDescent="0.25">
      <c r="B54" s="501" t="str">
        <f>'MD - IMP'!B83</f>
        <v>DBA</v>
      </c>
      <c r="C54" s="502"/>
      <c r="D54" s="503"/>
      <c r="E54" s="504"/>
      <c r="F54" s="504"/>
      <c r="G54" s="505"/>
      <c r="H54" s="504"/>
      <c r="I54" s="504"/>
      <c r="J54" s="504"/>
      <c r="K54" s="505"/>
      <c r="L54" s="506"/>
      <c r="M54" s="506"/>
      <c r="N54" s="506"/>
      <c r="O54" s="507"/>
      <c r="P54" s="506"/>
      <c r="Q54" s="506"/>
      <c r="R54" s="506"/>
      <c r="S54" s="507"/>
      <c r="T54" s="506"/>
      <c r="U54" s="506"/>
      <c r="V54" s="506"/>
      <c r="W54" s="507"/>
      <c r="X54" s="506"/>
      <c r="Y54" s="506"/>
      <c r="Z54" s="506"/>
      <c r="AA54" s="507"/>
      <c r="AB54" s="506"/>
      <c r="AC54" s="506"/>
      <c r="AD54" s="506"/>
      <c r="AE54" s="508"/>
      <c r="AF54" s="504"/>
      <c r="AH54" s="504"/>
      <c r="AI54" s="504"/>
      <c r="AL54" s="510"/>
      <c r="AO54" s="510"/>
      <c r="AQ54" s="502"/>
      <c r="AR54" s="504"/>
      <c r="AU54" s="510"/>
      <c r="AX54" s="510"/>
      <c r="BA54" s="510"/>
      <c r="BC54" s="502"/>
      <c r="BD54" s="504"/>
      <c r="BG54" s="510"/>
      <c r="BJ54" s="510"/>
      <c r="BM54" s="510"/>
      <c r="BO54" s="502"/>
      <c r="BP54" s="504"/>
      <c r="BS54" s="510"/>
      <c r="BV54" s="510"/>
      <c r="BY54" s="510"/>
      <c r="CA54" s="502"/>
      <c r="CB54" s="504"/>
      <c r="CE54" s="510"/>
      <c r="CH54" s="510"/>
      <c r="CK54" s="510"/>
      <c r="CM54" s="502"/>
      <c r="CN54" s="504"/>
      <c r="CQ54" s="510"/>
      <c r="CT54" s="510"/>
      <c r="CW54" s="510"/>
      <c r="CY54" s="502"/>
      <c r="CZ54" s="504"/>
      <c r="DC54" s="510"/>
      <c r="DF54" s="510"/>
      <c r="DI54" s="510"/>
      <c r="DK54" s="502"/>
      <c r="DL54" s="504"/>
      <c r="DO54" s="510"/>
      <c r="DR54" s="510"/>
      <c r="DU54" s="510"/>
      <c r="DW54" s="502"/>
      <c r="DX54" s="504"/>
      <c r="EA54" s="510"/>
    </row>
    <row r="55" spans="2:131" s="509" customFormat="1" x14ac:dyDescent="0.25">
      <c r="B55" s="501" t="str">
        <f>'MD - IMP'!B84</f>
        <v>DVPS</v>
      </c>
      <c r="C55" s="502"/>
      <c r="D55" s="503"/>
      <c r="E55" s="504"/>
      <c r="F55" s="504"/>
      <c r="G55" s="505"/>
      <c r="H55" s="504"/>
      <c r="I55" s="504"/>
      <c r="J55" s="504"/>
      <c r="K55" s="505"/>
      <c r="L55" s="506"/>
      <c r="M55" s="506"/>
      <c r="N55" s="506"/>
      <c r="O55" s="507"/>
      <c r="P55" s="506"/>
      <c r="Q55" s="506"/>
      <c r="R55" s="506"/>
      <c r="S55" s="507"/>
      <c r="T55" s="506"/>
      <c r="U55" s="506"/>
      <c r="V55" s="506"/>
      <c r="W55" s="507"/>
      <c r="X55" s="506"/>
      <c r="Y55" s="506"/>
      <c r="Z55" s="506"/>
      <c r="AA55" s="507"/>
      <c r="AB55" s="506"/>
      <c r="AC55" s="506"/>
      <c r="AD55" s="506"/>
      <c r="AE55" s="508"/>
      <c r="AF55" s="504"/>
      <c r="AH55" s="504"/>
      <c r="AI55" s="504"/>
      <c r="AL55" s="510"/>
      <c r="AO55" s="510"/>
      <c r="AQ55" s="502"/>
      <c r="AR55" s="504"/>
      <c r="AU55" s="510"/>
      <c r="AX55" s="510"/>
      <c r="BA55" s="510"/>
      <c r="BC55" s="502"/>
      <c r="BD55" s="504"/>
      <c r="BG55" s="510"/>
      <c r="BJ55" s="510"/>
      <c r="BM55" s="510"/>
      <c r="BO55" s="502"/>
      <c r="BP55" s="504"/>
      <c r="BS55" s="510"/>
      <c r="BV55" s="510"/>
      <c r="BY55" s="510"/>
      <c r="CA55" s="502"/>
      <c r="CB55" s="504"/>
      <c r="CE55" s="510"/>
      <c r="CH55" s="510"/>
      <c r="CK55" s="510"/>
      <c r="CM55" s="502"/>
      <c r="CN55" s="504"/>
      <c r="CQ55" s="510"/>
      <c r="CT55" s="510"/>
      <c r="CW55" s="510"/>
      <c r="CY55" s="502"/>
      <c r="CZ55" s="504"/>
      <c r="DC55" s="510"/>
      <c r="DF55" s="510"/>
      <c r="DI55" s="510"/>
      <c r="DK55" s="502"/>
      <c r="DL55" s="504"/>
      <c r="DO55" s="510"/>
      <c r="DR55" s="510"/>
      <c r="DU55" s="510"/>
      <c r="DW55" s="502"/>
      <c r="DX55" s="504"/>
      <c r="EA55" s="510"/>
    </row>
    <row r="56" spans="2:131" x14ac:dyDescent="0.25">
      <c r="B56" s="11" t="str">
        <f>'MD - IMP'!B85</f>
        <v/>
      </c>
      <c r="C56" s="17"/>
      <c r="D56" s="406"/>
      <c r="E56" s="390"/>
      <c r="F56" s="390"/>
      <c r="G56" s="402"/>
      <c r="H56" s="390"/>
      <c r="I56" s="390"/>
      <c r="J56" s="390"/>
      <c r="K56" s="402"/>
      <c r="L56" s="277"/>
      <c r="M56" s="277"/>
      <c r="N56" s="277"/>
      <c r="O56" s="344"/>
      <c r="P56" s="277"/>
      <c r="Q56" s="277"/>
      <c r="R56" s="277"/>
      <c r="S56" s="344"/>
      <c r="T56" s="277"/>
      <c r="U56" s="277"/>
      <c r="V56" s="277"/>
      <c r="W56" s="344"/>
      <c r="X56" s="278"/>
      <c r="Y56" s="278"/>
      <c r="Z56" s="278"/>
      <c r="AA56" s="344"/>
      <c r="AB56" s="277"/>
      <c r="AC56" s="277"/>
      <c r="AD56" s="277"/>
      <c r="AE56" s="280"/>
      <c r="AF56" s="16"/>
      <c r="AH56" s="16"/>
      <c r="AI56" s="16"/>
      <c r="AL56" s="15"/>
      <c r="AO56" s="15"/>
      <c r="AQ56" s="17"/>
      <c r="AR56" s="16"/>
      <c r="AU56" s="15"/>
      <c r="AX56" s="15"/>
      <c r="BA56" s="15"/>
      <c r="BC56" s="17"/>
      <c r="BD56" s="16"/>
      <c r="BG56" s="15"/>
      <c r="BJ56" s="15"/>
      <c r="BM56" s="15"/>
      <c r="BO56" s="17"/>
      <c r="BP56" s="16"/>
      <c r="BS56" s="15"/>
      <c r="BV56" s="15"/>
      <c r="BY56" s="15"/>
      <c r="CA56" s="17"/>
      <c r="CB56" s="16"/>
      <c r="CE56" s="15"/>
      <c r="CH56" s="15"/>
      <c r="CK56" s="15"/>
      <c r="CM56" s="17"/>
      <c r="CN56" s="16"/>
      <c r="CQ56" s="15"/>
      <c r="CT56" s="15"/>
      <c r="CW56" s="15"/>
      <c r="CY56" s="17"/>
      <c r="CZ56" s="16"/>
      <c r="DC56" s="15"/>
      <c r="DF56" s="15"/>
      <c r="DI56" s="15"/>
      <c r="DK56" s="17"/>
      <c r="DL56" s="16"/>
      <c r="DO56" s="15"/>
      <c r="DR56" s="15"/>
      <c r="DU56" s="15"/>
      <c r="DW56" s="17"/>
    </row>
    <row r="57" spans="2:131" x14ac:dyDescent="0.25">
      <c r="B57" s="11" t="str">
        <f>'MD - IMP'!B86</f>
        <v/>
      </c>
      <c r="C57" s="17"/>
      <c r="D57" s="407"/>
      <c r="E57" s="16"/>
      <c r="F57" s="16"/>
      <c r="G57" s="350"/>
      <c r="H57" s="16"/>
      <c r="I57" s="16"/>
      <c r="J57" s="16"/>
      <c r="K57" s="350"/>
      <c r="L57" s="277"/>
      <c r="M57" s="277"/>
      <c r="N57" s="277"/>
      <c r="O57" s="344"/>
      <c r="P57" s="277"/>
      <c r="Q57" s="277"/>
      <c r="R57" s="277"/>
      <c r="S57" s="344"/>
      <c r="T57" s="277"/>
      <c r="U57" s="277"/>
      <c r="V57" s="277"/>
      <c r="W57" s="344"/>
      <c r="X57" s="278"/>
      <c r="Y57" s="278"/>
      <c r="Z57" s="278"/>
      <c r="AA57" s="344"/>
      <c r="AB57" s="277"/>
      <c r="AC57" s="277"/>
      <c r="AD57" s="277"/>
      <c r="AE57" s="280"/>
      <c r="AF57" s="16"/>
      <c r="AH57" s="16"/>
      <c r="AI57" s="16"/>
      <c r="AL57" s="15"/>
      <c r="AO57" s="15"/>
      <c r="AQ57" s="17"/>
      <c r="AR57" s="16"/>
      <c r="AU57" s="15"/>
      <c r="AX57" s="15"/>
      <c r="BA57" s="15"/>
      <c r="BC57" s="17"/>
      <c r="BD57" s="16"/>
      <c r="BG57" s="15"/>
      <c r="BJ57" s="15"/>
      <c r="BM57" s="15"/>
      <c r="BO57" s="17"/>
      <c r="BP57" s="16"/>
      <c r="BS57" s="15"/>
      <c r="BV57" s="15"/>
      <c r="BY57" s="15"/>
      <c r="CA57" s="17"/>
      <c r="CB57" s="16"/>
      <c r="CE57" s="15"/>
      <c r="CH57" s="15"/>
      <c r="CK57" s="15"/>
      <c r="CM57" s="17"/>
      <c r="CN57" s="16"/>
      <c r="CQ57" s="15"/>
      <c r="CT57" s="15"/>
      <c r="CW57" s="15"/>
      <c r="CY57" s="17"/>
      <c r="CZ57" s="16"/>
      <c r="DC57" s="15"/>
      <c r="DF57" s="15"/>
      <c r="DI57" s="15"/>
      <c r="DK57" s="17"/>
      <c r="DL57" s="16"/>
      <c r="DO57" s="15"/>
      <c r="DR57" s="15"/>
      <c r="DU57" s="15"/>
      <c r="DW57" s="17"/>
    </row>
    <row r="58" spans="2:131" x14ac:dyDescent="0.25">
      <c r="B58" s="11" t="str">
        <f>'MD - IMP'!B87</f>
        <v/>
      </c>
      <c r="C58" s="17"/>
      <c r="D58" s="407"/>
      <c r="E58" s="16"/>
      <c r="F58" s="16"/>
      <c r="G58" s="350"/>
      <c r="H58" s="16"/>
      <c r="I58" s="16"/>
      <c r="J58" s="16"/>
      <c r="K58" s="350"/>
      <c r="L58" s="277"/>
      <c r="M58" s="277"/>
      <c r="N58" s="277"/>
      <c r="O58" s="344"/>
      <c r="P58" s="277"/>
      <c r="Q58" s="277"/>
      <c r="R58" s="277"/>
      <c r="S58" s="344"/>
      <c r="T58" s="277"/>
      <c r="U58" s="277"/>
      <c r="V58" s="277"/>
      <c r="W58" s="344"/>
      <c r="X58" s="278"/>
      <c r="Y58" s="278"/>
      <c r="Z58" s="278"/>
      <c r="AA58" s="344"/>
      <c r="AB58" s="277"/>
      <c r="AC58" s="277"/>
      <c r="AD58" s="277"/>
      <c r="AE58" s="280"/>
      <c r="AF58" s="16"/>
      <c r="AH58" s="16"/>
      <c r="AI58" s="16"/>
      <c r="AL58" s="15"/>
      <c r="AO58" s="15"/>
      <c r="AQ58" s="17"/>
      <c r="AR58" s="16"/>
      <c r="AU58" s="15"/>
      <c r="AX58" s="15"/>
      <c r="BA58" s="15"/>
      <c r="BC58" s="17"/>
      <c r="BD58" s="16"/>
      <c r="BG58" s="15"/>
      <c r="BJ58" s="15"/>
      <c r="BM58" s="15"/>
      <c r="BO58" s="17"/>
      <c r="BP58" s="16"/>
      <c r="BS58" s="15"/>
      <c r="BV58" s="15"/>
      <c r="BY58" s="15"/>
      <c r="CA58" s="17"/>
      <c r="CB58" s="16"/>
      <c r="CE58" s="15"/>
      <c r="CH58" s="15"/>
      <c r="CK58" s="15"/>
      <c r="CM58" s="17"/>
      <c r="CN58" s="16"/>
      <c r="CQ58" s="15"/>
      <c r="CT58" s="15"/>
      <c r="CW58" s="15"/>
      <c r="CY58" s="17"/>
      <c r="CZ58" s="16"/>
      <c r="DC58" s="15"/>
      <c r="DF58" s="15"/>
      <c r="DI58" s="15"/>
      <c r="DK58" s="17"/>
      <c r="DL58" s="16"/>
      <c r="DO58" s="15"/>
      <c r="DR58" s="15"/>
      <c r="DU58" s="15"/>
      <c r="DW58" s="17"/>
    </row>
    <row r="59" spans="2:131" ht="17.25" thickBot="1" x14ac:dyDescent="0.3">
      <c r="B59" s="11" t="str">
        <f>'MD - IMP'!B88</f>
        <v/>
      </c>
      <c r="C59" s="17"/>
      <c r="D59" s="407"/>
      <c r="E59" s="16"/>
      <c r="F59" s="16"/>
      <c r="G59" s="350"/>
      <c r="H59" s="16"/>
      <c r="I59" s="16"/>
      <c r="J59" s="16"/>
      <c r="K59" s="350"/>
      <c r="L59" s="277"/>
      <c r="M59" s="277"/>
      <c r="N59" s="277"/>
      <c r="O59" s="344"/>
      <c r="P59" s="277"/>
      <c r="Q59" s="277"/>
      <c r="R59" s="277"/>
      <c r="S59" s="344"/>
      <c r="T59" s="277"/>
      <c r="U59" s="277"/>
      <c r="V59" s="277"/>
      <c r="W59" s="344"/>
      <c r="X59" s="278"/>
      <c r="Y59" s="278"/>
      <c r="Z59" s="278"/>
      <c r="AA59" s="344"/>
      <c r="AB59" s="277"/>
      <c r="AC59" s="277"/>
      <c r="AD59" s="277"/>
      <c r="AE59" s="280"/>
      <c r="AF59" s="16"/>
      <c r="AH59" s="16"/>
      <c r="AI59" s="16"/>
      <c r="AL59" s="15"/>
      <c r="AO59" s="15"/>
      <c r="AQ59" s="17"/>
      <c r="AR59" s="16"/>
      <c r="AU59" s="15"/>
      <c r="AX59" s="15"/>
      <c r="BA59" s="15"/>
      <c r="BC59" s="17"/>
      <c r="BD59" s="16"/>
      <c r="BG59" s="15"/>
      <c r="BJ59" s="15"/>
      <c r="BM59" s="15"/>
      <c r="BO59" s="17"/>
      <c r="BP59" s="16"/>
      <c r="BS59" s="15"/>
      <c r="BV59" s="15"/>
      <c r="BY59" s="15"/>
      <c r="CA59" s="17"/>
      <c r="CB59" s="16"/>
      <c r="CE59" s="15"/>
      <c r="CH59" s="15"/>
      <c r="CK59" s="15"/>
      <c r="CM59" s="17"/>
      <c r="CN59" s="16"/>
      <c r="CQ59" s="15"/>
      <c r="CT59" s="15"/>
      <c r="CW59" s="15"/>
      <c r="CY59" s="17"/>
      <c r="CZ59" s="16"/>
      <c r="DC59" s="15"/>
      <c r="DF59" s="15"/>
      <c r="DI59" s="15"/>
      <c r="DK59" s="17"/>
      <c r="DL59" s="16"/>
      <c r="DO59" s="15"/>
      <c r="DR59" s="15"/>
      <c r="DU59" s="15"/>
      <c r="DW59" s="17"/>
    </row>
    <row r="60" spans="2:131" s="32" customFormat="1" ht="17.25" thickTop="1" x14ac:dyDescent="0.25">
      <c r="B60" s="30"/>
      <c r="C60" s="31"/>
      <c r="D60" s="408"/>
      <c r="G60" s="403"/>
      <c r="K60" s="403"/>
      <c r="L60" s="274"/>
      <c r="M60" s="274"/>
      <c r="N60" s="274"/>
      <c r="O60" s="349"/>
      <c r="P60" s="274"/>
      <c r="Q60" s="274"/>
      <c r="R60" s="274"/>
      <c r="S60" s="349"/>
      <c r="T60" s="274"/>
      <c r="U60" s="274"/>
      <c r="V60" s="274"/>
      <c r="W60" s="349"/>
      <c r="X60" s="274"/>
      <c r="Y60" s="274"/>
      <c r="Z60" s="274"/>
      <c r="AA60" s="349"/>
      <c r="AB60" s="274"/>
      <c r="AC60" s="274"/>
      <c r="AD60" s="274"/>
      <c r="AE60" s="276"/>
      <c r="AL60" s="33"/>
      <c r="AO60" s="33"/>
      <c r="AQ60" s="31"/>
      <c r="AU60" s="33"/>
      <c r="AX60" s="33"/>
      <c r="BA60" s="33"/>
      <c r="BC60" s="31"/>
      <c r="BG60" s="33"/>
      <c r="BJ60" s="33"/>
      <c r="BM60" s="33"/>
      <c r="BO60" s="31"/>
      <c r="BS60" s="33"/>
      <c r="BV60" s="33"/>
      <c r="BY60" s="33"/>
      <c r="CA60" s="31"/>
      <c r="CE60" s="33"/>
      <c r="CH60" s="33"/>
      <c r="CK60" s="33"/>
      <c r="CM60" s="31"/>
      <c r="CQ60" s="33"/>
      <c r="CT60" s="33"/>
      <c r="CW60" s="33"/>
      <c r="CY60" s="31"/>
      <c r="DC60" s="33"/>
      <c r="DF60" s="33"/>
      <c r="DI60" s="33"/>
      <c r="DK60" s="31"/>
      <c r="DO60" s="33"/>
      <c r="DR60" s="33"/>
      <c r="DU60" s="33"/>
      <c r="DW60" s="31"/>
    </row>
    <row r="61" spans="2:131" x14ac:dyDescent="0.25">
      <c r="B61" s="11" t="s">
        <v>342</v>
      </c>
      <c r="C61" s="17"/>
      <c r="D61" s="407">
        <f t="shared" ref="D61:AE61" ca="1" si="23">SUM(D39:D59)</f>
        <v>3</v>
      </c>
      <c r="E61" s="16">
        <f t="shared" si="23"/>
        <v>0</v>
      </c>
      <c r="F61" s="16">
        <f t="shared" si="23"/>
        <v>0</v>
      </c>
      <c r="G61" s="350">
        <f t="shared" si="23"/>
        <v>0</v>
      </c>
      <c r="H61" s="16">
        <f t="shared" si="23"/>
        <v>0</v>
      </c>
      <c r="I61" s="16">
        <f t="shared" si="23"/>
        <v>0</v>
      </c>
      <c r="J61" s="16">
        <f t="shared" si="23"/>
        <v>0</v>
      </c>
      <c r="K61" s="350">
        <f t="shared" si="23"/>
        <v>0</v>
      </c>
      <c r="L61" s="277">
        <f t="shared" si="23"/>
        <v>0</v>
      </c>
      <c r="M61" s="277">
        <f t="shared" si="23"/>
        <v>0</v>
      </c>
      <c r="N61" s="277">
        <f t="shared" si="23"/>
        <v>0</v>
      </c>
      <c r="O61" s="344">
        <f t="shared" si="23"/>
        <v>0</v>
      </c>
      <c r="P61" s="277">
        <f t="shared" si="23"/>
        <v>0</v>
      </c>
      <c r="Q61" s="277">
        <f t="shared" si="23"/>
        <v>0</v>
      </c>
      <c r="R61" s="277">
        <f t="shared" si="23"/>
        <v>0</v>
      </c>
      <c r="S61" s="344">
        <f t="shared" si="23"/>
        <v>0</v>
      </c>
      <c r="T61" s="277">
        <f t="shared" si="23"/>
        <v>0</v>
      </c>
      <c r="U61" s="277">
        <f t="shared" si="23"/>
        <v>0</v>
      </c>
      <c r="V61" s="277">
        <f t="shared" si="23"/>
        <v>0</v>
      </c>
      <c r="W61" s="344">
        <f t="shared" si="23"/>
        <v>0</v>
      </c>
      <c r="X61" s="278">
        <f t="shared" si="23"/>
        <v>0</v>
      </c>
      <c r="Y61" s="278">
        <f t="shared" si="23"/>
        <v>0</v>
      </c>
      <c r="Z61" s="278">
        <f t="shared" si="23"/>
        <v>0</v>
      </c>
      <c r="AA61" s="344">
        <f t="shared" si="23"/>
        <v>0</v>
      </c>
      <c r="AB61" s="277">
        <f t="shared" si="23"/>
        <v>0</v>
      </c>
      <c r="AC61" s="277">
        <f t="shared" si="23"/>
        <v>0</v>
      </c>
      <c r="AD61" s="277">
        <f t="shared" si="23"/>
        <v>0</v>
      </c>
      <c r="AE61" s="280">
        <f t="shared" si="23"/>
        <v>0</v>
      </c>
      <c r="AF61" s="16"/>
      <c r="AH61" s="16"/>
      <c r="AI61" s="16"/>
      <c r="AL61" s="15"/>
      <c r="AO61" s="15"/>
      <c r="AQ61" s="17"/>
      <c r="AR61" s="16"/>
      <c r="AU61" s="15"/>
      <c r="AX61" s="15"/>
      <c r="BA61" s="15"/>
      <c r="BC61" s="17"/>
      <c r="BD61" s="16"/>
      <c r="BG61" s="15"/>
      <c r="BJ61" s="15"/>
      <c r="BM61" s="15"/>
      <c r="BO61" s="17"/>
      <c r="BP61" s="16"/>
      <c r="BS61" s="15"/>
      <c r="BV61" s="15"/>
      <c r="BY61" s="15"/>
      <c r="CA61" s="17"/>
      <c r="CB61" s="16"/>
      <c r="CE61" s="15"/>
      <c r="CH61" s="15"/>
      <c r="CK61" s="15"/>
      <c r="CM61" s="17"/>
      <c r="CN61" s="16"/>
      <c r="CQ61" s="15"/>
      <c r="CT61" s="15"/>
      <c r="CW61" s="15"/>
      <c r="CY61" s="17"/>
      <c r="CZ61" s="16"/>
      <c r="DC61" s="15"/>
      <c r="DF61" s="15"/>
      <c r="DI61" s="15"/>
      <c r="DK61" s="17"/>
      <c r="DL61" s="16"/>
      <c r="DO61" s="15"/>
      <c r="DR61" s="15"/>
      <c r="DU61" s="15"/>
      <c r="DW61" s="17"/>
    </row>
    <row r="62" spans="2:131" x14ac:dyDescent="0.25">
      <c r="C62" s="17"/>
      <c r="D62" s="407"/>
      <c r="E62" s="16"/>
      <c r="F62" s="16"/>
      <c r="G62" s="350"/>
      <c r="H62" s="16"/>
      <c r="I62" s="16"/>
      <c r="J62" s="16"/>
      <c r="K62" s="350"/>
      <c r="L62" s="16"/>
      <c r="M62" s="16"/>
      <c r="N62" s="16"/>
      <c r="O62" s="350"/>
      <c r="P62" s="16"/>
      <c r="Q62" s="16"/>
      <c r="R62" s="16"/>
      <c r="S62" s="350"/>
      <c r="T62" s="16"/>
      <c r="U62" s="16"/>
      <c r="V62" s="16"/>
      <c r="W62" s="350"/>
      <c r="AA62" s="350"/>
      <c r="AB62" s="16"/>
      <c r="AC62" s="16"/>
      <c r="AD62" s="16"/>
      <c r="AE62" s="17"/>
      <c r="AF62" s="16"/>
      <c r="AH62" s="16"/>
      <c r="AI62" s="16"/>
      <c r="AL62" s="15"/>
      <c r="AO62" s="15"/>
      <c r="AQ62" s="17"/>
      <c r="AR62" s="16"/>
      <c r="AU62" s="15"/>
      <c r="AX62" s="15"/>
      <c r="BA62" s="15"/>
      <c r="BC62" s="17"/>
      <c r="BD62" s="16"/>
      <c r="BG62" s="15"/>
      <c r="BJ62" s="15"/>
      <c r="BM62" s="15"/>
      <c r="BO62" s="17"/>
      <c r="BP62" s="16"/>
      <c r="BS62" s="15"/>
      <c r="BV62" s="15"/>
      <c r="BY62" s="15"/>
      <c r="CA62" s="17"/>
      <c r="CB62" s="16"/>
      <c r="CE62" s="15"/>
      <c r="CH62" s="15"/>
      <c r="CK62" s="15"/>
      <c r="CM62" s="17"/>
      <c r="CN62" s="16"/>
      <c r="CQ62" s="15"/>
      <c r="CT62" s="15"/>
      <c r="CW62" s="15"/>
      <c r="CY62" s="17"/>
      <c r="CZ62" s="16"/>
      <c r="DC62" s="15"/>
      <c r="DF62" s="15"/>
      <c r="DI62" s="15"/>
      <c r="DK62" s="17"/>
      <c r="DL62" s="16"/>
      <c r="DO62" s="15"/>
      <c r="DR62" s="15"/>
      <c r="DU62" s="15"/>
      <c r="DW62" s="17"/>
    </row>
    <row r="63" spans="2:131" x14ac:dyDescent="0.25">
      <c r="B63" s="11" t="s">
        <v>381</v>
      </c>
      <c r="C63" s="17"/>
      <c r="D63" s="407"/>
      <c r="E63" s="16"/>
      <c r="F63" s="16"/>
      <c r="G63" s="350">
        <f ca="1">SUM(D61:G61)</f>
        <v>3</v>
      </c>
      <c r="H63" s="16"/>
      <c r="I63" s="16"/>
      <c r="J63" s="16"/>
      <c r="K63" s="350">
        <f>SUM(H61:K61)</f>
        <v>0</v>
      </c>
      <c r="L63" s="16"/>
      <c r="M63" s="16"/>
      <c r="N63" s="16"/>
      <c r="O63" s="350">
        <f>SUM(L61:O61)</f>
        <v>0</v>
      </c>
      <c r="P63" s="16"/>
      <c r="Q63" s="16"/>
      <c r="R63" s="16"/>
      <c r="S63" s="350">
        <f>SUM(P61:S61)</f>
        <v>0</v>
      </c>
      <c r="T63" s="16"/>
      <c r="U63" s="16"/>
      <c r="V63" s="16"/>
      <c r="W63" s="350">
        <f>SUM(T61:W61)</f>
        <v>0</v>
      </c>
      <c r="AA63" s="350">
        <f>SUM(X61:AA61)</f>
        <v>0</v>
      </c>
      <c r="AB63" s="16"/>
      <c r="AC63" s="16"/>
      <c r="AD63" s="16"/>
      <c r="AE63" s="17">
        <f>SUM(AB61:AE61)</f>
        <v>0</v>
      </c>
      <c r="AF63" s="16"/>
      <c r="AH63" s="16"/>
      <c r="AI63" s="16"/>
      <c r="AL63" s="15"/>
      <c r="AO63" s="15"/>
      <c r="AQ63" s="17"/>
      <c r="AR63" s="16"/>
      <c r="AU63" s="15"/>
      <c r="AX63" s="15"/>
      <c r="BA63" s="15"/>
      <c r="BC63" s="17"/>
      <c r="BD63" s="16"/>
      <c r="BG63" s="15"/>
      <c r="BJ63" s="15"/>
      <c r="BM63" s="15"/>
      <c r="BO63" s="17"/>
      <c r="BP63" s="16"/>
      <c r="BS63" s="15"/>
      <c r="BV63" s="15"/>
      <c r="BY63" s="15"/>
      <c r="CA63" s="17"/>
      <c r="CB63" s="16"/>
      <c r="CE63" s="15"/>
      <c r="CH63" s="15"/>
      <c r="CK63" s="15"/>
      <c r="CM63" s="17"/>
      <c r="CN63" s="16"/>
      <c r="CQ63" s="15"/>
      <c r="CT63" s="15"/>
      <c r="CW63" s="15"/>
      <c r="CY63" s="17"/>
      <c r="CZ63" s="16"/>
      <c r="DC63" s="15"/>
      <c r="DF63" s="15"/>
      <c r="DI63" s="15"/>
      <c r="DK63" s="17"/>
      <c r="DL63" s="16"/>
      <c r="DO63" s="15"/>
      <c r="DR63" s="15"/>
      <c r="DU63" s="15"/>
      <c r="DW63" s="17"/>
    </row>
    <row r="64" spans="2:131" x14ac:dyDescent="0.25">
      <c r="C64" s="17"/>
      <c r="D64" s="407"/>
      <c r="E64" s="16"/>
      <c r="F64" s="16"/>
      <c r="G64" s="350"/>
      <c r="H64" s="16"/>
      <c r="I64" s="16"/>
      <c r="J64" s="16"/>
      <c r="K64" s="350"/>
      <c r="L64" s="16"/>
      <c r="M64" s="16"/>
      <c r="N64" s="16"/>
      <c r="O64" s="350"/>
      <c r="P64" s="16"/>
      <c r="Q64" s="16"/>
      <c r="R64" s="16"/>
      <c r="S64" s="350"/>
      <c r="T64" s="16"/>
      <c r="U64" s="16"/>
      <c r="V64" s="16"/>
      <c r="W64" s="350"/>
      <c r="AA64" s="350"/>
      <c r="AB64" s="16"/>
      <c r="AC64" s="16"/>
      <c r="AD64" s="16"/>
      <c r="AE64" s="17"/>
      <c r="AF64" s="16"/>
      <c r="AH64" s="16"/>
      <c r="AI64" s="16"/>
      <c r="AL64" s="15"/>
      <c r="AO64" s="15"/>
      <c r="AQ64" s="17"/>
      <c r="AR64" s="16"/>
      <c r="AU64" s="15"/>
      <c r="AX64" s="15"/>
      <c r="BA64" s="15"/>
      <c r="BC64" s="17"/>
      <c r="BD64" s="16"/>
      <c r="BG64" s="15"/>
      <c r="BJ64" s="15"/>
      <c r="BM64" s="15"/>
      <c r="BO64" s="17"/>
      <c r="BP64" s="16"/>
      <c r="BS64" s="15"/>
      <c r="BV64" s="15"/>
      <c r="BY64" s="15"/>
      <c r="CA64" s="17"/>
      <c r="CB64" s="16"/>
      <c r="CE64" s="15"/>
      <c r="CH64" s="15"/>
      <c r="CK64" s="15"/>
      <c r="CM64" s="17"/>
      <c r="CN64" s="16"/>
      <c r="CQ64" s="15"/>
      <c r="CT64" s="15"/>
      <c r="CW64" s="15"/>
      <c r="CY64" s="17"/>
      <c r="CZ64" s="16"/>
      <c r="DC64" s="15"/>
      <c r="DF64" s="15"/>
      <c r="DI64" s="15"/>
      <c r="DK64" s="17"/>
      <c r="DL64" s="16"/>
      <c r="DO64" s="15"/>
      <c r="DR64" s="15"/>
      <c r="DU64" s="15"/>
      <c r="DW64" s="17"/>
    </row>
    <row r="65" spans="2:131" x14ac:dyDescent="0.25">
      <c r="C65" s="17"/>
      <c r="D65" s="407"/>
      <c r="E65" s="16"/>
      <c r="F65" s="16"/>
      <c r="G65" s="350"/>
      <c r="H65" s="16"/>
      <c r="I65" s="16"/>
      <c r="J65" s="16"/>
      <c r="K65" s="350"/>
      <c r="L65" s="16"/>
      <c r="M65" s="16"/>
      <c r="N65" s="16"/>
      <c r="O65" s="350"/>
      <c r="P65" s="16"/>
      <c r="Q65" s="16"/>
      <c r="R65" s="16"/>
      <c r="S65" s="350"/>
      <c r="T65" s="16"/>
      <c r="U65" s="16"/>
      <c r="V65" s="16"/>
      <c r="W65" s="350"/>
      <c r="AA65" s="350"/>
      <c r="AB65" s="16"/>
      <c r="AC65" s="16"/>
      <c r="AD65" s="16"/>
      <c r="AE65" s="17"/>
      <c r="AF65" s="16"/>
      <c r="AH65" s="16"/>
      <c r="AI65" s="16"/>
      <c r="AL65" s="15"/>
      <c r="AO65" s="15"/>
      <c r="AQ65" s="17"/>
      <c r="AR65" s="16"/>
      <c r="AU65" s="15"/>
      <c r="AX65" s="15"/>
      <c r="BA65" s="15"/>
      <c r="BC65" s="17"/>
      <c r="BD65" s="16"/>
      <c r="BG65" s="15"/>
      <c r="BJ65" s="15"/>
      <c r="BM65" s="15"/>
      <c r="BO65" s="17"/>
      <c r="BP65" s="16"/>
      <c r="BS65" s="15"/>
      <c r="BV65" s="15"/>
      <c r="BY65" s="15"/>
      <c r="CA65" s="17"/>
      <c r="CB65" s="16"/>
      <c r="CE65" s="15"/>
      <c r="CH65" s="15"/>
      <c r="CK65" s="15"/>
      <c r="CM65" s="17"/>
      <c r="CN65" s="16"/>
      <c r="CQ65" s="15"/>
      <c r="CT65" s="15"/>
      <c r="CW65" s="15"/>
      <c r="CY65" s="17"/>
      <c r="CZ65" s="16"/>
      <c r="DC65" s="15"/>
      <c r="DF65" s="15"/>
      <c r="DI65" s="15"/>
      <c r="DK65" s="17"/>
      <c r="DL65" s="16"/>
      <c r="DO65" s="15"/>
      <c r="DR65" s="15"/>
      <c r="DU65" s="15"/>
      <c r="DW65" s="17"/>
    </row>
    <row r="66" spans="2:131" x14ac:dyDescent="0.25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AA66" s="16"/>
      <c r="AB66" s="16"/>
      <c r="AC66" s="16"/>
      <c r="AD66" s="16"/>
      <c r="AE66" s="16"/>
      <c r="AF66" s="16"/>
      <c r="AH66" s="16"/>
      <c r="AI66" s="16"/>
      <c r="AL66" s="16"/>
      <c r="AO66" s="16"/>
      <c r="AQ66" s="16"/>
      <c r="AR66" s="16"/>
      <c r="AU66" s="16"/>
      <c r="AX66" s="16"/>
      <c r="BA66" s="16"/>
      <c r="BC66" s="16"/>
      <c r="BD66" s="16"/>
      <c r="BG66" s="16"/>
      <c r="BJ66" s="16"/>
      <c r="BM66" s="16"/>
      <c r="BO66" s="16"/>
      <c r="BP66" s="16"/>
      <c r="BS66" s="16"/>
      <c r="BV66" s="16"/>
      <c r="BY66" s="16"/>
      <c r="CA66" s="16"/>
      <c r="CB66" s="16"/>
      <c r="CE66" s="16"/>
      <c r="CH66" s="16"/>
      <c r="CK66" s="16"/>
      <c r="CM66" s="16"/>
      <c r="CN66" s="16"/>
      <c r="CQ66" s="16"/>
      <c r="CT66" s="16"/>
      <c r="CW66" s="16"/>
      <c r="CY66" s="16"/>
      <c r="CZ66" s="16"/>
      <c r="DC66" s="16"/>
      <c r="DF66" s="16"/>
      <c r="DI66" s="16"/>
      <c r="DK66" s="16"/>
      <c r="DL66" s="16"/>
      <c r="DO66" s="16"/>
      <c r="DR66" s="16"/>
      <c r="DU66" s="16"/>
      <c r="DW66" s="16"/>
    </row>
    <row r="67" spans="2:131" s="569" customFormat="1" ht="17.25" thickBot="1" x14ac:dyDescent="0.3">
      <c r="B67" s="570"/>
      <c r="C67" s="571"/>
      <c r="D67" s="550"/>
      <c r="E67" s="571"/>
      <c r="F67" s="571"/>
      <c r="G67" s="571"/>
      <c r="H67" s="571"/>
      <c r="I67" s="571"/>
      <c r="J67" s="571"/>
      <c r="K67" s="571"/>
      <c r="L67" s="571"/>
      <c r="M67" s="571"/>
      <c r="N67" s="571"/>
      <c r="O67" s="571"/>
      <c r="P67" s="571"/>
      <c r="Q67" s="571"/>
      <c r="R67" s="571"/>
      <c r="S67" s="571"/>
      <c r="T67" s="571"/>
      <c r="U67" s="571"/>
      <c r="V67" s="571"/>
      <c r="W67" s="571"/>
      <c r="AA67" s="571"/>
      <c r="AB67" s="571"/>
      <c r="AC67" s="571"/>
      <c r="AD67" s="571"/>
      <c r="AE67" s="571"/>
      <c r="AF67" s="571"/>
      <c r="AH67" s="571"/>
      <c r="AI67" s="571"/>
      <c r="AL67" s="571"/>
      <c r="AO67" s="571"/>
      <c r="AQ67" s="571"/>
      <c r="AR67" s="571"/>
      <c r="AU67" s="571"/>
      <c r="AX67" s="571"/>
      <c r="BA67" s="571"/>
      <c r="BC67" s="571"/>
      <c r="BD67" s="571"/>
      <c r="BG67" s="571"/>
      <c r="BJ67" s="571"/>
      <c r="BM67" s="571"/>
      <c r="BO67" s="571"/>
      <c r="BP67" s="571"/>
      <c r="BS67" s="571"/>
      <c r="BV67" s="571"/>
      <c r="BY67" s="571"/>
      <c r="CA67" s="571"/>
      <c r="CB67" s="571"/>
      <c r="CE67" s="571"/>
      <c r="CH67" s="571"/>
      <c r="CK67" s="571"/>
      <c r="CM67" s="571"/>
      <c r="CN67" s="571"/>
      <c r="CQ67" s="571"/>
      <c r="CT67" s="571"/>
      <c r="CW67" s="571"/>
      <c r="CY67" s="571"/>
      <c r="CZ67" s="571"/>
      <c r="DC67" s="571"/>
      <c r="DF67" s="571"/>
      <c r="DI67" s="571"/>
      <c r="DK67" s="571"/>
      <c r="DL67" s="571"/>
      <c r="DO67" s="571"/>
      <c r="DR67" s="571"/>
      <c r="DU67" s="571"/>
      <c r="DW67" s="571"/>
    </row>
    <row r="68" spans="2:131" s="389" customFormat="1" ht="17.25" thickTop="1" x14ac:dyDescent="0.25">
      <c r="B68" s="512" t="str">
        <f>'MD - IMP'!B64</f>
        <v>MSTR</v>
      </c>
      <c r="C68" s="517" t="s">
        <v>469</v>
      </c>
      <c r="D68" s="405">
        <f ca="1">OFFSET('IMP HR - Promotions Quarterly'!D4,0,(3*'MD - IMP'!$D64),1,1)</f>
        <v>0</v>
      </c>
      <c r="E68" s="389">
        <f ca="1">'IMP HR - New Hires Quarterly'!E3</f>
        <v>1</v>
      </c>
      <c r="F68" s="389">
        <f ca="1">'IMP HR - New Hires Quarterly'!F3</f>
        <v>0</v>
      </c>
      <c r="G68" s="401">
        <f ca="1">'IMP HR - New Hires Quarterly'!G3</f>
        <v>0</v>
      </c>
      <c r="H68" s="389">
        <f ca="1">'IMP HR - New Hires Quarterly'!H3</f>
        <v>0</v>
      </c>
      <c r="I68" s="389">
        <f ca="1">'IMP HR - New Hires Quarterly'!I3</f>
        <v>0</v>
      </c>
      <c r="J68" s="389">
        <f ca="1">'IMP HR - New Hires Quarterly'!J3</f>
        <v>0</v>
      </c>
      <c r="K68" s="401">
        <f ca="1">'IMP HR - New Hires Quarterly'!K3</f>
        <v>0</v>
      </c>
      <c r="L68" s="513">
        <f ca="1">'IMP HR - New Hires Quarterly'!L3</f>
        <v>0</v>
      </c>
      <c r="M68" s="513">
        <f ca="1">'IMP HR - New Hires Quarterly'!M3</f>
        <v>0</v>
      </c>
      <c r="N68" s="513">
        <f ca="1">'IMP HR - New Hires Quarterly'!N3</f>
        <v>0</v>
      </c>
      <c r="O68" s="514">
        <f ca="1">'IMP HR - New Hires Quarterly'!O3</f>
        <v>0</v>
      </c>
      <c r="P68" s="513">
        <f ca="1">'IMP HR - New Hires Quarterly'!P3</f>
        <v>0</v>
      </c>
      <c r="Q68" s="513">
        <f ca="1">'IMP HR - New Hires Quarterly'!Q3</f>
        <v>0</v>
      </c>
      <c r="R68" s="513">
        <f ca="1">'IMP HR - New Hires Quarterly'!R3</f>
        <v>0</v>
      </c>
      <c r="S68" s="514">
        <f ca="1">'IMP HR - New Hires Quarterly'!S3</f>
        <v>0</v>
      </c>
      <c r="T68" s="513">
        <f ca="1">'IMP HR - New Hires Quarterly'!T3</f>
        <v>0</v>
      </c>
      <c r="U68" s="513">
        <f ca="1">'IMP HR - New Hires Quarterly'!U3</f>
        <v>0</v>
      </c>
      <c r="V68" s="513">
        <f ca="1">'IMP HR - New Hires Quarterly'!V3</f>
        <v>0</v>
      </c>
      <c r="W68" s="514">
        <f ca="1">'IMP HR - New Hires Quarterly'!W3</f>
        <v>0</v>
      </c>
      <c r="X68" s="513">
        <f ca="1">'IMP HR - New Hires Quarterly'!X3</f>
        <v>0</v>
      </c>
      <c r="Y68" s="513">
        <f ca="1">'IMP HR - New Hires Quarterly'!Y3</f>
        <v>0</v>
      </c>
      <c r="Z68" s="513">
        <f ca="1">'IMP HR - New Hires Quarterly'!Z3</f>
        <v>0</v>
      </c>
      <c r="AA68" s="514">
        <f ca="1">'IMP HR - New Hires Quarterly'!AA3</f>
        <v>0</v>
      </c>
      <c r="AB68" s="513">
        <f ca="1">'IMP HR - New Hires Quarterly'!AB3</f>
        <v>0</v>
      </c>
      <c r="AC68" s="513">
        <f ca="1">'IMP HR - New Hires Quarterly'!AC3</f>
        <v>0</v>
      </c>
      <c r="AD68" s="513">
        <f ca="1">'IMP HR - New Hires Quarterly'!AD3</f>
        <v>0</v>
      </c>
      <c r="AE68" s="515">
        <f ca="1">'IMP HR - New Hires Quarterly'!AE3</f>
        <v>0</v>
      </c>
      <c r="AL68" s="392"/>
      <c r="AO68" s="392"/>
      <c r="AQ68" s="393"/>
      <c r="AU68" s="392"/>
      <c r="AX68" s="392"/>
      <c r="BA68" s="392"/>
      <c r="BC68" s="393"/>
      <c r="BG68" s="392"/>
      <c r="BJ68" s="392"/>
      <c r="BM68" s="392"/>
      <c r="BO68" s="393"/>
      <c r="BS68" s="392"/>
      <c r="BV68" s="392"/>
      <c r="BY68" s="392"/>
      <c r="CA68" s="393"/>
      <c r="CE68" s="392"/>
      <c r="CH68" s="392"/>
      <c r="CK68" s="392"/>
      <c r="CM68" s="393"/>
      <c r="CQ68" s="392"/>
      <c r="CT68" s="392"/>
      <c r="CW68" s="392"/>
      <c r="CY68" s="393"/>
      <c r="DC68" s="392"/>
      <c r="DF68" s="392"/>
      <c r="DI68" s="392"/>
      <c r="DK68" s="393"/>
      <c r="DO68" s="392"/>
      <c r="DR68" s="392"/>
      <c r="DU68" s="392"/>
      <c r="DW68" s="393"/>
      <c r="EA68" s="392"/>
    </row>
    <row r="69" spans="2:131" x14ac:dyDescent="0.25">
      <c r="B69" s="11" t="str">
        <f>'MD - IMP'!B65</f>
        <v>FN-DE</v>
      </c>
      <c r="C69" s="518" t="s">
        <v>470</v>
      </c>
      <c r="D69" s="406">
        <f ca="1">OFFSET('IMP HR - Promotions Quarterly'!D5,0,(3*'MD - IMP'!$D65),1,1)</f>
        <v>4</v>
      </c>
      <c r="E69" s="390">
        <f ca="1">'IMP HR - New Hires Quarterly'!E4</f>
        <v>0</v>
      </c>
      <c r="F69" s="390">
        <f ca="1">'IMP HR - New Hires Quarterly'!F4</f>
        <v>0</v>
      </c>
      <c r="G69" s="402">
        <f ca="1">'IMP HR - New Hires Quarterly'!G4</f>
        <v>0</v>
      </c>
      <c r="H69" s="390">
        <f ca="1">'IMP HR - New Hires Quarterly'!H4</f>
        <v>0</v>
      </c>
      <c r="I69" s="390">
        <f ca="1">'IMP HR - New Hires Quarterly'!I4</f>
        <v>4</v>
      </c>
      <c r="J69" s="390">
        <f ca="1">'IMP HR - New Hires Quarterly'!J4</f>
        <v>0</v>
      </c>
      <c r="K69" s="402">
        <f ca="1">'IMP HR - New Hires Quarterly'!K4</f>
        <v>0</v>
      </c>
      <c r="L69" s="277">
        <f ca="1">'IMP HR - New Hires Quarterly'!L4</f>
        <v>0</v>
      </c>
      <c r="M69" s="277">
        <f ca="1">'IMP HR - New Hires Quarterly'!M4</f>
        <v>1</v>
      </c>
      <c r="N69" s="520">
        <f ca="1">'IMP HR - New Hires Quarterly'!N4</f>
        <v>0</v>
      </c>
      <c r="O69" s="344">
        <f ca="1">'IMP HR - New Hires Quarterly'!O4</f>
        <v>0</v>
      </c>
      <c r="P69" s="277">
        <f ca="1">'IMP HR - New Hires Quarterly'!P4</f>
        <v>0</v>
      </c>
      <c r="Q69" s="277">
        <f ca="1">'IMP HR - New Hires Quarterly'!Q4</f>
        <v>0</v>
      </c>
      <c r="R69" s="277">
        <f ca="1">'IMP HR - New Hires Quarterly'!R4</f>
        <v>0</v>
      </c>
      <c r="S69" s="344">
        <f ca="1">'IMP HR - New Hires Quarterly'!S4</f>
        <v>0</v>
      </c>
      <c r="T69" s="277">
        <f ca="1">'IMP HR - New Hires Quarterly'!T4</f>
        <v>0</v>
      </c>
      <c r="U69" s="277">
        <f ca="1">'IMP HR - New Hires Quarterly'!U4</f>
        <v>0</v>
      </c>
      <c r="V69" s="277">
        <f ca="1">'IMP HR - New Hires Quarterly'!V4</f>
        <v>0</v>
      </c>
      <c r="W69" s="344">
        <f ca="1">'IMP HR - New Hires Quarterly'!W4</f>
        <v>0</v>
      </c>
      <c r="X69" s="277">
        <f ca="1">'IMP HR - New Hires Quarterly'!X4</f>
        <v>0</v>
      </c>
      <c r="Y69" s="277">
        <f ca="1">'IMP HR - New Hires Quarterly'!Y4</f>
        <v>0</v>
      </c>
      <c r="Z69" s="277">
        <f ca="1">'IMP HR - New Hires Quarterly'!Z4</f>
        <v>0</v>
      </c>
      <c r="AA69" s="344">
        <f ca="1">'IMP HR - New Hires Quarterly'!AA4</f>
        <v>0</v>
      </c>
      <c r="AB69" s="277">
        <f ca="1">'IMP HR - New Hires Quarterly'!AB4</f>
        <v>0</v>
      </c>
      <c r="AC69" s="277">
        <f ca="1">'IMP HR - New Hires Quarterly'!AC4</f>
        <v>0</v>
      </c>
      <c r="AD69" s="277">
        <f ca="1">'IMP HR - New Hires Quarterly'!AD4</f>
        <v>0</v>
      </c>
      <c r="AE69" s="280">
        <f ca="1">'IMP HR - New Hires Quarterly'!AE4</f>
        <v>0</v>
      </c>
      <c r="AF69" s="16"/>
      <c r="AH69" s="16"/>
      <c r="AI69" s="16"/>
      <c r="AL69" s="15"/>
      <c r="AO69" s="15"/>
      <c r="AQ69" s="17"/>
      <c r="AR69" s="16"/>
      <c r="AU69" s="15"/>
      <c r="AX69" s="15"/>
      <c r="BA69" s="15"/>
      <c r="BC69" s="17"/>
      <c r="BD69" s="16"/>
      <c r="BG69" s="15"/>
      <c r="BJ69" s="15"/>
      <c r="BM69" s="15"/>
      <c r="BO69" s="17"/>
      <c r="BP69" s="16"/>
      <c r="BS69" s="15"/>
      <c r="BV69" s="15"/>
      <c r="BY69" s="15"/>
      <c r="CA69" s="17"/>
      <c r="CB69" s="16"/>
      <c r="CE69" s="15"/>
      <c r="CH69" s="15"/>
      <c r="CK69" s="15"/>
      <c r="CM69" s="17"/>
      <c r="CN69" s="16"/>
      <c r="CQ69" s="15"/>
      <c r="CT69" s="15"/>
      <c r="CW69" s="15"/>
      <c r="CY69" s="17"/>
      <c r="CZ69" s="16"/>
      <c r="DC69" s="15"/>
      <c r="DF69" s="15"/>
      <c r="DI69" s="15"/>
      <c r="DK69" s="17"/>
      <c r="DL69" s="16"/>
      <c r="DO69" s="15"/>
      <c r="DR69" s="15"/>
      <c r="DU69" s="15"/>
      <c r="DW69" s="17"/>
      <c r="DX69" s="16"/>
      <c r="EA69" s="15"/>
    </row>
    <row r="70" spans="2:131" x14ac:dyDescent="0.25">
      <c r="B70" s="11" t="str">
        <f>'MD - IMP'!B66</f>
        <v>FN-SI</v>
      </c>
      <c r="C70" s="518" t="s">
        <v>472</v>
      </c>
      <c r="D70" s="406">
        <f ca="1">OFFSET('IMP HR - Promotions Quarterly'!D6,0,(3*'MD - IMP'!$D66),1,1)</f>
        <v>1</v>
      </c>
      <c r="E70" s="390">
        <f ca="1">'IMP HR - New Hires Quarterly'!E5</f>
        <v>0</v>
      </c>
      <c r="F70" s="390">
        <f ca="1">'IMP HR - New Hires Quarterly'!F5</f>
        <v>0</v>
      </c>
      <c r="G70" s="402">
        <f ca="1">'IMP HR - New Hires Quarterly'!G5</f>
        <v>0</v>
      </c>
      <c r="H70" s="390">
        <f ca="1">'IMP HR - New Hires Quarterly'!H5</f>
        <v>4</v>
      </c>
      <c r="I70" s="390">
        <f ca="1">'IMP HR - New Hires Quarterly'!I5</f>
        <v>0</v>
      </c>
      <c r="J70" s="390">
        <f ca="1">'IMP HR - New Hires Quarterly'!J5</f>
        <v>0</v>
      </c>
      <c r="K70" s="402">
        <f ca="1">'IMP HR - New Hires Quarterly'!K5</f>
        <v>0</v>
      </c>
      <c r="L70" s="277">
        <f ca="1">'IMP HR - New Hires Quarterly'!L5</f>
        <v>1</v>
      </c>
      <c r="M70" s="277">
        <f ca="1">'IMP HR - New Hires Quarterly'!M5</f>
        <v>6</v>
      </c>
      <c r="N70" s="277">
        <f ca="1">'IMP HR - New Hires Quarterly'!N5</f>
        <v>0</v>
      </c>
      <c r="O70" s="344">
        <f ca="1">'IMP HR - New Hires Quarterly'!O5</f>
        <v>0</v>
      </c>
      <c r="P70" s="277">
        <f ca="1">'IMP HR - New Hires Quarterly'!P5</f>
        <v>0</v>
      </c>
      <c r="Q70" s="277">
        <f ca="1">'IMP HR - New Hires Quarterly'!Q5</f>
        <v>4</v>
      </c>
      <c r="R70" s="520">
        <f ca="1">'IMP HR - New Hires Quarterly'!R5</f>
        <v>1</v>
      </c>
      <c r="S70" s="344">
        <f ca="1">'IMP HR - New Hires Quarterly'!S5</f>
        <v>1</v>
      </c>
      <c r="T70" s="277">
        <f ca="1">'IMP HR - New Hires Quarterly'!T5</f>
        <v>1</v>
      </c>
      <c r="U70" s="277">
        <f ca="1">'IMP HR - New Hires Quarterly'!U5</f>
        <v>0</v>
      </c>
      <c r="V70" s="277">
        <f ca="1">'IMP HR - New Hires Quarterly'!V5</f>
        <v>0</v>
      </c>
      <c r="W70" s="344">
        <f ca="1">'IMP HR - New Hires Quarterly'!W5</f>
        <v>0</v>
      </c>
      <c r="X70" s="277">
        <f ca="1">'IMP HR - New Hires Quarterly'!X5</f>
        <v>0</v>
      </c>
      <c r="Y70" s="277">
        <f ca="1">'IMP HR - New Hires Quarterly'!Y5</f>
        <v>0</v>
      </c>
      <c r="Z70" s="277">
        <f ca="1">'IMP HR - New Hires Quarterly'!Z5</f>
        <v>0</v>
      </c>
      <c r="AA70" s="344">
        <f ca="1">'IMP HR - New Hires Quarterly'!AA5</f>
        <v>0</v>
      </c>
      <c r="AB70" s="277">
        <f ca="1">'IMP HR - New Hires Quarterly'!AB5</f>
        <v>0</v>
      </c>
      <c r="AC70" s="277">
        <f ca="1">'IMP HR - New Hires Quarterly'!AC5</f>
        <v>0</v>
      </c>
      <c r="AD70" s="277">
        <f ca="1">'IMP HR - New Hires Quarterly'!AD5</f>
        <v>0</v>
      </c>
      <c r="AE70" s="280">
        <f ca="1">'IMP HR - New Hires Quarterly'!AE5</f>
        <v>0</v>
      </c>
      <c r="AF70" s="16"/>
      <c r="AH70" s="16"/>
      <c r="AI70" s="16"/>
      <c r="AL70" s="15"/>
      <c r="AO70" s="15"/>
      <c r="AQ70" s="17"/>
      <c r="AR70" s="16"/>
      <c r="AU70" s="15"/>
      <c r="AX70" s="15"/>
      <c r="BA70" s="15"/>
      <c r="BC70" s="17"/>
      <c r="BD70" s="16"/>
      <c r="BG70" s="15"/>
      <c r="BJ70" s="15"/>
      <c r="BM70" s="15"/>
      <c r="BO70" s="17"/>
      <c r="BP70" s="16"/>
      <c r="BS70" s="15"/>
      <c r="BV70" s="15"/>
      <c r="BY70" s="15"/>
      <c r="CA70" s="17"/>
      <c r="CB70" s="16"/>
      <c r="CE70" s="15"/>
      <c r="CH70" s="15"/>
      <c r="CK70" s="15"/>
      <c r="CM70" s="17"/>
      <c r="CN70" s="16"/>
      <c r="CQ70" s="15"/>
      <c r="CT70" s="15"/>
      <c r="CW70" s="15"/>
      <c r="CY70" s="17"/>
      <c r="CZ70" s="16"/>
      <c r="DC70" s="15"/>
      <c r="DF70" s="15"/>
      <c r="DI70" s="15"/>
      <c r="DK70" s="17"/>
      <c r="DL70" s="16"/>
      <c r="DO70" s="15"/>
      <c r="DR70" s="15"/>
      <c r="DU70" s="15"/>
      <c r="DW70" s="17"/>
      <c r="DX70" s="16"/>
      <c r="EA70" s="15"/>
    </row>
    <row r="71" spans="2:131" x14ac:dyDescent="0.25">
      <c r="B71" s="11" t="str">
        <f>'MD - IMP'!B67</f>
        <v>FN-JI</v>
      </c>
      <c r="C71" s="518" t="s">
        <v>471</v>
      </c>
      <c r="D71" s="406">
        <f ca="1">OFFSET('IMP HR - Promotions Quarterly'!D7,0,(3*'MD - IMP'!$D67),1,1)</f>
        <v>0</v>
      </c>
      <c r="E71" s="390">
        <f ca="1">'IMP HR - New Hires Quarterly'!E6</f>
        <v>0</v>
      </c>
      <c r="F71" s="390">
        <f ca="1">'IMP HR - New Hires Quarterly'!F6</f>
        <v>0</v>
      </c>
      <c r="G71" s="402">
        <f ca="1">'IMP HR - New Hires Quarterly'!G6</f>
        <v>0</v>
      </c>
      <c r="H71" s="390">
        <f ca="1">'IMP HR - New Hires Quarterly'!H6</f>
        <v>1</v>
      </c>
      <c r="I71" s="390">
        <f ca="1">'IMP HR - New Hires Quarterly'!I6</f>
        <v>0</v>
      </c>
      <c r="J71" s="390">
        <f ca="1">'IMP HR - New Hires Quarterly'!J6</f>
        <v>0</v>
      </c>
      <c r="K71" s="402">
        <f ca="1">'IMP HR - New Hires Quarterly'!K6</f>
        <v>0</v>
      </c>
      <c r="L71" s="277">
        <f ca="1">'IMP HR - New Hires Quarterly'!L6</f>
        <v>4</v>
      </c>
      <c r="M71" s="277">
        <f ca="1">'IMP HR - New Hires Quarterly'!M6</f>
        <v>1</v>
      </c>
      <c r="N71" s="277">
        <f ca="1">'IMP HR - New Hires Quarterly'!N6</f>
        <v>0</v>
      </c>
      <c r="O71" s="344">
        <f ca="1">'IMP HR - New Hires Quarterly'!O6</f>
        <v>1</v>
      </c>
      <c r="P71" s="277">
        <f ca="1">'IMP HR - New Hires Quarterly'!P6</f>
        <v>1</v>
      </c>
      <c r="Q71" s="277">
        <f ca="1">'IMP HR - New Hires Quarterly'!Q6</f>
        <v>7</v>
      </c>
      <c r="R71" s="277">
        <f ca="1">'IMP HR - New Hires Quarterly'!R6</f>
        <v>0</v>
      </c>
      <c r="S71" s="344">
        <f ca="1">'IMP HR - New Hires Quarterly'!S6</f>
        <v>0</v>
      </c>
      <c r="T71" s="277">
        <f ca="1">'IMP HR - New Hires Quarterly'!T6</f>
        <v>0</v>
      </c>
      <c r="U71" s="277">
        <f ca="1">'IMP HR - New Hires Quarterly'!U6</f>
        <v>8</v>
      </c>
      <c r="V71" s="277">
        <f ca="1">'IMP HR - New Hires Quarterly'!V6</f>
        <v>0</v>
      </c>
      <c r="W71" s="344">
        <f ca="1">'IMP HR - New Hires Quarterly'!W6</f>
        <v>2</v>
      </c>
      <c r="X71" s="277">
        <f ca="1">'IMP HR - New Hires Quarterly'!X6</f>
        <v>0</v>
      </c>
      <c r="Y71" s="277">
        <f ca="1">'IMP HR - New Hires Quarterly'!Y6</f>
        <v>0</v>
      </c>
      <c r="Z71" s="277">
        <f ca="1">'IMP HR - New Hires Quarterly'!Z6</f>
        <v>0</v>
      </c>
      <c r="AA71" s="344">
        <f ca="1">'IMP HR - New Hires Quarterly'!AA6</f>
        <v>0</v>
      </c>
      <c r="AB71" s="277">
        <f ca="1">'IMP HR - New Hires Quarterly'!AB6</f>
        <v>0</v>
      </c>
      <c r="AC71" s="277">
        <f ca="1">'IMP HR - New Hires Quarterly'!AC6</f>
        <v>0</v>
      </c>
      <c r="AD71" s="277">
        <f ca="1">'IMP HR - New Hires Quarterly'!AD6</f>
        <v>0</v>
      </c>
      <c r="AE71" s="280">
        <f ca="1">'IMP HR - New Hires Quarterly'!AE6</f>
        <v>0</v>
      </c>
      <c r="AF71" s="16"/>
      <c r="AH71" s="16"/>
      <c r="AI71" s="16"/>
      <c r="AL71" s="15"/>
      <c r="AO71" s="15"/>
      <c r="AQ71" s="17"/>
      <c r="AR71" s="16"/>
      <c r="AU71" s="15"/>
      <c r="AX71" s="15"/>
      <c r="BA71" s="15"/>
      <c r="BC71" s="17"/>
      <c r="BD71" s="16"/>
      <c r="BG71" s="15"/>
      <c r="BJ71" s="15"/>
      <c r="BM71" s="15"/>
      <c r="BO71" s="17"/>
      <c r="BP71" s="16"/>
      <c r="BS71" s="15"/>
      <c r="BV71" s="15"/>
      <c r="BY71" s="15"/>
      <c r="CA71" s="17"/>
      <c r="CB71" s="16"/>
      <c r="CE71" s="15"/>
      <c r="CH71" s="15"/>
      <c r="CK71" s="15"/>
      <c r="CM71" s="17"/>
      <c r="CN71" s="16"/>
      <c r="CQ71" s="15"/>
      <c r="CT71" s="15"/>
      <c r="CW71" s="15"/>
      <c r="CY71" s="17"/>
      <c r="CZ71" s="16"/>
      <c r="DC71" s="15"/>
      <c r="DF71" s="15"/>
      <c r="DI71" s="15"/>
      <c r="DK71" s="17"/>
      <c r="DL71" s="16"/>
      <c r="DO71" s="15"/>
      <c r="DR71" s="15"/>
      <c r="DU71" s="15"/>
      <c r="DW71" s="17"/>
      <c r="DX71" s="16"/>
      <c r="EA71" s="15"/>
    </row>
    <row r="72" spans="2:131" x14ac:dyDescent="0.25">
      <c r="B72" s="11" t="str">
        <f>'MD - IMP'!B68</f>
        <v>FN-SP</v>
      </c>
      <c r="C72" s="17"/>
      <c r="D72" s="406">
        <f ca="1">OFFSET('IMP HR - Promotions Quarterly'!D8,0,(3*'MD - IMP'!$D68),1,1)</f>
        <v>0</v>
      </c>
      <c r="E72" s="390">
        <f ca="1">'IMP HR - New Hires Quarterly'!E7</f>
        <v>0</v>
      </c>
      <c r="F72" s="390">
        <f ca="1">'IMP HR - New Hires Quarterly'!F7</f>
        <v>0</v>
      </c>
      <c r="G72" s="402">
        <f ca="1">'IMP HR - New Hires Quarterly'!G7</f>
        <v>0</v>
      </c>
      <c r="H72" s="390">
        <f ca="1">'IMP HR - New Hires Quarterly'!H7</f>
        <v>0</v>
      </c>
      <c r="I72" s="390">
        <f ca="1">'IMP HR - New Hires Quarterly'!I7</f>
        <v>0</v>
      </c>
      <c r="J72" s="390">
        <f ca="1">'IMP HR - New Hires Quarterly'!J7</f>
        <v>1</v>
      </c>
      <c r="K72" s="402">
        <f ca="1">'IMP HR - New Hires Quarterly'!K7</f>
        <v>1</v>
      </c>
      <c r="L72" s="277">
        <f ca="1">'IMP HR - New Hires Quarterly'!L7</f>
        <v>0</v>
      </c>
      <c r="M72" s="277">
        <f ca="1">'IMP HR - New Hires Quarterly'!M7</f>
        <v>0</v>
      </c>
      <c r="N72" s="277">
        <f ca="1">'IMP HR - New Hires Quarterly'!N7</f>
        <v>4</v>
      </c>
      <c r="O72" s="344">
        <f ca="1">'IMP HR - New Hires Quarterly'!O7</f>
        <v>5</v>
      </c>
      <c r="P72" s="277">
        <f ca="1">'IMP HR - New Hires Quarterly'!P7</f>
        <v>1</v>
      </c>
      <c r="Q72" s="277">
        <f ca="1">'IMP HR - New Hires Quarterly'!Q7</f>
        <v>0</v>
      </c>
      <c r="R72" s="277">
        <f ca="1">'IMP HR - New Hires Quarterly'!R7</f>
        <v>2</v>
      </c>
      <c r="S72" s="344">
        <f ca="1">'IMP HR - New Hires Quarterly'!S7</f>
        <v>9</v>
      </c>
      <c r="T72" s="277">
        <f ca="1">'IMP HR - New Hires Quarterly'!T7</f>
        <v>7</v>
      </c>
      <c r="U72" s="277">
        <f ca="1">'IMP HR - New Hires Quarterly'!U7</f>
        <v>0</v>
      </c>
      <c r="V72" s="277">
        <f ca="1">'IMP HR - New Hires Quarterly'!V7</f>
        <v>0</v>
      </c>
      <c r="W72" s="344">
        <f ca="1">'IMP HR - New Hires Quarterly'!W7</f>
        <v>7</v>
      </c>
      <c r="X72" s="277">
        <f ca="1">'IMP HR - New Hires Quarterly'!X7</f>
        <v>6</v>
      </c>
      <c r="Y72" s="277">
        <f ca="1">'IMP HR - New Hires Quarterly'!Y7</f>
        <v>3</v>
      </c>
      <c r="Z72" s="277">
        <f ca="1">'IMP HR - New Hires Quarterly'!Z7</f>
        <v>3</v>
      </c>
      <c r="AA72" s="344">
        <f ca="1">'IMP HR - New Hires Quarterly'!AA7</f>
        <v>0</v>
      </c>
      <c r="AB72" s="277">
        <f ca="1">'IMP HR - New Hires Quarterly'!AB7</f>
        <v>0</v>
      </c>
      <c r="AC72" s="277">
        <f ca="1">'IMP HR - New Hires Quarterly'!AC7</f>
        <v>0</v>
      </c>
      <c r="AD72" s="277">
        <f ca="1">'IMP HR - New Hires Quarterly'!AD7</f>
        <v>0</v>
      </c>
      <c r="AE72" s="280">
        <f ca="1">'IMP HR - New Hires Quarterly'!AE7</f>
        <v>0</v>
      </c>
      <c r="AF72" s="16"/>
      <c r="AH72" s="16"/>
      <c r="AI72" s="16"/>
      <c r="AL72" s="15"/>
      <c r="AO72" s="15"/>
      <c r="AQ72" s="17"/>
      <c r="AR72" s="16"/>
      <c r="AU72" s="15"/>
      <c r="AX72" s="15"/>
      <c r="BA72" s="15"/>
      <c r="BC72" s="17"/>
      <c r="BD72" s="16"/>
      <c r="BG72" s="15"/>
      <c r="BJ72" s="15"/>
      <c r="BM72" s="15"/>
      <c r="BO72" s="17"/>
      <c r="BP72" s="16"/>
      <c r="BS72" s="15"/>
      <c r="BV72" s="15"/>
      <c r="BY72" s="15"/>
      <c r="CA72" s="17"/>
      <c r="CB72" s="16"/>
      <c r="CE72" s="15"/>
      <c r="CH72" s="15"/>
      <c r="CK72" s="15"/>
      <c r="CM72" s="17"/>
      <c r="CN72" s="16"/>
      <c r="CQ72" s="15"/>
      <c r="CT72" s="15"/>
      <c r="CW72" s="15"/>
      <c r="CY72" s="17"/>
      <c r="CZ72" s="16"/>
      <c r="DC72" s="15"/>
      <c r="DF72" s="15"/>
      <c r="DI72" s="15"/>
      <c r="DK72" s="17"/>
      <c r="DL72" s="16"/>
      <c r="DO72" s="15"/>
      <c r="DR72" s="15"/>
      <c r="DU72" s="15"/>
      <c r="DW72" s="17"/>
      <c r="DX72" s="16"/>
      <c r="EA72" s="15"/>
    </row>
    <row r="73" spans="2:131" x14ac:dyDescent="0.25">
      <c r="B73" s="11" t="str">
        <f>'MD - IMP'!B69</f>
        <v>HR-DE</v>
      </c>
      <c r="C73" s="17"/>
      <c r="D73" s="406">
        <f ca="1">OFFSET('IMP HR - Promotions Quarterly'!D9,0,(3*'MD - IMP'!$D69),1,1)</f>
        <v>4</v>
      </c>
      <c r="E73" s="390">
        <f ca="1">'IMP HR - New Hires Quarterly'!E8</f>
        <v>0</v>
      </c>
      <c r="F73" s="390">
        <f ca="1">'IMP HR - New Hires Quarterly'!F8</f>
        <v>0</v>
      </c>
      <c r="G73" s="402">
        <f ca="1">'IMP HR - New Hires Quarterly'!G8</f>
        <v>0</v>
      </c>
      <c r="H73" s="390">
        <f ca="1">'IMP HR - New Hires Quarterly'!H8</f>
        <v>0</v>
      </c>
      <c r="I73" s="390">
        <f ca="1">'IMP HR - New Hires Quarterly'!I8</f>
        <v>4</v>
      </c>
      <c r="J73" s="390">
        <f ca="1">'IMP HR - New Hires Quarterly'!J8</f>
        <v>0</v>
      </c>
      <c r="K73" s="402">
        <f ca="1">'IMP HR - New Hires Quarterly'!K8</f>
        <v>0</v>
      </c>
      <c r="L73" s="277">
        <f ca="1">'IMP HR - New Hires Quarterly'!L8</f>
        <v>0</v>
      </c>
      <c r="M73" s="277">
        <f ca="1">'IMP HR - New Hires Quarterly'!M8</f>
        <v>1</v>
      </c>
      <c r="N73" s="277">
        <f ca="1">'IMP HR - New Hires Quarterly'!N8</f>
        <v>0</v>
      </c>
      <c r="O73" s="344">
        <f ca="1">'IMP HR - New Hires Quarterly'!O8</f>
        <v>0</v>
      </c>
      <c r="P73" s="277">
        <f ca="1">'IMP HR - New Hires Quarterly'!P8</f>
        <v>0</v>
      </c>
      <c r="Q73" s="277">
        <f ca="1">'IMP HR - New Hires Quarterly'!Q8</f>
        <v>0</v>
      </c>
      <c r="R73" s="277">
        <f ca="1">'IMP HR - New Hires Quarterly'!R8</f>
        <v>0</v>
      </c>
      <c r="S73" s="344">
        <f ca="1">'IMP HR - New Hires Quarterly'!S8</f>
        <v>0</v>
      </c>
      <c r="T73" s="277">
        <f ca="1">'IMP HR - New Hires Quarterly'!T8</f>
        <v>0</v>
      </c>
      <c r="U73" s="277">
        <f ca="1">'IMP HR - New Hires Quarterly'!U8</f>
        <v>0</v>
      </c>
      <c r="V73" s="277">
        <f ca="1">'IMP HR - New Hires Quarterly'!V8</f>
        <v>0</v>
      </c>
      <c r="W73" s="344">
        <f ca="1">'IMP HR - New Hires Quarterly'!W8</f>
        <v>0</v>
      </c>
      <c r="X73" s="277">
        <f ca="1">'IMP HR - New Hires Quarterly'!X8</f>
        <v>0</v>
      </c>
      <c r="Y73" s="277">
        <f ca="1">'IMP HR - New Hires Quarterly'!Y8</f>
        <v>0</v>
      </c>
      <c r="Z73" s="277">
        <f ca="1">'IMP HR - New Hires Quarterly'!Z8</f>
        <v>0</v>
      </c>
      <c r="AA73" s="344">
        <f ca="1">'IMP HR - New Hires Quarterly'!AA8</f>
        <v>0</v>
      </c>
      <c r="AB73" s="277">
        <f ca="1">'IMP HR - New Hires Quarterly'!AB8</f>
        <v>0</v>
      </c>
      <c r="AC73" s="277">
        <f ca="1">'IMP HR - New Hires Quarterly'!AC8</f>
        <v>0</v>
      </c>
      <c r="AD73" s="277">
        <f ca="1">'IMP HR - New Hires Quarterly'!AD8</f>
        <v>0</v>
      </c>
      <c r="AE73" s="280">
        <f ca="1">'IMP HR - New Hires Quarterly'!AE8</f>
        <v>0</v>
      </c>
      <c r="AF73" s="16"/>
      <c r="AH73" s="16"/>
      <c r="AI73" s="16"/>
      <c r="AL73" s="15"/>
      <c r="AO73" s="15"/>
      <c r="AQ73" s="17"/>
      <c r="AR73" s="16"/>
      <c r="AU73" s="15"/>
      <c r="AX73" s="15"/>
      <c r="BA73" s="15"/>
      <c r="BC73" s="17"/>
      <c r="BD73" s="16"/>
      <c r="BG73" s="15"/>
      <c r="BJ73" s="15"/>
      <c r="BM73" s="15"/>
      <c r="BO73" s="17"/>
      <c r="BP73" s="16"/>
      <c r="BS73" s="15"/>
      <c r="BV73" s="15"/>
      <c r="BY73" s="15"/>
      <c r="CA73" s="17"/>
      <c r="CB73" s="16"/>
      <c r="CE73" s="15"/>
      <c r="CH73" s="15"/>
      <c r="CK73" s="15"/>
      <c r="CM73" s="17"/>
      <c r="CN73" s="16"/>
      <c r="CQ73" s="15"/>
      <c r="CT73" s="15"/>
      <c r="CW73" s="15"/>
      <c r="CY73" s="17"/>
      <c r="CZ73" s="16"/>
      <c r="DC73" s="15"/>
      <c r="DF73" s="15"/>
      <c r="DI73" s="15"/>
      <c r="DK73" s="17"/>
      <c r="DL73" s="16"/>
      <c r="DO73" s="15"/>
      <c r="DR73" s="15"/>
      <c r="DU73" s="15"/>
      <c r="DW73" s="17"/>
      <c r="DX73" s="16"/>
      <c r="EA73" s="15"/>
    </row>
    <row r="74" spans="2:131" x14ac:dyDescent="0.25">
      <c r="B74" s="11" t="str">
        <f>'MD - IMP'!B70</f>
        <v>HR-SI</v>
      </c>
      <c r="C74" s="17"/>
      <c r="D74" s="406">
        <f ca="1">OFFSET('IMP HR - Promotions Quarterly'!D10,0,(3*'MD - IMP'!$D70),1,1)</f>
        <v>1</v>
      </c>
      <c r="E74" s="390">
        <f ca="1">'IMP HR - New Hires Quarterly'!E9</f>
        <v>0</v>
      </c>
      <c r="F74" s="390">
        <f ca="1">'IMP HR - New Hires Quarterly'!F9</f>
        <v>0</v>
      </c>
      <c r="G74" s="402">
        <f ca="1">'IMP HR - New Hires Quarterly'!G9</f>
        <v>0</v>
      </c>
      <c r="H74" s="390">
        <f ca="1">'IMP HR - New Hires Quarterly'!H9</f>
        <v>4</v>
      </c>
      <c r="I74" s="390">
        <f ca="1">'IMP HR - New Hires Quarterly'!I9</f>
        <v>0</v>
      </c>
      <c r="J74" s="390">
        <f ca="1">'IMP HR - New Hires Quarterly'!J9</f>
        <v>0</v>
      </c>
      <c r="K74" s="402">
        <f ca="1">'IMP HR - New Hires Quarterly'!K9</f>
        <v>0</v>
      </c>
      <c r="L74" s="277">
        <f ca="1">'IMP HR - New Hires Quarterly'!L9</f>
        <v>1</v>
      </c>
      <c r="M74" s="277">
        <f ca="1">'IMP HR - New Hires Quarterly'!M9</f>
        <v>6</v>
      </c>
      <c r="N74" s="277">
        <f ca="1">'IMP HR - New Hires Quarterly'!N9</f>
        <v>0</v>
      </c>
      <c r="O74" s="344">
        <f ca="1">'IMP HR - New Hires Quarterly'!O9</f>
        <v>0</v>
      </c>
      <c r="P74" s="277">
        <f ca="1">'IMP HR - New Hires Quarterly'!P9</f>
        <v>0</v>
      </c>
      <c r="Q74" s="277">
        <f ca="1">'IMP HR - New Hires Quarterly'!Q9</f>
        <v>4</v>
      </c>
      <c r="R74" s="277">
        <f ca="1">'IMP HR - New Hires Quarterly'!R9</f>
        <v>1</v>
      </c>
      <c r="S74" s="344">
        <f ca="1">'IMP HR - New Hires Quarterly'!S9</f>
        <v>1</v>
      </c>
      <c r="T74" s="277">
        <f ca="1">'IMP HR - New Hires Quarterly'!T9</f>
        <v>1</v>
      </c>
      <c r="U74" s="277">
        <f ca="1">'IMP HR - New Hires Quarterly'!U9</f>
        <v>0</v>
      </c>
      <c r="V74" s="277">
        <f ca="1">'IMP HR - New Hires Quarterly'!V9</f>
        <v>0</v>
      </c>
      <c r="W74" s="344">
        <f ca="1">'IMP HR - New Hires Quarterly'!W9</f>
        <v>0</v>
      </c>
      <c r="X74" s="277">
        <f ca="1">'IMP HR - New Hires Quarterly'!X9</f>
        <v>0</v>
      </c>
      <c r="Y74" s="277">
        <f ca="1">'IMP HR - New Hires Quarterly'!Y9</f>
        <v>0</v>
      </c>
      <c r="Z74" s="277">
        <f ca="1">'IMP HR - New Hires Quarterly'!Z9</f>
        <v>0</v>
      </c>
      <c r="AA74" s="344">
        <f ca="1">'IMP HR - New Hires Quarterly'!AA9</f>
        <v>0</v>
      </c>
      <c r="AB74" s="277">
        <f ca="1">'IMP HR - New Hires Quarterly'!AB9</f>
        <v>0</v>
      </c>
      <c r="AC74" s="277">
        <f ca="1">'IMP HR - New Hires Quarterly'!AC9</f>
        <v>0</v>
      </c>
      <c r="AD74" s="277">
        <f ca="1">'IMP HR - New Hires Quarterly'!AD9</f>
        <v>0</v>
      </c>
      <c r="AE74" s="280">
        <f ca="1">'IMP HR - New Hires Quarterly'!AE9</f>
        <v>0</v>
      </c>
      <c r="AF74" s="16"/>
      <c r="AH74" s="16"/>
      <c r="AI74" s="16"/>
      <c r="AL74" s="15"/>
      <c r="AO74" s="15"/>
      <c r="AQ74" s="17"/>
      <c r="AR74" s="16"/>
      <c r="AU74" s="15"/>
      <c r="AX74" s="15"/>
      <c r="BA74" s="15"/>
      <c r="BC74" s="17"/>
      <c r="BD74" s="16"/>
      <c r="BG74" s="15"/>
      <c r="BJ74" s="15"/>
      <c r="BM74" s="15"/>
      <c r="BO74" s="17"/>
      <c r="BP74" s="16"/>
      <c r="BS74" s="15"/>
      <c r="BV74" s="15"/>
      <c r="BY74" s="15"/>
      <c r="CA74" s="17"/>
      <c r="CB74" s="16"/>
      <c r="CE74" s="15"/>
      <c r="CH74" s="15"/>
      <c r="CK74" s="15"/>
      <c r="CM74" s="17"/>
      <c r="CN74" s="16"/>
      <c r="CQ74" s="15"/>
      <c r="CT74" s="15"/>
      <c r="CW74" s="15"/>
      <c r="CY74" s="17"/>
      <c r="CZ74" s="16"/>
      <c r="DC74" s="15"/>
      <c r="DF74" s="15"/>
      <c r="DI74" s="15"/>
      <c r="DK74" s="17"/>
      <c r="DL74" s="16"/>
      <c r="DO74" s="15"/>
      <c r="DR74" s="15"/>
      <c r="DU74" s="15"/>
      <c r="DW74" s="17"/>
      <c r="DX74" s="16"/>
      <c r="EA74" s="15"/>
    </row>
    <row r="75" spans="2:131" x14ac:dyDescent="0.25">
      <c r="B75" s="11" t="str">
        <f>'MD - IMP'!B71</f>
        <v>HR-JI</v>
      </c>
      <c r="C75" s="17"/>
      <c r="D75" s="406">
        <f ca="1">OFFSET('IMP HR - Promotions Quarterly'!D11,0,(3*'MD - IMP'!$D71),1,1)</f>
        <v>0</v>
      </c>
      <c r="E75" s="390">
        <f ca="1">'IMP HR - New Hires Quarterly'!E10</f>
        <v>0</v>
      </c>
      <c r="F75" s="390">
        <f ca="1">'IMP HR - New Hires Quarterly'!F10</f>
        <v>0</v>
      </c>
      <c r="G75" s="402">
        <f ca="1">'IMP HR - New Hires Quarterly'!G10</f>
        <v>0</v>
      </c>
      <c r="H75" s="390">
        <f ca="1">'IMP HR - New Hires Quarterly'!H10</f>
        <v>1</v>
      </c>
      <c r="I75" s="390">
        <f ca="1">'IMP HR - New Hires Quarterly'!I10</f>
        <v>0</v>
      </c>
      <c r="J75" s="390">
        <f ca="1">'IMP HR - New Hires Quarterly'!J10</f>
        <v>0</v>
      </c>
      <c r="K75" s="402">
        <f ca="1">'IMP HR - New Hires Quarterly'!K10</f>
        <v>0</v>
      </c>
      <c r="L75" s="277">
        <f ca="1">'IMP HR - New Hires Quarterly'!L10</f>
        <v>4</v>
      </c>
      <c r="M75" s="277">
        <f ca="1">'IMP HR - New Hires Quarterly'!M10</f>
        <v>1</v>
      </c>
      <c r="N75" s="277">
        <f ca="1">'IMP HR - New Hires Quarterly'!N10</f>
        <v>0</v>
      </c>
      <c r="O75" s="344">
        <f ca="1">'IMP HR - New Hires Quarterly'!O10</f>
        <v>1</v>
      </c>
      <c r="P75" s="277">
        <f ca="1">'IMP HR - New Hires Quarterly'!P10</f>
        <v>1</v>
      </c>
      <c r="Q75" s="277">
        <f ca="1">'IMP HR - New Hires Quarterly'!Q10</f>
        <v>7</v>
      </c>
      <c r="R75" s="277">
        <f ca="1">'IMP HR - New Hires Quarterly'!R10</f>
        <v>0</v>
      </c>
      <c r="S75" s="344">
        <f ca="1">'IMP HR - New Hires Quarterly'!S10</f>
        <v>0</v>
      </c>
      <c r="T75" s="277">
        <f ca="1">'IMP HR - New Hires Quarterly'!T10</f>
        <v>0</v>
      </c>
      <c r="U75" s="277">
        <f ca="1">'IMP HR - New Hires Quarterly'!U10</f>
        <v>8</v>
      </c>
      <c r="V75" s="277">
        <f ca="1">'IMP HR - New Hires Quarterly'!V10</f>
        <v>0</v>
      </c>
      <c r="W75" s="344">
        <f ca="1">'IMP HR - New Hires Quarterly'!W10</f>
        <v>2</v>
      </c>
      <c r="X75" s="277">
        <f ca="1">'IMP HR - New Hires Quarterly'!X10</f>
        <v>0</v>
      </c>
      <c r="Y75" s="277">
        <f ca="1">'IMP HR - New Hires Quarterly'!Y10</f>
        <v>0</v>
      </c>
      <c r="Z75" s="277">
        <f ca="1">'IMP HR - New Hires Quarterly'!Z10</f>
        <v>0</v>
      </c>
      <c r="AA75" s="344">
        <f ca="1">'IMP HR - New Hires Quarterly'!AA10</f>
        <v>0</v>
      </c>
      <c r="AB75" s="277">
        <f ca="1">'IMP HR - New Hires Quarterly'!AB10</f>
        <v>0</v>
      </c>
      <c r="AC75" s="277">
        <f ca="1">'IMP HR - New Hires Quarterly'!AC10</f>
        <v>0</v>
      </c>
      <c r="AD75" s="277">
        <f ca="1">'IMP HR - New Hires Quarterly'!AD10</f>
        <v>0</v>
      </c>
      <c r="AE75" s="280">
        <f ca="1">'IMP HR - New Hires Quarterly'!AE10</f>
        <v>0</v>
      </c>
      <c r="AF75" s="16"/>
      <c r="AH75" s="16"/>
      <c r="AI75" s="16"/>
      <c r="AL75" s="15"/>
      <c r="AO75" s="15"/>
      <c r="AQ75" s="17"/>
      <c r="AR75" s="16"/>
      <c r="AU75" s="15"/>
      <c r="AX75" s="15"/>
      <c r="BA75" s="15"/>
      <c r="BC75" s="17"/>
      <c r="BD75" s="16"/>
      <c r="BG75" s="15"/>
      <c r="BJ75" s="15"/>
      <c r="BM75" s="15"/>
      <c r="BO75" s="17"/>
      <c r="BP75" s="16"/>
      <c r="BS75" s="15"/>
      <c r="BV75" s="15"/>
      <c r="BY75" s="15"/>
      <c r="CA75" s="17"/>
      <c r="CB75" s="16"/>
      <c r="CE75" s="15"/>
      <c r="CH75" s="15"/>
      <c r="CK75" s="15"/>
      <c r="CM75" s="17"/>
      <c r="CN75" s="16"/>
      <c r="CQ75" s="15"/>
      <c r="CT75" s="15"/>
      <c r="CW75" s="15"/>
      <c r="CY75" s="17"/>
      <c r="CZ75" s="16"/>
      <c r="DC75" s="15"/>
      <c r="DF75" s="15"/>
      <c r="DI75" s="15"/>
      <c r="DK75" s="17"/>
      <c r="DL75" s="16"/>
      <c r="DO75" s="15"/>
      <c r="DR75" s="15"/>
      <c r="DU75" s="15"/>
      <c r="DW75" s="17"/>
      <c r="DX75" s="16"/>
      <c r="EA75" s="15"/>
    </row>
    <row r="76" spans="2:131" x14ac:dyDescent="0.25">
      <c r="B76" s="11" t="str">
        <f>'MD - IMP'!B72</f>
        <v>HR-SP</v>
      </c>
      <c r="C76" s="17"/>
      <c r="D76" s="406">
        <f ca="1">OFFSET('IMP HR - Promotions Quarterly'!D12,0,(3*'MD - IMP'!$D72),1,1)</f>
        <v>0</v>
      </c>
      <c r="E76" s="390">
        <f ca="1">'IMP HR - New Hires Quarterly'!E11</f>
        <v>0</v>
      </c>
      <c r="F76" s="390">
        <f ca="1">'IMP HR - New Hires Quarterly'!F11</f>
        <v>0</v>
      </c>
      <c r="G76" s="402">
        <f ca="1">'IMP HR - New Hires Quarterly'!G11</f>
        <v>0</v>
      </c>
      <c r="H76" s="390">
        <f ca="1">'IMP HR - New Hires Quarterly'!H11</f>
        <v>0</v>
      </c>
      <c r="I76" s="390">
        <f ca="1">'IMP HR - New Hires Quarterly'!I11</f>
        <v>0</v>
      </c>
      <c r="J76" s="390">
        <f ca="1">'IMP HR - New Hires Quarterly'!J11</f>
        <v>1</v>
      </c>
      <c r="K76" s="402">
        <f ca="1">'IMP HR - New Hires Quarterly'!K11</f>
        <v>1</v>
      </c>
      <c r="L76" s="277">
        <f ca="1">'IMP HR - New Hires Quarterly'!L11</f>
        <v>0</v>
      </c>
      <c r="M76" s="277">
        <f ca="1">'IMP HR - New Hires Quarterly'!M11</f>
        <v>0</v>
      </c>
      <c r="N76" s="277">
        <f ca="1">'IMP HR - New Hires Quarterly'!N11</f>
        <v>4</v>
      </c>
      <c r="O76" s="344">
        <f ca="1">'IMP HR - New Hires Quarterly'!O11</f>
        <v>5</v>
      </c>
      <c r="P76" s="277">
        <f ca="1">'IMP HR - New Hires Quarterly'!P11</f>
        <v>1</v>
      </c>
      <c r="Q76" s="277">
        <f ca="1">'IMP HR - New Hires Quarterly'!Q11</f>
        <v>0</v>
      </c>
      <c r="R76" s="277">
        <f ca="1">'IMP HR - New Hires Quarterly'!R11</f>
        <v>2</v>
      </c>
      <c r="S76" s="344">
        <f ca="1">'IMP HR - New Hires Quarterly'!S11</f>
        <v>9</v>
      </c>
      <c r="T76" s="277">
        <f ca="1">'IMP HR - New Hires Quarterly'!T11</f>
        <v>7</v>
      </c>
      <c r="U76" s="277">
        <f ca="1">'IMP HR - New Hires Quarterly'!U11</f>
        <v>0</v>
      </c>
      <c r="V76" s="277">
        <f ca="1">'IMP HR - New Hires Quarterly'!V11</f>
        <v>0</v>
      </c>
      <c r="W76" s="344">
        <f ca="1">'IMP HR - New Hires Quarterly'!W11</f>
        <v>7</v>
      </c>
      <c r="X76" s="277">
        <f ca="1">'IMP HR - New Hires Quarterly'!X11</f>
        <v>6</v>
      </c>
      <c r="Y76" s="277">
        <f ca="1">'IMP HR - New Hires Quarterly'!Y11</f>
        <v>3</v>
      </c>
      <c r="Z76" s="277">
        <f ca="1">'IMP HR - New Hires Quarterly'!Z11</f>
        <v>3</v>
      </c>
      <c r="AA76" s="344">
        <f ca="1">'IMP HR - New Hires Quarterly'!AA11</f>
        <v>0</v>
      </c>
      <c r="AB76" s="277">
        <f ca="1">'IMP HR - New Hires Quarterly'!AB11</f>
        <v>0</v>
      </c>
      <c r="AC76" s="277">
        <f ca="1">'IMP HR - New Hires Quarterly'!AC11</f>
        <v>0</v>
      </c>
      <c r="AD76" s="277">
        <f ca="1">'IMP HR - New Hires Quarterly'!AD11</f>
        <v>0</v>
      </c>
      <c r="AE76" s="280">
        <f ca="1">'IMP HR - New Hires Quarterly'!AE11</f>
        <v>0</v>
      </c>
      <c r="AF76" s="16"/>
      <c r="AH76" s="16"/>
      <c r="AI76" s="16"/>
      <c r="AL76" s="15"/>
      <c r="AO76" s="15"/>
      <c r="AQ76" s="17"/>
      <c r="AR76" s="16"/>
      <c r="AU76" s="15"/>
      <c r="AX76" s="15"/>
      <c r="BA76" s="15"/>
      <c r="BC76" s="17"/>
      <c r="BD76" s="16"/>
      <c r="BG76" s="15"/>
      <c r="BJ76" s="15"/>
      <c r="BM76" s="15"/>
      <c r="BO76" s="17"/>
      <c r="BP76" s="16"/>
      <c r="BS76" s="15"/>
      <c r="BV76" s="15"/>
      <c r="BY76" s="15"/>
      <c r="CA76" s="17"/>
      <c r="CB76" s="16"/>
      <c r="CE76" s="15"/>
      <c r="CH76" s="15"/>
      <c r="CK76" s="15"/>
      <c r="CM76" s="17"/>
      <c r="CN76" s="16"/>
      <c r="CQ76" s="15"/>
      <c r="CT76" s="15"/>
      <c r="CW76" s="15"/>
      <c r="CY76" s="17"/>
      <c r="CZ76" s="16"/>
      <c r="DC76" s="15"/>
      <c r="DF76" s="15"/>
      <c r="DI76" s="15"/>
      <c r="DK76" s="17"/>
      <c r="DL76" s="16"/>
      <c r="DO76" s="15"/>
      <c r="DR76" s="15"/>
      <c r="DU76" s="15"/>
      <c r="DW76" s="17"/>
      <c r="DX76" s="16"/>
      <c r="EA76" s="15"/>
    </row>
    <row r="77" spans="2:131" x14ac:dyDescent="0.25">
      <c r="B77" s="11" t="str">
        <f>'MD - IMP'!B73</f>
        <v>SC-DE</v>
      </c>
      <c r="C77" s="17"/>
      <c r="D77" s="406">
        <f ca="1">OFFSET('IMP HR - Promotions Quarterly'!D13,0,(3*'MD - IMP'!$D73),1,1)</f>
        <v>4</v>
      </c>
      <c r="E77" s="390">
        <f ca="1">'IMP HR - New Hires Quarterly'!E12</f>
        <v>0</v>
      </c>
      <c r="F77" s="390">
        <f ca="1">'IMP HR - New Hires Quarterly'!F12</f>
        <v>0</v>
      </c>
      <c r="G77" s="402">
        <f ca="1">'IMP HR - New Hires Quarterly'!G12</f>
        <v>0</v>
      </c>
      <c r="H77" s="390">
        <f ca="1">'IMP HR - New Hires Quarterly'!H12</f>
        <v>0</v>
      </c>
      <c r="I77" s="390">
        <f ca="1">'IMP HR - New Hires Quarterly'!I12</f>
        <v>4</v>
      </c>
      <c r="J77" s="390">
        <f ca="1">'IMP HR - New Hires Quarterly'!J12</f>
        <v>0</v>
      </c>
      <c r="K77" s="402">
        <f ca="1">'IMP HR - New Hires Quarterly'!K12</f>
        <v>0</v>
      </c>
      <c r="L77" s="277">
        <f ca="1">'IMP HR - New Hires Quarterly'!L12</f>
        <v>0</v>
      </c>
      <c r="M77" s="277">
        <f ca="1">'IMP HR - New Hires Quarterly'!M12</f>
        <v>1</v>
      </c>
      <c r="N77" s="277">
        <f ca="1">'IMP HR - New Hires Quarterly'!N12</f>
        <v>0</v>
      </c>
      <c r="O77" s="344">
        <f ca="1">'IMP HR - New Hires Quarterly'!O12</f>
        <v>0</v>
      </c>
      <c r="P77" s="277">
        <f ca="1">'IMP HR - New Hires Quarterly'!P12</f>
        <v>0</v>
      </c>
      <c r="Q77" s="277">
        <f ca="1">'IMP HR - New Hires Quarterly'!Q12</f>
        <v>0</v>
      </c>
      <c r="R77" s="277">
        <f ca="1">'IMP HR - New Hires Quarterly'!R12</f>
        <v>0</v>
      </c>
      <c r="S77" s="344">
        <f ca="1">'IMP HR - New Hires Quarterly'!S12</f>
        <v>0</v>
      </c>
      <c r="T77" s="277">
        <f ca="1">'IMP HR - New Hires Quarterly'!T12</f>
        <v>0</v>
      </c>
      <c r="U77" s="277">
        <f ca="1">'IMP HR - New Hires Quarterly'!U12</f>
        <v>0</v>
      </c>
      <c r="V77" s="277">
        <f ca="1">'IMP HR - New Hires Quarterly'!V12</f>
        <v>0</v>
      </c>
      <c r="W77" s="344">
        <f ca="1">'IMP HR - New Hires Quarterly'!W12</f>
        <v>0</v>
      </c>
      <c r="X77" s="277">
        <f ca="1">'IMP HR - New Hires Quarterly'!X12</f>
        <v>0</v>
      </c>
      <c r="Y77" s="277">
        <f ca="1">'IMP HR - New Hires Quarterly'!Y12</f>
        <v>0</v>
      </c>
      <c r="Z77" s="277">
        <f ca="1">'IMP HR - New Hires Quarterly'!Z12</f>
        <v>0</v>
      </c>
      <c r="AA77" s="344">
        <f ca="1">'IMP HR - New Hires Quarterly'!AA12</f>
        <v>0</v>
      </c>
      <c r="AB77" s="277">
        <f ca="1">'IMP HR - New Hires Quarterly'!AB12</f>
        <v>0</v>
      </c>
      <c r="AC77" s="277">
        <f ca="1">'IMP HR - New Hires Quarterly'!AC12</f>
        <v>0</v>
      </c>
      <c r="AD77" s="277">
        <f ca="1">'IMP HR - New Hires Quarterly'!AD12</f>
        <v>0</v>
      </c>
      <c r="AE77" s="280">
        <f ca="1">'IMP HR - New Hires Quarterly'!AE12</f>
        <v>0</v>
      </c>
      <c r="AF77" s="16"/>
      <c r="AH77" s="16"/>
      <c r="AI77" s="16"/>
      <c r="AL77" s="15"/>
      <c r="AO77" s="15"/>
      <c r="AQ77" s="17"/>
      <c r="AR77" s="16"/>
      <c r="AU77" s="15"/>
      <c r="AX77" s="15"/>
      <c r="BA77" s="15"/>
      <c r="BC77" s="17"/>
      <c r="BD77" s="16"/>
      <c r="BG77" s="15"/>
      <c r="BJ77" s="15"/>
      <c r="BM77" s="15"/>
      <c r="BO77" s="17"/>
      <c r="BP77" s="16"/>
      <c r="BS77" s="15"/>
      <c r="BV77" s="15"/>
      <c r="BY77" s="15"/>
      <c r="CA77" s="17"/>
      <c r="CB77" s="16"/>
      <c r="CE77" s="15"/>
      <c r="CH77" s="15"/>
      <c r="CK77" s="15"/>
      <c r="CM77" s="17"/>
      <c r="CN77" s="16"/>
      <c r="CQ77" s="15"/>
      <c r="CT77" s="15"/>
      <c r="CW77" s="15"/>
      <c r="CY77" s="17"/>
      <c r="CZ77" s="16"/>
      <c r="DC77" s="15"/>
      <c r="DF77" s="15"/>
      <c r="DI77" s="15"/>
      <c r="DK77" s="17"/>
      <c r="DL77" s="16"/>
      <c r="DO77" s="15"/>
      <c r="DR77" s="15"/>
      <c r="DU77" s="15"/>
      <c r="DW77" s="17"/>
      <c r="DX77" s="16"/>
      <c r="EA77" s="15"/>
    </row>
    <row r="78" spans="2:131" x14ac:dyDescent="0.25">
      <c r="B78" s="11" t="str">
        <f>'MD - IMP'!B74</f>
        <v>SC-SI</v>
      </c>
      <c r="C78" s="17"/>
      <c r="D78" s="406">
        <f ca="1">OFFSET('IMP HR - Promotions Quarterly'!D14,0,(3*'MD - IMP'!$D74),1,1)</f>
        <v>1</v>
      </c>
      <c r="E78" s="390">
        <f ca="1">'IMP HR - New Hires Quarterly'!E13</f>
        <v>0</v>
      </c>
      <c r="F78" s="390">
        <f ca="1">'IMP HR - New Hires Quarterly'!F13</f>
        <v>0</v>
      </c>
      <c r="G78" s="402">
        <f ca="1">'IMP HR - New Hires Quarterly'!G13</f>
        <v>0</v>
      </c>
      <c r="H78" s="390">
        <f ca="1">'IMP HR - New Hires Quarterly'!H13</f>
        <v>4</v>
      </c>
      <c r="I78" s="390">
        <f ca="1">'IMP HR - New Hires Quarterly'!I13</f>
        <v>0</v>
      </c>
      <c r="J78" s="390">
        <f ca="1">'IMP HR - New Hires Quarterly'!J13</f>
        <v>0</v>
      </c>
      <c r="K78" s="402">
        <f ca="1">'IMP HR - New Hires Quarterly'!K13</f>
        <v>0</v>
      </c>
      <c r="L78" s="277">
        <f ca="1">'IMP HR - New Hires Quarterly'!L13</f>
        <v>1</v>
      </c>
      <c r="M78" s="277">
        <f ca="1">'IMP HR - New Hires Quarterly'!M13</f>
        <v>6</v>
      </c>
      <c r="N78" s="277">
        <f ca="1">'IMP HR - New Hires Quarterly'!N13</f>
        <v>0</v>
      </c>
      <c r="O78" s="344">
        <f ca="1">'IMP HR - New Hires Quarterly'!O13</f>
        <v>0</v>
      </c>
      <c r="P78" s="277">
        <f ca="1">'IMP HR - New Hires Quarterly'!P13</f>
        <v>0</v>
      </c>
      <c r="Q78" s="277">
        <f ca="1">'IMP HR - New Hires Quarterly'!Q13</f>
        <v>4</v>
      </c>
      <c r="R78" s="277">
        <f ca="1">'IMP HR - New Hires Quarterly'!R13</f>
        <v>1</v>
      </c>
      <c r="S78" s="344">
        <f ca="1">'IMP HR - New Hires Quarterly'!S13</f>
        <v>1</v>
      </c>
      <c r="T78" s="277">
        <f ca="1">'IMP HR - New Hires Quarterly'!T13</f>
        <v>1</v>
      </c>
      <c r="U78" s="277">
        <f ca="1">'IMP HR - New Hires Quarterly'!U13</f>
        <v>0</v>
      </c>
      <c r="V78" s="277">
        <f ca="1">'IMP HR - New Hires Quarterly'!V13</f>
        <v>0</v>
      </c>
      <c r="W78" s="344">
        <f ca="1">'IMP HR - New Hires Quarterly'!W13</f>
        <v>0</v>
      </c>
      <c r="X78" s="277">
        <f ca="1">'IMP HR - New Hires Quarterly'!X13</f>
        <v>0</v>
      </c>
      <c r="Y78" s="277">
        <f ca="1">'IMP HR - New Hires Quarterly'!Y13</f>
        <v>0</v>
      </c>
      <c r="Z78" s="277">
        <f ca="1">'IMP HR - New Hires Quarterly'!Z13</f>
        <v>0</v>
      </c>
      <c r="AA78" s="344">
        <f ca="1">'IMP HR - New Hires Quarterly'!AA13</f>
        <v>0</v>
      </c>
      <c r="AB78" s="277">
        <f ca="1">'IMP HR - New Hires Quarterly'!AB13</f>
        <v>0</v>
      </c>
      <c r="AC78" s="277">
        <f ca="1">'IMP HR - New Hires Quarterly'!AC13</f>
        <v>0</v>
      </c>
      <c r="AD78" s="277">
        <f ca="1">'IMP HR - New Hires Quarterly'!AD13</f>
        <v>0</v>
      </c>
      <c r="AE78" s="280">
        <f ca="1">'IMP HR - New Hires Quarterly'!AE13</f>
        <v>0</v>
      </c>
      <c r="AF78" s="16"/>
      <c r="AH78" s="16"/>
      <c r="AI78" s="16"/>
      <c r="AL78" s="15"/>
      <c r="AO78" s="15"/>
      <c r="AQ78" s="17"/>
      <c r="AR78" s="16"/>
      <c r="AU78" s="15"/>
      <c r="AX78" s="15"/>
      <c r="BA78" s="15"/>
      <c r="BC78" s="17"/>
      <c r="BD78" s="16"/>
      <c r="BG78" s="15"/>
      <c r="BJ78" s="15"/>
      <c r="BM78" s="15"/>
      <c r="BO78" s="17"/>
      <c r="BP78" s="16"/>
      <c r="BS78" s="15"/>
      <c r="BV78" s="15"/>
      <c r="BY78" s="15"/>
      <c r="CA78" s="17"/>
      <c r="CB78" s="16"/>
      <c r="CE78" s="15"/>
      <c r="CH78" s="15"/>
      <c r="CK78" s="15"/>
      <c r="CM78" s="17"/>
      <c r="CN78" s="16"/>
      <c r="CQ78" s="15"/>
      <c r="CT78" s="15"/>
      <c r="CW78" s="15"/>
      <c r="CY78" s="17"/>
      <c r="CZ78" s="16"/>
      <c r="DC78" s="15"/>
      <c r="DF78" s="15"/>
      <c r="DI78" s="15"/>
      <c r="DK78" s="17"/>
      <c r="DL78" s="16"/>
      <c r="DO78" s="15"/>
      <c r="DR78" s="15"/>
      <c r="DU78" s="15"/>
      <c r="DW78" s="17"/>
      <c r="DX78" s="16"/>
      <c r="EA78" s="15"/>
    </row>
    <row r="79" spans="2:131" x14ac:dyDescent="0.25">
      <c r="B79" s="11" t="str">
        <f>'MD - IMP'!B75</f>
        <v>SC-JI</v>
      </c>
      <c r="C79" s="17"/>
      <c r="D79" s="406">
        <f ca="1">OFFSET('IMP HR - Promotions Quarterly'!D15,0,(3*'MD - IMP'!$D75),1,1)</f>
        <v>0</v>
      </c>
      <c r="E79" s="390">
        <f ca="1">'IMP HR - New Hires Quarterly'!E14</f>
        <v>0</v>
      </c>
      <c r="F79" s="390">
        <f ca="1">'IMP HR - New Hires Quarterly'!F14</f>
        <v>0</v>
      </c>
      <c r="G79" s="402">
        <f ca="1">'IMP HR - New Hires Quarterly'!G14</f>
        <v>0</v>
      </c>
      <c r="H79" s="390">
        <f ca="1">'IMP HR - New Hires Quarterly'!H14</f>
        <v>1</v>
      </c>
      <c r="I79" s="390">
        <f ca="1">'IMP HR - New Hires Quarterly'!I14</f>
        <v>0</v>
      </c>
      <c r="J79" s="390">
        <f ca="1">'IMP HR - New Hires Quarterly'!J14</f>
        <v>0</v>
      </c>
      <c r="K79" s="402">
        <f ca="1">'IMP HR - New Hires Quarterly'!K14</f>
        <v>0</v>
      </c>
      <c r="L79" s="277">
        <f ca="1">'IMP HR - New Hires Quarterly'!L14</f>
        <v>4</v>
      </c>
      <c r="M79" s="277">
        <f ca="1">'IMP HR - New Hires Quarterly'!M14</f>
        <v>1</v>
      </c>
      <c r="N79" s="277">
        <f ca="1">'IMP HR - New Hires Quarterly'!N14</f>
        <v>0</v>
      </c>
      <c r="O79" s="344">
        <f ca="1">'IMP HR - New Hires Quarterly'!O14</f>
        <v>1</v>
      </c>
      <c r="P79" s="277">
        <f ca="1">'IMP HR - New Hires Quarterly'!P14</f>
        <v>1</v>
      </c>
      <c r="Q79" s="277">
        <f ca="1">'IMP HR - New Hires Quarterly'!Q14</f>
        <v>7</v>
      </c>
      <c r="R79" s="277">
        <f ca="1">'IMP HR - New Hires Quarterly'!R14</f>
        <v>0</v>
      </c>
      <c r="S79" s="344">
        <f ca="1">'IMP HR - New Hires Quarterly'!S14</f>
        <v>0</v>
      </c>
      <c r="T79" s="277">
        <f ca="1">'IMP HR - New Hires Quarterly'!T14</f>
        <v>0</v>
      </c>
      <c r="U79" s="277">
        <f ca="1">'IMP HR - New Hires Quarterly'!U14</f>
        <v>8</v>
      </c>
      <c r="V79" s="277">
        <f ca="1">'IMP HR - New Hires Quarterly'!V14</f>
        <v>0</v>
      </c>
      <c r="W79" s="344">
        <f ca="1">'IMP HR - New Hires Quarterly'!W14</f>
        <v>2</v>
      </c>
      <c r="X79" s="277">
        <f ca="1">'IMP HR - New Hires Quarterly'!X14</f>
        <v>0</v>
      </c>
      <c r="Y79" s="277">
        <f ca="1">'IMP HR - New Hires Quarterly'!Y14</f>
        <v>0</v>
      </c>
      <c r="Z79" s="277">
        <f ca="1">'IMP HR - New Hires Quarterly'!Z14</f>
        <v>0</v>
      </c>
      <c r="AA79" s="344">
        <f ca="1">'IMP HR - New Hires Quarterly'!AA14</f>
        <v>0</v>
      </c>
      <c r="AB79" s="277">
        <f ca="1">'IMP HR - New Hires Quarterly'!AB14</f>
        <v>0</v>
      </c>
      <c r="AC79" s="277">
        <f ca="1">'IMP HR - New Hires Quarterly'!AC14</f>
        <v>0</v>
      </c>
      <c r="AD79" s="277">
        <f ca="1">'IMP HR - New Hires Quarterly'!AD14</f>
        <v>0</v>
      </c>
      <c r="AE79" s="280">
        <f ca="1">'IMP HR - New Hires Quarterly'!AE14</f>
        <v>0</v>
      </c>
      <c r="AF79" s="16"/>
      <c r="AH79" s="16"/>
      <c r="AI79" s="16"/>
      <c r="AL79" s="15"/>
      <c r="AO79" s="15"/>
      <c r="AQ79" s="17"/>
      <c r="AR79" s="16"/>
      <c r="AU79" s="15"/>
      <c r="AX79" s="15"/>
      <c r="BA79" s="15"/>
      <c r="BC79" s="17"/>
      <c r="BD79" s="16"/>
      <c r="BG79" s="15"/>
      <c r="BJ79" s="15"/>
      <c r="BM79" s="15"/>
      <c r="BO79" s="17"/>
      <c r="BP79" s="16"/>
      <c r="BS79" s="15"/>
      <c r="BV79" s="15"/>
      <c r="BY79" s="15"/>
      <c r="CA79" s="17"/>
      <c r="CB79" s="16"/>
      <c r="CE79" s="15"/>
      <c r="CH79" s="15"/>
      <c r="CK79" s="15"/>
      <c r="CM79" s="17"/>
      <c r="CN79" s="16"/>
      <c r="CQ79" s="15"/>
      <c r="CT79" s="15"/>
      <c r="CW79" s="15"/>
      <c r="CY79" s="17"/>
      <c r="CZ79" s="16"/>
      <c r="DC79" s="15"/>
      <c r="DF79" s="15"/>
      <c r="DI79" s="15"/>
      <c r="DK79" s="17"/>
      <c r="DL79" s="16"/>
      <c r="DO79" s="15"/>
      <c r="DR79" s="15"/>
      <c r="DU79" s="15"/>
      <c r="DW79" s="17"/>
      <c r="DX79" s="16"/>
      <c r="EA79" s="15"/>
    </row>
    <row r="80" spans="2:131" x14ac:dyDescent="0.25">
      <c r="B80" s="11" t="str">
        <f>'MD - IMP'!B76</f>
        <v>SC-SP</v>
      </c>
      <c r="C80" s="17"/>
      <c r="D80" s="406">
        <f ca="1">OFFSET('IMP HR - Promotions Quarterly'!D16,0,(3*'MD - IMP'!$D76),1,1)</f>
        <v>0</v>
      </c>
      <c r="E80" s="390">
        <f ca="1">'IMP HR - New Hires Quarterly'!E15</f>
        <v>0</v>
      </c>
      <c r="F80" s="390">
        <f ca="1">'IMP HR - New Hires Quarterly'!F15</f>
        <v>0</v>
      </c>
      <c r="G80" s="402">
        <f ca="1">'IMP HR - New Hires Quarterly'!G15</f>
        <v>0</v>
      </c>
      <c r="H80" s="390">
        <f ca="1">'IMP HR - New Hires Quarterly'!H15</f>
        <v>0</v>
      </c>
      <c r="I80" s="390">
        <f ca="1">'IMP HR - New Hires Quarterly'!I15</f>
        <v>0</v>
      </c>
      <c r="J80" s="390">
        <f ca="1">'IMP HR - New Hires Quarterly'!J15</f>
        <v>1</v>
      </c>
      <c r="K80" s="402">
        <f ca="1">'IMP HR - New Hires Quarterly'!K15</f>
        <v>1</v>
      </c>
      <c r="L80" s="277">
        <f ca="1">'IMP HR - New Hires Quarterly'!L15</f>
        <v>0</v>
      </c>
      <c r="M80" s="277">
        <f ca="1">'IMP HR - New Hires Quarterly'!M15</f>
        <v>0</v>
      </c>
      <c r="N80" s="277">
        <f ca="1">'IMP HR - New Hires Quarterly'!N15</f>
        <v>4</v>
      </c>
      <c r="O80" s="344">
        <f ca="1">'IMP HR - New Hires Quarterly'!O15</f>
        <v>5</v>
      </c>
      <c r="P80" s="277">
        <f ca="1">'IMP HR - New Hires Quarterly'!P15</f>
        <v>1</v>
      </c>
      <c r="Q80" s="277">
        <f ca="1">'IMP HR - New Hires Quarterly'!Q15</f>
        <v>0</v>
      </c>
      <c r="R80" s="277">
        <f ca="1">'IMP HR - New Hires Quarterly'!R15</f>
        <v>2</v>
      </c>
      <c r="S80" s="344">
        <f ca="1">'IMP HR - New Hires Quarterly'!S15</f>
        <v>9</v>
      </c>
      <c r="T80" s="277">
        <f ca="1">'IMP HR - New Hires Quarterly'!T15</f>
        <v>7</v>
      </c>
      <c r="U80" s="277">
        <f ca="1">'IMP HR - New Hires Quarterly'!U15</f>
        <v>0</v>
      </c>
      <c r="V80" s="277">
        <f ca="1">'IMP HR - New Hires Quarterly'!V15</f>
        <v>0</v>
      </c>
      <c r="W80" s="344">
        <f ca="1">'IMP HR - New Hires Quarterly'!W15</f>
        <v>7</v>
      </c>
      <c r="X80" s="277">
        <f ca="1">'IMP HR - New Hires Quarterly'!X15</f>
        <v>6</v>
      </c>
      <c r="Y80" s="277">
        <f ca="1">'IMP HR - New Hires Quarterly'!Y15</f>
        <v>3</v>
      </c>
      <c r="Z80" s="277">
        <f ca="1">'IMP HR - New Hires Quarterly'!Z15</f>
        <v>3</v>
      </c>
      <c r="AA80" s="344">
        <f ca="1">'IMP HR - New Hires Quarterly'!AA15</f>
        <v>0</v>
      </c>
      <c r="AB80" s="277">
        <f ca="1">'IMP HR - New Hires Quarterly'!AB15</f>
        <v>0</v>
      </c>
      <c r="AC80" s="277">
        <f ca="1">'IMP HR - New Hires Quarterly'!AC15</f>
        <v>0</v>
      </c>
      <c r="AD80" s="277">
        <f ca="1">'IMP HR - New Hires Quarterly'!AD15</f>
        <v>0</v>
      </c>
      <c r="AE80" s="280">
        <f ca="1">'IMP HR - New Hires Quarterly'!AE15</f>
        <v>0</v>
      </c>
      <c r="AF80" s="16"/>
      <c r="AH80" s="16"/>
      <c r="AI80" s="16"/>
      <c r="AL80" s="15"/>
      <c r="AO80" s="15"/>
      <c r="AQ80" s="17"/>
      <c r="AR80" s="16"/>
      <c r="AU80" s="15"/>
      <c r="AX80" s="15"/>
      <c r="BA80" s="15"/>
      <c r="BC80" s="17"/>
      <c r="BD80" s="16"/>
      <c r="BG80" s="15"/>
      <c r="BJ80" s="15"/>
      <c r="BM80" s="15"/>
      <c r="BO80" s="17"/>
      <c r="BP80" s="16"/>
      <c r="BS80" s="15"/>
      <c r="BV80" s="15"/>
      <c r="BY80" s="15"/>
      <c r="CA80" s="17"/>
      <c r="CB80" s="16"/>
      <c r="CE80" s="15"/>
      <c r="CH80" s="15"/>
      <c r="CK80" s="15"/>
      <c r="CM80" s="17"/>
      <c r="CN80" s="16"/>
      <c r="CQ80" s="15"/>
      <c r="CT80" s="15"/>
      <c r="CW80" s="15"/>
      <c r="CY80" s="17"/>
      <c r="CZ80" s="16"/>
      <c r="DC80" s="15"/>
      <c r="DF80" s="15"/>
      <c r="DI80" s="15"/>
      <c r="DK80" s="17"/>
      <c r="DL80" s="16"/>
      <c r="DO80" s="15"/>
      <c r="DR80" s="15"/>
      <c r="DU80" s="15"/>
      <c r="DW80" s="17"/>
      <c r="DX80" s="16"/>
      <c r="EA80" s="15"/>
    </row>
    <row r="81" spans="2:131" x14ac:dyDescent="0.25">
      <c r="B81" s="11" t="str">
        <f>'MD - IMP'!B77</f>
        <v>OP-DE</v>
      </c>
      <c r="C81" s="17"/>
      <c r="D81" s="406">
        <f ca="1">OFFSET('IMP HR - Promotions Quarterly'!D17,0,(3*'MD - IMP'!$D77),1,1)</f>
        <v>4</v>
      </c>
      <c r="E81" s="390">
        <f ca="1">'IMP HR - New Hires Quarterly'!E16</f>
        <v>0</v>
      </c>
      <c r="F81" s="390">
        <f ca="1">'IMP HR - New Hires Quarterly'!F16</f>
        <v>0</v>
      </c>
      <c r="G81" s="402">
        <f ca="1">'IMP HR - New Hires Quarterly'!G16</f>
        <v>0</v>
      </c>
      <c r="H81" s="390">
        <f ca="1">'IMP HR - New Hires Quarterly'!H16</f>
        <v>0</v>
      </c>
      <c r="I81" s="390">
        <f ca="1">'IMP HR - New Hires Quarterly'!I16</f>
        <v>4</v>
      </c>
      <c r="J81" s="390">
        <f ca="1">'IMP HR - New Hires Quarterly'!J16</f>
        <v>0</v>
      </c>
      <c r="K81" s="402">
        <f ca="1">'IMP HR - New Hires Quarterly'!K16</f>
        <v>0</v>
      </c>
      <c r="L81" s="277">
        <f ca="1">'IMP HR - New Hires Quarterly'!L16</f>
        <v>0</v>
      </c>
      <c r="M81" s="277">
        <f ca="1">'IMP HR - New Hires Quarterly'!M16</f>
        <v>1</v>
      </c>
      <c r="N81" s="277">
        <f ca="1">'IMP HR - New Hires Quarterly'!N16</f>
        <v>0</v>
      </c>
      <c r="O81" s="344">
        <f ca="1">'IMP HR - New Hires Quarterly'!O16</f>
        <v>0</v>
      </c>
      <c r="P81" s="277">
        <f ca="1">'IMP HR - New Hires Quarterly'!P16</f>
        <v>0</v>
      </c>
      <c r="Q81" s="277">
        <f ca="1">'IMP HR - New Hires Quarterly'!Q16</f>
        <v>0</v>
      </c>
      <c r="R81" s="277">
        <f ca="1">'IMP HR - New Hires Quarterly'!R16</f>
        <v>0</v>
      </c>
      <c r="S81" s="344">
        <f ca="1">'IMP HR - New Hires Quarterly'!S16</f>
        <v>0</v>
      </c>
      <c r="T81" s="277">
        <f ca="1">'IMP HR - New Hires Quarterly'!T16</f>
        <v>0</v>
      </c>
      <c r="U81" s="277">
        <f ca="1">'IMP HR - New Hires Quarterly'!U16</f>
        <v>0</v>
      </c>
      <c r="V81" s="277">
        <f ca="1">'IMP HR - New Hires Quarterly'!V16</f>
        <v>0</v>
      </c>
      <c r="W81" s="344">
        <f ca="1">'IMP HR - New Hires Quarterly'!W16</f>
        <v>0</v>
      </c>
      <c r="X81" s="277">
        <f ca="1">'IMP HR - New Hires Quarterly'!X16</f>
        <v>0</v>
      </c>
      <c r="Y81" s="277">
        <f ca="1">'IMP HR - New Hires Quarterly'!Y16</f>
        <v>0</v>
      </c>
      <c r="Z81" s="277">
        <f ca="1">'IMP HR - New Hires Quarterly'!Z16</f>
        <v>0</v>
      </c>
      <c r="AA81" s="344">
        <f ca="1">'IMP HR - New Hires Quarterly'!AA16</f>
        <v>0</v>
      </c>
      <c r="AB81" s="277">
        <f ca="1">'IMP HR - New Hires Quarterly'!AB16</f>
        <v>0</v>
      </c>
      <c r="AC81" s="277">
        <f ca="1">'IMP HR - New Hires Quarterly'!AC16</f>
        <v>0</v>
      </c>
      <c r="AD81" s="277">
        <f ca="1">'IMP HR - New Hires Quarterly'!AD16</f>
        <v>0</v>
      </c>
      <c r="AE81" s="280">
        <f ca="1">'IMP HR - New Hires Quarterly'!AE16</f>
        <v>0</v>
      </c>
      <c r="AF81" s="16"/>
      <c r="AH81" s="16"/>
      <c r="AI81" s="16"/>
      <c r="AL81" s="15"/>
      <c r="AO81" s="15"/>
      <c r="AQ81" s="17"/>
      <c r="AR81" s="16"/>
      <c r="AU81" s="15"/>
      <c r="AX81" s="15"/>
      <c r="BA81" s="15"/>
      <c r="BC81" s="17"/>
      <c r="BD81" s="16"/>
      <c r="BG81" s="15"/>
      <c r="BJ81" s="15"/>
      <c r="BM81" s="15"/>
      <c r="BO81" s="17"/>
      <c r="BP81" s="16"/>
      <c r="BS81" s="15"/>
      <c r="BV81" s="15"/>
      <c r="BY81" s="15"/>
      <c r="CA81" s="17"/>
      <c r="CB81" s="16"/>
      <c r="CE81" s="15"/>
      <c r="CH81" s="15"/>
      <c r="CK81" s="15"/>
      <c r="CM81" s="17"/>
      <c r="CN81" s="16"/>
      <c r="CQ81" s="15"/>
      <c r="CT81" s="15"/>
      <c r="CW81" s="15"/>
      <c r="CY81" s="17"/>
      <c r="CZ81" s="16"/>
      <c r="DC81" s="15"/>
      <c r="DF81" s="15"/>
      <c r="DI81" s="15"/>
      <c r="DK81" s="17"/>
      <c r="DL81" s="16"/>
      <c r="DO81" s="15"/>
      <c r="DR81" s="15"/>
      <c r="DU81" s="15"/>
      <c r="DW81" s="17"/>
      <c r="DX81" s="16"/>
      <c r="EA81" s="15"/>
    </row>
    <row r="82" spans="2:131" x14ac:dyDescent="0.25">
      <c r="B82" s="11" t="str">
        <f>'MD - IMP'!B78</f>
        <v>OP-SI</v>
      </c>
      <c r="C82" s="17"/>
      <c r="D82" s="406">
        <f ca="1">OFFSET('IMP HR - Promotions Quarterly'!D18,0,(3*'MD - IMP'!$D78),1,1)</f>
        <v>1</v>
      </c>
      <c r="E82" s="390">
        <f ca="1">'IMP HR - New Hires Quarterly'!E17</f>
        <v>0</v>
      </c>
      <c r="F82" s="390">
        <f ca="1">'IMP HR - New Hires Quarterly'!F17</f>
        <v>0</v>
      </c>
      <c r="G82" s="402">
        <f ca="1">'IMP HR - New Hires Quarterly'!G17</f>
        <v>0</v>
      </c>
      <c r="H82" s="390">
        <f ca="1">'IMP HR - New Hires Quarterly'!H17</f>
        <v>4</v>
      </c>
      <c r="I82" s="390">
        <f ca="1">'IMP HR - New Hires Quarterly'!I17</f>
        <v>0</v>
      </c>
      <c r="J82" s="390">
        <f ca="1">'IMP HR - New Hires Quarterly'!J17</f>
        <v>0</v>
      </c>
      <c r="K82" s="402">
        <f ca="1">'IMP HR - New Hires Quarterly'!K17</f>
        <v>0</v>
      </c>
      <c r="L82" s="277">
        <f ca="1">'IMP HR - New Hires Quarterly'!L17</f>
        <v>1</v>
      </c>
      <c r="M82" s="277">
        <f ca="1">'IMP HR - New Hires Quarterly'!M17</f>
        <v>6</v>
      </c>
      <c r="N82" s="277">
        <f ca="1">'IMP HR - New Hires Quarterly'!N17</f>
        <v>0</v>
      </c>
      <c r="O82" s="344">
        <f ca="1">'IMP HR - New Hires Quarterly'!O17</f>
        <v>0</v>
      </c>
      <c r="P82" s="277">
        <f ca="1">'IMP HR - New Hires Quarterly'!P17</f>
        <v>0</v>
      </c>
      <c r="Q82" s="277">
        <f ca="1">'IMP HR - New Hires Quarterly'!Q17</f>
        <v>4</v>
      </c>
      <c r="R82" s="277">
        <f ca="1">'IMP HR - New Hires Quarterly'!R17</f>
        <v>1</v>
      </c>
      <c r="S82" s="344">
        <f ca="1">'IMP HR - New Hires Quarterly'!S17</f>
        <v>1</v>
      </c>
      <c r="T82" s="277">
        <f ca="1">'IMP HR - New Hires Quarterly'!T17</f>
        <v>1</v>
      </c>
      <c r="U82" s="277">
        <f ca="1">'IMP HR - New Hires Quarterly'!U17</f>
        <v>0</v>
      </c>
      <c r="V82" s="277">
        <f ca="1">'IMP HR - New Hires Quarterly'!V17</f>
        <v>0</v>
      </c>
      <c r="W82" s="344">
        <f ca="1">'IMP HR - New Hires Quarterly'!W17</f>
        <v>0</v>
      </c>
      <c r="X82" s="277">
        <f ca="1">'IMP HR - New Hires Quarterly'!X17</f>
        <v>0</v>
      </c>
      <c r="Y82" s="277">
        <f ca="1">'IMP HR - New Hires Quarterly'!Y17</f>
        <v>0</v>
      </c>
      <c r="Z82" s="277">
        <f ca="1">'IMP HR - New Hires Quarterly'!Z17</f>
        <v>0</v>
      </c>
      <c r="AA82" s="344">
        <f ca="1">'IMP HR - New Hires Quarterly'!AA17</f>
        <v>0</v>
      </c>
      <c r="AB82" s="277">
        <f ca="1">'IMP HR - New Hires Quarterly'!AB17</f>
        <v>0</v>
      </c>
      <c r="AC82" s="277">
        <f ca="1">'IMP HR - New Hires Quarterly'!AC17</f>
        <v>0</v>
      </c>
      <c r="AD82" s="277">
        <f ca="1">'IMP HR - New Hires Quarterly'!AD17</f>
        <v>0</v>
      </c>
      <c r="AE82" s="280">
        <f ca="1">'IMP HR - New Hires Quarterly'!AE17</f>
        <v>0</v>
      </c>
      <c r="AF82" s="16"/>
      <c r="AH82" s="16"/>
      <c r="AI82" s="16"/>
      <c r="AL82" s="15"/>
      <c r="AO82" s="15"/>
      <c r="AQ82" s="17"/>
      <c r="AR82" s="16"/>
      <c r="AU82" s="15"/>
      <c r="AX82" s="15"/>
      <c r="BA82" s="15"/>
      <c r="BC82" s="17"/>
      <c r="BD82" s="16"/>
      <c r="BG82" s="15"/>
      <c r="BJ82" s="15"/>
      <c r="BM82" s="15"/>
      <c r="BO82" s="17"/>
      <c r="BP82" s="16"/>
      <c r="BS82" s="15"/>
      <c r="BV82" s="15"/>
      <c r="BY82" s="15"/>
      <c r="CA82" s="17"/>
      <c r="CB82" s="16"/>
      <c r="CE82" s="15"/>
      <c r="CH82" s="15"/>
      <c r="CK82" s="15"/>
      <c r="CM82" s="17"/>
      <c r="CN82" s="16"/>
      <c r="CQ82" s="15"/>
      <c r="CT82" s="15"/>
      <c r="CW82" s="15"/>
      <c r="CY82" s="17"/>
      <c r="CZ82" s="16"/>
      <c r="DC82" s="15"/>
      <c r="DF82" s="15"/>
      <c r="DI82" s="15"/>
      <c r="DK82" s="17"/>
      <c r="DL82" s="16"/>
      <c r="DO82" s="15"/>
      <c r="DR82" s="15"/>
      <c r="DU82" s="15"/>
      <c r="DW82" s="17"/>
      <c r="DX82" s="16"/>
      <c r="EA82" s="15"/>
    </row>
    <row r="83" spans="2:131" x14ac:dyDescent="0.25">
      <c r="B83" s="11" t="str">
        <f>'MD - IMP'!B79</f>
        <v>OP-JI</v>
      </c>
      <c r="C83" s="17"/>
      <c r="D83" s="406">
        <f ca="1">OFFSET('IMP HR - Promotions Quarterly'!D19,0,(3*'MD - IMP'!$D79),1,1)</f>
        <v>0</v>
      </c>
      <c r="E83" s="390">
        <f ca="1">'IMP HR - New Hires Quarterly'!E18</f>
        <v>0</v>
      </c>
      <c r="F83" s="390">
        <f ca="1">'IMP HR - New Hires Quarterly'!F18</f>
        <v>0</v>
      </c>
      <c r="G83" s="402">
        <f ca="1">'IMP HR - New Hires Quarterly'!G18</f>
        <v>0</v>
      </c>
      <c r="H83" s="390">
        <f ca="1">'IMP HR - New Hires Quarterly'!H18</f>
        <v>1</v>
      </c>
      <c r="I83" s="390">
        <f ca="1">'IMP HR - New Hires Quarterly'!I18</f>
        <v>0</v>
      </c>
      <c r="J83" s="390">
        <f ca="1">'IMP HR - New Hires Quarterly'!J18</f>
        <v>0</v>
      </c>
      <c r="K83" s="402">
        <f ca="1">'IMP HR - New Hires Quarterly'!K18</f>
        <v>0</v>
      </c>
      <c r="L83" s="277">
        <f ca="1">'IMP HR - New Hires Quarterly'!L18</f>
        <v>4</v>
      </c>
      <c r="M83" s="277">
        <f ca="1">'IMP HR - New Hires Quarterly'!M18</f>
        <v>1</v>
      </c>
      <c r="N83" s="277">
        <f ca="1">'IMP HR - New Hires Quarterly'!N18</f>
        <v>0</v>
      </c>
      <c r="O83" s="344">
        <f ca="1">'IMP HR - New Hires Quarterly'!O18</f>
        <v>1</v>
      </c>
      <c r="P83" s="277">
        <f ca="1">'IMP HR - New Hires Quarterly'!P18</f>
        <v>1</v>
      </c>
      <c r="Q83" s="277">
        <f ca="1">'IMP HR - New Hires Quarterly'!Q18</f>
        <v>7</v>
      </c>
      <c r="R83" s="277">
        <f ca="1">'IMP HR - New Hires Quarterly'!R18</f>
        <v>0</v>
      </c>
      <c r="S83" s="344">
        <f ca="1">'IMP HR - New Hires Quarterly'!S18</f>
        <v>0</v>
      </c>
      <c r="T83" s="277">
        <f ca="1">'IMP HR - New Hires Quarterly'!T18</f>
        <v>0</v>
      </c>
      <c r="U83" s="277">
        <f ca="1">'IMP HR - New Hires Quarterly'!U18</f>
        <v>8</v>
      </c>
      <c r="V83" s="277">
        <f ca="1">'IMP HR - New Hires Quarterly'!V18</f>
        <v>0</v>
      </c>
      <c r="W83" s="344">
        <f ca="1">'IMP HR - New Hires Quarterly'!W18</f>
        <v>2</v>
      </c>
      <c r="X83" s="277">
        <f ca="1">'IMP HR - New Hires Quarterly'!X18</f>
        <v>0</v>
      </c>
      <c r="Y83" s="277">
        <f ca="1">'IMP HR - New Hires Quarterly'!Y18</f>
        <v>0</v>
      </c>
      <c r="Z83" s="277">
        <f ca="1">'IMP HR - New Hires Quarterly'!Z18</f>
        <v>0</v>
      </c>
      <c r="AA83" s="344">
        <f ca="1">'IMP HR - New Hires Quarterly'!AA18</f>
        <v>0</v>
      </c>
      <c r="AB83" s="277">
        <f ca="1">'IMP HR - New Hires Quarterly'!AB18</f>
        <v>0</v>
      </c>
      <c r="AC83" s="277">
        <f ca="1">'IMP HR - New Hires Quarterly'!AC18</f>
        <v>0</v>
      </c>
      <c r="AD83" s="277">
        <f ca="1">'IMP HR - New Hires Quarterly'!AD18</f>
        <v>0</v>
      </c>
      <c r="AE83" s="280">
        <f ca="1">'IMP HR - New Hires Quarterly'!AE18</f>
        <v>0</v>
      </c>
      <c r="AF83" s="16"/>
      <c r="AH83" s="16"/>
      <c r="AI83" s="16"/>
      <c r="AL83" s="15"/>
      <c r="AO83" s="15"/>
      <c r="AQ83" s="17"/>
      <c r="AR83" s="16"/>
      <c r="AU83" s="15"/>
      <c r="AX83" s="15"/>
      <c r="BA83" s="15"/>
      <c r="BC83" s="17"/>
      <c r="BD83" s="16"/>
      <c r="BG83" s="15"/>
      <c r="BJ83" s="15"/>
      <c r="BM83" s="15"/>
      <c r="BO83" s="17"/>
      <c r="BP83" s="16"/>
      <c r="BS83" s="15"/>
      <c r="BV83" s="15"/>
      <c r="BY83" s="15"/>
      <c r="CA83" s="17"/>
      <c r="CB83" s="16"/>
      <c r="CE83" s="15"/>
      <c r="CH83" s="15"/>
      <c r="CK83" s="15"/>
      <c r="CM83" s="17"/>
      <c r="CN83" s="16"/>
      <c r="CQ83" s="15"/>
      <c r="CT83" s="15"/>
      <c r="CW83" s="15"/>
      <c r="CY83" s="17"/>
      <c r="CZ83" s="16"/>
      <c r="DC83" s="15"/>
      <c r="DF83" s="15"/>
      <c r="DI83" s="15"/>
      <c r="DK83" s="17"/>
      <c r="DL83" s="16"/>
      <c r="DO83" s="15"/>
      <c r="DR83" s="15"/>
      <c r="DU83" s="15"/>
      <c r="DW83" s="17"/>
      <c r="DX83" s="16"/>
      <c r="EA83" s="15"/>
    </row>
    <row r="84" spans="2:131" x14ac:dyDescent="0.25">
      <c r="B84" s="11" t="str">
        <f>'MD - IMP'!B80</f>
        <v>OP-SP</v>
      </c>
      <c r="C84" s="17"/>
      <c r="D84" s="499">
        <f ca="1">OFFSET('IMP HR - Promotions Quarterly'!D20,0,(3*'MD - IMP'!$D80),1,1)</f>
        <v>0</v>
      </c>
      <c r="E84" s="390">
        <f ca="1">'IMP HR - New Hires Quarterly'!E19</f>
        <v>0</v>
      </c>
      <c r="F84" s="390">
        <f ca="1">'IMP HR - New Hires Quarterly'!F19</f>
        <v>0</v>
      </c>
      <c r="G84" s="402">
        <f ca="1">'IMP HR - New Hires Quarterly'!G19</f>
        <v>0</v>
      </c>
      <c r="H84" s="390">
        <f ca="1">'IMP HR - New Hires Quarterly'!H19</f>
        <v>0</v>
      </c>
      <c r="I84" s="390">
        <f ca="1">'IMP HR - New Hires Quarterly'!I19</f>
        <v>0</v>
      </c>
      <c r="J84" s="390">
        <f ca="1">'IMP HR - New Hires Quarterly'!J19</f>
        <v>1</v>
      </c>
      <c r="K84" s="402">
        <f ca="1">'IMP HR - New Hires Quarterly'!K19</f>
        <v>1</v>
      </c>
      <c r="L84" s="277">
        <f ca="1">'IMP HR - New Hires Quarterly'!L19</f>
        <v>0</v>
      </c>
      <c r="M84" s="277">
        <f ca="1">'IMP HR - New Hires Quarterly'!M19</f>
        <v>0</v>
      </c>
      <c r="N84" s="277">
        <f ca="1">'IMP HR - New Hires Quarterly'!N19</f>
        <v>4</v>
      </c>
      <c r="O84" s="344">
        <f ca="1">'IMP HR - New Hires Quarterly'!O19</f>
        <v>5</v>
      </c>
      <c r="P84" s="277">
        <f ca="1">'IMP HR - New Hires Quarterly'!P19</f>
        <v>1</v>
      </c>
      <c r="Q84" s="277">
        <f ca="1">'IMP HR - New Hires Quarterly'!Q19</f>
        <v>0</v>
      </c>
      <c r="R84" s="277">
        <f ca="1">'IMP HR - New Hires Quarterly'!R19</f>
        <v>2</v>
      </c>
      <c r="S84" s="344">
        <f ca="1">'IMP HR - New Hires Quarterly'!S19</f>
        <v>9</v>
      </c>
      <c r="T84" s="277">
        <f ca="1">'IMP HR - New Hires Quarterly'!T19</f>
        <v>7</v>
      </c>
      <c r="U84" s="277">
        <f ca="1">'IMP HR - New Hires Quarterly'!U19</f>
        <v>0</v>
      </c>
      <c r="V84" s="277">
        <f ca="1">'IMP HR - New Hires Quarterly'!V19</f>
        <v>0</v>
      </c>
      <c r="W84" s="344">
        <f ca="1">'IMP HR - New Hires Quarterly'!W19</f>
        <v>7</v>
      </c>
      <c r="X84" s="277">
        <f ca="1">'IMP HR - New Hires Quarterly'!X19</f>
        <v>6</v>
      </c>
      <c r="Y84" s="277">
        <f ca="1">'IMP HR - New Hires Quarterly'!Y19</f>
        <v>3</v>
      </c>
      <c r="Z84" s="277">
        <f ca="1">'IMP HR - New Hires Quarterly'!Z19</f>
        <v>3</v>
      </c>
      <c r="AA84" s="344">
        <f ca="1">'IMP HR - New Hires Quarterly'!AA19</f>
        <v>0</v>
      </c>
      <c r="AB84" s="277">
        <f ca="1">'IMP HR - New Hires Quarterly'!AB19</f>
        <v>0</v>
      </c>
      <c r="AC84" s="277">
        <f ca="1">'IMP HR - New Hires Quarterly'!AC19</f>
        <v>0</v>
      </c>
      <c r="AD84" s="277">
        <f ca="1">'IMP HR - New Hires Quarterly'!AD19</f>
        <v>0</v>
      </c>
      <c r="AE84" s="280">
        <f ca="1">'IMP HR - New Hires Quarterly'!AE19</f>
        <v>0</v>
      </c>
      <c r="AF84" s="16"/>
      <c r="AH84" s="16"/>
      <c r="AI84" s="16"/>
      <c r="AL84" s="15"/>
      <c r="AO84" s="15"/>
      <c r="AQ84" s="17"/>
      <c r="AR84" s="16"/>
      <c r="AU84" s="15"/>
      <c r="AX84" s="15"/>
      <c r="BA84" s="15"/>
      <c r="BC84" s="17"/>
      <c r="BD84" s="16"/>
      <c r="BG84" s="15"/>
      <c r="BJ84" s="15"/>
      <c r="BM84" s="15"/>
      <c r="BO84" s="17"/>
      <c r="BP84" s="16"/>
      <c r="BS84" s="15"/>
      <c r="BV84" s="15"/>
      <c r="BY84" s="15"/>
      <c r="CA84" s="17"/>
      <c r="CB84" s="16"/>
      <c r="CE84" s="15"/>
      <c r="CH84" s="15"/>
      <c r="CK84" s="15"/>
      <c r="CM84" s="17"/>
      <c r="CN84" s="16"/>
      <c r="CQ84" s="15"/>
      <c r="CT84" s="15"/>
      <c r="CW84" s="15"/>
      <c r="CY84" s="17"/>
      <c r="CZ84" s="16"/>
      <c r="DC84" s="15"/>
      <c r="DF84" s="15"/>
      <c r="DI84" s="15"/>
      <c r="DK84" s="17"/>
      <c r="DL84" s="16"/>
      <c r="DO84" s="15"/>
      <c r="DR84" s="15"/>
      <c r="DU84" s="15"/>
      <c r="DW84" s="17"/>
      <c r="DX84" s="16"/>
      <c r="EA84" s="15"/>
    </row>
    <row r="85" spans="2:131" s="509" customFormat="1" x14ac:dyDescent="0.25">
      <c r="B85" s="501" t="str">
        <f>'MD - IMP'!B81</f>
        <v>PJMG</v>
      </c>
      <c r="C85" s="502"/>
      <c r="D85" s="503"/>
      <c r="E85" s="504"/>
      <c r="F85" s="504"/>
      <c r="G85" s="505"/>
      <c r="H85" s="504"/>
      <c r="I85" s="504"/>
      <c r="J85" s="504"/>
      <c r="K85" s="505"/>
      <c r="L85" s="506"/>
      <c r="M85" s="506"/>
      <c r="N85" s="506"/>
      <c r="O85" s="507"/>
      <c r="P85" s="506"/>
      <c r="Q85" s="506"/>
      <c r="R85" s="506"/>
      <c r="S85" s="507"/>
      <c r="T85" s="506"/>
      <c r="U85" s="506"/>
      <c r="V85" s="506"/>
      <c r="W85" s="507"/>
      <c r="X85" s="506"/>
      <c r="Y85" s="506"/>
      <c r="Z85" s="506"/>
      <c r="AA85" s="507"/>
      <c r="AB85" s="506"/>
      <c r="AC85" s="506"/>
      <c r="AD85" s="506"/>
      <c r="AE85" s="508"/>
      <c r="AF85" s="504"/>
      <c r="AH85" s="504"/>
      <c r="AI85" s="504"/>
      <c r="AL85" s="510"/>
      <c r="AO85" s="510"/>
      <c r="AQ85" s="502"/>
      <c r="AR85" s="504"/>
      <c r="AU85" s="510"/>
      <c r="AX85" s="510"/>
      <c r="BA85" s="510"/>
      <c r="BC85" s="502"/>
      <c r="BD85" s="504"/>
      <c r="BG85" s="510"/>
      <c r="BJ85" s="510"/>
      <c r="BM85" s="510"/>
      <c r="BO85" s="502"/>
      <c r="BP85" s="504"/>
      <c r="BS85" s="510"/>
      <c r="BV85" s="510"/>
      <c r="BY85" s="510"/>
      <c r="CA85" s="502"/>
      <c r="CB85" s="504"/>
      <c r="CE85" s="510"/>
      <c r="CH85" s="510"/>
      <c r="CK85" s="510"/>
      <c r="CM85" s="502"/>
      <c r="CN85" s="504"/>
      <c r="CQ85" s="510"/>
      <c r="CT85" s="510"/>
      <c r="CW85" s="510"/>
      <c r="CY85" s="502"/>
      <c r="CZ85" s="504"/>
      <c r="DC85" s="510"/>
      <c r="DF85" s="510"/>
      <c r="DI85" s="510"/>
      <c r="DK85" s="502"/>
      <c r="DL85" s="504"/>
      <c r="DO85" s="510"/>
      <c r="DR85" s="510"/>
      <c r="DU85" s="510"/>
      <c r="DW85" s="502"/>
      <c r="DX85" s="504"/>
      <c r="EA85" s="510"/>
    </row>
    <row r="86" spans="2:131" s="509" customFormat="1" x14ac:dyDescent="0.25">
      <c r="B86" s="501" t="str">
        <f>'MD - IMP'!B82</f>
        <v>SRQA</v>
      </c>
      <c r="C86" s="502"/>
      <c r="D86" s="503"/>
      <c r="E86" s="504"/>
      <c r="F86" s="504"/>
      <c r="G86" s="505"/>
      <c r="H86" s="504"/>
      <c r="I86" s="504"/>
      <c r="J86" s="504"/>
      <c r="K86" s="505"/>
      <c r="L86" s="506"/>
      <c r="M86" s="506"/>
      <c r="N86" s="506"/>
      <c r="O86" s="507"/>
      <c r="P86" s="506"/>
      <c r="Q86" s="506"/>
      <c r="R86" s="506"/>
      <c r="S86" s="507"/>
      <c r="T86" s="506"/>
      <c r="U86" s="506"/>
      <c r="V86" s="506"/>
      <c r="W86" s="507"/>
      <c r="X86" s="506"/>
      <c r="Y86" s="506"/>
      <c r="Z86" s="506"/>
      <c r="AA86" s="507"/>
      <c r="AB86" s="506"/>
      <c r="AC86" s="506"/>
      <c r="AD86" s="506"/>
      <c r="AE86" s="508"/>
      <c r="AF86" s="504"/>
      <c r="AH86" s="504"/>
      <c r="AI86" s="504"/>
      <c r="AL86" s="510"/>
      <c r="AO86" s="510"/>
      <c r="AQ86" s="502"/>
      <c r="AR86" s="504"/>
      <c r="AU86" s="510"/>
      <c r="AX86" s="510"/>
      <c r="BA86" s="510"/>
      <c r="BC86" s="502"/>
      <c r="BD86" s="504"/>
      <c r="BG86" s="510"/>
      <c r="BJ86" s="510"/>
      <c r="BM86" s="510"/>
      <c r="BO86" s="502"/>
      <c r="BP86" s="504"/>
      <c r="BS86" s="510"/>
      <c r="BV86" s="510"/>
      <c r="BY86" s="510"/>
      <c r="CA86" s="502"/>
      <c r="CB86" s="504"/>
      <c r="CE86" s="510"/>
      <c r="CH86" s="510"/>
      <c r="CK86" s="510"/>
      <c r="CM86" s="502"/>
      <c r="CN86" s="504"/>
      <c r="CQ86" s="510"/>
      <c r="CT86" s="510"/>
      <c r="CW86" s="510"/>
      <c r="CY86" s="502"/>
      <c r="CZ86" s="504"/>
      <c r="DC86" s="510"/>
      <c r="DF86" s="510"/>
      <c r="DI86" s="510"/>
      <c r="DK86" s="502"/>
      <c r="DL86" s="504"/>
      <c r="DO86" s="510"/>
      <c r="DR86" s="510"/>
      <c r="DU86" s="510"/>
      <c r="DW86" s="502"/>
      <c r="DX86" s="504"/>
      <c r="EA86" s="510"/>
    </row>
    <row r="87" spans="2:131" s="509" customFormat="1" x14ac:dyDescent="0.25">
      <c r="B87" s="501" t="str">
        <f>'MD - IMP'!B83</f>
        <v>DBA</v>
      </c>
      <c r="C87" s="502"/>
      <c r="D87" s="503"/>
      <c r="E87" s="504"/>
      <c r="F87" s="504"/>
      <c r="G87" s="505"/>
      <c r="H87" s="504"/>
      <c r="I87" s="504"/>
      <c r="J87" s="504"/>
      <c r="K87" s="505"/>
      <c r="L87" s="506"/>
      <c r="M87" s="506"/>
      <c r="N87" s="506"/>
      <c r="O87" s="507"/>
      <c r="P87" s="506"/>
      <c r="Q87" s="506"/>
      <c r="R87" s="506"/>
      <c r="S87" s="507"/>
      <c r="T87" s="506"/>
      <c r="U87" s="506"/>
      <c r="V87" s="506"/>
      <c r="W87" s="507"/>
      <c r="X87" s="506"/>
      <c r="Y87" s="506"/>
      <c r="Z87" s="506"/>
      <c r="AA87" s="507"/>
      <c r="AB87" s="506"/>
      <c r="AC87" s="506"/>
      <c r="AD87" s="506"/>
      <c r="AE87" s="508"/>
      <c r="AF87" s="504"/>
      <c r="AH87" s="504"/>
      <c r="AI87" s="504"/>
      <c r="AL87" s="510"/>
      <c r="AO87" s="510"/>
      <c r="AQ87" s="502"/>
      <c r="AR87" s="504"/>
      <c r="AU87" s="510"/>
      <c r="AX87" s="510"/>
      <c r="BA87" s="510"/>
      <c r="BC87" s="502"/>
      <c r="BD87" s="504"/>
      <c r="BG87" s="510"/>
      <c r="BJ87" s="510"/>
      <c r="BM87" s="510"/>
      <c r="BO87" s="502"/>
      <c r="BP87" s="504"/>
      <c r="BS87" s="510"/>
      <c r="BV87" s="510"/>
      <c r="BY87" s="510"/>
      <c r="CA87" s="502"/>
      <c r="CB87" s="504"/>
      <c r="CE87" s="510"/>
      <c r="CH87" s="510"/>
      <c r="CK87" s="510"/>
      <c r="CM87" s="502"/>
      <c r="CN87" s="504"/>
      <c r="CQ87" s="510"/>
      <c r="CT87" s="510"/>
      <c r="CW87" s="510"/>
      <c r="CY87" s="502"/>
      <c r="CZ87" s="504"/>
      <c r="DC87" s="510"/>
      <c r="DF87" s="510"/>
      <c r="DI87" s="510"/>
      <c r="DK87" s="502"/>
      <c r="DL87" s="504"/>
      <c r="DO87" s="510"/>
      <c r="DR87" s="510"/>
      <c r="DU87" s="510"/>
      <c r="DW87" s="502"/>
      <c r="DX87" s="504"/>
      <c r="EA87" s="510"/>
    </row>
    <row r="88" spans="2:131" s="509" customFormat="1" x14ac:dyDescent="0.25">
      <c r="B88" s="501" t="str">
        <f>'MD - IMP'!B84</f>
        <v>DVPS</v>
      </c>
      <c r="C88" s="502"/>
      <c r="D88" s="503"/>
      <c r="E88" s="504"/>
      <c r="F88" s="504"/>
      <c r="G88" s="505"/>
      <c r="H88" s="504"/>
      <c r="I88" s="504"/>
      <c r="J88" s="504"/>
      <c r="K88" s="505"/>
      <c r="L88" s="506"/>
      <c r="M88" s="506"/>
      <c r="N88" s="506"/>
      <c r="O88" s="507"/>
      <c r="P88" s="506"/>
      <c r="Q88" s="506"/>
      <c r="R88" s="506"/>
      <c r="S88" s="507"/>
      <c r="T88" s="506"/>
      <c r="U88" s="506"/>
      <c r="V88" s="506"/>
      <c r="W88" s="507"/>
      <c r="X88" s="506"/>
      <c r="Y88" s="506"/>
      <c r="Z88" s="506"/>
      <c r="AA88" s="507"/>
      <c r="AB88" s="506"/>
      <c r="AC88" s="506"/>
      <c r="AD88" s="506"/>
      <c r="AE88" s="508"/>
      <c r="AF88" s="504"/>
      <c r="AH88" s="504"/>
      <c r="AI88" s="504"/>
      <c r="AL88" s="510"/>
      <c r="AO88" s="510"/>
      <c r="AQ88" s="502"/>
      <c r="AR88" s="504"/>
      <c r="AU88" s="510"/>
      <c r="AX88" s="510"/>
      <c r="BA88" s="510"/>
      <c r="BC88" s="502"/>
      <c r="BD88" s="504"/>
      <c r="BG88" s="510"/>
      <c r="BJ88" s="510"/>
      <c r="BM88" s="510"/>
      <c r="BO88" s="502"/>
      <c r="BP88" s="504"/>
      <c r="BS88" s="510"/>
      <c r="BV88" s="510"/>
      <c r="BY88" s="510"/>
      <c r="CA88" s="502"/>
      <c r="CB88" s="504"/>
      <c r="CE88" s="510"/>
      <c r="CH88" s="510"/>
      <c r="CK88" s="510"/>
      <c r="CM88" s="502"/>
      <c r="CN88" s="504"/>
      <c r="CQ88" s="510"/>
      <c r="CT88" s="510"/>
      <c r="CW88" s="510"/>
      <c r="CY88" s="502"/>
      <c r="CZ88" s="504"/>
      <c r="DC88" s="510"/>
      <c r="DF88" s="510"/>
      <c r="DI88" s="510"/>
      <c r="DK88" s="502"/>
      <c r="DL88" s="504"/>
      <c r="DO88" s="510"/>
      <c r="DR88" s="510"/>
      <c r="DU88" s="510"/>
      <c r="DW88" s="502"/>
      <c r="DX88" s="504"/>
      <c r="EA88" s="510"/>
    </row>
    <row r="89" spans="2:131" x14ac:dyDescent="0.25">
      <c r="B89" s="11" t="str">
        <f>'MD - IMP'!B85</f>
        <v/>
      </c>
      <c r="C89" s="17"/>
      <c r="D89" s="406"/>
      <c r="E89" s="390"/>
      <c r="F89" s="390"/>
      <c r="G89" s="402"/>
      <c r="H89" s="390"/>
      <c r="I89" s="390"/>
      <c r="J89" s="390"/>
      <c r="K89" s="402"/>
      <c r="L89" s="277"/>
      <c r="M89" s="277"/>
      <c r="N89" s="277"/>
      <c r="O89" s="344"/>
      <c r="P89" s="277"/>
      <c r="Q89" s="277"/>
      <c r="R89" s="277"/>
      <c r="S89" s="344"/>
      <c r="T89" s="277"/>
      <c r="U89" s="277"/>
      <c r="V89" s="277"/>
      <c r="W89" s="344"/>
      <c r="X89" s="278"/>
      <c r="Y89" s="278"/>
      <c r="Z89" s="278"/>
      <c r="AA89" s="344"/>
      <c r="AB89" s="277"/>
      <c r="AC89" s="277"/>
      <c r="AD89" s="277"/>
      <c r="AE89" s="280"/>
      <c r="AF89" s="16"/>
      <c r="AH89" s="16"/>
      <c r="AI89" s="16"/>
      <c r="AL89" s="15"/>
      <c r="AO89" s="15"/>
      <c r="AQ89" s="17"/>
      <c r="AR89" s="16"/>
      <c r="AU89" s="15"/>
      <c r="AX89" s="15"/>
      <c r="BA89" s="15"/>
      <c r="BC89" s="17"/>
      <c r="BD89" s="16"/>
      <c r="BG89" s="15"/>
      <c r="BJ89" s="15"/>
      <c r="BM89" s="15"/>
      <c r="BO89" s="17"/>
      <c r="BP89" s="16"/>
      <c r="BS89" s="15"/>
      <c r="BV89" s="15"/>
      <c r="BY89" s="15"/>
      <c r="CA89" s="17"/>
      <c r="CB89" s="16"/>
      <c r="CE89" s="15"/>
      <c r="CH89" s="15"/>
      <c r="CK89" s="15"/>
      <c r="CM89" s="17"/>
      <c r="CN89" s="16"/>
      <c r="CQ89" s="15"/>
      <c r="CT89" s="15"/>
      <c r="CW89" s="15"/>
      <c r="CY89" s="17"/>
      <c r="CZ89" s="16"/>
      <c r="DC89" s="15"/>
      <c r="DF89" s="15"/>
      <c r="DI89" s="15"/>
      <c r="DK89" s="17"/>
      <c r="DL89" s="16"/>
      <c r="DO89" s="15"/>
      <c r="DR89" s="15"/>
      <c r="DU89" s="15"/>
      <c r="DW89" s="17"/>
    </row>
    <row r="90" spans="2:131" x14ac:dyDescent="0.25">
      <c r="B90" s="11" t="str">
        <f>'MD - IMP'!B86</f>
        <v/>
      </c>
      <c r="C90" s="17"/>
      <c r="D90" s="407"/>
      <c r="E90" s="16"/>
      <c r="F90" s="16"/>
      <c r="G90" s="350"/>
      <c r="H90" s="16"/>
      <c r="I90" s="16"/>
      <c r="J90" s="16"/>
      <c r="K90" s="350"/>
      <c r="L90" s="277"/>
      <c r="M90" s="277"/>
      <c r="N90" s="277"/>
      <c r="O90" s="344"/>
      <c r="P90" s="277"/>
      <c r="Q90" s="277"/>
      <c r="R90" s="277"/>
      <c r="S90" s="344"/>
      <c r="T90" s="277"/>
      <c r="U90" s="277"/>
      <c r="V90" s="277"/>
      <c r="W90" s="344"/>
      <c r="X90" s="278"/>
      <c r="Y90" s="278"/>
      <c r="Z90" s="278"/>
      <c r="AA90" s="344"/>
      <c r="AB90" s="277"/>
      <c r="AC90" s="277"/>
      <c r="AD90" s="277"/>
      <c r="AE90" s="280"/>
      <c r="AF90" s="16"/>
      <c r="AH90" s="16"/>
      <c r="AI90" s="16"/>
      <c r="AL90" s="15"/>
      <c r="AO90" s="15"/>
      <c r="AQ90" s="17"/>
      <c r="AR90" s="16"/>
      <c r="AU90" s="15"/>
      <c r="AX90" s="15"/>
      <c r="BA90" s="15"/>
      <c r="BC90" s="17"/>
      <c r="BD90" s="16"/>
      <c r="BG90" s="15"/>
      <c r="BJ90" s="15"/>
      <c r="BM90" s="15"/>
      <c r="BO90" s="17"/>
      <c r="BP90" s="16"/>
      <c r="BS90" s="15"/>
      <c r="BV90" s="15"/>
      <c r="BY90" s="15"/>
      <c r="CA90" s="17"/>
      <c r="CB90" s="16"/>
      <c r="CE90" s="15"/>
      <c r="CH90" s="15"/>
      <c r="CK90" s="15"/>
      <c r="CM90" s="17"/>
      <c r="CN90" s="16"/>
      <c r="CQ90" s="15"/>
      <c r="CT90" s="15"/>
      <c r="CW90" s="15"/>
      <c r="CY90" s="17"/>
      <c r="CZ90" s="16"/>
      <c r="DC90" s="15"/>
      <c r="DF90" s="15"/>
      <c r="DI90" s="15"/>
      <c r="DK90" s="17"/>
      <c r="DL90" s="16"/>
      <c r="DO90" s="15"/>
      <c r="DR90" s="15"/>
      <c r="DU90" s="15"/>
      <c r="DW90" s="17"/>
    </row>
    <row r="91" spans="2:131" x14ac:dyDescent="0.25">
      <c r="B91" s="11" t="str">
        <f>'MD - IMP'!B87</f>
        <v/>
      </c>
      <c r="C91" s="17"/>
      <c r="D91" s="407"/>
      <c r="E91" s="16"/>
      <c r="F91" s="16"/>
      <c r="G91" s="350"/>
      <c r="H91" s="16"/>
      <c r="I91" s="16"/>
      <c r="J91" s="16"/>
      <c r="K91" s="350"/>
      <c r="L91" s="277"/>
      <c r="M91" s="277"/>
      <c r="N91" s="277"/>
      <c r="O91" s="344"/>
      <c r="P91" s="277"/>
      <c r="Q91" s="277"/>
      <c r="R91" s="277"/>
      <c r="S91" s="344"/>
      <c r="T91" s="277"/>
      <c r="U91" s="277"/>
      <c r="V91" s="277"/>
      <c r="W91" s="344"/>
      <c r="X91" s="278"/>
      <c r="Y91" s="278"/>
      <c r="Z91" s="278"/>
      <c r="AA91" s="344"/>
      <c r="AB91" s="277"/>
      <c r="AC91" s="277"/>
      <c r="AD91" s="277"/>
      <c r="AE91" s="280"/>
      <c r="AF91" s="16"/>
      <c r="AH91" s="16"/>
      <c r="AI91" s="16"/>
      <c r="AL91" s="15"/>
      <c r="AO91" s="15"/>
      <c r="AQ91" s="17"/>
      <c r="AR91" s="16"/>
      <c r="AU91" s="15"/>
      <c r="AX91" s="15"/>
      <c r="BA91" s="15"/>
      <c r="BC91" s="17"/>
      <c r="BD91" s="16"/>
      <c r="BG91" s="15"/>
      <c r="BJ91" s="15"/>
      <c r="BM91" s="15"/>
      <c r="BO91" s="17"/>
      <c r="BP91" s="16"/>
      <c r="BS91" s="15"/>
      <c r="BV91" s="15"/>
      <c r="BY91" s="15"/>
      <c r="CA91" s="17"/>
      <c r="CB91" s="16"/>
      <c r="CE91" s="15"/>
      <c r="CH91" s="15"/>
      <c r="CK91" s="15"/>
      <c r="CM91" s="17"/>
      <c r="CN91" s="16"/>
      <c r="CQ91" s="15"/>
      <c r="CT91" s="15"/>
      <c r="CW91" s="15"/>
      <c r="CY91" s="17"/>
      <c r="CZ91" s="16"/>
      <c r="DC91" s="15"/>
      <c r="DF91" s="15"/>
      <c r="DI91" s="15"/>
      <c r="DK91" s="17"/>
      <c r="DL91" s="16"/>
      <c r="DO91" s="15"/>
      <c r="DR91" s="15"/>
      <c r="DU91" s="15"/>
      <c r="DW91" s="17"/>
    </row>
    <row r="92" spans="2:131" ht="17.25" thickBot="1" x14ac:dyDescent="0.3">
      <c r="B92" s="11" t="str">
        <f>'MD - IMP'!B88</f>
        <v/>
      </c>
      <c r="C92" s="17"/>
      <c r="D92" s="407"/>
      <c r="E92" s="16"/>
      <c r="F92" s="16"/>
      <c r="G92" s="350"/>
      <c r="H92" s="16"/>
      <c r="I92" s="16"/>
      <c r="J92" s="16"/>
      <c r="K92" s="350"/>
      <c r="L92" s="277"/>
      <c r="M92" s="277"/>
      <c r="N92" s="277"/>
      <c r="O92" s="344"/>
      <c r="P92" s="277"/>
      <c r="Q92" s="277"/>
      <c r="R92" s="277"/>
      <c r="S92" s="344"/>
      <c r="T92" s="277"/>
      <c r="U92" s="277"/>
      <c r="V92" s="277"/>
      <c r="W92" s="344"/>
      <c r="X92" s="278"/>
      <c r="Y92" s="278"/>
      <c r="Z92" s="278"/>
      <c r="AA92" s="344"/>
      <c r="AB92" s="277"/>
      <c r="AC92" s="277"/>
      <c r="AD92" s="277"/>
      <c r="AE92" s="280"/>
      <c r="AF92" s="16"/>
      <c r="AH92" s="16"/>
      <c r="AI92" s="16"/>
      <c r="AL92" s="15"/>
      <c r="AO92" s="15"/>
      <c r="AQ92" s="17"/>
      <c r="AR92" s="16"/>
      <c r="AU92" s="15"/>
      <c r="AX92" s="15"/>
      <c r="BA92" s="15"/>
      <c r="BC92" s="17"/>
      <c r="BD92" s="16"/>
      <c r="BG92" s="15"/>
      <c r="BJ92" s="15"/>
      <c r="BM92" s="15"/>
      <c r="BO92" s="17"/>
      <c r="BP92" s="16"/>
      <c r="BS92" s="15"/>
      <c r="BV92" s="15"/>
      <c r="BY92" s="15"/>
      <c r="CA92" s="17"/>
      <c r="CB92" s="16"/>
      <c r="CE92" s="15"/>
      <c r="CH92" s="15"/>
      <c r="CK92" s="15"/>
      <c r="CM92" s="17"/>
      <c r="CN92" s="16"/>
      <c r="CQ92" s="15"/>
      <c r="CT92" s="15"/>
      <c r="CW92" s="15"/>
      <c r="CY92" s="17"/>
      <c r="CZ92" s="16"/>
      <c r="DC92" s="15"/>
      <c r="DF92" s="15"/>
      <c r="DI92" s="15"/>
      <c r="DK92" s="17"/>
      <c r="DL92" s="16"/>
      <c r="DO92" s="15"/>
      <c r="DR92" s="15"/>
      <c r="DU92" s="15"/>
      <c r="DW92" s="17"/>
    </row>
    <row r="93" spans="2:131" s="32" customFormat="1" ht="17.25" thickTop="1" x14ac:dyDescent="0.25">
      <c r="B93" s="30"/>
      <c r="C93" s="31"/>
      <c r="D93" s="408"/>
      <c r="G93" s="403"/>
      <c r="K93" s="403"/>
      <c r="L93" s="274"/>
      <c r="M93" s="274"/>
      <c r="N93" s="274"/>
      <c r="O93" s="349"/>
      <c r="P93" s="274"/>
      <c r="Q93" s="274"/>
      <c r="R93" s="274"/>
      <c r="S93" s="349"/>
      <c r="T93" s="274"/>
      <c r="U93" s="274"/>
      <c r="V93" s="274"/>
      <c r="W93" s="349"/>
      <c r="X93" s="274"/>
      <c r="Y93" s="274"/>
      <c r="Z93" s="274"/>
      <c r="AA93" s="349"/>
      <c r="AB93" s="274"/>
      <c r="AC93" s="274"/>
      <c r="AD93" s="274"/>
      <c r="AE93" s="276"/>
      <c r="AL93" s="33"/>
      <c r="AO93" s="33"/>
      <c r="AQ93" s="31"/>
      <c r="AU93" s="33"/>
      <c r="AX93" s="33"/>
      <c r="BA93" s="33"/>
      <c r="BC93" s="31"/>
      <c r="BG93" s="33"/>
      <c r="BJ93" s="33"/>
      <c r="BM93" s="33"/>
      <c r="BO93" s="31"/>
      <c r="BS93" s="33"/>
      <c r="BV93" s="33"/>
      <c r="BY93" s="33"/>
      <c r="CA93" s="31"/>
      <c r="CE93" s="33"/>
      <c r="CH93" s="33"/>
      <c r="CK93" s="33"/>
      <c r="CM93" s="31"/>
      <c r="CQ93" s="33"/>
      <c r="CT93" s="33"/>
      <c r="CW93" s="33"/>
      <c r="CY93" s="31"/>
      <c r="DC93" s="33"/>
      <c r="DF93" s="33"/>
      <c r="DI93" s="33"/>
      <c r="DK93" s="31"/>
      <c r="DO93" s="33"/>
      <c r="DR93" s="33"/>
      <c r="DU93" s="33"/>
      <c r="DW93" s="31"/>
    </row>
    <row r="94" spans="2:131" x14ac:dyDescent="0.25">
      <c r="B94" s="11" t="s">
        <v>342</v>
      </c>
      <c r="C94" s="17"/>
      <c r="D94" s="407">
        <f ca="1">SUM(D68:D92)</f>
        <v>20</v>
      </c>
      <c r="E94" s="16">
        <f t="shared" ref="E94:K94" ca="1" si="24">SUM(E68:E92)</f>
        <v>1</v>
      </c>
      <c r="F94" s="16">
        <f t="shared" ca="1" si="24"/>
        <v>0</v>
      </c>
      <c r="G94" s="350">
        <f t="shared" ca="1" si="24"/>
        <v>0</v>
      </c>
      <c r="H94" s="16">
        <f t="shared" ca="1" si="24"/>
        <v>20</v>
      </c>
      <c r="I94" s="16">
        <f t="shared" ca="1" si="24"/>
        <v>16</v>
      </c>
      <c r="J94" s="16">
        <f t="shared" ca="1" si="24"/>
        <v>4</v>
      </c>
      <c r="K94" s="350">
        <f t="shared" ca="1" si="24"/>
        <v>4</v>
      </c>
      <c r="L94" s="277">
        <f ca="1">SUM(L68:L92)</f>
        <v>20</v>
      </c>
      <c r="M94" s="277">
        <f t="shared" ref="M94:AE94" ca="1" si="25">SUM(M68:M92)</f>
        <v>32</v>
      </c>
      <c r="N94" s="277">
        <f t="shared" ca="1" si="25"/>
        <v>16</v>
      </c>
      <c r="O94" s="344">
        <f t="shared" ca="1" si="25"/>
        <v>24</v>
      </c>
      <c r="P94" s="277">
        <f t="shared" ca="1" si="25"/>
        <v>8</v>
      </c>
      <c r="Q94" s="277">
        <f t="shared" ca="1" si="25"/>
        <v>44</v>
      </c>
      <c r="R94" s="277">
        <f t="shared" ca="1" si="25"/>
        <v>12</v>
      </c>
      <c r="S94" s="344">
        <f t="shared" ca="1" si="25"/>
        <v>40</v>
      </c>
      <c r="T94" s="277">
        <f t="shared" ca="1" si="25"/>
        <v>32</v>
      </c>
      <c r="U94" s="277">
        <f t="shared" ca="1" si="25"/>
        <v>32</v>
      </c>
      <c r="V94" s="277">
        <f t="shared" ca="1" si="25"/>
        <v>0</v>
      </c>
      <c r="W94" s="344">
        <f t="shared" ca="1" si="25"/>
        <v>36</v>
      </c>
      <c r="X94" s="278">
        <f t="shared" ca="1" si="25"/>
        <v>24</v>
      </c>
      <c r="Y94" s="278">
        <f t="shared" ca="1" si="25"/>
        <v>12</v>
      </c>
      <c r="Z94" s="278">
        <f t="shared" ca="1" si="25"/>
        <v>12</v>
      </c>
      <c r="AA94" s="344">
        <f t="shared" ca="1" si="25"/>
        <v>0</v>
      </c>
      <c r="AB94" s="277">
        <f t="shared" ca="1" si="25"/>
        <v>0</v>
      </c>
      <c r="AC94" s="277">
        <f t="shared" ca="1" si="25"/>
        <v>0</v>
      </c>
      <c r="AD94" s="277">
        <f t="shared" ca="1" si="25"/>
        <v>0</v>
      </c>
      <c r="AE94" s="280">
        <f t="shared" ca="1" si="25"/>
        <v>0</v>
      </c>
      <c r="AF94" s="16"/>
      <c r="AH94" s="16"/>
      <c r="AI94" s="16"/>
      <c r="AL94" s="15"/>
      <c r="AO94" s="15"/>
      <c r="AQ94" s="17"/>
      <c r="AR94" s="16"/>
      <c r="AU94" s="15"/>
      <c r="AX94" s="15"/>
      <c r="BA94" s="15"/>
      <c r="BC94" s="17"/>
      <c r="BD94" s="16"/>
      <c r="BG94" s="15"/>
      <c r="BJ94" s="15"/>
      <c r="BM94" s="15"/>
      <c r="BO94" s="17"/>
      <c r="BP94" s="16"/>
      <c r="BS94" s="15"/>
      <c r="BV94" s="15"/>
      <c r="BY94" s="15"/>
      <c r="CA94" s="17"/>
      <c r="CB94" s="16"/>
      <c r="CE94" s="15"/>
      <c r="CH94" s="15"/>
      <c r="CK94" s="15"/>
      <c r="CM94" s="17"/>
      <c r="CN94" s="16"/>
      <c r="CQ94" s="15"/>
      <c r="CT94" s="15"/>
      <c r="CW94" s="15"/>
      <c r="CY94" s="17"/>
      <c r="CZ94" s="16"/>
      <c r="DC94" s="15"/>
      <c r="DF94" s="15"/>
      <c r="DI94" s="15"/>
      <c r="DK94" s="17"/>
      <c r="DL94" s="16"/>
      <c r="DO94" s="15"/>
      <c r="DR94" s="15"/>
      <c r="DU94" s="15"/>
      <c r="DW94" s="17"/>
    </row>
    <row r="95" spans="2:131" x14ac:dyDescent="0.25">
      <c r="C95" s="17"/>
      <c r="D95" s="407"/>
      <c r="E95" s="16"/>
      <c r="F95" s="16"/>
      <c r="G95" s="350"/>
      <c r="H95" s="16"/>
      <c r="I95" s="16"/>
      <c r="J95" s="16"/>
      <c r="K95" s="350"/>
      <c r="L95" s="16"/>
      <c r="M95" s="16"/>
      <c r="N95" s="16"/>
      <c r="O95" s="350"/>
      <c r="P95" s="16"/>
      <c r="Q95" s="16"/>
      <c r="R95" s="16"/>
      <c r="S95" s="350"/>
      <c r="T95" s="16"/>
      <c r="U95" s="16"/>
      <c r="V95" s="16"/>
      <c r="W95" s="350"/>
      <c r="AA95" s="350"/>
      <c r="AB95" s="16"/>
      <c r="AC95" s="16"/>
      <c r="AD95" s="16"/>
      <c r="AE95" s="17"/>
      <c r="AF95" s="16"/>
      <c r="AH95" s="16"/>
      <c r="AI95" s="16"/>
      <c r="AL95" s="15"/>
      <c r="AO95" s="15"/>
      <c r="AQ95" s="17"/>
      <c r="AR95" s="16"/>
      <c r="AU95" s="15"/>
      <c r="AX95" s="15"/>
      <c r="BA95" s="15"/>
      <c r="BC95" s="17"/>
      <c r="BD95" s="16"/>
      <c r="BG95" s="15"/>
      <c r="BJ95" s="15"/>
      <c r="BM95" s="15"/>
      <c r="BO95" s="17"/>
      <c r="BP95" s="16"/>
      <c r="BS95" s="15"/>
      <c r="BV95" s="15"/>
      <c r="BY95" s="15"/>
      <c r="CA95" s="17"/>
      <c r="CB95" s="16"/>
      <c r="CE95" s="15"/>
      <c r="CH95" s="15"/>
      <c r="CK95" s="15"/>
      <c r="CM95" s="17"/>
      <c r="CN95" s="16"/>
      <c r="CQ95" s="15"/>
      <c r="CT95" s="15"/>
      <c r="CW95" s="15"/>
      <c r="CY95" s="17"/>
      <c r="CZ95" s="16"/>
      <c r="DC95" s="15"/>
      <c r="DF95" s="15"/>
      <c r="DI95" s="15"/>
      <c r="DK95" s="17"/>
      <c r="DL95" s="16"/>
      <c r="DO95" s="15"/>
      <c r="DR95" s="15"/>
      <c r="DU95" s="15"/>
      <c r="DW95" s="17"/>
    </row>
    <row r="96" spans="2:131" x14ac:dyDescent="0.25">
      <c r="B96" s="11" t="s">
        <v>381</v>
      </c>
      <c r="C96" s="17"/>
      <c r="D96" s="407"/>
      <c r="E96" s="16"/>
      <c r="F96" s="16"/>
      <c r="G96" s="350">
        <f ca="1">SUM(D94:G94)</f>
        <v>21</v>
      </c>
      <c r="H96" s="16"/>
      <c r="I96" s="16"/>
      <c r="J96" s="16"/>
      <c r="K96" s="350">
        <f ca="1">SUM(H94:K94)</f>
        <v>44</v>
      </c>
      <c r="L96" s="16"/>
      <c r="M96" s="16"/>
      <c r="N96" s="16"/>
      <c r="O96" s="350">
        <f ca="1">SUM(L94:O94)</f>
        <v>92</v>
      </c>
      <c r="P96" s="16"/>
      <c r="Q96" s="16"/>
      <c r="R96" s="16"/>
      <c r="S96" s="350">
        <f ca="1">SUM(P94:S94)</f>
        <v>104</v>
      </c>
      <c r="T96" s="16"/>
      <c r="U96" s="16"/>
      <c r="V96" s="16"/>
      <c r="W96" s="350">
        <f ca="1">SUM(T94:W94)</f>
        <v>100</v>
      </c>
      <c r="AA96" s="350">
        <f ca="1">SUM(X94:AA94)</f>
        <v>48</v>
      </c>
      <c r="AB96" s="16"/>
      <c r="AC96" s="16"/>
      <c r="AD96" s="16"/>
      <c r="AE96" s="17">
        <f ca="1">SUM(AB94:AE94)</f>
        <v>0</v>
      </c>
      <c r="AF96" s="16"/>
      <c r="AH96" s="16"/>
      <c r="AI96" s="16"/>
      <c r="AL96" s="15"/>
      <c r="AO96" s="15"/>
      <c r="AQ96" s="17"/>
      <c r="AR96" s="16"/>
      <c r="AU96" s="15"/>
      <c r="AX96" s="15"/>
      <c r="BA96" s="15"/>
      <c r="BC96" s="17"/>
      <c r="BD96" s="16"/>
      <c r="BG96" s="15"/>
      <c r="BJ96" s="15"/>
      <c r="BM96" s="15"/>
      <c r="BO96" s="17"/>
      <c r="BP96" s="16"/>
      <c r="BS96" s="15"/>
      <c r="BV96" s="15"/>
      <c r="BY96" s="15"/>
      <c r="CA96" s="17"/>
      <c r="CB96" s="16"/>
      <c r="CE96" s="15"/>
      <c r="CH96" s="15"/>
      <c r="CK96" s="15"/>
      <c r="CM96" s="17"/>
      <c r="CN96" s="16"/>
      <c r="CQ96" s="15"/>
      <c r="CT96" s="15"/>
      <c r="CW96" s="15"/>
      <c r="CY96" s="17"/>
      <c r="CZ96" s="16"/>
      <c r="DC96" s="15"/>
      <c r="DF96" s="15"/>
      <c r="DI96" s="15"/>
      <c r="DK96" s="17"/>
      <c r="DL96" s="16"/>
      <c r="DO96" s="15"/>
      <c r="DR96" s="15"/>
      <c r="DU96" s="15"/>
      <c r="DW96" s="17"/>
    </row>
    <row r="97" spans="2:131" x14ac:dyDescent="0.25">
      <c r="C97" s="17"/>
      <c r="D97" s="407"/>
      <c r="E97" s="16"/>
      <c r="F97" s="16"/>
      <c r="G97" s="350"/>
      <c r="H97" s="16"/>
      <c r="I97" s="16"/>
      <c r="J97" s="16"/>
      <c r="K97" s="350"/>
      <c r="L97" s="16"/>
      <c r="M97" s="16"/>
      <c r="N97" s="16"/>
      <c r="O97" s="350"/>
      <c r="P97" s="16"/>
      <c r="Q97" s="16"/>
      <c r="R97" s="16"/>
      <c r="S97" s="350"/>
      <c r="T97" s="16"/>
      <c r="U97" s="16"/>
      <c r="V97" s="16"/>
      <c r="W97" s="350"/>
      <c r="AA97" s="350"/>
      <c r="AB97" s="16"/>
      <c r="AC97" s="16"/>
      <c r="AD97" s="16"/>
      <c r="AE97" s="17"/>
      <c r="AF97" s="16"/>
      <c r="AH97" s="16"/>
      <c r="AI97" s="16"/>
      <c r="AL97" s="15"/>
      <c r="AO97" s="15"/>
      <c r="AQ97" s="17"/>
      <c r="AR97" s="16"/>
      <c r="AU97" s="15"/>
      <c r="AX97" s="15"/>
      <c r="BA97" s="15"/>
      <c r="BC97" s="17"/>
      <c r="BD97" s="16"/>
      <c r="BG97" s="15"/>
      <c r="BJ97" s="15"/>
      <c r="BM97" s="15"/>
      <c r="BO97" s="17"/>
      <c r="BP97" s="16"/>
      <c r="BS97" s="15"/>
      <c r="BV97" s="15"/>
      <c r="BY97" s="15"/>
      <c r="CA97" s="17"/>
      <c r="CB97" s="16"/>
      <c r="CE97" s="15"/>
      <c r="CH97" s="15"/>
      <c r="CK97" s="15"/>
      <c r="CM97" s="17"/>
      <c r="CN97" s="16"/>
      <c r="CQ97" s="15"/>
      <c r="CT97" s="15"/>
      <c r="CW97" s="15"/>
      <c r="CY97" s="17"/>
      <c r="CZ97" s="16"/>
      <c r="DC97" s="15"/>
      <c r="DF97" s="15"/>
      <c r="DI97" s="15"/>
      <c r="DK97" s="17"/>
      <c r="DL97" s="16"/>
      <c r="DO97" s="15"/>
      <c r="DR97" s="15"/>
      <c r="DU97" s="15"/>
      <c r="DW97" s="17"/>
    </row>
    <row r="98" spans="2:131" x14ac:dyDescent="0.25">
      <c r="C98" s="17"/>
      <c r="D98" s="407"/>
      <c r="E98" s="16"/>
      <c r="F98" s="16"/>
      <c r="G98" s="350"/>
      <c r="H98" s="16"/>
      <c r="I98" s="16"/>
      <c r="J98" s="16"/>
      <c r="K98" s="350"/>
      <c r="L98" s="16"/>
      <c r="M98" s="16"/>
      <c r="N98" s="16"/>
      <c r="O98" s="350"/>
      <c r="P98" s="16"/>
      <c r="Q98" s="16"/>
      <c r="R98" s="16"/>
      <c r="S98" s="350"/>
      <c r="T98" s="16"/>
      <c r="U98" s="16"/>
      <c r="V98" s="16"/>
      <c r="W98" s="350"/>
      <c r="AA98" s="350"/>
      <c r="AB98" s="16"/>
      <c r="AC98" s="16"/>
      <c r="AD98" s="16"/>
      <c r="AE98" s="17"/>
      <c r="AF98" s="16"/>
      <c r="AH98" s="16"/>
      <c r="AI98" s="16"/>
      <c r="AL98" s="15"/>
      <c r="AO98" s="15"/>
      <c r="AQ98" s="17"/>
      <c r="AR98" s="16"/>
      <c r="AU98" s="15"/>
      <c r="AX98" s="15"/>
      <c r="BA98" s="15"/>
      <c r="BC98" s="17"/>
      <c r="BD98" s="16"/>
      <c r="BG98" s="15"/>
      <c r="BJ98" s="15"/>
      <c r="BM98" s="15"/>
      <c r="BO98" s="17"/>
      <c r="BP98" s="16"/>
      <c r="BS98" s="15"/>
      <c r="BV98" s="15"/>
      <c r="BY98" s="15"/>
      <c r="CA98" s="17"/>
      <c r="CB98" s="16"/>
      <c r="CE98" s="15"/>
      <c r="CH98" s="15"/>
      <c r="CK98" s="15"/>
      <c r="CM98" s="17"/>
      <c r="CN98" s="16"/>
      <c r="CQ98" s="15"/>
      <c r="CT98" s="15"/>
      <c r="CW98" s="15"/>
      <c r="CY98" s="17"/>
      <c r="CZ98" s="16"/>
      <c r="DC98" s="15"/>
      <c r="DF98" s="15"/>
      <c r="DI98" s="15"/>
      <c r="DK98" s="17"/>
      <c r="DL98" s="16"/>
      <c r="DO98" s="15"/>
      <c r="DR98" s="15"/>
      <c r="DU98" s="15"/>
      <c r="DW98" s="17"/>
    </row>
    <row r="101" spans="2:131" ht="17.25" thickBot="1" x14ac:dyDescent="0.3">
      <c r="B101" s="540" t="s">
        <v>476</v>
      </c>
      <c r="C101" s="542"/>
      <c r="D101" s="549"/>
      <c r="E101" s="542"/>
      <c r="F101" s="542"/>
      <c r="G101" s="542"/>
      <c r="H101" s="542"/>
      <c r="I101" s="542"/>
      <c r="J101" s="542"/>
      <c r="K101" s="542"/>
      <c r="L101" s="542"/>
      <c r="M101" s="542"/>
      <c r="N101" s="542"/>
      <c r="O101" s="542"/>
      <c r="P101" s="542"/>
      <c r="Q101" s="542"/>
      <c r="R101" s="542"/>
      <c r="S101" s="542"/>
      <c r="T101" s="542"/>
      <c r="U101" s="542"/>
      <c r="V101" s="542"/>
      <c r="W101" s="542"/>
      <c r="X101" s="542"/>
      <c r="Y101" s="542"/>
      <c r="Z101" s="542"/>
      <c r="AA101" s="542"/>
      <c r="AB101" s="542"/>
      <c r="AC101" s="542"/>
      <c r="AD101" s="542"/>
      <c r="AE101" s="542"/>
    </row>
    <row r="102" spans="2:131" s="389" customFormat="1" ht="17.25" thickTop="1" x14ac:dyDescent="0.25">
      <c r="B102" s="512" t="str">
        <f>'MD - IMP'!$B64</f>
        <v>MSTR</v>
      </c>
      <c r="C102" s="538"/>
      <c r="D102" s="405">
        <f t="shared" ref="D102:D118" ca="1" si="26">D68</f>
        <v>0</v>
      </c>
      <c r="E102" s="389">
        <f ca="1">E68+D102-IF(COLUMN()-COLUMN($C102)&gt;'MD - IMP'!$D$68,OFFSET(E68,0,-1*'MD - IMP'!$D$68,1,1),0)</f>
        <v>1</v>
      </c>
      <c r="F102" s="389">
        <f ca="1">F68+E102-IF(COLUMN()-COLUMN($C102)&gt;'MD - IMP'!$D$68,OFFSET(F68,0,-1*'MD - IMP'!$D$68,1,1),0)</f>
        <v>1</v>
      </c>
      <c r="G102" s="401">
        <f ca="1">G68+F102-IF(COLUMN()-COLUMN($C102)&gt;'MD - IMP'!$D$68,OFFSET(G68,0,-1*'MD - IMP'!$D$68,1,1),0)</f>
        <v>0</v>
      </c>
      <c r="H102" s="389">
        <f ca="1">H68+G102-IF(COLUMN()-COLUMN($C102)&gt;'MD - IMP'!$D$68,OFFSET(H68,0,-1*'MD - IMP'!$D$68,1,1),0)</f>
        <v>0</v>
      </c>
      <c r="I102" s="389">
        <f ca="1">I68+H102-IF(COLUMN()-COLUMN($C102)&gt;'MD - IMP'!$D$68,OFFSET(I68,0,-1*'MD - IMP'!$D$68,1,1),0)</f>
        <v>0</v>
      </c>
      <c r="J102" s="389">
        <f ca="1">J68+I102-IF(COLUMN()-COLUMN($C102)&gt;'MD - IMP'!$D$68,OFFSET(J68,0,-1*'MD - IMP'!$D$68,1,1),0)</f>
        <v>0</v>
      </c>
      <c r="K102" s="401">
        <f ca="1">K68+J102-IF(COLUMN()-COLUMN($C102)&gt;'MD - IMP'!$D$68,OFFSET(K68,0,-1*'MD - IMP'!$D$68,1,1),0)</f>
        <v>0</v>
      </c>
      <c r="L102" s="513">
        <f ca="1">L68+K102-IF(COLUMN()-COLUMN($C102)&gt;'MD - IMP'!$D$68,OFFSET(L68,0,-1*'MD - IMP'!$D$68,1,1),0)</f>
        <v>0</v>
      </c>
      <c r="M102" s="513">
        <f ca="1">M68+L102-IF(COLUMN()-COLUMN($C102)&gt;'MD - IMP'!$D$68,OFFSET(M68,0,-1*'MD - IMP'!$D$68,1,1),0)</f>
        <v>0</v>
      </c>
      <c r="N102" s="513">
        <f ca="1">N68+M102-IF(COLUMN()-COLUMN($C102)&gt;'MD - IMP'!$D$68,OFFSET(N68,0,-1*'MD - IMP'!$D$68,1,1),0)</f>
        <v>0</v>
      </c>
      <c r="O102" s="514">
        <f ca="1">O68+N102-IF(COLUMN()-COLUMN($C102)&gt;'MD - IMP'!$D$68,OFFSET(O68,0,-1*'MD - IMP'!$D$68,1,1),0)</f>
        <v>0</v>
      </c>
      <c r="P102" s="513">
        <f ca="1">P68+O102-IF(COLUMN()-COLUMN($C102)&gt;'MD - IMP'!$D$68,OFFSET(P68,0,-1*'MD - IMP'!$D$68,1,1),0)</f>
        <v>0</v>
      </c>
      <c r="Q102" s="513">
        <f ca="1">Q68+P102-IF(COLUMN()-COLUMN($C102)&gt;'MD - IMP'!$D$68,OFFSET(Q68,0,-1*'MD - IMP'!$D$68,1,1),0)</f>
        <v>0</v>
      </c>
      <c r="R102" s="513">
        <f ca="1">R68+Q102-IF(COLUMN()-COLUMN($C102)&gt;'MD - IMP'!$D$68,OFFSET(R68,0,-1*'MD - IMP'!$D$68,1,1),0)</f>
        <v>0</v>
      </c>
      <c r="S102" s="514">
        <f ca="1">S68+R102-IF(COLUMN()-COLUMN($C102)&gt;'MD - IMP'!$D$68,OFFSET(S68,0,-1*'MD - IMP'!$D$68,1,1),0)</f>
        <v>0</v>
      </c>
      <c r="T102" s="513">
        <f ca="1">T68+S102-IF(COLUMN()-COLUMN($C102)&gt;'MD - IMP'!$D$68,OFFSET(T68,0,-1*'MD - IMP'!$D$68,1,1),0)</f>
        <v>0</v>
      </c>
      <c r="U102" s="513">
        <f ca="1">U68+T102-IF(COLUMN()-COLUMN($C102)&gt;'MD - IMP'!$D$68,OFFSET(U68,0,-1*'MD - IMP'!$D$68,1,1),0)</f>
        <v>0</v>
      </c>
      <c r="V102" s="513">
        <f ca="1">V68+U102-IF(COLUMN()-COLUMN($C102)&gt;'MD - IMP'!$D$68,OFFSET(V68,0,-1*'MD - IMP'!$D$68,1,1),0)</f>
        <v>0</v>
      </c>
      <c r="W102" s="514">
        <f ca="1">W68+V102-IF(COLUMN()-COLUMN($C102)&gt;'MD - IMP'!$D$68,OFFSET(W68,0,-1*'MD - IMP'!$D$68,1,1),0)</f>
        <v>0</v>
      </c>
      <c r="X102" s="513">
        <f ca="1">X68+W102-IF(COLUMN()-COLUMN($C102)&gt;'MD - IMP'!$D$68,OFFSET(X68,0,-1*'MD - IMP'!$D$68,1,1),0)</f>
        <v>0</v>
      </c>
      <c r="Y102" s="513">
        <f ca="1">Y68+X102-IF(COLUMN()-COLUMN($C102)&gt;'MD - IMP'!$D$68,OFFSET(Y68,0,-1*'MD - IMP'!$D$68,1,1),0)</f>
        <v>0</v>
      </c>
      <c r="Z102" s="513">
        <f ca="1">Z68+Y102-IF(COLUMN()-COLUMN($C102)&gt;'MD - IMP'!$D$68,OFFSET(Z68,0,-1*'MD - IMP'!$D$68,1,1),0)</f>
        <v>0</v>
      </c>
      <c r="AA102" s="514">
        <f ca="1">AA68+Z102-IF(COLUMN()-COLUMN($C102)&gt;'MD - IMP'!$D$68,OFFSET(AA68,0,-1*'MD - IMP'!$D$68,1,1),0)</f>
        <v>0</v>
      </c>
      <c r="AB102" s="513">
        <f ca="1">AB68+AA102-IF(COLUMN()-COLUMN($C102)&gt;'MD - IMP'!$D$68,OFFSET(AB68,0,-1*'MD - IMP'!$D$68,1,1),0)</f>
        <v>0</v>
      </c>
      <c r="AC102" s="513">
        <f ca="1">AC68+AB102-IF(COLUMN()-COLUMN($C102)&gt;'MD - IMP'!$D$68,OFFSET(AC68,0,-1*'MD - IMP'!$D$68,1,1),0)</f>
        <v>0</v>
      </c>
      <c r="AD102" s="513">
        <f ca="1">AD68+AC102-IF(COLUMN()-COLUMN($C102)&gt;'MD - IMP'!$D$68,OFFSET(AD68,0,-1*'MD - IMP'!$D$68,1,1),0)</f>
        <v>0</v>
      </c>
      <c r="AE102" s="515">
        <f ca="1">AE68+AD102-IF(COLUMN()-COLUMN($C102)&gt;'MD - IMP'!$D$68,OFFSET(AE68,0,-1*'MD - IMP'!$D$68,1,1),0)</f>
        <v>0</v>
      </c>
      <c r="AL102" s="392"/>
      <c r="AO102" s="392"/>
      <c r="AQ102" s="393"/>
      <c r="AU102" s="392"/>
      <c r="AX102" s="392"/>
      <c r="BA102" s="392"/>
      <c r="BC102" s="393"/>
      <c r="BG102" s="392"/>
      <c r="BJ102" s="392"/>
      <c r="BM102" s="392"/>
      <c r="BO102" s="393"/>
      <c r="BS102" s="392"/>
      <c r="BV102" s="392"/>
      <c r="BY102" s="392"/>
      <c r="CA102" s="393"/>
      <c r="CE102" s="392"/>
      <c r="CH102" s="392"/>
      <c r="CK102" s="392"/>
      <c r="CM102" s="393"/>
      <c r="CQ102" s="392"/>
      <c r="CT102" s="392"/>
      <c r="CW102" s="392"/>
      <c r="CY102" s="393"/>
      <c r="DC102" s="392"/>
      <c r="DF102" s="392"/>
      <c r="DI102" s="392"/>
      <c r="DK102" s="393"/>
      <c r="DO102" s="392"/>
      <c r="DR102" s="392"/>
      <c r="DU102" s="392"/>
      <c r="DW102" s="393"/>
      <c r="EA102" s="392"/>
    </row>
    <row r="103" spans="2:131" x14ac:dyDescent="0.25">
      <c r="B103" s="11" t="str">
        <f>'MD - IMP'!$B65</f>
        <v>FN-DE</v>
      </c>
      <c r="C103" s="537"/>
      <c r="D103" s="406">
        <f t="shared" ca="1" si="26"/>
        <v>4</v>
      </c>
      <c r="E103" s="390">
        <f ca="1">E69+D103-IF(COLUMN()-COLUMN($C103)&gt;'MD - IMP'!$D$68,OFFSET(E69,0,-1*'MD - IMP'!$D$68,1,1),0)</f>
        <v>4</v>
      </c>
      <c r="F103" s="390">
        <f ca="1">F69+E103-IF(COLUMN()-COLUMN($C103)&gt;'MD - IMP'!$D$68,OFFSET(F69,0,-1*'MD - IMP'!$D$68,1,1),0)</f>
        <v>0</v>
      </c>
      <c r="G103" s="402">
        <f ca="1">G69+F103-IF(COLUMN()-COLUMN($C103)&gt;'MD - IMP'!$D$68,OFFSET(G69,0,-1*'MD - IMP'!$D$68,1,1),0)</f>
        <v>0</v>
      </c>
      <c r="H103" s="390">
        <f ca="1">H69+G103-IF(COLUMN()-COLUMN($C103)&gt;'MD - IMP'!$D$68,OFFSET(H69,0,-1*'MD - IMP'!$D$68,1,1),0)</f>
        <v>0</v>
      </c>
      <c r="I103" s="390">
        <f ca="1">I69+H103-IF(COLUMN()-COLUMN($C103)&gt;'MD - IMP'!$D$68,OFFSET(I69,0,-1*'MD - IMP'!$D$68,1,1),0)</f>
        <v>4</v>
      </c>
      <c r="J103" s="390">
        <f ca="1">J69+I103-IF(COLUMN()-COLUMN($C103)&gt;'MD - IMP'!$D$68,OFFSET(J69,0,-1*'MD - IMP'!$D$68,1,1),0)</f>
        <v>4</v>
      </c>
      <c r="K103" s="402">
        <f ca="1">K69+J103-IF(COLUMN()-COLUMN($C103)&gt;'MD - IMP'!$D$68,OFFSET(K69,0,-1*'MD - IMP'!$D$68,1,1),0)</f>
        <v>0</v>
      </c>
      <c r="L103" s="277">
        <f ca="1">L69+K103-IF(COLUMN()-COLUMN($C103)&gt;'MD - IMP'!$D$68,OFFSET(L69,0,-1*'MD - IMP'!$D$68,1,1),0)</f>
        <v>0</v>
      </c>
      <c r="M103" s="277">
        <f ca="1">M69+L103-IF(COLUMN()-COLUMN($C103)&gt;'MD - IMP'!$D$68,OFFSET(M69,0,-1*'MD - IMP'!$D$68,1,1),0)</f>
        <v>1</v>
      </c>
      <c r="N103" s="520">
        <f ca="1">N69+M103-IF(COLUMN()-COLUMN($C103)&gt;'MD - IMP'!$D$68,OFFSET(N69,0,-1*'MD - IMP'!$D$68,1,1),0)</f>
        <v>1</v>
      </c>
      <c r="O103" s="344">
        <f ca="1">O69+N103-IF(COLUMN()-COLUMN($C103)&gt;'MD - IMP'!$D$68,OFFSET(O69,0,-1*'MD - IMP'!$D$68,1,1),0)</f>
        <v>0</v>
      </c>
      <c r="P103" s="277">
        <f ca="1">P69+O103-IF(COLUMN()-COLUMN($C103)&gt;'MD - IMP'!$D$68,OFFSET(P69,0,-1*'MD - IMP'!$D$68,1,1),0)</f>
        <v>0</v>
      </c>
      <c r="Q103" s="277">
        <f ca="1">Q69+P103-IF(COLUMN()-COLUMN($C103)&gt;'MD - IMP'!$D$68,OFFSET(Q69,0,-1*'MD - IMP'!$D$68,1,1),0)</f>
        <v>0</v>
      </c>
      <c r="R103" s="277">
        <f ca="1">R69+Q103-IF(COLUMN()-COLUMN($C103)&gt;'MD - IMP'!$D$68,OFFSET(R69,0,-1*'MD - IMP'!$D$68,1,1),0)</f>
        <v>0</v>
      </c>
      <c r="S103" s="344">
        <f ca="1">S69+R103-IF(COLUMN()-COLUMN($C103)&gt;'MD - IMP'!$D$68,OFFSET(S69,0,-1*'MD - IMP'!$D$68,1,1),0)</f>
        <v>0</v>
      </c>
      <c r="T103" s="277">
        <f ca="1">T69+S103-IF(COLUMN()-COLUMN($C103)&gt;'MD - IMP'!$D$68,OFFSET(T69,0,-1*'MD - IMP'!$D$68,1,1),0)</f>
        <v>0</v>
      </c>
      <c r="U103" s="277">
        <f ca="1">U69+T103-IF(COLUMN()-COLUMN($C103)&gt;'MD - IMP'!$D$68,OFFSET(U69,0,-1*'MD - IMP'!$D$68,1,1),0)</f>
        <v>0</v>
      </c>
      <c r="V103" s="277">
        <f ca="1">V69+U103-IF(COLUMN()-COLUMN($C103)&gt;'MD - IMP'!$D$68,OFFSET(V69,0,-1*'MD - IMP'!$D$68,1,1),0)</f>
        <v>0</v>
      </c>
      <c r="W103" s="344">
        <f ca="1">W69+V103-IF(COLUMN()-COLUMN($C103)&gt;'MD - IMP'!$D$68,OFFSET(W69,0,-1*'MD - IMP'!$D$68,1,1),0)</f>
        <v>0</v>
      </c>
      <c r="X103" s="277">
        <f ca="1">X69+W103-IF(COLUMN()-COLUMN($C103)&gt;'MD - IMP'!$D$68,OFFSET(X69,0,-1*'MD - IMP'!$D$68,1,1),0)</f>
        <v>0</v>
      </c>
      <c r="Y103" s="277">
        <f ca="1">Y69+X103-IF(COLUMN()-COLUMN($C103)&gt;'MD - IMP'!$D$68,OFFSET(Y69,0,-1*'MD - IMP'!$D$68,1,1),0)</f>
        <v>0</v>
      </c>
      <c r="Z103" s="277">
        <f ca="1">Z69+Y103-IF(COLUMN()-COLUMN($C103)&gt;'MD - IMP'!$D$68,OFFSET(Z69,0,-1*'MD - IMP'!$D$68,1,1),0)</f>
        <v>0</v>
      </c>
      <c r="AA103" s="344">
        <f ca="1">AA69+Z103-IF(COLUMN()-COLUMN($C103)&gt;'MD - IMP'!$D$68,OFFSET(AA69,0,-1*'MD - IMP'!$D$68,1,1),0)</f>
        <v>0</v>
      </c>
      <c r="AB103" s="277">
        <f ca="1">AB69+AA103-IF(COLUMN()-COLUMN($C103)&gt;'MD - IMP'!$D$68,OFFSET(AB69,0,-1*'MD - IMP'!$D$68,1,1),0)</f>
        <v>0</v>
      </c>
      <c r="AC103" s="277">
        <f ca="1">AC69+AB103-IF(COLUMN()-COLUMN($C103)&gt;'MD - IMP'!$D$68,OFFSET(AC69,0,-1*'MD - IMP'!$D$68,1,1),0)</f>
        <v>0</v>
      </c>
      <c r="AD103" s="277">
        <f ca="1">AD69+AC103-IF(COLUMN()-COLUMN($C103)&gt;'MD - IMP'!$D$68,OFFSET(AD69,0,-1*'MD - IMP'!$D$68,1,1),0)</f>
        <v>0</v>
      </c>
      <c r="AE103" s="280">
        <f ca="1">AE69+AD103-IF(COLUMN()-COLUMN($C103)&gt;'MD - IMP'!$D$68,OFFSET(AE69,0,-1*'MD - IMP'!$D$68,1,1),0)</f>
        <v>0</v>
      </c>
      <c r="AF103" s="16"/>
      <c r="AH103" s="16"/>
      <c r="AI103" s="16"/>
      <c r="AL103" s="15"/>
      <c r="AO103" s="15"/>
      <c r="AQ103" s="17"/>
      <c r="AR103" s="16"/>
      <c r="AU103" s="15"/>
      <c r="AX103" s="15"/>
      <c r="BA103" s="15"/>
      <c r="BC103" s="17"/>
      <c r="BD103" s="16"/>
      <c r="BG103" s="15"/>
      <c r="BJ103" s="15"/>
      <c r="BM103" s="15"/>
      <c r="BO103" s="17"/>
      <c r="BP103" s="16"/>
      <c r="BS103" s="15"/>
      <c r="BV103" s="15"/>
      <c r="BY103" s="15"/>
      <c r="CA103" s="17"/>
      <c r="CB103" s="16"/>
      <c r="CE103" s="15"/>
      <c r="CH103" s="15"/>
      <c r="CK103" s="15"/>
      <c r="CM103" s="17"/>
      <c r="CN103" s="16"/>
      <c r="CQ103" s="15"/>
      <c r="CT103" s="15"/>
      <c r="CW103" s="15"/>
      <c r="CY103" s="17"/>
      <c r="CZ103" s="16"/>
      <c r="DC103" s="15"/>
      <c r="DF103" s="15"/>
      <c r="DI103" s="15"/>
      <c r="DK103" s="17"/>
      <c r="DL103" s="16"/>
      <c r="DO103" s="15"/>
      <c r="DR103" s="15"/>
      <c r="DU103" s="15"/>
      <c r="DW103" s="17"/>
      <c r="DX103" s="16"/>
      <c r="EA103" s="15"/>
    </row>
    <row r="104" spans="2:131" x14ac:dyDescent="0.25">
      <c r="B104" s="11" t="str">
        <f>'MD - IMP'!$B66</f>
        <v>FN-SI</v>
      </c>
      <c r="C104" s="537"/>
      <c r="D104" s="406">
        <f t="shared" ca="1" si="26"/>
        <v>1</v>
      </c>
      <c r="E104" s="390">
        <f ca="1">E70+D104-IF(COLUMN()-COLUMN($C104)&gt;'MD - IMP'!$D$68,OFFSET(E70,0,-1*'MD - IMP'!$D$68,1,1),0)</f>
        <v>1</v>
      </c>
      <c r="F104" s="390">
        <f ca="1">F70+E104-IF(COLUMN()-COLUMN($C104)&gt;'MD - IMP'!$D$68,OFFSET(F70,0,-1*'MD - IMP'!$D$68,1,1),0)</f>
        <v>0</v>
      </c>
      <c r="G104" s="402">
        <f ca="1">G70+F104-IF(COLUMN()-COLUMN($C104)&gt;'MD - IMP'!$D$68,OFFSET(G70,0,-1*'MD - IMP'!$D$68,1,1),0)</f>
        <v>0</v>
      </c>
      <c r="H104" s="390">
        <f ca="1">H70+G104-IF(COLUMN()-COLUMN($C104)&gt;'MD - IMP'!$D$68,OFFSET(H70,0,-1*'MD - IMP'!$D$68,1,1),0)</f>
        <v>4</v>
      </c>
      <c r="I104" s="390">
        <f ca="1">I70+H104-IF(COLUMN()-COLUMN($C104)&gt;'MD - IMP'!$D$68,OFFSET(I70,0,-1*'MD - IMP'!$D$68,1,1),0)</f>
        <v>4</v>
      </c>
      <c r="J104" s="390">
        <f ca="1">J70+I104-IF(COLUMN()-COLUMN($C104)&gt;'MD - IMP'!$D$68,OFFSET(J70,0,-1*'MD - IMP'!$D$68,1,1),0)</f>
        <v>0</v>
      </c>
      <c r="K104" s="402">
        <f ca="1">K70+J104-IF(COLUMN()-COLUMN($C104)&gt;'MD - IMP'!$D$68,OFFSET(K70,0,-1*'MD - IMP'!$D$68,1,1),0)</f>
        <v>0</v>
      </c>
      <c r="L104" s="277">
        <f ca="1">L70+K104-IF(COLUMN()-COLUMN($C104)&gt;'MD - IMP'!$D$68,OFFSET(L70,0,-1*'MD - IMP'!$D$68,1,1),0)</f>
        <v>1</v>
      </c>
      <c r="M104" s="277">
        <f ca="1">M70+L104-IF(COLUMN()-COLUMN($C104)&gt;'MD - IMP'!$D$68,OFFSET(M70,0,-1*'MD - IMP'!$D$68,1,1),0)</f>
        <v>7</v>
      </c>
      <c r="N104" s="277">
        <f ca="1">N70+M104-IF(COLUMN()-COLUMN($C104)&gt;'MD - IMP'!$D$68,OFFSET(N70,0,-1*'MD - IMP'!$D$68,1,1),0)</f>
        <v>6</v>
      </c>
      <c r="O104" s="344">
        <f ca="1">O70+N104-IF(COLUMN()-COLUMN($C104)&gt;'MD - IMP'!$D$68,OFFSET(O70,0,-1*'MD - IMP'!$D$68,1,1),0)</f>
        <v>0</v>
      </c>
      <c r="P104" s="277">
        <f ca="1">P70+O104-IF(COLUMN()-COLUMN($C104)&gt;'MD - IMP'!$D$68,OFFSET(P70,0,-1*'MD - IMP'!$D$68,1,1),0)</f>
        <v>0</v>
      </c>
      <c r="Q104" s="277">
        <f ca="1">Q70+P104-IF(COLUMN()-COLUMN($C104)&gt;'MD - IMP'!$D$68,OFFSET(Q70,0,-1*'MD - IMP'!$D$68,1,1),0)</f>
        <v>4</v>
      </c>
      <c r="R104" s="277">
        <f ca="1">R70+Q104-IF(COLUMN()-COLUMN($C104)&gt;'MD - IMP'!$D$68,OFFSET(R70,0,-1*'MD - IMP'!$D$68,1,1),0)</f>
        <v>5</v>
      </c>
      <c r="S104" s="344">
        <f ca="1">S70+R104-IF(COLUMN()-COLUMN($C104)&gt;'MD - IMP'!$D$68,OFFSET(S70,0,-1*'MD - IMP'!$D$68,1,1),0)</f>
        <v>2</v>
      </c>
      <c r="T104" s="277">
        <f ca="1">T70+S104-IF(COLUMN()-COLUMN($C104)&gt;'MD - IMP'!$D$68,OFFSET(T70,0,-1*'MD - IMP'!$D$68,1,1),0)</f>
        <v>2</v>
      </c>
      <c r="U104" s="277">
        <f ca="1">U70+T104-IF(COLUMN()-COLUMN($C104)&gt;'MD - IMP'!$D$68,OFFSET(U70,0,-1*'MD - IMP'!$D$68,1,1),0)</f>
        <v>1</v>
      </c>
      <c r="V104" s="277">
        <f ca="1">V70+U104-IF(COLUMN()-COLUMN($C104)&gt;'MD - IMP'!$D$68,OFFSET(V70,0,-1*'MD - IMP'!$D$68,1,1),0)</f>
        <v>0</v>
      </c>
      <c r="W104" s="344">
        <f ca="1">W70+V104-IF(COLUMN()-COLUMN($C104)&gt;'MD - IMP'!$D$68,OFFSET(W70,0,-1*'MD - IMP'!$D$68,1,1),0)</f>
        <v>0</v>
      </c>
      <c r="X104" s="277">
        <f ca="1">X70+W104-IF(COLUMN()-COLUMN($C104)&gt;'MD - IMP'!$D$68,OFFSET(X70,0,-1*'MD - IMP'!$D$68,1,1),0)</f>
        <v>0</v>
      </c>
      <c r="Y104" s="277">
        <f ca="1">Y70+X104-IF(COLUMN()-COLUMN($C104)&gt;'MD - IMP'!$D$68,OFFSET(Y70,0,-1*'MD - IMP'!$D$68,1,1),0)</f>
        <v>0</v>
      </c>
      <c r="Z104" s="277">
        <f ca="1">Z70+Y104-IF(COLUMN()-COLUMN($C104)&gt;'MD - IMP'!$D$68,OFFSET(Z70,0,-1*'MD - IMP'!$D$68,1,1),0)</f>
        <v>0</v>
      </c>
      <c r="AA104" s="344">
        <f ca="1">AA70+Z104-IF(COLUMN()-COLUMN($C104)&gt;'MD - IMP'!$D$68,OFFSET(AA70,0,-1*'MD - IMP'!$D$68,1,1),0)</f>
        <v>0</v>
      </c>
      <c r="AB104" s="277">
        <f ca="1">AB70+AA104-IF(COLUMN()-COLUMN($C104)&gt;'MD - IMP'!$D$68,OFFSET(AB70,0,-1*'MD - IMP'!$D$68,1,1),0)</f>
        <v>0</v>
      </c>
      <c r="AC104" s="277">
        <f ca="1">AC70+AB104-IF(COLUMN()-COLUMN($C104)&gt;'MD - IMP'!$D$68,OFFSET(AC70,0,-1*'MD - IMP'!$D$68,1,1),0)</f>
        <v>0</v>
      </c>
      <c r="AD104" s="277">
        <f ca="1">AD70+AC104-IF(COLUMN()-COLUMN($C104)&gt;'MD - IMP'!$D$68,OFFSET(AD70,0,-1*'MD - IMP'!$D$68,1,1),0)</f>
        <v>0</v>
      </c>
      <c r="AE104" s="280">
        <f ca="1">AE70+AD104-IF(COLUMN()-COLUMN($C104)&gt;'MD - IMP'!$D$68,OFFSET(AE70,0,-1*'MD - IMP'!$D$68,1,1),0)</f>
        <v>0</v>
      </c>
      <c r="AF104" s="16"/>
      <c r="AH104" s="16"/>
      <c r="AI104" s="16"/>
      <c r="AL104" s="15"/>
      <c r="AO104" s="15"/>
      <c r="AQ104" s="17"/>
      <c r="AR104" s="16"/>
      <c r="AU104" s="15"/>
      <c r="AX104" s="15"/>
      <c r="BA104" s="15"/>
      <c r="BC104" s="17"/>
      <c r="BD104" s="16"/>
      <c r="BG104" s="15"/>
      <c r="BJ104" s="15"/>
      <c r="BM104" s="15"/>
      <c r="BO104" s="17"/>
      <c r="BP104" s="16"/>
      <c r="BS104" s="15"/>
      <c r="BV104" s="15"/>
      <c r="BY104" s="15"/>
      <c r="CA104" s="17"/>
      <c r="CB104" s="16"/>
      <c r="CE104" s="15"/>
      <c r="CH104" s="15"/>
      <c r="CK104" s="15"/>
      <c r="CM104" s="17"/>
      <c r="CN104" s="16"/>
      <c r="CQ104" s="15"/>
      <c r="CT104" s="15"/>
      <c r="CW104" s="15"/>
      <c r="CY104" s="17"/>
      <c r="CZ104" s="16"/>
      <c r="DC104" s="15"/>
      <c r="DF104" s="15"/>
      <c r="DI104" s="15"/>
      <c r="DK104" s="17"/>
      <c r="DL104" s="16"/>
      <c r="DO104" s="15"/>
      <c r="DR104" s="15"/>
      <c r="DU104" s="15"/>
      <c r="DW104" s="17"/>
      <c r="DX104" s="16"/>
      <c r="EA104" s="15"/>
    </row>
    <row r="105" spans="2:131" x14ac:dyDescent="0.25">
      <c r="B105" s="11" t="str">
        <f>'MD - IMP'!$B67</f>
        <v>FN-JI</v>
      </c>
      <c r="C105" s="537"/>
      <c r="D105" s="406">
        <f t="shared" ca="1" si="26"/>
        <v>0</v>
      </c>
      <c r="E105" s="390">
        <f ca="1">E71+D105-IF(COLUMN()-COLUMN($C105)&gt;'MD - IMP'!$D$68,OFFSET(E71,0,-1*'MD - IMP'!$D$68,1,1),0)</f>
        <v>0</v>
      </c>
      <c r="F105" s="390">
        <f ca="1">F71+E105-IF(COLUMN()-COLUMN($C105)&gt;'MD - IMP'!$D$68,OFFSET(F71,0,-1*'MD - IMP'!$D$68,1,1),0)</f>
        <v>0</v>
      </c>
      <c r="G105" s="402">
        <f ca="1">G71+F105-IF(COLUMN()-COLUMN($C105)&gt;'MD - IMP'!$D$68,OFFSET(G71,0,-1*'MD - IMP'!$D$68,1,1),0)</f>
        <v>0</v>
      </c>
      <c r="H105" s="390">
        <f ca="1">H71+G105-IF(COLUMN()-COLUMN($C105)&gt;'MD - IMP'!$D$68,OFFSET(H71,0,-1*'MD - IMP'!$D$68,1,1),0)</f>
        <v>1</v>
      </c>
      <c r="I105" s="390">
        <f ca="1">I71+H105-IF(COLUMN()-COLUMN($C105)&gt;'MD - IMP'!$D$68,OFFSET(I71,0,-1*'MD - IMP'!$D$68,1,1),0)</f>
        <v>1</v>
      </c>
      <c r="J105" s="390">
        <f ca="1">J71+I105-IF(COLUMN()-COLUMN($C105)&gt;'MD - IMP'!$D$68,OFFSET(J71,0,-1*'MD - IMP'!$D$68,1,1),0)</f>
        <v>0</v>
      </c>
      <c r="K105" s="402">
        <f ca="1">K71+J105-IF(COLUMN()-COLUMN($C105)&gt;'MD - IMP'!$D$68,OFFSET(K71,0,-1*'MD - IMP'!$D$68,1,1),0)</f>
        <v>0</v>
      </c>
      <c r="L105" s="277">
        <f ca="1">L71+K105-IF(COLUMN()-COLUMN($C105)&gt;'MD - IMP'!$D$68,OFFSET(L71,0,-1*'MD - IMP'!$D$68,1,1),0)</f>
        <v>4</v>
      </c>
      <c r="M105" s="277">
        <f ca="1">M71+L105-IF(COLUMN()-COLUMN($C105)&gt;'MD - IMP'!$D$68,OFFSET(M71,0,-1*'MD - IMP'!$D$68,1,1),0)</f>
        <v>5</v>
      </c>
      <c r="N105" s="277">
        <f ca="1">N71+M105-IF(COLUMN()-COLUMN($C105)&gt;'MD - IMP'!$D$68,OFFSET(N71,0,-1*'MD - IMP'!$D$68,1,1),0)</f>
        <v>1</v>
      </c>
      <c r="O105" s="344">
        <f ca="1">O71+N105-IF(COLUMN()-COLUMN($C105)&gt;'MD - IMP'!$D$68,OFFSET(O71,0,-1*'MD - IMP'!$D$68,1,1),0)</f>
        <v>1</v>
      </c>
      <c r="P105" s="277">
        <f ca="1">P71+O105-IF(COLUMN()-COLUMN($C105)&gt;'MD - IMP'!$D$68,OFFSET(P71,0,-1*'MD - IMP'!$D$68,1,1),0)</f>
        <v>2</v>
      </c>
      <c r="Q105" s="277">
        <f ca="1">Q71+P105-IF(COLUMN()-COLUMN($C105)&gt;'MD - IMP'!$D$68,OFFSET(Q71,0,-1*'MD - IMP'!$D$68,1,1),0)</f>
        <v>8</v>
      </c>
      <c r="R105" s="277">
        <f ca="1">R71+Q105-IF(COLUMN()-COLUMN($C105)&gt;'MD - IMP'!$D$68,OFFSET(R71,0,-1*'MD - IMP'!$D$68,1,1),0)</f>
        <v>7</v>
      </c>
      <c r="S105" s="344">
        <f ca="1">S71+R105-IF(COLUMN()-COLUMN($C105)&gt;'MD - IMP'!$D$68,OFFSET(S71,0,-1*'MD - IMP'!$D$68,1,1),0)</f>
        <v>0</v>
      </c>
      <c r="T105" s="277">
        <f ca="1">T71+S105-IF(COLUMN()-COLUMN($C105)&gt;'MD - IMP'!$D$68,OFFSET(T71,0,-1*'MD - IMP'!$D$68,1,1),0)</f>
        <v>0</v>
      </c>
      <c r="U105" s="277">
        <f ca="1">U71+T105-IF(COLUMN()-COLUMN($C105)&gt;'MD - IMP'!$D$68,OFFSET(U71,0,-1*'MD - IMP'!$D$68,1,1),0)</f>
        <v>8</v>
      </c>
      <c r="V105" s="277">
        <f ca="1">V71+U105-IF(COLUMN()-COLUMN($C105)&gt;'MD - IMP'!$D$68,OFFSET(V71,0,-1*'MD - IMP'!$D$68,1,1),0)</f>
        <v>8</v>
      </c>
      <c r="W105" s="344">
        <f ca="1">W71+V105-IF(COLUMN()-COLUMN($C105)&gt;'MD - IMP'!$D$68,OFFSET(W71,0,-1*'MD - IMP'!$D$68,1,1),0)</f>
        <v>2</v>
      </c>
      <c r="X105" s="277">
        <f ca="1">X71+W105-IF(COLUMN()-COLUMN($C105)&gt;'MD - IMP'!$D$68,OFFSET(X71,0,-1*'MD - IMP'!$D$68,1,1),0)</f>
        <v>2</v>
      </c>
      <c r="Y105" s="277">
        <f ca="1">Y71+X105-IF(COLUMN()-COLUMN($C105)&gt;'MD - IMP'!$D$68,OFFSET(Y71,0,-1*'MD - IMP'!$D$68,1,1),0)</f>
        <v>0</v>
      </c>
      <c r="Z105" s="277">
        <f ca="1">Z71+Y105-IF(COLUMN()-COLUMN($C105)&gt;'MD - IMP'!$D$68,OFFSET(Z71,0,-1*'MD - IMP'!$D$68,1,1),0)</f>
        <v>0</v>
      </c>
      <c r="AA105" s="344">
        <f ca="1">AA71+Z105-IF(COLUMN()-COLUMN($C105)&gt;'MD - IMP'!$D$68,OFFSET(AA71,0,-1*'MD - IMP'!$D$68,1,1),0)</f>
        <v>0</v>
      </c>
      <c r="AB105" s="277">
        <f ca="1">AB71+AA105-IF(COLUMN()-COLUMN($C105)&gt;'MD - IMP'!$D$68,OFFSET(AB71,0,-1*'MD - IMP'!$D$68,1,1),0)</f>
        <v>0</v>
      </c>
      <c r="AC105" s="277">
        <f ca="1">AC71+AB105-IF(COLUMN()-COLUMN($C105)&gt;'MD - IMP'!$D$68,OFFSET(AC71,0,-1*'MD - IMP'!$D$68,1,1),0)</f>
        <v>0</v>
      </c>
      <c r="AD105" s="277">
        <f ca="1">AD71+AC105-IF(COLUMN()-COLUMN($C105)&gt;'MD - IMP'!$D$68,OFFSET(AD71,0,-1*'MD - IMP'!$D$68,1,1),0)</f>
        <v>0</v>
      </c>
      <c r="AE105" s="280">
        <f ca="1">AE71+AD105-IF(COLUMN()-COLUMN($C105)&gt;'MD - IMP'!$D$68,OFFSET(AE71,0,-1*'MD - IMP'!$D$68,1,1),0)</f>
        <v>0</v>
      </c>
      <c r="AF105" s="16"/>
      <c r="AH105" s="16"/>
      <c r="AI105" s="16"/>
      <c r="AL105" s="15"/>
      <c r="AO105" s="15"/>
      <c r="AQ105" s="17"/>
      <c r="AR105" s="16"/>
      <c r="AU105" s="15"/>
      <c r="AX105" s="15"/>
      <c r="BA105" s="15"/>
      <c r="BC105" s="17"/>
      <c r="BD105" s="16"/>
      <c r="BG105" s="15"/>
      <c r="BJ105" s="15"/>
      <c r="BM105" s="15"/>
      <c r="BO105" s="17"/>
      <c r="BP105" s="16"/>
      <c r="BS105" s="15"/>
      <c r="BV105" s="15"/>
      <c r="BY105" s="15"/>
      <c r="CA105" s="17"/>
      <c r="CB105" s="16"/>
      <c r="CE105" s="15"/>
      <c r="CH105" s="15"/>
      <c r="CK105" s="15"/>
      <c r="CM105" s="17"/>
      <c r="CN105" s="16"/>
      <c r="CQ105" s="15"/>
      <c r="CT105" s="15"/>
      <c r="CW105" s="15"/>
      <c r="CY105" s="17"/>
      <c r="CZ105" s="16"/>
      <c r="DC105" s="15"/>
      <c r="DF105" s="15"/>
      <c r="DI105" s="15"/>
      <c r="DK105" s="17"/>
      <c r="DL105" s="16"/>
      <c r="DO105" s="15"/>
      <c r="DR105" s="15"/>
      <c r="DU105" s="15"/>
      <c r="DW105" s="17"/>
      <c r="DX105" s="16"/>
      <c r="EA105" s="15"/>
    </row>
    <row r="106" spans="2:131" s="534" customFormat="1" x14ac:dyDescent="0.25">
      <c r="B106" s="523" t="str">
        <f>'MD - IMP'!$B68</f>
        <v>FN-SP</v>
      </c>
      <c r="C106" s="516"/>
      <c r="D106" s="528">
        <f t="shared" ca="1" si="26"/>
        <v>0</v>
      </c>
      <c r="E106" s="529">
        <f ca="1">E72+D106-IF(COLUMN()-COLUMN($C106)&gt;'MD - IMP'!$D$68,OFFSET(E72,0,-1*'MD - IMP'!$D$68,1,1),0)</f>
        <v>0</v>
      </c>
      <c r="F106" s="529">
        <f ca="1">F72+E106-IF(COLUMN()-COLUMN($C106)&gt;'MD - IMP'!$D$68,OFFSET(F72,0,-1*'MD - IMP'!$D$68,1,1),0)</f>
        <v>0</v>
      </c>
      <c r="G106" s="530">
        <f ca="1">G72+F106-IF(COLUMN()-COLUMN($C106)&gt;'MD - IMP'!$D$68,OFFSET(G72,0,-1*'MD - IMP'!$D$68,1,1),0)</f>
        <v>0</v>
      </c>
      <c r="H106" s="529">
        <f ca="1">H72+G106-IF(COLUMN()-COLUMN($C106)&gt;'MD - IMP'!$D$68,OFFSET(H72,0,-1*'MD - IMP'!$D$68,1,1),0)</f>
        <v>0</v>
      </c>
      <c r="I106" s="529">
        <f ca="1">I72+H106-IF(COLUMN()-COLUMN($C106)&gt;'MD - IMP'!$D$68,OFFSET(I72,0,-1*'MD - IMP'!$D$68,1,1),0)</f>
        <v>0</v>
      </c>
      <c r="J106" s="529">
        <f ca="1">J72+I106-IF(COLUMN()-COLUMN($C106)&gt;'MD - IMP'!$D$68,OFFSET(J72,0,-1*'MD - IMP'!$D$68,1,1),0)</f>
        <v>1</v>
      </c>
      <c r="K106" s="530">
        <f ca="1">K72+J106-IF(COLUMN()-COLUMN($C106)&gt;'MD - IMP'!$D$68,OFFSET(K72,0,-1*'MD - IMP'!$D$68,1,1),0)</f>
        <v>2</v>
      </c>
      <c r="L106" s="531">
        <f ca="1">L72+K106-IF(COLUMN()-COLUMN($C106)&gt;'MD - IMP'!$D$68,OFFSET(L72,0,-1*'MD - IMP'!$D$68,1,1),0)</f>
        <v>1</v>
      </c>
      <c r="M106" s="531">
        <f ca="1">M72+L106-IF(COLUMN()-COLUMN($C106)&gt;'MD - IMP'!$D$68,OFFSET(M72,0,-1*'MD - IMP'!$D$68,1,1),0)</f>
        <v>0</v>
      </c>
      <c r="N106" s="531">
        <f ca="1">N72+M106-IF(COLUMN()-COLUMN($C106)&gt;'MD - IMP'!$D$68,OFFSET(N72,0,-1*'MD - IMP'!$D$68,1,1),0)</f>
        <v>4</v>
      </c>
      <c r="O106" s="532">
        <f ca="1">O72+N106-IF(COLUMN()-COLUMN($C106)&gt;'MD - IMP'!$D$68,OFFSET(O72,0,-1*'MD - IMP'!$D$68,1,1),0)</f>
        <v>9</v>
      </c>
      <c r="P106" s="531">
        <f ca="1">P72+O106-IF(COLUMN()-COLUMN($C106)&gt;'MD - IMP'!$D$68,OFFSET(P72,0,-1*'MD - IMP'!$D$68,1,1),0)</f>
        <v>6</v>
      </c>
      <c r="Q106" s="531">
        <f ca="1">Q72+P106-IF(COLUMN()-COLUMN($C106)&gt;'MD - IMP'!$D$68,OFFSET(Q72,0,-1*'MD - IMP'!$D$68,1,1),0)</f>
        <v>1</v>
      </c>
      <c r="R106" s="531">
        <f ca="1">R72+Q106-IF(COLUMN()-COLUMN($C106)&gt;'MD - IMP'!$D$68,OFFSET(R72,0,-1*'MD - IMP'!$D$68,1,1),0)</f>
        <v>2</v>
      </c>
      <c r="S106" s="532">
        <f ca="1">S72+R106-IF(COLUMN()-COLUMN($C106)&gt;'MD - IMP'!$D$68,OFFSET(S72,0,-1*'MD - IMP'!$D$68,1,1),0)</f>
        <v>11</v>
      </c>
      <c r="T106" s="531">
        <f ca="1">T72+S106-IF(COLUMN()-COLUMN($C106)&gt;'MD - IMP'!$D$68,OFFSET(T72,0,-1*'MD - IMP'!$D$68,1,1),0)</f>
        <v>16</v>
      </c>
      <c r="U106" s="531">
        <f ca="1">U72+T106-IF(COLUMN()-COLUMN($C106)&gt;'MD - IMP'!$D$68,OFFSET(U72,0,-1*'MD - IMP'!$D$68,1,1),0)</f>
        <v>7</v>
      </c>
      <c r="V106" s="531">
        <f ca="1">V72+U106-IF(COLUMN()-COLUMN($C106)&gt;'MD - IMP'!$D$68,OFFSET(V72,0,-1*'MD - IMP'!$D$68,1,1),0)</f>
        <v>0</v>
      </c>
      <c r="W106" s="532">
        <f ca="1">W72+V106-IF(COLUMN()-COLUMN($C106)&gt;'MD - IMP'!$D$68,OFFSET(W72,0,-1*'MD - IMP'!$D$68,1,1),0)</f>
        <v>7</v>
      </c>
      <c r="X106" s="531">
        <f ca="1">X72+W106-IF(COLUMN()-COLUMN($C106)&gt;'MD - IMP'!$D$68,OFFSET(X72,0,-1*'MD - IMP'!$D$68,1,1),0)</f>
        <v>13</v>
      </c>
      <c r="Y106" s="531">
        <f ca="1">Y72+X106-IF(COLUMN()-COLUMN($C106)&gt;'MD - IMP'!$D$68,OFFSET(Y72,0,-1*'MD - IMP'!$D$68,1,1),0)</f>
        <v>9</v>
      </c>
      <c r="Z106" s="531">
        <f ca="1">Z72+Y106-IF(COLUMN()-COLUMN($C106)&gt;'MD - IMP'!$D$68,OFFSET(Z72,0,-1*'MD - IMP'!$D$68,1,1),0)</f>
        <v>6</v>
      </c>
      <c r="AA106" s="532">
        <f ca="1">AA72+Z106-IF(COLUMN()-COLUMN($C106)&gt;'MD - IMP'!$D$68,OFFSET(AA72,0,-1*'MD - IMP'!$D$68,1,1),0)</f>
        <v>3</v>
      </c>
      <c r="AB106" s="531">
        <f ca="1">AB72+AA106-IF(COLUMN()-COLUMN($C106)&gt;'MD - IMP'!$D$68,OFFSET(AB72,0,-1*'MD - IMP'!$D$68,1,1),0)</f>
        <v>0</v>
      </c>
      <c r="AC106" s="531">
        <f ca="1">AC72+AB106-IF(COLUMN()-COLUMN($C106)&gt;'MD - IMP'!$D$68,OFFSET(AC72,0,-1*'MD - IMP'!$D$68,1,1),0)</f>
        <v>0</v>
      </c>
      <c r="AD106" s="531">
        <f ca="1">AD72+AC106-IF(COLUMN()-COLUMN($C106)&gt;'MD - IMP'!$D$68,OFFSET(AD72,0,-1*'MD - IMP'!$D$68,1,1),0)</f>
        <v>0</v>
      </c>
      <c r="AE106" s="533">
        <f ca="1">AE72+AD106-IF(COLUMN()-COLUMN($C106)&gt;'MD - IMP'!$D$68,OFFSET(AE72,0,-1*'MD - IMP'!$D$68,1,1),0)</f>
        <v>0</v>
      </c>
      <c r="AF106" s="529"/>
      <c r="AH106" s="529"/>
      <c r="AI106" s="529"/>
      <c r="AL106" s="535"/>
      <c r="AO106" s="535"/>
      <c r="AQ106" s="516"/>
      <c r="AR106" s="529"/>
      <c r="AU106" s="535"/>
      <c r="AX106" s="535"/>
      <c r="BA106" s="535"/>
      <c r="BC106" s="516"/>
      <c r="BD106" s="529"/>
      <c r="BG106" s="535"/>
      <c r="BJ106" s="535"/>
      <c r="BM106" s="535"/>
      <c r="BO106" s="516"/>
      <c r="BP106" s="529"/>
      <c r="BS106" s="535"/>
      <c r="BV106" s="535"/>
      <c r="BY106" s="535"/>
      <c r="CA106" s="516"/>
      <c r="CB106" s="529"/>
      <c r="CE106" s="535"/>
      <c r="CH106" s="535"/>
      <c r="CK106" s="535"/>
      <c r="CM106" s="516"/>
      <c r="CN106" s="529"/>
      <c r="CQ106" s="535"/>
      <c r="CT106" s="535"/>
      <c r="CW106" s="535"/>
      <c r="CY106" s="516"/>
      <c r="CZ106" s="529"/>
      <c r="DC106" s="535"/>
      <c r="DF106" s="535"/>
      <c r="DI106" s="535"/>
      <c r="DK106" s="516"/>
      <c r="DL106" s="529"/>
      <c r="DO106" s="535"/>
      <c r="DR106" s="535"/>
      <c r="DU106" s="535"/>
      <c r="DW106" s="516"/>
      <c r="DX106" s="529"/>
      <c r="EA106" s="535"/>
    </row>
    <row r="107" spans="2:131" x14ac:dyDescent="0.25">
      <c r="B107" s="11" t="str">
        <f>'MD - IMP'!$B69</f>
        <v>HR-DE</v>
      </c>
      <c r="C107" s="395"/>
      <c r="D107" s="406">
        <f t="shared" ca="1" si="26"/>
        <v>4</v>
      </c>
      <c r="E107" s="390">
        <f ca="1">E73+D107-IF(COLUMN()-COLUMN($C107)&gt;'MD - IMP'!$D$72,OFFSET(E73,0,-1*'MD - IMP'!$D$72,1,1),0)</f>
        <v>4</v>
      </c>
      <c r="F107" s="390">
        <f ca="1">F73+E107-IF(COLUMN()-COLUMN($C107)&gt;'MD - IMP'!$D$72,OFFSET(F73,0,-1*'MD - IMP'!$D$72,1,1),0)</f>
        <v>0</v>
      </c>
      <c r="G107" s="402">
        <f ca="1">G73+F107-IF(COLUMN()-COLUMN($C107)&gt;'MD - IMP'!$D$72,OFFSET(G73,0,-1*'MD - IMP'!$D$72,1,1),0)</f>
        <v>0</v>
      </c>
      <c r="H107" s="390">
        <f ca="1">H73+G107-IF(COLUMN()-COLUMN($C107)&gt;'MD - IMP'!$D$72,OFFSET(H73,0,-1*'MD - IMP'!$D$72,1,1),0)</f>
        <v>0</v>
      </c>
      <c r="I107" s="390">
        <f ca="1">I73+H107-IF(COLUMN()-COLUMN($C107)&gt;'MD - IMP'!$D$72,OFFSET(I73,0,-1*'MD - IMP'!$D$72,1,1),0)</f>
        <v>4</v>
      </c>
      <c r="J107" s="390">
        <f ca="1">J73+I107-IF(COLUMN()-COLUMN($C107)&gt;'MD - IMP'!$D$72,OFFSET(J73,0,-1*'MD - IMP'!$D$72,1,1),0)</f>
        <v>4</v>
      </c>
      <c r="K107" s="402">
        <f ca="1">K73+J107-IF(COLUMN()-COLUMN($C107)&gt;'MD - IMP'!$D$72,OFFSET(K73,0,-1*'MD - IMP'!$D$72,1,1),0)</f>
        <v>0</v>
      </c>
      <c r="L107" s="277">
        <f ca="1">L73+K107-IF(COLUMN()-COLUMN($C107)&gt;'MD - IMP'!$D$72,OFFSET(L73,0,-1*'MD - IMP'!$D$72,1,1),0)</f>
        <v>0</v>
      </c>
      <c r="M107" s="277">
        <f ca="1">M73+L107-IF(COLUMN()-COLUMN($C107)&gt;'MD - IMP'!$D$72,OFFSET(M73,0,-1*'MD - IMP'!$D$72,1,1),0)</f>
        <v>1</v>
      </c>
      <c r="N107" s="277">
        <f ca="1">N73+M107-IF(COLUMN()-COLUMN($C107)&gt;'MD - IMP'!$D$72,OFFSET(N73,0,-1*'MD - IMP'!$D$72,1,1),0)</f>
        <v>1</v>
      </c>
      <c r="O107" s="344">
        <f ca="1">O73+N107-IF(COLUMN()-COLUMN($C107)&gt;'MD - IMP'!$D$72,OFFSET(O73,0,-1*'MD - IMP'!$D$72,1,1),0)</f>
        <v>0</v>
      </c>
      <c r="P107" s="277">
        <f ca="1">P73+O107-IF(COLUMN()-COLUMN($C107)&gt;'MD - IMP'!$D$72,OFFSET(P73,0,-1*'MD - IMP'!$D$72,1,1),0)</f>
        <v>0</v>
      </c>
      <c r="Q107" s="277">
        <f ca="1">Q73+P107-IF(COLUMN()-COLUMN($C107)&gt;'MD - IMP'!$D$72,OFFSET(Q73,0,-1*'MD - IMP'!$D$72,1,1),0)</f>
        <v>0</v>
      </c>
      <c r="R107" s="277">
        <f ca="1">R73+Q107-IF(COLUMN()-COLUMN($C107)&gt;'MD - IMP'!$D$72,OFFSET(R73,0,-1*'MD - IMP'!$D$72,1,1),0)</f>
        <v>0</v>
      </c>
      <c r="S107" s="344">
        <f ca="1">S73+R107-IF(COLUMN()-COLUMN($C107)&gt;'MD - IMP'!$D$72,OFFSET(S73,0,-1*'MD - IMP'!$D$72,1,1),0)</f>
        <v>0</v>
      </c>
      <c r="T107" s="277">
        <f ca="1">T73+S107-IF(COLUMN()-COLUMN($C107)&gt;'MD - IMP'!$D$72,OFFSET(T73,0,-1*'MD - IMP'!$D$72,1,1),0)</f>
        <v>0</v>
      </c>
      <c r="U107" s="277">
        <f ca="1">U73+T107-IF(COLUMN()-COLUMN($C107)&gt;'MD - IMP'!$D$72,OFFSET(U73,0,-1*'MD - IMP'!$D$72,1,1),0)</f>
        <v>0</v>
      </c>
      <c r="V107" s="277">
        <f ca="1">V73+U107-IF(COLUMN()-COLUMN($C107)&gt;'MD - IMP'!$D$72,OFFSET(V73,0,-1*'MD - IMP'!$D$72,1,1),0)</f>
        <v>0</v>
      </c>
      <c r="W107" s="344">
        <f ca="1">W73+V107-IF(COLUMN()-COLUMN($C107)&gt;'MD - IMP'!$D$72,OFFSET(W73,0,-1*'MD - IMP'!$D$72,1,1),0)</f>
        <v>0</v>
      </c>
      <c r="X107" s="277">
        <f ca="1">X73+W107-IF(COLUMN()-COLUMN($C107)&gt;'MD - IMP'!$D$72,OFFSET(X73,0,-1*'MD - IMP'!$D$72,1,1),0)</f>
        <v>0</v>
      </c>
      <c r="Y107" s="277">
        <f ca="1">Y73+X107-IF(COLUMN()-COLUMN($C107)&gt;'MD - IMP'!$D$72,OFFSET(Y73,0,-1*'MD - IMP'!$D$72,1,1),0)</f>
        <v>0</v>
      </c>
      <c r="Z107" s="277">
        <f ca="1">Z73+Y107-IF(COLUMN()-COLUMN($C107)&gt;'MD - IMP'!$D$72,OFFSET(Z73,0,-1*'MD - IMP'!$D$72,1,1),0)</f>
        <v>0</v>
      </c>
      <c r="AA107" s="344">
        <f ca="1">AA73+Z107-IF(COLUMN()-COLUMN($C107)&gt;'MD - IMP'!$D$72,OFFSET(AA73,0,-1*'MD - IMP'!$D$72,1,1),0)</f>
        <v>0</v>
      </c>
      <c r="AB107" s="277">
        <f ca="1">AB73+AA107-IF(COLUMN()-COLUMN($C107)&gt;'MD - IMP'!$D$72,OFFSET(AB73,0,-1*'MD - IMP'!$D$72,1,1),0)</f>
        <v>0</v>
      </c>
      <c r="AC107" s="277">
        <f ca="1">AC73+AB107-IF(COLUMN()-COLUMN($C107)&gt;'MD - IMP'!$D$72,OFFSET(AC73,0,-1*'MD - IMP'!$D$72,1,1),0)</f>
        <v>0</v>
      </c>
      <c r="AD107" s="277">
        <f ca="1">AD73+AC107-IF(COLUMN()-COLUMN($C107)&gt;'MD - IMP'!$D$72,OFFSET(AD73,0,-1*'MD - IMP'!$D$72,1,1),0)</f>
        <v>0</v>
      </c>
      <c r="AE107" s="280">
        <f ca="1">AE73+AD107-IF(COLUMN()-COLUMN($C107)&gt;'MD - IMP'!$D$72,OFFSET(AE73,0,-1*'MD - IMP'!$D$72,1,1),0)</f>
        <v>0</v>
      </c>
      <c r="AF107" s="16"/>
      <c r="AH107" s="16"/>
      <c r="AI107" s="16"/>
      <c r="AL107" s="15"/>
      <c r="AO107" s="15"/>
      <c r="AQ107" s="17"/>
      <c r="AR107" s="16"/>
      <c r="AU107" s="15"/>
      <c r="AX107" s="15"/>
      <c r="BA107" s="15"/>
      <c r="BC107" s="17"/>
      <c r="BD107" s="16"/>
      <c r="BG107" s="15"/>
      <c r="BJ107" s="15"/>
      <c r="BM107" s="15"/>
      <c r="BO107" s="17"/>
      <c r="BP107" s="16"/>
      <c r="BS107" s="15"/>
      <c r="BV107" s="15"/>
      <c r="BY107" s="15"/>
      <c r="CA107" s="17"/>
      <c r="CB107" s="16"/>
      <c r="CE107" s="15"/>
      <c r="CH107" s="15"/>
      <c r="CK107" s="15"/>
      <c r="CM107" s="17"/>
      <c r="CN107" s="16"/>
      <c r="CQ107" s="15"/>
      <c r="CT107" s="15"/>
      <c r="CW107" s="15"/>
      <c r="CY107" s="17"/>
      <c r="CZ107" s="16"/>
      <c r="DC107" s="15"/>
      <c r="DF107" s="15"/>
      <c r="DI107" s="15"/>
      <c r="DK107" s="17"/>
      <c r="DL107" s="16"/>
      <c r="DO107" s="15"/>
      <c r="DR107" s="15"/>
      <c r="DU107" s="15"/>
      <c r="DW107" s="17"/>
      <c r="DX107" s="16"/>
      <c r="EA107" s="15"/>
    </row>
    <row r="108" spans="2:131" x14ac:dyDescent="0.25">
      <c r="B108" s="11" t="str">
        <f>'MD - IMP'!$B70</f>
        <v>HR-SI</v>
      </c>
      <c r="C108" s="17"/>
      <c r="D108" s="406">
        <f t="shared" ca="1" si="26"/>
        <v>1</v>
      </c>
      <c r="E108" s="390">
        <f ca="1">E74+D108-IF(COLUMN()-COLUMN($C108)&gt;'MD - IMP'!$D$72,OFFSET(E74,0,-1*'MD - IMP'!$D$72,1,1),0)</f>
        <v>1</v>
      </c>
      <c r="F108" s="390">
        <f ca="1">F74+E108-IF(COLUMN()-COLUMN($C108)&gt;'MD - IMP'!$D$72,OFFSET(F74,0,-1*'MD - IMP'!$D$72,1,1),0)</f>
        <v>0</v>
      </c>
      <c r="G108" s="402">
        <f ca="1">G74+F108-IF(COLUMN()-COLUMN($C108)&gt;'MD - IMP'!$D$72,OFFSET(G74,0,-1*'MD - IMP'!$D$72,1,1),0)</f>
        <v>0</v>
      </c>
      <c r="H108" s="390">
        <f ca="1">H74+G108-IF(COLUMN()-COLUMN($C108)&gt;'MD - IMP'!$D$72,OFFSET(H74,0,-1*'MD - IMP'!$D$72,1,1),0)</f>
        <v>4</v>
      </c>
      <c r="I108" s="390">
        <f ca="1">I74+H108-IF(COLUMN()-COLUMN($C108)&gt;'MD - IMP'!$D$72,OFFSET(I74,0,-1*'MD - IMP'!$D$72,1,1),0)</f>
        <v>4</v>
      </c>
      <c r="J108" s="390">
        <f ca="1">J74+I108-IF(COLUMN()-COLUMN($C108)&gt;'MD - IMP'!$D$72,OFFSET(J74,0,-1*'MD - IMP'!$D$72,1,1),0)</f>
        <v>0</v>
      </c>
      <c r="K108" s="402">
        <f ca="1">K74+J108-IF(COLUMN()-COLUMN($C108)&gt;'MD - IMP'!$D$72,OFFSET(K74,0,-1*'MD - IMP'!$D$72,1,1),0)</f>
        <v>0</v>
      </c>
      <c r="L108" s="277">
        <f ca="1">L74+K108-IF(COLUMN()-COLUMN($C108)&gt;'MD - IMP'!$D$72,OFFSET(L74,0,-1*'MD - IMP'!$D$72,1,1),0)</f>
        <v>1</v>
      </c>
      <c r="M108" s="277">
        <f ca="1">M74+L108-IF(COLUMN()-COLUMN($C108)&gt;'MD - IMP'!$D$72,OFFSET(M74,0,-1*'MD - IMP'!$D$72,1,1),0)</f>
        <v>7</v>
      </c>
      <c r="N108" s="277">
        <f ca="1">N74+M108-IF(COLUMN()-COLUMN($C108)&gt;'MD - IMP'!$D$72,OFFSET(N74,0,-1*'MD - IMP'!$D$72,1,1),0)</f>
        <v>6</v>
      </c>
      <c r="O108" s="344">
        <f ca="1">O74+N108-IF(COLUMN()-COLUMN($C108)&gt;'MD - IMP'!$D$72,OFFSET(O74,0,-1*'MD - IMP'!$D$72,1,1),0)</f>
        <v>0</v>
      </c>
      <c r="P108" s="277">
        <f ca="1">P74+O108-IF(COLUMN()-COLUMN($C108)&gt;'MD - IMP'!$D$72,OFFSET(P74,0,-1*'MD - IMP'!$D$72,1,1),0)</f>
        <v>0</v>
      </c>
      <c r="Q108" s="277">
        <f ca="1">Q74+P108-IF(COLUMN()-COLUMN($C108)&gt;'MD - IMP'!$D$72,OFFSET(Q74,0,-1*'MD - IMP'!$D$72,1,1),0)</f>
        <v>4</v>
      </c>
      <c r="R108" s="277">
        <f ca="1">R74+Q108-IF(COLUMN()-COLUMN($C108)&gt;'MD - IMP'!$D$72,OFFSET(R74,0,-1*'MD - IMP'!$D$72,1,1),0)</f>
        <v>5</v>
      </c>
      <c r="S108" s="344">
        <f ca="1">S74+R108-IF(COLUMN()-COLUMN($C108)&gt;'MD - IMP'!$D$72,OFFSET(S74,0,-1*'MD - IMP'!$D$72,1,1),0)</f>
        <v>2</v>
      </c>
      <c r="T108" s="277">
        <f ca="1">T74+S108-IF(COLUMN()-COLUMN($C108)&gt;'MD - IMP'!$D$72,OFFSET(T74,0,-1*'MD - IMP'!$D$72,1,1),0)</f>
        <v>2</v>
      </c>
      <c r="U108" s="277">
        <f ca="1">U74+T108-IF(COLUMN()-COLUMN($C108)&gt;'MD - IMP'!$D$72,OFFSET(U74,0,-1*'MD - IMP'!$D$72,1,1),0)</f>
        <v>1</v>
      </c>
      <c r="V108" s="277">
        <f ca="1">V74+U108-IF(COLUMN()-COLUMN($C108)&gt;'MD - IMP'!$D$72,OFFSET(V74,0,-1*'MD - IMP'!$D$72,1,1),0)</f>
        <v>0</v>
      </c>
      <c r="W108" s="344">
        <f ca="1">W74+V108-IF(COLUMN()-COLUMN($C108)&gt;'MD - IMP'!$D$72,OFFSET(W74,0,-1*'MD - IMP'!$D$72,1,1),0)</f>
        <v>0</v>
      </c>
      <c r="X108" s="277">
        <f ca="1">X74+W108-IF(COLUMN()-COLUMN($C108)&gt;'MD - IMP'!$D$72,OFFSET(X74,0,-1*'MD - IMP'!$D$72,1,1),0)</f>
        <v>0</v>
      </c>
      <c r="Y108" s="277">
        <f ca="1">Y74+X108-IF(COLUMN()-COLUMN($C108)&gt;'MD - IMP'!$D$72,OFFSET(Y74,0,-1*'MD - IMP'!$D$72,1,1),0)</f>
        <v>0</v>
      </c>
      <c r="Z108" s="277">
        <f ca="1">Z74+Y108-IF(COLUMN()-COLUMN($C108)&gt;'MD - IMP'!$D$72,OFFSET(Z74,0,-1*'MD - IMP'!$D$72,1,1),0)</f>
        <v>0</v>
      </c>
      <c r="AA108" s="344">
        <f ca="1">AA74+Z108-IF(COLUMN()-COLUMN($C108)&gt;'MD - IMP'!$D$72,OFFSET(AA74,0,-1*'MD - IMP'!$D$72,1,1),0)</f>
        <v>0</v>
      </c>
      <c r="AB108" s="277">
        <f ca="1">AB74+AA108-IF(COLUMN()-COLUMN($C108)&gt;'MD - IMP'!$D$72,OFFSET(AB74,0,-1*'MD - IMP'!$D$72,1,1),0)</f>
        <v>0</v>
      </c>
      <c r="AC108" s="277">
        <f ca="1">AC74+AB108-IF(COLUMN()-COLUMN($C108)&gt;'MD - IMP'!$D$72,OFFSET(AC74,0,-1*'MD - IMP'!$D$72,1,1),0)</f>
        <v>0</v>
      </c>
      <c r="AD108" s="277">
        <f ca="1">AD74+AC108-IF(COLUMN()-COLUMN($C108)&gt;'MD - IMP'!$D$72,OFFSET(AD74,0,-1*'MD - IMP'!$D$72,1,1),0)</f>
        <v>0</v>
      </c>
      <c r="AE108" s="280">
        <f ca="1">AE74+AD108-IF(COLUMN()-COLUMN($C108)&gt;'MD - IMP'!$D$72,OFFSET(AE74,0,-1*'MD - IMP'!$D$72,1,1),0)</f>
        <v>0</v>
      </c>
      <c r="AF108" s="16"/>
      <c r="AH108" s="16"/>
      <c r="AI108" s="16"/>
      <c r="AL108" s="15"/>
      <c r="AO108" s="15"/>
      <c r="AQ108" s="17"/>
      <c r="AR108" s="16"/>
      <c r="AU108" s="15"/>
      <c r="AX108" s="15"/>
      <c r="BA108" s="15"/>
      <c r="BC108" s="17"/>
      <c r="BD108" s="16"/>
      <c r="BG108" s="15"/>
      <c r="BJ108" s="15"/>
      <c r="BM108" s="15"/>
      <c r="BO108" s="17"/>
      <c r="BP108" s="16"/>
      <c r="BS108" s="15"/>
      <c r="BV108" s="15"/>
      <c r="BY108" s="15"/>
      <c r="CA108" s="17"/>
      <c r="CB108" s="16"/>
      <c r="CE108" s="15"/>
      <c r="CH108" s="15"/>
      <c r="CK108" s="15"/>
      <c r="CM108" s="17"/>
      <c r="CN108" s="16"/>
      <c r="CQ108" s="15"/>
      <c r="CT108" s="15"/>
      <c r="CW108" s="15"/>
      <c r="CY108" s="17"/>
      <c r="CZ108" s="16"/>
      <c r="DC108" s="15"/>
      <c r="DF108" s="15"/>
      <c r="DI108" s="15"/>
      <c r="DK108" s="17"/>
      <c r="DL108" s="16"/>
      <c r="DO108" s="15"/>
      <c r="DR108" s="15"/>
      <c r="DU108" s="15"/>
      <c r="DW108" s="17"/>
      <c r="DX108" s="16"/>
      <c r="EA108" s="15"/>
    </row>
    <row r="109" spans="2:131" x14ac:dyDescent="0.25">
      <c r="B109" s="11" t="str">
        <f>'MD - IMP'!$B71</f>
        <v>HR-JI</v>
      </c>
      <c r="C109" s="17"/>
      <c r="D109" s="406">
        <f t="shared" ca="1" si="26"/>
        <v>0</v>
      </c>
      <c r="E109" s="390">
        <f ca="1">E75+D109-IF(COLUMN()-COLUMN($C109)&gt;'MD - IMP'!$D$72,OFFSET(E75,0,-1*'MD - IMP'!$D$72,1,1),0)</f>
        <v>0</v>
      </c>
      <c r="F109" s="390">
        <f ca="1">F75+E109-IF(COLUMN()-COLUMN($C109)&gt;'MD - IMP'!$D$72,OFFSET(F75,0,-1*'MD - IMP'!$D$72,1,1),0)</f>
        <v>0</v>
      </c>
      <c r="G109" s="402">
        <f ca="1">G75+F109-IF(COLUMN()-COLUMN($C109)&gt;'MD - IMP'!$D$72,OFFSET(G75,0,-1*'MD - IMP'!$D$72,1,1),0)</f>
        <v>0</v>
      </c>
      <c r="H109" s="390">
        <f ca="1">H75+G109-IF(COLUMN()-COLUMN($C109)&gt;'MD - IMP'!$D$72,OFFSET(H75,0,-1*'MD - IMP'!$D$72,1,1),0)</f>
        <v>1</v>
      </c>
      <c r="I109" s="390">
        <f ca="1">I75+H109-IF(COLUMN()-COLUMN($C109)&gt;'MD - IMP'!$D$72,OFFSET(I75,0,-1*'MD - IMP'!$D$72,1,1),0)</f>
        <v>1</v>
      </c>
      <c r="J109" s="390">
        <f ca="1">J75+I109-IF(COLUMN()-COLUMN($C109)&gt;'MD - IMP'!$D$72,OFFSET(J75,0,-1*'MD - IMP'!$D$72,1,1),0)</f>
        <v>0</v>
      </c>
      <c r="K109" s="402">
        <f ca="1">K75+J109-IF(COLUMN()-COLUMN($C109)&gt;'MD - IMP'!$D$72,OFFSET(K75,0,-1*'MD - IMP'!$D$72,1,1),0)</f>
        <v>0</v>
      </c>
      <c r="L109" s="277">
        <f ca="1">L75+K109-IF(COLUMN()-COLUMN($C109)&gt;'MD - IMP'!$D$72,OFFSET(L75,0,-1*'MD - IMP'!$D$72,1,1),0)</f>
        <v>4</v>
      </c>
      <c r="M109" s="277">
        <f ca="1">M75+L109-IF(COLUMN()-COLUMN($C109)&gt;'MD - IMP'!$D$72,OFFSET(M75,0,-1*'MD - IMP'!$D$72,1,1),0)</f>
        <v>5</v>
      </c>
      <c r="N109" s="277">
        <f ca="1">N75+M109-IF(COLUMN()-COLUMN($C109)&gt;'MD - IMP'!$D$72,OFFSET(N75,0,-1*'MD - IMP'!$D$72,1,1),0)</f>
        <v>1</v>
      </c>
      <c r="O109" s="344">
        <f ca="1">O75+N109-IF(COLUMN()-COLUMN($C109)&gt;'MD - IMP'!$D$72,OFFSET(O75,0,-1*'MD - IMP'!$D$72,1,1),0)</f>
        <v>1</v>
      </c>
      <c r="P109" s="277">
        <f ca="1">P75+O109-IF(COLUMN()-COLUMN($C109)&gt;'MD - IMP'!$D$72,OFFSET(P75,0,-1*'MD - IMP'!$D$72,1,1),0)</f>
        <v>2</v>
      </c>
      <c r="Q109" s="277">
        <f ca="1">Q75+P109-IF(COLUMN()-COLUMN($C109)&gt;'MD - IMP'!$D$72,OFFSET(Q75,0,-1*'MD - IMP'!$D$72,1,1),0)</f>
        <v>8</v>
      </c>
      <c r="R109" s="277">
        <f ca="1">R75+Q109-IF(COLUMN()-COLUMN($C109)&gt;'MD - IMP'!$D$72,OFFSET(R75,0,-1*'MD - IMP'!$D$72,1,1),0)</f>
        <v>7</v>
      </c>
      <c r="S109" s="344">
        <f ca="1">S75+R109-IF(COLUMN()-COLUMN($C109)&gt;'MD - IMP'!$D$72,OFFSET(S75,0,-1*'MD - IMP'!$D$72,1,1),0)</f>
        <v>0</v>
      </c>
      <c r="T109" s="277">
        <f ca="1">T75+S109-IF(COLUMN()-COLUMN($C109)&gt;'MD - IMP'!$D$72,OFFSET(T75,0,-1*'MD - IMP'!$D$72,1,1),0)</f>
        <v>0</v>
      </c>
      <c r="U109" s="277">
        <f ca="1">U75+T109-IF(COLUMN()-COLUMN($C109)&gt;'MD - IMP'!$D$72,OFFSET(U75,0,-1*'MD - IMP'!$D$72,1,1),0)</f>
        <v>8</v>
      </c>
      <c r="V109" s="277">
        <f ca="1">V75+U109-IF(COLUMN()-COLUMN($C109)&gt;'MD - IMP'!$D$72,OFFSET(V75,0,-1*'MD - IMP'!$D$72,1,1),0)</f>
        <v>8</v>
      </c>
      <c r="W109" s="344">
        <f ca="1">W75+V109-IF(COLUMN()-COLUMN($C109)&gt;'MD - IMP'!$D$72,OFFSET(W75,0,-1*'MD - IMP'!$D$72,1,1),0)</f>
        <v>2</v>
      </c>
      <c r="X109" s="277">
        <f ca="1">X75+W109-IF(COLUMN()-COLUMN($C109)&gt;'MD - IMP'!$D$72,OFFSET(X75,0,-1*'MD - IMP'!$D$72,1,1),0)</f>
        <v>2</v>
      </c>
      <c r="Y109" s="277">
        <f ca="1">Y75+X109-IF(COLUMN()-COLUMN($C109)&gt;'MD - IMP'!$D$72,OFFSET(Y75,0,-1*'MD - IMP'!$D$72,1,1),0)</f>
        <v>0</v>
      </c>
      <c r="Z109" s="277">
        <f ca="1">Z75+Y109-IF(COLUMN()-COLUMN($C109)&gt;'MD - IMP'!$D$72,OFFSET(Z75,0,-1*'MD - IMP'!$D$72,1,1),0)</f>
        <v>0</v>
      </c>
      <c r="AA109" s="344">
        <f ca="1">AA75+Z109-IF(COLUMN()-COLUMN($C109)&gt;'MD - IMP'!$D$72,OFFSET(AA75,0,-1*'MD - IMP'!$D$72,1,1),0)</f>
        <v>0</v>
      </c>
      <c r="AB109" s="277">
        <f ca="1">AB75+AA109-IF(COLUMN()-COLUMN($C109)&gt;'MD - IMP'!$D$72,OFFSET(AB75,0,-1*'MD - IMP'!$D$72,1,1),0)</f>
        <v>0</v>
      </c>
      <c r="AC109" s="277">
        <f ca="1">AC75+AB109-IF(COLUMN()-COLUMN($C109)&gt;'MD - IMP'!$D$72,OFFSET(AC75,0,-1*'MD - IMP'!$D$72,1,1),0)</f>
        <v>0</v>
      </c>
      <c r="AD109" s="277">
        <f ca="1">AD75+AC109-IF(COLUMN()-COLUMN($C109)&gt;'MD - IMP'!$D$72,OFFSET(AD75,0,-1*'MD - IMP'!$D$72,1,1),0)</f>
        <v>0</v>
      </c>
      <c r="AE109" s="280">
        <f ca="1">AE75+AD109-IF(COLUMN()-COLUMN($C109)&gt;'MD - IMP'!$D$72,OFFSET(AE75,0,-1*'MD - IMP'!$D$72,1,1),0)</f>
        <v>0</v>
      </c>
      <c r="AF109" s="16"/>
      <c r="AH109" s="16"/>
      <c r="AI109" s="16"/>
      <c r="AL109" s="15"/>
      <c r="AO109" s="15"/>
      <c r="AQ109" s="17"/>
      <c r="AR109" s="16"/>
      <c r="AU109" s="15"/>
      <c r="AX109" s="15"/>
      <c r="BA109" s="15"/>
      <c r="BC109" s="17"/>
      <c r="BD109" s="16"/>
      <c r="BG109" s="15"/>
      <c r="BJ109" s="15"/>
      <c r="BM109" s="15"/>
      <c r="BO109" s="17"/>
      <c r="BP109" s="16"/>
      <c r="BS109" s="15"/>
      <c r="BV109" s="15"/>
      <c r="BY109" s="15"/>
      <c r="CA109" s="17"/>
      <c r="CB109" s="16"/>
      <c r="CE109" s="15"/>
      <c r="CH109" s="15"/>
      <c r="CK109" s="15"/>
      <c r="CM109" s="17"/>
      <c r="CN109" s="16"/>
      <c r="CQ109" s="15"/>
      <c r="CT109" s="15"/>
      <c r="CW109" s="15"/>
      <c r="CY109" s="17"/>
      <c r="CZ109" s="16"/>
      <c r="DC109" s="15"/>
      <c r="DF109" s="15"/>
      <c r="DI109" s="15"/>
      <c r="DK109" s="17"/>
      <c r="DL109" s="16"/>
      <c r="DO109" s="15"/>
      <c r="DR109" s="15"/>
      <c r="DU109" s="15"/>
      <c r="DW109" s="17"/>
      <c r="DX109" s="16"/>
      <c r="EA109" s="15"/>
    </row>
    <row r="110" spans="2:131" s="534" customFormat="1" x14ac:dyDescent="0.25">
      <c r="B110" s="523" t="str">
        <f>'MD - IMP'!$B72</f>
        <v>HR-SP</v>
      </c>
      <c r="C110" s="516"/>
      <c r="D110" s="528">
        <f t="shared" ca="1" si="26"/>
        <v>0</v>
      </c>
      <c r="E110" s="529">
        <f ca="1">E76+D110-IF(COLUMN()-COLUMN($C110)&gt;'MD - IMP'!$D$72,OFFSET(E76,0,-1*'MD - IMP'!$D$72,1,1),0)</f>
        <v>0</v>
      </c>
      <c r="F110" s="529">
        <f ca="1">F76+E110-IF(COLUMN()-COLUMN($C110)&gt;'MD - IMP'!$D$72,OFFSET(F76,0,-1*'MD - IMP'!$D$72,1,1),0)</f>
        <v>0</v>
      </c>
      <c r="G110" s="530">
        <f ca="1">G76+F110-IF(COLUMN()-COLUMN($C110)&gt;'MD - IMP'!$D$72,OFFSET(G76,0,-1*'MD - IMP'!$D$72,1,1),0)</f>
        <v>0</v>
      </c>
      <c r="H110" s="529">
        <f ca="1">H76+G110-IF(COLUMN()-COLUMN($C110)&gt;'MD - IMP'!$D$72,OFFSET(H76,0,-1*'MD - IMP'!$D$72,1,1),0)</f>
        <v>0</v>
      </c>
      <c r="I110" s="529">
        <f ca="1">I76+H110-IF(COLUMN()-COLUMN($C110)&gt;'MD - IMP'!$D$72,OFFSET(I76,0,-1*'MD - IMP'!$D$72,1,1),0)</f>
        <v>0</v>
      </c>
      <c r="J110" s="529">
        <f ca="1">J76+I110-IF(COLUMN()-COLUMN($C110)&gt;'MD - IMP'!$D$72,OFFSET(J76,0,-1*'MD - IMP'!$D$72,1,1),0)</f>
        <v>1</v>
      </c>
      <c r="K110" s="530">
        <f ca="1">K76+J110-IF(COLUMN()-COLUMN($C110)&gt;'MD - IMP'!$D$72,OFFSET(K76,0,-1*'MD - IMP'!$D$72,1,1),0)</f>
        <v>2</v>
      </c>
      <c r="L110" s="531">
        <f ca="1">L76+K110-IF(COLUMN()-COLUMN($C110)&gt;'MD - IMP'!$D$72,OFFSET(L76,0,-1*'MD - IMP'!$D$72,1,1),0)</f>
        <v>1</v>
      </c>
      <c r="M110" s="531">
        <f ca="1">M76+L110-IF(COLUMN()-COLUMN($C110)&gt;'MD - IMP'!$D$72,OFFSET(M76,0,-1*'MD - IMP'!$D$72,1,1),0)</f>
        <v>0</v>
      </c>
      <c r="N110" s="531">
        <f ca="1">N76+M110-IF(COLUMN()-COLUMN($C110)&gt;'MD - IMP'!$D$72,OFFSET(N76,0,-1*'MD - IMP'!$D$72,1,1),0)</f>
        <v>4</v>
      </c>
      <c r="O110" s="532">
        <f ca="1">O76+N110-IF(COLUMN()-COLUMN($C110)&gt;'MD - IMP'!$D$72,OFFSET(O76,0,-1*'MD - IMP'!$D$72,1,1),0)</f>
        <v>9</v>
      </c>
      <c r="P110" s="531">
        <f ca="1">P76+O110-IF(COLUMN()-COLUMN($C110)&gt;'MD - IMP'!$D$72,OFFSET(P76,0,-1*'MD - IMP'!$D$72,1,1),0)</f>
        <v>6</v>
      </c>
      <c r="Q110" s="531">
        <f ca="1">Q76+P110-IF(COLUMN()-COLUMN($C110)&gt;'MD - IMP'!$D$72,OFFSET(Q76,0,-1*'MD - IMP'!$D$72,1,1),0)</f>
        <v>1</v>
      </c>
      <c r="R110" s="531">
        <f ca="1">R76+Q110-IF(COLUMN()-COLUMN($C110)&gt;'MD - IMP'!$D$72,OFFSET(R76,0,-1*'MD - IMP'!$D$72,1,1),0)</f>
        <v>2</v>
      </c>
      <c r="S110" s="532">
        <f ca="1">S76+R110-IF(COLUMN()-COLUMN($C110)&gt;'MD - IMP'!$D$72,OFFSET(S76,0,-1*'MD - IMP'!$D$72,1,1),0)</f>
        <v>11</v>
      </c>
      <c r="T110" s="531">
        <f ca="1">T76+S110-IF(COLUMN()-COLUMN($C110)&gt;'MD - IMP'!$D$72,OFFSET(T76,0,-1*'MD - IMP'!$D$72,1,1),0)</f>
        <v>16</v>
      </c>
      <c r="U110" s="531">
        <f ca="1">U76+T110-IF(COLUMN()-COLUMN($C110)&gt;'MD - IMP'!$D$72,OFFSET(U76,0,-1*'MD - IMP'!$D$72,1,1),0)</f>
        <v>7</v>
      </c>
      <c r="V110" s="531">
        <f ca="1">V76+U110-IF(COLUMN()-COLUMN($C110)&gt;'MD - IMP'!$D$72,OFFSET(V76,0,-1*'MD - IMP'!$D$72,1,1),0)</f>
        <v>0</v>
      </c>
      <c r="W110" s="532">
        <f ca="1">W76+V110-IF(COLUMN()-COLUMN($C110)&gt;'MD - IMP'!$D$72,OFFSET(W76,0,-1*'MD - IMP'!$D$72,1,1),0)</f>
        <v>7</v>
      </c>
      <c r="X110" s="531">
        <f ca="1">X76+W110-IF(COLUMN()-COLUMN($C110)&gt;'MD - IMP'!$D$72,OFFSET(X76,0,-1*'MD - IMP'!$D$72,1,1),0)</f>
        <v>13</v>
      </c>
      <c r="Y110" s="531">
        <f ca="1">Y76+X110-IF(COLUMN()-COLUMN($C110)&gt;'MD - IMP'!$D$72,OFFSET(Y76,0,-1*'MD - IMP'!$D$72,1,1),0)</f>
        <v>9</v>
      </c>
      <c r="Z110" s="531">
        <f ca="1">Z76+Y110-IF(COLUMN()-COLUMN($C110)&gt;'MD - IMP'!$D$72,OFFSET(Z76,0,-1*'MD - IMP'!$D$72,1,1),0)</f>
        <v>6</v>
      </c>
      <c r="AA110" s="532">
        <f ca="1">AA76+Z110-IF(COLUMN()-COLUMN($C110)&gt;'MD - IMP'!$D$72,OFFSET(AA76,0,-1*'MD - IMP'!$D$72,1,1),0)</f>
        <v>3</v>
      </c>
      <c r="AB110" s="531">
        <f ca="1">AB76+AA110-IF(COLUMN()-COLUMN($C110)&gt;'MD - IMP'!$D$72,OFFSET(AB76,0,-1*'MD - IMP'!$D$72,1,1),0)</f>
        <v>0</v>
      </c>
      <c r="AC110" s="531">
        <f ca="1">AC76+AB110-IF(COLUMN()-COLUMN($C110)&gt;'MD - IMP'!$D$72,OFFSET(AC76,0,-1*'MD - IMP'!$D$72,1,1),0)</f>
        <v>0</v>
      </c>
      <c r="AD110" s="531">
        <f ca="1">AD76+AC110-IF(COLUMN()-COLUMN($C110)&gt;'MD - IMP'!$D$72,OFFSET(AD76,0,-1*'MD - IMP'!$D$72,1,1),0)</f>
        <v>0</v>
      </c>
      <c r="AE110" s="533">
        <f ca="1">AE76+AD110-IF(COLUMN()-COLUMN($C110)&gt;'MD - IMP'!$D$72,OFFSET(AE76,0,-1*'MD - IMP'!$D$72,1,1),0)</f>
        <v>0</v>
      </c>
      <c r="AF110" s="529"/>
      <c r="AH110" s="529"/>
      <c r="AI110" s="529"/>
      <c r="AL110" s="535"/>
      <c r="AO110" s="535"/>
      <c r="AQ110" s="516"/>
      <c r="AR110" s="529"/>
      <c r="AU110" s="535"/>
      <c r="AX110" s="535"/>
      <c r="BA110" s="535"/>
      <c r="BC110" s="516"/>
      <c r="BD110" s="529"/>
      <c r="BG110" s="535"/>
      <c r="BJ110" s="535"/>
      <c r="BM110" s="535"/>
      <c r="BO110" s="516"/>
      <c r="BP110" s="529"/>
      <c r="BS110" s="535"/>
      <c r="BV110" s="535"/>
      <c r="BY110" s="535"/>
      <c r="CA110" s="516"/>
      <c r="CB110" s="529"/>
      <c r="CE110" s="535"/>
      <c r="CH110" s="535"/>
      <c r="CK110" s="535"/>
      <c r="CM110" s="516"/>
      <c r="CN110" s="529"/>
      <c r="CQ110" s="535"/>
      <c r="CT110" s="535"/>
      <c r="CW110" s="535"/>
      <c r="CY110" s="516"/>
      <c r="CZ110" s="529"/>
      <c r="DC110" s="535"/>
      <c r="DF110" s="535"/>
      <c r="DI110" s="535"/>
      <c r="DK110" s="516"/>
      <c r="DL110" s="529"/>
      <c r="DO110" s="535"/>
      <c r="DR110" s="535"/>
      <c r="DU110" s="535"/>
      <c r="DW110" s="516"/>
      <c r="DX110" s="529"/>
      <c r="EA110" s="535"/>
    </row>
    <row r="111" spans="2:131" x14ac:dyDescent="0.25">
      <c r="B111" s="11" t="str">
        <f>'MD - IMP'!$B73</f>
        <v>SC-DE</v>
      </c>
      <c r="C111" s="17"/>
      <c r="D111" s="406">
        <f t="shared" ca="1" si="26"/>
        <v>4</v>
      </c>
      <c r="E111" s="390">
        <f ca="1">E77+D111-IF(COLUMN()-COLUMN($C111)&gt;'MD - IMP'!$D$76,OFFSET(E77,0,-1*'MD - IMP'!$D$76,1,1),0)</f>
        <v>4</v>
      </c>
      <c r="F111" s="390">
        <f ca="1">F77+E111-IF(COLUMN()-COLUMN($C111)&gt;'MD - IMP'!$D$76,OFFSET(F77,0,-1*'MD - IMP'!$D$76,1,1),0)</f>
        <v>0</v>
      </c>
      <c r="G111" s="402">
        <f ca="1">G77+F111-IF(COLUMN()-COLUMN($C111)&gt;'MD - IMP'!$D$76,OFFSET(G77,0,-1*'MD - IMP'!$D$76,1,1),0)</f>
        <v>0</v>
      </c>
      <c r="H111" s="390">
        <f ca="1">H77+G111-IF(COLUMN()-COLUMN($C111)&gt;'MD - IMP'!$D$76,OFFSET(H77,0,-1*'MD - IMP'!$D$76,1,1),0)</f>
        <v>0</v>
      </c>
      <c r="I111" s="390">
        <f ca="1">I77+H111-IF(COLUMN()-COLUMN($C111)&gt;'MD - IMP'!$D$76,OFFSET(I77,0,-1*'MD - IMP'!$D$76,1,1),0)</f>
        <v>4</v>
      </c>
      <c r="J111" s="390">
        <f ca="1">J77+I111-IF(COLUMN()-COLUMN($C111)&gt;'MD - IMP'!$D$76,OFFSET(J77,0,-1*'MD - IMP'!$D$76,1,1),0)</f>
        <v>4</v>
      </c>
      <c r="K111" s="402">
        <f ca="1">K77+J111-IF(COLUMN()-COLUMN($C111)&gt;'MD - IMP'!$D$76,OFFSET(K77,0,-1*'MD - IMP'!$D$76,1,1),0)</f>
        <v>0</v>
      </c>
      <c r="L111" s="277">
        <f ca="1">L77+K111-IF(COLUMN()-COLUMN($C111)&gt;'MD - IMP'!$D$76,OFFSET(L77,0,-1*'MD - IMP'!$D$76,1,1),0)</f>
        <v>0</v>
      </c>
      <c r="M111" s="277">
        <f ca="1">M77+L111-IF(COLUMN()-COLUMN($C111)&gt;'MD - IMP'!$D$76,OFFSET(M77,0,-1*'MD - IMP'!$D$76,1,1),0)</f>
        <v>1</v>
      </c>
      <c r="N111" s="277">
        <f ca="1">N77+M111-IF(COLUMN()-COLUMN($C111)&gt;'MD - IMP'!$D$76,OFFSET(N77,0,-1*'MD - IMP'!$D$76,1,1),0)</f>
        <v>1</v>
      </c>
      <c r="O111" s="344">
        <f ca="1">O77+N111-IF(COLUMN()-COLUMN($C111)&gt;'MD - IMP'!$D$76,OFFSET(O77,0,-1*'MD - IMP'!$D$76,1,1),0)</f>
        <v>0</v>
      </c>
      <c r="P111" s="277">
        <f ca="1">P77+O111-IF(COLUMN()-COLUMN($C111)&gt;'MD - IMP'!$D$76,OFFSET(P77,0,-1*'MD - IMP'!$D$76,1,1),0)</f>
        <v>0</v>
      </c>
      <c r="Q111" s="277">
        <f ca="1">Q77+P111-IF(COLUMN()-COLUMN($C111)&gt;'MD - IMP'!$D$76,OFFSET(Q77,0,-1*'MD - IMP'!$D$76,1,1),0)</f>
        <v>0</v>
      </c>
      <c r="R111" s="277">
        <f ca="1">R77+Q111-IF(COLUMN()-COLUMN($C111)&gt;'MD - IMP'!$D$76,OFFSET(R77,0,-1*'MD - IMP'!$D$76,1,1),0)</f>
        <v>0</v>
      </c>
      <c r="S111" s="344">
        <f ca="1">S77+R111-IF(COLUMN()-COLUMN($C111)&gt;'MD - IMP'!$D$76,OFFSET(S77,0,-1*'MD - IMP'!$D$76,1,1),0)</f>
        <v>0</v>
      </c>
      <c r="T111" s="277">
        <f ca="1">T77+S111-IF(COLUMN()-COLUMN($C111)&gt;'MD - IMP'!$D$76,OFFSET(T77,0,-1*'MD - IMP'!$D$76,1,1),0)</f>
        <v>0</v>
      </c>
      <c r="U111" s="277">
        <f ca="1">U77+T111-IF(COLUMN()-COLUMN($C111)&gt;'MD - IMP'!$D$76,OFFSET(U77,0,-1*'MD - IMP'!$D$76,1,1),0)</f>
        <v>0</v>
      </c>
      <c r="V111" s="277">
        <f ca="1">V77+U111-IF(COLUMN()-COLUMN($C111)&gt;'MD - IMP'!$D$76,OFFSET(V77,0,-1*'MD - IMP'!$D$76,1,1),0)</f>
        <v>0</v>
      </c>
      <c r="W111" s="344">
        <f ca="1">W77+V111-IF(COLUMN()-COLUMN($C111)&gt;'MD - IMP'!$D$76,OFFSET(W77,0,-1*'MD - IMP'!$D$76,1,1),0)</f>
        <v>0</v>
      </c>
      <c r="X111" s="277">
        <f ca="1">X77+W111-IF(COLUMN()-COLUMN($C111)&gt;'MD - IMP'!$D$76,OFFSET(X77,0,-1*'MD - IMP'!$D$76,1,1),0)</f>
        <v>0</v>
      </c>
      <c r="Y111" s="277">
        <f ca="1">Y77+X111-IF(COLUMN()-COLUMN($C111)&gt;'MD - IMP'!$D$76,OFFSET(Y77,0,-1*'MD - IMP'!$D$76,1,1),0)</f>
        <v>0</v>
      </c>
      <c r="Z111" s="277">
        <f ca="1">Z77+Y111-IF(COLUMN()-COLUMN($C111)&gt;'MD - IMP'!$D$76,OFFSET(Z77,0,-1*'MD - IMP'!$D$76,1,1),0)</f>
        <v>0</v>
      </c>
      <c r="AA111" s="344">
        <f ca="1">AA77+Z111-IF(COLUMN()-COLUMN($C111)&gt;'MD - IMP'!$D$76,OFFSET(AA77,0,-1*'MD - IMP'!$D$76,1,1),0)</f>
        <v>0</v>
      </c>
      <c r="AB111" s="277">
        <f ca="1">AB77+AA111-IF(COLUMN()-COLUMN($C111)&gt;'MD - IMP'!$D$76,OFFSET(AB77,0,-1*'MD - IMP'!$D$76,1,1),0)</f>
        <v>0</v>
      </c>
      <c r="AC111" s="277">
        <f ca="1">AC77+AB111-IF(COLUMN()-COLUMN($C111)&gt;'MD - IMP'!$D$76,OFFSET(AC77,0,-1*'MD - IMP'!$D$76,1,1),0)</f>
        <v>0</v>
      </c>
      <c r="AD111" s="277">
        <f ca="1">AD77+AC111-IF(COLUMN()-COLUMN($C111)&gt;'MD - IMP'!$D$76,OFFSET(AD77,0,-1*'MD - IMP'!$D$76,1,1),0)</f>
        <v>0</v>
      </c>
      <c r="AE111" s="280">
        <f ca="1">AE77+AD111-IF(COLUMN()-COLUMN($C111)&gt;'MD - IMP'!$D$76,OFFSET(AE77,0,-1*'MD - IMP'!$D$76,1,1),0)</f>
        <v>0</v>
      </c>
      <c r="AF111" s="16"/>
      <c r="AH111" s="16"/>
      <c r="AI111" s="16"/>
      <c r="AL111" s="15"/>
      <c r="AO111" s="15"/>
      <c r="AQ111" s="17"/>
      <c r="AR111" s="16"/>
      <c r="AU111" s="15"/>
      <c r="AX111" s="15"/>
      <c r="BA111" s="15"/>
      <c r="BC111" s="17"/>
      <c r="BD111" s="16"/>
      <c r="BG111" s="15"/>
      <c r="BJ111" s="15"/>
      <c r="BM111" s="15"/>
      <c r="BO111" s="17"/>
      <c r="BP111" s="16"/>
      <c r="BS111" s="15"/>
      <c r="BV111" s="15"/>
      <c r="BY111" s="15"/>
      <c r="CA111" s="17"/>
      <c r="CB111" s="16"/>
      <c r="CE111" s="15"/>
      <c r="CH111" s="15"/>
      <c r="CK111" s="15"/>
      <c r="CM111" s="17"/>
      <c r="CN111" s="16"/>
      <c r="CQ111" s="15"/>
      <c r="CT111" s="15"/>
      <c r="CW111" s="15"/>
      <c r="CY111" s="17"/>
      <c r="CZ111" s="16"/>
      <c r="DC111" s="15"/>
      <c r="DF111" s="15"/>
      <c r="DI111" s="15"/>
      <c r="DK111" s="17"/>
      <c r="DL111" s="16"/>
      <c r="DO111" s="15"/>
      <c r="DR111" s="15"/>
      <c r="DU111" s="15"/>
      <c r="DW111" s="17"/>
      <c r="DX111" s="16"/>
      <c r="EA111" s="15"/>
    </row>
    <row r="112" spans="2:131" x14ac:dyDescent="0.25">
      <c r="B112" s="11" t="str">
        <f>'MD - IMP'!$B74</f>
        <v>SC-SI</v>
      </c>
      <c r="C112" s="17"/>
      <c r="D112" s="406">
        <f t="shared" ca="1" si="26"/>
        <v>1</v>
      </c>
      <c r="E112" s="390">
        <f ca="1">E78+D112-IF(COLUMN()-COLUMN($C112)&gt;'MD - IMP'!$D$76,OFFSET(E78,0,-1*'MD - IMP'!$D$76,1,1),0)</f>
        <v>1</v>
      </c>
      <c r="F112" s="390">
        <f ca="1">F78+E112-IF(COLUMN()-COLUMN($C112)&gt;'MD - IMP'!$D$76,OFFSET(F78,0,-1*'MD - IMP'!$D$76,1,1),0)</f>
        <v>0</v>
      </c>
      <c r="G112" s="402">
        <f ca="1">G78+F112-IF(COLUMN()-COLUMN($C112)&gt;'MD - IMP'!$D$76,OFFSET(G78,0,-1*'MD - IMP'!$D$76,1,1),0)</f>
        <v>0</v>
      </c>
      <c r="H112" s="390">
        <f ca="1">H78+G112-IF(COLUMN()-COLUMN($C112)&gt;'MD - IMP'!$D$76,OFFSET(H78,0,-1*'MD - IMP'!$D$76,1,1),0)</f>
        <v>4</v>
      </c>
      <c r="I112" s="390">
        <f ca="1">I78+H112-IF(COLUMN()-COLUMN($C112)&gt;'MD - IMP'!$D$76,OFFSET(I78,0,-1*'MD - IMP'!$D$76,1,1),0)</f>
        <v>4</v>
      </c>
      <c r="J112" s="390">
        <f ca="1">J78+I112-IF(COLUMN()-COLUMN($C112)&gt;'MD - IMP'!$D$76,OFFSET(J78,0,-1*'MD - IMP'!$D$76,1,1),0)</f>
        <v>0</v>
      </c>
      <c r="K112" s="402">
        <f ca="1">K78+J112-IF(COLUMN()-COLUMN($C112)&gt;'MD - IMP'!$D$76,OFFSET(K78,0,-1*'MD - IMP'!$D$76,1,1),0)</f>
        <v>0</v>
      </c>
      <c r="L112" s="277">
        <f ca="1">L78+K112-IF(COLUMN()-COLUMN($C112)&gt;'MD - IMP'!$D$76,OFFSET(L78,0,-1*'MD - IMP'!$D$76,1,1),0)</f>
        <v>1</v>
      </c>
      <c r="M112" s="277">
        <f ca="1">M78+L112-IF(COLUMN()-COLUMN($C112)&gt;'MD - IMP'!$D$76,OFFSET(M78,0,-1*'MD - IMP'!$D$76,1,1),0)</f>
        <v>7</v>
      </c>
      <c r="N112" s="277">
        <f ca="1">N78+M112-IF(COLUMN()-COLUMN($C112)&gt;'MD - IMP'!$D$76,OFFSET(N78,0,-1*'MD - IMP'!$D$76,1,1),0)</f>
        <v>6</v>
      </c>
      <c r="O112" s="344">
        <f ca="1">O78+N112-IF(COLUMN()-COLUMN($C112)&gt;'MD - IMP'!$D$76,OFFSET(O78,0,-1*'MD - IMP'!$D$76,1,1),0)</f>
        <v>0</v>
      </c>
      <c r="P112" s="277">
        <f ca="1">P78+O112-IF(COLUMN()-COLUMN($C112)&gt;'MD - IMP'!$D$76,OFFSET(P78,0,-1*'MD - IMP'!$D$76,1,1),0)</f>
        <v>0</v>
      </c>
      <c r="Q112" s="277">
        <f ca="1">Q78+P112-IF(COLUMN()-COLUMN($C112)&gt;'MD - IMP'!$D$76,OFFSET(Q78,0,-1*'MD - IMP'!$D$76,1,1),0)</f>
        <v>4</v>
      </c>
      <c r="R112" s="277">
        <f ca="1">R78+Q112-IF(COLUMN()-COLUMN($C112)&gt;'MD - IMP'!$D$76,OFFSET(R78,0,-1*'MD - IMP'!$D$76,1,1),0)</f>
        <v>5</v>
      </c>
      <c r="S112" s="344">
        <f ca="1">S78+R112-IF(COLUMN()-COLUMN($C112)&gt;'MD - IMP'!$D$76,OFFSET(S78,0,-1*'MD - IMP'!$D$76,1,1),0)</f>
        <v>2</v>
      </c>
      <c r="T112" s="277">
        <f ca="1">T78+S112-IF(COLUMN()-COLUMN($C112)&gt;'MD - IMP'!$D$76,OFFSET(T78,0,-1*'MD - IMP'!$D$76,1,1),0)</f>
        <v>2</v>
      </c>
      <c r="U112" s="277">
        <f ca="1">U78+T112-IF(COLUMN()-COLUMN($C112)&gt;'MD - IMP'!$D$76,OFFSET(U78,0,-1*'MD - IMP'!$D$76,1,1),0)</f>
        <v>1</v>
      </c>
      <c r="V112" s="277">
        <f ca="1">V78+U112-IF(COLUMN()-COLUMN($C112)&gt;'MD - IMP'!$D$76,OFFSET(V78,0,-1*'MD - IMP'!$D$76,1,1),0)</f>
        <v>0</v>
      </c>
      <c r="W112" s="344">
        <f ca="1">W78+V112-IF(COLUMN()-COLUMN($C112)&gt;'MD - IMP'!$D$76,OFFSET(W78,0,-1*'MD - IMP'!$D$76,1,1),0)</f>
        <v>0</v>
      </c>
      <c r="X112" s="277">
        <f ca="1">X78+W112-IF(COLUMN()-COLUMN($C112)&gt;'MD - IMP'!$D$76,OFFSET(X78,0,-1*'MD - IMP'!$D$76,1,1),0)</f>
        <v>0</v>
      </c>
      <c r="Y112" s="277">
        <f ca="1">Y78+X112-IF(COLUMN()-COLUMN($C112)&gt;'MD - IMP'!$D$76,OFFSET(Y78,0,-1*'MD - IMP'!$D$76,1,1),0)</f>
        <v>0</v>
      </c>
      <c r="Z112" s="277">
        <f ca="1">Z78+Y112-IF(COLUMN()-COLUMN($C112)&gt;'MD - IMP'!$D$76,OFFSET(Z78,0,-1*'MD - IMP'!$D$76,1,1),0)</f>
        <v>0</v>
      </c>
      <c r="AA112" s="344">
        <f ca="1">AA78+Z112-IF(COLUMN()-COLUMN($C112)&gt;'MD - IMP'!$D$76,OFFSET(AA78,0,-1*'MD - IMP'!$D$76,1,1),0)</f>
        <v>0</v>
      </c>
      <c r="AB112" s="277">
        <f ca="1">AB78+AA112-IF(COLUMN()-COLUMN($C112)&gt;'MD - IMP'!$D$76,OFFSET(AB78,0,-1*'MD - IMP'!$D$76,1,1),0)</f>
        <v>0</v>
      </c>
      <c r="AC112" s="277">
        <f ca="1">AC78+AB112-IF(COLUMN()-COLUMN($C112)&gt;'MD - IMP'!$D$76,OFFSET(AC78,0,-1*'MD - IMP'!$D$76,1,1),0)</f>
        <v>0</v>
      </c>
      <c r="AD112" s="277">
        <f ca="1">AD78+AC112-IF(COLUMN()-COLUMN($C112)&gt;'MD - IMP'!$D$76,OFFSET(AD78,0,-1*'MD - IMP'!$D$76,1,1),0)</f>
        <v>0</v>
      </c>
      <c r="AE112" s="280">
        <f ca="1">AE78+AD112-IF(COLUMN()-COLUMN($C112)&gt;'MD - IMP'!$D$76,OFFSET(AE78,0,-1*'MD - IMP'!$D$76,1,1),0)</f>
        <v>0</v>
      </c>
      <c r="AF112" s="16"/>
      <c r="AH112" s="16"/>
      <c r="AI112" s="16"/>
      <c r="AL112" s="15"/>
      <c r="AO112" s="15"/>
      <c r="AQ112" s="17"/>
      <c r="AR112" s="16"/>
      <c r="AU112" s="15"/>
      <c r="AX112" s="15"/>
      <c r="BA112" s="15"/>
      <c r="BC112" s="17"/>
      <c r="BD112" s="16"/>
      <c r="BG112" s="15"/>
      <c r="BJ112" s="15"/>
      <c r="BM112" s="15"/>
      <c r="BO112" s="17"/>
      <c r="BP112" s="16"/>
      <c r="BS112" s="15"/>
      <c r="BV112" s="15"/>
      <c r="BY112" s="15"/>
      <c r="CA112" s="17"/>
      <c r="CB112" s="16"/>
      <c r="CE112" s="15"/>
      <c r="CH112" s="15"/>
      <c r="CK112" s="15"/>
      <c r="CM112" s="17"/>
      <c r="CN112" s="16"/>
      <c r="CQ112" s="15"/>
      <c r="CT112" s="15"/>
      <c r="CW112" s="15"/>
      <c r="CY112" s="17"/>
      <c r="CZ112" s="16"/>
      <c r="DC112" s="15"/>
      <c r="DF112" s="15"/>
      <c r="DI112" s="15"/>
      <c r="DK112" s="17"/>
      <c r="DL112" s="16"/>
      <c r="DO112" s="15"/>
      <c r="DR112" s="15"/>
      <c r="DU112" s="15"/>
      <c r="DW112" s="17"/>
      <c r="DX112" s="16"/>
      <c r="EA112" s="15"/>
    </row>
    <row r="113" spans="2:131" x14ac:dyDescent="0.25">
      <c r="B113" s="11" t="str">
        <f>'MD - IMP'!$B75</f>
        <v>SC-JI</v>
      </c>
      <c r="C113" s="17"/>
      <c r="D113" s="406">
        <f t="shared" ca="1" si="26"/>
        <v>0</v>
      </c>
      <c r="E113" s="390">
        <f ca="1">E79+D113-IF(COLUMN()-COLUMN($C113)&gt;'MD - IMP'!$D$76,OFFSET(E79,0,-1*'MD - IMP'!$D$76,1,1),0)</f>
        <v>0</v>
      </c>
      <c r="F113" s="390">
        <f ca="1">F79+E113-IF(COLUMN()-COLUMN($C113)&gt;'MD - IMP'!$D$76,OFFSET(F79,0,-1*'MD - IMP'!$D$76,1,1),0)</f>
        <v>0</v>
      </c>
      <c r="G113" s="402">
        <f ca="1">G79+F113-IF(COLUMN()-COLUMN($C113)&gt;'MD - IMP'!$D$76,OFFSET(G79,0,-1*'MD - IMP'!$D$76,1,1),0)</f>
        <v>0</v>
      </c>
      <c r="H113" s="390">
        <f ca="1">H79+G113-IF(COLUMN()-COLUMN($C113)&gt;'MD - IMP'!$D$76,OFFSET(H79,0,-1*'MD - IMP'!$D$76,1,1),0)</f>
        <v>1</v>
      </c>
      <c r="I113" s="390">
        <f ca="1">I79+H113-IF(COLUMN()-COLUMN($C113)&gt;'MD - IMP'!$D$76,OFFSET(I79,0,-1*'MD - IMP'!$D$76,1,1),0)</f>
        <v>1</v>
      </c>
      <c r="J113" s="390">
        <f ca="1">J79+I113-IF(COLUMN()-COLUMN($C113)&gt;'MD - IMP'!$D$76,OFFSET(J79,0,-1*'MD - IMP'!$D$76,1,1),0)</f>
        <v>0</v>
      </c>
      <c r="K113" s="402">
        <f ca="1">K79+J113-IF(COLUMN()-COLUMN($C113)&gt;'MD - IMP'!$D$76,OFFSET(K79,0,-1*'MD - IMP'!$D$76,1,1),0)</f>
        <v>0</v>
      </c>
      <c r="L113" s="277">
        <f ca="1">L79+K113-IF(COLUMN()-COLUMN($C113)&gt;'MD - IMP'!$D$76,OFFSET(L79,0,-1*'MD - IMP'!$D$76,1,1),0)</f>
        <v>4</v>
      </c>
      <c r="M113" s="277">
        <f ca="1">M79+L113-IF(COLUMN()-COLUMN($C113)&gt;'MD - IMP'!$D$76,OFFSET(M79,0,-1*'MD - IMP'!$D$76,1,1),0)</f>
        <v>5</v>
      </c>
      <c r="N113" s="277">
        <f ca="1">N79+M113-IF(COLUMN()-COLUMN($C113)&gt;'MD - IMP'!$D$76,OFFSET(N79,0,-1*'MD - IMP'!$D$76,1,1),0)</f>
        <v>1</v>
      </c>
      <c r="O113" s="344">
        <f ca="1">O79+N113-IF(COLUMN()-COLUMN($C113)&gt;'MD - IMP'!$D$76,OFFSET(O79,0,-1*'MD - IMP'!$D$76,1,1),0)</f>
        <v>1</v>
      </c>
      <c r="P113" s="277">
        <f ca="1">P79+O113-IF(COLUMN()-COLUMN($C113)&gt;'MD - IMP'!$D$76,OFFSET(P79,0,-1*'MD - IMP'!$D$76,1,1),0)</f>
        <v>2</v>
      </c>
      <c r="Q113" s="277">
        <f ca="1">Q79+P113-IF(COLUMN()-COLUMN($C113)&gt;'MD - IMP'!$D$76,OFFSET(Q79,0,-1*'MD - IMP'!$D$76,1,1),0)</f>
        <v>8</v>
      </c>
      <c r="R113" s="277">
        <f ca="1">R79+Q113-IF(COLUMN()-COLUMN($C113)&gt;'MD - IMP'!$D$76,OFFSET(R79,0,-1*'MD - IMP'!$D$76,1,1),0)</f>
        <v>7</v>
      </c>
      <c r="S113" s="344">
        <f ca="1">S79+R113-IF(COLUMN()-COLUMN($C113)&gt;'MD - IMP'!$D$76,OFFSET(S79,0,-1*'MD - IMP'!$D$76,1,1),0)</f>
        <v>0</v>
      </c>
      <c r="T113" s="277">
        <f ca="1">T79+S113-IF(COLUMN()-COLUMN($C113)&gt;'MD - IMP'!$D$76,OFFSET(T79,0,-1*'MD - IMP'!$D$76,1,1),0)</f>
        <v>0</v>
      </c>
      <c r="U113" s="277">
        <f ca="1">U79+T113-IF(COLUMN()-COLUMN($C113)&gt;'MD - IMP'!$D$76,OFFSET(U79,0,-1*'MD - IMP'!$D$76,1,1),0)</f>
        <v>8</v>
      </c>
      <c r="V113" s="277">
        <f ca="1">V79+U113-IF(COLUMN()-COLUMN($C113)&gt;'MD - IMP'!$D$76,OFFSET(V79,0,-1*'MD - IMP'!$D$76,1,1),0)</f>
        <v>8</v>
      </c>
      <c r="W113" s="344">
        <f ca="1">W79+V113-IF(COLUMN()-COLUMN($C113)&gt;'MD - IMP'!$D$76,OFFSET(W79,0,-1*'MD - IMP'!$D$76,1,1),0)</f>
        <v>2</v>
      </c>
      <c r="X113" s="277">
        <f ca="1">X79+W113-IF(COLUMN()-COLUMN($C113)&gt;'MD - IMP'!$D$76,OFFSET(X79,0,-1*'MD - IMP'!$D$76,1,1),0)</f>
        <v>2</v>
      </c>
      <c r="Y113" s="277">
        <f ca="1">Y79+X113-IF(COLUMN()-COLUMN($C113)&gt;'MD - IMP'!$D$76,OFFSET(Y79,0,-1*'MD - IMP'!$D$76,1,1),0)</f>
        <v>0</v>
      </c>
      <c r="Z113" s="277">
        <f ca="1">Z79+Y113-IF(COLUMN()-COLUMN($C113)&gt;'MD - IMP'!$D$76,OFFSET(Z79,0,-1*'MD - IMP'!$D$76,1,1),0)</f>
        <v>0</v>
      </c>
      <c r="AA113" s="344">
        <f ca="1">AA79+Z113-IF(COLUMN()-COLUMN($C113)&gt;'MD - IMP'!$D$76,OFFSET(AA79,0,-1*'MD - IMP'!$D$76,1,1),0)</f>
        <v>0</v>
      </c>
      <c r="AB113" s="277">
        <f ca="1">AB79+AA113-IF(COLUMN()-COLUMN($C113)&gt;'MD - IMP'!$D$76,OFFSET(AB79,0,-1*'MD - IMP'!$D$76,1,1),0)</f>
        <v>0</v>
      </c>
      <c r="AC113" s="277">
        <f ca="1">AC79+AB113-IF(COLUMN()-COLUMN($C113)&gt;'MD - IMP'!$D$76,OFFSET(AC79,0,-1*'MD - IMP'!$D$76,1,1),0)</f>
        <v>0</v>
      </c>
      <c r="AD113" s="277">
        <f ca="1">AD79+AC113-IF(COLUMN()-COLUMN($C113)&gt;'MD - IMP'!$D$76,OFFSET(AD79,0,-1*'MD - IMP'!$D$76,1,1),0)</f>
        <v>0</v>
      </c>
      <c r="AE113" s="280">
        <f ca="1">AE79+AD113-IF(COLUMN()-COLUMN($C113)&gt;'MD - IMP'!$D$76,OFFSET(AE79,0,-1*'MD - IMP'!$D$76,1,1),0)</f>
        <v>0</v>
      </c>
      <c r="AF113" s="16"/>
      <c r="AH113" s="16"/>
      <c r="AI113" s="16"/>
      <c r="AL113" s="15"/>
      <c r="AO113" s="15"/>
      <c r="AQ113" s="17"/>
      <c r="AR113" s="16"/>
      <c r="AU113" s="15"/>
      <c r="AX113" s="15"/>
      <c r="BA113" s="15"/>
      <c r="BC113" s="17"/>
      <c r="BD113" s="16"/>
      <c r="BG113" s="15"/>
      <c r="BJ113" s="15"/>
      <c r="BM113" s="15"/>
      <c r="BO113" s="17"/>
      <c r="BP113" s="16"/>
      <c r="BS113" s="15"/>
      <c r="BV113" s="15"/>
      <c r="BY113" s="15"/>
      <c r="CA113" s="17"/>
      <c r="CB113" s="16"/>
      <c r="CE113" s="15"/>
      <c r="CH113" s="15"/>
      <c r="CK113" s="15"/>
      <c r="CM113" s="17"/>
      <c r="CN113" s="16"/>
      <c r="CQ113" s="15"/>
      <c r="CT113" s="15"/>
      <c r="CW113" s="15"/>
      <c r="CY113" s="17"/>
      <c r="CZ113" s="16"/>
      <c r="DC113" s="15"/>
      <c r="DF113" s="15"/>
      <c r="DI113" s="15"/>
      <c r="DK113" s="17"/>
      <c r="DL113" s="16"/>
      <c r="DO113" s="15"/>
      <c r="DR113" s="15"/>
      <c r="DU113" s="15"/>
      <c r="DW113" s="17"/>
      <c r="DX113" s="16"/>
      <c r="EA113" s="15"/>
    </row>
    <row r="114" spans="2:131" s="534" customFormat="1" x14ac:dyDescent="0.25">
      <c r="B114" s="523" t="str">
        <f>'MD - IMP'!$B76</f>
        <v>SC-SP</v>
      </c>
      <c r="C114" s="516"/>
      <c r="D114" s="528">
        <f t="shared" ca="1" si="26"/>
        <v>0</v>
      </c>
      <c r="E114" s="529">
        <f ca="1">E80+D114-IF(COLUMN()-COLUMN($C114)&gt;'MD - IMP'!$D$76,OFFSET(E80,0,-1*'MD - IMP'!$D$76,1,1),0)</f>
        <v>0</v>
      </c>
      <c r="F114" s="529">
        <f ca="1">F80+E114-IF(COLUMN()-COLUMN($C114)&gt;'MD - IMP'!$D$76,OFFSET(F80,0,-1*'MD - IMP'!$D$76,1,1),0)</f>
        <v>0</v>
      </c>
      <c r="G114" s="530">
        <f ca="1">G80+F114-IF(COLUMN()-COLUMN($C114)&gt;'MD - IMP'!$D$76,OFFSET(G80,0,-1*'MD - IMP'!$D$76,1,1),0)</f>
        <v>0</v>
      </c>
      <c r="H114" s="529">
        <f ca="1">H80+G114-IF(COLUMN()-COLUMN($C114)&gt;'MD - IMP'!$D$76,OFFSET(H80,0,-1*'MD - IMP'!$D$76,1,1),0)</f>
        <v>0</v>
      </c>
      <c r="I114" s="529">
        <f ca="1">I80+H114-IF(COLUMN()-COLUMN($C114)&gt;'MD - IMP'!$D$76,OFFSET(I80,0,-1*'MD - IMP'!$D$76,1,1),0)</f>
        <v>0</v>
      </c>
      <c r="J114" s="529">
        <f ca="1">J80+I114-IF(COLUMN()-COLUMN($C114)&gt;'MD - IMP'!$D$76,OFFSET(J80,0,-1*'MD - IMP'!$D$76,1,1),0)</f>
        <v>1</v>
      </c>
      <c r="K114" s="530">
        <f ca="1">K80+J114-IF(COLUMN()-COLUMN($C114)&gt;'MD - IMP'!$D$76,OFFSET(K80,0,-1*'MD - IMP'!$D$76,1,1),0)</f>
        <v>2</v>
      </c>
      <c r="L114" s="531">
        <f ca="1">L80+K114-IF(COLUMN()-COLUMN($C114)&gt;'MD - IMP'!$D$76,OFFSET(L80,0,-1*'MD - IMP'!$D$76,1,1),0)</f>
        <v>1</v>
      </c>
      <c r="M114" s="531">
        <f ca="1">M80+L114-IF(COLUMN()-COLUMN($C114)&gt;'MD - IMP'!$D$76,OFFSET(M80,0,-1*'MD - IMP'!$D$76,1,1),0)</f>
        <v>0</v>
      </c>
      <c r="N114" s="531">
        <f ca="1">N80+M114-IF(COLUMN()-COLUMN($C114)&gt;'MD - IMP'!$D$76,OFFSET(N80,0,-1*'MD - IMP'!$D$76,1,1),0)</f>
        <v>4</v>
      </c>
      <c r="O114" s="532">
        <f ca="1">O80+N114-IF(COLUMN()-COLUMN($C114)&gt;'MD - IMP'!$D$76,OFFSET(O80,0,-1*'MD - IMP'!$D$76,1,1),0)</f>
        <v>9</v>
      </c>
      <c r="P114" s="531">
        <f ca="1">P80+O114-IF(COLUMN()-COLUMN($C114)&gt;'MD - IMP'!$D$76,OFFSET(P80,0,-1*'MD - IMP'!$D$76,1,1),0)</f>
        <v>6</v>
      </c>
      <c r="Q114" s="531">
        <f ca="1">Q80+P114-IF(COLUMN()-COLUMN($C114)&gt;'MD - IMP'!$D$76,OFFSET(Q80,0,-1*'MD - IMP'!$D$76,1,1),0)</f>
        <v>1</v>
      </c>
      <c r="R114" s="531">
        <f ca="1">R80+Q114-IF(COLUMN()-COLUMN($C114)&gt;'MD - IMP'!$D$76,OFFSET(R80,0,-1*'MD - IMP'!$D$76,1,1),0)</f>
        <v>2</v>
      </c>
      <c r="S114" s="532">
        <f ca="1">S80+R114-IF(COLUMN()-COLUMN($C114)&gt;'MD - IMP'!$D$76,OFFSET(S80,0,-1*'MD - IMP'!$D$76,1,1),0)</f>
        <v>11</v>
      </c>
      <c r="T114" s="531">
        <f ca="1">T80+S114-IF(COLUMN()-COLUMN($C114)&gt;'MD - IMP'!$D$76,OFFSET(T80,0,-1*'MD - IMP'!$D$76,1,1),0)</f>
        <v>16</v>
      </c>
      <c r="U114" s="531">
        <f ca="1">U80+T114-IF(COLUMN()-COLUMN($C114)&gt;'MD - IMP'!$D$76,OFFSET(U80,0,-1*'MD - IMP'!$D$76,1,1),0)</f>
        <v>7</v>
      </c>
      <c r="V114" s="531">
        <f ca="1">V80+U114-IF(COLUMN()-COLUMN($C114)&gt;'MD - IMP'!$D$76,OFFSET(V80,0,-1*'MD - IMP'!$D$76,1,1),0)</f>
        <v>0</v>
      </c>
      <c r="W114" s="532">
        <f ca="1">W80+V114-IF(COLUMN()-COLUMN($C114)&gt;'MD - IMP'!$D$76,OFFSET(W80,0,-1*'MD - IMP'!$D$76,1,1),0)</f>
        <v>7</v>
      </c>
      <c r="X114" s="531">
        <f ca="1">X80+W114-IF(COLUMN()-COLUMN($C114)&gt;'MD - IMP'!$D$76,OFFSET(X80,0,-1*'MD - IMP'!$D$76,1,1),0)</f>
        <v>13</v>
      </c>
      <c r="Y114" s="531">
        <f ca="1">Y80+X114-IF(COLUMN()-COLUMN($C114)&gt;'MD - IMP'!$D$76,OFFSET(Y80,0,-1*'MD - IMP'!$D$76,1,1),0)</f>
        <v>9</v>
      </c>
      <c r="Z114" s="531">
        <f ca="1">Z80+Y114-IF(COLUMN()-COLUMN($C114)&gt;'MD - IMP'!$D$76,OFFSET(Z80,0,-1*'MD - IMP'!$D$76,1,1),0)</f>
        <v>6</v>
      </c>
      <c r="AA114" s="532">
        <f ca="1">AA80+Z114-IF(COLUMN()-COLUMN($C114)&gt;'MD - IMP'!$D$76,OFFSET(AA80,0,-1*'MD - IMP'!$D$76,1,1),0)</f>
        <v>3</v>
      </c>
      <c r="AB114" s="531">
        <f ca="1">AB80+AA114-IF(COLUMN()-COLUMN($C114)&gt;'MD - IMP'!$D$76,OFFSET(AB80,0,-1*'MD - IMP'!$D$76,1,1),0)</f>
        <v>0</v>
      </c>
      <c r="AC114" s="531">
        <f ca="1">AC80+AB114-IF(COLUMN()-COLUMN($C114)&gt;'MD - IMP'!$D$76,OFFSET(AC80,0,-1*'MD - IMP'!$D$76,1,1),0)</f>
        <v>0</v>
      </c>
      <c r="AD114" s="531">
        <f ca="1">AD80+AC114-IF(COLUMN()-COLUMN($C114)&gt;'MD - IMP'!$D$76,OFFSET(AD80,0,-1*'MD - IMP'!$D$76,1,1),0)</f>
        <v>0</v>
      </c>
      <c r="AE114" s="533">
        <f ca="1">AE80+AD114-IF(COLUMN()-COLUMN($C114)&gt;'MD - IMP'!$D$76,OFFSET(AE80,0,-1*'MD - IMP'!$D$76,1,1),0)</f>
        <v>0</v>
      </c>
      <c r="AF114" s="529"/>
      <c r="AH114" s="529"/>
      <c r="AI114" s="529"/>
      <c r="AL114" s="535"/>
      <c r="AO114" s="535"/>
      <c r="AQ114" s="516"/>
      <c r="AR114" s="529"/>
      <c r="AU114" s="535"/>
      <c r="AX114" s="535"/>
      <c r="BA114" s="535"/>
      <c r="BC114" s="516"/>
      <c r="BD114" s="529"/>
      <c r="BG114" s="535"/>
      <c r="BJ114" s="535"/>
      <c r="BM114" s="535"/>
      <c r="BO114" s="516"/>
      <c r="BP114" s="529"/>
      <c r="BS114" s="535"/>
      <c r="BV114" s="535"/>
      <c r="BY114" s="535"/>
      <c r="CA114" s="516"/>
      <c r="CB114" s="529"/>
      <c r="CE114" s="535"/>
      <c r="CH114" s="535"/>
      <c r="CK114" s="535"/>
      <c r="CM114" s="516"/>
      <c r="CN114" s="529"/>
      <c r="CQ114" s="535"/>
      <c r="CT114" s="535"/>
      <c r="CW114" s="535"/>
      <c r="CY114" s="516"/>
      <c r="CZ114" s="529"/>
      <c r="DC114" s="535"/>
      <c r="DF114" s="535"/>
      <c r="DI114" s="535"/>
      <c r="DK114" s="516"/>
      <c r="DL114" s="529"/>
      <c r="DO114" s="535"/>
      <c r="DR114" s="535"/>
      <c r="DU114" s="535"/>
      <c r="DW114" s="516"/>
      <c r="DX114" s="529"/>
      <c r="EA114" s="535"/>
    </row>
    <row r="115" spans="2:131" x14ac:dyDescent="0.25">
      <c r="B115" s="11" t="str">
        <f>'MD - IMP'!$B77</f>
        <v>OP-DE</v>
      </c>
      <c r="C115" s="17"/>
      <c r="D115" s="406">
        <f t="shared" ca="1" si="26"/>
        <v>4</v>
      </c>
      <c r="E115" s="390">
        <f ca="1">E81+D115-IF(COLUMN()-COLUMN($C115)&gt;'MD - IMP'!$D$80,OFFSET(E81,0,-1*'MD - IMP'!$D$80,1,1),0)</f>
        <v>4</v>
      </c>
      <c r="F115" s="390">
        <f ca="1">F81+E115-IF(COLUMN()-COLUMN($C115)&gt;'MD - IMP'!$D$80,OFFSET(F81,0,-1*'MD - IMP'!$D$80,1,1),0)</f>
        <v>0</v>
      </c>
      <c r="G115" s="402">
        <f ca="1">G81+F115-IF(COLUMN()-COLUMN($C115)&gt;'MD - IMP'!$D$80,OFFSET(G81,0,-1*'MD - IMP'!$D$80,1,1),0)</f>
        <v>0</v>
      </c>
      <c r="H115" s="390">
        <f ca="1">H81+G115-IF(COLUMN()-COLUMN($C115)&gt;'MD - IMP'!$D$80,OFFSET(H81,0,-1*'MD - IMP'!$D$80,1,1),0)</f>
        <v>0</v>
      </c>
      <c r="I115" s="390">
        <f ca="1">I81+H115-IF(COLUMN()-COLUMN($C115)&gt;'MD - IMP'!$D$80,OFFSET(I81,0,-1*'MD - IMP'!$D$80,1,1),0)</f>
        <v>4</v>
      </c>
      <c r="J115" s="390">
        <f ca="1">J81+I115-IF(COLUMN()-COLUMN($C115)&gt;'MD - IMP'!$D$80,OFFSET(J81,0,-1*'MD - IMP'!$D$80,1,1),0)</f>
        <v>4</v>
      </c>
      <c r="K115" s="402">
        <f ca="1">K81+J115-IF(COLUMN()-COLUMN($C115)&gt;'MD - IMP'!$D$80,OFFSET(K81,0,-1*'MD - IMP'!$D$80,1,1),0)</f>
        <v>0</v>
      </c>
      <c r="L115" s="277">
        <f ca="1">L81+K115-IF(COLUMN()-COLUMN($C115)&gt;'MD - IMP'!$D$80,OFFSET(L81,0,-1*'MD - IMP'!$D$80,1,1),0)</f>
        <v>0</v>
      </c>
      <c r="M115" s="277">
        <f ca="1">M81+L115-IF(COLUMN()-COLUMN($C115)&gt;'MD - IMP'!$D$80,OFFSET(M81,0,-1*'MD - IMP'!$D$80,1,1),0)</f>
        <v>1</v>
      </c>
      <c r="N115" s="277">
        <f ca="1">N81+M115-IF(COLUMN()-COLUMN($C115)&gt;'MD - IMP'!$D$80,OFFSET(N81,0,-1*'MD - IMP'!$D$80,1,1),0)</f>
        <v>1</v>
      </c>
      <c r="O115" s="344">
        <f ca="1">O81+N115-IF(COLUMN()-COLUMN($C115)&gt;'MD - IMP'!$D$80,OFFSET(O81,0,-1*'MD - IMP'!$D$80,1,1),0)</f>
        <v>0</v>
      </c>
      <c r="P115" s="277">
        <f ca="1">P81+O115-IF(COLUMN()-COLUMN($C115)&gt;'MD - IMP'!$D$80,OFFSET(P81,0,-1*'MD - IMP'!$D$80,1,1),0)</f>
        <v>0</v>
      </c>
      <c r="Q115" s="277">
        <f ca="1">Q81+P115-IF(COLUMN()-COLUMN($C115)&gt;'MD - IMP'!$D$80,OFFSET(Q81,0,-1*'MD - IMP'!$D$80,1,1),0)</f>
        <v>0</v>
      </c>
      <c r="R115" s="277">
        <f ca="1">R81+Q115-IF(COLUMN()-COLUMN($C115)&gt;'MD - IMP'!$D$80,OFFSET(R81,0,-1*'MD - IMP'!$D$80,1,1),0)</f>
        <v>0</v>
      </c>
      <c r="S115" s="344">
        <f ca="1">S81+R115-IF(COLUMN()-COLUMN($C115)&gt;'MD - IMP'!$D$80,OFFSET(S81,0,-1*'MD - IMP'!$D$80,1,1),0)</f>
        <v>0</v>
      </c>
      <c r="T115" s="277">
        <f ca="1">T81+S115-IF(COLUMN()-COLUMN($C115)&gt;'MD - IMP'!$D$80,OFFSET(T81,0,-1*'MD - IMP'!$D$80,1,1),0)</f>
        <v>0</v>
      </c>
      <c r="U115" s="277">
        <f ca="1">U81+T115-IF(COLUMN()-COLUMN($C115)&gt;'MD - IMP'!$D$80,OFFSET(U81,0,-1*'MD - IMP'!$D$80,1,1),0)</f>
        <v>0</v>
      </c>
      <c r="V115" s="277">
        <f ca="1">V81+U115-IF(COLUMN()-COLUMN($C115)&gt;'MD - IMP'!$D$80,OFFSET(V81,0,-1*'MD - IMP'!$D$80,1,1),0)</f>
        <v>0</v>
      </c>
      <c r="W115" s="344">
        <f ca="1">W81+V115-IF(COLUMN()-COLUMN($C115)&gt;'MD - IMP'!$D$80,OFFSET(W81,0,-1*'MD - IMP'!$D$80,1,1),0)</f>
        <v>0</v>
      </c>
      <c r="X115" s="277">
        <f ca="1">X81+W115-IF(COLUMN()-COLUMN($C115)&gt;'MD - IMP'!$D$80,OFFSET(X81,0,-1*'MD - IMP'!$D$80,1,1),0)</f>
        <v>0</v>
      </c>
      <c r="Y115" s="277">
        <f ca="1">Y81+X115-IF(COLUMN()-COLUMN($C115)&gt;'MD - IMP'!$D$80,OFFSET(Y81,0,-1*'MD - IMP'!$D$80,1,1),0)</f>
        <v>0</v>
      </c>
      <c r="Z115" s="277">
        <f ca="1">Z81+Y115-IF(COLUMN()-COLUMN($C115)&gt;'MD - IMP'!$D$80,OFFSET(Z81,0,-1*'MD - IMP'!$D$80,1,1),0)</f>
        <v>0</v>
      </c>
      <c r="AA115" s="344">
        <f ca="1">AA81+Z115-IF(COLUMN()-COLUMN($C115)&gt;'MD - IMP'!$D$80,OFFSET(AA81,0,-1*'MD - IMP'!$D$80,1,1),0)</f>
        <v>0</v>
      </c>
      <c r="AB115" s="277">
        <f ca="1">AB81+AA115-IF(COLUMN()-COLUMN($C115)&gt;'MD - IMP'!$D$80,OFFSET(AB81,0,-1*'MD - IMP'!$D$80,1,1),0)</f>
        <v>0</v>
      </c>
      <c r="AC115" s="277">
        <f ca="1">AC81+AB115-IF(COLUMN()-COLUMN($C115)&gt;'MD - IMP'!$D$80,OFFSET(AC81,0,-1*'MD - IMP'!$D$80,1,1),0)</f>
        <v>0</v>
      </c>
      <c r="AD115" s="277">
        <f ca="1">AD81+AC115-IF(COLUMN()-COLUMN($C115)&gt;'MD - IMP'!$D$80,OFFSET(AD81,0,-1*'MD - IMP'!$D$80,1,1),0)</f>
        <v>0</v>
      </c>
      <c r="AE115" s="280">
        <f ca="1">AE81+AD115-IF(COLUMN()-COLUMN($C115)&gt;'MD - IMP'!$D$80,OFFSET(AE81,0,-1*'MD - IMP'!$D$80,1,1),0)</f>
        <v>0</v>
      </c>
      <c r="AF115" s="16"/>
      <c r="AH115" s="16"/>
      <c r="AI115" s="16"/>
      <c r="AL115" s="15"/>
      <c r="AO115" s="15"/>
      <c r="AQ115" s="17"/>
      <c r="AR115" s="16"/>
      <c r="AU115" s="15"/>
      <c r="AX115" s="15"/>
      <c r="BA115" s="15"/>
      <c r="BC115" s="17"/>
      <c r="BD115" s="16"/>
      <c r="BG115" s="15"/>
      <c r="BJ115" s="15"/>
      <c r="BM115" s="15"/>
      <c r="BO115" s="17"/>
      <c r="BP115" s="16"/>
      <c r="BS115" s="15"/>
      <c r="BV115" s="15"/>
      <c r="BY115" s="15"/>
      <c r="CA115" s="17"/>
      <c r="CB115" s="16"/>
      <c r="CE115" s="15"/>
      <c r="CH115" s="15"/>
      <c r="CK115" s="15"/>
      <c r="CM115" s="17"/>
      <c r="CN115" s="16"/>
      <c r="CQ115" s="15"/>
      <c r="CT115" s="15"/>
      <c r="CW115" s="15"/>
      <c r="CY115" s="17"/>
      <c r="CZ115" s="16"/>
      <c r="DC115" s="15"/>
      <c r="DF115" s="15"/>
      <c r="DI115" s="15"/>
      <c r="DK115" s="17"/>
      <c r="DL115" s="16"/>
      <c r="DO115" s="15"/>
      <c r="DR115" s="15"/>
      <c r="DU115" s="15"/>
      <c r="DW115" s="17"/>
      <c r="DX115" s="16"/>
      <c r="EA115" s="15"/>
    </row>
    <row r="116" spans="2:131" x14ac:dyDescent="0.25">
      <c r="B116" s="11" t="str">
        <f>'MD - IMP'!$B78</f>
        <v>OP-SI</v>
      </c>
      <c r="C116" s="17"/>
      <c r="D116" s="406">
        <f t="shared" ca="1" si="26"/>
        <v>1</v>
      </c>
      <c r="E116" s="390">
        <f ca="1">E82+D116-IF(COLUMN()-COLUMN($C116)&gt;'MD - IMP'!$D$80,OFFSET(E82,0,-1*'MD - IMP'!$D$80,1,1),0)</f>
        <v>1</v>
      </c>
      <c r="F116" s="390">
        <f ca="1">F82+E116-IF(COLUMN()-COLUMN($C116)&gt;'MD - IMP'!$D$80,OFFSET(F82,0,-1*'MD - IMP'!$D$80,1,1),0)</f>
        <v>0</v>
      </c>
      <c r="G116" s="402">
        <f ca="1">G82+F116-IF(COLUMN()-COLUMN($C116)&gt;'MD - IMP'!$D$80,OFFSET(G82,0,-1*'MD - IMP'!$D$80,1,1),0)</f>
        <v>0</v>
      </c>
      <c r="H116" s="390">
        <f ca="1">H82+G116-IF(COLUMN()-COLUMN($C116)&gt;'MD - IMP'!$D$80,OFFSET(H82,0,-1*'MD - IMP'!$D$80,1,1),0)</f>
        <v>4</v>
      </c>
      <c r="I116" s="390">
        <f ca="1">I82+H116-IF(COLUMN()-COLUMN($C116)&gt;'MD - IMP'!$D$80,OFFSET(I82,0,-1*'MD - IMP'!$D$80,1,1),0)</f>
        <v>4</v>
      </c>
      <c r="J116" s="390">
        <f ca="1">J82+I116-IF(COLUMN()-COLUMN($C116)&gt;'MD - IMP'!$D$80,OFFSET(J82,0,-1*'MD - IMP'!$D$80,1,1),0)</f>
        <v>0</v>
      </c>
      <c r="K116" s="402">
        <f ca="1">K82+J116-IF(COLUMN()-COLUMN($C116)&gt;'MD - IMP'!$D$80,OFFSET(K82,0,-1*'MD - IMP'!$D$80,1,1),0)</f>
        <v>0</v>
      </c>
      <c r="L116" s="277">
        <f ca="1">L82+K116-IF(COLUMN()-COLUMN($C116)&gt;'MD - IMP'!$D$80,OFFSET(L82,0,-1*'MD - IMP'!$D$80,1,1),0)</f>
        <v>1</v>
      </c>
      <c r="M116" s="277">
        <f ca="1">M82+L116-IF(COLUMN()-COLUMN($C116)&gt;'MD - IMP'!$D$80,OFFSET(M82,0,-1*'MD - IMP'!$D$80,1,1),0)</f>
        <v>7</v>
      </c>
      <c r="N116" s="277">
        <f ca="1">N82+M116-IF(COLUMN()-COLUMN($C116)&gt;'MD - IMP'!$D$80,OFFSET(N82,0,-1*'MD - IMP'!$D$80,1,1),0)</f>
        <v>6</v>
      </c>
      <c r="O116" s="344">
        <f ca="1">O82+N116-IF(COLUMN()-COLUMN($C116)&gt;'MD - IMP'!$D$80,OFFSET(O82,0,-1*'MD - IMP'!$D$80,1,1),0)</f>
        <v>0</v>
      </c>
      <c r="P116" s="277">
        <f ca="1">P82+O116-IF(COLUMN()-COLUMN($C116)&gt;'MD - IMP'!$D$80,OFFSET(P82,0,-1*'MD - IMP'!$D$80,1,1),0)</f>
        <v>0</v>
      </c>
      <c r="Q116" s="277">
        <f ca="1">Q82+P116-IF(COLUMN()-COLUMN($C116)&gt;'MD - IMP'!$D$80,OFFSET(Q82,0,-1*'MD - IMP'!$D$80,1,1),0)</f>
        <v>4</v>
      </c>
      <c r="R116" s="277">
        <f ca="1">R82+Q116-IF(COLUMN()-COLUMN($C116)&gt;'MD - IMP'!$D$80,OFFSET(R82,0,-1*'MD - IMP'!$D$80,1,1),0)</f>
        <v>5</v>
      </c>
      <c r="S116" s="344">
        <f ca="1">S82+R116-IF(COLUMN()-COLUMN($C116)&gt;'MD - IMP'!$D$80,OFFSET(S82,0,-1*'MD - IMP'!$D$80,1,1),0)</f>
        <v>2</v>
      </c>
      <c r="T116" s="277">
        <f ca="1">T82+S116-IF(COLUMN()-COLUMN($C116)&gt;'MD - IMP'!$D$80,OFFSET(T82,0,-1*'MD - IMP'!$D$80,1,1),0)</f>
        <v>2</v>
      </c>
      <c r="U116" s="277">
        <f ca="1">U82+T116-IF(COLUMN()-COLUMN($C116)&gt;'MD - IMP'!$D$80,OFFSET(U82,0,-1*'MD - IMP'!$D$80,1,1),0)</f>
        <v>1</v>
      </c>
      <c r="V116" s="277">
        <f ca="1">V82+U116-IF(COLUMN()-COLUMN($C116)&gt;'MD - IMP'!$D$80,OFFSET(V82,0,-1*'MD - IMP'!$D$80,1,1),0)</f>
        <v>0</v>
      </c>
      <c r="W116" s="344">
        <f ca="1">W82+V116-IF(COLUMN()-COLUMN($C116)&gt;'MD - IMP'!$D$80,OFFSET(W82,0,-1*'MD - IMP'!$D$80,1,1),0)</f>
        <v>0</v>
      </c>
      <c r="X116" s="277">
        <f ca="1">X82+W116-IF(COLUMN()-COLUMN($C116)&gt;'MD - IMP'!$D$80,OFFSET(X82,0,-1*'MD - IMP'!$D$80,1,1),0)</f>
        <v>0</v>
      </c>
      <c r="Y116" s="277">
        <f ca="1">Y82+X116-IF(COLUMN()-COLUMN($C116)&gt;'MD - IMP'!$D$80,OFFSET(Y82,0,-1*'MD - IMP'!$D$80,1,1),0)</f>
        <v>0</v>
      </c>
      <c r="Z116" s="277">
        <f ca="1">Z82+Y116-IF(COLUMN()-COLUMN($C116)&gt;'MD - IMP'!$D$80,OFFSET(Z82,0,-1*'MD - IMP'!$D$80,1,1),0)</f>
        <v>0</v>
      </c>
      <c r="AA116" s="344">
        <f ca="1">AA82+Z116-IF(COLUMN()-COLUMN($C116)&gt;'MD - IMP'!$D$80,OFFSET(AA82,0,-1*'MD - IMP'!$D$80,1,1),0)</f>
        <v>0</v>
      </c>
      <c r="AB116" s="277">
        <f ca="1">AB82+AA116-IF(COLUMN()-COLUMN($C116)&gt;'MD - IMP'!$D$80,OFFSET(AB82,0,-1*'MD - IMP'!$D$80,1,1),0)</f>
        <v>0</v>
      </c>
      <c r="AC116" s="277">
        <f ca="1">AC82+AB116-IF(COLUMN()-COLUMN($C116)&gt;'MD - IMP'!$D$80,OFFSET(AC82,0,-1*'MD - IMP'!$D$80,1,1),0)</f>
        <v>0</v>
      </c>
      <c r="AD116" s="277">
        <f ca="1">AD82+AC116-IF(COLUMN()-COLUMN($C116)&gt;'MD - IMP'!$D$80,OFFSET(AD82,0,-1*'MD - IMP'!$D$80,1,1),0)</f>
        <v>0</v>
      </c>
      <c r="AE116" s="280">
        <f ca="1">AE82+AD116-IF(COLUMN()-COLUMN($C116)&gt;'MD - IMP'!$D$80,OFFSET(AE82,0,-1*'MD - IMP'!$D$80,1,1),0)</f>
        <v>0</v>
      </c>
      <c r="AF116" s="16"/>
      <c r="AH116" s="16"/>
      <c r="AI116" s="16"/>
      <c r="AL116" s="15"/>
      <c r="AO116" s="15"/>
      <c r="AQ116" s="17"/>
      <c r="AR116" s="16"/>
      <c r="AU116" s="15"/>
      <c r="AX116" s="15"/>
      <c r="BA116" s="15"/>
      <c r="BC116" s="17"/>
      <c r="BD116" s="16"/>
      <c r="BG116" s="15"/>
      <c r="BJ116" s="15"/>
      <c r="BM116" s="15"/>
      <c r="BO116" s="17"/>
      <c r="BP116" s="16"/>
      <c r="BS116" s="15"/>
      <c r="BV116" s="15"/>
      <c r="BY116" s="15"/>
      <c r="CA116" s="17"/>
      <c r="CB116" s="16"/>
      <c r="CE116" s="15"/>
      <c r="CH116" s="15"/>
      <c r="CK116" s="15"/>
      <c r="CM116" s="17"/>
      <c r="CN116" s="16"/>
      <c r="CQ116" s="15"/>
      <c r="CT116" s="15"/>
      <c r="CW116" s="15"/>
      <c r="CY116" s="17"/>
      <c r="CZ116" s="16"/>
      <c r="DC116" s="15"/>
      <c r="DF116" s="15"/>
      <c r="DI116" s="15"/>
      <c r="DK116" s="17"/>
      <c r="DL116" s="16"/>
      <c r="DO116" s="15"/>
      <c r="DR116" s="15"/>
      <c r="DU116" s="15"/>
      <c r="DW116" s="17"/>
      <c r="DX116" s="16"/>
      <c r="EA116" s="15"/>
    </row>
    <row r="117" spans="2:131" x14ac:dyDescent="0.25">
      <c r="B117" s="11" t="str">
        <f>'MD - IMP'!$B79</f>
        <v>OP-JI</v>
      </c>
      <c r="C117" s="17"/>
      <c r="D117" s="406">
        <f t="shared" ca="1" si="26"/>
        <v>0</v>
      </c>
      <c r="E117" s="390">
        <f ca="1">E83+D117-IF(COLUMN()-COLUMN($C117)&gt;'MD - IMP'!$D$80,OFFSET(E83,0,-1*'MD - IMP'!$D$80,1,1),0)</f>
        <v>0</v>
      </c>
      <c r="F117" s="390">
        <f ca="1">F83+E117-IF(COLUMN()-COLUMN($C117)&gt;'MD - IMP'!$D$80,OFFSET(F83,0,-1*'MD - IMP'!$D$80,1,1),0)</f>
        <v>0</v>
      </c>
      <c r="G117" s="402">
        <f ca="1">G83+F117-IF(COLUMN()-COLUMN($C117)&gt;'MD - IMP'!$D$80,OFFSET(G83,0,-1*'MD - IMP'!$D$80,1,1),0)</f>
        <v>0</v>
      </c>
      <c r="H117" s="390">
        <f ca="1">H83+G117-IF(COLUMN()-COLUMN($C117)&gt;'MD - IMP'!$D$80,OFFSET(H83,0,-1*'MD - IMP'!$D$80,1,1),0)</f>
        <v>1</v>
      </c>
      <c r="I117" s="390">
        <f ca="1">I83+H117-IF(COLUMN()-COLUMN($C117)&gt;'MD - IMP'!$D$80,OFFSET(I83,0,-1*'MD - IMP'!$D$80,1,1),0)</f>
        <v>1</v>
      </c>
      <c r="J117" s="390">
        <f ca="1">J83+I117-IF(COLUMN()-COLUMN($C117)&gt;'MD - IMP'!$D$80,OFFSET(J83,0,-1*'MD - IMP'!$D$80,1,1),0)</f>
        <v>0</v>
      </c>
      <c r="K117" s="402">
        <f ca="1">K83+J117-IF(COLUMN()-COLUMN($C117)&gt;'MD - IMP'!$D$80,OFFSET(K83,0,-1*'MD - IMP'!$D$80,1,1),0)</f>
        <v>0</v>
      </c>
      <c r="L117" s="277">
        <f ca="1">L83+K117-IF(COLUMN()-COLUMN($C117)&gt;'MD - IMP'!$D$80,OFFSET(L83,0,-1*'MD - IMP'!$D$80,1,1),0)</f>
        <v>4</v>
      </c>
      <c r="M117" s="277">
        <f ca="1">M83+L117-IF(COLUMN()-COLUMN($C117)&gt;'MD - IMP'!$D$80,OFFSET(M83,0,-1*'MD - IMP'!$D$80,1,1),0)</f>
        <v>5</v>
      </c>
      <c r="N117" s="277">
        <f ca="1">N83+M117-IF(COLUMN()-COLUMN($C117)&gt;'MD - IMP'!$D$80,OFFSET(N83,0,-1*'MD - IMP'!$D$80,1,1),0)</f>
        <v>1</v>
      </c>
      <c r="O117" s="344">
        <f ca="1">O83+N117-IF(COLUMN()-COLUMN($C117)&gt;'MD - IMP'!$D$80,OFFSET(O83,0,-1*'MD - IMP'!$D$80,1,1),0)</f>
        <v>1</v>
      </c>
      <c r="P117" s="277">
        <f ca="1">P83+O117-IF(COLUMN()-COLUMN($C117)&gt;'MD - IMP'!$D$80,OFFSET(P83,0,-1*'MD - IMP'!$D$80,1,1),0)</f>
        <v>2</v>
      </c>
      <c r="Q117" s="277">
        <f ca="1">Q83+P117-IF(COLUMN()-COLUMN($C117)&gt;'MD - IMP'!$D$80,OFFSET(Q83,0,-1*'MD - IMP'!$D$80,1,1),0)</f>
        <v>8</v>
      </c>
      <c r="R117" s="277">
        <f ca="1">R83+Q117-IF(COLUMN()-COLUMN($C117)&gt;'MD - IMP'!$D$80,OFFSET(R83,0,-1*'MD - IMP'!$D$80,1,1),0)</f>
        <v>7</v>
      </c>
      <c r="S117" s="344">
        <f ca="1">S83+R117-IF(COLUMN()-COLUMN($C117)&gt;'MD - IMP'!$D$80,OFFSET(S83,0,-1*'MD - IMP'!$D$80,1,1),0)</f>
        <v>0</v>
      </c>
      <c r="T117" s="277">
        <f ca="1">T83+S117-IF(COLUMN()-COLUMN($C117)&gt;'MD - IMP'!$D$80,OFFSET(T83,0,-1*'MD - IMP'!$D$80,1,1),0)</f>
        <v>0</v>
      </c>
      <c r="U117" s="277">
        <f ca="1">U83+T117-IF(COLUMN()-COLUMN($C117)&gt;'MD - IMP'!$D$80,OFFSET(U83,0,-1*'MD - IMP'!$D$80,1,1),0)</f>
        <v>8</v>
      </c>
      <c r="V117" s="277">
        <f ca="1">V83+U117-IF(COLUMN()-COLUMN($C117)&gt;'MD - IMP'!$D$80,OFFSET(V83,0,-1*'MD - IMP'!$D$80,1,1),0)</f>
        <v>8</v>
      </c>
      <c r="W117" s="344">
        <f ca="1">W83+V117-IF(COLUMN()-COLUMN($C117)&gt;'MD - IMP'!$D$80,OFFSET(W83,0,-1*'MD - IMP'!$D$80,1,1),0)</f>
        <v>2</v>
      </c>
      <c r="X117" s="277">
        <f ca="1">X83+W117-IF(COLUMN()-COLUMN($C117)&gt;'MD - IMP'!$D$80,OFFSET(X83,0,-1*'MD - IMP'!$D$80,1,1),0)</f>
        <v>2</v>
      </c>
      <c r="Y117" s="277">
        <f ca="1">Y83+X117-IF(COLUMN()-COLUMN($C117)&gt;'MD - IMP'!$D$80,OFFSET(Y83,0,-1*'MD - IMP'!$D$80,1,1),0)</f>
        <v>0</v>
      </c>
      <c r="Z117" s="277">
        <f ca="1">Z83+Y117-IF(COLUMN()-COLUMN($C117)&gt;'MD - IMP'!$D$80,OFFSET(Z83,0,-1*'MD - IMP'!$D$80,1,1),0)</f>
        <v>0</v>
      </c>
      <c r="AA117" s="344">
        <f ca="1">AA83+Z117-IF(COLUMN()-COLUMN($C117)&gt;'MD - IMP'!$D$80,OFFSET(AA83,0,-1*'MD - IMP'!$D$80,1,1),0)</f>
        <v>0</v>
      </c>
      <c r="AB117" s="277">
        <f ca="1">AB83+AA117-IF(COLUMN()-COLUMN($C117)&gt;'MD - IMP'!$D$80,OFFSET(AB83,0,-1*'MD - IMP'!$D$80,1,1),0)</f>
        <v>0</v>
      </c>
      <c r="AC117" s="277">
        <f ca="1">AC83+AB117-IF(COLUMN()-COLUMN($C117)&gt;'MD - IMP'!$D$80,OFFSET(AC83,0,-1*'MD - IMP'!$D$80,1,1),0)</f>
        <v>0</v>
      </c>
      <c r="AD117" s="277">
        <f ca="1">AD83+AC117-IF(COLUMN()-COLUMN($C117)&gt;'MD - IMP'!$D$80,OFFSET(AD83,0,-1*'MD - IMP'!$D$80,1,1),0)</f>
        <v>0</v>
      </c>
      <c r="AE117" s="280">
        <f ca="1">AE83+AD117-IF(COLUMN()-COLUMN($C117)&gt;'MD - IMP'!$D$80,OFFSET(AE83,0,-1*'MD - IMP'!$D$80,1,1),0)</f>
        <v>0</v>
      </c>
      <c r="AF117" s="16"/>
      <c r="AH117" s="16"/>
      <c r="AI117" s="16"/>
      <c r="AL117" s="15"/>
      <c r="AO117" s="15"/>
      <c r="AQ117" s="17"/>
      <c r="AR117" s="16"/>
      <c r="AU117" s="15"/>
      <c r="AX117" s="15"/>
      <c r="BA117" s="15"/>
      <c r="BC117" s="17"/>
      <c r="BD117" s="16"/>
      <c r="BG117" s="15"/>
      <c r="BJ117" s="15"/>
      <c r="BM117" s="15"/>
      <c r="BO117" s="17"/>
      <c r="BP117" s="16"/>
      <c r="BS117" s="15"/>
      <c r="BV117" s="15"/>
      <c r="BY117" s="15"/>
      <c r="CA117" s="17"/>
      <c r="CB117" s="16"/>
      <c r="CE117" s="15"/>
      <c r="CH117" s="15"/>
      <c r="CK117" s="15"/>
      <c r="CM117" s="17"/>
      <c r="CN117" s="16"/>
      <c r="CQ117" s="15"/>
      <c r="CT117" s="15"/>
      <c r="CW117" s="15"/>
      <c r="CY117" s="17"/>
      <c r="CZ117" s="16"/>
      <c r="DC117" s="15"/>
      <c r="DF117" s="15"/>
      <c r="DI117" s="15"/>
      <c r="DK117" s="17"/>
      <c r="DL117" s="16"/>
      <c r="DO117" s="15"/>
      <c r="DR117" s="15"/>
      <c r="DU117" s="15"/>
      <c r="DW117" s="17"/>
      <c r="DX117" s="16"/>
      <c r="EA117" s="15"/>
    </row>
    <row r="118" spans="2:131" s="534" customFormat="1" x14ac:dyDescent="0.25">
      <c r="B118" s="523" t="str">
        <f>'MD - IMP'!$B80</f>
        <v>OP-SP</v>
      </c>
      <c r="C118" s="516"/>
      <c r="D118" s="536">
        <f t="shared" ca="1" si="26"/>
        <v>0</v>
      </c>
      <c r="E118" s="529">
        <f ca="1">E84+D118-IF(COLUMN()-COLUMN($C118)&gt;'MD - IMP'!$D$80,OFFSET(E84,0,-1*'MD - IMP'!$D$80,1,1),0)</f>
        <v>0</v>
      </c>
      <c r="F118" s="529">
        <f ca="1">F84+E118-IF(COLUMN()-COLUMN($C118)&gt;'MD - IMP'!$D$80,OFFSET(F84,0,-1*'MD - IMP'!$D$80,1,1),0)</f>
        <v>0</v>
      </c>
      <c r="G118" s="530">
        <f ca="1">G84+F118-IF(COLUMN()-COLUMN($C118)&gt;'MD - IMP'!$D$80,OFFSET(G84,0,-1*'MD - IMP'!$D$80,1,1),0)</f>
        <v>0</v>
      </c>
      <c r="H118" s="529">
        <f ca="1">H84+G118-IF(COLUMN()-COLUMN($C118)&gt;'MD - IMP'!$D$80,OFFSET(H84,0,-1*'MD - IMP'!$D$80,1,1),0)</f>
        <v>0</v>
      </c>
      <c r="I118" s="529">
        <f ca="1">I84+H118-IF(COLUMN()-COLUMN($C118)&gt;'MD - IMP'!$D$80,OFFSET(I84,0,-1*'MD - IMP'!$D$80,1,1),0)</f>
        <v>0</v>
      </c>
      <c r="J118" s="529">
        <f ca="1">J84+I118-IF(COLUMN()-COLUMN($C118)&gt;'MD - IMP'!$D$80,OFFSET(J84,0,-1*'MD - IMP'!$D$80,1,1),0)</f>
        <v>1</v>
      </c>
      <c r="K118" s="530">
        <f ca="1">K84+J118-IF(COLUMN()-COLUMN($C118)&gt;'MD - IMP'!$D$80,OFFSET(K84,0,-1*'MD - IMP'!$D$80,1,1),0)</f>
        <v>2</v>
      </c>
      <c r="L118" s="531">
        <f ca="1">L84+K118-IF(COLUMN()-COLUMN($C118)&gt;'MD - IMP'!$D$80,OFFSET(L84,0,-1*'MD - IMP'!$D$80,1,1),0)</f>
        <v>1</v>
      </c>
      <c r="M118" s="531">
        <f ca="1">M84+L118-IF(COLUMN()-COLUMN($C118)&gt;'MD - IMP'!$D$80,OFFSET(M84,0,-1*'MD - IMP'!$D$80,1,1),0)</f>
        <v>0</v>
      </c>
      <c r="N118" s="531">
        <f ca="1">N84+M118-IF(COLUMN()-COLUMN($C118)&gt;'MD - IMP'!$D$80,OFFSET(N84,0,-1*'MD - IMP'!$D$80,1,1),0)</f>
        <v>4</v>
      </c>
      <c r="O118" s="532">
        <f ca="1">O84+N118-IF(COLUMN()-COLUMN($C118)&gt;'MD - IMP'!$D$80,OFFSET(O84,0,-1*'MD - IMP'!$D$80,1,1),0)</f>
        <v>9</v>
      </c>
      <c r="P118" s="531">
        <f ca="1">P84+O118-IF(COLUMN()-COLUMN($C118)&gt;'MD - IMP'!$D$80,OFFSET(P84,0,-1*'MD - IMP'!$D$80,1,1),0)</f>
        <v>6</v>
      </c>
      <c r="Q118" s="531">
        <f ca="1">Q84+P118-IF(COLUMN()-COLUMN($C118)&gt;'MD - IMP'!$D$80,OFFSET(Q84,0,-1*'MD - IMP'!$D$80,1,1),0)</f>
        <v>1</v>
      </c>
      <c r="R118" s="531">
        <f ca="1">R84+Q118-IF(COLUMN()-COLUMN($C118)&gt;'MD - IMP'!$D$80,OFFSET(R84,0,-1*'MD - IMP'!$D$80,1,1),0)</f>
        <v>2</v>
      </c>
      <c r="S118" s="532">
        <f ca="1">S84+R118-IF(COLUMN()-COLUMN($C118)&gt;'MD - IMP'!$D$80,OFFSET(S84,0,-1*'MD - IMP'!$D$80,1,1),0)</f>
        <v>11</v>
      </c>
      <c r="T118" s="531">
        <f ca="1">T84+S118-IF(COLUMN()-COLUMN($C118)&gt;'MD - IMP'!$D$80,OFFSET(T84,0,-1*'MD - IMP'!$D$80,1,1),0)</f>
        <v>16</v>
      </c>
      <c r="U118" s="531">
        <f ca="1">U84+T118-IF(COLUMN()-COLUMN($C118)&gt;'MD - IMP'!$D$80,OFFSET(U84,0,-1*'MD - IMP'!$D$80,1,1),0)</f>
        <v>7</v>
      </c>
      <c r="V118" s="531">
        <f ca="1">V84+U118-IF(COLUMN()-COLUMN($C118)&gt;'MD - IMP'!$D$80,OFFSET(V84,0,-1*'MD - IMP'!$D$80,1,1),0)</f>
        <v>0</v>
      </c>
      <c r="W118" s="532">
        <f ca="1">W84+V118-IF(COLUMN()-COLUMN($C118)&gt;'MD - IMP'!$D$80,OFFSET(W84,0,-1*'MD - IMP'!$D$80,1,1),0)</f>
        <v>7</v>
      </c>
      <c r="X118" s="531">
        <f ca="1">X84+W118-IF(COLUMN()-COLUMN($C118)&gt;'MD - IMP'!$D$80,OFFSET(X84,0,-1*'MD - IMP'!$D$80,1,1),0)</f>
        <v>13</v>
      </c>
      <c r="Y118" s="531">
        <f ca="1">Y84+X118-IF(COLUMN()-COLUMN($C118)&gt;'MD - IMP'!$D$80,OFFSET(Y84,0,-1*'MD - IMP'!$D$80,1,1),0)</f>
        <v>9</v>
      </c>
      <c r="Z118" s="531">
        <f ca="1">Z84+Y118-IF(COLUMN()-COLUMN($C118)&gt;'MD - IMP'!$D$80,OFFSET(Z84,0,-1*'MD - IMP'!$D$80,1,1),0)</f>
        <v>6</v>
      </c>
      <c r="AA118" s="532">
        <f ca="1">AA84+Z118-IF(COLUMN()-COLUMN($C118)&gt;'MD - IMP'!$D$80,OFFSET(AA84,0,-1*'MD - IMP'!$D$80,1,1),0)</f>
        <v>3</v>
      </c>
      <c r="AB118" s="531">
        <f ca="1">AB84+AA118-IF(COLUMN()-COLUMN($C118)&gt;'MD - IMP'!$D$80,OFFSET(AB84,0,-1*'MD - IMP'!$D$80,1,1),0)</f>
        <v>0</v>
      </c>
      <c r="AC118" s="531">
        <f ca="1">AC84+AB118-IF(COLUMN()-COLUMN($C118)&gt;'MD - IMP'!$D$80,OFFSET(AC84,0,-1*'MD - IMP'!$D$80,1,1),0)</f>
        <v>0</v>
      </c>
      <c r="AD118" s="531">
        <f ca="1">AD84+AC118-IF(COLUMN()-COLUMN($C118)&gt;'MD - IMP'!$D$80,OFFSET(AD84,0,-1*'MD - IMP'!$D$80,1,1),0)</f>
        <v>0</v>
      </c>
      <c r="AE118" s="533">
        <f ca="1">AE84+AD118-IF(COLUMN()-COLUMN($C118)&gt;'MD - IMP'!$D$80,OFFSET(AE84,0,-1*'MD - IMP'!$D$80,1,1),0)</f>
        <v>0</v>
      </c>
      <c r="AF118" s="529"/>
      <c r="AH118" s="529"/>
      <c r="AI118" s="529"/>
      <c r="AL118" s="535"/>
      <c r="AO118" s="535"/>
      <c r="AQ118" s="516"/>
      <c r="AR118" s="529"/>
      <c r="AU118" s="535"/>
      <c r="AX118" s="535"/>
      <c r="BA118" s="535"/>
      <c r="BC118" s="516"/>
      <c r="BD118" s="529"/>
      <c r="BG118" s="535"/>
      <c r="BJ118" s="535"/>
      <c r="BM118" s="535"/>
      <c r="BO118" s="516"/>
      <c r="BP118" s="529"/>
      <c r="BS118" s="535"/>
      <c r="BV118" s="535"/>
      <c r="BY118" s="535"/>
      <c r="CA118" s="516"/>
      <c r="CB118" s="529"/>
      <c r="CE118" s="535"/>
      <c r="CH118" s="535"/>
      <c r="CK118" s="535"/>
      <c r="CM118" s="516"/>
      <c r="CN118" s="529"/>
      <c r="CQ118" s="535"/>
      <c r="CT118" s="535"/>
      <c r="CW118" s="535"/>
      <c r="CY118" s="516"/>
      <c r="CZ118" s="529"/>
      <c r="DC118" s="535"/>
      <c r="DF118" s="535"/>
      <c r="DI118" s="535"/>
      <c r="DK118" s="516"/>
      <c r="DL118" s="529"/>
      <c r="DO118" s="535"/>
      <c r="DR118" s="535"/>
      <c r="DU118" s="535"/>
      <c r="DW118" s="516"/>
      <c r="DX118" s="529"/>
      <c r="EA118" s="535"/>
    </row>
    <row r="119" spans="2:131" s="385" customFormat="1" x14ac:dyDescent="0.25">
      <c r="B119" s="460" t="str">
        <f>'MD - IMP'!$B81</f>
        <v>PJMG</v>
      </c>
      <c r="C119" s="395"/>
      <c r="D119" s="406"/>
      <c r="E119" s="390"/>
      <c r="F119" s="390"/>
      <c r="G119" s="402"/>
      <c r="H119" s="390"/>
      <c r="I119" s="390"/>
      <c r="J119" s="390"/>
      <c r="K119" s="402"/>
      <c r="L119" s="520"/>
      <c r="M119" s="520"/>
      <c r="N119" s="520"/>
      <c r="O119" s="521"/>
      <c r="P119" s="520"/>
      <c r="Q119" s="520"/>
      <c r="R119" s="520"/>
      <c r="S119" s="521"/>
      <c r="T119" s="520"/>
      <c r="U119" s="520"/>
      <c r="V119" s="520"/>
      <c r="W119" s="521"/>
      <c r="X119" s="520"/>
      <c r="Y119" s="520"/>
      <c r="Z119" s="520"/>
      <c r="AA119" s="521"/>
      <c r="AB119" s="520"/>
      <c r="AC119" s="520"/>
      <c r="AD119" s="520"/>
      <c r="AE119" s="522"/>
      <c r="AF119" s="390"/>
      <c r="AH119" s="390"/>
      <c r="AI119" s="390"/>
      <c r="AL119" s="394"/>
      <c r="AO119" s="394"/>
      <c r="AQ119" s="395"/>
      <c r="AR119" s="390"/>
      <c r="AU119" s="394"/>
      <c r="AX119" s="394"/>
      <c r="BA119" s="394"/>
      <c r="BC119" s="395"/>
      <c r="BD119" s="390"/>
      <c r="BG119" s="394"/>
      <c r="BJ119" s="394"/>
      <c r="BM119" s="394"/>
      <c r="BO119" s="395"/>
      <c r="BP119" s="390"/>
      <c r="BS119" s="394"/>
      <c r="BV119" s="394"/>
      <c r="BY119" s="394"/>
      <c r="CA119" s="395"/>
      <c r="CB119" s="390"/>
      <c r="CE119" s="394"/>
      <c r="CH119" s="394"/>
      <c r="CK119" s="394"/>
      <c r="CM119" s="395"/>
      <c r="CN119" s="390"/>
      <c r="CQ119" s="394"/>
      <c r="CT119" s="394"/>
      <c r="CW119" s="394"/>
      <c r="CY119" s="395"/>
      <c r="CZ119" s="390"/>
      <c r="DC119" s="394"/>
      <c r="DF119" s="394"/>
      <c r="DI119" s="394"/>
      <c r="DK119" s="395"/>
      <c r="DL119" s="390"/>
      <c r="DO119" s="394"/>
      <c r="DR119" s="394"/>
      <c r="DU119" s="394"/>
      <c r="DW119" s="395"/>
      <c r="DX119" s="390"/>
      <c r="EA119" s="394"/>
    </row>
    <row r="120" spans="2:131" s="385" customFormat="1" x14ac:dyDescent="0.25">
      <c r="B120" s="460" t="str">
        <f>'MD - IMP'!$B82</f>
        <v>SRQA</v>
      </c>
      <c r="C120" s="395"/>
      <c r="D120" s="406"/>
      <c r="E120" s="390"/>
      <c r="F120" s="390"/>
      <c r="G120" s="402"/>
      <c r="H120" s="390"/>
      <c r="I120" s="390"/>
      <c r="J120" s="390"/>
      <c r="K120" s="402"/>
      <c r="L120" s="520"/>
      <c r="M120" s="520"/>
      <c r="N120" s="520"/>
      <c r="O120" s="521"/>
      <c r="P120" s="520"/>
      <c r="Q120" s="520"/>
      <c r="R120" s="520"/>
      <c r="S120" s="521"/>
      <c r="T120" s="520"/>
      <c r="U120" s="520"/>
      <c r="V120" s="520"/>
      <c r="W120" s="521"/>
      <c r="X120" s="520"/>
      <c r="Y120" s="520"/>
      <c r="Z120" s="520"/>
      <c r="AA120" s="521"/>
      <c r="AB120" s="520"/>
      <c r="AC120" s="520"/>
      <c r="AD120" s="520"/>
      <c r="AE120" s="522"/>
      <c r="AF120" s="390"/>
      <c r="AH120" s="390"/>
      <c r="AI120" s="390"/>
      <c r="AL120" s="394"/>
      <c r="AO120" s="394"/>
      <c r="AQ120" s="395"/>
      <c r="AR120" s="390"/>
      <c r="AU120" s="394"/>
      <c r="AX120" s="394"/>
      <c r="BA120" s="394"/>
      <c r="BC120" s="395"/>
      <c r="BD120" s="390"/>
      <c r="BG120" s="394"/>
      <c r="BJ120" s="394"/>
      <c r="BM120" s="394"/>
      <c r="BO120" s="395"/>
      <c r="BP120" s="390"/>
      <c r="BS120" s="394"/>
      <c r="BV120" s="394"/>
      <c r="BY120" s="394"/>
      <c r="CA120" s="395"/>
      <c r="CB120" s="390"/>
      <c r="CE120" s="394"/>
      <c r="CH120" s="394"/>
      <c r="CK120" s="394"/>
      <c r="CM120" s="395"/>
      <c r="CN120" s="390"/>
      <c r="CQ120" s="394"/>
      <c r="CT120" s="394"/>
      <c r="CW120" s="394"/>
      <c r="CY120" s="395"/>
      <c r="CZ120" s="390"/>
      <c r="DC120" s="394"/>
      <c r="DF120" s="394"/>
      <c r="DI120" s="394"/>
      <c r="DK120" s="395"/>
      <c r="DL120" s="390"/>
      <c r="DO120" s="394"/>
      <c r="DR120" s="394"/>
      <c r="DU120" s="394"/>
      <c r="DW120" s="395"/>
      <c r="DX120" s="390"/>
      <c r="EA120" s="394"/>
    </row>
    <row r="121" spans="2:131" s="385" customFormat="1" x14ac:dyDescent="0.25">
      <c r="B121" s="460" t="str">
        <f>'MD - IMP'!$B83</f>
        <v>DBA</v>
      </c>
      <c r="C121" s="395"/>
      <c r="D121" s="406"/>
      <c r="E121" s="390"/>
      <c r="F121" s="390"/>
      <c r="G121" s="402"/>
      <c r="H121" s="390"/>
      <c r="I121" s="390"/>
      <c r="J121" s="390"/>
      <c r="K121" s="402"/>
      <c r="L121" s="520"/>
      <c r="M121" s="520"/>
      <c r="N121" s="520"/>
      <c r="O121" s="521"/>
      <c r="P121" s="520"/>
      <c r="Q121" s="520"/>
      <c r="R121" s="520"/>
      <c r="S121" s="521"/>
      <c r="T121" s="520"/>
      <c r="U121" s="520"/>
      <c r="V121" s="520"/>
      <c r="W121" s="521"/>
      <c r="X121" s="520"/>
      <c r="Y121" s="520"/>
      <c r="Z121" s="520"/>
      <c r="AA121" s="521"/>
      <c r="AB121" s="520"/>
      <c r="AC121" s="520"/>
      <c r="AD121" s="520"/>
      <c r="AE121" s="522"/>
      <c r="AF121" s="390"/>
      <c r="AH121" s="390"/>
      <c r="AI121" s="390"/>
      <c r="AL121" s="394"/>
      <c r="AO121" s="394"/>
      <c r="AQ121" s="395"/>
      <c r="AR121" s="390"/>
      <c r="AU121" s="394"/>
      <c r="AX121" s="394"/>
      <c r="BA121" s="394"/>
      <c r="BC121" s="395"/>
      <c r="BD121" s="390"/>
      <c r="BG121" s="394"/>
      <c r="BJ121" s="394"/>
      <c r="BM121" s="394"/>
      <c r="BO121" s="395"/>
      <c r="BP121" s="390"/>
      <c r="BS121" s="394"/>
      <c r="BV121" s="394"/>
      <c r="BY121" s="394"/>
      <c r="CA121" s="395"/>
      <c r="CB121" s="390"/>
      <c r="CE121" s="394"/>
      <c r="CH121" s="394"/>
      <c r="CK121" s="394"/>
      <c r="CM121" s="395"/>
      <c r="CN121" s="390"/>
      <c r="CQ121" s="394"/>
      <c r="CT121" s="394"/>
      <c r="CW121" s="394"/>
      <c r="CY121" s="395"/>
      <c r="CZ121" s="390"/>
      <c r="DC121" s="394"/>
      <c r="DF121" s="394"/>
      <c r="DI121" s="394"/>
      <c r="DK121" s="395"/>
      <c r="DL121" s="390"/>
      <c r="DO121" s="394"/>
      <c r="DR121" s="394"/>
      <c r="DU121" s="394"/>
      <c r="DW121" s="395"/>
      <c r="DX121" s="390"/>
      <c r="EA121" s="394"/>
    </row>
    <row r="122" spans="2:131" s="385" customFormat="1" x14ac:dyDescent="0.25">
      <c r="B122" s="460" t="str">
        <f>'MD - IMP'!$B84</f>
        <v>DVPS</v>
      </c>
      <c r="C122" s="395"/>
      <c r="D122" s="406"/>
      <c r="E122" s="390"/>
      <c r="F122" s="390"/>
      <c r="G122" s="402"/>
      <c r="H122" s="390"/>
      <c r="I122" s="390"/>
      <c r="J122" s="390"/>
      <c r="K122" s="402"/>
      <c r="L122" s="520"/>
      <c r="M122" s="520"/>
      <c r="N122" s="520"/>
      <c r="O122" s="521"/>
      <c r="P122" s="520"/>
      <c r="Q122" s="520"/>
      <c r="R122" s="520"/>
      <c r="S122" s="521"/>
      <c r="T122" s="520"/>
      <c r="U122" s="520"/>
      <c r="V122" s="520"/>
      <c r="W122" s="521"/>
      <c r="X122" s="520"/>
      <c r="Y122" s="520"/>
      <c r="Z122" s="520"/>
      <c r="AA122" s="521"/>
      <c r="AB122" s="520"/>
      <c r="AC122" s="520"/>
      <c r="AD122" s="520"/>
      <c r="AE122" s="522"/>
      <c r="AF122" s="390"/>
      <c r="AH122" s="390"/>
      <c r="AI122" s="390"/>
      <c r="AL122" s="394"/>
      <c r="AO122" s="394"/>
      <c r="AQ122" s="395"/>
      <c r="AR122" s="390"/>
      <c r="AU122" s="394"/>
      <c r="AX122" s="394"/>
      <c r="BA122" s="394"/>
      <c r="BC122" s="395"/>
      <c r="BD122" s="390"/>
      <c r="BG122" s="394"/>
      <c r="BJ122" s="394"/>
      <c r="BM122" s="394"/>
      <c r="BO122" s="395"/>
      <c r="BP122" s="390"/>
      <c r="BS122" s="394"/>
      <c r="BV122" s="394"/>
      <c r="BY122" s="394"/>
      <c r="CA122" s="395"/>
      <c r="CB122" s="390"/>
      <c r="CE122" s="394"/>
      <c r="CH122" s="394"/>
      <c r="CK122" s="394"/>
      <c r="CM122" s="395"/>
      <c r="CN122" s="390"/>
      <c r="CQ122" s="394"/>
      <c r="CT122" s="394"/>
      <c r="CW122" s="394"/>
      <c r="CY122" s="395"/>
      <c r="CZ122" s="390"/>
      <c r="DC122" s="394"/>
      <c r="DF122" s="394"/>
      <c r="DI122" s="394"/>
      <c r="DK122" s="395"/>
      <c r="DL122" s="390"/>
      <c r="DO122" s="394"/>
      <c r="DR122" s="394"/>
      <c r="DU122" s="394"/>
      <c r="DW122" s="395"/>
      <c r="DX122" s="390"/>
      <c r="EA122" s="394"/>
    </row>
    <row r="123" spans="2:131" x14ac:dyDescent="0.25">
      <c r="B123" s="11" t="str">
        <f>'MD - IMP'!$B85</f>
        <v/>
      </c>
      <c r="C123" s="17"/>
      <c r="D123" s="406"/>
      <c r="E123" s="390"/>
      <c r="F123" s="390"/>
      <c r="G123" s="402"/>
      <c r="H123" s="390"/>
      <c r="I123" s="390"/>
      <c r="J123" s="390"/>
      <c r="K123" s="402"/>
      <c r="L123" s="277"/>
      <c r="M123" s="277"/>
      <c r="N123" s="277"/>
      <c r="O123" s="344"/>
      <c r="P123" s="277"/>
      <c r="Q123" s="277"/>
      <c r="R123" s="277"/>
      <c r="S123" s="344"/>
      <c r="T123" s="277"/>
      <c r="U123" s="277"/>
      <c r="V123" s="277"/>
      <c r="W123" s="344"/>
      <c r="X123" s="278"/>
      <c r="Y123" s="278"/>
      <c r="Z123" s="278"/>
      <c r="AA123" s="344"/>
      <c r="AB123" s="277"/>
      <c r="AC123" s="277"/>
      <c r="AD123" s="277"/>
      <c r="AE123" s="280"/>
      <c r="AF123" s="16"/>
      <c r="AH123" s="16"/>
      <c r="AI123" s="16"/>
      <c r="AL123" s="15"/>
      <c r="AO123" s="15"/>
      <c r="AQ123" s="17"/>
      <c r="AR123" s="16"/>
      <c r="AU123" s="15"/>
      <c r="AX123" s="15"/>
      <c r="BA123" s="15"/>
      <c r="BC123" s="17"/>
      <c r="BD123" s="16"/>
      <c r="BG123" s="15"/>
      <c r="BJ123" s="15"/>
      <c r="BM123" s="15"/>
      <c r="BO123" s="17"/>
      <c r="BP123" s="16"/>
      <c r="BS123" s="15"/>
      <c r="BV123" s="15"/>
      <c r="BY123" s="15"/>
      <c r="CA123" s="17"/>
      <c r="CB123" s="16"/>
      <c r="CE123" s="15"/>
      <c r="CH123" s="15"/>
      <c r="CK123" s="15"/>
      <c r="CM123" s="17"/>
      <c r="CN123" s="16"/>
      <c r="CQ123" s="15"/>
      <c r="CT123" s="15"/>
      <c r="CW123" s="15"/>
      <c r="CY123" s="17"/>
      <c r="CZ123" s="16"/>
      <c r="DC123" s="15"/>
      <c r="DF123" s="15"/>
      <c r="DI123" s="15"/>
      <c r="DK123" s="17"/>
      <c r="DL123" s="16"/>
      <c r="DO123" s="15"/>
      <c r="DR123" s="15"/>
      <c r="DU123" s="15"/>
      <c r="DW123" s="17"/>
    </row>
    <row r="124" spans="2:131" x14ac:dyDescent="0.25">
      <c r="B124" s="11" t="str">
        <f>'MD - IMP'!$B86</f>
        <v/>
      </c>
      <c r="C124" s="17"/>
      <c r="D124" s="407"/>
      <c r="E124" s="16"/>
      <c r="F124" s="16"/>
      <c r="G124" s="350"/>
      <c r="H124" s="16"/>
      <c r="I124" s="16"/>
      <c r="J124" s="16"/>
      <c r="K124" s="350"/>
      <c r="L124" s="277"/>
      <c r="M124" s="277"/>
      <c r="N124" s="277"/>
      <c r="O124" s="344"/>
      <c r="P124" s="277"/>
      <c r="Q124" s="277"/>
      <c r="R124" s="277"/>
      <c r="S124" s="344"/>
      <c r="T124" s="277"/>
      <c r="U124" s="277"/>
      <c r="V124" s="277"/>
      <c r="W124" s="344"/>
      <c r="X124" s="278"/>
      <c r="Y124" s="278"/>
      <c r="Z124" s="278"/>
      <c r="AA124" s="344"/>
      <c r="AB124" s="277"/>
      <c r="AC124" s="277"/>
      <c r="AD124" s="277"/>
      <c r="AE124" s="280"/>
      <c r="AF124" s="16"/>
      <c r="AH124" s="16"/>
      <c r="AI124" s="16"/>
      <c r="AL124" s="15"/>
      <c r="AO124" s="15"/>
      <c r="AQ124" s="17"/>
      <c r="AR124" s="16"/>
      <c r="AU124" s="15"/>
      <c r="AX124" s="15"/>
      <c r="BA124" s="15"/>
      <c r="BC124" s="17"/>
      <c r="BD124" s="16"/>
      <c r="BG124" s="15"/>
      <c r="BJ124" s="15"/>
      <c r="BM124" s="15"/>
      <c r="BO124" s="17"/>
      <c r="BP124" s="16"/>
      <c r="BS124" s="15"/>
      <c r="BV124" s="15"/>
      <c r="BY124" s="15"/>
      <c r="CA124" s="17"/>
      <c r="CB124" s="16"/>
      <c r="CE124" s="15"/>
      <c r="CH124" s="15"/>
      <c r="CK124" s="15"/>
      <c r="CM124" s="17"/>
      <c r="CN124" s="16"/>
      <c r="CQ124" s="15"/>
      <c r="CT124" s="15"/>
      <c r="CW124" s="15"/>
      <c r="CY124" s="17"/>
      <c r="CZ124" s="16"/>
      <c r="DC124" s="15"/>
      <c r="DF124" s="15"/>
      <c r="DI124" s="15"/>
      <c r="DK124" s="17"/>
      <c r="DL124" s="16"/>
      <c r="DO124" s="15"/>
      <c r="DR124" s="15"/>
      <c r="DU124" s="15"/>
      <c r="DW124" s="17"/>
    </row>
    <row r="125" spans="2:131" x14ac:dyDescent="0.25">
      <c r="B125" s="11" t="str">
        <f>'MD - IMP'!$B87</f>
        <v/>
      </c>
      <c r="C125" s="17"/>
      <c r="D125" s="407"/>
      <c r="E125" s="16"/>
      <c r="F125" s="16"/>
      <c r="G125" s="350"/>
      <c r="H125" s="16"/>
      <c r="I125" s="16"/>
      <c r="J125" s="16"/>
      <c r="K125" s="350"/>
      <c r="L125" s="277"/>
      <c r="M125" s="277"/>
      <c r="N125" s="277"/>
      <c r="O125" s="344"/>
      <c r="P125" s="277"/>
      <c r="Q125" s="277"/>
      <c r="R125" s="277"/>
      <c r="S125" s="344"/>
      <c r="T125" s="277"/>
      <c r="U125" s="277"/>
      <c r="V125" s="277"/>
      <c r="W125" s="344"/>
      <c r="X125" s="278"/>
      <c r="Y125" s="278"/>
      <c r="Z125" s="278"/>
      <c r="AA125" s="344"/>
      <c r="AB125" s="277"/>
      <c r="AC125" s="277"/>
      <c r="AD125" s="277"/>
      <c r="AE125" s="280"/>
      <c r="AF125" s="16"/>
      <c r="AH125" s="16"/>
      <c r="AI125" s="16"/>
      <c r="AL125" s="15"/>
      <c r="AO125" s="15"/>
      <c r="AQ125" s="17"/>
      <c r="AR125" s="16"/>
      <c r="AU125" s="15"/>
      <c r="AX125" s="15"/>
      <c r="BA125" s="15"/>
      <c r="BC125" s="17"/>
      <c r="BD125" s="16"/>
      <c r="BG125" s="15"/>
      <c r="BJ125" s="15"/>
      <c r="BM125" s="15"/>
      <c r="BO125" s="17"/>
      <c r="BP125" s="16"/>
      <c r="BS125" s="15"/>
      <c r="BV125" s="15"/>
      <c r="BY125" s="15"/>
      <c r="CA125" s="17"/>
      <c r="CB125" s="16"/>
      <c r="CE125" s="15"/>
      <c r="CH125" s="15"/>
      <c r="CK125" s="15"/>
      <c r="CM125" s="17"/>
      <c r="CN125" s="16"/>
      <c r="CQ125" s="15"/>
      <c r="CT125" s="15"/>
      <c r="CW125" s="15"/>
      <c r="CY125" s="17"/>
      <c r="CZ125" s="16"/>
      <c r="DC125" s="15"/>
      <c r="DF125" s="15"/>
      <c r="DI125" s="15"/>
      <c r="DK125" s="17"/>
      <c r="DL125" s="16"/>
      <c r="DO125" s="15"/>
      <c r="DR125" s="15"/>
      <c r="DU125" s="15"/>
      <c r="DW125" s="17"/>
    </row>
    <row r="126" spans="2:131" ht="17.25" thickBot="1" x14ac:dyDescent="0.3">
      <c r="B126" s="11" t="str">
        <f>'MD - IMP'!$B88</f>
        <v/>
      </c>
      <c r="C126" s="17"/>
      <c r="D126" s="407"/>
      <c r="E126" s="16"/>
      <c r="F126" s="16"/>
      <c r="G126" s="350"/>
      <c r="H126" s="16"/>
      <c r="I126" s="16"/>
      <c r="J126" s="16"/>
      <c r="K126" s="350"/>
      <c r="L126" s="277"/>
      <c r="M126" s="277"/>
      <c r="N126" s="277"/>
      <c r="O126" s="344"/>
      <c r="P126" s="277"/>
      <c r="Q126" s="277"/>
      <c r="R126" s="277"/>
      <c r="S126" s="344"/>
      <c r="T126" s="277"/>
      <c r="U126" s="277"/>
      <c r="V126" s="277"/>
      <c r="W126" s="344"/>
      <c r="X126" s="278"/>
      <c r="Y126" s="278"/>
      <c r="Z126" s="278"/>
      <c r="AA126" s="344"/>
      <c r="AB126" s="277"/>
      <c r="AC126" s="277"/>
      <c r="AD126" s="277"/>
      <c r="AE126" s="280"/>
      <c r="AF126" s="16"/>
      <c r="AH126" s="16"/>
      <c r="AI126" s="16"/>
      <c r="AL126" s="15"/>
      <c r="AO126" s="15"/>
      <c r="AQ126" s="17"/>
      <c r="AR126" s="16"/>
      <c r="AU126" s="15"/>
      <c r="AX126" s="15"/>
      <c r="BA126" s="15"/>
      <c r="BC126" s="17"/>
      <c r="BD126" s="16"/>
      <c r="BG126" s="15"/>
      <c r="BJ126" s="15"/>
      <c r="BM126" s="15"/>
      <c r="BO126" s="17"/>
      <c r="BP126" s="16"/>
      <c r="BS126" s="15"/>
      <c r="BV126" s="15"/>
      <c r="BY126" s="15"/>
      <c r="CA126" s="17"/>
      <c r="CB126" s="16"/>
      <c r="CE126" s="15"/>
      <c r="CH126" s="15"/>
      <c r="CK126" s="15"/>
      <c r="CM126" s="17"/>
      <c r="CN126" s="16"/>
      <c r="CQ126" s="15"/>
      <c r="CT126" s="15"/>
      <c r="CW126" s="15"/>
      <c r="CY126" s="17"/>
      <c r="CZ126" s="16"/>
      <c r="DC126" s="15"/>
      <c r="DF126" s="15"/>
      <c r="DI126" s="15"/>
      <c r="DK126" s="17"/>
      <c r="DL126" s="16"/>
      <c r="DO126" s="15"/>
      <c r="DR126" s="15"/>
      <c r="DU126" s="15"/>
      <c r="DW126" s="17"/>
    </row>
    <row r="127" spans="2:131" s="32" customFormat="1" ht="17.25" thickTop="1" x14ac:dyDescent="0.25">
      <c r="B127" s="30"/>
      <c r="C127" s="31"/>
      <c r="D127" s="408"/>
      <c r="G127" s="403"/>
      <c r="K127" s="403"/>
      <c r="L127" s="274"/>
      <c r="M127" s="274"/>
      <c r="N127" s="274"/>
      <c r="O127" s="349"/>
      <c r="P127" s="274"/>
      <c r="Q127" s="274"/>
      <c r="R127" s="274"/>
      <c r="S127" s="349"/>
      <c r="T127" s="274"/>
      <c r="U127" s="274"/>
      <c r="V127" s="274"/>
      <c r="W127" s="349"/>
      <c r="X127" s="274"/>
      <c r="Y127" s="274"/>
      <c r="Z127" s="274"/>
      <c r="AA127" s="349"/>
      <c r="AB127" s="274"/>
      <c r="AC127" s="274"/>
      <c r="AD127" s="274"/>
      <c r="AE127" s="276"/>
      <c r="AL127" s="33"/>
      <c r="AO127" s="33"/>
      <c r="AQ127" s="31"/>
      <c r="AU127" s="33"/>
      <c r="AX127" s="33"/>
      <c r="BA127" s="33"/>
      <c r="BC127" s="31"/>
      <c r="BG127" s="33"/>
      <c r="BJ127" s="33"/>
      <c r="BM127" s="33"/>
      <c r="BO127" s="31"/>
      <c r="BS127" s="33"/>
      <c r="BV127" s="33"/>
      <c r="BY127" s="33"/>
      <c r="CA127" s="31"/>
      <c r="CE127" s="33"/>
      <c r="CH127" s="33"/>
      <c r="CK127" s="33"/>
      <c r="CM127" s="31"/>
      <c r="CQ127" s="33"/>
      <c r="CT127" s="33"/>
      <c r="CW127" s="33"/>
      <c r="CY127" s="31"/>
      <c r="DC127" s="33"/>
      <c r="DF127" s="33"/>
      <c r="DI127" s="33"/>
      <c r="DK127" s="31"/>
      <c r="DO127" s="33"/>
      <c r="DR127" s="33"/>
      <c r="DU127" s="33"/>
      <c r="DW127" s="31"/>
    </row>
    <row r="128" spans="2:131" x14ac:dyDescent="0.25">
      <c r="B128" s="11" t="s">
        <v>342</v>
      </c>
      <c r="C128" s="17"/>
      <c r="D128" s="407">
        <f ca="1">SUM(D102:D126)</f>
        <v>20</v>
      </c>
      <c r="E128" s="16">
        <f t="shared" ref="E128:K128" ca="1" si="27">SUM(E102:E126)</f>
        <v>21</v>
      </c>
      <c r="F128" s="16">
        <f t="shared" ca="1" si="27"/>
        <v>1</v>
      </c>
      <c r="G128" s="350">
        <f t="shared" ca="1" si="27"/>
        <v>0</v>
      </c>
      <c r="H128" s="16">
        <f t="shared" ca="1" si="27"/>
        <v>20</v>
      </c>
      <c r="I128" s="16">
        <f t="shared" ca="1" si="27"/>
        <v>36</v>
      </c>
      <c r="J128" s="16">
        <f t="shared" ca="1" si="27"/>
        <v>20</v>
      </c>
      <c r="K128" s="350">
        <f t="shared" ca="1" si="27"/>
        <v>8</v>
      </c>
      <c r="L128" s="277">
        <f ca="1">SUM(L102:L126)</f>
        <v>24</v>
      </c>
      <c r="M128" s="277">
        <f t="shared" ref="M128:AE128" ca="1" si="28">SUM(M102:M126)</f>
        <v>52</v>
      </c>
      <c r="N128" s="277">
        <f t="shared" ca="1" si="28"/>
        <v>48</v>
      </c>
      <c r="O128" s="344">
        <f t="shared" ca="1" si="28"/>
        <v>40</v>
      </c>
      <c r="P128" s="277">
        <f t="shared" ca="1" si="28"/>
        <v>32</v>
      </c>
      <c r="Q128" s="277">
        <f t="shared" ca="1" si="28"/>
        <v>52</v>
      </c>
      <c r="R128" s="277">
        <f t="shared" ca="1" si="28"/>
        <v>56</v>
      </c>
      <c r="S128" s="344">
        <f t="shared" ca="1" si="28"/>
        <v>52</v>
      </c>
      <c r="T128" s="277">
        <f t="shared" ca="1" si="28"/>
        <v>72</v>
      </c>
      <c r="U128" s="277">
        <f t="shared" ca="1" si="28"/>
        <v>64</v>
      </c>
      <c r="V128" s="277">
        <f t="shared" ca="1" si="28"/>
        <v>32</v>
      </c>
      <c r="W128" s="344">
        <f t="shared" ca="1" si="28"/>
        <v>36</v>
      </c>
      <c r="X128" s="278">
        <f t="shared" ca="1" si="28"/>
        <v>60</v>
      </c>
      <c r="Y128" s="278">
        <f t="shared" ca="1" si="28"/>
        <v>36</v>
      </c>
      <c r="Z128" s="278">
        <f t="shared" ca="1" si="28"/>
        <v>24</v>
      </c>
      <c r="AA128" s="344">
        <f t="shared" ca="1" si="28"/>
        <v>12</v>
      </c>
      <c r="AB128" s="277">
        <f t="shared" ca="1" si="28"/>
        <v>0</v>
      </c>
      <c r="AC128" s="277">
        <f t="shared" ca="1" si="28"/>
        <v>0</v>
      </c>
      <c r="AD128" s="277">
        <f t="shared" ca="1" si="28"/>
        <v>0</v>
      </c>
      <c r="AE128" s="280">
        <f t="shared" ca="1" si="28"/>
        <v>0</v>
      </c>
      <c r="AF128" s="16"/>
      <c r="AH128" s="16"/>
      <c r="AI128" s="16"/>
      <c r="AL128" s="15"/>
      <c r="AO128" s="15"/>
      <c r="AQ128" s="17"/>
      <c r="AR128" s="16"/>
      <c r="AU128" s="15"/>
      <c r="AX128" s="15"/>
      <c r="BA128" s="15"/>
      <c r="BC128" s="17"/>
      <c r="BD128" s="16"/>
      <c r="BG128" s="15"/>
      <c r="BJ128" s="15"/>
      <c r="BM128" s="15"/>
      <c r="BO128" s="17"/>
      <c r="BP128" s="16"/>
      <c r="BS128" s="15"/>
      <c r="BV128" s="15"/>
      <c r="BY128" s="15"/>
      <c r="CA128" s="17"/>
      <c r="CB128" s="16"/>
      <c r="CE128" s="15"/>
      <c r="CH128" s="15"/>
      <c r="CK128" s="15"/>
      <c r="CM128" s="17"/>
      <c r="CN128" s="16"/>
      <c r="CQ128" s="15"/>
      <c r="CT128" s="15"/>
      <c r="CW128" s="15"/>
      <c r="CY128" s="17"/>
      <c r="CZ128" s="16"/>
      <c r="DC128" s="15"/>
      <c r="DF128" s="15"/>
      <c r="DI128" s="15"/>
      <c r="DK128" s="17"/>
      <c r="DL128" s="16"/>
      <c r="DO128" s="15"/>
      <c r="DR128" s="15"/>
      <c r="DU128" s="15"/>
      <c r="DW128" s="17"/>
    </row>
    <row r="129" spans="2:131" x14ac:dyDescent="0.25">
      <c r="C129" s="17"/>
      <c r="D129" s="407"/>
      <c r="E129" s="16"/>
      <c r="F129" s="16"/>
      <c r="G129" s="350"/>
      <c r="H129" s="16"/>
      <c r="I129" s="16"/>
      <c r="J129" s="16"/>
      <c r="K129" s="350"/>
      <c r="L129" s="16"/>
      <c r="M129" s="16"/>
      <c r="N129" s="16"/>
      <c r="O129" s="350"/>
      <c r="P129" s="16"/>
      <c r="Q129" s="16"/>
      <c r="R129" s="16"/>
      <c r="S129" s="350"/>
      <c r="T129" s="16"/>
      <c r="U129" s="16"/>
      <c r="V129" s="16"/>
      <c r="W129" s="350"/>
      <c r="AA129" s="350"/>
      <c r="AB129" s="16"/>
      <c r="AC129" s="16"/>
      <c r="AD129" s="16"/>
      <c r="AE129" s="17"/>
      <c r="AF129" s="16"/>
      <c r="AH129" s="16"/>
      <c r="AI129" s="16"/>
      <c r="AL129" s="15"/>
      <c r="AO129" s="15"/>
      <c r="AQ129" s="17"/>
      <c r="AR129" s="16"/>
      <c r="AU129" s="15"/>
      <c r="AX129" s="15"/>
      <c r="BA129" s="15"/>
      <c r="BC129" s="17"/>
      <c r="BD129" s="16"/>
      <c r="BG129" s="15"/>
      <c r="BJ129" s="15"/>
      <c r="BM129" s="15"/>
      <c r="BO129" s="17"/>
      <c r="BP129" s="16"/>
      <c r="BS129" s="15"/>
      <c r="BV129" s="15"/>
      <c r="BY129" s="15"/>
      <c r="CA129" s="17"/>
      <c r="CB129" s="16"/>
      <c r="CE129" s="15"/>
      <c r="CH129" s="15"/>
      <c r="CK129" s="15"/>
      <c r="CM129" s="17"/>
      <c r="CN129" s="16"/>
      <c r="CQ129" s="15"/>
      <c r="CT129" s="15"/>
      <c r="CW129" s="15"/>
      <c r="CY129" s="17"/>
      <c r="CZ129" s="16"/>
      <c r="DC129" s="15"/>
      <c r="DF129" s="15"/>
      <c r="DI129" s="15"/>
      <c r="DK129" s="17"/>
      <c r="DL129" s="16"/>
      <c r="DO129" s="15"/>
      <c r="DR129" s="15"/>
      <c r="DU129" s="15"/>
      <c r="DW129" s="17"/>
    </row>
    <row r="130" spans="2:131" x14ac:dyDescent="0.25">
      <c r="B130" s="11" t="s">
        <v>381</v>
      </c>
      <c r="C130" s="17"/>
      <c r="D130" s="407"/>
      <c r="E130" s="16"/>
      <c r="F130" s="16"/>
      <c r="G130" s="350">
        <f ca="1">SUM(D128:G128)</f>
        <v>42</v>
      </c>
      <c r="H130" s="16"/>
      <c r="I130" s="16"/>
      <c r="J130" s="16"/>
      <c r="K130" s="350">
        <f ca="1">SUM(H128:K128)</f>
        <v>84</v>
      </c>
      <c r="L130" s="16"/>
      <c r="M130" s="16"/>
      <c r="N130" s="16"/>
      <c r="O130" s="350">
        <f ca="1">SUM(L128:O128)</f>
        <v>164</v>
      </c>
      <c r="P130" s="16"/>
      <c r="Q130" s="16"/>
      <c r="R130" s="16"/>
      <c r="S130" s="350">
        <f ca="1">SUM(P128:S128)</f>
        <v>192</v>
      </c>
      <c r="T130" s="16"/>
      <c r="U130" s="16"/>
      <c r="V130" s="16"/>
      <c r="W130" s="350">
        <f ca="1">SUM(T128:W128)</f>
        <v>204</v>
      </c>
      <c r="AA130" s="350">
        <f ca="1">SUM(X128:AA128)</f>
        <v>132</v>
      </c>
      <c r="AB130" s="16"/>
      <c r="AC130" s="16"/>
      <c r="AD130" s="16"/>
      <c r="AE130" s="17">
        <f ca="1">SUM(AB128:AE128)</f>
        <v>0</v>
      </c>
      <c r="AF130" s="16"/>
      <c r="AH130" s="16"/>
      <c r="AI130" s="16"/>
      <c r="AL130" s="15"/>
      <c r="AO130" s="15"/>
      <c r="AQ130" s="17"/>
      <c r="AR130" s="16"/>
      <c r="AU130" s="15"/>
      <c r="AX130" s="15"/>
      <c r="BA130" s="15"/>
      <c r="BC130" s="17"/>
      <c r="BD130" s="16"/>
      <c r="BG130" s="15"/>
      <c r="BJ130" s="15"/>
      <c r="BM130" s="15"/>
      <c r="BO130" s="17"/>
      <c r="BP130" s="16"/>
      <c r="BS130" s="15"/>
      <c r="BV130" s="15"/>
      <c r="BY130" s="15"/>
      <c r="CA130" s="17"/>
      <c r="CB130" s="16"/>
      <c r="CE130" s="15"/>
      <c r="CH130" s="15"/>
      <c r="CK130" s="15"/>
      <c r="CM130" s="17"/>
      <c r="CN130" s="16"/>
      <c r="CQ130" s="15"/>
      <c r="CT130" s="15"/>
      <c r="CW130" s="15"/>
      <c r="CY130" s="17"/>
      <c r="CZ130" s="16"/>
      <c r="DC130" s="15"/>
      <c r="DF130" s="15"/>
      <c r="DI130" s="15"/>
      <c r="DK130" s="17"/>
      <c r="DL130" s="16"/>
      <c r="DO130" s="15"/>
      <c r="DR130" s="15"/>
      <c r="DU130" s="15"/>
      <c r="DW130" s="17"/>
    </row>
    <row r="131" spans="2:131" x14ac:dyDescent="0.25">
      <c r="C131" s="17"/>
      <c r="D131" s="407"/>
      <c r="E131" s="16"/>
      <c r="F131" s="16"/>
      <c r="G131" s="350"/>
      <c r="H131" s="16"/>
      <c r="I131" s="16"/>
      <c r="J131" s="16"/>
      <c r="K131" s="350"/>
      <c r="L131" s="16"/>
      <c r="M131" s="16"/>
      <c r="N131" s="16"/>
      <c r="O131" s="350"/>
      <c r="P131" s="16"/>
      <c r="Q131" s="16"/>
      <c r="R131" s="16"/>
      <c r="S131" s="350"/>
      <c r="T131" s="16"/>
      <c r="U131" s="16"/>
      <c r="V131" s="16"/>
      <c r="W131" s="350"/>
      <c r="AA131" s="350"/>
      <c r="AB131" s="16"/>
      <c r="AC131" s="16"/>
      <c r="AD131" s="16"/>
      <c r="AE131" s="17"/>
      <c r="AF131" s="16"/>
      <c r="AH131" s="16"/>
      <c r="AI131" s="16"/>
      <c r="AL131" s="15"/>
      <c r="AO131" s="15"/>
      <c r="AQ131" s="17"/>
      <c r="AR131" s="16"/>
      <c r="AU131" s="15"/>
      <c r="AX131" s="15"/>
      <c r="BA131" s="15"/>
      <c r="BC131" s="17"/>
      <c r="BD131" s="16"/>
      <c r="BG131" s="15"/>
      <c r="BJ131" s="15"/>
      <c r="BM131" s="15"/>
      <c r="BO131" s="17"/>
      <c r="BP131" s="16"/>
      <c r="BS131" s="15"/>
      <c r="BV131" s="15"/>
      <c r="BY131" s="15"/>
      <c r="CA131" s="17"/>
      <c r="CB131" s="16"/>
      <c r="CE131" s="15"/>
      <c r="CH131" s="15"/>
      <c r="CK131" s="15"/>
      <c r="CM131" s="17"/>
      <c r="CN131" s="16"/>
      <c r="CQ131" s="15"/>
      <c r="CT131" s="15"/>
      <c r="CW131" s="15"/>
      <c r="CY131" s="17"/>
      <c r="CZ131" s="16"/>
      <c r="DC131" s="15"/>
      <c r="DF131" s="15"/>
      <c r="DI131" s="15"/>
      <c r="DK131" s="17"/>
      <c r="DL131" s="16"/>
      <c r="DO131" s="15"/>
      <c r="DR131" s="15"/>
      <c r="DU131" s="15"/>
      <c r="DW131" s="17"/>
    </row>
    <row r="132" spans="2:131" x14ac:dyDescent="0.25">
      <c r="C132" s="17"/>
      <c r="D132" s="407"/>
      <c r="E132" s="16"/>
      <c r="F132" s="16"/>
      <c r="G132" s="350"/>
      <c r="H132" s="16"/>
      <c r="I132" s="16"/>
      <c r="J132" s="16"/>
      <c r="K132" s="350"/>
      <c r="L132" s="16"/>
      <c r="M132" s="16"/>
      <c r="N132" s="16"/>
      <c r="O132" s="350"/>
      <c r="P132" s="16"/>
      <c r="Q132" s="16"/>
      <c r="R132" s="16"/>
      <c r="S132" s="350"/>
      <c r="T132" s="16"/>
      <c r="U132" s="16"/>
      <c r="V132" s="16"/>
      <c r="W132" s="350"/>
      <c r="AA132" s="350"/>
      <c r="AB132" s="16"/>
      <c r="AC132" s="16"/>
      <c r="AD132" s="16"/>
      <c r="AE132" s="17"/>
      <c r="AF132" s="16"/>
      <c r="AH132" s="16"/>
      <c r="AI132" s="16"/>
      <c r="AL132" s="15"/>
      <c r="AO132" s="15"/>
      <c r="AQ132" s="17"/>
      <c r="AR132" s="16"/>
      <c r="AU132" s="15"/>
      <c r="AX132" s="15"/>
      <c r="BA132" s="15"/>
      <c r="BC132" s="17"/>
      <c r="BD132" s="16"/>
      <c r="BG132" s="15"/>
      <c r="BJ132" s="15"/>
      <c r="BM132" s="15"/>
      <c r="BO132" s="17"/>
      <c r="BP132" s="16"/>
      <c r="BS132" s="15"/>
      <c r="BV132" s="15"/>
      <c r="BY132" s="15"/>
      <c r="CA132" s="17"/>
      <c r="CB132" s="16"/>
      <c r="CE132" s="15"/>
      <c r="CH132" s="15"/>
      <c r="CK132" s="15"/>
      <c r="CM132" s="17"/>
      <c r="CN132" s="16"/>
      <c r="CQ132" s="15"/>
      <c r="CT132" s="15"/>
      <c r="CW132" s="15"/>
      <c r="CY132" s="17"/>
      <c r="CZ132" s="16"/>
      <c r="DC132" s="15"/>
      <c r="DF132" s="15"/>
      <c r="DI132" s="15"/>
      <c r="DK132" s="17"/>
      <c r="DL132" s="16"/>
      <c r="DO132" s="15"/>
      <c r="DR132" s="15"/>
      <c r="DU132" s="15"/>
      <c r="DW132" s="17"/>
    </row>
    <row r="134" spans="2:131" ht="17.25" thickBot="1" x14ac:dyDescent="0.3">
      <c r="B134" s="539" t="s">
        <v>473</v>
      </c>
      <c r="C134" s="541"/>
      <c r="D134" s="549"/>
      <c r="E134" s="541"/>
      <c r="F134" s="541"/>
      <c r="G134" s="541"/>
      <c r="H134" s="541"/>
      <c r="I134" s="541"/>
      <c r="J134" s="541"/>
      <c r="K134" s="541"/>
      <c r="L134" s="541"/>
      <c r="M134" s="541"/>
      <c r="N134" s="541"/>
      <c r="O134" s="541"/>
      <c r="P134" s="541"/>
      <c r="Q134" s="541"/>
      <c r="R134" s="541"/>
      <c r="S134" s="541"/>
      <c r="T134" s="541"/>
      <c r="U134" s="541"/>
      <c r="V134" s="541"/>
      <c r="W134" s="541"/>
      <c r="X134" s="541"/>
      <c r="Y134" s="541"/>
      <c r="Z134" s="541"/>
      <c r="AA134" s="541"/>
      <c r="AB134" s="541"/>
      <c r="AC134" s="541"/>
      <c r="AD134" s="541"/>
      <c r="AE134" s="541"/>
    </row>
    <row r="135" spans="2:131" s="389" customFormat="1" ht="17.25" thickTop="1" x14ac:dyDescent="0.25">
      <c r="B135" s="512" t="str">
        <f>'MD - IMP'!B64</f>
        <v>MSTR</v>
      </c>
      <c r="C135" s="538"/>
      <c r="D135" s="405">
        <f ca="1">IF((COLUMN()-COLUMN($C135)&gt;'MD - IMP'!$D$68),OFFSET(D68,0,-1*'MD - IMP'!$D$68,1,1),0)+C135-IF((COLUMN()-COLUMN($C135)&gt;'MD - IMP'!$D$67),OFFSET(D68,0,-1*'MD - IMP'!$D$67,1,1),0)</f>
        <v>0</v>
      </c>
      <c r="E135" s="389">
        <f ca="1">IF((COLUMN()-COLUMN($C135)&gt;'MD - IMP'!$D$68),OFFSET(E68,0,-1*'MD - IMP'!$D$68,1,1),0)+D135-IF((COLUMN()-COLUMN($C135)&gt;'MD - IMP'!$D$67),OFFSET(E68,0,-1*'MD - IMP'!$D$67,1,1),0)</f>
        <v>0</v>
      </c>
      <c r="F135" s="389">
        <f ca="1">IF((COLUMN()-COLUMN($C135)&gt;'MD - IMP'!$D$68),OFFSET(F68,0,-1*'MD - IMP'!$D$68,1,1),0)+E135-IF((COLUMN()-COLUMN($C135)&gt;'MD - IMP'!$D$67),OFFSET(F68,0,-1*'MD - IMP'!$D$67,1,1),0)</f>
        <v>0</v>
      </c>
      <c r="G135" s="401">
        <f ca="1">IF((COLUMN()-COLUMN($C135)&gt;'MD - IMP'!$D$68),OFFSET(G68,0,-1*'MD - IMP'!$D$68,1,1),0)+F135-IF((COLUMN()-COLUMN($C135)&gt;'MD - IMP'!$D$67),OFFSET(G68,0,-1*'MD - IMP'!$D$67,1,1),0)</f>
        <v>1</v>
      </c>
      <c r="H135" s="389">
        <f ca="1">IF((COLUMN()-COLUMN($C135)&gt;'MD - IMP'!$D$68),OFFSET(H68,0,-1*'MD - IMP'!$D$68,1,1),0)+G135-IF((COLUMN()-COLUMN($C135)&gt;'MD - IMP'!$D$67),OFFSET(H68,0,-1*'MD - IMP'!$D$67,1,1),0)</f>
        <v>1</v>
      </c>
      <c r="I135" s="389">
        <f ca="1">IF((COLUMN()-COLUMN($C135)&gt;'MD - IMP'!$D$68),OFFSET(I68,0,-1*'MD - IMP'!$D$68,1,1),0)+H135-IF((COLUMN()-COLUMN($C135)&gt;'MD - IMP'!$D$67),OFFSET(I68,0,-1*'MD - IMP'!$D$67,1,1),0)</f>
        <v>0</v>
      </c>
      <c r="J135" s="389">
        <f ca="1">IF((COLUMN()-COLUMN($C135)&gt;'MD - IMP'!$D$68),OFFSET(J68,0,-1*'MD - IMP'!$D$68,1,1),0)+I135-IF((COLUMN()-COLUMN($C135)&gt;'MD - IMP'!$D$67),OFFSET(J68,0,-1*'MD - IMP'!$D$67,1,1),0)</f>
        <v>0</v>
      </c>
      <c r="K135" s="401">
        <f ca="1">IF((COLUMN()-COLUMN($C135)&gt;'MD - IMP'!$D$68),OFFSET(K68,0,-1*'MD - IMP'!$D$68,1,1),0)+J135-IF((COLUMN()-COLUMN($C135)&gt;'MD - IMP'!$D$67),OFFSET(K68,0,-1*'MD - IMP'!$D$67,1,1),0)</f>
        <v>0</v>
      </c>
      <c r="L135" s="513">
        <f ca="1">IF((COLUMN()-COLUMN($C135)&gt;'MD - IMP'!$D$68),OFFSET(L68,0,-1*'MD - IMP'!$D$68,1,1),0)+K135-IF((COLUMN()-COLUMN($C135)&gt;'MD - IMP'!$D$67),OFFSET(L68,0,-1*'MD - IMP'!$D$67,1,1),0)</f>
        <v>0</v>
      </c>
      <c r="M135" s="513">
        <f ca="1">IF((COLUMN()-COLUMN($C135)&gt;'MD - IMP'!$D$68),OFFSET(M68,0,-1*'MD - IMP'!$D$68,1,1),0)+L135-IF((COLUMN()-COLUMN($C135)&gt;'MD - IMP'!$D$67),OFFSET(M68,0,-1*'MD - IMP'!$D$67,1,1),0)</f>
        <v>0</v>
      </c>
      <c r="N135" s="513">
        <f ca="1">IF((COLUMN()-COLUMN($C135)&gt;'MD - IMP'!$D$68),OFFSET(N68,0,-1*'MD - IMP'!$D$68,1,1),0)+M135-IF((COLUMN()-COLUMN($C135)&gt;'MD - IMP'!$D$67),OFFSET(N68,0,-1*'MD - IMP'!$D$67,1,1),0)</f>
        <v>0</v>
      </c>
      <c r="O135" s="514">
        <f ca="1">IF((COLUMN()-COLUMN($C135)&gt;'MD - IMP'!$D$68),OFFSET(O68,0,-1*'MD - IMP'!$D$68,1,1),0)+N135-IF((COLUMN()-COLUMN($C135)&gt;'MD - IMP'!$D$67),OFFSET(O68,0,-1*'MD - IMP'!$D$67,1,1),0)</f>
        <v>0</v>
      </c>
      <c r="P135" s="513">
        <f ca="1">IF((COLUMN()-COLUMN($C135)&gt;'MD - IMP'!$D$68),OFFSET(P68,0,-1*'MD - IMP'!$D$68,1,1),0)+O135-IF((COLUMN()-COLUMN($C135)&gt;'MD - IMP'!$D$67),OFFSET(P68,0,-1*'MD - IMP'!$D$67,1,1),0)</f>
        <v>0</v>
      </c>
      <c r="Q135" s="513">
        <f ca="1">IF((COLUMN()-COLUMN($C135)&gt;'MD - IMP'!$D$68),OFFSET(Q68,0,-1*'MD - IMP'!$D$68,1,1),0)+P135-IF((COLUMN()-COLUMN($C135)&gt;'MD - IMP'!$D$67),OFFSET(Q68,0,-1*'MD - IMP'!$D$67,1,1),0)</f>
        <v>0</v>
      </c>
      <c r="R135" s="513">
        <f ca="1">IF((COLUMN()-COLUMN($C135)&gt;'MD - IMP'!$D$68),OFFSET(R68,0,-1*'MD - IMP'!$D$68,1,1),0)+Q135-IF((COLUMN()-COLUMN($C135)&gt;'MD - IMP'!$D$67),OFFSET(R68,0,-1*'MD - IMP'!$D$67,1,1),0)</f>
        <v>0</v>
      </c>
      <c r="S135" s="514">
        <f ca="1">IF((COLUMN()-COLUMN($C135)&gt;'MD - IMP'!$D$68),OFFSET(S68,0,-1*'MD - IMP'!$D$68,1,1),0)+R135-IF((COLUMN()-COLUMN($C135)&gt;'MD - IMP'!$D$67),OFFSET(S68,0,-1*'MD - IMP'!$D$67,1,1),0)</f>
        <v>0</v>
      </c>
      <c r="T135" s="513">
        <f ca="1">IF((COLUMN()-COLUMN($C135)&gt;'MD - IMP'!$D$68),OFFSET(T68,0,-1*'MD - IMP'!$D$68,1,1),0)+S135-IF((COLUMN()-COLUMN($C135)&gt;'MD - IMP'!$D$67),OFFSET(T68,0,-1*'MD - IMP'!$D$67,1,1),0)</f>
        <v>0</v>
      </c>
      <c r="U135" s="513">
        <f ca="1">IF((COLUMN()-COLUMN($C135)&gt;'MD - IMP'!$D$68),OFFSET(U68,0,-1*'MD - IMP'!$D$68,1,1),0)+T135-IF((COLUMN()-COLUMN($C135)&gt;'MD - IMP'!$D$67),OFFSET(U68,0,-1*'MD - IMP'!$D$67,1,1),0)</f>
        <v>0</v>
      </c>
      <c r="V135" s="513">
        <f ca="1">IF((COLUMN()-COLUMN($C135)&gt;'MD - IMP'!$D$68),OFFSET(V68,0,-1*'MD - IMP'!$D$68,1,1),0)+U135-IF((COLUMN()-COLUMN($C135)&gt;'MD - IMP'!$D$67),OFFSET(V68,0,-1*'MD - IMP'!$D$67,1,1),0)</f>
        <v>0</v>
      </c>
      <c r="W135" s="514">
        <f ca="1">IF((COLUMN()-COLUMN($C135)&gt;'MD - IMP'!$D$68),OFFSET(W68,0,-1*'MD - IMP'!$D$68,1,1),0)+V135-IF((COLUMN()-COLUMN($C135)&gt;'MD - IMP'!$D$67),OFFSET(W68,0,-1*'MD - IMP'!$D$67,1,1),0)</f>
        <v>0</v>
      </c>
      <c r="X135" s="513">
        <f ca="1">IF((COLUMN()-COLUMN($C135)&gt;'MD - IMP'!$D$68),OFFSET(X68,0,-1*'MD - IMP'!$D$68,1,1),0)+W135-IF((COLUMN()-COLUMN($C135)&gt;'MD - IMP'!$D$67),OFFSET(X68,0,-1*'MD - IMP'!$D$67,1,1),0)</f>
        <v>0</v>
      </c>
      <c r="Y135" s="513">
        <f ca="1">IF((COLUMN()-COLUMN($C135)&gt;'MD - IMP'!$D$68),OFFSET(Y68,0,-1*'MD - IMP'!$D$68,1,1),0)+X135-IF((COLUMN()-COLUMN($C135)&gt;'MD - IMP'!$D$67),OFFSET(Y68,0,-1*'MD - IMP'!$D$67,1,1),0)</f>
        <v>0</v>
      </c>
      <c r="Z135" s="513">
        <f ca="1">IF((COLUMN()-COLUMN($C135)&gt;'MD - IMP'!$D$68),OFFSET(Z68,0,-1*'MD - IMP'!$D$68,1,1),0)+Y135-IF((COLUMN()-COLUMN($C135)&gt;'MD - IMP'!$D$67),OFFSET(Z68,0,-1*'MD - IMP'!$D$67,1,1),0)</f>
        <v>0</v>
      </c>
      <c r="AA135" s="514">
        <f ca="1">IF((COLUMN()-COLUMN($C135)&gt;'MD - IMP'!$D$68),OFFSET(AA68,0,-1*'MD - IMP'!$D$68,1,1),0)+Z135-IF((COLUMN()-COLUMN($C135)&gt;'MD - IMP'!$D$67),OFFSET(AA68,0,-1*'MD - IMP'!$D$67,1,1),0)</f>
        <v>0</v>
      </c>
      <c r="AB135" s="513">
        <f ca="1">IF((COLUMN()-COLUMN($C135)&gt;'MD - IMP'!$D$68),OFFSET(AB68,0,-1*'MD - IMP'!$D$68,1,1),0)+AA135-IF((COLUMN()-COLUMN($C135)&gt;'MD - IMP'!$D$67),OFFSET(AB68,0,-1*'MD - IMP'!$D$67,1,1),0)</f>
        <v>0</v>
      </c>
      <c r="AC135" s="513">
        <f ca="1">IF((COLUMN()-COLUMN($C135)&gt;'MD - IMP'!$D$68),OFFSET(AC68,0,-1*'MD - IMP'!$D$68,1,1),0)+AB135-IF((COLUMN()-COLUMN($C135)&gt;'MD - IMP'!$D$67),OFFSET(AC68,0,-1*'MD - IMP'!$D$67,1,1),0)</f>
        <v>0</v>
      </c>
      <c r="AD135" s="513">
        <f ca="1">IF((COLUMN()-COLUMN($C135)&gt;'MD - IMP'!$D$68),OFFSET(AD68,0,-1*'MD - IMP'!$D$68,1,1),0)+AC135-IF((COLUMN()-COLUMN($C135)&gt;'MD - IMP'!$D$67),OFFSET(AD68,0,-1*'MD - IMP'!$D$67,1,1),0)</f>
        <v>0</v>
      </c>
      <c r="AE135" s="515">
        <f ca="1">IF((COLUMN()-COLUMN($C135)&gt;'MD - IMP'!$D$68),OFFSET(AE68,0,-1*'MD - IMP'!$D$68,1,1),0)+AD135-IF((COLUMN()-COLUMN($C135)&gt;'MD - IMP'!$D$67),OFFSET(AE68,0,-1*'MD - IMP'!$D$67,1,1),0)</f>
        <v>0</v>
      </c>
      <c r="AL135" s="392"/>
      <c r="AO135" s="392"/>
      <c r="AQ135" s="393"/>
      <c r="AU135" s="392"/>
      <c r="AX135" s="392"/>
      <c r="BA135" s="392"/>
      <c r="BC135" s="393"/>
      <c r="BG135" s="392"/>
      <c r="BJ135" s="392"/>
      <c r="BM135" s="392"/>
      <c r="BO135" s="393"/>
      <c r="BS135" s="392"/>
      <c r="BV135" s="392"/>
      <c r="BY135" s="392"/>
      <c r="CA135" s="393"/>
      <c r="CE135" s="392"/>
      <c r="CH135" s="392"/>
      <c r="CK135" s="392"/>
      <c r="CM135" s="393"/>
      <c r="CQ135" s="392"/>
      <c r="CT135" s="392"/>
      <c r="CW135" s="392"/>
      <c r="CY135" s="393"/>
      <c r="DC135" s="392"/>
      <c r="DF135" s="392"/>
      <c r="DI135" s="392"/>
      <c r="DK135" s="393"/>
      <c r="DO135" s="392"/>
      <c r="DR135" s="392"/>
      <c r="DU135" s="392"/>
      <c r="DW135" s="393"/>
      <c r="EA135" s="392"/>
    </row>
    <row r="136" spans="2:131" x14ac:dyDescent="0.25">
      <c r="B136" s="11" t="str">
        <f>'MD - IMP'!B65</f>
        <v>FN-DE</v>
      </c>
      <c r="C136" s="537"/>
      <c r="D136" s="406">
        <f ca="1">IF((COLUMN()-COLUMN($C136)&gt;'MD - IMP'!$D$68),OFFSET(D69,0,-1*'MD - IMP'!$D$68,1,1),0)+C136-IF((COLUMN()-COLUMN($C136)&gt;'MD - IMP'!$D$67),OFFSET(D69,0,-1*'MD - IMP'!$D$67,1,1),0)</f>
        <v>0</v>
      </c>
      <c r="E136" s="390">
        <f ca="1">IF((COLUMN()-COLUMN($C136)&gt;'MD - IMP'!$D$68),OFFSET(E69,0,-1*'MD - IMP'!$D$68,1,1),0)+D136-IF((COLUMN()-COLUMN($C136)&gt;'MD - IMP'!$D$67),OFFSET(E69,0,-1*'MD - IMP'!$D$67,1,1),0)</f>
        <v>0</v>
      </c>
      <c r="F136" s="390">
        <f ca="1">IF((COLUMN()-COLUMN($C136)&gt;'MD - IMP'!$D$68),OFFSET(F69,0,-1*'MD - IMP'!$D$68,1,1),0)+E136-IF((COLUMN()-COLUMN($C136)&gt;'MD - IMP'!$D$67),OFFSET(F69,0,-1*'MD - IMP'!$D$67,1,1),0)</f>
        <v>4</v>
      </c>
      <c r="G136" s="402">
        <f ca="1">IF((COLUMN()-COLUMN($C136)&gt;'MD - IMP'!$D$68),OFFSET(G69,0,-1*'MD - IMP'!$D$68,1,1),0)+F136-IF((COLUMN()-COLUMN($C136)&gt;'MD - IMP'!$D$67),OFFSET(G69,0,-1*'MD - IMP'!$D$67,1,1),0)</f>
        <v>4</v>
      </c>
      <c r="H136" s="390">
        <f ca="1">IF((COLUMN()-COLUMN($C136)&gt;'MD - IMP'!$D$68),OFFSET(H69,0,-1*'MD - IMP'!$D$68,1,1),0)+G136-IF((COLUMN()-COLUMN($C136)&gt;'MD - IMP'!$D$67),OFFSET(H69,0,-1*'MD - IMP'!$D$67,1,1),0)</f>
        <v>0</v>
      </c>
      <c r="I136" s="390">
        <f ca="1">IF((COLUMN()-COLUMN($C136)&gt;'MD - IMP'!$D$68),OFFSET(I69,0,-1*'MD - IMP'!$D$68,1,1),0)+H136-IF((COLUMN()-COLUMN($C136)&gt;'MD - IMP'!$D$67),OFFSET(I69,0,-1*'MD - IMP'!$D$67,1,1),0)</f>
        <v>0</v>
      </c>
      <c r="J136" s="390">
        <f ca="1">IF((COLUMN()-COLUMN($C136)&gt;'MD - IMP'!$D$68),OFFSET(J69,0,-1*'MD - IMP'!$D$68,1,1),0)+I136-IF((COLUMN()-COLUMN($C136)&gt;'MD - IMP'!$D$67),OFFSET(J69,0,-1*'MD - IMP'!$D$67,1,1),0)</f>
        <v>0</v>
      </c>
      <c r="K136" s="402">
        <f ca="1">IF((COLUMN()-COLUMN($C136)&gt;'MD - IMP'!$D$68),OFFSET(K69,0,-1*'MD - IMP'!$D$68,1,1),0)+J136-IF((COLUMN()-COLUMN($C136)&gt;'MD - IMP'!$D$67),OFFSET(K69,0,-1*'MD - IMP'!$D$67,1,1),0)</f>
        <v>4</v>
      </c>
      <c r="L136" s="277">
        <f ca="1">IF((COLUMN()-COLUMN($C136)&gt;'MD - IMP'!$D$68),OFFSET(L69,0,-1*'MD - IMP'!$D$68,1,1),0)+K136-IF((COLUMN()-COLUMN($C136)&gt;'MD - IMP'!$D$67),OFFSET(L69,0,-1*'MD - IMP'!$D$67,1,1),0)</f>
        <v>4</v>
      </c>
      <c r="M136" s="277">
        <f ca="1">IF((COLUMN()-COLUMN($C136)&gt;'MD - IMP'!$D$68),OFFSET(M69,0,-1*'MD - IMP'!$D$68,1,1),0)+L136-IF((COLUMN()-COLUMN($C136)&gt;'MD - IMP'!$D$67),OFFSET(M69,0,-1*'MD - IMP'!$D$67,1,1),0)</f>
        <v>0</v>
      </c>
      <c r="N136" s="520">
        <f ca="1">IF((COLUMN()-COLUMN($C136)&gt;'MD - IMP'!$D$68),OFFSET(N69,0,-1*'MD - IMP'!$D$68,1,1),0)+M136-IF((COLUMN()-COLUMN($C136)&gt;'MD - IMP'!$D$67),OFFSET(N69,0,-1*'MD - IMP'!$D$67,1,1),0)</f>
        <v>0</v>
      </c>
      <c r="O136" s="344">
        <f ca="1">IF((COLUMN()-COLUMN($C136)&gt;'MD - IMP'!$D$68),OFFSET(O69,0,-1*'MD - IMP'!$D$68,1,1),0)+N136-IF((COLUMN()-COLUMN($C136)&gt;'MD - IMP'!$D$67),OFFSET(O69,0,-1*'MD - IMP'!$D$67,1,1),0)</f>
        <v>1</v>
      </c>
      <c r="P136" s="277">
        <f ca="1">IF((COLUMN()-COLUMN($C136)&gt;'MD - IMP'!$D$68),OFFSET(P69,0,-1*'MD - IMP'!$D$68,1,1),0)+O136-IF((COLUMN()-COLUMN($C136)&gt;'MD - IMP'!$D$67),OFFSET(P69,0,-1*'MD - IMP'!$D$67,1,1),0)</f>
        <v>1</v>
      </c>
      <c r="Q136" s="277">
        <f ca="1">IF((COLUMN()-COLUMN($C136)&gt;'MD - IMP'!$D$68),OFFSET(Q69,0,-1*'MD - IMP'!$D$68,1,1),0)+P136-IF((COLUMN()-COLUMN($C136)&gt;'MD - IMP'!$D$67),OFFSET(Q69,0,-1*'MD - IMP'!$D$67,1,1),0)</f>
        <v>0</v>
      </c>
      <c r="R136" s="277">
        <f ca="1">IF((COLUMN()-COLUMN($C136)&gt;'MD - IMP'!$D$68),OFFSET(R69,0,-1*'MD - IMP'!$D$68,1,1),0)+Q136-IF((COLUMN()-COLUMN($C136)&gt;'MD - IMP'!$D$67),OFFSET(R69,0,-1*'MD - IMP'!$D$67,1,1),0)</f>
        <v>0</v>
      </c>
      <c r="S136" s="344">
        <f ca="1">IF((COLUMN()-COLUMN($C136)&gt;'MD - IMP'!$D$68),OFFSET(S69,0,-1*'MD - IMP'!$D$68,1,1),0)+R136-IF((COLUMN()-COLUMN($C136)&gt;'MD - IMP'!$D$67),OFFSET(S69,0,-1*'MD - IMP'!$D$67,1,1),0)</f>
        <v>0</v>
      </c>
      <c r="T136" s="277">
        <f ca="1">IF((COLUMN()-COLUMN($C136)&gt;'MD - IMP'!$D$68),OFFSET(T69,0,-1*'MD - IMP'!$D$68,1,1),0)+S136-IF((COLUMN()-COLUMN($C136)&gt;'MD - IMP'!$D$67),OFFSET(T69,0,-1*'MD - IMP'!$D$67,1,1),0)</f>
        <v>0</v>
      </c>
      <c r="U136" s="277">
        <f ca="1">IF((COLUMN()-COLUMN($C136)&gt;'MD - IMP'!$D$68),OFFSET(U69,0,-1*'MD - IMP'!$D$68,1,1),0)+T136-IF((COLUMN()-COLUMN($C136)&gt;'MD - IMP'!$D$67),OFFSET(U69,0,-1*'MD - IMP'!$D$67,1,1),0)</f>
        <v>0</v>
      </c>
      <c r="V136" s="277">
        <f ca="1">IF((COLUMN()-COLUMN($C136)&gt;'MD - IMP'!$D$68),OFFSET(V69,0,-1*'MD - IMP'!$D$68,1,1),0)+U136-IF((COLUMN()-COLUMN($C136)&gt;'MD - IMP'!$D$67),OFFSET(V69,0,-1*'MD - IMP'!$D$67,1,1),0)</f>
        <v>0</v>
      </c>
      <c r="W136" s="344">
        <f ca="1">IF((COLUMN()-COLUMN($C136)&gt;'MD - IMP'!$D$68),OFFSET(W69,0,-1*'MD - IMP'!$D$68,1,1),0)+V136-IF((COLUMN()-COLUMN($C136)&gt;'MD - IMP'!$D$67),OFFSET(W69,0,-1*'MD - IMP'!$D$67,1,1),0)</f>
        <v>0</v>
      </c>
      <c r="X136" s="277">
        <f ca="1">IF((COLUMN()-COLUMN($C136)&gt;'MD - IMP'!$D$68),OFFSET(X69,0,-1*'MD - IMP'!$D$68,1,1),0)+W136-IF((COLUMN()-COLUMN($C136)&gt;'MD - IMP'!$D$67),OFFSET(X69,0,-1*'MD - IMP'!$D$67,1,1),0)</f>
        <v>0</v>
      </c>
      <c r="Y136" s="277">
        <f ca="1">IF((COLUMN()-COLUMN($C136)&gt;'MD - IMP'!$D$68),OFFSET(Y69,0,-1*'MD - IMP'!$D$68,1,1),0)+X136-IF((COLUMN()-COLUMN($C136)&gt;'MD - IMP'!$D$67),OFFSET(Y69,0,-1*'MD - IMP'!$D$67,1,1),0)</f>
        <v>0</v>
      </c>
      <c r="Z136" s="277">
        <f ca="1">IF((COLUMN()-COLUMN($C136)&gt;'MD - IMP'!$D$68),OFFSET(Z69,0,-1*'MD - IMP'!$D$68,1,1),0)+Y136-IF((COLUMN()-COLUMN($C136)&gt;'MD - IMP'!$D$67),OFFSET(Z69,0,-1*'MD - IMP'!$D$67,1,1),0)</f>
        <v>0</v>
      </c>
      <c r="AA136" s="344">
        <f ca="1">IF((COLUMN()-COLUMN($C136)&gt;'MD - IMP'!$D$68),OFFSET(AA69,0,-1*'MD - IMP'!$D$68,1,1),0)+Z136-IF((COLUMN()-COLUMN($C136)&gt;'MD - IMP'!$D$67),OFFSET(AA69,0,-1*'MD - IMP'!$D$67,1,1),0)</f>
        <v>0</v>
      </c>
      <c r="AB136" s="277">
        <f ca="1">IF((COLUMN()-COLUMN($C136)&gt;'MD - IMP'!$D$68),OFFSET(AB69,0,-1*'MD - IMP'!$D$68,1,1),0)+AA136-IF((COLUMN()-COLUMN($C136)&gt;'MD - IMP'!$D$67),OFFSET(AB69,0,-1*'MD - IMP'!$D$67,1,1),0)</f>
        <v>0</v>
      </c>
      <c r="AC136" s="277">
        <f ca="1">IF((COLUMN()-COLUMN($C136)&gt;'MD - IMP'!$D$68),OFFSET(AC69,0,-1*'MD - IMP'!$D$68,1,1),0)+AB136-IF((COLUMN()-COLUMN($C136)&gt;'MD - IMP'!$D$67),OFFSET(AC69,0,-1*'MD - IMP'!$D$67,1,1),0)</f>
        <v>0</v>
      </c>
      <c r="AD136" s="277">
        <f ca="1">IF((COLUMN()-COLUMN($C136)&gt;'MD - IMP'!$D$68),OFFSET(AD69,0,-1*'MD - IMP'!$D$68,1,1),0)+AC136-IF((COLUMN()-COLUMN($C136)&gt;'MD - IMP'!$D$67),OFFSET(AD69,0,-1*'MD - IMP'!$D$67,1,1),0)</f>
        <v>0</v>
      </c>
      <c r="AE136" s="280">
        <f ca="1">IF((COLUMN()-COLUMN($C136)&gt;'MD - IMP'!$D$68),OFFSET(AE69,0,-1*'MD - IMP'!$D$68,1,1),0)+AD136-IF((COLUMN()-COLUMN($C136)&gt;'MD - IMP'!$D$67),OFFSET(AE69,0,-1*'MD - IMP'!$D$67,1,1),0)</f>
        <v>0</v>
      </c>
      <c r="AF136" s="16"/>
      <c r="AH136" s="16"/>
      <c r="AI136" s="16"/>
      <c r="AL136" s="15"/>
      <c r="AO136" s="15"/>
      <c r="AQ136" s="17"/>
      <c r="AR136" s="16"/>
      <c r="AU136" s="15"/>
      <c r="AX136" s="15"/>
      <c r="BA136" s="15"/>
      <c r="BC136" s="17"/>
      <c r="BD136" s="16"/>
      <c r="BG136" s="15"/>
      <c r="BJ136" s="15"/>
      <c r="BM136" s="15"/>
      <c r="BO136" s="17"/>
      <c r="BP136" s="16"/>
      <c r="BS136" s="15"/>
      <c r="BV136" s="15"/>
      <c r="BY136" s="15"/>
      <c r="CA136" s="17"/>
      <c r="CB136" s="16"/>
      <c r="CE136" s="15"/>
      <c r="CH136" s="15"/>
      <c r="CK136" s="15"/>
      <c r="CM136" s="17"/>
      <c r="CN136" s="16"/>
      <c r="CQ136" s="15"/>
      <c r="CT136" s="15"/>
      <c r="CW136" s="15"/>
      <c r="CY136" s="17"/>
      <c r="CZ136" s="16"/>
      <c r="DC136" s="15"/>
      <c r="DF136" s="15"/>
      <c r="DI136" s="15"/>
      <c r="DK136" s="17"/>
      <c r="DL136" s="16"/>
      <c r="DO136" s="15"/>
      <c r="DR136" s="15"/>
      <c r="DU136" s="15"/>
      <c r="DW136" s="17"/>
      <c r="DX136" s="16"/>
      <c r="EA136" s="15"/>
    </row>
    <row r="137" spans="2:131" x14ac:dyDescent="0.25">
      <c r="B137" s="11" t="str">
        <f>'MD - IMP'!B66</f>
        <v>FN-SI</v>
      </c>
      <c r="C137" s="537"/>
      <c r="D137" s="406">
        <f ca="1">IF((COLUMN()-COLUMN($C137)&gt;'MD - IMP'!$D$68),OFFSET(D70,0,-1*'MD - IMP'!$D$68,1,1),0)+C137-IF((COLUMN()-COLUMN($C137)&gt;'MD - IMP'!$D$67),OFFSET(D70,0,-1*'MD - IMP'!$D$67,1,1),0)</f>
        <v>0</v>
      </c>
      <c r="E137" s="390">
        <f ca="1">IF((COLUMN()-COLUMN($C137)&gt;'MD - IMP'!$D$68),OFFSET(E70,0,-1*'MD - IMP'!$D$68,1,1),0)+D137-IF((COLUMN()-COLUMN($C137)&gt;'MD - IMP'!$D$67),OFFSET(E70,0,-1*'MD - IMP'!$D$67,1,1),0)</f>
        <v>0</v>
      </c>
      <c r="F137" s="390">
        <f ca="1">IF((COLUMN()-COLUMN($C137)&gt;'MD - IMP'!$D$68),OFFSET(F70,0,-1*'MD - IMP'!$D$68,1,1),0)+E137-IF((COLUMN()-COLUMN($C137)&gt;'MD - IMP'!$D$67),OFFSET(F70,0,-1*'MD - IMP'!$D$67,1,1),0)</f>
        <v>1</v>
      </c>
      <c r="G137" s="402">
        <f ca="1">IF((COLUMN()-COLUMN($C137)&gt;'MD - IMP'!$D$68),OFFSET(G70,0,-1*'MD - IMP'!$D$68,1,1),0)+F137-IF((COLUMN()-COLUMN($C137)&gt;'MD - IMP'!$D$67),OFFSET(G70,0,-1*'MD - IMP'!$D$67,1,1),0)</f>
        <v>1</v>
      </c>
      <c r="H137" s="390">
        <f ca="1">IF((COLUMN()-COLUMN($C137)&gt;'MD - IMP'!$D$68),OFFSET(H70,0,-1*'MD - IMP'!$D$68,1,1),0)+G137-IF((COLUMN()-COLUMN($C137)&gt;'MD - IMP'!$D$67),OFFSET(H70,0,-1*'MD - IMP'!$D$67,1,1),0)</f>
        <v>0</v>
      </c>
      <c r="I137" s="390">
        <f ca="1">IF((COLUMN()-COLUMN($C137)&gt;'MD - IMP'!$D$68),OFFSET(I70,0,-1*'MD - IMP'!$D$68,1,1),0)+H137-IF((COLUMN()-COLUMN($C137)&gt;'MD - IMP'!$D$67),OFFSET(I70,0,-1*'MD - IMP'!$D$67,1,1),0)</f>
        <v>0</v>
      </c>
      <c r="J137" s="390">
        <f ca="1">IF((COLUMN()-COLUMN($C137)&gt;'MD - IMP'!$D$68),OFFSET(J70,0,-1*'MD - IMP'!$D$68,1,1),0)+I137-IF((COLUMN()-COLUMN($C137)&gt;'MD - IMP'!$D$67),OFFSET(J70,0,-1*'MD - IMP'!$D$67,1,1),0)</f>
        <v>4</v>
      </c>
      <c r="K137" s="402">
        <f ca="1">IF((COLUMN()-COLUMN($C137)&gt;'MD - IMP'!$D$68),OFFSET(K70,0,-1*'MD - IMP'!$D$68,1,1),0)+J137-IF((COLUMN()-COLUMN($C137)&gt;'MD - IMP'!$D$67),OFFSET(K70,0,-1*'MD - IMP'!$D$67,1,1),0)</f>
        <v>4</v>
      </c>
      <c r="L137" s="277">
        <f ca="1">IF((COLUMN()-COLUMN($C137)&gt;'MD - IMP'!$D$68),OFFSET(L70,0,-1*'MD - IMP'!$D$68,1,1),0)+K137-IF((COLUMN()-COLUMN($C137)&gt;'MD - IMP'!$D$67),OFFSET(L70,0,-1*'MD - IMP'!$D$67,1,1),0)</f>
        <v>0</v>
      </c>
      <c r="M137" s="277">
        <f ca="1">IF((COLUMN()-COLUMN($C137)&gt;'MD - IMP'!$D$68),OFFSET(M70,0,-1*'MD - IMP'!$D$68,1,1),0)+L137-IF((COLUMN()-COLUMN($C137)&gt;'MD - IMP'!$D$67),OFFSET(M70,0,-1*'MD - IMP'!$D$67,1,1),0)</f>
        <v>0</v>
      </c>
      <c r="N137" s="277">
        <f ca="1">IF((COLUMN()-COLUMN($C137)&gt;'MD - IMP'!$D$68),OFFSET(N70,0,-1*'MD - IMP'!$D$68,1,1),0)+M137-IF((COLUMN()-COLUMN($C137)&gt;'MD - IMP'!$D$67),OFFSET(N70,0,-1*'MD - IMP'!$D$67,1,1),0)</f>
        <v>1</v>
      </c>
      <c r="O137" s="344">
        <f ca="1">IF((COLUMN()-COLUMN($C137)&gt;'MD - IMP'!$D$68),OFFSET(O70,0,-1*'MD - IMP'!$D$68,1,1),0)+N137-IF((COLUMN()-COLUMN($C137)&gt;'MD - IMP'!$D$67),OFFSET(O70,0,-1*'MD - IMP'!$D$67,1,1),0)</f>
        <v>7</v>
      </c>
      <c r="P137" s="277">
        <f ca="1">IF((COLUMN()-COLUMN($C137)&gt;'MD - IMP'!$D$68),OFFSET(P70,0,-1*'MD - IMP'!$D$68,1,1),0)+O137-IF((COLUMN()-COLUMN($C137)&gt;'MD - IMP'!$D$67),OFFSET(P70,0,-1*'MD - IMP'!$D$67,1,1),0)</f>
        <v>6</v>
      </c>
      <c r="Q137" s="277">
        <f ca="1">IF((COLUMN()-COLUMN($C137)&gt;'MD - IMP'!$D$68),OFFSET(Q70,0,-1*'MD - IMP'!$D$68,1,1),0)+P137-IF((COLUMN()-COLUMN($C137)&gt;'MD - IMP'!$D$67),OFFSET(Q70,0,-1*'MD - IMP'!$D$67,1,1),0)</f>
        <v>0</v>
      </c>
      <c r="R137" s="277">
        <f ca="1">IF((COLUMN()-COLUMN($C137)&gt;'MD - IMP'!$D$68),OFFSET(R70,0,-1*'MD - IMP'!$D$68,1,1),0)+Q137-IF((COLUMN()-COLUMN($C137)&gt;'MD - IMP'!$D$67),OFFSET(R70,0,-1*'MD - IMP'!$D$67,1,1),0)</f>
        <v>0</v>
      </c>
      <c r="S137" s="344">
        <f ca="1">IF((COLUMN()-COLUMN($C137)&gt;'MD - IMP'!$D$68),OFFSET(S70,0,-1*'MD - IMP'!$D$68,1,1),0)+R137-IF((COLUMN()-COLUMN($C137)&gt;'MD - IMP'!$D$67),OFFSET(S70,0,-1*'MD - IMP'!$D$67,1,1),0)</f>
        <v>4</v>
      </c>
      <c r="T137" s="277">
        <f ca="1">IF((COLUMN()-COLUMN($C137)&gt;'MD - IMP'!$D$68),OFFSET(T70,0,-1*'MD - IMP'!$D$68,1,1),0)+S137-IF((COLUMN()-COLUMN($C137)&gt;'MD - IMP'!$D$67),OFFSET(T70,0,-1*'MD - IMP'!$D$67,1,1),0)</f>
        <v>5</v>
      </c>
      <c r="U137" s="277">
        <f ca="1">IF((COLUMN()-COLUMN($C137)&gt;'MD - IMP'!$D$68),OFFSET(U70,0,-1*'MD - IMP'!$D$68,1,1),0)+T137-IF((COLUMN()-COLUMN($C137)&gt;'MD - IMP'!$D$67),OFFSET(U70,0,-1*'MD - IMP'!$D$67,1,1),0)</f>
        <v>2</v>
      </c>
      <c r="V137" s="277">
        <f ca="1">IF((COLUMN()-COLUMN($C137)&gt;'MD - IMP'!$D$68),OFFSET(V70,0,-1*'MD - IMP'!$D$68,1,1),0)+U137-IF((COLUMN()-COLUMN($C137)&gt;'MD - IMP'!$D$67),OFFSET(V70,0,-1*'MD - IMP'!$D$67,1,1),0)</f>
        <v>2</v>
      </c>
      <c r="W137" s="344">
        <f ca="1">IF((COLUMN()-COLUMN($C137)&gt;'MD - IMP'!$D$68),OFFSET(W70,0,-1*'MD - IMP'!$D$68,1,1),0)+V137-IF((COLUMN()-COLUMN($C137)&gt;'MD - IMP'!$D$67),OFFSET(W70,0,-1*'MD - IMP'!$D$67,1,1),0)</f>
        <v>1</v>
      </c>
      <c r="X137" s="277">
        <f ca="1">IF((COLUMN()-COLUMN($C137)&gt;'MD - IMP'!$D$68),OFFSET(X70,0,-1*'MD - IMP'!$D$68,1,1),0)+W137-IF((COLUMN()-COLUMN($C137)&gt;'MD - IMP'!$D$67),OFFSET(X70,0,-1*'MD - IMP'!$D$67,1,1),0)</f>
        <v>0</v>
      </c>
      <c r="Y137" s="277">
        <f ca="1">IF((COLUMN()-COLUMN($C137)&gt;'MD - IMP'!$D$68),OFFSET(Y70,0,-1*'MD - IMP'!$D$68,1,1),0)+X137-IF((COLUMN()-COLUMN($C137)&gt;'MD - IMP'!$D$67),OFFSET(Y70,0,-1*'MD - IMP'!$D$67,1,1),0)</f>
        <v>0</v>
      </c>
      <c r="Z137" s="277">
        <f ca="1">IF((COLUMN()-COLUMN($C137)&gt;'MD - IMP'!$D$68),OFFSET(Z70,0,-1*'MD - IMP'!$D$68,1,1),0)+Y137-IF((COLUMN()-COLUMN($C137)&gt;'MD - IMP'!$D$67),OFFSET(Z70,0,-1*'MD - IMP'!$D$67,1,1),0)</f>
        <v>0</v>
      </c>
      <c r="AA137" s="344">
        <f ca="1">IF((COLUMN()-COLUMN($C137)&gt;'MD - IMP'!$D$68),OFFSET(AA70,0,-1*'MD - IMP'!$D$68,1,1),0)+Z137-IF((COLUMN()-COLUMN($C137)&gt;'MD - IMP'!$D$67),OFFSET(AA70,0,-1*'MD - IMP'!$D$67,1,1),0)</f>
        <v>0</v>
      </c>
      <c r="AB137" s="277">
        <f ca="1">IF((COLUMN()-COLUMN($C137)&gt;'MD - IMP'!$D$68),OFFSET(AB70,0,-1*'MD - IMP'!$D$68,1,1),0)+AA137-IF((COLUMN()-COLUMN($C137)&gt;'MD - IMP'!$D$67),OFFSET(AB70,0,-1*'MD - IMP'!$D$67,1,1),0)</f>
        <v>0</v>
      </c>
      <c r="AC137" s="277">
        <f ca="1">IF((COLUMN()-COLUMN($C137)&gt;'MD - IMP'!$D$68),OFFSET(AC70,0,-1*'MD - IMP'!$D$68,1,1),0)+AB137-IF((COLUMN()-COLUMN($C137)&gt;'MD - IMP'!$D$67),OFFSET(AC70,0,-1*'MD - IMP'!$D$67,1,1),0)</f>
        <v>0</v>
      </c>
      <c r="AD137" s="277">
        <f ca="1">IF((COLUMN()-COLUMN($C137)&gt;'MD - IMP'!$D$68),OFFSET(AD70,0,-1*'MD - IMP'!$D$68,1,1),0)+AC137-IF((COLUMN()-COLUMN($C137)&gt;'MD - IMP'!$D$67),OFFSET(AD70,0,-1*'MD - IMP'!$D$67,1,1),0)</f>
        <v>0</v>
      </c>
      <c r="AE137" s="280">
        <f ca="1">IF((COLUMN()-COLUMN($C137)&gt;'MD - IMP'!$D$68),OFFSET(AE70,0,-1*'MD - IMP'!$D$68,1,1),0)+AD137-IF((COLUMN()-COLUMN($C137)&gt;'MD - IMP'!$D$67),OFFSET(AE70,0,-1*'MD - IMP'!$D$67,1,1),0)</f>
        <v>0</v>
      </c>
      <c r="AF137" s="16"/>
      <c r="AH137" s="16"/>
      <c r="AI137" s="16"/>
      <c r="AL137" s="15"/>
      <c r="AO137" s="15"/>
      <c r="AQ137" s="17"/>
      <c r="AR137" s="16"/>
      <c r="AU137" s="15"/>
      <c r="AX137" s="15"/>
      <c r="BA137" s="15"/>
      <c r="BC137" s="17"/>
      <c r="BD137" s="16"/>
      <c r="BG137" s="15"/>
      <c r="BJ137" s="15"/>
      <c r="BM137" s="15"/>
      <c r="BO137" s="17"/>
      <c r="BP137" s="16"/>
      <c r="BS137" s="15"/>
      <c r="BV137" s="15"/>
      <c r="BY137" s="15"/>
      <c r="CA137" s="17"/>
      <c r="CB137" s="16"/>
      <c r="CE137" s="15"/>
      <c r="CH137" s="15"/>
      <c r="CK137" s="15"/>
      <c r="CM137" s="17"/>
      <c r="CN137" s="16"/>
      <c r="CQ137" s="15"/>
      <c r="CT137" s="15"/>
      <c r="CW137" s="15"/>
      <c r="CY137" s="17"/>
      <c r="CZ137" s="16"/>
      <c r="DC137" s="15"/>
      <c r="DF137" s="15"/>
      <c r="DI137" s="15"/>
      <c r="DK137" s="17"/>
      <c r="DL137" s="16"/>
      <c r="DO137" s="15"/>
      <c r="DR137" s="15"/>
      <c r="DU137" s="15"/>
      <c r="DW137" s="17"/>
      <c r="DX137" s="16"/>
      <c r="EA137" s="15"/>
    </row>
    <row r="138" spans="2:131" x14ac:dyDescent="0.25">
      <c r="B138" s="11" t="str">
        <f>'MD - IMP'!B67</f>
        <v>FN-JI</v>
      </c>
      <c r="C138" s="537"/>
      <c r="D138" s="406">
        <f ca="1">IF((COLUMN()-COLUMN($C138)&gt;'MD - IMP'!$D$68),OFFSET(D71,0,-1*'MD - IMP'!$D$68,1,1),0)+C138-IF((COLUMN()-COLUMN($C138)&gt;'MD - IMP'!$D$67),OFFSET(D71,0,-1*'MD - IMP'!$D$67,1,1),0)</f>
        <v>0</v>
      </c>
      <c r="E138" s="390">
        <f ca="1">IF((COLUMN()-COLUMN($C138)&gt;'MD - IMP'!$D$68),OFFSET(E71,0,-1*'MD - IMP'!$D$68,1,1),0)+D138-IF((COLUMN()-COLUMN($C138)&gt;'MD - IMP'!$D$67),OFFSET(E71,0,-1*'MD - IMP'!$D$67,1,1),0)</f>
        <v>0</v>
      </c>
      <c r="F138" s="390">
        <f ca="1">IF((COLUMN()-COLUMN($C138)&gt;'MD - IMP'!$D$68),OFFSET(F71,0,-1*'MD - IMP'!$D$68,1,1),0)+E138-IF((COLUMN()-COLUMN($C138)&gt;'MD - IMP'!$D$67),OFFSET(F71,0,-1*'MD - IMP'!$D$67,1,1),0)</f>
        <v>0</v>
      </c>
      <c r="G138" s="402">
        <f ca="1">IF((COLUMN()-COLUMN($C138)&gt;'MD - IMP'!$D$68),OFFSET(G71,0,-1*'MD - IMP'!$D$68,1,1),0)+F138-IF((COLUMN()-COLUMN($C138)&gt;'MD - IMP'!$D$67),OFFSET(G71,0,-1*'MD - IMP'!$D$67,1,1),0)</f>
        <v>0</v>
      </c>
      <c r="H138" s="390">
        <f ca="1">IF((COLUMN()-COLUMN($C138)&gt;'MD - IMP'!$D$68),OFFSET(H71,0,-1*'MD - IMP'!$D$68,1,1),0)+G138-IF((COLUMN()-COLUMN($C138)&gt;'MD - IMP'!$D$67),OFFSET(H71,0,-1*'MD - IMP'!$D$67,1,1),0)</f>
        <v>0</v>
      </c>
      <c r="I138" s="390">
        <f ca="1">IF((COLUMN()-COLUMN($C138)&gt;'MD - IMP'!$D$68),OFFSET(I71,0,-1*'MD - IMP'!$D$68,1,1),0)+H138-IF((COLUMN()-COLUMN($C138)&gt;'MD - IMP'!$D$67),OFFSET(I71,0,-1*'MD - IMP'!$D$67,1,1),0)</f>
        <v>0</v>
      </c>
      <c r="J138" s="390">
        <f ca="1">IF((COLUMN()-COLUMN($C138)&gt;'MD - IMP'!$D$68),OFFSET(J71,0,-1*'MD - IMP'!$D$68,1,1),0)+I138-IF((COLUMN()-COLUMN($C138)&gt;'MD - IMP'!$D$67),OFFSET(J71,0,-1*'MD - IMP'!$D$67,1,1),0)</f>
        <v>1</v>
      </c>
      <c r="K138" s="402">
        <f ca="1">IF((COLUMN()-COLUMN($C138)&gt;'MD - IMP'!$D$68),OFFSET(K71,0,-1*'MD - IMP'!$D$68,1,1),0)+J138-IF((COLUMN()-COLUMN($C138)&gt;'MD - IMP'!$D$67),OFFSET(K71,0,-1*'MD - IMP'!$D$67,1,1),0)</f>
        <v>1</v>
      </c>
      <c r="L138" s="277">
        <f ca="1">IF((COLUMN()-COLUMN($C138)&gt;'MD - IMP'!$D$68),OFFSET(L71,0,-1*'MD - IMP'!$D$68,1,1),0)+K138-IF((COLUMN()-COLUMN($C138)&gt;'MD - IMP'!$D$67),OFFSET(L71,0,-1*'MD - IMP'!$D$67,1,1),0)</f>
        <v>0</v>
      </c>
      <c r="M138" s="277">
        <f ca="1">IF((COLUMN()-COLUMN($C138)&gt;'MD - IMP'!$D$68),OFFSET(M71,0,-1*'MD - IMP'!$D$68,1,1),0)+L138-IF((COLUMN()-COLUMN($C138)&gt;'MD - IMP'!$D$67),OFFSET(M71,0,-1*'MD - IMP'!$D$67,1,1),0)</f>
        <v>0</v>
      </c>
      <c r="N138" s="277">
        <f ca="1">IF((COLUMN()-COLUMN($C138)&gt;'MD - IMP'!$D$68),OFFSET(N71,0,-1*'MD - IMP'!$D$68,1,1),0)+M138-IF((COLUMN()-COLUMN($C138)&gt;'MD - IMP'!$D$67),OFFSET(N71,0,-1*'MD - IMP'!$D$67,1,1),0)</f>
        <v>4</v>
      </c>
      <c r="O138" s="344">
        <f ca="1">IF((COLUMN()-COLUMN($C138)&gt;'MD - IMP'!$D$68),OFFSET(O71,0,-1*'MD - IMP'!$D$68,1,1),0)+N138-IF((COLUMN()-COLUMN($C138)&gt;'MD - IMP'!$D$67),OFFSET(O71,0,-1*'MD - IMP'!$D$67,1,1),0)</f>
        <v>5</v>
      </c>
      <c r="P138" s="277">
        <f ca="1">IF((COLUMN()-COLUMN($C138)&gt;'MD - IMP'!$D$68),OFFSET(P71,0,-1*'MD - IMP'!$D$68,1,1),0)+O138-IF((COLUMN()-COLUMN($C138)&gt;'MD - IMP'!$D$67),OFFSET(P71,0,-1*'MD - IMP'!$D$67,1,1),0)</f>
        <v>1</v>
      </c>
      <c r="Q138" s="277">
        <f ca="1">IF((COLUMN()-COLUMN($C138)&gt;'MD - IMP'!$D$68),OFFSET(Q71,0,-1*'MD - IMP'!$D$68,1,1),0)+P138-IF((COLUMN()-COLUMN($C138)&gt;'MD - IMP'!$D$67),OFFSET(Q71,0,-1*'MD - IMP'!$D$67,1,1),0)</f>
        <v>1</v>
      </c>
      <c r="R138" s="277">
        <f ca="1">IF((COLUMN()-COLUMN($C138)&gt;'MD - IMP'!$D$68),OFFSET(R71,0,-1*'MD - IMP'!$D$68,1,1),0)+Q138-IF((COLUMN()-COLUMN($C138)&gt;'MD - IMP'!$D$67),OFFSET(R71,0,-1*'MD - IMP'!$D$67,1,1),0)</f>
        <v>2</v>
      </c>
      <c r="S138" s="344">
        <f ca="1">IF((COLUMN()-COLUMN($C138)&gt;'MD - IMP'!$D$68),OFFSET(S71,0,-1*'MD - IMP'!$D$68,1,1),0)+R138-IF((COLUMN()-COLUMN($C138)&gt;'MD - IMP'!$D$67),OFFSET(S71,0,-1*'MD - IMP'!$D$67,1,1),0)</f>
        <v>8</v>
      </c>
      <c r="T138" s="277">
        <f ca="1">IF((COLUMN()-COLUMN($C138)&gt;'MD - IMP'!$D$68),OFFSET(T71,0,-1*'MD - IMP'!$D$68,1,1),0)+S138-IF((COLUMN()-COLUMN($C138)&gt;'MD - IMP'!$D$67),OFFSET(T71,0,-1*'MD - IMP'!$D$67,1,1),0)</f>
        <v>7</v>
      </c>
      <c r="U138" s="277">
        <f ca="1">IF((COLUMN()-COLUMN($C138)&gt;'MD - IMP'!$D$68),OFFSET(U71,0,-1*'MD - IMP'!$D$68,1,1),0)+T138-IF((COLUMN()-COLUMN($C138)&gt;'MD - IMP'!$D$67),OFFSET(U71,0,-1*'MD - IMP'!$D$67,1,1),0)</f>
        <v>0</v>
      </c>
      <c r="V138" s="277">
        <f ca="1">IF((COLUMN()-COLUMN($C138)&gt;'MD - IMP'!$D$68),OFFSET(V71,0,-1*'MD - IMP'!$D$68,1,1),0)+U138-IF((COLUMN()-COLUMN($C138)&gt;'MD - IMP'!$D$67),OFFSET(V71,0,-1*'MD - IMP'!$D$67,1,1),0)</f>
        <v>0</v>
      </c>
      <c r="W138" s="344">
        <f ca="1">IF((COLUMN()-COLUMN($C138)&gt;'MD - IMP'!$D$68),OFFSET(W71,0,-1*'MD - IMP'!$D$68,1,1),0)+V138-IF((COLUMN()-COLUMN($C138)&gt;'MD - IMP'!$D$67),OFFSET(W71,0,-1*'MD - IMP'!$D$67,1,1),0)</f>
        <v>8</v>
      </c>
      <c r="X138" s="277">
        <f ca="1">IF((COLUMN()-COLUMN($C138)&gt;'MD - IMP'!$D$68),OFFSET(X71,0,-1*'MD - IMP'!$D$68,1,1),0)+W138-IF((COLUMN()-COLUMN($C138)&gt;'MD - IMP'!$D$67),OFFSET(X71,0,-1*'MD - IMP'!$D$67,1,1),0)</f>
        <v>8</v>
      </c>
      <c r="Y138" s="277">
        <f ca="1">IF((COLUMN()-COLUMN($C138)&gt;'MD - IMP'!$D$68),OFFSET(Y71,0,-1*'MD - IMP'!$D$68,1,1),0)+X138-IF((COLUMN()-COLUMN($C138)&gt;'MD - IMP'!$D$67),OFFSET(Y71,0,-1*'MD - IMP'!$D$67,1,1),0)</f>
        <v>2</v>
      </c>
      <c r="Z138" s="277">
        <f ca="1">IF((COLUMN()-COLUMN($C138)&gt;'MD - IMP'!$D$68),OFFSET(Z71,0,-1*'MD - IMP'!$D$68,1,1),0)+Y138-IF((COLUMN()-COLUMN($C138)&gt;'MD - IMP'!$D$67),OFFSET(Z71,0,-1*'MD - IMP'!$D$67,1,1),0)</f>
        <v>2</v>
      </c>
      <c r="AA138" s="344">
        <f ca="1">IF((COLUMN()-COLUMN($C138)&gt;'MD - IMP'!$D$68),OFFSET(AA71,0,-1*'MD - IMP'!$D$68,1,1),0)+Z138-IF((COLUMN()-COLUMN($C138)&gt;'MD - IMP'!$D$67),OFFSET(AA71,0,-1*'MD - IMP'!$D$67,1,1),0)</f>
        <v>0</v>
      </c>
      <c r="AB138" s="277">
        <f ca="1">IF((COLUMN()-COLUMN($C138)&gt;'MD - IMP'!$D$68),OFFSET(AB71,0,-1*'MD - IMP'!$D$68,1,1),0)+AA138-IF((COLUMN()-COLUMN($C138)&gt;'MD - IMP'!$D$67),OFFSET(AB71,0,-1*'MD - IMP'!$D$67,1,1),0)</f>
        <v>0</v>
      </c>
      <c r="AC138" s="277">
        <f ca="1">IF((COLUMN()-COLUMN($C138)&gt;'MD - IMP'!$D$68),OFFSET(AC71,0,-1*'MD - IMP'!$D$68,1,1),0)+AB138-IF((COLUMN()-COLUMN($C138)&gt;'MD - IMP'!$D$67),OFFSET(AC71,0,-1*'MD - IMP'!$D$67,1,1),0)</f>
        <v>0</v>
      </c>
      <c r="AD138" s="277">
        <f ca="1">IF((COLUMN()-COLUMN($C138)&gt;'MD - IMP'!$D$68),OFFSET(AD71,0,-1*'MD - IMP'!$D$68,1,1),0)+AC138-IF((COLUMN()-COLUMN($C138)&gt;'MD - IMP'!$D$67),OFFSET(AD71,0,-1*'MD - IMP'!$D$67,1,1),0)</f>
        <v>0</v>
      </c>
      <c r="AE138" s="280">
        <f ca="1">IF((COLUMN()-COLUMN($C138)&gt;'MD - IMP'!$D$68),OFFSET(AE71,0,-1*'MD - IMP'!$D$68,1,1),0)+AD138-IF((COLUMN()-COLUMN($C138)&gt;'MD - IMP'!$D$67),OFFSET(AE71,0,-1*'MD - IMP'!$D$67,1,1),0)</f>
        <v>0</v>
      </c>
      <c r="AF138" s="16"/>
      <c r="AH138" s="16"/>
      <c r="AI138" s="16"/>
      <c r="AL138" s="15"/>
      <c r="AO138" s="15"/>
      <c r="AQ138" s="17"/>
      <c r="AR138" s="16"/>
      <c r="AU138" s="15"/>
      <c r="AX138" s="15"/>
      <c r="BA138" s="15"/>
      <c r="BC138" s="17"/>
      <c r="BD138" s="16"/>
      <c r="BG138" s="15"/>
      <c r="BJ138" s="15"/>
      <c r="BM138" s="15"/>
      <c r="BO138" s="17"/>
      <c r="BP138" s="16"/>
      <c r="BS138" s="15"/>
      <c r="BV138" s="15"/>
      <c r="BY138" s="15"/>
      <c r="CA138" s="17"/>
      <c r="CB138" s="16"/>
      <c r="CE138" s="15"/>
      <c r="CH138" s="15"/>
      <c r="CK138" s="15"/>
      <c r="CM138" s="17"/>
      <c r="CN138" s="16"/>
      <c r="CQ138" s="15"/>
      <c r="CT138" s="15"/>
      <c r="CW138" s="15"/>
      <c r="CY138" s="17"/>
      <c r="CZ138" s="16"/>
      <c r="DC138" s="15"/>
      <c r="DF138" s="15"/>
      <c r="DI138" s="15"/>
      <c r="DK138" s="17"/>
      <c r="DL138" s="16"/>
      <c r="DO138" s="15"/>
      <c r="DR138" s="15"/>
      <c r="DU138" s="15"/>
      <c r="DW138" s="17"/>
      <c r="DX138" s="16"/>
      <c r="EA138" s="15"/>
    </row>
    <row r="139" spans="2:131" s="534" customFormat="1" x14ac:dyDescent="0.25">
      <c r="B139" s="523" t="str">
        <f>'MD - IMP'!B68</f>
        <v>FN-SP</v>
      </c>
      <c r="C139" s="516"/>
      <c r="D139" s="528">
        <f ca="1">IF((COLUMN()-COLUMN($C139)&gt;'MD - IMP'!$D$68),OFFSET(D72,0,-1*'MD - IMP'!$D$68,1,1),0)+C139-IF((COLUMN()-COLUMN($C139)&gt;'MD - IMP'!$D$67),OFFSET(D72,0,-1*'MD - IMP'!$D$67,1,1),0)</f>
        <v>0</v>
      </c>
      <c r="E139" s="529">
        <f ca="1">IF((COLUMN()-COLUMN($C139)&gt;'MD - IMP'!$D$68),OFFSET(E72,0,-1*'MD - IMP'!$D$68,1,1),0)+D139-IF((COLUMN()-COLUMN($C139)&gt;'MD - IMP'!$D$67),OFFSET(E72,0,-1*'MD - IMP'!$D$67,1,1),0)</f>
        <v>0</v>
      </c>
      <c r="F139" s="529">
        <f ca="1">IF((COLUMN()-COLUMN($C139)&gt;'MD - IMP'!$D$68),OFFSET(F72,0,-1*'MD - IMP'!$D$68,1,1),0)+E139-IF((COLUMN()-COLUMN($C139)&gt;'MD - IMP'!$D$67),OFFSET(F72,0,-1*'MD - IMP'!$D$67,1,1),0)</f>
        <v>0</v>
      </c>
      <c r="G139" s="530">
        <f ca="1">IF((COLUMN()-COLUMN($C139)&gt;'MD - IMP'!$D$68),OFFSET(G72,0,-1*'MD - IMP'!$D$68,1,1),0)+F139-IF((COLUMN()-COLUMN($C139)&gt;'MD - IMP'!$D$67),OFFSET(G72,0,-1*'MD - IMP'!$D$67,1,1),0)</f>
        <v>0</v>
      </c>
      <c r="H139" s="529">
        <f ca="1">IF((COLUMN()-COLUMN($C139)&gt;'MD - IMP'!$D$68),OFFSET(H72,0,-1*'MD - IMP'!$D$68,1,1),0)+G139-IF((COLUMN()-COLUMN($C139)&gt;'MD - IMP'!$D$67),OFFSET(H72,0,-1*'MD - IMP'!$D$67,1,1),0)</f>
        <v>0</v>
      </c>
      <c r="I139" s="529">
        <f ca="1">IF((COLUMN()-COLUMN($C139)&gt;'MD - IMP'!$D$68),OFFSET(I72,0,-1*'MD - IMP'!$D$68,1,1),0)+H139-IF((COLUMN()-COLUMN($C139)&gt;'MD - IMP'!$D$67),OFFSET(I72,0,-1*'MD - IMP'!$D$67,1,1),0)</f>
        <v>0</v>
      </c>
      <c r="J139" s="529">
        <f ca="1">IF((COLUMN()-COLUMN($C139)&gt;'MD - IMP'!$D$68),OFFSET(J72,0,-1*'MD - IMP'!$D$68,1,1),0)+I139-IF((COLUMN()-COLUMN($C139)&gt;'MD - IMP'!$D$67),OFFSET(J72,0,-1*'MD - IMP'!$D$67,1,1),0)</f>
        <v>0</v>
      </c>
      <c r="K139" s="530">
        <f ca="1">IF((COLUMN()-COLUMN($C139)&gt;'MD - IMP'!$D$68),OFFSET(K72,0,-1*'MD - IMP'!$D$68,1,1),0)+J139-IF((COLUMN()-COLUMN($C139)&gt;'MD - IMP'!$D$67),OFFSET(K72,0,-1*'MD - IMP'!$D$67,1,1),0)</f>
        <v>0</v>
      </c>
      <c r="L139" s="531">
        <f ca="1">IF((COLUMN()-COLUMN($C139)&gt;'MD - IMP'!$D$68),OFFSET(L72,0,-1*'MD - IMP'!$D$68,1,1),0)+K139-IF((COLUMN()-COLUMN($C139)&gt;'MD - IMP'!$D$67),OFFSET(L72,0,-1*'MD - IMP'!$D$67,1,1),0)</f>
        <v>1</v>
      </c>
      <c r="M139" s="531">
        <f ca="1">IF((COLUMN()-COLUMN($C139)&gt;'MD - IMP'!$D$68),OFFSET(M72,0,-1*'MD - IMP'!$D$68,1,1),0)+L139-IF((COLUMN()-COLUMN($C139)&gt;'MD - IMP'!$D$67),OFFSET(M72,0,-1*'MD - IMP'!$D$67,1,1),0)</f>
        <v>2</v>
      </c>
      <c r="N139" s="531">
        <f ca="1">IF((COLUMN()-COLUMN($C139)&gt;'MD - IMP'!$D$68),OFFSET(N72,0,-1*'MD - IMP'!$D$68,1,1),0)+M139-IF((COLUMN()-COLUMN($C139)&gt;'MD - IMP'!$D$67),OFFSET(N72,0,-1*'MD - IMP'!$D$67,1,1),0)</f>
        <v>1</v>
      </c>
      <c r="O139" s="532">
        <f ca="1">IF((COLUMN()-COLUMN($C139)&gt;'MD - IMP'!$D$68),OFFSET(O72,0,-1*'MD - IMP'!$D$68,1,1),0)+N139-IF((COLUMN()-COLUMN($C139)&gt;'MD - IMP'!$D$67),OFFSET(O72,0,-1*'MD - IMP'!$D$67,1,1),0)</f>
        <v>0</v>
      </c>
      <c r="P139" s="531">
        <f ca="1">IF((COLUMN()-COLUMN($C139)&gt;'MD - IMP'!$D$68),OFFSET(P72,0,-1*'MD - IMP'!$D$68,1,1),0)+O139-IF((COLUMN()-COLUMN($C139)&gt;'MD - IMP'!$D$67),OFFSET(P72,0,-1*'MD - IMP'!$D$67,1,1),0)</f>
        <v>4</v>
      </c>
      <c r="Q139" s="531">
        <f ca="1">IF((COLUMN()-COLUMN($C139)&gt;'MD - IMP'!$D$68),OFFSET(Q72,0,-1*'MD - IMP'!$D$68,1,1),0)+P139-IF((COLUMN()-COLUMN($C139)&gt;'MD - IMP'!$D$67),OFFSET(Q72,0,-1*'MD - IMP'!$D$67,1,1),0)</f>
        <v>9</v>
      </c>
      <c r="R139" s="531">
        <f ca="1">IF((COLUMN()-COLUMN($C139)&gt;'MD - IMP'!$D$68),OFFSET(R72,0,-1*'MD - IMP'!$D$68,1,1),0)+Q139-IF((COLUMN()-COLUMN($C139)&gt;'MD - IMP'!$D$67),OFFSET(R72,0,-1*'MD - IMP'!$D$67,1,1),0)</f>
        <v>6</v>
      </c>
      <c r="S139" s="532">
        <f ca="1">IF((COLUMN()-COLUMN($C139)&gt;'MD - IMP'!$D$68),OFFSET(S72,0,-1*'MD - IMP'!$D$68,1,1),0)+R139-IF((COLUMN()-COLUMN($C139)&gt;'MD - IMP'!$D$67),OFFSET(S72,0,-1*'MD - IMP'!$D$67,1,1),0)</f>
        <v>1</v>
      </c>
      <c r="T139" s="531">
        <f ca="1">IF((COLUMN()-COLUMN($C139)&gt;'MD - IMP'!$D$68),OFFSET(T72,0,-1*'MD - IMP'!$D$68,1,1),0)+S139-IF((COLUMN()-COLUMN($C139)&gt;'MD - IMP'!$D$67),OFFSET(T72,0,-1*'MD - IMP'!$D$67,1,1),0)</f>
        <v>2</v>
      </c>
      <c r="U139" s="531">
        <f ca="1">IF((COLUMN()-COLUMN($C139)&gt;'MD - IMP'!$D$68),OFFSET(U72,0,-1*'MD - IMP'!$D$68,1,1),0)+T139-IF((COLUMN()-COLUMN($C139)&gt;'MD - IMP'!$D$67),OFFSET(U72,0,-1*'MD - IMP'!$D$67,1,1),0)</f>
        <v>11</v>
      </c>
      <c r="V139" s="531">
        <f ca="1">IF((COLUMN()-COLUMN($C139)&gt;'MD - IMP'!$D$68),OFFSET(V72,0,-1*'MD - IMP'!$D$68,1,1),0)+U139-IF((COLUMN()-COLUMN($C139)&gt;'MD - IMP'!$D$67),OFFSET(V72,0,-1*'MD - IMP'!$D$67,1,1),0)</f>
        <v>16</v>
      </c>
      <c r="W139" s="532">
        <f ca="1">IF((COLUMN()-COLUMN($C139)&gt;'MD - IMP'!$D$68),OFFSET(W72,0,-1*'MD - IMP'!$D$68,1,1),0)+V139-IF((COLUMN()-COLUMN($C139)&gt;'MD - IMP'!$D$67),OFFSET(W72,0,-1*'MD - IMP'!$D$67,1,1),0)</f>
        <v>7</v>
      </c>
      <c r="X139" s="531">
        <f ca="1">IF((COLUMN()-COLUMN($C139)&gt;'MD - IMP'!$D$68),OFFSET(X72,0,-1*'MD - IMP'!$D$68,1,1),0)+W139-IF((COLUMN()-COLUMN($C139)&gt;'MD - IMP'!$D$67),OFFSET(X72,0,-1*'MD - IMP'!$D$67,1,1),0)</f>
        <v>0</v>
      </c>
      <c r="Y139" s="531">
        <f ca="1">IF((COLUMN()-COLUMN($C139)&gt;'MD - IMP'!$D$68),OFFSET(Y72,0,-1*'MD - IMP'!$D$68,1,1),0)+X139-IF((COLUMN()-COLUMN($C139)&gt;'MD - IMP'!$D$67),OFFSET(Y72,0,-1*'MD - IMP'!$D$67,1,1),0)</f>
        <v>7</v>
      </c>
      <c r="Z139" s="531">
        <f ca="1">IF((COLUMN()-COLUMN($C139)&gt;'MD - IMP'!$D$68),OFFSET(Z72,0,-1*'MD - IMP'!$D$68,1,1),0)+Y139-IF((COLUMN()-COLUMN($C139)&gt;'MD - IMP'!$D$67),OFFSET(Z72,0,-1*'MD - IMP'!$D$67,1,1),0)</f>
        <v>13</v>
      </c>
      <c r="AA139" s="532">
        <f ca="1">IF((COLUMN()-COLUMN($C139)&gt;'MD - IMP'!$D$68),OFFSET(AA72,0,-1*'MD - IMP'!$D$68,1,1),0)+Z139-IF((COLUMN()-COLUMN($C139)&gt;'MD - IMP'!$D$67),OFFSET(AA72,0,-1*'MD - IMP'!$D$67,1,1),0)</f>
        <v>9</v>
      </c>
      <c r="AB139" s="531">
        <f ca="1">IF((COLUMN()-COLUMN($C139)&gt;'MD - IMP'!$D$68),OFFSET(AB72,0,-1*'MD - IMP'!$D$68,1,1),0)+AA139-IF((COLUMN()-COLUMN($C139)&gt;'MD - IMP'!$D$67),OFFSET(AB72,0,-1*'MD - IMP'!$D$67,1,1),0)</f>
        <v>6</v>
      </c>
      <c r="AC139" s="531">
        <f ca="1">IF((COLUMN()-COLUMN($C139)&gt;'MD - IMP'!$D$68),OFFSET(AC72,0,-1*'MD - IMP'!$D$68,1,1),0)+AB139-IF((COLUMN()-COLUMN($C139)&gt;'MD - IMP'!$D$67),OFFSET(AC72,0,-1*'MD - IMP'!$D$67,1,1),0)</f>
        <v>3</v>
      </c>
      <c r="AD139" s="531">
        <f ca="1">IF((COLUMN()-COLUMN($C139)&gt;'MD - IMP'!$D$68),OFFSET(AD72,0,-1*'MD - IMP'!$D$68,1,1),0)+AC139-IF((COLUMN()-COLUMN($C139)&gt;'MD - IMP'!$D$67),OFFSET(AD72,0,-1*'MD - IMP'!$D$67,1,1),0)</f>
        <v>0</v>
      </c>
      <c r="AE139" s="533">
        <f ca="1">IF((COLUMN()-COLUMN($C139)&gt;'MD - IMP'!$D$68),OFFSET(AE72,0,-1*'MD - IMP'!$D$68,1,1),0)+AD139-IF((COLUMN()-COLUMN($C139)&gt;'MD - IMP'!$D$67),OFFSET(AE72,0,-1*'MD - IMP'!$D$67,1,1),0)</f>
        <v>0</v>
      </c>
      <c r="AF139" s="529"/>
      <c r="AH139" s="529"/>
      <c r="AI139" s="529"/>
      <c r="AL139" s="535"/>
      <c r="AO139" s="535"/>
      <c r="AQ139" s="516"/>
      <c r="AR139" s="529"/>
      <c r="AU139" s="535"/>
      <c r="AX139" s="535"/>
      <c r="BA139" s="535"/>
      <c r="BC139" s="516"/>
      <c r="BD139" s="529"/>
      <c r="BG139" s="535"/>
      <c r="BJ139" s="535"/>
      <c r="BM139" s="535"/>
      <c r="BO139" s="516"/>
      <c r="BP139" s="529"/>
      <c r="BS139" s="535"/>
      <c r="BV139" s="535"/>
      <c r="BY139" s="535"/>
      <c r="CA139" s="516"/>
      <c r="CB139" s="529"/>
      <c r="CE139" s="535"/>
      <c r="CH139" s="535"/>
      <c r="CK139" s="535"/>
      <c r="CM139" s="516"/>
      <c r="CN139" s="529"/>
      <c r="CQ139" s="535"/>
      <c r="CT139" s="535"/>
      <c r="CW139" s="535"/>
      <c r="CY139" s="516"/>
      <c r="CZ139" s="529"/>
      <c r="DC139" s="535"/>
      <c r="DF139" s="535"/>
      <c r="DI139" s="535"/>
      <c r="DK139" s="516"/>
      <c r="DL139" s="529"/>
      <c r="DO139" s="535"/>
      <c r="DR139" s="535"/>
      <c r="DU139" s="535"/>
      <c r="DW139" s="516"/>
      <c r="DX139" s="529"/>
      <c r="EA139" s="535"/>
    </row>
    <row r="140" spans="2:131" x14ac:dyDescent="0.25">
      <c r="B140" s="11" t="str">
        <f>'MD - IMP'!B69</f>
        <v>HR-DE</v>
      </c>
      <c r="C140" s="395"/>
      <c r="D140" s="406">
        <f ca="1">IF((COLUMN()-COLUMN($C140)&gt;'MD - IMP'!$D$72),OFFSET(D73,0,-1*'MD - IMP'!$D$72,1,1),0)+C140-IF((COLUMN()-COLUMN($C140)&gt;'MD - IMP'!$D$71),OFFSET(D73,0,-1*'MD - IMP'!$D$71,1,1),0)</f>
        <v>0</v>
      </c>
      <c r="E140" s="390">
        <f ca="1">IF((COLUMN()-COLUMN($C140)&gt;'MD - IMP'!$D$72),OFFSET(E73,0,-1*'MD - IMP'!$D$72,1,1),0)+D140-IF((COLUMN()-COLUMN($C140)&gt;'MD - IMP'!$D$71),OFFSET(E73,0,-1*'MD - IMP'!$D$71,1,1),0)</f>
        <v>0</v>
      </c>
      <c r="F140" s="390">
        <f ca="1">IF((COLUMN()-COLUMN($C140)&gt;'MD - IMP'!$D$72),OFFSET(F73,0,-1*'MD - IMP'!$D$72,1,1),0)+E140-IF((COLUMN()-COLUMN($C140)&gt;'MD - IMP'!$D$71),OFFSET(F73,0,-1*'MD - IMP'!$D$71,1,1),0)</f>
        <v>4</v>
      </c>
      <c r="G140" s="402">
        <f ca="1">IF((COLUMN()-COLUMN($C140)&gt;'MD - IMP'!$D$72),OFFSET(G73,0,-1*'MD - IMP'!$D$72,1,1),0)+F140-IF((COLUMN()-COLUMN($C140)&gt;'MD - IMP'!$D$71),OFFSET(G73,0,-1*'MD - IMP'!$D$71,1,1),0)</f>
        <v>4</v>
      </c>
      <c r="H140" s="390">
        <f ca="1">IF((COLUMN()-COLUMN($C140)&gt;'MD - IMP'!$D$72),OFFSET(H73,0,-1*'MD - IMP'!$D$72,1,1),0)+G140-IF((COLUMN()-COLUMN($C140)&gt;'MD - IMP'!$D$71),OFFSET(H73,0,-1*'MD - IMP'!$D$71,1,1),0)</f>
        <v>0</v>
      </c>
      <c r="I140" s="390">
        <f ca="1">IF((COLUMN()-COLUMN($C140)&gt;'MD - IMP'!$D$72),OFFSET(I73,0,-1*'MD - IMP'!$D$72,1,1),0)+H140-IF((COLUMN()-COLUMN($C140)&gt;'MD - IMP'!$D$71),OFFSET(I73,0,-1*'MD - IMP'!$D$71,1,1),0)</f>
        <v>0</v>
      </c>
      <c r="J140" s="390">
        <f ca="1">IF((COLUMN()-COLUMN($C140)&gt;'MD - IMP'!$D$72),OFFSET(J73,0,-1*'MD - IMP'!$D$72,1,1),0)+I140-IF((COLUMN()-COLUMN($C140)&gt;'MD - IMP'!$D$71),OFFSET(J73,0,-1*'MD - IMP'!$D$71,1,1),0)</f>
        <v>0</v>
      </c>
      <c r="K140" s="402">
        <f ca="1">IF((COLUMN()-COLUMN($C140)&gt;'MD - IMP'!$D$72),OFFSET(K73,0,-1*'MD - IMP'!$D$72,1,1),0)+J140-IF((COLUMN()-COLUMN($C140)&gt;'MD - IMP'!$D$71),OFFSET(K73,0,-1*'MD - IMP'!$D$71,1,1),0)</f>
        <v>4</v>
      </c>
      <c r="L140" s="277">
        <f ca="1">IF((COLUMN()-COLUMN($C140)&gt;'MD - IMP'!$D$72),OFFSET(L73,0,-1*'MD - IMP'!$D$72,1,1),0)+K140-IF((COLUMN()-COLUMN($C140)&gt;'MD - IMP'!$D$71),OFFSET(L73,0,-1*'MD - IMP'!$D$71,1,1),0)</f>
        <v>4</v>
      </c>
      <c r="M140" s="277">
        <f ca="1">IF((COLUMN()-COLUMN($C140)&gt;'MD - IMP'!$D$72),OFFSET(M73,0,-1*'MD - IMP'!$D$72,1,1),0)+L140-IF((COLUMN()-COLUMN($C140)&gt;'MD - IMP'!$D$71),OFFSET(M73,0,-1*'MD - IMP'!$D$71,1,1),0)</f>
        <v>0</v>
      </c>
      <c r="N140" s="277">
        <f ca="1">IF((COLUMN()-COLUMN($C140)&gt;'MD - IMP'!$D$72),OFFSET(N73,0,-1*'MD - IMP'!$D$72,1,1),0)+M140-IF((COLUMN()-COLUMN($C140)&gt;'MD - IMP'!$D$71),OFFSET(N73,0,-1*'MD - IMP'!$D$71,1,1),0)</f>
        <v>0</v>
      </c>
      <c r="O140" s="344">
        <f ca="1">IF((COLUMN()-COLUMN($C140)&gt;'MD - IMP'!$D$72),OFFSET(O73,0,-1*'MD - IMP'!$D$72,1,1),0)+N140-IF((COLUMN()-COLUMN($C140)&gt;'MD - IMP'!$D$71),OFFSET(O73,0,-1*'MD - IMP'!$D$71,1,1),0)</f>
        <v>1</v>
      </c>
      <c r="P140" s="277">
        <f ca="1">IF((COLUMN()-COLUMN($C140)&gt;'MD - IMP'!$D$72),OFFSET(P73,0,-1*'MD - IMP'!$D$72,1,1),0)+O140-IF((COLUMN()-COLUMN($C140)&gt;'MD - IMP'!$D$71),OFFSET(P73,0,-1*'MD - IMP'!$D$71,1,1),0)</f>
        <v>1</v>
      </c>
      <c r="Q140" s="277">
        <f ca="1">IF((COLUMN()-COLUMN($C140)&gt;'MD - IMP'!$D$72),OFFSET(Q73,0,-1*'MD - IMP'!$D$72,1,1),0)+P140-IF((COLUMN()-COLUMN($C140)&gt;'MD - IMP'!$D$71),OFFSET(Q73,0,-1*'MD - IMP'!$D$71,1,1),0)</f>
        <v>0</v>
      </c>
      <c r="R140" s="277">
        <f ca="1">IF((COLUMN()-COLUMN($C140)&gt;'MD - IMP'!$D$72),OFFSET(R73,0,-1*'MD - IMP'!$D$72,1,1),0)+Q140-IF((COLUMN()-COLUMN($C140)&gt;'MD - IMP'!$D$71),OFFSET(R73,0,-1*'MD - IMP'!$D$71,1,1),0)</f>
        <v>0</v>
      </c>
      <c r="S140" s="344">
        <f ca="1">IF((COLUMN()-COLUMN($C140)&gt;'MD - IMP'!$D$72),OFFSET(S73,0,-1*'MD - IMP'!$D$72,1,1),0)+R140-IF((COLUMN()-COLUMN($C140)&gt;'MD - IMP'!$D$71),OFFSET(S73,0,-1*'MD - IMP'!$D$71,1,1),0)</f>
        <v>0</v>
      </c>
      <c r="T140" s="277">
        <f ca="1">IF((COLUMN()-COLUMN($C140)&gt;'MD - IMP'!$D$72),OFFSET(T73,0,-1*'MD - IMP'!$D$72,1,1),0)+S140-IF((COLUMN()-COLUMN($C140)&gt;'MD - IMP'!$D$71),OFFSET(T73,0,-1*'MD - IMP'!$D$71,1,1),0)</f>
        <v>0</v>
      </c>
      <c r="U140" s="277">
        <f ca="1">IF((COLUMN()-COLUMN($C140)&gt;'MD - IMP'!$D$72),OFFSET(U73,0,-1*'MD - IMP'!$D$72,1,1),0)+T140-IF((COLUMN()-COLUMN($C140)&gt;'MD - IMP'!$D$71),OFFSET(U73,0,-1*'MD - IMP'!$D$71,1,1),0)</f>
        <v>0</v>
      </c>
      <c r="V140" s="277">
        <f ca="1">IF((COLUMN()-COLUMN($C140)&gt;'MD - IMP'!$D$72),OFFSET(V73,0,-1*'MD - IMP'!$D$72,1,1),0)+U140-IF((COLUMN()-COLUMN($C140)&gt;'MD - IMP'!$D$71),OFFSET(V73,0,-1*'MD - IMP'!$D$71,1,1),0)</f>
        <v>0</v>
      </c>
      <c r="W140" s="344">
        <f ca="1">IF((COLUMN()-COLUMN($C140)&gt;'MD - IMP'!$D$72),OFFSET(W73,0,-1*'MD - IMP'!$D$72,1,1),0)+V140-IF((COLUMN()-COLUMN($C140)&gt;'MD - IMP'!$D$71),OFFSET(W73,0,-1*'MD - IMP'!$D$71,1,1),0)</f>
        <v>0</v>
      </c>
      <c r="X140" s="277">
        <f ca="1">IF((COLUMN()-COLUMN($C140)&gt;'MD - IMP'!$D$72),OFFSET(X73,0,-1*'MD - IMP'!$D$72,1,1),0)+W140-IF((COLUMN()-COLUMN($C140)&gt;'MD - IMP'!$D$71),OFFSET(X73,0,-1*'MD - IMP'!$D$71,1,1),0)</f>
        <v>0</v>
      </c>
      <c r="Y140" s="277">
        <f ca="1">IF((COLUMN()-COLUMN($C140)&gt;'MD - IMP'!$D$72),OFFSET(Y73,0,-1*'MD - IMP'!$D$72,1,1),0)+X140-IF((COLUMN()-COLUMN($C140)&gt;'MD - IMP'!$D$71),OFFSET(Y73,0,-1*'MD - IMP'!$D$71,1,1),0)</f>
        <v>0</v>
      </c>
      <c r="Z140" s="277">
        <f ca="1">IF((COLUMN()-COLUMN($C140)&gt;'MD - IMP'!$D$72),OFFSET(Z73,0,-1*'MD - IMP'!$D$72,1,1),0)+Y140-IF((COLUMN()-COLUMN($C140)&gt;'MD - IMP'!$D$71),OFFSET(Z73,0,-1*'MD - IMP'!$D$71,1,1),0)</f>
        <v>0</v>
      </c>
      <c r="AA140" s="344">
        <f ca="1">IF((COLUMN()-COLUMN($C140)&gt;'MD - IMP'!$D$72),OFFSET(AA73,0,-1*'MD - IMP'!$D$72,1,1),0)+Z140-IF((COLUMN()-COLUMN($C140)&gt;'MD - IMP'!$D$71),OFFSET(AA73,0,-1*'MD - IMP'!$D$71,1,1),0)</f>
        <v>0</v>
      </c>
      <c r="AB140" s="277">
        <f ca="1">IF((COLUMN()-COLUMN($C140)&gt;'MD - IMP'!$D$72),OFFSET(AB73,0,-1*'MD - IMP'!$D$72,1,1),0)+AA140-IF((COLUMN()-COLUMN($C140)&gt;'MD - IMP'!$D$71),OFFSET(AB73,0,-1*'MD - IMP'!$D$71,1,1),0)</f>
        <v>0</v>
      </c>
      <c r="AC140" s="277">
        <f ca="1">IF((COLUMN()-COLUMN($C140)&gt;'MD - IMP'!$D$72),OFFSET(AC73,0,-1*'MD - IMP'!$D$72,1,1),0)+AB140-IF((COLUMN()-COLUMN($C140)&gt;'MD - IMP'!$D$71),OFFSET(AC73,0,-1*'MD - IMP'!$D$71,1,1),0)</f>
        <v>0</v>
      </c>
      <c r="AD140" s="277">
        <f ca="1">IF((COLUMN()-COLUMN($C140)&gt;'MD - IMP'!$D$72),OFFSET(AD73,0,-1*'MD - IMP'!$D$72,1,1),0)+AC140-IF((COLUMN()-COLUMN($C140)&gt;'MD - IMP'!$D$71),OFFSET(AD73,0,-1*'MD - IMP'!$D$71,1,1),0)</f>
        <v>0</v>
      </c>
      <c r="AE140" s="280">
        <f ca="1">IF((COLUMN()-COLUMN($C140)&gt;'MD - IMP'!$D$72),OFFSET(AE73,0,-1*'MD - IMP'!$D$72,1,1),0)+AD140-IF((COLUMN()-COLUMN($C140)&gt;'MD - IMP'!$D$71),OFFSET(AE73,0,-1*'MD - IMP'!$D$71,1,1),0)</f>
        <v>0</v>
      </c>
      <c r="AF140" s="16"/>
      <c r="AH140" s="16"/>
      <c r="AI140" s="16"/>
      <c r="AL140" s="15"/>
      <c r="AO140" s="15"/>
      <c r="AQ140" s="17"/>
      <c r="AR140" s="16"/>
      <c r="AU140" s="15"/>
      <c r="AX140" s="15"/>
      <c r="BA140" s="15"/>
      <c r="BC140" s="17"/>
      <c r="BD140" s="16"/>
      <c r="BG140" s="15"/>
      <c r="BJ140" s="15"/>
      <c r="BM140" s="15"/>
      <c r="BO140" s="17"/>
      <c r="BP140" s="16"/>
      <c r="BS140" s="15"/>
      <c r="BV140" s="15"/>
      <c r="BY140" s="15"/>
      <c r="CA140" s="17"/>
      <c r="CB140" s="16"/>
      <c r="CE140" s="15"/>
      <c r="CH140" s="15"/>
      <c r="CK140" s="15"/>
      <c r="CM140" s="17"/>
      <c r="CN140" s="16"/>
      <c r="CQ140" s="15"/>
      <c r="CT140" s="15"/>
      <c r="CW140" s="15"/>
      <c r="CY140" s="17"/>
      <c r="CZ140" s="16"/>
      <c r="DC140" s="15"/>
      <c r="DF140" s="15"/>
      <c r="DI140" s="15"/>
      <c r="DK140" s="17"/>
      <c r="DL140" s="16"/>
      <c r="DO140" s="15"/>
      <c r="DR140" s="15"/>
      <c r="DU140" s="15"/>
      <c r="DW140" s="17"/>
      <c r="DX140" s="16"/>
      <c r="EA140" s="15"/>
    </row>
    <row r="141" spans="2:131" x14ac:dyDescent="0.25">
      <c r="B141" s="11" t="str">
        <f>'MD - IMP'!B70</f>
        <v>HR-SI</v>
      </c>
      <c r="C141" s="17"/>
      <c r="D141" s="406">
        <f ca="1">IF((COLUMN()-COLUMN($C141)&gt;'MD - IMP'!$D$72),OFFSET(D74,0,-1*'MD - IMP'!$D$72,1,1),0)+C141-IF((COLUMN()-COLUMN($C141)&gt;'MD - IMP'!$D$71),OFFSET(D74,0,-1*'MD - IMP'!$D$71,1,1),0)</f>
        <v>0</v>
      </c>
      <c r="E141" s="390">
        <f ca="1">IF((COLUMN()-COLUMN($C141)&gt;'MD - IMP'!$D$72),OFFSET(E74,0,-1*'MD - IMP'!$D$72,1,1),0)+D141-IF((COLUMN()-COLUMN($C141)&gt;'MD - IMP'!$D$71),OFFSET(E74,0,-1*'MD - IMP'!$D$71,1,1),0)</f>
        <v>0</v>
      </c>
      <c r="F141" s="390">
        <f ca="1">IF((COLUMN()-COLUMN($C141)&gt;'MD - IMP'!$D$72),OFFSET(F74,0,-1*'MD - IMP'!$D$72,1,1),0)+E141-IF((COLUMN()-COLUMN($C141)&gt;'MD - IMP'!$D$71),OFFSET(F74,0,-1*'MD - IMP'!$D$71,1,1),0)</f>
        <v>1</v>
      </c>
      <c r="G141" s="402">
        <f ca="1">IF((COLUMN()-COLUMN($C141)&gt;'MD - IMP'!$D$72),OFFSET(G74,0,-1*'MD - IMP'!$D$72,1,1),0)+F141-IF((COLUMN()-COLUMN($C141)&gt;'MD - IMP'!$D$71),OFFSET(G74,0,-1*'MD - IMP'!$D$71,1,1),0)</f>
        <v>1</v>
      </c>
      <c r="H141" s="390">
        <f ca="1">IF((COLUMN()-COLUMN($C141)&gt;'MD - IMP'!$D$72),OFFSET(H74,0,-1*'MD - IMP'!$D$72,1,1),0)+G141-IF((COLUMN()-COLUMN($C141)&gt;'MD - IMP'!$D$71),OFFSET(H74,0,-1*'MD - IMP'!$D$71,1,1),0)</f>
        <v>0</v>
      </c>
      <c r="I141" s="390">
        <f ca="1">IF((COLUMN()-COLUMN($C141)&gt;'MD - IMP'!$D$72),OFFSET(I74,0,-1*'MD - IMP'!$D$72,1,1),0)+H141-IF((COLUMN()-COLUMN($C141)&gt;'MD - IMP'!$D$71),OFFSET(I74,0,-1*'MD - IMP'!$D$71,1,1),0)</f>
        <v>0</v>
      </c>
      <c r="J141" s="390">
        <f ca="1">IF((COLUMN()-COLUMN($C141)&gt;'MD - IMP'!$D$72),OFFSET(J74,0,-1*'MD - IMP'!$D$72,1,1),0)+I141-IF((COLUMN()-COLUMN($C141)&gt;'MD - IMP'!$D$71),OFFSET(J74,0,-1*'MD - IMP'!$D$71,1,1),0)</f>
        <v>4</v>
      </c>
      <c r="K141" s="402">
        <f ca="1">IF((COLUMN()-COLUMN($C141)&gt;'MD - IMP'!$D$72),OFFSET(K74,0,-1*'MD - IMP'!$D$72,1,1),0)+J141-IF((COLUMN()-COLUMN($C141)&gt;'MD - IMP'!$D$71),OFFSET(K74,0,-1*'MD - IMP'!$D$71,1,1),0)</f>
        <v>4</v>
      </c>
      <c r="L141" s="277">
        <f ca="1">IF((COLUMN()-COLUMN($C141)&gt;'MD - IMP'!$D$72),OFFSET(L74,0,-1*'MD - IMP'!$D$72,1,1),0)+K141-IF((COLUMN()-COLUMN($C141)&gt;'MD - IMP'!$D$71),OFFSET(L74,0,-1*'MD - IMP'!$D$71,1,1),0)</f>
        <v>0</v>
      </c>
      <c r="M141" s="277">
        <f ca="1">IF((COLUMN()-COLUMN($C141)&gt;'MD - IMP'!$D$72),OFFSET(M74,0,-1*'MD - IMP'!$D$72,1,1),0)+L141-IF((COLUMN()-COLUMN($C141)&gt;'MD - IMP'!$D$71),OFFSET(M74,0,-1*'MD - IMP'!$D$71,1,1),0)</f>
        <v>0</v>
      </c>
      <c r="N141" s="277">
        <f ca="1">IF((COLUMN()-COLUMN($C141)&gt;'MD - IMP'!$D$72),OFFSET(N74,0,-1*'MD - IMP'!$D$72,1,1),0)+M141-IF((COLUMN()-COLUMN($C141)&gt;'MD - IMP'!$D$71),OFFSET(N74,0,-1*'MD - IMP'!$D$71,1,1),0)</f>
        <v>1</v>
      </c>
      <c r="O141" s="344">
        <f ca="1">IF((COLUMN()-COLUMN($C141)&gt;'MD - IMP'!$D$72),OFFSET(O74,0,-1*'MD - IMP'!$D$72,1,1),0)+N141-IF((COLUMN()-COLUMN($C141)&gt;'MD - IMP'!$D$71),OFFSET(O74,0,-1*'MD - IMP'!$D$71,1,1),0)</f>
        <v>7</v>
      </c>
      <c r="P141" s="277">
        <f ca="1">IF((COLUMN()-COLUMN($C141)&gt;'MD - IMP'!$D$72),OFFSET(P74,0,-1*'MD - IMP'!$D$72,1,1),0)+O141-IF((COLUMN()-COLUMN($C141)&gt;'MD - IMP'!$D$71),OFFSET(P74,0,-1*'MD - IMP'!$D$71,1,1),0)</f>
        <v>6</v>
      </c>
      <c r="Q141" s="277">
        <f ca="1">IF((COLUMN()-COLUMN($C141)&gt;'MD - IMP'!$D$72),OFFSET(Q74,0,-1*'MD - IMP'!$D$72,1,1),0)+P141-IF((COLUMN()-COLUMN($C141)&gt;'MD - IMP'!$D$71),OFFSET(Q74,0,-1*'MD - IMP'!$D$71,1,1),0)</f>
        <v>0</v>
      </c>
      <c r="R141" s="277">
        <f ca="1">IF((COLUMN()-COLUMN($C141)&gt;'MD - IMP'!$D$72),OFFSET(R74,0,-1*'MD - IMP'!$D$72,1,1),0)+Q141-IF((COLUMN()-COLUMN($C141)&gt;'MD - IMP'!$D$71),OFFSET(R74,0,-1*'MD - IMP'!$D$71,1,1),0)</f>
        <v>0</v>
      </c>
      <c r="S141" s="344">
        <f ca="1">IF((COLUMN()-COLUMN($C141)&gt;'MD - IMP'!$D$72),OFFSET(S74,0,-1*'MD - IMP'!$D$72,1,1),0)+R141-IF((COLUMN()-COLUMN($C141)&gt;'MD - IMP'!$D$71),OFFSET(S74,0,-1*'MD - IMP'!$D$71,1,1),0)</f>
        <v>4</v>
      </c>
      <c r="T141" s="277">
        <f ca="1">IF((COLUMN()-COLUMN($C141)&gt;'MD - IMP'!$D$72),OFFSET(T74,0,-1*'MD - IMP'!$D$72,1,1),0)+S141-IF((COLUMN()-COLUMN($C141)&gt;'MD - IMP'!$D$71),OFFSET(T74,0,-1*'MD - IMP'!$D$71,1,1),0)</f>
        <v>5</v>
      </c>
      <c r="U141" s="277">
        <f ca="1">IF((COLUMN()-COLUMN($C141)&gt;'MD - IMP'!$D$72),OFFSET(U74,0,-1*'MD - IMP'!$D$72,1,1),0)+T141-IF((COLUMN()-COLUMN($C141)&gt;'MD - IMP'!$D$71),OFFSET(U74,0,-1*'MD - IMP'!$D$71,1,1),0)</f>
        <v>2</v>
      </c>
      <c r="V141" s="277">
        <f ca="1">IF((COLUMN()-COLUMN($C141)&gt;'MD - IMP'!$D$72),OFFSET(V74,0,-1*'MD - IMP'!$D$72,1,1),0)+U141-IF((COLUMN()-COLUMN($C141)&gt;'MD - IMP'!$D$71),OFFSET(V74,0,-1*'MD - IMP'!$D$71,1,1),0)</f>
        <v>2</v>
      </c>
      <c r="W141" s="344">
        <f ca="1">IF((COLUMN()-COLUMN($C141)&gt;'MD - IMP'!$D$72),OFFSET(W74,0,-1*'MD - IMP'!$D$72,1,1),0)+V141-IF((COLUMN()-COLUMN($C141)&gt;'MD - IMP'!$D$71),OFFSET(W74,0,-1*'MD - IMP'!$D$71,1,1),0)</f>
        <v>1</v>
      </c>
      <c r="X141" s="277">
        <f ca="1">IF((COLUMN()-COLUMN($C141)&gt;'MD - IMP'!$D$72),OFFSET(X74,0,-1*'MD - IMP'!$D$72,1,1),0)+W141-IF((COLUMN()-COLUMN($C141)&gt;'MD - IMP'!$D$71),OFFSET(X74,0,-1*'MD - IMP'!$D$71,1,1),0)</f>
        <v>0</v>
      </c>
      <c r="Y141" s="277">
        <f ca="1">IF((COLUMN()-COLUMN($C141)&gt;'MD - IMP'!$D$72),OFFSET(Y74,0,-1*'MD - IMP'!$D$72,1,1),0)+X141-IF((COLUMN()-COLUMN($C141)&gt;'MD - IMP'!$D$71),OFFSET(Y74,0,-1*'MD - IMP'!$D$71,1,1),0)</f>
        <v>0</v>
      </c>
      <c r="Z141" s="277">
        <f ca="1">IF((COLUMN()-COLUMN($C141)&gt;'MD - IMP'!$D$72),OFFSET(Z74,0,-1*'MD - IMP'!$D$72,1,1),0)+Y141-IF((COLUMN()-COLUMN($C141)&gt;'MD - IMP'!$D$71),OFFSET(Z74,0,-1*'MD - IMP'!$D$71,1,1),0)</f>
        <v>0</v>
      </c>
      <c r="AA141" s="344">
        <f ca="1">IF((COLUMN()-COLUMN($C141)&gt;'MD - IMP'!$D$72),OFFSET(AA74,0,-1*'MD - IMP'!$D$72,1,1),0)+Z141-IF((COLUMN()-COLUMN($C141)&gt;'MD - IMP'!$D$71),OFFSET(AA74,0,-1*'MD - IMP'!$D$71,1,1),0)</f>
        <v>0</v>
      </c>
      <c r="AB141" s="277">
        <f ca="1">IF((COLUMN()-COLUMN($C141)&gt;'MD - IMP'!$D$72),OFFSET(AB74,0,-1*'MD - IMP'!$D$72,1,1),0)+AA141-IF((COLUMN()-COLUMN($C141)&gt;'MD - IMP'!$D$71),OFFSET(AB74,0,-1*'MD - IMP'!$D$71,1,1),0)</f>
        <v>0</v>
      </c>
      <c r="AC141" s="277">
        <f ca="1">IF((COLUMN()-COLUMN($C141)&gt;'MD - IMP'!$D$72),OFFSET(AC74,0,-1*'MD - IMP'!$D$72,1,1),0)+AB141-IF((COLUMN()-COLUMN($C141)&gt;'MD - IMP'!$D$71),OFFSET(AC74,0,-1*'MD - IMP'!$D$71,1,1),0)</f>
        <v>0</v>
      </c>
      <c r="AD141" s="277">
        <f ca="1">IF((COLUMN()-COLUMN($C141)&gt;'MD - IMP'!$D$72),OFFSET(AD74,0,-1*'MD - IMP'!$D$72,1,1),0)+AC141-IF((COLUMN()-COLUMN($C141)&gt;'MD - IMP'!$D$71),OFFSET(AD74,0,-1*'MD - IMP'!$D$71,1,1),0)</f>
        <v>0</v>
      </c>
      <c r="AE141" s="280">
        <f ca="1">IF((COLUMN()-COLUMN($C141)&gt;'MD - IMP'!$D$72),OFFSET(AE74,0,-1*'MD - IMP'!$D$72,1,1),0)+AD141-IF((COLUMN()-COLUMN($C141)&gt;'MD - IMP'!$D$71),OFFSET(AE74,0,-1*'MD - IMP'!$D$71,1,1),0)</f>
        <v>0</v>
      </c>
      <c r="AF141" s="16"/>
      <c r="AH141" s="16"/>
      <c r="AI141" s="16"/>
      <c r="AL141" s="15"/>
      <c r="AO141" s="15"/>
      <c r="AQ141" s="17"/>
      <c r="AR141" s="16"/>
      <c r="AU141" s="15"/>
      <c r="AX141" s="15"/>
      <c r="BA141" s="15"/>
      <c r="BC141" s="17"/>
      <c r="BD141" s="16"/>
      <c r="BG141" s="15"/>
      <c r="BJ141" s="15"/>
      <c r="BM141" s="15"/>
      <c r="BO141" s="17"/>
      <c r="BP141" s="16"/>
      <c r="BS141" s="15"/>
      <c r="BV141" s="15"/>
      <c r="BY141" s="15"/>
      <c r="CA141" s="17"/>
      <c r="CB141" s="16"/>
      <c r="CE141" s="15"/>
      <c r="CH141" s="15"/>
      <c r="CK141" s="15"/>
      <c r="CM141" s="17"/>
      <c r="CN141" s="16"/>
      <c r="CQ141" s="15"/>
      <c r="CT141" s="15"/>
      <c r="CW141" s="15"/>
      <c r="CY141" s="17"/>
      <c r="CZ141" s="16"/>
      <c r="DC141" s="15"/>
      <c r="DF141" s="15"/>
      <c r="DI141" s="15"/>
      <c r="DK141" s="17"/>
      <c r="DL141" s="16"/>
      <c r="DO141" s="15"/>
      <c r="DR141" s="15"/>
      <c r="DU141" s="15"/>
      <c r="DW141" s="17"/>
      <c r="DX141" s="16"/>
      <c r="EA141" s="15"/>
    </row>
    <row r="142" spans="2:131" x14ac:dyDescent="0.25">
      <c r="B142" s="11" t="str">
        <f>'MD - IMP'!B71</f>
        <v>HR-JI</v>
      </c>
      <c r="C142" s="17"/>
      <c r="D142" s="406">
        <f ca="1">IF((COLUMN()-COLUMN($C142)&gt;'MD - IMP'!$D$72),OFFSET(D75,0,-1*'MD - IMP'!$D$72,1,1),0)+C142-IF((COLUMN()-COLUMN($C142)&gt;'MD - IMP'!$D$71),OFFSET(D75,0,-1*'MD - IMP'!$D$71,1,1),0)</f>
        <v>0</v>
      </c>
      <c r="E142" s="390">
        <f ca="1">IF((COLUMN()-COLUMN($C142)&gt;'MD - IMP'!$D$72),OFFSET(E75,0,-1*'MD - IMP'!$D$72,1,1),0)+D142-IF((COLUMN()-COLUMN($C142)&gt;'MD - IMP'!$D$71),OFFSET(E75,0,-1*'MD - IMP'!$D$71,1,1),0)</f>
        <v>0</v>
      </c>
      <c r="F142" s="390">
        <f ca="1">IF((COLUMN()-COLUMN($C142)&gt;'MD - IMP'!$D$72),OFFSET(F75,0,-1*'MD - IMP'!$D$72,1,1),0)+E142-IF((COLUMN()-COLUMN($C142)&gt;'MD - IMP'!$D$71),OFFSET(F75,0,-1*'MD - IMP'!$D$71,1,1),0)</f>
        <v>0</v>
      </c>
      <c r="G142" s="402">
        <f ca="1">IF((COLUMN()-COLUMN($C142)&gt;'MD - IMP'!$D$72),OFFSET(G75,0,-1*'MD - IMP'!$D$72,1,1),0)+F142-IF((COLUMN()-COLUMN($C142)&gt;'MD - IMP'!$D$71),OFFSET(G75,0,-1*'MD - IMP'!$D$71,1,1),0)</f>
        <v>0</v>
      </c>
      <c r="H142" s="390">
        <f ca="1">IF((COLUMN()-COLUMN($C142)&gt;'MD - IMP'!$D$72),OFFSET(H75,0,-1*'MD - IMP'!$D$72,1,1),0)+G142-IF((COLUMN()-COLUMN($C142)&gt;'MD - IMP'!$D$71),OFFSET(H75,0,-1*'MD - IMP'!$D$71,1,1),0)</f>
        <v>0</v>
      </c>
      <c r="I142" s="390">
        <f ca="1">IF((COLUMN()-COLUMN($C142)&gt;'MD - IMP'!$D$72),OFFSET(I75,0,-1*'MD - IMP'!$D$72,1,1),0)+H142-IF((COLUMN()-COLUMN($C142)&gt;'MD - IMP'!$D$71),OFFSET(I75,0,-1*'MD - IMP'!$D$71,1,1),0)</f>
        <v>0</v>
      </c>
      <c r="J142" s="390">
        <f ca="1">IF((COLUMN()-COLUMN($C142)&gt;'MD - IMP'!$D$72),OFFSET(J75,0,-1*'MD - IMP'!$D$72,1,1),0)+I142-IF((COLUMN()-COLUMN($C142)&gt;'MD - IMP'!$D$71),OFFSET(J75,0,-1*'MD - IMP'!$D$71,1,1),0)</f>
        <v>1</v>
      </c>
      <c r="K142" s="402">
        <f ca="1">IF((COLUMN()-COLUMN($C142)&gt;'MD - IMP'!$D$72),OFFSET(K75,0,-1*'MD - IMP'!$D$72,1,1),0)+J142-IF((COLUMN()-COLUMN($C142)&gt;'MD - IMP'!$D$71),OFFSET(K75,0,-1*'MD - IMP'!$D$71,1,1),0)</f>
        <v>1</v>
      </c>
      <c r="L142" s="277">
        <f ca="1">IF((COLUMN()-COLUMN($C142)&gt;'MD - IMP'!$D$72),OFFSET(L75,0,-1*'MD - IMP'!$D$72,1,1),0)+K142-IF((COLUMN()-COLUMN($C142)&gt;'MD - IMP'!$D$71),OFFSET(L75,0,-1*'MD - IMP'!$D$71,1,1),0)</f>
        <v>0</v>
      </c>
      <c r="M142" s="277">
        <f ca="1">IF((COLUMN()-COLUMN($C142)&gt;'MD - IMP'!$D$72),OFFSET(M75,0,-1*'MD - IMP'!$D$72,1,1),0)+L142-IF((COLUMN()-COLUMN($C142)&gt;'MD - IMP'!$D$71),OFFSET(M75,0,-1*'MD - IMP'!$D$71,1,1),0)</f>
        <v>0</v>
      </c>
      <c r="N142" s="277">
        <f ca="1">IF((COLUMN()-COLUMN($C142)&gt;'MD - IMP'!$D$72),OFFSET(N75,0,-1*'MD - IMP'!$D$72,1,1),0)+M142-IF((COLUMN()-COLUMN($C142)&gt;'MD - IMP'!$D$71),OFFSET(N75,0,-1*'MD - IMP'!$D$71,1,1),0)</f>
        <v>4</v>
      </c>
      <c r="O142" s="344">
        <f ca="1">IF((COLUMN()-COLUMN($C142)&gt;'MD - IMP'!$D$72),OFFSET(O75,0,-1*'MD - IMP'!$D$72,1,1),0)+N142-IF((COLUMN()-COLUMN($C142)&gt;'MD - IMP'!$D$71),OFFSET(O75,0,-1*'MD - IMP'!$D$71,1,1),0)</f>
        <v>5</v>
      </c>
      <c r="P142" s="277">
        <f ca="1">IF((COLUMN()-COLUMN($C142)&gt;'MD - IMP'!$D$72),OFFSET(P75,0,-1*'MD - IMP'!$D$72,1,1),0)+O142-IF((COLUMN()-COLUMN($C142)&gt;'MD - IMP'!$D$71),OFFSET(P75,0,-1*'MD - IMP'!$D$71,1,1),0)</f>
        <v>1</v>
      </c>
      <c r="Q142" s="277">
        <f ca="1">IF((COLUMN()-COLUMN($C142)&gt;'MD - IMP'!$D$72),OFFSET(Q75,0,-1*'MD - IMP'!$D$72,1,1),0)+P142-IF((COLUMN()-COLUMN($C142)&gt;'MD - IMP'!$D$71),OFFSET(Q75,0,-1*'MD - IMP'!$D$71,1,1),0)</f>
        <v>1</v>
      </c>
      <c r="R142" s="277">
        <f ca="1">IF((COLUMN()-COLUMN($C142)&gt;'MD - IMP'!$D$72),OFFSET(R75,0,-1*'MD - IMP'!$D$72,1,1),0)+Q142-IF((COLUMN()-COLUMN($C142)&gt;'MD - IMP'!$D$71),OFFSET(R75,0,-1*'MD - IMP'!$D$71,1,1),0)</f>
        <v>2</v>
      </c>
      <c r="S142" s="344">
        <f ca="1">IF((COLUMN()-COLUMN($C142)&gt;'MD - IMP'!$D$72),OFFSET(S75,0,-1*'MD - IMP'!$D$72,1,1),0)+R142-IF((COLUMN()-COLUMN($C142)&gt;'MD - IMP'!$D$71),OFFSET(S75,0,-1*'MD - IMP'!$D$71,1,1),0)</f>
        <v>8</v>
      </c>
      <c r="T142" s="277">
        <f ca="1">IF((COLUMN()-COLUMN($C142)&gt;'MD - IMP'!$D$72),OFFSET(T75,0,-1*'MD - IMP'!$D$72,1,1),0)+S142-IF((COLUMN()-COLUMN($C142)&gt;'MD - IMP'!$D$71),OFFSET(T75,0,-1*'MD - IMP'!$D$71,1,1),0)</f>
        <v>7</v>
      </c>
      <c r="U142" s="277">
        <f ca="1">IF((COLUMN()-COLUMN($C142)&gt;'MD - IMP'!$D$72),OFFSET(U75,0,-1*'MD - IMP'!$D$72,1,1),0)+T142-IF((COLUMN()-COLUMN($C142)&gt;'MD - IMP'!$D$71),OFFSET(U75,0,-1*'MD - IMP'!$D$71,1,1),0)</f>
        <v>0</v>
      </c>
      <c r="V142" s="277">
        <f ca="1">IF((COLUMN()-COLUMN($C142)&gt;'MD - IMP'!$D$72),OFFSET(V75,0,-1*'MD - IMP'!$D$72,1,1),0)+U142-IF((COLUMN()-COLUMN($C142)&gt;'MD - IMP'!$D$71),OFFSET(V75,0,-1*'MD - IMP'!$D$71,1,1),0)</f>
        <v>0</v>
      </c>
      <c r="W142" s="344">
        <f ca="1">IF((COLUMN()-COLUMN($C142)&gt;'MD - IMP'!$D$72),OFFSET(W75,0,-1*'MD - IMP'!$D$72,1,1),0)+V142-IF((COLUMN()-COLUMN($C142)&gt;'MD - IMP'!$D$71),OFFSET(W75,0,-1*'MD - IMP'!$D$71,1,1),0)</f>
        <v>8</v>
      </c>
      <c r="X142" s="277">
        <f ca="1">IF((COLUMN()-COLUMN($C142)&gt;'MD - IMP'!$D$72),OFFSET(X75,0,-1*'MD - IMP'!$D$72,1,1),0)+W142-IF((COLUMN()-COLUMN($C142)&gt;'MD - IMP'!$D$71),OFFSET(X75,0,-1*'MD - IMP'!$D$71,1,1),0)</f>
        <v>8</v>
      </c>
      <c r="Y142" s="277">
        <f ca="1">IF((COLUMN()-COLUMN($C142)&gt;'MD - IMP'!$D$72),OFFSET(Y75,0,-1*'MD - IMP'!$D$72,1,1),0)+X142-IF((COLUMN()-COLUMN($C142)&gt;'MD - IMP'!$D$71),OFFSET(Y75,0,-1*'MD - IMP'!$D$71,1,1),0)</f>
        <v>2</v>
      </c>
      <c r="Z142" s="277">
        <f ca="1">IF((COLUMN()-COLUMN($C142)&gt;'MD - IMP'!$D$72),OFFSET(Z75,0,-1*'MD - IMP'!$D$72,1,1),0)+Y142-IF((COLUMN()-COLUMN($C142)&gt;'MD - IMP'!$D$71),OFFSET(Z75,0,-1*'MD - IMP'!$D$71,1,1),0)</f>
        <v>2</v>
      </c>
      <c r="AA142" s="344">
        <f ca="1">IF((COLUMN()-COLUMN($C142)&gt;'MD - IMP'!$D$72),OFFSET(AA75,0,-1*'MD - IMP'!$D$72,1,1),0)+Z142-IF((COLUMN()-COLUMN($C142)&gt;'MD - IMP'!$D$71),OFFSET(AA75,0,-1*'MD - IMP'!$D$71,1,1),0)</f>
        <v>0</v>
      </c>
      <c r="AB142" s="277">
        <f ca="1">IF((COLUMN()-COLUMN($C142)&gt;'MD - IMP'!$D$72),OFFSET(AB75,0,-1*'MD - IMP'!$D$72,1,1),0)+AA142-IF((COLUMN()-COLUMN($C142)&gt;'MD - IMP'!$D$71),OFFSET(AB75,0,-1*'MD - IMP'!$D$71,1,1),0)</f>
        <v>0</v>
      </c>
      <c r="AC142" s="277">
        <f ca="1">IF((COLUMN()-COLUMN($C142)&gt;'MD - IMP'!$D$72),OFFSET(AC75,0,-1*'MD - IMP'!$D$72,1,1),0)+AB142-IF((COLUMN()-COLUMN($C142)&gt;'MD - IMP'!$D$71),OFFSET(AC75,0,-1*'MD - IMP'!$D$71,1,1),0)</f>
        <v>0</v>
      </c>
      <c r="AD142" s="277">
        <f ca="1">IF((COLUMN()-COLUMN($C142)&gt;'MD - IMP'!$D$72),OFFSET(AD75,0,-1*'MD - IMP'!$D$72,1,1),0)+AC142-IF((COLUMN()-COLUMN($C142)&gt;'MD - IMP'!$D$71),OFFSET(AD75,0,-1*'MD - IMP'!$D$71,1,1),0)</f>
        <v>0</v>
      </c>
      <c r="AE142" s="280">
        <f ca="1">IF((COLUMN()-COLUMN($C142)&gt;'MD - IMP'!$D$72),OFFSET(AE75,0,-1*'MD - IMP'!$D$72,1,1),0)+AD142-IF((COLUMN()-COLUMN($C142)&gt;'MD - IMP'!$D$71),OFFSET(AE75,0,-1*'MD - IMP'!$D$71,1,1),0)</f>
        <v>0</v>
      </c>
      <c r="AF142" s="16"/>
      <c r="AH142" s="16"/>
      <c r="AI142" s="16"/>
      <c r="AL142" s="15"/>
      <c r="AO142" s="15"/>
      <c r="AQ142" s="17"/>
      <c r="AR142" s="16"/>
      <c r="AU142" s="15"/>
      <c r="AX142" s="15"/>
      <c r="BA142" s="15"/>
      <c r="BC142" s="17"/>
      <c r="BD142" s="16"/>
      <c r="BG142" s="15"/>
      <c r="BJ142" s="15"/>
      <c r="BM142" s="15"/>
      <c r="BO142" s="17"/>
      <c r="BP142" s="16"/>
      <c r="BS142" s="15"/>
      <c r="BV142" s="15"/>
      <c r="BY142" s="15"/>
      <c r="CA142" s="17"/>
      <c r="CB142" s="16"/>
      <c r="CE142" s="15"/>
      <c r="CH142" s="15"/>
      <c r="CK142" s="15"/>
      <c r="CM142" s="17"/>
      <c r="CN142" s="16"/>
      <c r="CQ142" s="15"/>
      <c r="CT142" s="15"/>
      <c r="CW142" s="15"/>
      <c r="CY142" s="17"/>
      <c r="CZ142" s="16"/>
      <c r="DC142" s="15"/>
      <c r="DF142" s="15"/>
      <c r="DI142" s="15"/>
      <c r="DK142" s="17"/>
      <c r="DL142" s="16"/>
      <c r="DO142" s="15"/>
      <c r="DR142" s="15"/>
      <c r="DU142" s="15"/>
      <c r="DW142" s="17"/>
      <c r="DX142" s="16"/>
      <c r="EA142" s="15"/>
    </row>
    <row r="143" spans="2:131" s="534" customFormat="1" x14ac:dyDescent="0.25">
      <c r="B143" s="523" t="str">
        <f>'MD - IMP'!B72</f>
        <v>HR-SP</v>
      </c>
      <c r="C143" s="516"/>
      <c r="D143" s="528">
        <f ca="1">IF((COLUMN()-COLUMN($C143)&gt;'MD - IMP'!$D$72),OFFSET(D76,0,-1*'MD - IMP'!$D$72,1,1),0)+C143-IF((COLUMN()-COLUMN($C143)&gt;'MD - IMP'!$D$71),OFFSET(D76,0,-1*'MD - IMP'!$D$71,1,1),0)</f>
        <v>0</v>
      </c>
      <c r="E143" s="529">
        <f ca="1">IF((COLUMN()-COLUMN($C143)&gt;'MD - IMP'!$D$72),OFFSET(E76,0,-1*'MD - IMP'!$D$72,1,1),0)+D143-IF((COLUMN()-COLUMN($C143)&gt;'MD - IMP'!$D$71),OFFSET(E76,0,-1*'MD - IMP'!$D$71,1,1),0)</f>
        <v>0</v>
      </c>
      <c r="F143" s="529">
        <f ca="1">IF((COLUMN()-COLUMN($C143)&gt;'MD - IMP'!$D$72),OFFSET(F76,0,-1*'MD - IMP'!$D$72,1,1),0)+E143-IF((COLUMN()-COLUMN($C143)&gt;'MD - IMP'!$D$71),OFFSET(F76,0,-1*'MD - IMP'!$D$71,1,1),0)</f>
        <v>0</v>
      </c>
      <c r="G143" s="530">
        <f ca="1">IF((COLUMN()-COLUMN($C143)&gt;'MD - IMP'!$D$72),OFFSET(G76,0,-1*'MD - IMP'!$D$72,1,1),0)+F143-IF((COLUMN()-COLUMN($C143)&gt;'MD - IMP'!$D$71),OFFSET(G76,0,-1*'MD - IMP'!$D$71,1,1),0)</f>
        <v>0</v>
      </c>
      <c r="H143" s="529">
        <f ca="1">IF((COLUMN()-COLUMN($C143)&gt;'MD - IMP'!$D$72),OFFSET(H76,0,-1*'MD - IMP'!$D$72,1,1),0)+G143-IF((COLUMN()-COLUMN($C143)&gt;'MD - IMP'!$D$71),OFFSET(H76,0,-1*'MD - IMP'!$D$71,1,1),0)</f>
        <v>0</v>
      </c>
      <c r="I143" s="529">
        <f ca="1">IF((COLUMN()-COLUMN($C143)&gt;'MD - IMP'!$D$72),OFFSET(I76,0,-1*'MD - IMP'!$D$72,1,1),0)+H143-IF((COLUMN()-COLUMN($C143)&gt;'MD - IMP'!$D$71),OFFSET(I76,0,-1*'MD - IMP'!$D$71,1,1),0)</f>
        <v>0</v>
      </c>
      <c r="J143" s="529">
        <f ca="1">IF((COLUMN()-COLUMN($C143)&gt;'MD - IMP'!$D$72),OFFSET(J76,0,-1*'MD - IMP'!$D$72,1,1),0)+I143-IF((COLUMN()-COLUMN($C143)&gt;'MD - IMP'!$D$71),OFFSET(J76,0,-1*'MD - IMP'!$D$71,1,1),0)</f>
        <v>0</v>
      </c>
      <c r="K143" s="530">
        <f ca="1">IF((COLUMN()-COLUMN($C143)&gt;'MD - IMP'!$D$72),OFFSET(K76,0,-1*'MD - IMP'!$D$72,1,1),0)+J143-IF((COLUMN()-COLUMN($C143)&gt;'MD - IMP'!$D$71),OFFSET(K76,0,-1*'MD - IMP'!$D$71,1,1),0)</f>
        <v>0</v>
      </c>
      <c r="L143" s="531">
        <f ca="1">IF((COLUMN()-COLUMN($C143)&gt;'MD - IMP'!$D$72),OFFSET(L76,0,-1*'MD - IMP'!$D$72,1,1),0)+K143-IF((COLUMN()-COLUMN($C143)&gt;'MD - IMP'!$D$71),OFFSET(L76,0,-1*'MD - IMP'!$D$71,1,1),0)</f>
        <v>1</v>
      </c>
      <c r="M143" s="531">
        <f ca="1">IF((COLUMN()-COLUMN($C143)&gt;'MD - IMP'!$D$72),OFFSET(M76,0,-1*'MD - IMP'!$D$72,1,1),0)+L143-IF((COLUMN()-COLUMN($C143)&gt;'MD - IMP'!$D$71),OFFSET(M76,0,-1*'MD - IMP'!$D$71,1,1),0)</f>
        <v>2</v>
      </c>
      <c r="N143" s="531">
        <f ca="1">IF((COLUMN()-COLUMN($C143)&gt;'MD - IMP'!$D$72),OFFSET(N76,0,-1*'MD - IMP'!$D$72,1,1),0)+M143-IF((COLUMN()-COLUMN($C143)&gt;'MD - IMP'!$D$71),OFFSET(N76,0,-1*'MD - IMP'!$D$71,1,1),0)</f>
        <v>1</v>
      </c>
      <c r="O143" s="532">
        <f ca="1">IF((COLUMN()-COLUMN($C143)&gt;'MD - IMP'!$D$72),OFFSET(O76,0,-1*'MD - IMP'!$D$72,1,1),0)+N143-IF((COLUMN()-COLUMN($C143)&gt;'MD - IMP'!$D$71),OFFSET(O76,0,-1*'MD - IMP'!$D$71,1,1),0)</f>
        <v>0</v>
      </c>
      <c r="P143" s="531">
        <f ca="1">IF((COLUMN()-COLUMN($C143)&gt;'MD - IMP'!$D$72),OFFSET(P76,0,-1*'MD - IMP'!$D$72,1,1),0)+O143-IF((COLUMN()-COLUMN($C143)&gt;'MD - IMP'!$D$71),OFFSET(P76,0,-1*'MD - IMP'!$D$71,1,1),0)</f>
        <v>4</v>
      </c>
      <c r="Q143" s="531">
        <f ca="1">IF((COLUMN()-COLUMN($C143)&gt;'MD - IMP'!$D$72),OFFSET(Q76,0,-1*'MD - IMP'!$D$72,1,1),0)+P143-IF((COLUMN()-COLUMN($C143)&gt;'MD - IMP'!$D$71),OFFSET(Q76,0,-1*'MD - IMP'!$D$71,1,1),0)</f>
        <v>9</v>
      </c>
      <c r="R143" s="531">
        <f ca="1">IF((COLUMN()-COLUMN($C143)&gt;'MD - IMP'!$D$72),OFFSET(R76,0,-1*'MD - IMP'!$D$72,1,1),0)+Q143-IF((COLUMN()-COLUMN($C143)&gt;'MD - IMP'!$D$71),OFFSET(R76,0,-1*'MD - IMP'!$D$71,1,1),0)</f>
        <v>6</v>
      </c>
      <c r="S143" s="532">
        <f ca="1">IF((COLUMN()-COLUMN($C143)&gt;'MD - IMP'!$D$72),OFFSET(S76,0,-1*'MD - IMP'!$D$72,1,1),0)+R143-IF((COLUMN()-COLUMN($C143)&gt;'MD - IMP'!$D$71),OFFSET(S76,0,-1*'MD - IMP'!$D$71,1,1),0)</f>
        <v>1</v>
      </c>
      <c r="T143" s="531">
        <f ca="1">IF((COLUMN()-COLUMN($C143)&gt;'MD - IMP'!$D$72),OFFSET(T76,0,-1*'MD - IMP'!$D$72,1,1),0)+S143-IF((COLUMN()-COLUMN($C143)&gt;'MD - IMP'!$D$71),OFFSET(T76,0,-1*'MD - IMP'!$D$71,1,1),0)</f>
        <v>2</v>
      </c>
      <c r="U143" s="531">
        <f ca="1">IF((COLUMN()-COLUMN($C143)&gt;'MD - IMP'!$D$72),OFFSET(U76,0,-1*'MD - IMP'!$D$72,1,1),0)+T143-IF((COLUMN()-COLUMN($C143)&gt;'MD - IMP'!$D$71),OFFSET(U76,0,-1*'MD - IMP'!$D$71,1,1),0)</f>
        <v>11</v>
      </c>
      <c r="V143" s="531">
        <f ca="1">IF((COLUMN()-COLUMN($C143)&gt;'MD - IMP'!$D$72),OFFSET(V76,0,-1*'MD - IMP'!$D$72,1,1),0)+U143-IF((COLUMN()-COLUMN($C143)&gt;'MD - IMP'!$D$71),OFFSET(V76,0,-1*'MD - IMP'!$D$71,1,1),0)</f>
        <v>16</v>
      </c>
      <c r="W143" s="532">
        <f ca="1">IF((COLUMN()-COLUMN($C143)&gt;'MD - IMP'!$D$72),OFFSET(W76,0,-1*'MD - IMP'!$D$72,1,1),0)+V143-IF((COLUMN()-COLUMN($C143)&gt;'MD - IMP'!$D$71),OFFSET(W76,0,-1*'MD - IMP'!$D$71,1,1),0)</f>
        <v>7</v>
      </c>
      <c r="X143" s="531">
        <f ca="1">IF((COLUMN()-COLUMN($C143)&gt;'MD - IMP'!$D$72),OFFSET(X76,0,-1*'MD - IMP'!$D$72,1,1),0)+W143-IF((COLUMN()-COLUMN($C143)&gt;'MD - IMP'!$D$71),OFFSET(X76,0,-1*'MD - IMP'!$D$71,1,1),0)</f>
        <v>0</v>
      </c>
      <c r="Y143" s="531">
        <f ca="1">IF((COLUMN()-COLUMN($C143)&gt;'MD - IMP'!$D$72),OFFSET(Y76,0,-1*'MD - IMP'!$D$72,1,1),0)+X143-IF((COLUMN()-COLUMN($C143)&gt;'MD - IMP'!$D$71),OFFSET(Y76,0,-1*'MD - IMP'!$D$71,1,1),0)</f>
        <v>7</v>
      </c>
      <c r="Z143" s="531">
        <f ca="1">IF((COLUMN()-COLUMN($C143)&gt;'MD - IMP'!$D$72),OFFSET(Z76,0,-1*'MD - IMP'!$D$72,1,1),0)+Y143-IF((COLUMN()-COLUMN($C143)&gt;'MD - IMP'!$D$71),OFFSET(Z76,0,-1*'MD - IMP'!$D$71,1,1),0)</f>
        <v>13</v>
      </c>
      <c r="AA143" s="532">
        <f ca="1">IF((COLUMN()-COLUMN($C143)&gt;'MD - IMP'!$D$72),OFFSET(AA76,0,-1*'MD - IMP'!$D$72,1,1),0)+Z143-IF((COLUMN()-COLUMN($C143)&gt;'MD - IMP'!$D$71),OFFSET(AA76,0,-1*'MD - IMP'!$D$71,1,1),0)</f>
        <v>9</v>
      </c>
      <c r="AB143" s="531">
        <f ca="1">IF((COLUMN()-COLUMN($C143)&gt;'MD - IMP'!$D$72),OFFSET(AB76,0,-1*'MD - IMP'!$D$72,1,1),0)+AA143-IF((COLUMN()-COLUMN($C143)&gt;'MD - IMP'!$D$71),OFFSET(AB76,0,-1*'MD - IMP'!$D$71,1,1),0)</f>
        <v>6</v>
      </c>
      <c r="AC143" s="531">
        <f ca="1">IF((COLUMN()-COLUMN($C143)&gt;'MD - IMP'!$D$72),OFFSET(AC76,0,-1*'MD - IMP'!$D$72,1,1),0)+AB143-IF((COLUMN()-COLUMN($C143)&gt;'MD - IMP'!$D$71),OFFSET(AC76,0,-1*'MD - IMP'!$D$71,1,1),0)</f>
        <v>3</v>
      </c>
      <c r="AD143" s="531">
        <f ca="1">IF((COLUMN()-COLUMN($C143)&gt;'MD - IMP'!$D$72),OFFSET(AD76,0,-1*'MD - IMP'!$D$72,1,1),0)+AC143-IF((COLUMN()-COLUMN($C143)&gt;'MD - IMP'!$D$71),OFFSET(AD76,0,-1*'MD - IMP'!$D$71,1,1),0)</f>
        <v>0</v>
      </c>
      <c r="AE143" s="533">
        <f ca="1">IF((COLUMN()-COLUMN($C143)&gt;'MD - IMP'!$D$72),OFFSET(AE76,0,-1*'MD - IMP'!$D$72,1,1),0)+AD143-IF((COLUMN()-COLUMN($C143)&gt;'MD - IMP'!$D$71),OFFSET(AE76,0,-1*'MD - IMP'!$D$71,1,1),0)</f>
        <v>0</v>
      </c>
      <c r="AF143" s="529"/>
      <c r="AH143" s="529"/>
      <c r="AI143" s="529"/>
      <c r="AL143" s="535"/>
      <c r="AO143" s="535"/>
      <c r="AQ143" s="516"/>
      <c r="AR143" s="529"/>
      <c r="AU143" s="535"/>
      <c r="AX143" s="535"/>
      <c r="BA143" s="535"/>
      <c r="BC143" s="516"/>
      <c r="BD143" s="529"/>
      <c r="BG143" s="535"/>
      <c r="BJ143" s="535"/>
      <c r="BM143" s="535"/>
      <c r="BO143" s="516"/>
      <c r="BP143" s="529"/>
      <c r="BS143" s="535"/>
      <c r="BV143" s="535"/>
      <c r="BY143" s="535"/>
      <c r="CA143" s="516"/>
      <c r="CB143" s="529"/>
      <c r="CE143" s="535"/>
      <c r="CH143" s="535"/>
      <c r="CK143" s="535"/>
      <c r="CM143" s="516"/>
      <c r="CN143" s="529"/>
      <c r="CQ143" s="535"/>
      <c r="CT143" s="535"/>
      <c r="CW143" s="535"/>
      <c r="CY143" s="516"/>
      <c r="CZ143" s="529"/>
      <c r="DC143" s="535"/>
      <c r="DF143" s="535"/>
      <c r="DI143" s="535"/>
      <c r="DK143" s="516"/>
      <c r="DL143" s="529"/>
      <c r="DO143" s="535"/>
      <c r="DR143" s="535"/>
      <c r="DU143" s="535"/>
      <c r="DW143" s="516"/>
      <c r="DX143" s="529"/>
      <c r="EA143" s="535"/>
    </row>
    <row r="144" spans="2:131" x14ac:dyDescent="0.25">
      <c r="B144" s="11" t="str">
        <f>'MD - IMP'!B73</f>
        <v>SC-DE</v>
      </c>
      <c r="C144" s="17"/>
      <c r="D144" s="406">
        <f ca="1">IF((COLUMN()-COLUMN($C144)&gt;'MD - IMP'!$D$76),OFFSET(D77,0,-1*'MD - IMP'!$D$76,1,1),0)+C144-IF((COLUMN()-COLUMN($C144)&gt;'MD - IMP'!$D$75),OFFSET(D77,0,-1*'MD - IMP'!$D$75,1,1),0)</f>
        <v>0</v>
      </c>
      <c r="E144" s="390">
        <f ca="1">IF((COLUMN()-COLUMN($C144)&gt;'MD - IMP'!$D$76),OFFSET(E77,0,-1*'MD - IMP'!$D$76,1,1),0)+D144-IF((COLUMN()-COLUMN($C144)&gt;'MD - IMP'!$D$75),OFFSET(E77,0,-1*'MD - IMP'!$D$75,1,1),0)</f>
        <v>0</v>
      </c>
      <c r="F144" s="390">
        <f ca="1">IF((COLUMN()-COLUMN($C144)&gt;'MD - IMP'!$D$76),OFFSET(F77,0,-1*'MD - IMP'!$D$76,1,1),0)+E144-IF((COLUMN()-COLUMN($C144)&gt;'MD - IMP'!$D$75),OFFSET(F77,0,-1*'MD - IMP'!$D$75,1,1),0)</f>
        <v>4</v>
      </c>
      <c r="G144" s="402">
        <f ca="1">IF((COLUMN()-COLUMN($C144)&gt;'MD - IMP'!$D$76),OFFSET(G77,0,-1*'MD - IMP'!$D$76,1,1),0)+F144-IF((COLUMN()-COLUMN($C144)&gt;'MD - IMP'!$D$75),OFFSET(G77,0,-1*'MD - IMP'!$D$75,1,1),0)</f>
        <v>4</v>
      </c>
      <c r="H144" s="390">
        <f ca="1">IF((COLUMN()-COLUMN($C144)&gt;'MD - IMP'!$D$76),OFFSET(H77,0,-1*'MD - IMP'!$D$76,1,1),0)+G144-IF((COLUMN()-COLUMN($C144)&gt;'MD - IMP'!$D$75),OFFSET(H77,0,-1*'MD - IMP'!$D$75,1,1),0)</f>
        <v>0</v>
      </c>
      <c r="I144" s="390">
        <f ca="1">IF((COLUMN()-COLUMN($C144)&gt;'MD - IMP'!$D$76),OFFSET(I77,0,-1*'MD - IMP'!$D$76,1,1),0)+H144-IF((COLUMN()-COLUMN($C144)&gt;'MD - IMP'!$D$75),OFFSET(I77,0,-1*'MD - IMP'!$D$75,1,1),0)</f>
        <v>0</v>
      </c>
      <c r="J144" s="390">
        <f ca="1">IF((COLUMN()-COLUMN($C144)&gt;'MD - IMP'!$D$76),OFFSET(J77,0,-1*'MD - IMP'!$D$76,1,1),0)+I144-IF((COLUMN()-COLUMN($C144)&gt;'MD - IMP'!$D$75),OFFSET(J77,0,-1*'MD - IMP'!$D$75,1,1),0)</f>
        <v>0</v>
      </c>
      <c r="K144" s="402">
        <f ca="1">IF((COLUMN()-COLUMN($C144)&gt;'MD - IMP'!$D$76),OFFSET(K77,0,-1*'MD - IMP'!$D$76,1,1),0)+J144-IF((COLUMN()-COLUMN($C144)&gt;'MD - IMP'!$D$75),OFFSET(K77,0,-1*'MD - IMP'!$D$75,1,1),0)</f>
        <v>4</v>
      </c>
      <c r="L144" s="277">
        <f ca="1">IF((COLUMN()-COLUMN($C144)&gt;'MD - IMP'!$D$76),OFFSET(L77,0,-1*'MD - IMP'!$D$76,1,1),0)+K144-IF((COLUMN()-COLUMN($C144)&gt;'MD - IMP'!$D$75),OFFSET(L77,0,-1*'MD - IMP'!$D$75,1,1),0)</f>
        <v>4</v>
      </c>
      <c r="M144" s="277">
        <f ca="1">IF((COLUMN()-COLUMN($C144)&gt;'MD - IMP'!$D$76),OFFSET(M77,0,-1*'MD - IMP'!$D$76,1,1),0)+L144-IF((COLUMN()-COLUMN($C144)&gt;'MD - IMP'!$D$75),OFFSET(M77,0,-1*'MD - IMP'!$D$75,1,1),0)</f>
        <v>0</v>
      </c>
      <c r="N144" s="277">
        <f ca="1">IF((COLUMN()-COLUMN($C144)&gt;'MD - IMP'!$D$76),OFFSET(N77,0,-1*'MD - IMP'!$D$76,1,1),0)+M144-IF((COLUMN()-COLUMN($C144)&gt;'MD - IMP'!$D$75),OFFSET(N77,0,-1*'MD - IMP'!$D$75,1,1),0)</f>
        <v>0</v>
      </c>
      <c r="O144" s="344">
        <f ca="1">IF((COLUMN()-COLUMN($C144)&gt;'MD - IMP'!$D$76),OFFSET(O77,0,-1*'MD - IMP'!$D$76,1,1),0)+N144-IF((COLUMN()-COLUMN($C144)&gt;'MD - IMP'!$D$75),OFFSET(O77,0,-1*'MD - IMP'!$D$75,1,1),0)</f>
        <v>1</v>
      </c>
      <c r="P144" s="277">
        <f ca="1">IF((COLUMN()-COLUMN($C144)&gt;'MD - IMP'!$D$76),OFFSET(P77,0,-1*'MD - IMP'!$D$76,1,1),0)+O144-IF((COLUMN()-COLUMN($C144)&gt;'MD - IMP'!$D$75),OFFSET(P77,0,-1*'MD - IMP'!$D$75,1,1),0)</f>
        <v>1</v>
      </c>
      <c r="Q144" s="277">
        <f ca="1">IF((COLUMN()-COLUMN($C144)&gt;'MD - IMP'!$D$76),OFFSET(Q77,0,-1*'MD - IMP'!$D$76,1,1),0)+P144-IF((COLUMN()-COLUMN($C144)&gt;'MD - IMP'!$D$75),OFFSET(Q77,0,-1*'MD - IMP'!$D$75,1,1),0)</f>
        <v>0</v>
      </c>
      <c r="R144" s="277">
        <f ca="1">IF((COLUMN()-COLUMN($C144)&gt;'MD - IMP'!$D$76),OFFSET(R77,0,-1*'MD - IMP'!$D$76,1,1),0)+Q144-IF((COLUMN()-COLUMN($C144)&gt;'MD - IMP'!$D$75),OFFSET(R77,0,-1*'MD - IMP'!$D$75,1,1),0)</f>
        <v>0</v>
      </c>
      <c r="S144" s="344">
        <f ca="1">IF((COLUMN()-COLUMN($C144)&gt;'MD - IMP'!$D$76),OFFSET(S77,0,-1*'MD - IMP'!$D$76,1,1),0)+R144-IF((COLUMN()-COLUMN($C144)&gt;'MD - IMP'!$D$75),OFFSET(S77,0,-1*'MD - IMP'!$D$75,1,1),0)</f>
        <v>0</v>
      </c>
      <c r="T144" s="277">
        <f ca="1">IF((COLUMN()-COLUMN($C144)&gt;'MD - IMP'!$D$76),OFFSET(T77,0,-1*'MD - IMP'!$D$76,1,1),0)+S144-IF((COLUMN()-COLUMN($C144)&gt;'MD - IMP'!$D$75),OFFSET(T77,0,-1*'MD - IMP'!$D$75,1,1),0)</f>
        <v>0</v>
      </c>
      <c r="U144" s="277">
        <f ca="1">IF((COLUMN()-COLUMN($C144)&gt;'MD - IMP'!$D$76),OFFSET(U77,0,-1*'MD - IMP'!$D$76,1,1),0)+T144-IF((COLUMN()-COLUMN($C144)&gt;'MD - IMP'!$D$75),OFFSET(U77,0,-1*'MD - IMP'!$D$75,1,1),0)</f>
        <v>0</v>
      </c>
      <c r="V144" s="277">
        <f ca="1">IF((COLUMN()-COLUMN($C144)&gt;'MD - IMP'!$D$76),OFFSET(V77,0,-1*'MD - IMP'!$D$76,1,1),0)+U144-IF((COLUMN()-COLUMN($C144)&gt;'MD - IMP'!$D$75),OFFSET(V77,0,-1*'MD - IMP'!$D$75,1,1),0)</f>
        <v>0</v>
      </c>
      <c r="W144" s="344">
        <f ca="1">IF((COLUMN()-COLUMN($C144)&gt;'MD - IMP'!$D$76),OFFSET(W77,0,-1*'MD - IMP'!$D$76,1,1),0)+V144-IF((COLUMN()-COLUMN($C144)&gt;'MD - IMP'!$D$75),OFFSET(W77,0,-1*'MD - IMP'!$D$75,1,1),0)</f>
        <v>0</v>
      </c>
      <c r="X144" s="277">
        <f ca="1">IF((COLUMN()-COLUMN($C144)&gt;'MD - IMP'!$D$76),OFFSET(X77,0,-1*'MD - IMP'!$D$76,1,1),0)+W144-IF((COLUMN()-COLUMN($C144)&gt;'MD - IMP'!$D$75),OFFSET(X77,0,-1*'MD - IMP'!$D$75,1,1),0)</f>
        <v>0</v>
      </c>
      <c r="Y144" s="277">
        <f ca="1">IF((COLUMN()-COLUMN($C144)&gt;'MD - IMP'!$D$76),OFFSET(Y77,0,-1*'MD - IMP'!$D$76,1,1),0)+X144-IF((COLUMN()-COLUMN($C144)&gt;'MD - IMP'!$D$75),OFFSET(Y77,0,-1*'MD - IMP'!$D$75,1,1),0)</f>
        <v>0</v>
      </c>
      <c r="Z144" s="277">
        <f ca="1">IF((COLUMN()-COLUMN($C144)&gt;'MD - IMP'!$D$76),OFFSET(Z77,0,-1*'MD - IMP'!$D$76,1,1),0)+Y144-IF((COLUMN()-COLUMN($C144)&gt;'MD - IMP'!$D$75),OFFSET(Z77,0,-1*'MD - IMP'!$D$75,1,1),0)</f>
        <v>0</v>
      </c>
      <c r="AA144" s="344">
        <f ca="1">IF((COLUMN()-COLUMN($C144)&gt;'MD - IMP'!$D$76),OFFSET(AA77,0,-1*'MD - IMP'!$D$76,1,1),0)+Z144-IF((COLUMN()-COLUMN($C144)&gt;'MD - IMP'!$D$75),OFFSET(AA77,0,-1*'MD - IMP'!$D$75,1,1),0)</f>
        <v>0</v>
      </c>
      <c r="AB144" s="277">
        <f ca="1">IF((COLUMN()-COLUMN($C144)&gt;'MD - IMP'!$D$76),OFFSET(AB77,0,-1*'MD - IMP'!$D$76,1,1),0)+AA144-IF((COLUMN()-COLUMN($C144)&gt;'MD - IMP'!$D$75),OFFSET(AB77,0,-1*'MD - IMP'!$D$75,1,1),0)</f>
        <v>0</v>
      </c>
      <c r="AC144" s="277">
        <f ca="1">IF((COLUMN()-COLUMN($C144)&gt;'MD - IMP'!$D$76),OFFSET(AC77,0,-1*'MD - IMP'!$D$76,1,1),0)+AB144-IF((COLUMN()-COLUMN($C144)&gt;'MD - IMP'!$D$75),OFFSET(AC77,0,-1*'MD - IMP'!$D$75,1,1),0)</f>
        <v>0</v>
      </c>
      <c r="AD144" s="277">
        <f ca="1">IF((COLUMN()-COLUMN($C144)&gt;'MD - IMP'!$D$76),OFFSET(AD77,0,-1*'MD - IMP'!$D$76,1,1),0)+AC144-IF((COLUMN()-COLUMN($C144)&gt;'MD - IMP'!$D$75),OFFSET(AD77,0,-1*'MD - IMP'!$D$75,1,1),0)</f>
        <v>0</v>
      </c>
      <c r="AE144" s="280">
        <f ca="1">IF((COLUMN()-COLUMN($C144)&gt;'MD - IMP'!$D$76),OFFSET(AE77,0,-1*'MD - IMP'!$D$76,1,1),0)+AD144-IF((COLUMN()-COLUMN($C144)&gt;'MD - IMP'!$D$75),OFFSET(AE77,0,-1*'MD - IMP'!$D$75,1,1),0)</f>
        <v>0</v>
      </c>
      <c r="AF144" s="16"/>
      <c r="AH144" s="16"/>
      <c r="AI144" s="16"/>
      <c r="AL144" s="15"/>
      <c r="AO144" s="15"/>
      <c r="AQ144" s="17"/>
      <c r="AR144" s="16"/>
      <c r="AU144" s="15"/>
      <c r="AX144" s="15"/>
      <c r="BA144" s="15"/>
      <c r="BC144" s="17"/>
      <c r="BD144" s="16"/>
      <c r="BG144" s="15"/>
      <c r="BJ144" s="15"/>
      <c r="BM144" s="15"/>
      <c r="BO144" s="17"/>
      <c r="BP144" s="16"/>
      <c r="BS144" s="15"/>
      <c r="BV144" s="15"/>
      <c r="BY144" s="15"/>
      <c r="CA144" s="17"/>
      <c r="CB144" s="16"/>
      <c r="CE144" s="15"/>
      <c r="CH144" s="15"/>
      <c r="CK144" s="15"/>
      <c r="CM144" s="17"/>
      <c r="CN144" s="16"/>
      <c r="CQ144" s="15"/>
      <c r="CT144" s="15"/>
      <c r="CW144" s="15"/>
      <c r="CY144" s="17"/>
      <c r="CZ144" s="16"/>
      <c r="DC144" s="15"/>
      <c r="DF144" s="15"/>
      <c r="DI144" s="15"/>
      <c r="DK144" s="17"/>
      <c r="DL144" s="16"/>
      <c r="DO144" s="15"/>
      <c r="DR144" s="15"/>
      <c r="DU144" s="15"/>
      <c r="DW144" s="17"/>
      <c r="DX144" s="16"/>
      <c r="EA144" s="15"/>
    </row>
    <row r="145" spans="2:131" x14ac:dyDescent="0.25">
      <c r="B145" s="11" t="str">
        <f>'MD - IMP'!B74</f>
        <v>SC-SI</v>
      </c>
      <c r="C145" s="17"/>
      <c r="D145" s="406">
        <f ca="1">IF((COLUMN()-COLUMN($C145)&gt;'MD - IMP'!$D$76),OFFSET(D78,0,-1*'MD - IMP'!$D$76,1,1),0)+C145-IF((COLUMN()-COLUMN($C145)&gt;'MD - IMP'!$D$75),OFFSET(D78,0,-1*'MD - IMP'!$D$75,1,1),0)</f>
        <v>0</v>
      </c>
      <c r="E145" s="390">
        <f ca="1">IF((COLUMN()-COLUMN($C145)&gt;'MD - IMP'!$D$76),OFFSET(E78,0,-1*'MD - IMP'!$D$76,1,1),0)+D145-IF((COLUMN()-COLUMN($C145)&gt;'MD - IMP'!$D$75),OFFSET(E78,0,-1*'MD - IMP'!$D$75,1,1),0)</f>
        <v>0</v>
      </c>
      <c r="F145" s="390">
        <f ca="1">IF((COLUMN()-COLUMN($C145)&gt;'MD - IMP'!$D$76),OFFSET(F78,0,-1*'MD - IMP'!$D$76,1,1),0)+E145-IF((COLUMN()-COLUMN($C145)&gt;'MD - IMP'!$D$75),OFFSET(F78,0,-1*'MD - IMP'!$D$75,1,1),0)</f>
        <v>1</v>
      </c>
      <c r="G145" s="402">
        <f ca="1">IF((COLUMN()-COLUMN($C145)&gt;'MD - IMP'!$D$76),OFFSET(G78,0,-1*'MD - IMP'!$D$76,1,1),0)+F145-IF((COLUMN()-COLUMN($C145)&gt;'MD - IMP'!$D$75),OFFSET(G78,0,-1*'MD - IMP'!$D$75,1,1),0)</f>
        <v>1</v>
      </c>
      <c r="H145" s="390">
        <f ca="1">IF((COLUMN()-COLUMN($C145)&gt;'MD - IMP'!$D$76),OFFSET(H78,0,-1*'MD - IMP'!$D$76,1,1),0)+G145-IF((COLUMN()-COLUMN($C145)&gt;'MD - IMP'!$D$75),OFFSET(H78,0,-1*'MD - IMP'!$D$75,1,1),0)</f>
        <v>0</v>
      </c>
      <c r="I145" s="390">
        <f ca="1">IF((COLUMN()-COLUMN($C145)&gt;'MD - IMP'!$D$76),OFFSET(I78,0,-1*'MD - IMP'!$D$76,1,1),0)+H145-IF((COLUMN()-COLUMN($C145)&gt;'MD - IMP'!$D$75),OFFSET(I78,0,-1*'MD - IMP'!$D$75,1,1),0)</f>
        <v>0</v>
      </c>
      <c r="J145" s="390">
        <f ca="1">IF((COLUMN()-COLUMN($C145)&gt;'MD - IMP'!$D$76),OFFSET(J78,0,-1*'MD - IMP'!$D$76,1,1),0)+I145-IF((COLUMN()-COLUMN($C145)&gt;'MD - IMP'!$D$75),OFFSET(J78,0,-1*'MD - IMP'!$D$75,1,1),0)</f>
        <v>4</v>
      </c>
      <c r="K145" s="402">
        <f ca="1">IF((COLUMN()-COLUMN($C145)&gt;'MD - IMP'!$D$76),OFFSET(K78,0,-1*'MD - IMP'!$D$76,1,1),0)+J145-IF((COLUMN()-COLUMN($C145)&gt;'MD - IMP'!$D$75),OFFSET(K78,0,-1*'MD - IMP'!$D$75,1,1),0)</f>
        <v>4</v>
      </c>
      <c r="L145" s="277">
        <f ca="1">IF((COLUMN()-COLUMN($C145)&gt;'MD - IMP'!$D$76),OFFSET(L78,0,-1*'MD - IMP'!$D$76,1,1),0)+K145-IF((COLUMN()-COLUMN($C145)&gt;'MD - IMP'!$D$75),OFFSET(L78,0,-1*'MD - IMP'!$D$75,1,1),0)</f>
        <v>0</v>
      </c>
      <c r="M145" s="277">
        <f ca="1">IF((COLUMN()-COLUMN($C145)&gt;'MD - IMP'!$D$76),OFFSET(M78,0,-1*'MD - IMP'!$D$76,1,1),0)+L145-IF((COLUMN()-COLUMN($C145)&gt;'MD - IMP'!$D$75),OFFSET(M78,0,-1*'MD - IMP'!$D$75,1,1),0)</f>
        <v>0</v>
      </c>
      <c r="N145" s="277">
        <f ca="1">IF((COLUMN()-COLUMN($C145)&gt;'MD - IMP'!$D$76),OFFSET(N78,0,-1*'MD - IMP'!$D$76,1,1),0)+M145-IF((COLUMN()-COLUMN($C145)&gt;'MD - IMP'!$D$75),OFFSET(N78,0,-1*'MD - IMP'!$D$75,1,1),0)</f>
        <v>1</v>
      </c>
      <c r="O145" s="344">
        <f ca="1">IF((COLUMN()-COLUMN($C145)&gt;'MD - IMP'!$D$76),OFFSET(O78,0,-1*'MD - IMP'!$D$76,1,1),0)+N145-IF((COLUMN()-COLUMN($C145)&gt;'MD - IMP'!$D$75),OFFSET(O78,0,-1*'MD - IMP'!$D$75,1,1),0)</f>
        <v>7</v>
      </c>
      <c r="P145" s="277">
        <f ca="1">IF((COLUMN()-COLUMN($C145)&gt;'MD - IMP'!$D$76),OFFSET(P78,0,-1*'MD - IMP'!$D$76,1,1),0)+O145-IF((COLUMN()-COLUMN($C145)&gt;'MD - IMP'!$D$75),OFFSET(P78,0,-1*'MD - IMP'!$D$75,1,1),0)</f>
        <v>6</v>
      </c>
      <c r="Q145" s="277">
        <f ca="1">IF((COLUMN()-COLUMN($C145)&gt;'MD - IMP'!$D$76),OFFSET(Q78,0,-1*'MD - IMP'!$D$76,1,1),0)+P145-IF((COLUMN()-COLUMN($C145)&gt;'MD - IMP'!$D$75),OFFSET(Q78,0,-1*'MD - IMP'!$D$75,1,1),0)</f>
        <v>0</v>
      </c>
      <c r="R145" s="277">
        <f ca="1">IF((COLUMN()-COLUMN($C145)&gt;'MD - IMP'!$D$76),OFFSET(R78,0,-1*'MD - IMP'!$D$76,1,1),0)+Q145-IF((COLUMN()-COLUMN($C145)&gt;'MD - IMP'!$D$75),OFFSET(R78,0,-1*'MD - IMP'!$D$75,1,1),0)</f>
        <v>0</v>
      </c>
      <c r="S145" s="344">
        <f ca="1">IF((COLUMN()-COLUMN($C145)&gt;'MD - IMP'!$D$76),OFFSET(S78,0,-1*'MD - IMP'!$D$76,1,1),0)+R145-IF((COLUMN()-COLUMN($C145)&gt;'MD - IMP'!$D$75),OFFSET(S78,0,-1*'MD - IMP'!$D$75,1,1),0)</f>
        <v>4</v>
      </c>
      <c r="T145" s="277">
        <f ca="1">IF((COLUMN()-COLUMN($C145)&gt;'MD - IMP'!$D$76),OFFSET(T78,0,-1*'MD - IMP'!$D$76,1,1),0)+S145-IF((COLUMN()-COLUMN($C145)&gt;'MD - IMP'!$D$75),OFFSET(T78,0,-1*'MD - IMP'!$D$75,1,1),0)</f>
        <v>5</v>
      </c>
      <c r="U145" s="277">
        <f ca="1">IF((COLUMN()-COLUMN($C145)&gt;'MD - IMP'!$D$76),OFFSET(U78,0,-1*'MD - IMP'!$D$76,1,1),0)+T145-IF((COLUMN()-COLUMN($C145)&gt;'MD - IMP'!$D$75),OFFSET(U78,0,-1*'MD - IMP'!$D$75,1,1),0)</f>
        <v>2</v>
      </c>
      <c r="V145" s="277">
        <f ca="1">IF((COLUMN()-COLUMN($C145)&gt;'MD - IMP'!$D$76),OFFSET(V78,0,-1*'MD - IMP'!$D$76,1,1),0)+U145-IF((COLUMN()-COLUMN($C145)&gt;'MD - IMP'!$D$75),OFFSET(V78,0,-1*'MD - IMP'!$D$75,1,1),0)</f>
        <v>2</v>
      </c>
      <c r="W145" s="344">
        <f ca="1">IF((COLUMN()-COLUMN($C145)&gt;'MD - IMP'!$D$76),OFFSET(W78,0,-1*'MD - IMP'!$D$76,1,1),0)+V145-IF((COLUMN()-COLUMN($C145)&gt;'MD - IMP'!$D$75),OFFSET(W78,0,-1*'MD - IMP'!$D$75,1,1),0)</f>
        <v>1</v>
      </c>
      <c r="X145" s="277">
        <f ca="1">IF((COLUMN()-COLUMN($C145)&gt;'MD - IMP'!$D$76),OFFSET(X78,0,-1*'MD - IMP'!$D$76,1,1),0)+W145-IF((COLUMN()-COLUMN($C145)&gt;'MD - IMP'!$D$75),OFFSET(X78,0,-1*'MD - IMP'!$D$75,1,1),0)</f>
        <v>0</v>
      </c>
      <c r="Y145" s="277">
        <f ca="1">IF((COLUMN()-COLUMN($C145)&gt;'MD - IMP'!$D$76),OFFSET(Y78,0,-1*'MD - IMP'!$D$76,1,1),0)+X145-IF((COLUMN()-COLUMN($C145)&gt;'MD - IMP'!$D$75),OFFSET(Y78,0,-1*'MD - IMP'!$D$75,1,1),0)</f>
        <v>0</v>
      </c>
      <c r="Z145" s="277">
        <f ca="1">IF((COLUMN()-COLUMN($C145)&gt;'MD - IMP'!$D$76),OFFSET(Z78,0,-1*'MD - IMP'!$D$76,1,1),0)+Y145-IF((COLUMN()-COLUMN($C145)&gt;'MD - IMP'!$D$75),OFFSET(Z78,0,-1*'MD - IMP'!$D$75,1,1),0)</f>
        <v>0</v>
      </c>
      <c r="AA145" s="344">
        <f ca="1">IF((COLUMN()-COLUMN($C145)&gt;'MD - IMP'!$D$76),OFFSET(AA78,0,-1*'MD - IMP'!$D$76,1,1),0)+Z145-IF((COLUMN()-COLUMN($C145)&gt;'MD - IMP'!$D$75),OFFSET(AA78,0,-1*'MD - IMP'!$D$75,1,1),0)</f>
        <v>0</v>
      </c>
      <c r="AB145" s="277">
        <f ca="1">IF((COLUMN()-COLUMN($C145)&gt;'MD - IMP'!$D$76),OFFSET(AB78,0,-1*'MD - IMP'!$D$76,1,1),0)+AA145-IF((COLUMN()-COLUMN($C145)&gt;'MD - IMP'!$D$75),OFFSET(AB78,0,-1*'MD - IMP'!$D$75,1,1),0)</f>
        <v>0</v>
      </c>
      <c r="AC145" s="277">
        <f ca="1">IF((COLUMN()-COLUMN($C145)&gt;'MD - IMP'!$D$76),OFFSET(AC78,0,-1*'MD - IMP'!$D$76,1,1),0)+AB145-IF((COLUMN()-COLUMN($C145)&gt;'MD - IMP'!$D$75),OFFSET(AC78,0,-1*'MD - IMP'!$D$75,1,1),0)</f>
        <v>0</v>
      </c>
      <c r="AD145" s="277">
        <f ca="1">IF((COLUMN()-COLUMN($C145)&gt;'MD - IMP'!$D$76),OFFSET(AD78,0,-1*'MD - IMP'!$D$76,1,1),0)+AC145-IF((COLUMN()-COLUMN($C145)&gt;'MD - IMP'!$D$75),OFFSET(AD78,0,-1*'MD - IMP'!$D$75,1,1),0)</f>
        <v>0</v>
      </c>
      <c r="AE145" s="280">
        <f ca="1">IF((COLUMN()-COLUMN($C145)&gt;'MD - IMP'!$D$76),OFFSET(AE78,0,-1*'MD - IMP'!$D$76,1,1),0)+AD145-IF((COLUMN()-COLUMN($C145)&gt;'MD - IMP'!$D$75),OFFSET(AE78,0,-1*'MD - IMP'!$D$75,1,1),0)</f>
        <v>0</v>
      </c>
      <c r="AF145" s="16"/>
      <c r="AH145" s="16"/>
      <c r="AI145" s="16"/>
      <c r="AL145" s="15"/>
      <c r="AO145" s="15"/>
      <c r="AQ145" s="17"/>
      <c r="AR145" s="16"/>
      <c r="AU145" s="15"/>
      <c r="AX145" s="15"/>
      <c r="BA145" s="15"/>
      <c r="BC145" s="17"/>
      <c r="BD145" s="16"/>
      <c r="BG145" s="15"/>
      <c r="BJ145" s="15"/>
      <c r="BM145" s="15"/>
      <c r="BO145" s="17"/>
      <c r="BP145" s="16"/>
      <c r="BS145" s="15"/>
      <c r="BV145" s="15"/>
      <c r="BY145" s="15"/>
      <c r="CA145" s="17"/>
      <c r="CB145" s="16"/>
      <c r="CE145" s="15"/>
      <c r="CH145" s="15"/>
      <c r="CK145" s="15"/>
      <c r="CM145" s="17"/>
      <c r="CN145" s="16"/>
      <c r="CQ145" s="15"/>
      <c r="CT145" s="15"/>
      <c r="CW145" s="15"/>
      <c r="CY145" s="17"/>
      <c r="CZ145" s="16"/>
      <c r="DC145" s="15"/>
      <c r="DF145" s="15"/>
      <c r="DI145" s="15"/>
      <c r="DK145" s="17"/>
      <c r="DL145" s="16"/>
      <c r="DO145" s="15"/>
      <c r="DR145" s="15"/>
      <c r="DU145" s="15"/>
      <c r="DW145" s="17"/>
      <c r="DX145" s="16"/>
      <c r="EA145" s="15"/>
    </row>
    <row r="146" spans="2:131" x14ac:dyDescent="0.25">
      <c r="B146" s="11" t="str">
        <f>'MD - IMP'!B75</f>
        <v>SC-JI</v>
      </c>
      <c r="C146" s="17"/>
      <c r="D146" s="406">
        <f ca="1">IF((COLUMN()-COLUMN($C146)&gt;'MD - IMP'!$D$76),OFFSET(D79,0,-1*'MD - IMP'!$D$76,1,1),0)+C146-IF((COLUMN()-COLUMN($C146)&gt;'MD - IMP'!$D$75),OFFSET(D79,0,-1*'MD - IMP'!$D$75,1,1),0)</f>
        <v>0</v>
      </c>
      <c r="E146" s="390">
        <f ca="1">IF((COLUMN()-COLUMN($C146)&gt;'MD - IMP'!$D$76),OFFSET(E79,0,-1*'MD - IMP'!$D$76,1,1),0)+D146-IF((COLUMN()-COLUMN($C146)&gt;'MD - IMP'!$D$75),OFFSET(E79,0,-1*'MD - IMP'!$D$75,1,1),0)</f>
        <v>0</v>
      </c>
      <c r="F146" s="390">
        <f ca="1">IF((COLUMN()-COLUMN($C146)&gt;'MD - IMP'!$D$76),OFFSET(F79,0,-1*'MD - IMP'!$D$76,1,1),0)+E146-IF((COLUMN()-COLUMN($C146)&gt;'MD - IMP'!$D$75),OFFSET(F79,0,-1*'MD - IMP'!$D$75,1,1),0)</f>
        <v>0</v>
      </c>
      <c r="G146" s="402">
        <f ca="1">IF((COLUMN()-COLUMN($C146)&gt;'MD - IMP'!$D$76),OFFSET(G79,0,-1*'MD - IMP'!$D$76,1,1),0)+F146-IF((COLUMN()-COLUMN($C146)&gt;'MD - IMP'!$D$75),OFFSET(G79,0,-1*'MD - IMP'!$D$75,1,1),0)</f>
        <v>0</v>
      </c>
      <c r="H146" s="390">
        <f ca="1">IF((COLUMN()-COLUMN($C146)&gt;'MD - IMP'!$D$76),OFFSET(H79,0,-1*'MD - IMP'!$D$76,1,1),0)+G146-IF((COLUMN()-COLUMN($C146)&gt;'MD - IMP'!$D$75),OFFSET(H79,0,-1*'MD - IMP'!$D$75,1,1),0)</f>
        <v>0</v>
      </c>
      <c r="I146" s="390">
        <f ca="1">IF((COLUMN()-COLUMN($C146)&gt;'MD - IMP'!$D$76),OFFSET(I79,0,-1*'MD - IMP'!$D$76,1,1),0)+H146-IF((COLUMN()-COLUMN($C146)&gt;'MD - IMP'!$D$75),OFFSET(I79,0,-1*'MD - IMP'!$D$75,1,1),0)</f>
        <v>0</v>
      </c>
      <c r="J146" s="390">
        <f ca="1">IF((COLUMN()-COLUMN($C146)&gt;'MD - IMP'!$D$76),OFFSET(J79,0,-1*'MD - IMP'!$D$76,1,1),0)+I146-IF((COLUMN()-COLUMN($C146)&gt;'MD - IMP'!$D$75),OFFSET(J79,0,-1*'MD - IMP'!$D$75,1,1),0)</f>
        <v>1</v>
      </c>
      <c r="K146" s="402">
        <f ca="1">IF((COLUMN()-COLUMN($C146)&gt;'MD - IMP'!$D$76),OFFSET(K79,0,-1*'MD - IMP'!$D$76,1,1),0)+J146-IF((COLUMN()-COLUMN($C146)&gt;'MD - IMP'!$D$75),OFFSET(K79,0,-1*'MD - IMP'!$D$75,1,1),0)</f>
        <v>1</v>
      </c>
      <c r="L146" s="277">
        <f ca="1">IF((COLUMN()-COLUMN($C146)&gt;'MD - IMP'!$D$76),OFFSET(L79,0,-1*'MD - IMP'!$D$76,1,1),0)+K146-IF((COLUMN()-COLUMN($C146)&gt;'MD - IMP'!$D$75),OFFSET(L79,0,-1*'MD - IMP'!$D$75,1,1),0)</f>
        <v>0</v>
      </c>
      <c r="M146" s="277">
        <f ca="1">IF((COLUMN()-COLUMN($C146)&gt;'MD - IMP'!$D$76),OFFSET(M79,0,-1*'MD - IMP'!$D$76,1,1),0)+L146-IF((COLUMN()-COLUMN($C146)&gt;'MD - IMP'!$D$75),OFFSET(M79,0,-1*'MD - IMP'!$D$75,1,1),0)</f>
        <v>0</v>
      </c>
      <c r="N146" s="277">
        <f ca="1">IF((COLUMN()-COLUMN($C146)&gt;'MD - IMP'!$D$76),OFFSET(N79,0,-1*'MD - IMP'!$D$76,1,1),0)+M146-IF((COLUMN()-COLUMN($C146)&gt;'MD - IMP'!$D$75),OFFSET(N79,0,-1*'MD - IMP'!$D$75,1,1),0)</f>
        <v>4</v>
      </c>
      <c r="O146" s="344">
        <f ca="1">IF((COLUMN()-COLUMN($C146)&gt;'MD - IMP'!$D$76),OFFSET(O79,0,-1*'MD - IMP'!$D$76,1,1),0)+N146-IF((COLUMN()-COLUMN($C146)&gt;'MD - IMP'!$D$75),OFFSET(O79,0,-1*'MD - IMP'!$D$75,1,1),0)</f>
        <v>5</v>
      </c>
      <c r="P146" s="277">
        <f ca="1">IF((COLUMN()-COLUMN($C146)&gt;'MD - IMP'!$D$76),OFFSET(P79,0,-1*'MD - IMP'!$D$76,1,1),0)+O146-IF((COLUMN()-COLUMN($C146)&gt;'MD - IMP'!$D$75),OFFSET(P79,0,-1*'MD - IMP'!$D$75,1,1),0)</f>
        <v>1</v>
      </c>
      <c r="Q146" s="277">
        <f ca="1">IF((COLUMN()-COLUMN($C146)&gt;'MD - IMP'!$D$76),OFFSET(Q79,0,-1*'MD - IMP'!$D$76,1,1),0)+P146-IF((COLUMN()-COLUMN($C146)&gt;'MD - IMP'!$D$75),OFFSET(Q79,0,-1*'MD - IMP'!$D$75,1,1),0)</f>
        <v>1</v>
      </c>
      <c r="R146" s="277">
        <f ca="1">IF((COLUMN()-COLUMN($C146)&gt;'MD - IMP'!$D$76),OFFSET(R79,0,-1*'MD - IMP'!$D$76,1,1),0)+Q146-IF((COLUMN()-COLUMN($C146)&gt;'MD - IMP'!$D$75),OFFSET(R79,0,-1*'MD - IMP'!$D$75,1,1),0)</f>
        <v>2</v>
      </c>
      <c r="S146" s="344">
        <f ca="1">IF((COLUMN()-COLUMN($C146)&gt;'MD - IMP'!$D$76),OFFSET(S79,0,-1*'MD - IMP'!$D$76,1,1),0)+R146-IF((COLUMN()-COLUMN($C146)&gt;'MD - IMP'!$D$75),OFFSET(S79,0,-1*'MD - IMP'!$D$75,1,1),0)</f>
        <v>8</v>
      </c>
      <c r="T146" s="277">
        <f ca="1">IF((COLUMN()-COLUMN($C146)&gt;'MD - IMP'!$D$76),OFFSET(T79,0,-1*'MD - IMP'!$D$76,1,1),0)+S146-IF((COLUMN()-COLUMN($C146)&gt;'MD - IMP'!$D$75),OFFSET(T79,0,-1*'MD - IMP'!$D$75,1,1),0)</f>
        <v>7</v>
      </c>
      <c r="U146" s="277">
        <f ca="1">IF((COLUMN()-COLUMN($C146)&gt;'MD - IMP'!$D$76),OFFSET(U79,0,-1*'MD - IMP'!$D$76,1,1),0)+T146-IF((COLUMN()-COLUMN($C146)&gt;'MD - IMP'!$D$75),OFFSET(U79,0,-1*'MD - IMP'!$D$75,1,1),0)</f>
        <v>0</v>
      </c>
      <c r="V146" s="277">
        <f ca="1">IF((COLUMN()-COLUMN($C146)&gt;'MD - IMP'!$D$76),OFFSET(V79,0,-1*'MD - IMP'!$D$76,1,1),0)+U146-IF((COLUMN()-COLUMN($C146)&gt;'MD - IMP'!$D$75),OFFSET(V79,0,-1*'MD - IMP'!$D$75,1,1),0)</f>
        <v>0</v>
      </c>
      <c r="W146" s="344">
        <f ca="1">IF((COLUMN()-COLUMN($C146)&gt;'MD - IMP'!$D$76),OFFSET(W79,0,-1*'MD - IMP'!$D$76,1,1),0)+V146-IF((COLUMN()-COLUMN($C146)&gt;'MD - IMP'!$D$75),OFFSET(W79,0,-1*'MD - IMP'!$D$75,1,1),0)</f>
        <v>8</v>
      </c>
      <c r="X146" s="277">
        <f ca="1">IF((COLUMN()-COLUMN($C146)&gt;'MD - IMP'!$D$76),OFFSET(X79,0,-1*'MD - IMP'!$D$76,1,1),0)+W146-IF((COLUMN()-COLUMN($C146)&gt;'MD - IMP'!$D$75),OFFSET(X79,0,-1*'MD - IMP'!$D$75,1,1),0)</f>
        <v>8</v>
      </c>
      <c r="Y146" s="277">
        <f ca="1">IF((COLUMN()-COLUMN($C146)&gt;'MD - IMP'!$D$76),OFFSET(Y79,0,-1*'MD - IMP'!$D$76,1,1),0)+X146-IF((COLUMN()-COLUMN($C146)&gt;'MD - IMP'!$D$75),OFFSET(Y79,0,-1*'MD - IMP'!$D$75,1,1),0)</f>
        <v>2</v>
      </c>
      <c r="Z146" s="277">
        <f ca="1">IF((COLUMN()-COLUMN($C146)&gt;'MD - IMP'!$D$76),OFFSET(Z79,0,-1*'MD - IMP'!$D$76,1,1),0)+Y146-IF((COLUMN()-COLUMN($C146)&gt;'MD - IMP'!$D$75),OFFSET(Z79,0,-1*'MD - IMP'!$D$75,1,1),0)</f>
        <v>2</v>
      </c>
      <c r="AA146" s="344">
        <f ca="1">IF((COLUMN()-COLUMN($C146)&gt;'MD - IMP'!$D$76),OFFSET(AA79,0,-1*'MD - IMP'!$D$76,1,1),0)+Z146-IF((COLUMN()-COLUMN($C146)&gt;'MD - IMP'!$D$75),OFFSET(AA79,0,-1*'MD - IMP'!$D$75,1,1),0)</f>
        <v>0</v>
      </c>
      <c r="AB146" s="277">
        <f ca="1">IF((COLUMN()-COLUMN($C146)&gt;'MD - IMP'!$D$76),OFFSET(AB79,0,-1*'MD - IMP'!$D$76,1,1),0)+AA146-IF((COLUMN()-COLUMN($C146)&gt;'MD - IMP'!$D$75),OFFSET(AB79,0,-1*'MD - IMP'!$D$75,1,1),0)</f>
        <v>0</v>
      </c>
      <c r="AC146" s="277">
        <f ca="1">IF((COLUMN()-COLUMN($C146)&gt;'MD - IMP'!$D$76),OFFSET(AC79,0,-1*'MD - IMP'!$D$76,1,1),0)+AB146-IF((COLUMN()-COLUMN($C146)&gt;'MD - IMP'!$D$75),OFFSET(AC79,0,-1*'MD - IMP'!$D$75,1,1),0)</f>
        <v>0</v>
      </c>
      <c r="AD146" s="277">
        <f ca="1">IF((COLUMN()-COLUMN($C146)&gt;'MD - IMP'!$D$76),OFFSET(AD79,0,-1*'MD - IMP'!$D$76,1,1),0)+AC146-IF((COLUMN()-COLUMN($C146)&gt;'MD - IMP'!$D$75),OFFSET(AD79,0,-1*'MD - IMP'!$D$75,1,1),0)</f>
        <v>0</v>
      </c>
      <c r="AE146" s="280">
        <f ca="1">IF((COLUMN()-COLUMN($C146)&gt;'MD - IMP'!$D$76),OFFSET(AE79,0,-1*'MD - IMP'!$D$76,1,1),0)+AD146-IF((COLUMN()-COLUMN($C146)&gt;'MD - IMP'!$D$75),OFFSET(AE79,0,-1*'MD - IMP'!$D$75,1,1),0)</f>
        <v>0</v>
      </c>
      <c r="AF146" s="16"/>
      <c r="AH146" s="16"/>
      <c r="AI146" s="16"/>
      <c r="AL146" s="15"/>
      <c r="AO146" s="15"/>
      <c r="AQ146" s="17"/>
      <c r="AR146" s="16"/>
      <c r="AU146" s="15"/>
      <c r="AX146" s="15"/>
      <c r="BA146" s="15"/>
      <c r="BC146" s="17"/>
      <c r="BD146" s="16"/>
      <c r="BG146" s="15"/>
      <c r="BJ146" s="15"/>
      <c r="BM146" s="15"/>
      <c r="BO146" s="17"/>
      <c r="BP146" s="16"/>
      <c r="BS146" s="15"/>
      <c r="BV146" s="15"/>
      <c r="BY146" s="15"/>
      <c r="CA146" s="17"/>
      <c r="CB146" s="16"/>
      <c r="CE146" s="15"/>
      <c r="CH146" s="15"/>
      <c r="CK146" s="15"/>
      <c r="CM146" s="17"/>
      <c r="CN146" s="16"/>
      <c r="CQ146" s="15"/>
      <c r="CT146" s="15"/>
      <c r="CW146" s="15"/>
      <c r="CY146" s="17"/>
      <c r="CZ146" s="16"/>
      <c r="DC146" s="15"/>
      <c r="DF146" s="15"/>
      <c r="DI146" s="15"/>
      <c r="DK146" s="17"/>
      <c r="DL146" s="16"/>
      <c r="DO146" s="15"/>
      <c r="DR146" s="15"/>
      <c r="DU146" s="15"/>
      <c r="DW146" s="17"/>
      <c r="DX146" s="16"/>
      <c r="EA146" s="15"/>
    </row>
    <row r="147" spans="2:131" s="534" customFormat="1" x14ac:dyDescent="0.25">
      <c r="B147" s="523" t="str">
        <f>'MD - IMP'!B76</f>
        <v>SC-SP</v>
      </c>
      <c r="C147" s="516"/>
      <c r="D147" s="528">
        <f ca="1">IF((COLUMN()-COLUMN($C147)&gt;'MD - IMP'!$D$76),OFFSET(D80,0,-1*'MD - IMP'!$D$76,1,1),0)+C147-IF((COLUMN()-COLUMN($C147)&gt;'MD - IMP'!$D$75),OFFSET(D80,0,-1*'MD - IMP'!$D$75,1,1),0)</f>
        <v>0</v>
      </c>
      <c r="E147" s="529">
        <f ca="1">IF((COLUMN()-COLUMN($C147)&gt;'MD - IMP'!$D$76),OFFSET(E80,0,-1*'MD - IMP'!$D$76,1,1),0)+D147-IF((COLUMN()-COLUMN($C147)&gt;'MD - IMP'!$D$75),OFFSET(E80,0,-1*'MD - IMP'!$D$75,1,1),0)</f>
        <v>0</v>
      </c>
      <c r="F147" s="529">
        <f ca="1">IF((COLUMN()-COLUMN($C147)&gt;'MD - IMP'!$D$76),OFFSET(F80,0,-1*'MD - IMP'!$D$76,1,1),0)+E147-IF((COLUMN()-COLUMN($C147)&gt;'MD - IMP'!$D$75),OFFSET(F80,0,-1*'MD - IMP'!$D$75,1,1),0)</f>
        <v>0</v>
      </c>
      <c r="G147" s="530">
        <f ca="1">IF((COLUMN()-COLUMN($C147)&gt;'MD - IMP'!$D$76),OFFSET(G80,0,-1*'MD - IMP'!$D$76,1,1),0)+F147-IF((COLUMN()-COLUMN($C147)&gt;'MD - IMP'!$D$75),OFFSET(G80,0,-1*'MD - IMP'!$D$75,1,1),0)</f>
        <v>0</v>
      </c>
      <c r="H147" s="529">
        <f ca="1">IF((COLUMN()-COLUMN($C147)&gt;'MD - IMP'!$D$76),OFFSET(H80,0,-1*'MD - IMP'!$D$76,1,1),0)+G147-IF((COLUMN()-COLUMN($C147)&gt;'MD - IMP'!$D$75),OFFSET(H80,0,-1*'MD - IMP'!$D$75,1,1),0)</f>
        <v>0</v>
      </c>
      <c r="I147" s="529">
        <f ca="1">IF((COLUMN()-COLUMN($C147)&gt;'MD - IMP'!$D$76),OFFSET(I80,0,-1*'MD - IMP'!$D$76,1,1),0)+H147-IF((COLUMN()-COLUMN($C147)&gt;'MD - IMP'!$D$75),OFFSET(I80,0,-1*'MD - IMP'!$D$75,1,1),0)</f>
        <v>0</v>
      </c>
      <c r="J147" s="529">
        <f ca="1">IF((COLUMN()-COLUMN($C147)&gt;'MD - IMP'!$D$76),OFFSET(J80,0,-1*'MD - IMP'!$D$76,1,1),0)+I147-IF((COLUMN()-COLUMN($C147)&gt;'MD - IMP'!$D$75),OFFSET(J80,0,-1*'MD - IMP'!$D$75,1,1),0)</f>
        <v>0</v>
      </c>
      <c r="K147" s="530">
        <f ca="1">IF((COLUMN()-COLUMN($C147)&gt;'MD - IMP'!$D$76),OFFSET(K80,0,-1*'MD - IMP'!$D$76,1,1),0)+J147-IF((COLUMN()-COLUMN($C147)&gt;'MD - IMP'!$D$75),OFFSET(K80,0,-1*'MD - IMP'!$D$75,1,1),0)</f>
        <v>0</v>
      </c>
      <c r="L147" s="531">
        <f ca="1">IF((COLUMN()-COLUMN($C147)&gt;'MD - IMP'!$D$76),OFFSET(L80,0,-1*'MD - IMP'!$D$76,1,1),0)+K147-IF((COLUMN()-COLUMN($C147)&gt;'MD - IMP'!$D$75),OFFSET(L80,0,-1*'MD - IMP'!$D$75,1,1),0)</f>
        <v>1</v>
      </c>
      <c r="M147" s="531">
        <f ca="1">IF((COLUMN()-COLUMN($C147)&gt;'MD - IMP'!$D$76),OFFSET(M80,0,-1*'MD - IMP'!$D$76,1,1),0)+L147-IF((COLUMN()-COLUMN($C147)&gt;'MD - IMP'!$D$75),OFFSET(M80,0,-1*'MD - IMP'!$D$75,1,1),0)</f>
        <v>2</v>
      </c>
      <c r="N147" s="531">
        <f ca="1">IF((COLUMN()-COLUMN($C147)&gt;'MD - IMP'!$D$76),OFFSET(N80,0,-1*'MD - IMP'!$D$76,1,1),0)+M147-IF((COLUMN()-COLUMN($C147)&gt;'MD - IMP'!$D$75),OFFSET(N80,0,-1*'MD - IMP'!$D$75,1,1),0)</f>
        <v>1</v>
      </c>
      <c r="O147" s="532">
        <f ca="1">IF((COLUMN()-COLUMN($C147)&gt;'MD - IMP'!$D$76),OFFSET(O80,0,-1*'MD - IMP'!$D$76,1,1),0)+N147-IF((COLUMN()-COLUMN($C147)&gt;'MD - IMP'!$D$75),OFFSET(O80,0,-1*'MD - IMP'!$D$75,1,1),0)</f>
        <v>0</v>
      </c>
      <c r="P147" s="531">
        <f ca="1">IF((COLUMN()-COLUMN($C147)&gt;'MD - IMP'!$D$76),OFFSET(P80,0,-1*'MD - IMP'!$D$76,1,1),0)+O147-IF((COLUMN()-COLUMN($C147)&gt;'MD - IMP'!$D$75),OFFSET(P80,0,-1*'MD - IMP'!$D$75,1,1),0)</f>
        <v>4</v>
      </c>
      <c r="Q147" s="531">
        <f ca="1">IF((COLUMN()-COLUMN($C147)&gt;'MD - IMP'!$D$76),OFFSET(Q80,0,-1*'MD - IMP'!$D$76,1,1),0)+P147-IF((COLUMN()-COLUMN($C147)&gt;'MD - IMP'!$D$75),OFFSET(Q80,0,-1*'MD - IMP'!$D$75,1,1),0)</f>
        <v>9</v>
      </c>
      <c r="R147" s="531">
        <f ca="1">IF((COLUMN()-COLUMN($C147)&gt;'MD - IMP'!$D$76),OFFSET(R80,0,-1*'MD - IMP'!$D$76,1,1),0)+Q147-IF((COLUMN()-COLUMN($C147)&gt;'MD - IMP'!$D$75),OFFSET(R80,0,-1*'MD - IMP'!$D$75,1,1),0)</f>
        <v>6</v>
      </c>
      <c r="S147" s="532">
        <f ca="1">IF((COLUMN()-COLUMN($C147)&gt;'MD - IMP'!$D$76),OFFSET(S80,0,-1*'MD - IMP'!$D$76,1,1),0)+R147-IF((COLUMN()-COLUMN($C147)&gt;'MD - IMP'!$D$75),OFFSET(S80,0,-1*'MD - IMP'!$D$75,1,1),0)</f>
        <v>1</v>
      </c>
      <c r="T147" s="531">
        <f ca="1">IF((COLUMN()-COLUMN($C147)&gt;'MD - IMP'!$D$76),OFFSET(T80,0,-1*'MD - IMP'!$D$76,1,1),0)+S147-IF((COLUMN()-COLUMN($C147)&gt;'MD - IMP'!$D$75),OFFSET(T80,0,-1*'MD - IMP'!$D$75,1,1),0)</f>
        <v>2</v>
      </c>
      <c r="U147" s="531">
        <f ca="1">IF((COLUMN()-COLUMN($C147)&gt;'MD - IMP'!$D$76),OFFSET(U80,0,-1*'MD - IMP'!$D$76,1,1),0)+T147-IF((COLUMN()-COLUMN($C147)&gt;'MD - IMP'!$D$75),OFFSET(U80,0,-1*'MD - IMP'!$D$75,1,1),0)</f>
        <v>11</v>
      </c>
      <c r="V147" s="531">
        <f ca="1">IF((COLUMN()-COLUMN($C147)&gt;'MD - IMP'!$D$76),OFFSET(V80,0,-1*'MD - IMP'!$D$76,1,1),0)+U147-IF((COLUMN()-COLUMN($C147)&gt;'MD - IMP'!$D$75),OFFSET(V80,0,-1*'MD - IMP'!$D$75,1,1),0)</f>
        <v>16</v>
      </c>
      <c r="W147" s="532">
        <f ca="1">IF((COLUMN()-COLUMN($C147)&gt;'MD - IMP'!$D$76),OFFSET(W80,0,-1*'MD - IMP'!$D$76,1,1),0)+V147-IF((COLUMN()-COLUMN($C147)&gt;'MD - IMP'!$D$75),OFFSET(W80,0,-1*'MD - IMP'!$D$75,1,1),0)</f>
        <v>7</v>
      </c>
      <c r="X147" s="531">
        <f ca="1">IF((COLUMN()-COLUMN($C147)&gt;'MD - IMP'!$D$76),OFFSET(X80,0,-1*'MD - IMP'!$D$76,1,1),0)+W147-IF((COLUMN()-COLUMN($C147)&gt;'MD - IMP'!$D$75),OFFSET(X80,0,-1*'MD - IMP'!$D$75,1,1),0)</f>
        <v>0</v>
      </c>
      <c r="Y147" s="531">
        <f ca="1">IF((COLUMN()-COLUMN($C147)&gt;'MD - IMP'!$D$76),OFFSET(Y80,0,-1*'MD - IMP'!$D$76,1,1),0)+X147-IF((COLUMN()-COLUMN($C147)&gt;'MD - IMP'!$D$75),OFFSET(Y80,0,-1*'MD - IMP'!$D$75,1,1),0)</f>
        <v>7</v>
      </c>
      <c r="Z147" s="531">
        <f ca="1">IF((COLUMN()-COLUMN($C147)&gt;'MD - IMP'!$D$76),OFFSET(Z80,0,-1*'MD - IMP'!$D$76,1,1),0)+Y147-IF((COLUMN()-COLUMN($C147)&gt;'MD - IMP'!$D$75),OFFSET(Z80,0,-1*'MD - IMP'!$D$75,1,1),0)</f>
        <v>13</v>
      </c>
      <c r="AA147" s="532">
        <f ca="1">IF((COLUMN()-COLUMN($C147)&gt;'MD - IMP'!$D$76),OFFSET(AA80,0,-1*'MD - IMP'!$D$76,1,1),0)+Z147-IF((COLUMN()-COLUMN($C147)&gt;'MD - IMP'!$D$75),OFFSET(AA80,0,-1*'MD - IMP'!$D$75,1,1),0)</f>
        <v>9</v>
      </c>
      <c r="AB147" s="531">
        <f ca="1">IF((COLUMN()-COLUMN($C147)&gt;'MD - IMP'!$D$76),OFFSET(AB80,0,-1*'MD - IMP'!$D$76,1,1),0)+AA147-IF((COLUMN()-COLUMN($C147)&gt;'MD - IMP'!$D$75),OFFSET(AB80,0,-1*'MD - IMP'!$D$75,1,1),0)</f>
        <v>6</v>
      </c>
      <c r="AC147" s="531">
        <f ca="1">IF((COLUMN()-COLUMN($C147)&gt;'MD - IMP'!$D$76),OFFSET(AC80,0,-1*'MD - IMP'!$D$76,1,1),0)+AB147-IF((COLUMN()-COLUMN($C147)&gt;'MD - IMP'!$D$75),OFFSET(AC80,0,-1*'MD - IMP'!$D$75,1,1),0)</f>
        <v>3</v>
      </c>
      <c r="AD147" s="531">
        <f ca="1">IF((COLUMN()-COLUMN($C147)&gt;'MD - IMP'!$D$76),OFFSET(AD80,0,-1*'MD - IMP'!$D$76,1,1),0)+AC147-IF((COLUMN()-COLUMN($C147)&gt;'MD - IMP'!$D$75),OFFSET(AD80,0,-1*'MD - IMP'!$D$75,1,1),0)</f>
        <v>0</v>
      </c>
      <c r="AE147" s="533">
        <f ca="1">IF((COLUMN()-COLUMN($C147)&gt;'MD - IMP'!$D$76),OFFSET(AE80,0,-1*'MD - IMP'!$D$76,1,1),0)+AD147-IF((COLUMN()-COLUMN($C147)&gt;'MD - IMP'!$D$75),OFFSET(AE80,0,-1*'MD - IMP'!$D$75,1,1),0)</f>
        <v>0</v>
      </c>
      <c r="AF147" s="529"/>
      <c r="AH147" s="529"/>
      <c r="AI147" s="529"/>
      <c r="AL147" s="535"/>
      <c r="AO147" s="535"/>
      <c r="AQ147" s="516"/>
      <c r="AR147" s="529"/>
      <c r="AU147" s="535"/>
      <c r="AX147" s="535"/>
      <c r="BA147" s="535"/>
      <c r="BC147" s="516"/>
      <c r="BD147" s="529"/>
      <c r="BG147" s="535"/>
      <c r="BJ147" s="535"/>
      <c r="BM147" s="535"/>
      <c r="BO147" s="516"/>
      <c r="BP147" s="529"/>
      <c r="BS147" s="535"/>
      <c r="BV147" s="535"/>
      <c r="BY147" s="535"/>
      <c r="CA147" s="516"/>
      <c r="CB147" s="529"/>
      <c r="CE147" s="535"/>
      <c r="CH147" s="535"/>
      <c r="CK147" s="535"/>
      <c r="CM147" s="516"/>
      <c r="CN147" s="529"/>
      <c r="CQ147" s="535"/>
      <c r="CT147" s="535"/>
      <c r="CW147" s="535"/>
      <c r="CY147" s="516"/>
      <c r="CZ147" s="529"/>
      <c r="DC147" s="535"/>
      <c r="DF147" s="535"/>
      <c r="DI147" s="535"/>
      <c r="DK147" s="516"/>
      <c r="DL147" s="529"/>
      <c r="DO147" s="535"/>
      <c r="DR147" s="535"/>
      <c r="DU147" s="535"/>
      <c r="DW147" s="516"/>
      <c r="DX147" s="529"/>
      <c r="EA147" s="535"/>
    </row>
    <row r="148" spans="2:131" x14ac:dyDescent="0.25">
      <c r="B148" s="11" t="str">
        <f>'MD - IMP'!B77</f>
        <v>OP-DE</v>
      </c>
      <c r="C148" s="17"/>
      <c r="D148" s="406">
        <f ca="1">IF((COLUMN()-COLUMN($C148)&gt;'MD - IMP'!$D$80),OFFSET(D81,0,-1*'MD - IMP'!$D$80,1,1),0)+C148-IF((COLUMN()-COLUMN($C148)&gt;'MD - IMP'!$D$79),OFFSET(D81,0,-1*'MD - IMP'!$D$79,1,1),0)</f>
        <v>0</v>
      </c>
      <c r="E148" s="390">
        <f ca="1">IF((COLUMN()-COLUMN($C148)&gt;'MD - IMP'!$D$80),OFFSET(E81,0,-1*'MD - IMP'!$D$80,1,1),0)+D148-IF((COLUMN()-COLUMN($C148)&gt;'MD - IMP'!$D$79),OFFSET(E81,0,-1*'MD - IMP'!$D$79,1,1),0)</f>
        <v>0</v>
      </c>
      <c r="F148" s="390">
        <f ca="1">IF((COLUMN()-COLUMN($C148)&gt;'MD - IMP'!$D$80),OFFSET(F81,0,-1*'MD - IMP'!$D$80,1,1),0)+E148-IF((COLUMN()-COLUMN($C148)&gt;'MD - IMP'!$D$79),OFFSET(F81,0,-1*'MD - IMP'!$D$79,1,1),0)</f>
        <v>4</v>
      </c>
      <c r="G148" s="402">
        <f ca="1">IF((COLUMN()-COLUMN($C148)&gt;'MD - IMP'!$D$80),OFFSET(G81,0,-1*'MD - IMP'!$D$80,1,1),0)+F148-IF((COLUMN()-COLUMN($C148)&gt;'MD - IMP'!$D$79),OFFSET(G81,0,-1*'MD - IMP'!$D$79,1,1),0)</f>
        <v>4</v>
      </c>
      <c r="H148" s="390">
        <f ca="1">IF((COLUMN()-COLUMN($C148)&gt;'MD - IMP'!$D$80),OFFSET(H81,0,-1*'MD - IMP'!$D$80,1,1),0)+G148-IF((COLUMN()-COLUMN($C148)&gt;'MD - IMP'!$D$79),OFFSET(H81,0,-1*'MD - IMP'!$D$79,1,1),0)</f>
        <v>0</v>
      </c>
      <c r="I148" s="390">
        <f ca="1">IF((COLUMN()-COLUMN($C148)&gt;'MD - IMP'!$D$80),OFFSET(I81,0,-1*'MD - IMP'!$D$80,1,1),0)+H148-IF((COLUMN()-COLUMN($C148)&gt;'MD - IMP'!$D$79),OFFSET(I81,0,-1*'MD - IMP'!$D$79,1,1),0)</f>
        <v>0</v>
      </c>
      <c r="J148" s="390">
        <f ca="1">IF((COLUMN()-COLUMN($C148)&gt;'MD - IMP'!$D$80),OFFSET(J81,0,-1*'MD - IMP'!$D$80,1,1),0)+I148-IF((COLUMN()-COLUMN($C148)&gt;'MD - IMP'!$D$79),OFFSET(J81,0,-1*'MD - IMP'!$D$79,1,1),0)</f>
        <v>0</v>
      </c>
      <c r="K148" s="402">
        <f ca="1">IF((COLUMN()-COLUMN($C148)&gt;'MD - IMP'!$D$80),OFFSET(K81,0,-1*'MD - IMP'!$D$80,1,1),0)+J148-IF((COLUMN()-COLUMN($C148)&gt;'MD - IMP'!$D$79),OFFSET(K81,0,-1*'MD - IMP'!$D$79,1,1),0)</f>
        <v>4</v>
      </c>
      <c r="L148" s="277">
        <f ca="1">IF((COLUMN()-COLUMN($C148)&gt;'MD - IMP'!$D$80),OFFSET(L81,0,-1*'MD - IMP'!$D$80,1,1),0)+K148-IF((COLUMN()-COLUMN($C148)&gt;'MD - IMP'!$D$79),OFFSET(L81,0,-1*'MD - IMP'!$D$79,1,1),0)</f>
        <v>4</v>
      </c>
      <c r="M148" s="277">
        <f ca="1">IF((COLUMN()-COLUMN($C148)&gt;'MD - IMP'!$D$80),OFFSET(M81,0,-1*'MD - IMP'!$D$80,1,1),0)+L148-IF((COLUMN()-COLUMN($C148)&gt;'MD - IMP'!$D$79),OFFSET(M81,0,-1*'MD - IMP'!$D$79,1,1),0)</f>
        <v>0</v>
      </c>
      <c r="N148" s="277">
        <f ca="1">IF((COLUMN()-COLUMN($C148)&gt;'MD - IMP'!$D$80),OFFSET(N81,0,-1*'MD - IMP'!$D$80,1,1),0)+M148-IF((COLUMN()-COLUMN($C148)&gt;'MD - IMP'!$D$79),OFFSET(N81,0,-1*'MD - IMP'!$D$79,1,1),0)</f>
        <v>0</v>
      </c>
      <c r="O148" s="344">
        <f ca="1">IF((COLUMN()-COLUMN($C148)&gt;'MD - IMP'!$D$80),OFFSET(O81,0,-1*'MD - IMP'!$D$80,1,1),0)+N148-IF((COLUMN()-COLUMN($C148)&gt;'MD - IMP'!$D$79),OFFSET(O81,0,-1*'MD - IMP'!$D$79,1,1),0)</f>
        <v>1</v>
      </c>
      <c r="P148" s="277">
        <f ca="1">IF((COLUMN()-COLUMN($C148)&gt;'MD - IMP'!$D$80),OFFSET(P81,0,-1*'MD - IMP'!$D$80,1,1),0)+O148-IF((COLUMN()-COLUMN($C148)&gt;'MD - IMP'!$D$79),OFFSET(P81,0,-1*'MD - IMP'!$D$79,1,1),0)</f>
        <v>1</v>
      </c>
      <c r="Q148" s="277">
        <f ca="1">IF((COLUMN()-COLUMN($C148)&gt;'MD - IMP'!$D$80),OFFSET(Q81,0,-1*'MD - IMP'!$D$80,1,1),0)+P148-IF((COLUMN()-COLUMN($C148)&gt;'MD - IMP'!$D$79),OFFSET(Q81,0,-1*'MD - IMP'!$D$79,1,1),0)</f>
        <v>0</v>
      </c>
      <c r="R148" s="277">
        <f ca="1">IF((COLUMN()-COLUMN($C148)&gt;'MD - IMP'!$D$80),OFFSET(R81,0,-1*'MD - IMP'!$D$80,1,1),0)+Q148-IF((COLUMN()-COLUMN($C148)&gt;'MD - IMP'!$D$79),OFFSET(R81,0,-1*'MD - IMP'!$D$79,1,1),0)</f>
        <v>0</v>
      </c>
      <c r="S148" s="344">
        <f ca="1">IF((COLUMN()-COLUMN($C148)&gt;'MD - IMP'!$D$80),OFFSET(S81,0,-1*'MD - IMP'!$D$80,1,1),0)+R148-IF((COLUMN()-COLUMN($C148)&gt;'MD - IMP'!$D$79),OFFSET(S81,0,-1*'MD - IMP'!$D$79,1,1),0)</f>
        <v>0</v>
      </c>
      <c r="T148" s="277">
        <f ca="1">IF((COLUMN()-COLUMN($C148)&gt;'MD - IMP'!$D$80),OFFSET(T81,0,-1*'MD - IMP'!$D$80,1,1),0)+S148-IF((COLUMN()-COLUMN($C148)&gt;'MD - IMP'!$D$79),OFFSET(T81,0,-1*'MD - IMP'!$D$79,1,1),0)</f>
        <v>0</v>
      </c>
      <c r="U148" s="277">
        <f ca="1">IF((COLUMN()-COLUMN($C148)&gt;'MD - IMP'!$D$80),OFFSET(U81,0,-1*'MD - IMP'!$D$80,1,1),0)+T148-IF((COLUMN()-COLUMN($C148)&gt;'MD - IMP'!$D$79),OFFSET(U81,0,-1*'MD - IMP'!$D$79,1,1),0)</f>
        <v>0</v>
      </c>
      <c r="V148" s="277">
        <f ca="1">IF((COLUMN()-COLUMN($C148)&gt;'MD - IMP'!$D$80),OFFSET(V81,0,-1*'MD - IMP'!$D$80,1,1),0)+U148-IF((COLUMN()-COLUMN($C148)&gt;'MD - IMP'!$D$79),OFFSET(V81,0,-1*'MD - IMP'!$D$79,1,1),0)</f>
        <v>0</v>
      </c>
      <c r="W148" s="344">
        <f ca="1">IF((COLUMN()-COLUMN($C148)&gt;'MD - IMP'!$D$80),OFFSET(W81,0,-1*'MD - IMP'!$D$80,1,1),0)+V148-IF((COLUMN()-COLUMN($C148)&gt;'MD - IMP'!$D$79),OFFSET(W81,0,-1*'MD - IMP'!$D$79,1,1),0)</f>
        <v>0</v>
      </c>
      <c r="X148" s="277">
        <f ca="1">IF((COLUMN()-COLUMN($C148)&gt;'MD - IMP'!$D$80),OFFSET(X81,0,-1*'MD - IMP'!$D$80,1,1),0)+W148-IF((COLUMN()-COLUMN($C148)&gt;'MD - IMP'!$D$79),OFFSET(X81,0,-1*'MD - IMP'!$D$79,1,1),0)</f>
        <v>0</v>
      </c>
      <c r="Y148" s="277">
        <f ca="1">IF((COLUMN()-COLUMN($C148)&gt;'MD - IMP'!$D$80),OFFSET(Y81,0,-1*'MD - IMP'!$D$80,1,1),0)+X148-IF((COLUMN()-COLUMN($C148)&gt;'MD - IMP'!$D$79),OFFSET(Y81,0,-1*'MD - IMP'!$D$79,1,1),0)</f>
        <v>0</v>
      </c>
      <c r="Z148" s="277">
        <f ca="1">IF((COLUMN()-COLUMN($C148)&gt;'MD - IMP'!$D$80),OFFSET(Z81,0,-1*'MD - IMP'!$D$80,1,1),0)+Y148-IF((COLUMN()-COLUMN($C148)&gt;'MD - IMP'!$D$79),OFFSET(Z81,0,-1*'MD - IMP'!$D$79,1,1),0)</f>
        <v>0</v>
      </c>
      <c r="AA148" s="344">
        <f ca="1">IF((COLUMN()-COLUMN($C148)&gt;'MD - IMP'!$D$80),OFFSET(AA81,0,-1*'MD - IMP'!$D$80,1,1),0)+Z148-IF((COLUMN()-COLUMN($C148)&gt;'MD - IMP'!$D$79),OFFSET(AA81,0,-1*'MD - IMP'!$D$79,1,1),0)</f>
        <v>0</v>
      </c>
      <c r="AB148" s="277">
        <f ca="1">IF((COLUMN()-COLUMN($C148)&gt;'MD - IMP'!$D$80),OFFSET(AB81,0,-1*'MD - IMP'!$D$80,1,1),0)+AA148-IF((COLUMN()-COLUMN($C148)&gt;'MD - IMP'!$D$79),OFFSET(AB81,0,-1*'MD - IMP'!$D$79,1,1),0)</f>
        <v>0</v>
      </c>
      <c r="AC148" s="277">
        <f ca="1">IF((COLUMN()-COLUMN($C148)&gt;'MD - IMP'!$D$80),OFFSET(AC81,0,-1*'MD - IMP'!$D$80,1,1),0)+AB148-IF((COLUMN()-COLUMN($C148)&gt;'MD - IMP'!$D$79),OFFSET(AC81,0,-1*'MD - IMP'!$D$79,1,1),0)</f>
        <v>0</v>
      </c>
      <c r="AD148" s="277">
        <f ca="1">IF((COLUMN()-COLUMN($C148)&gt;'MD - IMP'!$D$80),OFFSET(AD81,0,-1*'MD - IMP'!$D$80,1,1),0)+AC148-IF((COLUMN()-COLUMN($C148)&gt;'MD - IMP'!$D$79),OFFSET(AD81,0,-1*'MD - IMP'!$D$79,1,1),0)</f>
        <v>0</v>
      </c>
      <c r="AE148" s="280">
        <f ca="1">IF((COLUMN()-COLUMN($C148)&gt;'MD - IMP'!$D$80),OFFSET(AE81,0,-1*'MD - IMP'!$D$80,1,1),0)+AD148-IF((COLUMN()-COLUMN($C148)&gt;'MD - IMP'!$D$79),OFFSET(AE81,0,-1*'MD - IMP'!$D$79,1,1),0)</f>
        <v>0</v>
      </c>
      <c r="AF148" s="16"/>
      <c r="AH148" s="16"/>
      <c r="AI148" s="16"/>
      <c r="AL148" s="15"/>
      <c r="AO148" s="15"/>
      <c r="AQ148" s="17"/>
      <c r="AR148" s="16"/>
      <c r="AU148" s="15"/>
      <c r="AX148" s="15"/>
      <c r="BA148" s="15"/>
      <c r="BC148" s="17"/>
      <c r="BD148" s="16"/>
      <c r="BG148" s="15"/>
      <c r="BJ148" s="15"/>
      <c r="BM148" s="15"/>
      <c r="BO148" s="17"/>
      <c r="BP148" s="16"/>
      <c r="BS148" s="15"/>
      <c r="BV148" s="15"/>
      <c r="BY148" s="15"/>
      <c r="CA148" s="17"/>
      <c r="CB148" s="16"/>
      <c r="CE148" s="15"/>
      <c r="CH148" s="15"/>
      <c r="CK148" s="15"/>
      <c r="CM148" s="17"/>
      <c r="CN148" s="16"/>
      <c r="CQ148" s="15"/>
      <c r="CT148" s="15"/>
      <c r="CW148" s="15"/>
      <c r="CY148" s="17"/>
      <c r="CZ148" s="16"/>
      <c r="DC148" s="15"/>
      <c r="DF148" s="15"/>
      <c r="DI148" s="15"/>
      <c r="DK148" s="17"/>
      <c r="DL148" s="16"/>
      <c r="DO148" s="15"/>
      <c r="DR148" s="15"/>
      <c r="DU148" s="15"/>
      <c r="DW148" s="17"/>
      <c r="DX148" s="16"/>
      <c r="EA148" s="15"/>
    </row>
    <row r="149" spans="2:131" x14ac:dyDescent="0.25">
      <c r="B149" s="11" t="str">
        <f>'MD - IMP'!B78</f>
        <v>OP-SI</v>
      </c>
      <c r="C149" s="17"/>
      <c r="D149" s="406">
        <f ca="1">IF((COLUMN()-COLUMN($C149)&gt;'MD - IMP'!$D$80),OFFSET(D82,0,-1*'MD - IMP'!$D$80,1,1),0)+C149-IF((COLUMN()-COLUMN($C149)&gt;'MD - IMP'!$D$79),OFFSET(D82,0,-1*'MD - IMP'!$D$79,1,1),0)</f>
        <v>0</v>
      </c>
      <c r="E149" s="390">
        <f ca="1">IF((COLUMN()-COLUMN($C149)&gt;'MD - IMP'!$D$80),OFFSET(E82,0,-1*'MD - IMP'!$D$80,1,1),0)+D149-IF((COLUMN()-COLUMN($C149)&gt;'MD - IMP'!$D$79),OFFSET(E82,0,-1*'MD - IMP'!$D$79,1,1),0)</f>
        <v>0</v>
      </c>
      <c r="F149" s="390">
        <f ca="1">IF((COLUMN()-COLUMN($C149)&gt;'MD - IMP'!$D$80),OFFSET(F82,0,-1*'MD - IMP'!$D$80,1,1),0)+E149-IF((COLUMN()-COLUMN($C149)&gt;'MD - IMP'!$D$79),OFFSET(F82,0,-1*'MD - IMP'!$D$79,1,1),0)</f>
        <v>1</v>
      </c>
      <c r="G149" s="402">
        <f ca="1">IF((COLUMN()-COLUMN($C149)&gt;'MD - IMP'!$D$80),OFFSET(G82,0,-1*'MD - IMP'!$D$80,1,1),0)+F149-IF((COLUMN()-COLUMN($C149)&gt;'MD - IMP'!$D$79),OFFSET(G82,0,-1*'MD - IMP'!$D$79,1,1),0)</f>
        <v>1</v>
      </c>
      <c r="H149" s="390">
        <f ca="1">IF((COLUMN()-COLUMN($C149)&gt;'MD - IMP'!$D$80),OFFSET(H82,0,-1*'MD - IMP'!$D$80,1,1),0)+G149-IF((COLUMN()-COLUMN($C149)&gt;'MD - IMP'!$D$79),OFFSET(H82,0,-1*'MD - IMP'!$D$79,1,1),0)</f>
        <v>0</v>
      </c>
      <c r="I149" s="390">
        <f ca="1">IF((COLUMN()-COLUMN($C149)&gt;'MD - IMP'!$D$80),OFFSET(I82,0,-1*'MD - IMP'!$D$80,1,1),0)+H149-IF((COLUMN()-COLUMN($C149)&gt;'MD - IMP'!$D$79),OFFSET(I82,0,-1*'MD - IMP'!$D$79,1,1),0)</f>
        <v>0</v>
      </c>
      <c r="J149" s="390">
        <f ca="1">IF((COLUMN()-COLUMN($C149)&gt;'MD - IMP'!$D$80),OFFSET(J82,0,-1*'MD - IMP'!$D$80,1,1),0)+I149-IF((COLUMN()-COLUMN($C149)&gt;'MD - IMP'!$D$79),OFFSET(J82,0,-1*'MD - IMP'!$D$79,1,1),0)</f>
        <v>4</v>
      </c>
      <c r="K149" s="402">
        <f ca="1">IF((COLUMN()-COLUMN($C149)&gt;'MD - IMP'!$D$80),OFFSET(K82,0,-1*'MD - IMP'!$D$80,1,1),0)+J149-IF((COLUMN()-COLUMN($C149)&gt;'MD - IMP'!$D$79),OFFSET(K82,0,-1*'MD - IMP'!$D$79,1,1),0)</f>
        <v>4</v>
      </c>
      <c r="L149" s="277">
        <f ca="1">IF((COLUMN()-COLUMN($C149)&gt;'MD - IMP'!$D$80),OFFSET(L82,0,-1*'MD - IMP'!$D$80,1,1),0)+K149-IF((COLUMN()-COLUMN($C149)&gt;'MD - IMP'!$D$79),OFFSET(L82,0,-1*'MD - IMP'!$D$79,1,1),0)</f>
        <v>0</v>
      </c>
      <c r="M149" s="277">
        <f ca="1">IF((COLUMN()-COLUMN($C149)&gt;'MD - IMP'!$D$80),OFFSET(M82,0,-1*'MD - IMP'!$D$80,1,1),0)+L149-IF((COLUMN()-COLUMN($C149)&gt;'MD - IMP'!$D$79),OFFSET(M82,0,-1*'MD - IMP'!$D$79,1,1),0)</f>
        <v>0</v>
      </c>
      <c r="N149" s="277">
        <f ca="1">IF((COLUMN()-COLUMN($C149)&gt;'MD - IMP'!$D$80),OFFSET(N82,0,-1*'MD - IMP'!$D$80,1,1),0)+M149-IF((COLUMN()-COLUMN($C149)&gt;'MD - IMP'!$D$79),OFFSET(N82,0,-1*'MD - IMP'!$D$79,1,1),0)</f>
        <v>1</v>
      </c>
      <c r="O149" s="344">
        <f ca="1">IF((COLUMN()-COLUMN($C149)&gt;'MD - IMP'!$D$80),OFFSET(O82,0,-1*'MD - IMP'!$D$80,1,1),0)+N149-IF((COLUMN()-COLUMN($C149)&gt;'MD - IMP'!$D$79),OFFSET(O82,0,-1*'MD - IMP'!$D$79,1,1),0)</f>
        <v>7</v>
      </c>
      <c r="P149" s="277">
        <f ca="1">IF((COLUMN()-COLUMN($C149)&gt;'MD - IMP'!$D$80),OFFSET(P82,0,-1*'MD - IMP'!$D$80,1,1),0)+O149-IF((COLUMN()-COLUMN($C149)&gt;'MD - IMP'!$D$79),OFFSET(P82,0,-1*'MD - IMP'!$D$79,1,1),0)</f>
        <v>6</v>
      </c>
      <c r="Q149" s="277">
        <f ca="1">IF((COLUMN()-COLUMN($C149)&gt;'MD - IMP'!$D$80),OFFSET(Q82,0,-1*'MD - IMP'!$D$80,1,1),0)+P149-IF((COLUMN()-COLUMN($C149)&gt;'MD - IMP'!$D$79),OFFSET(Q82,0,-1*'MD - IMP'!$D$79,1,1),0)</f>
        <v>0</v>
      </c>
      <c r="R149" s="277">
        <f ca="1">IF((COLUMN()-COLUMN($C149)&gt;'MD - IMP'!$D$80),OFFSET(R82,0,-1*'MD - IMP'!$D$80,1,1),0)+Q149-IF((COLUMN()-COLUMN($C149)&gt;'MD - IMP'!$D$79),OFFSET(R82,0,-1*'MD - IMP'!$D$79,1,1),0)</f>
        <v>0</v>
      </c>
      <c r="S149" s="344">
        <f ca="1">IF((COLUMN()-COLUMN($C149)&gt;'MD - IMP'!$D$80),OFFSET(S82,0,-1*'MD - IMP'!$D$80,1,1),0)+R149-IF((COLUMN()-COLUMN($C149)&gt;'MD - IMP'!$D$79),OFFSET(S82,0,-1*'MD - IMP'!$D$79,1,1),0)</f>
        <v>4</v>
      </c>
      <c r="T149" s="277">
        <f ca="1">IF((COLUMN()-COLUMN($C149)&gt;'MD - IMP'!$D$80),OFFSET(T82,0,-1*'MD - IMP'!$D$80,1,1),0)+S149-IF((COLUMN()-COLUMN($C149)&gt;'MD - IMP'!$D$79),OFFSET(T82,0,-1*'MD - IMP'!$D$79,1,1),0)</f>
        <v>5</v>
      </c>
      <c r="U149" s="277">
        <f ca="1">IF((COLUMN()-COLUMN($C149)&gt;'MD - IMP'!$D$80),OFFSET(U82,0,-1*'MD - IMP'!$D$80,1,1),0)+T149-IF((COLUMN()-COLUMN($C149)&gt;'MD - IMP'!$D$79),OFFSET(U82,0,-1*'MD - IMP'!$D$79,1,1),0)</f>
        <v>2</v>
      </c>
      <c r="V149" s="277">
        <f ca="1">IF((COLUMN()-COLUMN($C149)&gt;'MD - IMP'!$D$80),OFFSET(V82,0,-1*'MD - IMP'!$D$80,1,1),0)+U149-IF((COLUMN()-COLUMN($C149)&gt;'MD - IMP'!$D$79),OFFSET(V82,0,-1*'MD - IMP'!$D$79,1,1),0)</f>
        <v>2</v>
      </c>
      <c r="W149" s="344">
        <f ca="1">IF((COLUMN()-COLUMN($C149)&gt;'MD - IMP'!$D$80),OFFSET(W82,0,-1*'MD - IMP'!$D$80,1,1),0)+V149-IF((COLUMN()-COLUMN($C149)&gt;'MD - IMP'!$D$79),OFFSET(W82,0,-1*'MD - IMP'!$D$79,1,1),0)</f>
        <v>1</v>
      </c>
      <c r="X149" s="277">
        <f ca="1">IF((COLUMN()-COLUMN($C149)&gt;'MD - IMP'!$D$80),OFFSET(X82,0,-1*'MD - IMP'!$D$80,1,1),0)+W149-IF((COLUMN()-COLUMN($C149)&gt;'MD - IMP'!$D$79),OFFSET(X82,0,-1*'MD - IMP'!$D$79,1,1),0)</f>
        <v>0</v>
      </c>
      <c r="Y149" s="277">
        <f ca="1">IF((COLUMN()-COLUMN($C149)&gt;'MD - IMP'!$D$80),OFFSET(Y82,0,-1*'MD - IMP'!$D$80,1,1),0)+X149-IF((COLUMN()-COLUMN($C149)&gt;'MD - IMP'!$D$79),OFFSET(Y82,0,-1*'MD - IMP'!$D$79,1,1),0)</f>
        <v>0</v>
      </c>
      <c r="Z149" s="277">
        <f ca="1">IF((COLUMN()-COLUMN($C149)&gt;'MD - IMP'!$D$80),OFFSET(Z82,0,-1*'MD - IMP'!$D$80,1,1),0)+Y149-IF((COLUMN()-COLUMN($C149)&gt;'MD - IMP'!$D$79),OFFSET(Z82,0,-1*'MD - IMP'!$D$79,1,1),0)</f>
        <v>0</v>
      </c>
      <c r="AA149" s="344">
        <f ca="1">IF((COLUMN()-COLUMN($C149)&gt;'MD - IMP'!$D$80),OFFSET(AA82,0,-1*'MD - IMP'!$D$80,1,1),0)+Z149-IF((COLUMN()-COLUMN($C149)&gt;'MD - IMP'!$D$79),OFFSET(AA82,0,-1*'MD - IMP'!$D$79,1,1),0)</f>
        <v>0</v>
      </c>
      <c r="AB149" s="277">
        <f ca="1">IF((COLUMN()-COLUMN($C149)&gt;'MD - IMP'!$D$80),OFFSET(AB82,0,-1*'MD - IMP'!$D$80,1,1),0)+AA149-IF((COLUMN()-COLUMN($C149)&gt;'MD - IMP'!$D$79),OFFSET(AB82,0,-1*'MD - IMP'!$D$79,1,1),0)</f>
        <v>0</v>
      </c>
      <c r="AC149" s="277">
        <f ca="1">IF((COLUMN()-COLUMN($C149)&gt;'MD - IMP'!$D$80),OFFSET(AC82,0,-1*'MD - IMP'!$D$80,1,1),0)+AB149-IF((COLUMN()-COLUMN($C149)&gt;'MD - IMP'!$D$79),OFFSET(AC82,0,-1*'MD - IMP'!$D$79,1,1),0)</f>
        <v>0</v>
      </c>
      <c r="AD149" s="277">
        <f ca="1">IF((COLUMN()-COLUMN($C149)&gt;'MD - IMP'!$D$80),OFFSET(AD82,0,-1*'MD - IMP'!$D$80,1,1),0)+AC149-IF((COLUMN()-COLUMN($C149)&gt;'MD - IMP'!$D$79),OFFSET(AD82,0,-1*'MD - IMP'!$D$79,1,1),0)</f>
        <v>0</v>
      </c>
      <c r="AE149" s="280">
        <f ca="1">IF((COLUMN()-COLUMN($C149)&gt;'MD - IMP'!$D$80),OFFSET(AE82,0,-1*'MD - IMP'!$D$80,1,1),0)+AD149-IF((COLUMN()-COLUMN($C149)&gt;'MD - IMP'!$D$79),OFFSET(AE82,0,-1*'MD - IMP'!$D$79,1,1),0)</f>
        <v>0</v>
      </c>
      <c r="AF149" s="16"/>
      <c r="AH149" s="16"/>
      <c r="AI149" s="16"/>
      <c r="AL149" s="15"/>
      <c r="AO149" s="15"/>
      <c r="AQ149" s="17"/>
      <c r="AR149" s="16"/>
      <c r="AU149" s="15"/>
      <c r="AX149" s="15"/>
      <c r="BA149" s="15"/>
      <c r="BC149" s="17"/>
      <c r="BD149" s="16"/>
      <c r="BG149" s="15"/>
      <c r="BJ149" s="15"/>
      <c r="BM149" s="15"/>
      <c r="BO149" s="17"/>
      <c r="BP149" s="16"/>
      <c r="BS149" s="15"/>
      <c r="BV149" s="15"/>
      <c r="BY149" s="15"/>
      <c r="CA149" s="17"/>
      <c r="CB149" s="16"/>
      <c r="CE149" s="15"/>
      <c r="CH149" s="15"/>
      <c r="CK149" s="15"/>
      <c r="CM149" s="17"/>
      <c r="CN149" s="16"/>
      <c r="CQ149" s="15"/>
      <c r="CT149" s="15"/>
      <c r="CW149" s="15"/>
      <c r="CY149" s="17"/>
      <c r="CZ149" s="16"/>
      <c r="DC149" s="15"/>
      <c r="DF149" s="15"/>
      <c r="DI149" s="15"/>
      <c r="DK149" s="17"/>
      <c r="DL149" s="16"/>
      <c r="DO149" s="15"/>
      <c r="DR149" s="15"/>
      <c r="DU149" s="15"/>
      <c r="DW149" s="17"/>
      <c r="DX149" s="16"/>
      <c r="EA149" s="15"/>
    </row>
    <row r="150" spans="2:131" x14ac:dyDescent="0.25">
      <c r="B150" s="11" t="str">
        <f>'MD - IMP'!B79</f>
        <v>OP-JI</v>
      </c>
      <c r="C150" s="17"/>
      <c r="D150" s="406">
        <f ca="1">IF((COLUMN()-COLUMN($C150)&gt;'MD - IMP'!$D$80),OFFSET(D83,0,-1*'MD - IMP'!$D$80,1,1),0)+C150-IF((COLUMN()-COLUMN($C150)&gt;'MD - IMP'!$D$79),OFFSET(D83,0,-1*'MD - IMP'!$D$79,1,1),0)</f>
        <v>0</v>
      </c>
      <c r="E150" s="390">
        <f ca="1">IF((COLUMN()-COLUMN($C150)&gt;'MD - IMP'!$D$80),OFFSET(E83,0,-1*'MD - IMP'!$D$80,1,1),0)+D150-IF((COLUMN()-COLUMN($C150)&gt;'MD - IMP'!$D$79),OFFSET(E83,0,-1*'MD - IMP'!$D$79,1,1),0)</f>
        <v>0</v>
      </c>
      <c r="F150" s="390">
        <f ca="1">IF((COLUMN()-COLUMN($C150)&gt;'MD - IMP'!$D$80),OFFSET(F83,0,-1*'MD - IMP'!$D$80,1,1),0)+E150-IF((COLUMN()-COLUMN($C150)&gt;'MD - IMP'!$D$79),OFFSET(F83,0,-1*'MD - IMP'!$D$79,1,1),0)</f>
        <v>0</v>
      </c>
      <c r="G150" s="402">
        <f ca="1">IF((COLUMN()-COLUMN($C150)&gt;'MD - IMP'!$D$80),OFFSET(G83,0,-1*'MD - IMP'!$D$80,1,1),0)+F150-IF((COLUMN()-COLUMN($C150)&gt;'MD - IMP'!$D$79),OFFSET(G83,0,-1*'MD - IMP'!$D$79,1,1),0)</f>
        <v>0</v>
      </c>
      <c r="H150" s="390">
        <f ca="1">IF((COLUMN()-COLUMN($C150)&gt;'MD - IMP'!$D$80),OFFSET(H83,0,-1*'MD - IMP'!$D$80,1,1),0)+G150-IF((COLUMN()-COLUMN($C150)&gt;'MD - IMP'!$D$79),OFFSET(H83,0,-1*'MD - IMP'!$D$79,1,1),0)</f>
        <v>0</v>
      </c>
      <c r="I150" s="390">
        <f ca="1">IF((COLUMN()-COLUMN($C150)&gt;'MD - IMP'!$D$80),OFFSET(I83,0,-1*'MD - IMP'!$D$80,1,1),0)+H150-IF((COLUMN()-COLUMN($C150)&gt;'MD - IMP'!$D$79),OFFSET(I83,0,-1*'MD - IMP'!$D$79,1,1),0)</f>
        <v>0</v>
      </c>
      <c r="J150" s="390">
        <f ca="1">IF((COLUMN()-COLUMN($C150)&gt;'MD - IMP'!$D$80),OFFSET(J83,0,-1*'MD - IMP'!$D$80,1,1),0)+I150-IF((COLUMN()-COLUMN($C150)&gt;'MD - IMP'!$D$79),OFFSET(J83,0,-1*'MD - IMP'!$D$79,1,1),0)</f>
        <v>1</v>
      </c>
      <c r="K150" s="402">
        <f ca="1">IF((COLUMN()-COLUMN($C150)&gt;'MD - IMP'!$D$80),OFFSET(K83,0,-1*'MD - IMP'!$D$80,1,1),0)+J150-IF((COLUMN()-COLUMN($C150)&gt;'MD - IMP'!$D$79),OFFSET(K83,0,-1*'MD - IMP'!$D$79,1,1),0)</f>
        <v>1</v>
      </c>
      <c r="L150" s="277">
        <f ca="1">IF((COLUMN()-COLUMN($C150)&gt;'MD - IMP'!$D$80),OFFSET(L83,0,-1*'MD - IMP'!$D$80,1,1),0)+K150-IF((COLUMN()-COLUMN($C150)&gt;'MD - IMP'!$D$79),OFFSET(L83,0,-1*'MD - IMP'!$D$79,1,1),0)</f>
        <v>0</v>
      </c>
      <c r="M150" s="277">
        <f ca="1">IF((COLUMN()-COLUMN($C150)&gt;'MD - IMP'!$D$80),OFFSET(M83,0,-1*'MD - IMP'!$D$80,1,1),0)+L150-IF((COLUMN()-COLUMN($C150)&gt;'MD - IMP'!$D$79),OFFSET(M83,0,-1*'MD - IMP'!$D$79,1,1),0)</f>
        <v>0</v>
      </c>
      <c r="N150" s="277">
        <f ca="1">IF((COLUMN()-COLUMN($C150)&gt;'MD - IMP'!$D$80),OFFSET(N83,0,-1*'MD - IMP'!$D$80,1,1),0)+M150-IF((COLUMN()-COLUMN($C150)&gt;'MD - IMP'!$D$79),OFFSET(N83,0,-1*'MD - IMP'!$D$79,1,1),0)</f>
        <v>4</v>
      </c>
      <c r="O150" s="344">
        <f ca="1">IF((COLUMN()-COLUMN($C150)&gt;'MD - IMP'!$D$80),OFFSET(O83,0,-1*'MD - IMP'!$D$80,1,1),0)+N150-IF((COLUMN()-COLUMN($C150)&gt;'MD - IMP'!$D$79),OFFSET(O83,0,-1*'MD - IMP'!$D$79,1,1),0)</f>
        <v>5</v>
      </c>
      <c r="P150" s="277">
        <f ca="1">IF((COLUMN()-COLUMN($C150)&gt;'MD - IMP'!$D$80),OFFSET(P83,0,-1*'MD - IMP'!$D$80,1,1),0)+O150-IF((COLUMN()-COLUMN($C150)&gt;'MD - IMP'!$D$79),OFFSET(P83,0,-1*'MD - IMP'!$D$79,1,1),0)</f>
        <v>1</v>
      </c>
      <c r="Q150" s="277">
        <f ca="1">IF((COLUMN()-COLUMN($C150)&gt;'MD - IMP'!$D$80),OFFSET(Q83,0,-1*'MD - IMP'!$D$80,1,1),0)+P150-IF((COLUMN()-COLUMN($C150)&gt;'MD - IMP'!$D$79),OFFSET(Q83,0,-1*'MD - IMP'!$D$79,1,1),0)</f>
        <v>1</v>
      </c>
      <c r="R150" s="277">
        <f ca="1">IF((COLUMN()-COLUMN($C150)&gt;'MD - IMP'!$D$80),OFFSET(R83,0,-1*'MD - IMP'!$D$80,1,1),0)+Q150-IF((COLUMN()-COLUMN($C150)&gt;'MD - IMP'!$D$79),OFFSET(R83,0,-1*'MD - IMP'!$D$79,1,1),0)</f>
        <v>2</v>
      </c>
      <c r="S150" s="344">
        <f ca="1">IF((COLUMN()-COLUMN($C150)&gt;'MD - IMP'!$D$80),OFFSET(S83,0,-1*'MD - IMP'!$D$80,1,1),0)+R150-IF((COLUMN()-COLUMN($C150)&gt;'MD - IMP'!$D$79),OFFSET(S83,0,-1*'MD - IMP'!$D$79,1,1),0)</f>
        <v>8</v>
      </c>
      <c r="T150" s="277">
        <f ca="1">IF((COLUMN()-COLUMN($C150)&gt;'MD - IMP'!$D$80),OFFSET(T83,0,-1*'MD - IMP'!$D$80,1,1),0)+S150-IF((COLUMN()-COLUMN($C150)&gt;'MD - IMP'!$D$79),OFFSET(T83,0,-1*'MD - IMP'!$D$79,1,1),0)</f>
        <v>7</v>
      </c>
      <c r="U150" s="277">
        <f ca="1">IF((COLUMN()-COLUMN($C150)&gt;'MD - IMP'!$D$80),OFFSET(U83,0,-1*'MD - IMP'!$D$80,1,1),0)+T150-IF((COLUMN()-COLUMN($C150)&gt;'MD - IMP'!$D$79),OFFSET(U83,0,-1*'MD - IMP'!$D$79,1,1),0)</f>
        <v>0</v>
      </c>
      <c r="V150" s="277">
        <f ca="1">IF((COLUMN()-COLUMN($C150)&gt;'MD - IMP'!$D$80),OFFSET(V83,0,-1*'MD - IMP'!$D$80,1,1),0)+U150-IF((COLUMN()-COLUMN($C150)&gt;'MD - IMP'!$D$79),OFFSET(V83,0,-1*'MD - IMP'!$D$79,1,1),0)</f>
        <v>0</v>
      </c>
      <c r="W150" s="344">
        <f ca="1">IF((COLUMN()-COLUMN($C150)&gt;'MD - IMP'!$D$80),OFFSET(W83,0,-1*'MD - IMP'!$D$80,1,1),0)+V150-IF((COLUMN()-COLUMN($C150)&gt;'MD - IMP'!$D$79),OFFSET(W83,0,-1*'MD - IMP'!$D$79,1,1),0)</f>
        <v>8</v>
      </c>
      <c r="X150" s="277">
        <f ca="1">IF((COLUMN()-COLUMN($C150)&gt;'MD - IMP'!$D$80),OFFSET(X83,0,-1*'MD - IMP'!$D$80,1,1),0)+W150-IF((COLUMN()-COLUMN($C150)&gt;'MD - IMP'!$D$79),OFFSET(X83,0,-1*'MD - IMP'!$D$79,1,1),0)</f>
        <v>8</v>
      </c>
      <c r="Y150" s="277">
        <f ca="1">IF((COLUMN()-COLUMN($C150)&gt;'MD - IMP'!$D$80),OFFSET(Y83,0,-1*'MD - IMP'!$D$80,1,1),0)+X150-IF((COLUMN()-COLUMN($C150)&gt;'MD - IMP'!$D$79),OFFSET(Y83,0,-1*'MD - IMP'!$D$79,1,1),0)</f>
        <v>2</v>
      </c>
      <c r="Z150" s="277">
        <f ca="1">IF((COLUMN()-COLUMN($C150)&gt;'MD - IMP'!$D$80),OFFSET(Z83,0,-1*'MD - IMP'!$D$80,1,1),0)+Y150-IF((COLUMN()-COLUMN($C150)&gt;'MD - IMP'!$D$79),OFFSET(Z83,0,-1*'MD - IMP'!$D$79,1,1),0)</f>
        <v>2</v>
      </c>
      <c r="AA150" s="344">
        <f ca="1">IF((COLUMN()-COLUMN($C150)&gt;'MD - IMP'!$D$80),OFFSET(AA83,0,-1*'MD - IMP'!$D$80,1,1),0)+Z150-IF((COLUMN()-COLUMN($C150)&gt;'MD - IMP'!$D$79),OFFSET(AA83,0,-1*'MD - IMP'!$D$79,1,1),0)</f>
        <v>0</v>
      </c>
      <c r="AB150" s="277">
        <f ca="1">IF((COLUMN()-COLUMN($C150)&gt;'MD - IMP'!$D$80),OFFSET(AB83,0,-1*'MD - IMP'!$D$80,1,1),0)+AA150-IF((COLUMN()-COLUMN($C150)&gt;'MD - IMP'!$D$79),OFFSET(AB83,0,-1*'MD - IMP'!$D$79,1,1),0)</f>
        <v>0</v>
      </c>
      <c r="AC150" s="277">
        <f ca="1">IF((COLUMN()-COLUMN($C150)&gt;'MD - IMP'!$D$80),OFFSET(AC83,0,-1*'MD - IMP'!$D$80,1,1),0)+AB150-IF((COLUMN()-COLUMN($C150)&gt;'MD - IMP'!$D$79),OFFSET(AC83,0,-1*'MD - IMP'!$D$79,1,1),0)</f>
        <v>0</v>
      </c>
      <c r="AD150" s="277">
        <f ca="1">IF((COLUMN()-COLUMN($C150)&gt;'MD - IMP'!$D$80),OFFSET(AD83,0,-1*'MD - IMP'!$D$80,1,1),0)+AC150-IF((COLUMN()-COLUMN($C150)&gt;'MD - IMP'!$D$79),OFFSET(AD83,0,-1*'MD - IMP'!$D$79,1,1),0)</f>
        <v>0</v>
      </c>
      <c r="AE150" s="280">
        <f ca="1">IF((COLUMN()-COLUMN($C150)&gt;'MD - IMP'!$D$80),OFFSET(AE83,0,-1*'MD - IMP'!$D$80,1,1),0)+AD150-IF((COLUMN()-COLUMN($C150)&gt;'MD - IMP'!$D$79),OFFSET(AE83,0,-1*'MD - IMP'!$D$79,1,1),0)</f>
        <v>0</v>
      </c>
      <c r="AF150" s="16"/>
      <c r="AH150" s="16"/>
      <c r="AI150" s="16"/>
      <c r="AL150" s="15"/>
      <c r="AO150" s="15"/>
      <c r="AQ150" s="17"/>
      <c r="AR150" s="16"/>
      <c r="AU150" s="15"/>
      <c r="AX150" s="15"/>
      <c r="BA150" s="15"/>
      <c r="BC150" s="17"/>
      <c r="BD150" s="16"/>
      <c r="BG150" s="15"/>
      <c r="BJ150" s="15"/>
      <c r="BM150" s="15"/>
      <c r="BO150" s="17"/>
      <c r="BP150" s="16"/>
      <c r="BS150" s="15"/>
      <c r="BV150" s="15"/>
      <c r="BY150" s="15"/>
      <c r="CA150" s="17"/>
      <c r="CB150" s="16"/>
      <c r="CE150" s="15"/>
      <c r="CH150" s="15"/>
      <c r="CK150" s="15"/>
      <c r="CM150" s="17"/>
      <c r="CN150" s="16"/>
      <c r="CQ150" s="15"/>
      <c r="CT150" s="15"/>
      <c r="CW150" s="15"/>
      <c r="CY150" s="17"/>
      <c r="CZ150" s="16"/>
      <c r="DC150" s="15"/>
      <c r="DF150" s="15"/>
      <c r="DI150" s="15"/>
      <c r="DK150" s="17"/>
      <c r="DL150" s="16"/>
      <c r="DO150" s="15"/>
      <c r="DR150" s="15"/>
      <c r="DU150" s="15"/>
      <c r="DW150" s="17"/>
      <c r="DX150" s="16"/>
      <c r="EA150" s="15"/>
    </row>
    <row r="151" spans="2:131" s="534" customFormat="1" x14ac:dyDescent="0.25">
      <c r="B151" s="523" t="str">
        <f>'MD - IMP'!B80</f>
        <v>OP-SP</v>
      </c>
      <c r="C151" s="516"/>
      <c r="D151" s="536">
        <f ca="1">IF((COLUMN()-COLUMN($C151)&gt;'MD - IMP'!$D$80),OFFSET(D84,0,-1*'MD - IMP'!$D$80,1,1),0)+C151-IF((COLUMN()-COLUMN($C151)&gt;'MD - IMP'!$D$79),OFFSET(D84,0,-1*'MD - IMP'!$D$79,1,1),0)</f>
        <v>0</v>
      </c>
      <c r="E151" s="529">
        <f ca="1">IF((COLUMN()-COLUMN($C151)&gt;'MD - IMP'!$D$80),OFFSET(E84,0,-1*'MD - IMP'!$D$80,1,1),0)+D151-IF((COLUMN()-COLUMN($C151)&gt;'MD - IMP'!$D$79),OFFSET(E84,0,-1*'MD - IMP'!$D$79,1,1),0)</f>
        <v>0</v>
      </c>
      <c r="F151" s="529">
        <f ca="1">IF((COLUMN()-COLUMN($C151)&gt;'MD - IMP'!$D$80),OFFSET(F84,0,-1*'MD - IMP'!$D$80,1,1),0)+E151-IF((COLUMN()-COLUMN($C151)&gt;'MD - IMP'!$D$79),OFFSET(F84,0,-1*'MD - IMP'!$D$79,1,1),0)</f>
        <v>0</v>
      </c>
      <c r="G151" s="530">
        <f ca="1">IF((COLUMN()-COLUMN($C151)&gt;'MD - IMP'!$D$80),OFFSET(G84,0,-1*'MD - IMP'!$D$80,1,1),0)+F151-IF((COLUMN()-COLUMN($C151)&gt;'MD - IMP'!$D$79),OFFSET(G84,0,-1*'MD - IMP'!$D$79,1,1),0)</f>
        <v>0</v>
      </c>
      <c r="H151" s="529">
        <f ca="1">IF((COLUMN()-COLUMN($C151)&gt;'MD - IMP'!$D$80),OFFSET(H84,0,-1*'MD - IMP'!$D$80,1,1),0)+G151-IF((COLUMN()-COLUMN($C151)&gt;'MD - IMP'!$D$79),OFFSET(H84,0,-1*'MD - IMP'!$D$79,1,1),0)</f>
        <v>0</v>
      </c>
      <c r="I151" s="529">
        <f ca="1">IF((COLUMN()-COLUMN($C151)&gt;'MD - IMP'!$D$80),OFFSET(I84,0,-1*'MD - IMP'!$D$80,1,1),0)+H151-IF((COLUMN()-COLUMN($C151)&gt;'MD - IMP'!$D$79),OFFSET(I84,0,-1*'MD - IMP'!$D$79,1,1),0)</f>
        <v>0</v>
      </c>
      <c r="J151" s="529">
        <f ca="1">IF((COLUMN()-COLUMN($C151)&gt;'MD - IMP'!$D$80),OFFSET(J84,0,-1*'MD - IMP'!$D$80,1,1),0)+I151-IF((COLUMN()-COLUMN($C151)&gt;'MD - IMP'!$D$79),OFFSET(J84,0,-1*'MD - IMP'!$D$79,1,1),0)</f>
        <v>0</v>
      </c>
      <c r="K151" s="530">
        <f ca="1">IF((COLUMN()-COLUMN($C151)&gt;'MD - IMP'!$D$80),OFFSET(K84,0,-1*'MD - IMP'!$D$80,1,1),0)+J151-IF((COLUMN()-COLUMN($C151)&gt;'MD - IMP'!$D$79),OFFSET(K84,0,-1*'MD - IMP'!$D$79,1,1),0)</f>
        <v>0</v>
      </c>
      <c r="L151" s="531">
        <f ca="1">IF((COLUMN()-COLUMN($C151)&gt;'MD - IMP'!$D$80),OFFSET(L84,0,-1*'MD - IMP'!$D$80,1,1),0)+K151-IF((COLUMN()-COLUMN($C151)&gt;'MD - IMP'!$D$79),OFFSET(L84,0,-1*'MD - IMP'!$D$79,1,1),0)</f>
        <v>1</v>
      </c>
      <c r="M151" s="531">
        <f ca="1">IF((COLUMN()-COLUMN($C151)&gt;'MD - IMP'!$D$80),OFFSET(M84,0,-1*'MD - IMP'!$D$80,1,1),0)+L151-IF((COLUMN()-COLUMN($C151)&gt;'MD - IMP'!$D$79),OFFSET(M84,0,-1*'MD - IMP'!$D$79,1,1),0)</f>
        <v>2</v>
      </c>
      <c r="N151" s="531">
        <f ca="1">IF((COLUMN()-COLUMN($C151)&gt;'MD - IMP'!$D$80),OFFSET(N84,0,-1*'MD - IMP'!$D$80,1,1),0)+M151-IF((COLUMN()-COLUMN($C151)&gt;'MD - IMP'!$D$79),OFFSET(N84,0,-1*'MD - IMP'!$D$79,1,1),0)</f>
        <v>1</v>
      </c>
      <c r="O151" s="532">
        <f ca="1">IF((COLUMN()-COLUMN($C151)&gt;'MD - IMP'!$D$80),OFFSET(O84,0,-1*'MD - IMP'!$D$80,1,1),0)+N151-IF((COLUMN()-COLUMN($C151)&gt;'MD - IMP'!$D$79),OFFSET(O84,0,-1*'MD - IMP'!$D$79,1,1),0)</f>
        <v>0</v>
      </c>
      <c r="P151" s="531">
        <f ca="1">IF((COLUMN()-COLUMN($C151)&gt;'MD - IMP'!$D$80),OFFSET(P84,0,-1*'MD - IMP'!$D$80,1,1),0)+O151-IF((COLUMN()-COLUMN($C151)&gt;'MD - IMP'!$D$79),OFFSET(P84,0,-1*'MD - IMP'!$D$79,1,1),0)</f>
        <v>4</v>
      </c>
      <c r="Q151" s="531">
        <f ca="1">IF((COLUMN()-COLUMN($C151)&gt;'MD - IMP'!$D$80),OFFSET(Q84,0,-1*'MD - IMP'!$D$80,1,1),0)+P151-IF((COLUMN()-COLUMN($C151)&gt;'MD - IMP'!$D$79),OFFSET(Q84,0,-1*'MD - IMP'!$D$79,1,1),0)</f>
        <v>9</v>
      </c>
      <c r="R151" s="531">
        <f ca="1">IF((COLUMN()-COLUMN($C151)&gt;'MD - IMP'!$D$80),OFFSET(R84,0,-1*'MD - IMP'!$D$80,1,1),0)+Q151-IF((COLUMN()-COLUMN($C151)&gt;'MD - IMP'!$D$79),OFFSET(R84,0,-1*'MD - IMP'!$D$79,1,1),0)</f>
        <v>6</v>
      </c>
      <c r="S151" s="532">
        <f ca="1">IF((COLUMN()-COLUMN($C151)&gt;'MD - IMP'!$D$80),OFFSET(S84,0,-1*'MD - IMP'!$D$80,1,1),0)+R151-IF((COLUMN()-COLUMN($C151)&gt;'MD - IMP'!$D$79),OFFSET(S84,0,-1*'MD - IMP'!$D$79,1,1),0)</f>
        <v>1</v>
      </c>
      <c r="T151" s="531">
        <f ca="1">IF((COLUMN()-COLUMN($C151)&gt;'MD - IMP'!$D$80),OFFSET(T84,0,-1*'MD - IMP'!$D$80,1,1),0)+S151-IF((COLUMN()-COLUMN($C151)&gt;'MD - IMP'!$D$79),OFFSET(T84,0,-1*'MD - IMP'!$D$79,1,1),0)</f>
        <v>2</v>
      </c>
      <c r="U151" s="531">
        <f ca="1">IF((COLUMN()-COLUMN($C151)&gt;'MD - IMP'!$D$80),OFFSET(U84,0,-1*'MD - IMP'!$D$80,1,1),0)+T151-IF((COLUMN()-COLUMN($C151)&gt;'MD - IMP'!$D$79),OFFSET(U84,0,-1*'MD - IMP'!$D$79,1,1),0)</f>
        <v>11</v>
      </c>
      <c r="V151" s="531">
        <f ca="1">IF((COLUMN()-COLUMN($C151)&gt;'MD - IMP'!$D$80),OFFSET(V84,0,-1*'MD - IMP'!$D$80,1,1),0)+U151-IF((COLUMN()-COLUMN($C151)&gt;'MD - IMP'!$D$79),OFFSET(V84,0,-1*'MD - IMP'!$D$79,1,1),0)</f>
        <v>16</v>
      </c>
      <c r="W151" s="532">
        <f ca="1">IF((COLUMN()-COLUMN($C151)&gt;'MD - IMP'!$D$80),OFFSET(W84,0,-1*'MD - IMP'!$D$80,1,1),0)+V151-IF((COLUMN()-COLUMN($C151)&gt;'MD - IMP'!$D$79),OFFSET(W84,0,-1*'MD - IMP'!$D$79,1,1),0)</f>
        <v>7</v>
      </c>
      <c r="X151" s="531">
        <f ca="1">IF((COLUMN()-COLUMN($C151)&gt;'MD - IMP'!$D$80),OFFSET(X84,0,-1*'MD - IMP'!$D$80,1,1),0)+W151-IF((COLUMN()-COLUMN($C151)&gt;'MD - IMP'!$D$79),OFFSET(X84,0,-1*'MD - IMP'!$D$79,1,1),0)</f>
        <v>0</v>
      </c>
      <c r="Y151" s="531">
        <f ca="1">IF((COLUMN()-COLUMN($C151)&gt;'MD - IMP'!$D$80),OFFSET(Y84,0,-1*'MD - IMP'!$D$80,1,1),0)+X151-IF((COLUMN()-COLUMN($C151)&gt;'MD - IMP'!$D$79),OFFSET(Y84,0,-1*'MD - IMP'!$D$79,1,1),0)</f>
        <v>7</v>
      </c>
      <c r="Z151" s="531">
        <f ca="1">IF((COLUMN()-COLUMN($C151)&gt;'MD - IMP'!$D$80),OFFSET(Z84,0,-1*'MD - IMP'!$D$80,1,1),0)+Y151-IF((COLUMN()-COLUMN($C151)&gt;'MD - IMP'!$D$79),OFFSET(Z84,0,-1*'MD - IMP'!$D$79,1,1),0)</f>
        <v>13</v>
      </c>
      <c r="AA151" s="532">
        <f ca="1">IF((COLUMN()-COLUMN($C151)&gt;'MD - IMP'!$D$80),OFFSET(AA84,0,-1*'MD - IMP'!$D$80,1,1),0)+Z151-IF((COLUMN()-COLUMN($C151)&gt;'MD - IMP'!$D$79),OFFSET(AA84,0,-1*'MD - IMP'!$D$79,1,1),0)</f>
        <v>9</v>
      </c>
      <c r="AB151" s="531">
        <f ca="1">IF((COLUMN()-COLUMN($C151)&gt;'MD - IMP'!$D$80),OFFSET(AB84,0,-1*'MD - IMP'!$D$80,1,1),0)+AA151-IF((COLUMN()-COLUMN($C151)&gt;'MD - IMP'!$D$79),OFFSET(AB84,0,-1*'MD - IMP'!$D$79,1,1),0)</f>
        <v>6</v>
      </c>
      <c r="AC151" s="531">
        <f ca="1">IF((COLUMN()-COLUMN($C151)&gt;'MD - IMP'!$D$80),OFFSET(AC84,0,-1*'MD - IMP'!$D$80,1,1),0)+AB151-IF((COLUMN()-COLUMN($C151)&gt;'MD - IMP'!$D$79),OFFSET(AC84,0,-1*'MD - IMP'!$D$79,1,1),0)</f>
        <v>3</v>
      </c>
      <c r="AD151" s="531">
        <f ca="1">IF((COLUMN()-COLUMN($C151)&gt;'MD - IMP'!$D$80),OFFSET(AD84,0,-1*'MD - IMP'!$D$80,1,1),0)+AC151-IF((COLUMN()-COLUMN($C151)&gt;'MD - IMP'!$D$79),OFFSET(AD84,0,-1*'MD - IMP'!$D$79,1,1),0)</f>
        <v>0</v>
      </c>
      <c r="AE151" s="533">
        <f ca="1">IF((COLUMN()-COLUMN($C151)&gt;'MD - IMP'!$D$80),OFFSET(AE84,0,-1*'MD - IMP'!$D$80,1,1),0)+AD151-IF((COLUMN()-COLUMN($C151)&gt;'MD - IMP'!$D$79),OFFSET(AE84,0,-1*'MD - IMP'!$D$79,1,1),0)</f>
        <v>0</v>
      </c>
      <c r="AF151" s="529"/>
      <c r="AH151" s="529"/>
      <c r="AI151" s="529"/>
      <c r="AL151" s="535"/>
      <c r="AO151" s="535"/>
      <c r="AQ151" s="516"/>
      <c r="AR151" s="529"/>
      <c r="AU151" s="535"/>
      <c r="AX151" s="535"/>
      <c r="BA151" s="535"/>
      <c r="BC151" s="516"/>
      <c r="BD151" s="529"/>
      <c r="BG151" s="535"/>
      <c r="BJ151" s="535"/>
      <c r="BM151" s="535"/>
      <c r="BO151" s="516"/>
      <c r="BP151" s="529"/>
      <c r="BS151" s="535"/>
      <c r="BV151" s="535"/>
      <c r="BY151" s="535"/>
      <c r="CA151" s="516"/>
      <c r="CB151" s="529"/>
      <c r="CE151" s="535"/>
      <c r="CH151" s="535"/>
      <c r="CK151" s="535"/>
      <c r="CM151" s="516"/>
      <c r="CN151" s="529"/>
      <c r="CQ151" s="535"/>
      <c r="CT151" s="535"/>
      <c r="CW151" s="535"/>
      <c r="CY151" s="516"/>
      <c r="CZ151" s="529"/>
      <c r="DC151" s="535"/>
      <c r="DF151" s="535"/>
      <c r="DI151" s="535"/>
      <c r="DK151" s="516"/>
      <c r="DL151" s="529"/>
      <c r="DO151" s="535"/>
      <c r="DR151" s="535"/>
      <c r="DU151" s="535"/>
      <c r="DW151" s="516"/>
      <c r="DX151" s="529"/>
      <c r="EA151" s="535"/>
    </row>
    <row r="152" spans="2:131" s="385" customFormat="1" x14ac:dyDescent="0.25">
      <c r="B152" s="460" t="str">
        <f>'MD - IMP'!B81</f>
        <v>PJMG</v>
      </c>
      <c r="C152" s="395"/>
      <c r="D152" s="406"/>
      <c r="E152" s="390"/>
      <c r="F152" s="390"/>
      <c r="G152" s="402"/>
      <c r="H152" s="390"/>
      <c r="I152" s="390"/>
      <c r="J152" s="390"/>
      <c r="K152" s="402"/>
      <c r="L152" s="520"/>
      <c r="M152" s="520"/>
      <c r="N152" s="520"/>
      <c r="O152" s="521"/>
      <c r="P152" s="520"/>
      <c r="Q152" s="520"/>
      <c r="R152" s="520"/>
      <c r="S152" s="521"/>
      <c r="T152" s="520"/>
      <c r="U152" s="520"/>
      <c r="V152" s="520"/>
      <c r="W152" s="521"/>
      <c r="X152" s="520"/>
      <c r="Y152" s="520"/>
      <c r="Z152" s="520"/>
      <c r="AA152" s="521"/>
      <c r="AB152" s="520"/>
      <c r="AC152" s="520"/>
      <c r="AD152" s="520"/>
      <c r="AE152" s="522"/>
      <c r="AF152" s="390"/>
      <c r="AH152" s="390"/>
      <c r="AI152" s="390"/>
      <c r="AL152" s="394"/>
      <c r="AO152" s="394"/>
      <c r="AQ152" s="395"/>
      <c r="AR152" s="390"/>
      <c r="AU152" s="394"/>
      <c r="AX152" s="394"/>
      <c r="BA152" s="394"/>
      <c r="BC152" s="395"/>
      <c r="BD152" s="390"/>
      <c r="BG152" s="394"/>
      <c r="BJ152" s="394"/>
      <c r="BM152" s="394"/>
      <c r="BO152" s="395"/>
      <c r="BP152" s="390"/>
      <c r="BS152" s="394"/>
      <c r="BV152" s="394"/>
      <c r="BY152" s="394"/>
      <c r="CA152" s="395"/>
      <c r="CB152" s="390"/>
      <c r="CE152" s="394"/>
      <c r="CH152" s="394"/>
      <c r="CK152" s="394"/>
      <c r="CM152" s="395"/>
      <c r="CN152" s="390"/>
      <c r="CQ152" s="394"/>
      <c r="CT152" s="394"/>
      <c r="CW152" s="394"/>
      <c r="CY152" s="395"/>
      <c r="CZ152" s="390"/>
      <c r="DC152" s="394"/>
      <c r="DF152" s="394"/>
      <c r="DI152" s="394"/>
      <c r="DK152" s="395"/>
      <c r="DL152" s="390"/>
      <c r="DO152" s="394"/>
      <c r="DR152" s="394"/>
      <c r="DU152" s="394"/>
      <c r="DW152" s="395"/>
      <c r="DX152" s="390"/>
      <c r="EA152" s="394"/>
    </row>
    <row r="153" spans="2:131" s="385" customFormat="1" x14ac:dyDescent="0.25">
      <c r="B153" s="460" t="str">
        <f>'MD - IMP'!B82</f>
        <v>SRQA</v>
      </c>
      <c r="C153" s="395"/>
      <c r="D153" s="406"/>
      <c r="E153" s="390"/>
      <c r="F153" s="390"/>
      <c r="G153" s="402"/>
      <c r="H153" s="390"/>
      <c r="I153" s="390"/>
      <c r="J153" s="390"/>
      <c r="K153" s="402"/>
      <c r="L153" s="520"/>
      <c r="M153" s="520"/>
      <c r="N153" s="520"/>
      <c r="O153" s="521"/>
      <c r="P153" s="520"/>
      <c r="Q153" s="520"/>
      <c r="R153" s="520"/>
      <c r="S153" s="521"/>
      <c r="T153" s="520"/>
      <c r="U153" s="520"/>
      <c r="V153" s="520"/>
      <c r="W153" s="521"/>
      <c r="X153" s="520"/>
      <c r="Y153" s="520"/>
      <c r="Z153" s="520"/>
      <c r="AA153" s="521"/>
      <c r="AB153" s="520"/>
      <c r="AC153" s="520"/>
      <c r="AD153" s="520"/>
      <c r="AE153" s="522"/>
      <c r="AF153" s="390"/>
      <c r="AH153" s="390"/>
      <c r="AI153" s="390"/>
      <c r="AL153" s="394"/>
      <c r="AO153" s="394"/>
      <c r="AQ153" s="395"/>
      <c r="AR153" s="390"/>
      <c r="AU153" s="394"/>
      <c r="AX153" s="394"/>
      <c r="BA153" s="394"/>
      <c r="BC153" s="395"/>
      <c r="BD153" s="390"/>
      <c r="BG153" s="394"/>
      <c r="BJ153" s="394"/>
      <c r="BM153" s="394"/>
      <c r="BO153" s="395"/>
      <c r="BP153" s="390"/>
      <c r="BS153" s="394"/>
      <c r="BV153" s="394"/>
      <c r="BY153" s="394"/>
      <c r="CA153" s="395"/>
      <c r="CB153" s="390"/>
      <c r="CE153" s="394"/>
      <c r="CH153" s="394"/>
      <c r="CK153" s="394"/>
      <c r="CM153" s="395"/>
      <c r="CN153" s="390"/>
      <c r="CQ153" s="394"/>
      <c r="CT153" s="394"/>
      <c r="CW153" s="394"/>
      <c r="CY153" s="395"/>
      <c r="CZ153" s="390"/>
      <c r="DC153" s="394"/>
      <c r="DF153" s="394"/>
      <c r="DI153" s="394"/>
      <c r="DK153" s="395"/>
      <c r="DL153" s="390"/>
      <c r="DO153" s="394"/>
      <c r="DR153" s="394"/>
      <c r="DU153" s="394"/>
      <c r="DW153" s="395"/>
      <c r="DX153" s="390"/>
      <c r="EA153" s="394"/>
    </row>
    <row r="154" spans="2:131" s="385" customFormat="1" x14ac:dyDescent="0.25">
      <c r="B154" s="460" t="str">
        <f>'MD - IMP'!B83</f>
        <v>DBA</v>
      </c>
      <c r="C154" s="395"/>
      <c r="D154" s="406"/>
      <c r="E154" s="390"/>
      <c r="F154" s="390"/>
      <c r="G154" s="402"/>
      <c r="H154" s="390"/>
      <c r="I154" s="390"/>
      <c r="J154" s="390"/>
      <c r="K154" s="402"/>
      <c r="L154" s="520"/>
      <c r="M154" s="520"/>
      <c r="N154" s="520"/>
      <c r="O154" s="521"/>
      <c r="P154" s="520"/>
      <c r="Q154" s="520"/>
      <c r="R154" s="520"/>
      <c r="S154" s="521"/>
      <c r="T154" s="520"/>
      <c r="U154" s="520"/>
      <c r="V154" s="520"/>
      <c r="W154" s="521"/>
      <c r="X154" s="520"/>
      <c r="Y154" s="520"/>
      <c r="Z154" s="520"/>
      <c r="AA154" s="521"/>
      <c r="AB154" s="520"/>
      <c r="AC154" s="520"/>
      <c r="AD154" s="520"/>
      <c r="AE154" s="522"/>
      <c r="AF154" s="390"/>
      <c r="AH154" s="390"/>
      <c r="AI154" s="390"/>
      <c r="AL154" s="394"/>
      <c r="AO154" s="394"/>
      <c r="AQ154" s="395"/>
      <c r="AR154" s="390"/>
      <c r="AU154" s="394"/>
      <c r="AX154" s="394"/>
      <c r="BA154" s="394"/>
      <c r="BC154" s="395"/>
      <c r="BD154" s="390"/>
      <c r="BG154" s="394"/>
      <c r="BJ154" s="394"/>
      <c r="BM154" s="394"/>
      <c r="BO154" s="395"/>
      <c r="BP154" s="390"/>
      <c r="BS154" s="394"/>
      <c r="BV154" s="394"/>
      <c r="BY154" s="394"/>
      <c r="CA154" s="395"/>
      <c r="CB154" s="390"/>
      <c r="CE154" s="394"/>
      <c r="CH154" s="394"/>
      <c r="CK154" s="394"/>
      <c r="CM154" s="395"/>
      <c r="CN154" s="390"/>
      <c r="CQ154" s="394"/>
      <c r="CT154" s="394"/>
      <c r="CW154" s="394"/>
      <c r="CY154" s="395"/>
      <c r="CZ154" s="390"/>
      <c r="DC154" s="394"/>
      <c r="DF154" s="394"/>
      <c r="DI154" s="394"/>
      <c r="DK154" s="395"/>
      <c r="DL154" s="390"/>
      <c r="DO154" s="394"/>
      <c r="DR154" s="394"/>
      <c r="DU154" s="394"/>
      <c r="DW154" s="395"/>
      <c r="DX154" s="390"/>
      <c r="EA154" s="394"/>
    </row>
    <row r="155" spans="2:131" s="385" customFormat="1" x14ac:dyDescent="0.25">
      <c r="B155" s="460" t="str">
        <f>'MD - IMP'!B84</f>
        <v>DVPS</v>
      </c>
      <c r="C155" s="395"/>
      <c r="D155" s="406"/>
      <c r="E155" s="390"/>
      <c r="F155" s="390"/>
      <c r="G155" s="402"/>
      <c r="H155" s="390"/>
      <c r="I155" s="390"/>
      <c r="J155" s="390"/>
      <c r="K155" s="402"/>
      <c r="L155" s="520"/>
      <c r="M155" s="520"/>
      <c r="N155" s="520"/>
      <c r="O155" s="521"/>
      <c r="P155" s="520"/>
      <c r="Q155" s="520"/>
      <c r="R155" s="520"/>
      <c r="S155" s="521"/>
      <c r="T155" s="520"/>
      <c r="U155" s="520"/>
      <c r="V155" s="520"/>
      <c r="W155" s="521"/>
      <c r="X155" s="520"/>
      <c r="Y155" s="520"/>
      <c r="Z155" s="520"/>
      <c r="AA155" s="521"/>
      <c r="AB155" s="520"/>
      <c r="AC155" s="520"/>
      <c r="AD155" s="520"/>
      <c r="AE155" s="522"/>
      <c r="AF155" s="390"/>
      <c r="AH155" s="390"/>
      <c r="AI155" s="390"/>
      <c r="AL155" s="394"/>
      <c r="AO155" s="394"/>
      <c r="AQ155" s="395"/>
      <c r="AR155" s="390"/>
      <c r="AU155" s="394"/>
      <c r="AX155" s="394"/>
      <c r="BA155" s="394"/>
      <c r="BC155" s="395"/>
      <c r="BD155" s="390"/>
      <c r="BG155" s="394"/>
      <c r="BJ155" s="394"/>
      <c r="BM155" s="394"/>
      <c r="BO155" s="395"/>
      <c r="BP155" s="390"/>
      <c r="BS155" s="394"/>
      <c r="BV155" s="394"/>
      <c r="BY155" s="394"/>
      <c r="CA155" s="395"/>
      <c r="CB155" s="390"/>
      <c r="CE155" s="394"/>
      <c r="CH155" s="394"/>
      <c r="CK155" s="394"/>
      <c r="CM155" s="395"/>
      <c r="CN155" s="390"/>
      <c r="CQ155" s="394"/>
      <c r="CT155" s="394"/>
      <c r="CW155" s="394"/>
      <c r="CY155" s="395"/>
      <c r="CZ155" s="390"/>
      <c r="DC155" s="394"/>
      <c r="DF155" s="394"/>
      <c r="DI155" s="394"/>
      <c r="DK155" s="395"/>
      <c r="DL155" s="390"/>
      <c r="DO155" s="394"/>
      <c r="DR155" s="394"/>
      <c r="DU155" s="394"/>
      <c r="DW155" s="395"/>
      <c r="DX155" s="390"/>
      <c r="EA155" s="394"/>
    </row>
    <row r="156" spans="2:131" x14ac:dyDescent="0.25">
      <c r="B156" s="11" t="str">
        <f>'MD - IMP'!B85</f>
        <v/>
      </c>
      <c r="C156" s="17"/>
      <c r="D156" s="406"/>
      <c r="E156" s="390"/>
      <c r="F156" s="390"/>
      <c r="G156" s="402"/>
      <c r="H156" s="390"/>
      <c r="I156" s="390"/>
      <c r="J156" s="390"/>
      <c r="K156" s="402"/>
      <c r="L156" s="277"/>
      <c r="M156" s="277"/>
      <c r="N156" s="277"/>
      <c r="O156" s="344"/>
      <c r="P156" s="277"/>
      <c r="Q156" s="277"/>
      <c r="R156" s="277"/>
      <c r="S156" s="344"/>
      <c r="T156" s="277"/>
      <c r="U156" s="277"/>
      <c r="V156" s="277"/>
      <c r="W156" s="344"/>
      <c r="X156" s="278"/>
      <c r="Y156" s="278"/>
      <c r="Z156" s="278"/>
      <c r="AA156" s="344"/>
      <c r="AB156" s="277"/>
      <c r="AC156" s="277"/>
      <c r="AD156" s="277"/>
      <c r="AE156" s="280"/>
      <c r="AF156" s="16"/>
      <c r="AH156" s="16"/>
      <c r="AI156" s="16"/>
      <c r="AL156" s="15"/>
      <c r="AO156" s="15"/>
      <c r="AQ156" s="17"/>
      <c r="AR156" s="16"/>
      <c r="AU156" s="15"/>
      <c r="AX156" s="15"/>
      <c r="BA156" s="15"/>
      <c r="BC156" s="17"/>
      <c r="BD156" s="16"/>
      <c r="BG156" s="15"/>
      <c r="BJ156" s="15"/>
      <c r="BM156" s="15"/>
      <c r="BO156" s="17"/>
      <c r="BP156" s="16"/>
      <c r="BS156" s="15"/>
      <c r="BV156" s="15"/>
      <c r="BY156" s="15"/>
      <c r="CA156" s="17"/>
      <c r="CB156" s="16"/>
      <c r="CE156" s="15"/>
      <c r="CH156" s="15"/>
      <c r="CK156" s="15"/>
      <c r="CM156" s="17"/>
      <c r="CN156" s="16"/>
      <c r="CQ156" s="15"/>
      <c r="CT156" s="15"/>
      <c r="CW156" s="15"/>
      <c r="CY156" s="17"/>
      <c r="CZ156" s="16"/>
      <c r="DC156" s="15"/>
      <c r="DF156" s="15"/>
      <c r="DI156" s="15"/>
      <c r="DK156" s="17"/>
      <c r="DL156" s="16"/>
      <c r="DO156" s="15"/>
      <c r="DR156" s="15"/>
      <c r="DU156" s="15"/>
      <c r="DW156" s="17"/>
    </row>
    <row r="157" spans="2:131" x14ac:dyDescent="0.25">
      <c r="B157" s="11" t="str">
        <f>'MD - IMP'!B86</f>
        <v/>
      </c>
      <c r="C157" s="17"/>
      <c r="D157" s="407"/>
      <c r="E157" s="16"/>
      <c r="F157" s="16"/>
      <c r="G157" s="350"/>
      <c r="H157" s="16"/>
      <c r="I157" s="16"/>
      <c r="J157" s="16"/>
      <c r="K157" s="350"/>
      <c r="L157" s="277"/>
      <c r="M157" s="277"/>
      <c r="N157" s="277"/>
      <c r="O157" s="344"/>
      <c r="P157" s="277"/>
      <c r="Q157" s="277"/>
      <c r="R157" s="277"/>
      <c r="S157" s="344"/>
      <c r="T157" s="277"/>
      <c r="U157" s="277"/>
      <c r="V157" s="277"/>
      <c r="W157" s="344"/>
      <c r="X157" s="278"/>
      <c r="Y157" s="278"/>
      <c r="Z157" s="278"/>
      <c r="AA157" s="344"/>
      <c r="AB157" s="277"/>
      <c r="AC157" s="277"/>
      <c r="AD157" s="277"/>
      <c r="AE157" s="280"/>
      <c r="AF157" s="16"/>
      <c r="AH157" s="16"/>
      <c r="AI157" s="16"/>
      <c r="AL157" s="15"/>
      <c r="AO157" s="15"/>
      <c r="AQ157" s="17"/>
      <c r="AR157" s="16"/>
      <c r="AU157" s="15"/>
      <c r="AX157" s="15"/>
      <c r="BA157" s="15"/>
      <c r="BC157" s="17"/>
      <c r="BD157" s="16"/>
      <c r="BG157" s="15"/>
      <c r="BJ157" s="15"/>
      <c r="BM157" s="15"/>
      <c r="BO157" s="17"/>
      <c r="BP157" s="16"/>
      <c r="BS157" s="15"/>
      <c r="BV157" s="15"/>
      <c r="BY157" s="15"/>
      <c r="CA157" s="17"/>
      <c r="CB157" s="16"/>
      <c r="CE157" s="15"/>
      <c r="CH157" s="15"/>
      <c r="CK157" s="15"/>
      <c r="CM157" s="17"/>
      <c r="CN157" s="16"/>
      <c r="CQ157" s="15"/>
      <c r="CT157" s="15"/>
      <c r="CW157" s="15"/>
      <c r="CY157" s="17"/>
      <c r="CZ157" s="16"/>
      <c r="DC157" s="15"/>
      <c r="DF157" s="15"/>
      <c r="DI157" s="15"/>
      <c r="DK157" s="17"/>
      <c r="DL157" s="16"/>
      <c r="DO157" s="15"/>
      <c r="DR157" s="15"/>
      <c r="DU157" s="15"/>
      <c r="DW157" s="17"/>
    </row>
    <row r="158" spans="2:131" x14ac:dyDescent="0.25">
      <c r="B158" s="11" t="str">
        <f>'MD - IMP'!B87</f>
        <v/>
      </c>
      <c r="C158" s="17"/>
      <c r="D158" s="407"/>
      <c r="E158" s="16"/>
      <c r="F158" s="16"/>
      <c r="G158" s="350"/>
      <c r="H158" s="16"/>
      <c r="I158" s="16"/>
      <c r="J158" s="16"/>
      <c r="K158" s="350"/>
      <c r="L158" s="277"/>
      <c r="M158" s="277"/>
      <c r="N158" s="277"/>
      <c r="O158" s="344"/>
      <c r="P158" s="277"/>
      <c r="Q158" s="277"/>
      <c r="R158" s="277"/>
      <c r="S158" s="344"/>
      <c r="T158" s="277"/>
      <c r="U158" s="277"/>
      <c r="V158" s="277"/>
      <c r="W158" s="344"/>
      <c r="X158" s="278"/>
      <c r="Y158" s="278"/>
      <c r="Z158" s="278"/>
      <c r="AA158" s="344"/>
      <c r="AB158" s="277"/>
      <c r="AC158" s="277"/>
      <c r="AD158" s="277"/>
      <c r="AE158" s="280"/>
      <c r="AF158" s="16"/>
      <c r="AH158" s="16"/>
      <c r="AI158" s="16"/>
      <c r="AL158" s="15"/>
      <c r="AO158" s="15"/>
      <c r="AQ158" s="17"/>
      <c r="AR158" s="16"/>
      <c r="AU158" s="15"/>
      <c r="AX158" s="15"/>
      <c r="BA158" s="15"/>
      <c r="BC158" s="17"/>
      <c r="BD158" s="16"/>
      <c r="BG158" s="15"/>
      <c r="BJ158" s="15"/>
      <c r="BM158" s="15"/>
      <c r="BO158" s="17"/>
      <c r="BP158" s="16"/>
      <c r="BS158" s="15"/>
      <c r="BV158" s="15"/>
      <c r="BY158" s="15"/>
      <c r="CA158" s="17"/>
      <c r="CB158" s="16"/>
      <c r="CE158" s="15"/>
      <c r="CH158" s="15"/>
      <c r="CK158" s="15"/>
      <c r="CM158" s="17"/>
      <c r="CN158" s="16"/>
      <c r="CQ158" s="15"/>
      <c r="CT158" s="15"/>
      <c r="CW158" s="15"/>
      <c r="CY158" s="17"/>
      <c r="CZ158" s="16"/>
      <c r="DC158" s="15"/>
      <c r="DF158" s="15"/>
      <c r="DI158" s="15"/>
      <c r="DK158" s="17"/>
      <c r="DL158" s="16"/>
      <c r="DO158" s="15"/>
      <c r="DR158" s="15"/>
      <c r="DU158" s="15"/>
      <c r="DW158" s="17"/>
    </row>
    <row r="159" spans="2:131" ht="17.25" thickBot="1" x14ac:dyDescent="0.3">
      <c r="B159" s="11" t="str">
        <f>'MD - IMP'!B88</f>
        <v/>
      </c>
      <c r="C159" s="17"/>
      <c r="D159" s="407"/>
      <c r="E159" s="16"/>
      <c r="F159" s="16"/>
      <c r="G159" s="350"/>
      <c r="H159" s="16"/>
      <c r="I159" s="16"/>
      <c r="J159" s="16"/>
      <c r="K159" s="350"/>
      <c r="L159" s="277"/>
      <c r="M159" s="277"/>
      <c r="N159" s="277"/>
      <c r="O159" s="344"/>
      <c r="P159" s="277"/>
      <c r="Q159" s="277"/>
      <c r="R159" s="277"/>
      <c r="S159" s="344"/>
      <c r="T159" s="277"/>
      <c r="U159" s="277"/>
      <c r="V159" s="277"/>
      <c r="W159" s="344"/>
      <c r="X159" s="278"/>
      <c r="Y159" s="278"/>
      <c r="Z159" s="278"/>
      <c r="AA159" s="344"/>
      <c r="AB159" s="277"/>
      <c r="AC159" s="277"/>
      <c r="AD159" s="277"/>
      <c r="AE159" s="280"/>
      <c r="AF159" s="16"/>
      <c r="AH159" s="16"/>
      <c r="AI159" s="16"/>
      <c r="AL159" s="15"/>
      <c r="AO159" s="15"/>
      <c r="AQ159" s="17"/>
      <c r="AR159" s="16"/>
      <c r="AU159" s="15"/>
      <c r="AX159" s="15"/>
      <c r="BA159" s="15"/>
      <c r="BC159" s="17"/>
      <c r="BD159" s="16"/>
      <c r="BG159" s="15"/>
      <c r="BJ159" s="15"/>
      <c r="BM159" s="15"/>
      <c r="BO159" s="17"/>
      <c r="BP159" s="16"/>
      <c r="BS159" s="15"/>
      <c r="BV159" s="15"/>
      <c r="BY159" s="15"/>
      <c r="CA159" s="17"/>
      <c r="CB159" s="16"/>
      <c r="CE159" s="15"/>
      <c r="CH159" s="15"/>
      <c r="CK159" s="15"/>
      <c r="CM159" s="17"/>
      <c r="CN159" s="16"/>
      <c r="CQ159" s="15"/>
      <c r="CT159" s="15"/>
      <c r="CW159" s="15"/>
      <c r="CY159" s="17"/>
      <c r="CZ159" s="16"/>
      <c r="DC159" s="15"/>
      <c r="DF159" s="15"/>
      <c r="DI159" s="15"/>
      <c r="DK159" s="17"/>
      <c r="DL159" s="16"/>
      <c r="DO159" s="15"/>
      <c r="DR159" s="15"/>
      <c r="DU159" s="15"/>
      <c r="DW159" s="17"/>
    </row>
    <row r="160" spans="2:131" s="32" customFormat="1" ht="17.25" thickTop="1" x14ac:dyDescent="0.25">
      <c r="B160" s="30"/>
      <c r="C160" s="31"/>
      <c r="D160" s="408"/>
      <c r="G160" s="403"/>
      <c r="K160" s="403"/>
      <c r="L160" s="274"/>
      <c r="M160" s="274"/>
      <c r="N160" s="274"/>
      <c r="O160" s="349"/>
      <c r="P160" s="274"/>
      <c r="Q160" s="274"/>
      <c r="R160" s="274"/>
      <c r="S160" s="349"/>
      <c r="T160" s="274"/>
      <c r="U160" s="274"/>
      <c r="V160" s="274"/>
      <c r="W160" s="349"/>
      <c r="X160" s="274"/>
      <c r="Y160" s="274"/>
      <c r="Z160" s="274"/>
      <c r="AA160" s="349"/>
      <c r="AB160" s="274"/>
      <c r="AC160" s="274"/>
      <c r="AD160" s="274"/>
      <c r="AE160" s="276"/>
      <c r="AL160" s="33"/>
      <c r="AO160" s="33"/>
      <c r="AQ160" s="31"/>
      <c r="AU160" s="33"/>
      <c r="AX160" s="33"/>
      <c r="BA160" s="33"/>
      <c r="BC160" s="31"/>
      <c r="BG160" s="33"/>
      <c r="BJ160" s="33"/>
      <c r="BM160" s="33"/>
      <c r="BO160" s="31"/>
      <c r="BS160" s="33"/>
      <c r="BV160" s="33"/>
      <c r="BY160" s="33"/>
      <c r="CA160" s="31"/>
      <c r="CE160" s="33"/>
      <c r="CH160" s="33"/>
      <c r="CK160" s="33"/>
      <c r="CM160" s="31"/>
      <c r="CQ160" s="33"/>
      <c r="CT160" s="33"/>
      <c r="CW160" s="33"/>
      <c r="CY160" s="31"/>
      <c r="DC160" s="33"/>
      <c r="DF160" s="33"/>
      <c r="DI160" s="33"/>
      <c r="DK160" s="31"/>
      <c r="DO160" s="33"/>
      <c r="DR160" s="33"/>
      <c r="DU160" s="33"/>
      <c r="DW160" s="31"/>
    </row>
    <row r="161" spans="2:131" x14ac:dyDescent="0.25">
      <c r="B161" s="11" t="s">
        <v>342</v>
      </c>
      <c r="C161" s="17"/>
      <c r="D161" s="407">
        <f ca="1">SUM(D135:D159)</f>
        <v>0</v>
      </c>
      <c r="E161" s="16">
        <f t="shared" ref="E161:K161" ca="1" si="29">SUM(E135:E159)</f>
        <v>0</v>
      </c>
      <c r="F161" s="16">
        <f t="shared" ca="1" si="29"/>
        <v>20</v>
      </c>
      <c r="G161" s="350">
        <f t="shared" ca="1" si="29"/>
        <v>21</v>
      </c>
      <c r="H161" s="16">
        <f t="shared" ca="1" si="29"/>
        <v>1</v>
      </c>
      <c r="I161" s="16">
        <f t="shared" ca="1" si="29"/>
        <v>0</v>
      </c>
      <c r="J161" s="16">
        <f t="shared" ca="1" si="29"/>
        <v>20</v>
      </c>
      <c r="K161" s="350">
        <f t="shared" ca="1" si="29"/>
        <v>36</v>
      </c>
      <c r="L161" s="277">
        <f ca="1">SUM(L135:L159)</f>
        <v>20</v>
      </c>
      <c r="M161" s="277">
        <f t="shared" ref="M161:AE161" ca="1" si="30">SUM(M135:M159)</f>
        <v>8</v>
      </c>
      <c r="N161" s="277">
        <f t="shared" ca="1" si="30"/>
        <v>24</v>
      </c>
      <c r="O161" s="344">
        <f t="shared" ca="1" si="30"/>
        <v>52</v>
      </c>
      <c r="P161" s="277">
        <f t="shared" ca="1" si="30"/>
        <v>48</v>
      </c>
      <c r="Q161" s="277">
        <f t="shared" ca="1" si="30"/>
        <v>40</v>
      </c>
      <c r="R161" s="277">
        <f t="shared" ca="1" si="30"/>
        <v>32</v>
      </c>
      <c r="S161" s="344">
        <f t="shared" ca="1" si="30"/>
        <v>52</v>
      </c>
      <c r="T161" s="277">
        <f t="shared" ca="1" si="30"/>
        <v>56</v>
      </c>
      <c r="U161" s="277">
        <f t="shared" ca="1" si="30"/>
        <v>52</v>
      </c>
      <c r="V161" s="277">
        <f t="shared" ca="1" si="30"/>
        <v>72</v>
      </c>
      <c r="W161" s="344">
        <f t="shared" ca="1" si="30"/>
        <v>64</v>
      </c>
      <c r="X161" s="278">
        <f t="shared" ca="1" si="30"/>
        <v>32</v>
      </c>
      <c r="Y161" s="278">
        <f t="shared" ca="1" si="30"/>
        <v>36</v>
      </c>
      <c r="Z161" s="278">
        <f t="shared" ca="1" si="30"/>
        <v>60</v>
      </c>
      <c r="AA161" s="344">
        <f t="shared" ca="1" si="30"/>
        <v>36</v>
      </c>
      <c r="AB161" s="277">
        <f t="shared" ca="1" si="30"/>
        <v>24</v>
      </c>
      <c r="AC161" s="277">
        <f t="shared" ca="1" si="30"/>
        <v>12</v>
      </c>
      <c r="AD161" s="277">
        <f t="shared" ca="1" si="30"/>
        <v>0</v>
      </c>
      <c r="AE161" s="280">
        <f t="shared" ca="1" si="30"/>
        <v>0</v>
      </c>
      <c r="AF161" s="16"/>
      <c r="AH161" s="16"/>
      <c r="AI161" s="16"/>
      <c r="AL161" s="15"/>
      <c r="AO161" s="15"/>
      <c r="AQ161" s="17"/>
      <c r="AR161" s="16"/>
      <c r="AU161" s="15"/>
      <c r="AX161" s="15"/>
      <c r="BA161" s="15"/>
      <c r="BC161" s="17"/>
      <c r="BD161" s="16"/>
      <c r="BG161" s="15"/>
      <c r="BJ161" s="15"/>
      <c r="BM161" s="15"/>
      <c r="BO161" s="17"/>
      <c r="BP161" s="16"/>
      <c r="BS161" s="15"/>
      <c r="BV161" s="15"/>
      <c r="BY161" s="15"/>
      <c r="CA161" s="17"/>
      <c r="CB161" s="16"/>
      <c r="CE161" s="15"/>
      <c r="CH161" s="15"/>
      <c r="CK161" s="15"/>
      <c r="CM161" s="17"/>
      <c r="CN161" s="16"/>
      <c r="CQ161" s="15"/>
      <c r="CT161" s="15"/>
      <c r="CW161" s="15"/>
      <c r="CY161" s="17"/>
      <c r="CZ161" s="16"/>
      <c r="DC161" s="15"/>
      <c r="DF161" s="15"/>
      <c r="DI161" s="15"/>
      <c r="DK161" s="17"/>
      <c r="DL161" s="16"/>
      <c r="DO161" s="15"/>
      <c r="DR161" s="15"/>
      <c r="DU161" s="15"/>
      <c r="DW161" s="17"/>
    </row>
    <row r="162" spans="2:131" x14ac:dyDescent="0.25">
      <c r="C162" s="17"/>
      <c r="D162" s="407"/>
      <c r="E162" s="16"/>
      <c r="F162" s="16"/>
      <c r="G162" s="350"/>
      <c r="H162" s="16"/>
      <c r="I162" s="16"/>
      <c r="J162" s="16"/>
      <c r="K162" s="350"/>
      <c r="L162" s="16"/>
      <c r="M162" s="16"/>
      <c r="N162" s="16"/>
      <c r="O162" s="350"/>
      <c r="P162" s="16"/>
      <c r="Q162" s="16"/>
      <c r="R162" s="16"/>
      <c r="S162" s="350"/>
      <c r="T162" s="16"/>
      <c r="U162" s="16"/>
      <c r="V162" s="16"/>
      <c r="W162" s="350"/>
      <c r="AA162" s="350"/>
      <c r="AB162" s="16"/>
      <c r="AC162" s="16"/>
      <c r="AD162" s="16"/>
      <c r="AE162" s="17"/>
      <c r="AF162" s="16"/>
      <c r="AH162" s="16"/>
      <c r="AI162" s="16"/>
      <c r="AL162" s="15"/>
      <c r="AO162" s="15"/>
      <c r="AQ162" s="17"/>
      <c r="AR162" s="16"/>
      <c r="AU162" s="15"/>
      <c r="AX162" s="15"/>
      <c r="BA162" s="15"/>
      <c r="BC162" s="17"/>
      <c r="BD162" s="16"/>
      <c r="BG162" s="15"/>
      <c r="BJ162" s="15"/>
      <c r="BM162" s="15"/>
      <c r="BO162" s="17"/>
      <c r="BP162" s="16"/>
      <c r="BS162" s="15"/>
      <c r="BV162" s="15"/>
      <c r="BY162" s="15"/>
      <c r="CA162" s="17"/>
      <c r="CB162" s="16"/>
      <c r="CE162" s="15"/>
      <c r="CH162" s="15"/>
      <c r="CK162" s="15"/>
      <c r="CM162" s="17"/>
      <c r="CN162" s="16"/>
      <c r="CQ162" s="15"/>
      <c r="CT162" s="15"/>
      <c r="CW162" s="15"/>
      <c r="CY162" s="17"/>
      <c r="CZ162" s="16"/>
      <c r="DC162" s="15"/>
      <c r="DF162" s="15"/>
      <c r="DI162" s="15"/>
      <c r="DK162" s="17"/>
      <c r="DL162" s="16"/>
      <c r="DO162" s="15"/>
      <c r="DR162" s="15"/>
      <c r="DU162" s="15"/>
      <c r="DW162" s="17"/>
    </row>
    <row r="163" spans="2:131" x14ac:dyDescent="0.25">
      <c r="B163" s="11" t="s">
        <v>381</v>
      </c>
      <c r="C163" s="17"/>
      <c r="D163" s="407"/>
      <c r="E163" s="16"/>
      <c r="F163" s="16"/>
      <c r="G163" s="350">
        <f ca="1">SUM(D161:G161)</f>
        <v>41</v>
      </c>
      <c r="H163" s="16"/>
      <c r="I163" s="16"/>
      <c r="J163" s="16"/>
      <c r="K163" s="350">
        <f ca="1">SUM(H161:K161)</f>
        <v>57</v>
      </c>
      <c r="L163" s="16"/>
      <c r="M163" s="16"/>
      <c r="N163" s="16"/>
      <c r="O163" s="350">
        <f ca="1">SUM(L161:O161)</f>
        <v>104</v>
      </c>
      <c r="P163" s="16"/>
      <c r="Q163" s="16"/>
      <c r="R163" s="16"/>
      <c r="S163" s="350">
        <f ca="1">SUM(P161:S161)</f>
        <v>172</v>
      </c>
      <c r="T163" s="16"/>
      <c r="U163" s="16"/>
      <c r="V163" s="16"/>
      <c r="W163" s="350">
        <f ca="1">SUM(T161:W161)</f>
        <v>244</v>
      </c>
      <c r="AA163" s="350">
        <f ca="1">SUM(X161:AA161)</f>
        <v>164</v>
      </c>
      <c r="AB163" s="16"/>
      <c r="AC163" s="16"/>
      <c r="AD163" s="16"/>
      <c r="AE163" s="17">
        <f ca="1">SUM(AB161:AE161)</f>
        <v>36</v>
      </c>
      <c r="AF163" s="16"/>
      <c r="AH163" s="16"/>
      <c r="AI163" s="16"/>
      <c r="AL163" s="15"/>
      <c r="AO163" s="15"/>
      <c r="AQ163" s="17"/>
      <c r="AR163" s="16"/>
      <c r="AU163" s="15"/>
      <c r="AX163" s="15"/>
      <c r="BA163" s="15"/>
      <c r="BC163" s="17"/>
      <c r="BD163" s="16"/>
      <c r="BG163" s="15"/>
      <c r="BJ163" s="15"/>
      <c r="BM163" s="15"/>
      <c r="BO163" s="17"/>
      <c r="BP163" s="16"/>
      <c r="BS163" s="15"/>
      <c r="BV163" s="15"/>
      <c r="BY163" s="15"/>
      <c r="CA163" s="17"/>
      <c r="CB163" s="16"/>
      <c r="CE163" s="15"/>
      <c r="CH163" s="15"/>
      <c r="CK163" s="15"/>
      <c r="CM163" s="17"/>
      <c r="CN163" s="16"/>
      <c r="CQ163" s="15"/>
      <c r="CT163" s="15"/>
      <c r="CW163" s="15"/>
      <c r="CY163" s="17"/>
      <c r="CZ163" s="16"/>
      <c r="DC163" s="15"/>
      <c r="DF163" s="15"/>
      <c r="DI163" s="15"/>
      <c r="DK163" s="17"/>
      <c r="DL163" s="16"/>
      <c r="DO163" s="15"/>
      <c r="DR163" s="15"/>
      <c r="DU163" s="15"/>
      <c r="DW163" s="17"/>
    </row>
    <row r="164" spans="2:131" x14ac:dyDescent="0.25">
      <c r="C164" s="17"/>
      <c r="D164" s="407"/>
      <c r="E164" s="16"/>
      <c r="F164" s="16"/>
      <c r="G164" s="350"/>
      <c r="H164" s="16"/>
      <c r="I164" s="16"/>
      <c r="J164" s="16"/>
      <c r="K164" s="350"/>
      <c r="L164" s="16"/>
      <c r="M164" s="16"/>
      <c r="N164" s="16"/>
      <c r="O164" s="350"/>
      <c r="P164" s="16"/>
      <c r="Q164" s="16"/>
      <c r="R164" s="16"/>
      <c r="S164" s="350"/>
      <c r="T164" s="16"/>
      <c r="U164" s="16"/>
      <c r="V164" s="16"/>
      <c r="W164" s="350"/>
      <c r="AA164" s="350"/>
      <c r="AB164" s="16"/>
      <c r="AC164" s="16"/>
      <c r="AD164" s="16"/>
      <c r="AE164" s="17"/>
      <c r="AF164" s="16"/>
      <c r="AH164" s="16"/>
      <c r="AI164" s="16"/>
      <c r="AL164" s="15"/>
      <c r="AO164" s="15"/>
      <c r="AQ164" s="17"/>
      <c r="AR164" s="16"/>
      <c r="AU164" s="15"/>
      <c r="AX164" s="15"/>
      <c r="BA164" s="15"/>
      <c r="BC164" s="17"/>
      <c r="BD164" s="16"/>
      <c r="BG164" s="15"/>
      <c r="BJ164" s="15"/>
      <c r="BM164" s="15"/>
      <c r="BO164" s="17"/>
      <c r="BP164" s="16"/>
      <c r="BS164" s="15"/>
      <c r="BV164" s="15"/>
      <c r="BY164" s="15"/>
      <c r="CA164" s="17"/>
      <c r="CB164" s="16"/>
      <c r="CE164" s="15"/>
      <c r="CH164" s="15"/>
      <c r="CK164" s="15"/>
      <c r="CM164" s="17"/>
      <c r="CN164" s="16"/>
      <c r="CQ164" s="15"/>
      <c r="CT164" s="15"/>
      <c r="CW164" s="15"/>
      <c r="CY164" s="17"/>
      <c r="CZ164" s="16"/>
      <c r="DC164" s="15"/>
      <c r="DF164" s="15"/>
      <c r="DI164" s="15"/>
      <c r="DK164" s="17"/>
      <c r="DL164" s="16"/>
      <c r="DO164" s="15"/>
      <c r="DR164" s="15"/>
      <c r="DU164" s="15"/>
      <c r="DW164" s="17"/>
    </row>
    <row r="167" spans="2:131" s="519" customFormat="1" ht="17.25" thickBot="1" x14ac:dyDescent="0.3">
      <c r="B167" s="543" t="s">
        <v>474</v>
      </c>
      <c r="D167" s="549"/>
    </row>
    <row r="168" spans="2:131" s="389" customFormat="1" ht="17.25" thickTop="1" x14ac:dyDescent="0.25">
      <c r="B168" s="512" t="str">
        <f>'MD - IMP'!B64</f>
        <v>MSTR</v>
      </c>
      <c r="C168" s="538"/>
      <c r="D168" s="405">
        <f ca="1">IF((COLUMN()-COLUMN($C168)&gt;'MD - IMP'!$D$67),OFFSET(D68,0,-1*'MD - IMP'!$D$67,1,1),0)+C168-IF((COLUMN()-COLUMN($C168)&gt;'MD - IMP'!$D$66),OFFSET(D68,0,-1*'MD - IMP'!$D$66,1,1),0)</f>
        <v>0</v>
      </c>
      <c r="E168" s="389">
        <f ca="1">IF((COLUMN()-COLUMN($C168)&gt;'MD - IMP'!$D$67),OFFSET(E68,0,-1*'MD - IMP'!$D$67,1,1),0)+D168-IF((COLUMN()-COLUMN($C168)&gt;'MD - IMP'!$D$66),OFFSET(E68,0,-1*'MD - IMP'!$D$66,1,1),0)</f>
        <v>0</v>
      </c>
      <c r="F168" s="389">
        <f ca="1">IF((COLUMN()-COLUMN($C168)&gt;'MD - IMP'!$D$67),OFFSET(F68,0,-1*'MD - IMP'!$D$67,1,1),0)+E168-IF((COLUMN()-COLUMN($C168)&gt;'MD - IMP'!$D$66),OFFSET(F68,0,-1*'MD - IMP'!$D$66,1,1),0)</f>
        <v>0</v>
      </c>
      <c r="G168" s="401">
        <f ca="1">IF((COLUMN()-COLUMN($C168)&gt;'MD - IMP'!$D$67),OFFSET(G68,0,-1*'MD - IMP'!$D$67,1,1),0)+F168-IF((COLUMN()-COLUMN($C168)&gt;'MD - IMP'!$D$66),OFFSET(G68,0,-1*'MD - IMP'!$D$66,1,1),0)</f>
        <v>0</v>
      </c>
      <c r="H168" s="389">
        <f ca="1">IF((COLUMN()-COLUMN($C168)&gt;'MD - IMP'!$D$67),OFFSET(H68,0,-1*'MD - IMP'!$D$67,1,1),0)+G168-IF((COLUMN()-COLUMN($C168)&gt;'MD - IMP'!$D$66),OFFSET(H68,0,-1*'MD - IMP'!$D$66,1,1),0)</f>
        <v>0</v>
      </c>
      <c r="I168" s="389">
        <f ca="1">IF((COLUMN()-COLUMN($C168)&gt;'MD - IMP'!$D$67),OFFSET(I68,0,-1*'MD - IMP'!$D$67,1,1),0)+H168-IF((COLUMN()-COLUMN($C168)&gt;'MD - IMP'!$D$66),OFFSET(I68,0,-1*'MD - IMP'!$D$66,1,1),0)</f>
        <v>1</v>
      </c>
      <c r="J168" s="389">
        <f ca="1">IF((COLUMN()-COLUMN($C168)&gt;'MD - IMP'!$D$67),OFFSET(J68,0,-1*'MD - IMP'!$D$67,1,1),0)+I168-IF((COLUMN()-COLUMN($C168)&gt;'MD - IMP'!$D$66),OFFSET(J68,0,-1*'MD - IMP'!$D$66,1,1),0)</f>
        <v>1</v>
      </c>
      <c r="K168" s="401">
        <f ca="1">IF((COLUMN()-COLUMN($C168)&gt;'MD - IMP'!$D$67),OFFSET(K68,0,-1*'MD - IMP'!$D$67,1,1),0)+J168-IF((COLUMN()-COLUMN($C168)&gt;'MD - IMP'!$D$66),OFFSET(K68,0,-1*'MD - IMP'!$D$66,1,1),0)</f>
        <v>1</v>
      </c>
      <c r="L168" s="513">
        <f ca="1">IF((COLUMN()-COLUMN($C168)&gt;'MD - IMP'!$D$67),OFFSET(L68,0,-1*'MD - IMP'!$D$67,1,1),0)+K168-IF((COLUMN()-COLUMN($C168)&gt;'MD - IMP'!$D$66),OFFSET(L68,0,-1*'MD - IMP'!$D$66,1,1),0)</f>
        <v>1</v>
      </c>
      <c r="M168" s="513">
        <f ca="1">IF((COLUMN()-COLUMN($C168)&gt;'MD - IMP'!$D$67),OFFSET(M68,0,-1*'MD - IMP'!$D$67,1,1),0)+L168-IF((COLUMN()-COLUMN($C168)&gt;'MD - IMP'!$D$66),OFFSET(M68,0,-1*'MD - IMP'!$D$66,1,1),0)</f>
        <v>0</v>
      </c>
      <c r="N168" s="513">
        <f ca="1">IF((COLUMN()-COLUMN($C168)&gt;'MD - IMP'!$D$67),OFFSET(N68,0,-1*'MD - IMP'!$D$67,1,1),0)+M168-IF((COLUMN()-COLUMN($C168)&gt;'MD - IMP'!$D$66),OFFSET(N68,0,-1*'MD - IMP'!$D$66,1,1),0)</f>
        <v>0</v>
      </c>
      <c r="O168" s="514">
        <f ca="1">IF((COLUMN()-COLUMN($C168)&gt;'MD - IMP'!$D$67),OFFSET(O68,0,-1*'MD - IMP'!$D$67,1,1),0)+N168-IF((COLUMN()-COLUMN($C168)&gt;'MD - IMP'!$D$66),OFFSET(O68,0,-1*'MD - IMP'!$D$66,1,1),0)</f>
        <v>0</v>
      </c>
      <c r="P168" s="513">
        <f ca="1">IF((COLUMN()-COLUMN($C168)&gt;'MD - IMP'!$D$67),OFFSET(P68,0,-1*'MD - IMP'!$D$67,1,1),0)+O168-IF((COLUMN()-COLUMN($C168)&gt;'MD - IMP'!$D$66),OFFSET(P68,0,-1*'MD - IMP'!$D$66,1,1),0)</f>
        <v>0</v>
      </c>
      <c r="Q168" s="513">
        <f ca="1">IF((COLUMN()-COLUMN($C168)&gt;'MD - IMP'!$D$67),OFFSET(Q68,0,-1*'MD - IMP'!$D$67,1,1),0)+P168-IF((COLUMN()-COLUMN($C168)&gt;'MD - IMP'!$D$66),OFFSET(Q68,0,-1*'MD - IMP'!$D$66,1,1),0)</f>
        <v>0</v>
      </c>
      <c r="R168" s="513">
        <f ca="1">IF((COLUMN()-COLUMN($C168)&gt;'MD - IMP'!$D$67),OFFSET(R68,0,-1*'MD - IMP'!$D$67,1,1),0)+Q168-IF((COLUMN()-COLUMN($C168)&gt;'MD - IMP'!$D$66),OFFSET(R68,0,-1*'MD - IMP'!$D$66,1,1),0)</f>
        <v>0</v>
      </c>
      <c r="S168" s="514">
        <f ca="1">IF((COLUMN()-COLUMN($C168)&gt;'MD - IMP'!$D$67),OFFSET(S68,0,-1*'MD - IMP'!$D$67,1,1),0)+R168-IF((COLUMN()-COLUMN($C168)&gt;'MD - IMP'!$D$66),OFFSET(S68,0,-1*'MD - IMP'!$D$66,1,1),0)</f>
        <v>0</v>
      </c>
      <c r="T168" s="513">
        <f ca="1">IF((COLUMN()-COLUMN($C168)&gt;'MD - IMP'!$D$67),OFFSET(T68,0,-1*'MD - IMP'!$D$67,1,1),0)+S168-IF((COLUMN()-COLUMN($C168)&gt;'MD - IMP'!$D$66),OFFSET(T68,0,-1*'MD - IMP'!$D$66,1,1),0)</f>
        <v>0</v>
      </c>
      <c r="U168" s="513">
        <f ca="1">IF((COLUMN()-COLUMN($C168)&gt;'MD - IMP'!$D$67),OFFSET(U68,0,-1*'MD - IMP'!$D$67,1,1),0)+T168-IF((COLUMN()-COLUMN($C168)&gt;'MD - IMP'!$D$66),OFFSET(U68,0,-1*'MD - IMP'!$D$66,1,1),0)</f>
        <v>0</v>
      </c>
      <c r="V168" s="513">
        <f ca="1">IF((COLUMN()-COLUMN($C168)&gt;'MD - IMP'!$D$67),OFFSET(V68,0,-1*'MD - IMP'!$D$67,1,1),0)+U168-IF((COLUMN()-COLUMN($C168)&gt;'MD - IMP'!$D$66),OFFSET(V68,0,-1*'MD - IMP'!$D$66,1,1),0)</f>
        <v>0</v>
      </c>
      <c r="W168" s="514">
        <f ca="1">IF((COLUMN()-COLUMN($C168)&gt;'MD - IMP'!$D$67),OFFSET(W68,0,-1*'MD - IMP'!$D$67,1,1),0)+V168-IF((COLUMN()-COLUMN($C168)&gt;'MD - IMP'!$D$66),OFFSET(W68,0,-1*'MD - IMP'!$D$66,1,1),0)</f>
        <v>0</v>
      </c>
      <c r="X168" s="513">
        <f ca="1">IF((COLUMN()-COLUMN($C168)&gt;'MD - IMP'!$D$67),OFFSET(X68,0,-1*'MD - IMP'!$D$67,1,1),0)+W168-IF((COLUMN()-COLUMN($C168)&gt;'MD - IMP'!$D$66),OFFSET(X68,0,-1*'MD - IMP'!$D$66,1,1),0)</f>
        <v>0</v>
      </c>
      <c r="Y168" s="513">
        <f ca="1">IF((COLUMN()-COLUMN($C168)&gt;'MD - IMP'!$D$67),OFFSET(Y68,0,-1*'MD - IMP'!$D$67,1,1),0)+X168-IF((COLUMN()-COLUMN($C168)&gt;'MD - IMP'!$D$66),OFFSET(Y68,0,-1*'MD - IMP'!$D$66,1,1),0)</f>
        <v>0</v>
      </c>
      <c r="Z168" s="513">
        <f ca="1">IF((COLUMN()-COLUMN($C168)&gt;'MD - IMP'!$D$67),OFFSET(Z68,0,-1*'MD - IMP'!$D$67,1,1),0)+Y168-IF((COLUMN()-COLUMN($C168)&gt;'MD - IMP'!$D$66),OFFSET(Z68,0,-1*'MD - IMP'!$D$66,1,1),0)</f>
        <v>0</v>
      </c>
      <c r="AA168" s="514">
        <f ca="1">IF((COLUMN()-COLUMN($C168)&gt;'MD - IMP'!$D$67),OFFSET(AA68,0,-1*'MD - IMP'!$D$67,1,1),0)+Z168-IF((COLUMN()-COLUMN($C168)&gt;'MD - IMP'!$D$66),OFFSET(AA68,0,-1*'MD - IMP'!$D$66,1,1),0)</f>
        <v>0</v>
      </c>
      <c r="AB168" s="513">
        <f ca="1">IF((COLUMN()-COLUMN($C168)&gt;'MD - IMP'!$D$67),OFFSET(AB68,0,-1*'MD - IMP'!$D$67,1,1),0)+AA168-IF((COLUMN()-COLUMN($C168)&gt;'MD - IMP'!$D$66),OFFSET(AB68,0,-1*'MD - IMP'!$D$66,1,1),0)</f>
        <v>0</v>
      </c>
      <c r="AC168" s="513">
        <f ca="1">IF((COLUMN()-COLUMN($C168)&gt;'MD - IMP'!$D$67),OFFSET(AC68,0,-1*'MD - IMP'!$D$67,1,1),0)+AB168-IF((COLUMN()-COLUMN($C168)&gt;'MD - IMP'!$D$66),OFFSET(AC68,0,-1*'MD - IMP'!$D$66,1,1),0)</f>
        <v>0</v>
      </c>
      <c r="AD168" s="513">
        <f ca="1">IF((COLUMN()-COLUMN($C168)&gt;'MD - IMP'!$D$67),OFFSET(AD68,0,-1*'MD - IMP'!$D$67,1,1),0)+AC168-IF((COLUMN()-COLUMN($C168)&gt;'MD - IMP'!$D$66),OFFSET(AD68,0,-1*'MD - IMP'!$D$66,1,1),0)</f>
        <v>0</v>
      </c>
      <c r="AE168" s="515">
        <f ca="1">IF((COLUMN()-COLUMN($C168)&gt;'MD - IMP'!$D$67),OFFSET(AE68,0,-1*'MD - IMP'!$D$67,1,1),0)+AD168-IF((COLUMN()-COLUMN($C168)&gt;'MD - IMP'!$D$66),OFFSET(AE68,0,-1*'MD - IMP'!$D$66,1,1),0)</f>
        <v>0</v>
      </c>
      <c r="AL168" s="392"/>
      <c r="AO168" s="392"/>
      <c r="AQ168" s="393"/>
      <c r="AU168" s="392"/>
      <c r="AX168" s="392"/>
      <c r="BA168" s="392"/>
      <c r="BC168" s="393"/>
      <c r="BG168" s="392"/>
      <c r="BJ168" s="392"/>
      <c r="BM168" s="392"/>
      <c r="BO168" s="393"/>
      <c r="BS168" s="392"/>
      <c r="BV168" s="392"/>
      <c r="BY168" s="392"/>
      <c r="CA168" s="393"/>
      <c r="CE168" s="392"/>
      <c r="CH168" s="392"/>
      <c r="CK168" s="392"/>
      <c r="CM168" s="393"/>
      <c r="CQ168" s="392"/>
      <c r="CT168" s="392"/>
      <c r="CW168" s="392"/>
      <c r="CY168" s="393"/>
      <c r="DC168" s="392"/>
      <c r="DF168" s="392"/>
      <c r="DI168" s="392"/>
      <c r="DK168" s="393"/>
      <c r="DO168" s="392"/>
      <c r="DR168" s="392"/>
      <c r="DU168" s="392"/>
      <c r="DW168" s="393"/>
      <c r="EA168" s="392"/>
    </row>
    <row r="169" spans="2:131" x14ac:dyDescent="0.25">
      <c r="B169" s="11" t="str">
        <f>'MD - IMP'!B65</f>
        <v>FN-DE</v>
      </c>
      <c r="C169" s="537"/>
      <c r="D169" s="406">
        <f ca="1">IF((COLUMN()-COLUMN($C169)&gt;'MD - IMP'!$D$67),OFFSET(D69,0,-1*'MD - IMP'!$D$67,1,1),0)+C169-IF((COLUMN()-COLUMN($C169)&gt;'MD - IMP'!$D$66),OFFSET(D69,0,-1*'MD - IMP'!$D$66,1,1),0)</f>
        <v>0</v>
      </c>
      <c r="E169" s="390">
        <f ca="1">IF((COLUMN()-COLUMN($C169)&gt;'MD - IMP'!$D$67),OFFSET(E69,0,-1*'MD - IMP'!$D$67,1,1),0)+D169-IF((COLUMN()-COLUMN($C169)&gt;'MD - IMP'!$D$66),OFFSET(E69,0,-1*'MD - IMP'!$D$66,1,1),0)</f>
        <v>0</v>
      </c>
      <c r="F169" s="390">
        <f ca="1">IF((COLUMN()-COLUMN($C169)&gt;'MD - IMP'!$D$67),OFFSET(F69,0,-1*'MD - IMP'!$D$67,1,1),0)+E169-IF((COLUMN()-COLUMN($C169)&gt;'MD - IMP'!$D$66),OFFSET(F69,0,-1*'MD - IMP'!$D$66,1,1),0)</f>
        <v>0</v>
      </c>
      <c r="G169" s="402">
        <f ca="1">IF((COLUMN()-COLUMN($C169)&gt;'MD - IMP'!$D$67),OFFSET(G69,0,-1*'MD - IMP'!$D$67,1,1),0)+F169-IF((COLUMN()-COLUMN($C169)&gt;'MD - IMP'!$D$66),OFFSET(G69,0,-1*'MD - IMP'!$D$66,1,1),0)</f>
        <v>0</v>
      </c>
      <c r="H169" s="390">
        <f ca="1">IF((COLUMN()-COLUMN($C169)&gt;'MD - IMP'!$D$67),OFFSET(H69,0,-1*'MD - IMP'!$D$67,1,1),0)+G169-IF((COLUMN()-COLUMN($C169)&gt;'MD - IMP'!$D$66),OFFSET(H69,0,-1*'MD - IMP'!$D$66,1,1),0)</f>
        <v>4</v>
      </c>
      <c r="I169" s="390">
        <f ca="1">IF((COLUMN()-COLUMN($C169)&gt;'MD - IMP'!$D$67),OFFSET(I69,0,-1*'MD - IMP'!$D$67,1,1),0)+H169-IF((COLUMN()-COLUMN($C169)&gt;'MD - IMP'!$D$66),OFFSET(I69,0,-1*'MD - IMP'!$D$66,1,1),0)</f>
        <v>4</v>
      </c>
      <c r="J169" s="390">
        <f ca="1">IF((COLUMN()-COLUMN($C169)&gt;'MD - IMP'!$D$67),OFFSET(J69,0,-1*'MD - IMP'!$D$67,1,1),0)+I169-IF((COLUMN()-COLUMN($C169)&gt;'MD - IMP'!$D$66),OFFSET(J69,0,-1*'MD - IMP'!$D$66,1,1),0)</f>
        <v>4</v>
      </c>
      <c r="K169" s="402">
        <f ca="1">IF((COLUMN()-COLUMN($C169)&gt;'MD - IMP'!$D$67),OFFSET(K69,0,-1*'MD - IMP'!$D$67,1,1),0)+J169-IF((COLUMN()-COLUMN($C169)&gt;'MD - IMP'!$D$66),OFFSET(K69,0,-1*'MD - IMP'!$D$66,1,1),0)</f>
        <v>4</v>
      </c>
      <c r="L169" s="277">
        <f ca="1">IF((COLUMN()-COLUMN($C169)&gt;'MD - IMP'!$D$67),OFFSET(L69,0,-1*'MD - IMP'!$D$67,1,1),0)+K169-IF((COLUMN()-COLUMN($C169)&gt;'MD - IMP'!$D$66),OFFSET(L69,0,-1*'MD - IMP'!$D$66,1,1),0)</f>
        <v>0</v>
      </c>
      <c r="M169" s="277">
        <f ca="1">IF((COLUMN()-COLUMN($C169)&gt;'MD - IMP'!$D$67),OFFSET(M69,0,-1*'MD - IMP'!$D$67,1,1),0)+L169-IF((COLUMN()-COLUMN($C169)&gt;'MD - IMP'!$D$66),OFFSET(M69,0,-1*'MD - IMP'!$D$66,1,1),0)</f>
        <v>4</v>
      </c>
      <c r="N169" s="520">
        <f ca="1">IF((COLUMN()-COLUMN($C169)&gt;'MD - IMP'!$D$67),OFFSET(N69,0,-1*'MD - IMP'!$D$67,1,1),0)+M169-IF((COLUMN()-COLUMN($C169)&gt;'MD - IMP'!$D$66),OFFSET(N69,0,-1*'MD - IMP'!$D$66,1,1),0)</f>
        <v>4</v>
      </c>
      <c r="O169" s="344">
        <f ca="1">IF((COLUMN()-COLUMN($C169)&gt;'MD - IMP'!$D$67),OFFSET(O69,0,-1*'MD - IMP'!$D$67,1,1),0)+N169-IF((COLUMN()-COLUMN($C169)&gt;'MD - IMP'!$D$66),OFFSET(O69,0,-1*'MD - IMP'!$D$66,1,1),0)</f>
        <v>4</v>
      </c>
      <c r="P169" s="277">
        <f ca="1">IF((COLUMN()-COLUMN($C169)&gt;'MD - IMP'!$D$67),OFFSET(P69,0,-1*'MD - IMP'!$D$67,1,1),0)+O169-IF((COLUMN()-COLUMN($C169)&gt;'MD - IMP'!$D$66),OFFSET(P69,0,-1*'MD - IMP'!$D$66,1,1),0)</f>
        <v>4</v>
      </c>
      <c r="Q169" s="277">
        <f ca="1">IF((COLUMN()-COLUMN($C169)&gt;'MD - IMP'!$D$67),OFFSET(Q69,0,-1*'MD - IMP'!$D$67,1,1),0)+P169-IF((COLUMN()-COLUMN($C169)&gt;'MD - IMP'!$D$66),OFFSET(Q69,0,-1*'MD - IMP'!$D$66,1,1),0)</f>
        <v>1</v>
      </c>
      <c r="R169" s="277">
        <f ca="1">IF((COLUMN()-COLUMN($C169)&gt;'MD - IMP'!$D$67),OFFSET(R69,0,-1*'MD - IMP'!$D$67,1,1),0)+Q169-IF((COLUMN()-COLUMN($C169)&gt;'MD - IMP'!$D$66),OFFSET(R69,0,-1*'MD - IMP'!$D$66,1,1),0)</f>
        <v>1</v>
      </c>
      <c r="S169" s="344">
        <f ca="1">IF((COLUMN()-COLUMN($C169)&gt;'MD - IMP'!$D$67),OFFSET(S69,0,-1*'MD - IMP'!$D$67,1,1),0)+R169-IF((COLUMN()-COLUMN($C169)&gt;'MD - IMP'!$D$66),OFFSET(S69,0,-1*'MD - IMP'!$D$66,1,1),0)</f>
        <v>1</v>
      </c>
      <c r="T169" s="277">
        <f ca="1">IF((COLUMN()-COLUMN($C169)&gt;'MD - IMP'!$D$67),OFFSET(T69,0,-1*'MD - IMP'!$D$67,1,1),0)+S169-IF((COLUMN()-COLUMN($C169)&gt;'MD - IMP'!$D$66),OFFSET(T69,0,-1*'MD - IMP'!$D$66,1,1),0)</f>
        <v>1</v>
      </c>
      <c r="U169" s="277">
        <f ca="1">IF((COLUMN()-COLUMN($C169)&gt;'MD - IMP'!$D$67),OFFSET(U69,0,-1*'MD - IMP'!$D$67,1,1),0)+T169-IF((COLUMN()-COLUMN($C169)&gt;'MD - IMP'!$D$66),OFFSET(U69,0,-1*'MD - IMP'!$D$66,1,1),0)</f>
        <v>0</v>
      </c>
      <c r="V169" s="277">
        <f ca="1">IF((COLUMN()-COLUMN($C169)&gt;'MD - IMP'!$D$67),OFFSET(V69,0,-1*'MD - IMP'!$D$67,1,1),0)+U169-IF((COLUMN()-COLUMN($C169)&gt;'MD - IMP'!$D$66),OFFSET(V69,0,-1*'MD - IMP'!$D$66,1,1),0)</f>
        <v>0</v>
      </c>
      <c r="W169" s="344">
        <f ca="1">IF((COLUMN()-COLUMN($C169)&gt;'MD - IMP'!$D$67),OFFSET(W69,0,-1*'MD - IMP'!$D$67,1,1),0)+V169-IF((COLUMN()-COLUMN($C169)&gt;'MD - IMP'!$D$66),OFFSET(W69,0,-1*'MD - IMP'!$D$66,1,1),0)</f>
        <v>0</v>
      </c>
      <c r="X169" s="277">
        <f ca="1">IF((COLUMN()-COLUMN($C169)&gt;'MD - IMP'!$D$67),OFFSET(X69,0,-1*'MD - IMP'!$D$67,1,1),0)+W169-IF((COLUMN()-COLUMN($C169)&gt;'MD - IMP'!$D$66),OFFSET(X69,0,-1*'MD - IMP'!$D$66,1,1),0)</f>
        <v>0</v>
      </c>
      <c r="Y169" s="277">
        <f ca="1">IF((COLUMN()-COLUMN($C169)&gt;'MD - IMP'!$D$67),OFFSET(Y69,0,-1*'MD - IMP'!$D$67,1,1),0)+X169-IF((COLUMN()-COLUMN($C169)&gt;'MD - IMP'!$D$66),OFFSET(Y69,0,-1*'MD - IMP'!$D$66,1,1),0)</f>
        <v>0</v>
      </c>
      <c r="Z169" s="277">
        <f ca="1">IF((COLUMN()-COLUMN($C169)&gt;'MD - IMP'!$D$67),OFFSET(Z69,0,-1*'MD - IMP'!$D$67,1,1),0)+Y169-IF((COLUMN()-COLUMN($C169)&gt;'MD - IMP'!$D$66),OFFSET(Z69,0,-1*'MD - IMP'!$D$66,1,1),0)</f>
        <v>0</v>
      </c>
      <c r="AA169" s="344">
        <f ca="1">IF((COLUMN()-COLUMN($C169)&gt;'MD - IMP'!$D$67),OFFSET(AA69,0,-1*'MD - IMP'!$D$67,1,1),0)+Z169-IF((COLUMN()-COLUMN($C169)&gt;'MD - IMP'!$D$66),OFFSET(AA69,0,-1*'MD - IMP'!$D$66,1,1),0)</f>
        <v>0</v>
      </c>
      <c r="AB169" s="277">
        <f ca="1">IF((COLUMN()-COLUMN($C169)&gt;'MD - IMP'!$D$67),OFFSET(AB69,0,-1*'MD - IMP'!$D$67,1,1),0)+AA169-IF((COLUMN()-COLUMN($C169)&gt;'MD - IMP'!$D$66),OFFSET(AB69,0,-1*'MD - IMP'!$D$66,1,1),0)</f>
        <v>0</v>
      </c>
      <c r="AC169" s="277">
        <f ca="1">IF((COLUMN()-COLUMN($C169)&gt;'MD - IMP'!$D$67),OFFSET(AC69,0,-1*'MD - IMP'!$D$67,1,1),0)+AB169-IF((COLUMN()-COLUMN($C169)&gt;'MD - IMP'!$D$66),OFFSET(AC69,0,-1*'MD - IMP'!$D$66,1,1),0)</f>
        <v>0</v>
      </c>
      <c r="AD169" s="277">
        <f ca="1">IF((COLUMN()-COLUMN($C169)&gt;'MD - IMP'!$D$67),OFFSET(AD69,0,-1*'MD - IMP'!$D$67,1,1),0)+AC169-IF((COLUMN()-COLUMN($C169)&gt;'MD - IMP'!$D$66),OFFSET(AD69,0,-1*'MD - IMP'!$D$66,1,1),0)</f>
        <v>0</v>
      </c>
      <c r="AE169" s="280">
        <f ca="1">IF((COLUMN()-COLUMN($C169)&gt;'MD - IMP'!$D$67),OFFSET(AE69,0,-1*'MD - IMP'!$D$67,1,1),0)+AD169-IF((COLUMN()-COLUMN($C169)&gt;'MD - IMP'!$D$66),OFFSET(AE69,0,-1*'MD - IMP'!$D$66,1,1),0)</f>
        <v>0</v>
      </c>
      <c r="AF169" s="16"/>
      <c r="AH169" s="16"/>
      <c r="AI169" s="16"/>
      <c r="AL169" s="15"/>
      <c r="AO169" s="15"/>
      <c r="AQ169" s="17"/>
      <c r="AR169" s="16"/>
      <c r="AU169" s="15"/>
      <c r="AX169" s="15"/>
      <c r="BA169" s="15"/>
      <c r="BC169" s="17"/>
      <c r="BD169" s="16"/>
      <c r="BG169" s="15"/>
      <c r="BJ169" s="15"/>
      <c r="BM169" s="15"/>
      <c r="BO169" s="17"/>
      <c r="BP169" s="16"/>
      <c r="BS169" s="15"/>
      <c r="BV169" s="15"/>
      <c r="BY169" s="15"/>
      <c r="CA169" s="17"/>
      <c r="CB169" s="16"/>
      <c r="CE169" s="15"/>
      <c r="CH169" s="15"/>
      <c r="CK169" s="15"/>
      <c r="CM169" s="17"/>
      <c r="CN169" s="16"/>
      <c r="CQ169" s="15"/>
      <c r="CT169" s="15"/>
      <c r="CW169" s="15"/>
      <c r="CY169" s="17"/>
      <c r="CZ169" s="16"/>
      <c r="DC169" s="15"/>
      <c r="DF169" s="15"/>
      <c r="DI169" s="15"/>
      <c r="DK169" s="17"/>
      <c r="DL169" s="16"/>
      <c r="DO169" s="15"/>
      <c r="DR169" s="15"/>
      <c r="DU169" s="15"/>
      <c r="DW169" s="17"/>
      <c r="DX169" s="16"/>
      <c r="EA169" s="15"/>
    </row>
    <row r="170" spans="2:131" x14ac:dyDescent="0.25">
      <c r="B170" s="11" t="str">
        <f>'MD - IMP'!B66</f>
        <v>FN-SI</v>
      </c>
      <c r="C170" s="537"/>
      <c r="D170" s="406">
        <f ca="1">IF((COLUMN()-COLUMN($C170)&gt;'MD - IMP'!$D$67),OFFSET(D70,0,-1*'MD - IMP'!$D$67,1,1),0)+C170-IF((COLUMN()-COLUMN($C170)&gt;'MD - IMP'!$D$66),OFFSET(D70,0,-1*'MD - IMP'!$D$66,1,1),0)</f>
        <v>0</v>
      </c>
      <c r="E170" s="390">
        <f ca="1">IF((COLUMN()-COLUMN($C170)&gt;'MD - IMP'!$D$67),OFFSET(E70,0,-1*'MD - IMP'!$D$67,1,1),0)+D170-IF((COLUMN()-COLUMN($C170)&gt;'MD - IMP'!$D$66),OFFSET(E70,0,-1*'MD - IMP'!$D$66,1,1),0)</f>
        <v>0</v>
      </c>
      <c r="F170" s="390">
        <f ca="1">IF((COLUMN()-COLUMN($C170)&gt;'MD - IMP'!$D$67),OFFSET(F70,0,-1*'MD - IMP'!$D$67,1,1),0)+E170-IF((COLUMN()-COLUMN($C170)&gt;'MD - IMP'!$D$66),OFFSET(F70,0,-1*'MD - IMP'!$D$66,1,1),0)</f>
        <v>0</v>
      </c>
      <c r="G170" s="402">
        <f ca="1">IF((COLUMN()-COLUMN($C170)&gt;'MD - IMP'!$D$67),OFFSET(G70,0,-1*'MD - IMP'!$D$67,1,1),0)+F170-IF((COLUMN()-COLUMN($C170)&gt;'MD - IMP'!$D$66),OFFSET(G70,0,-1*'MD - IMP'!$D$66,1,1),0)</f>
        <v>0</v>
      </c>
      <c r="H170" s="390">
        <f ca="1">IF((COLUMN()-COLUMN($C170)&gt;'MD - IMP'!$D$67),OFFSET(H70,0,-1*'MD - IMP'!$D$67,1,1),0)+G170-IF((COLUMN()-COLUMN($C170)&gt;'MD - IMP'!$D$66),OFFSET(H70,0,-1*'MD - IMP'!$D$66,1,1),0)</f>
        <v>1</v>
      </c>
      <c r="I170" s="390">
        <f ca="1">IF((COLUMN()-COLUMN($C170)&gt;'MD - IMP'!$D$67),OFFSET(I70,0,-1*'MD - IMP'!$D$67,1,1),0)+H170-IF((COLUMN()-COLUMN($C170)&gt;'MD - IMP'!$D$66),OFFSET(I70,0,-1*'MD - IMP'!$D$66,1,1),0)</f>
        <v>1</v>
      </c>
      <c r="J170" s="390">
        <f ca="1">IF((COLUMN()-COLUMN($C170)&gt;'MD - IMP'!$D$67),OFFSET(J70,0,-1*'MD - IMP'!$D$67,1,1),0)+I170-IF((COLUMN()-COLUMN($C170)&gt;'MD - IMP'!$D$66),OFFSET(J70,0,-1*'MD - IMP'!$D$66,1,1),0)</f>
        <v>1</v>
      </c>
      <c r="K170" s="402">
        <f ca="1">IF((COLUMN()-COLUMN($C170)&gt;'MD - IMP'!$D$67),OFFSET(K70,0,-1*'MD - IMP'!$D$67,1,1),0)+J170-IF((COLUMN()-COLUMN($C170)&gt;'MD - IMP'!$D$66),OFFSET(K70,0,-1*'MD - IMP'!$D$66,1,1),0)</f>
        <v>1</v>
      </c>
      <c r="L170" s="277">
        <f ca="1">IF((COLUMN()-COLUMN($C170)&gt;'MD - IMP'!$D$67),OFFSET(L70,0,-1*'MD - IMP'!$D$67,1,1),0)+K170-IF((COLUMN()-COLUMN($C170)&gt;'MD - IMP'!$D$66),OFFSET(L70,0,-1*'MD - IMP'!$D$66,1,1),0)</f>
        <v>4</v>
      </c>
      <c r="M170" s="277">
        <f ca="1">IF((COLUMN()-COLUMN($C170)&gt;'MD - IMP'!$D$67),OFFSET(M70,0,-1*'MD - IMP'!$D$67,1,1),0)+L170-IF((COLUMN()-COLUMN($C170)&gt;'MD - IMP'!$D$66),OFFSET(M70,0,-1*'MD - IMP'!$D$66,1,1),0)</f>
        <v>4</v>
      </c>
      <c r="N170" s="277">
        <f ca="1">IF((COLUMN()-COLUMN($C170)&gt;'MD - IMP'!$D$67),OFFSET(N70,0,-1*'MD - IMP'!$D$67,1,1),0)+M170-IF((COLUMN()-COLUMN($C170)&gt;'MD - IMP'!$D$66),OFFSET(N70,0,-1*'MD - IMP'!$D$66,1,1),0)</f>
        <v>4</v>
      </c>
      <c r="O170" s="344">
        <f ca="1">IF((COLUMN()-COLUMN($C170)&gt;'MD - IMP'!$D$67),OFFSET(O70,0,-1*'MD - IMP'!$D$67,1,1),0)+N170-IF((COLUMN()-COLUMN($C170)&gt;'MD - IMP'!$D$66),OFFSET(O70,0,-1*'MD - IMP'!$D$66,1,1),0)</f>
        <v>4</v>
      </c>
      <c r="P170" s="277">
        <f ca="1">IF((COLUMN()-COLUMN($C170)&gt;'MD - IMP'!$D$67),OFFSET(P70,0,-1*'MD - IMP'!$D$67,1,1),0)+O170-IF((COLUMN()-COLUMN($C170)&gt;'MD - IMP'!$D$66),OFFSET(P70,0,-1*'MD - IMP'!$D$66,1,1),0)</f>
        <v>1</v>
      </c>
      <c r="Q170" s="277">
        <f ca="1">IF((COLUMN()-COLUMN($C170)&gt;'MD - IMP'!$D$67),OFFSET(Q70,0,-1*'MD - IMP'!$D$67,1,1),0)+P170-IF((COLUMN()-COLUMN($C170)&gt;'MD - IMP'!$D$66),OFFSET(Q70,0,-1*'MD - IMP'!$D$66,1,1),0)</f>
        <v>7</v>
      </c>
      <c r="R170" s="277">
        <f ca="1">IF((COLUMN()-COLUMN($C170)&gt;'MD - IMP'!$D$67),OFFSET(R70,0,-1*'MD - IMP'!$D$67,1,1),0)+Q170-IF((COLUMN()-COLUMN($C170)&gt;'MD - IMP'!$D$66),OFFSET(R70,0,-1*'MD - IMP'!$D$66,1,1),0)</f>
        <v>7</v>
      </c>
      <c r="S170" s="344">
        <f ca="1">IF((COLUMN()-COLUMN($C170)&gt;'MD - IMP'!$D$67),OFFSET(S70,0,-1*'MD - IMP'!$D$67,1,1),0)+R170-IF((COLUMN()-COLUMN($C170)&gt;'MD - IMP'!$D$66),OFFSET(S70,0,-1*'MD - IMP'!$D$66,1,1),0)</f>
        <v>7</v>
      </c>
      <c r="T170" s="277">
        <f ca="1">IF((COLUMN()-COLUMN($C170)&gt;'MD - IMP'!$D$67),OFFSET(T70,0,-1*'MD - IMP'!$D$67,1,1),0)+S170-IF((COLUMN()-COLUMN($C170)&gt;'MD - IMP'!$D$66),OFFSET(T70,0,-1*'MD - IMP'!$D$66,1,1),0)</f>
        <v>6</v>
      </c>
      <c r="U170" s="277">
        <f ca="1">IF((COLUMN()-COLUMN($C170)&gt;'MD - IMP'!$D$67),OFFSET(U70,0,-1*'MD - IMP'!$D$67,1,1),0)+T170-IF((COLUMN()-COLUMN($C170)&gt;'MD - IMP'!$D$66),OFFSET(U70,0,-1*'MD - IMP'!$D$66,1,1),0)</f>
        <v>4</v>
      </c>
      <c r="V170" s="277">
        <f ca="1">IF((COLUMN()-COLUMN($C170)&gt;'MD - IMP'!$D$67),OFFSET(V70,0,-1*'MD - IMP'!$D$67,1,1),0)+U170-IF((COLUMN()-COLUMN($C170)&gt;'MD - IMP'!$D$66),OFFSET(V70,0,-1*'MD - IMP'!$D$66,1,1),0)</f>
        <v>5</v>
      </c>
      <c r="W170" s="344">
        <f ca="1">IF((COLUMN()-COLUMN($C170)&gt;'MD - IMP'!$D$67),OFFSET(W70,0,-1*'MD - IMP'!$D$67,1,1),0)+V170-IF((COLUMN()-COLUMN($C170)&gt;'MD - IMP'!$D$66),OFFSET(W70,0,-1*'MD - IMP'!$D$66,1,1),0)</f>
        <v>6</v>
      </c>
      <c r="X170" s="277">
        <f ca="1">IF((COLUMN()-COLUMN($C170)&gt;'MD - IMP'!$D$67),OFFSET(X70,0,-1*'MD - IMP'!$D$67,1,1),0)+W170-IF((COLUMN()-COLUMN($C170)&gt;'MD - IMP'!$D$66),OFFSET(X70,0,-1*'MD - IMP'!$D$66,1,1),0)</f>
        <v>7</v>
      </c>
      <c r="Y170" s="277">
        <f ca="1">IF((COLUMN()-COLUMN($C170)&gt;'MD - IMP'!$D$67),OFFSET(Y70,0,-1*'MD - IMP'!$D$67,1,1),0)+X170-IF((COLUMN()-COLUMN($C170)&gt;'MD - IMP'!$D$66),OFFSET(Y70,0,-1*'MD - IMP'!$D$66,1,1),0)</f>
        <v>3</v>
      </c>
      <c r="Z170" s="277">
        <f ca="1">IF((COLUMN()-COLUMN($C170)&gt;'MD - IMP'!$D$67),OFFSET(Z70,0,-1*'MD - IMP'!$D$67,1,1),0)+Y170-IF((COLUMN()-COLUMN($C170)&gt;'MD - IMP'!$D$66),OFFSET(Z70,0,-1*'MD - IMP'!$D$66,1,1),0)</f>
        <v>2</v>
      </c>
      <c r="AA170" s="344">
        <f ca="1">IF((COLUMN()-COLUMN($C170)&gt;'MD - IMP'!$D$67),OFFSET(AA70,0,-1*'MD - IMP'!$D$67,1,1),0)+Z170-IF((COLUMN()-COLUMN($C170)&gt;'MD - IMP'!$D$66),OFFSET(AA70,0,-1*'MD - IMP'!$D$66,1,1),0)</f>
        <v>1</v>
      </c>
      <c r="AB170" s="277">
        <f ca="1">IF((COLUMN()-COLUMN($C170)&gt;'MD - IMP'!$D$67),OFFSET(AB70,0,-1*'MD - IMP'!$D$67,1,1),0)+AA170-IF((COLUMN()-COLUMN($C170)&gt;'MD - IMP'!$D$66),OFFSET(AB70,0,-1*'MD - IMP'!$D$66,1,1),0)</f>
        <v>0</v>
      </c>
      <c r="AC170" s="277">
        <f ca="1">IF((COLUMN()-COLUMN($C170)&gt;'MD - IMP'!$D$67),OFFSET(AC70,0,-1*'MD - IMP'!$D$67,1,1),0)+AB170-IF((COLUMN()-COLUMN($C170)&gt;'MD - IMP'!$D$66),OFFSET(AC70,0,-1*'MD - IMP'!$D$66,1,1),0)</f>
        <v>0</v>
      </c>
      <c r="AD170" s="277">
        <f ca="1">IF((COLUMN()-COLUMN($C170)&gt;'MD - IMP'!$D$67),OFFSET(AD70,0,-1*'MD - IMP'!$D$67,1,1),0)+AC170-IF((COLUMN()-COLUMN($C170)&gt;'MD - IMP'!$D$66),OFFSET(AD70,0,-1*'MD - IMP'!$D$66,1,1),0)</f>
        <v>0</v>
      </c>
      <c r="AE170" s="280">
        <f ca="1">IF((COLUMN()-COLUMN($C170)&gt;'MD - IMP'!$D$67),OFFSET(AE70,0,-1*'MD - IMP'!$D$67,1,1),0)+AD170-IF((COLUMN()-COLUMN($C170)&gt;'MD - IMP'!$D$66),OFFSET(AE70,0,-1*'MD - IMP'!$D$66,1,1),0)</f>
        <v>0</v>
      </c>
      <c r="AF170" s="16"/>
      <c r="AH170" s="16"/>
      <c r="AI170" s="16"/>
      <c r="AL170" s="15"/>
      <c r="AO170" s="15"/>
      <c r="AQ170" s="17"/>
      <c r="AR170" s="16"/>
      <c r="AU170" s="15"/>
      <c r="AX170" s="15"/>
      <c r="BA170" s="15"/>
      <c r="BC170" s="17"/>
      <c r="BD170" s="16"/>
      <c r="BG170" s="15"/>
      <c r="BJ170" s="15"/>
      <c r="BM170" s="15"/>
      <c r="BO170" s="17"/>
      <c r="BP170" s="16"/>
      <c r="BS170" s="15"/>
      <c r="BV170" s="15"/>
      <c r="BY170" s="15"/>
      <c r="CA170" s="17"/>
      <c r="CB170" s="16"/>
      <c r="CE170" s="15"/>
      <c r="CH170" s="15"/>
      <c r="CK170" s="15"/>
      <c r="CM170" s="17"/>
      <c r="CN170" s="16"/>
      <c r="CQ170" s="15"/>
      <c r="CT170" s="15"/>
      <c r="CW170" s="15"/>
      <c r="CY170" s="17"/>
      <c r="CZ170" s="16"/>
      <c r="DC170" s="15"/>
      <c r="DF170" s="15"/>
      <c r="DI170" s="15"/>
      <c r="DK170" s="17"/>
      <c r="DL170" s="16"/>
      <c r="DO170" s="15"/>
      <c r="DR170" s="15"/>
      <c r="DU170" s="15"/>
      <c r="DW170" s="17"/>
      <c r="DX170" s="16"/>
      <c r="EA170" s="15"/>
    </row>
    <row r="171" spans="2:131" x14ac:dyDescent="0.25">
      <c r="B171" s="11" t="str">
        <f>'MD - IMP'!B67</f>
        <v>FN-JI</v>
      </c>
      <c r="C171" s="537"/>
      <c r="D171" s="406">
        <f ca="1">IF((COLUMN()-COLUMN($C171)&gt;'MD - IMP'!$D$67),OFFSET(D71,0,-1*'MD - IMP'!$D$67,1,1),0)+C171-IF((COLUMN()-COLUMN($C171)&gt;'MD - IMP'!$D$66),OFFSET(D71,0,-1*'MD - IMP'!$D$66,1,1),0)</f>
        <v>0</v>
      </c>
      <c r="E171" s="390">
        <f ca="1">IF((COLUMN()-COLUMN($C171)&gt;'MD - IMP'!$D$67),OFFSET(E71,0,-1*'MD - IMP'!$D$67,1,1),0)+D171-IF((COLUMN()-COLUMN($C171)&gt;'MD - IMP'!$D$66),OFFSET(E71,0,-1*'MD - IMP'!$D$66,1,1),0)</f>
        <v>0</v>
      </c>
      <c r="F171" s="390">
        <f ca="1">IF((COLUMN()-COLUMN($C171)&gt;'MD - IMP'!$D$67),OFFSET(F71,0,-1*'MD - IMP'!$D$67,1,1),0)+E171-IF((COLUMN()-COLUMN($C171)&gt;'MD - IMP'!$D$66),OFFSET(F71,0,-1*'MD - IMP'!$D$66,1,1),0)</f>
        <v>0</v>
      </c>
      <c r="G171" s="402">
        <f ca="1">IF((COLUMN()-COLUMN($C171)&gt;'MD - IMP'!$D$67),OFFSET(G71,0,-1*'MD - IMP'!$D$67,1,1),0)+F171-IF((COLUMN()-COLUMN($C171)&gt;'MD - IMP'!$D$66),OFFSET(G71,0,-1*'MD - IMP'!$D$66,1,1),0)</f>
        <v>0</v>
      </c>
      <c r="H171" s="390">
        <f ca="1">IF((COLUMN()-COLUMN($C171)&gt;'MD - IMP'!$D$67),OFFSET(H71,0,-1*'MD - IMP'!$D$67,1,1),0)+G171-IF((COLUMN()-COLUMN($C171)&gt;'MD - IMP'!$D$66),OFFSET(H71,0,-1*'MD - IMP'!$D$66,1,1),0)</f>
        <v>0</v>
      </c>
      <c r="I171" s="390">
        <f ca="1">IF((COLUMN()-COLUMN($C171)&gt;'MD - IMP'!$D$67),OFFSET(I71,0,-1*'MD - IMP'!$D$67,1,1),0)+H171-IF((COLUMN()-COLUMN($C171)&gt;'MD - IMP'!$D$66),OFFSET(I71,0,-1*'MD - IMP'!$D$66,1,1),0)</f>
        <v>0</v>
      </c>
      <c r="J171" s="390">
        <f ca="1">IF((COLUMN()-COLUMN($C171)&gt;'MD - IMP'!$D$67),OFFSET(J71,0,-1*'MD - IMP'!$D$67,1,1),0)+I171-IF((COLUMN()-COLUMN($C171)&gt;'MD - IMP'!$D$66),OFFSET(J71,0,-1*'MD - IMP'!$D$66,1,1),0)</f>
        <v>0</v>
      </c>
      <c r="K171" s="402">
        <f ca="1">IF((COLUMN()-COLUMN($C171)&gt;'MD - IMP'!$D$67),OFFSET(K71,0,-1*'MD - IMP'!$D$67,1,1),0)+J171-IF((COLUMN()-COLUMN($C171)&gt;'MD - IMP'!$D$66),OFFSET(K71,0,-1*'MD - IMP'!$D$66,1,1),0)</f>
        <v>0</v>
      </c>
      <c r="L171" s="277">
        <f ca="1">IF((COLUMN()-COLUMN($C171)&gt;'MD - IMP'!$D$67),OFFSET(L71,0,-1*'MD - IMP'!$D$67,1,1),0)+K171-IF((COLUMN()-COLUMN($C171)&gt;'MD - IMP'!$D$66),OFFSET(L71,0,-1*'MD - IMP'!$D$66,1,1),0)</f>
        <v>1</v>
      </c>
      <c r="M171" s="277">
        <f ca="1">IF((COLUMN()-COLUMN($C171)&gt;'MD - IMP'!$D$67),OFFSET(M71,0,-1*'MD - IMP'!$D$67,1,1),0)+L171-IF((COLUMN()-COLUMN($C171)&gt;'MD - IMP'!$D$66),OFFSET(M71,0,-1*'MD - IMP'!$D$66,1,1),0)</f>
        <v>1</v>
      </c>
      <c r="N171" s="277">
        <f ca="1">IF((COLUMN()-COLUMN($C171)&gt;'MD - IMP'!$D$67),OFFSET(N71,0,-1*'MD - IMP'!$D$67,1,1),0)+M171-IF((COLUMN()-COLUMN($C171)&gt;'MD - IMP'!$D$66),OFFSET(N71,0,-1*'MD - IMP'!$D$66,1,1),0)</f>
        <v>1</v>
      </c>
      <c r="O171" s="344">
        <f ca="1">IF((COLUMN()-COLUMN($C171)&gt;'MD - IMP'!$D$67),OFFSET(O71,0,-1*'MD - IMP'!$D$67,1,1),0)+N171-IF((COLUMN()-COLUMN($C171)&gt;'MD - IMP'!$D$66),OFFSET(O71,0,-1*'MD - IMP'!$D$66,1,1),0)</f>
        <v>1</v>
      </c>
      <c r="P171" s="277">
        <f ca="1">IF((COLUMN()-COLUMN($C171)&gt;'MD - IMP'!$D$67),OFFSET(P71,0,-1*'MD - IMP'!$D$67,1,1),0)+O171-IF((COLUMN()-COLUMN($C171)&gt;'MD - IMP'!$D$66),OFFSET(P71,0,-1*'MD - IMP'!$D$66,1,1),0)</f>
        <v>4</v>
      </c>
      <c r="Q171" s="277">
        <f ca="1">IF((COLUMN()-COLUMN($C171)&gt;'MD - IMP'!$D$67),OFFSET(Q71,0,-1*'MD - IMP'!$D$67,1,1),0)+P171-IF((COLUMN()-COLUMN($C171)&gt;'MD - IMP'!$D$66),OFFSET(Q71,0,-1*'MD - IMP'!$D$66,1,1),0)</f>
        <v>5</v>
      </c>
      <c r="R171" s="277">
        <f ca="1">IF((COLUMN()-COLUMN($C171)&gt;'MD - IMP'!$D$67),OFFSET(R71,0,-1*'MD - IMP'!$D$67,1,1),0)+Q171-IF((COLUMN()-COLUMN($C171)&gt;'MD - IMP'!$D$66),OFFSET(R71,0,-1*'MD - IMP'!$D$66,1,1),0)</f>
        <v>5</v>
      </c>
      <c r="S171" s="344">
        <f ca="1">IF((COLUMN()-COLUMN($C171)&gt;'MD - IMP'!$D$67),OFFSET(S71,0,-1*'MD - IMP'!$D$67,1,1),0)+R171-IF((COLUMN()-COLUMN($C171)&gt;'MD - IMP'!$D$66),OFFSET(S71,0,-1*'MD - IMP'!$D$66,1,1),0)</f>
        <v>6</v>
      </c>
      <c r="T171" s="277">
        <f ca="1">IF((COLUMN()-COLUMN($C171)&gt;'MD - IMP'!$D$67),OFFSET(T71,0,-1*'MD - IMP'!$D$67,1,1),0)+S171-IF((COLUMN()-COLUMN($C171)&gt;'MD - IMP'!$D$66),OFFSET(T71,0,-1*'MD - IMP'!$D$66,1,1),0)</f>
        <v>3</v>
      </c>
      <c r="U171" s="277">
        <f ca="1">IF((COLUMN()-COLUMN($C171)&gt;'MD - IMP'!$D$67),OFFSET(U71,0,-1*'MD - IMP'!$D$67,1,1),0)+T171-IF((COLUMN()-COLUMN($C171)&gt;'MD - IMP'!$D$66),OFFSET(U71,0,-1*'MD - IMP'!$D$66,1,1),0)</f>
        <v>9</v>
      </c>
      <c r="V171" s="277">
        <f ca="1">IF((COLUMN()-COLUMN($C171)&gt;'MD - IMP'!$D$67),OFFSET(V71,0,-1*'MD - IMP'!$D$67,1,1),0)+U171-IF((COLUMN()-COLUMN($C171)&gt;'MD - IMP'!$D$66),OFFSET(V71,0,-1*'MD - IMP'!$D$66,1,1),0)</f>
        <v>9</v>
      </c>
      <c r="W171" s="344">
        <f ca="1">IF((COLUMN()-COLUMN($C171)&gt;'MD - IMP'!$D$67),OFFSET(W71,0,-1*'MD - IMP'!$D$67,1,1),0)+V171-IF((COLUMN()-COLUMN($C171)&gt;'MD - IMP'!$D$66),OFFSET(W71,0,-1*'MD - IMP'!$D$66,1,1),0)</f>
        <v>8</v>
      </c>
      <c r="X171" s="277">
        <f ca="1">IF((COLUMN()-COLUMN($C171)&gt;'MD - IMP'!$D$67),OFFSET(X71,0,-1*'MD - IMP'!$D$67,1,1),0)+W171-IF((COLUMN()-COLUMN($C171)&gt;'MD - IMP'!$D$66),OFFSET(X71,0,-1*'MD - IMP'!$D$66,1,1),0)</f>
        <v>7</v>
      </c>
      <c r="Y171" s="277">
        <f ca="1">IF((COLUMN()-COLUMN($C171)&gt;'MD - IMP'!$D$67),OFFSET(Y71,0,-1*'MD - IMP'!$D$67,1,1),0)+X171-IF((COLUMN()-COLUMN($C171)&gt;'MD - IMP'!$D$66),OFFSET(Y71,0,-1*'MD - IMP'!$D$66,1,1),0)</f>
        <v>8</v>
      </c>
      <c r="Z171" s="277">
        <f ca="1">IF((COLUMN()-COLUMN($C171)&gt;'MD - IMP'!$D$67),OFFSET(Z71,0,-1*'MD - IMP'!$D$67,1,1),0)+Y171-IF((COLUMN()-COLUMN($C171)&gt;'MD - IMP'!$D$66),OFFSET(Z71,0,-1*'MD - IMP'!$D$66,1,1),0)</f>
        <v>8</v>
      </c>
      <c r="AA171" s="344">
        <f ca="1">IF((COLUMN()-COLUMN($C171)&gt;'MD - IMP'!$D$67),OFFSET(AA71,0,-1*'MD - IMP'!$D$67,1,1),0)+Z171-IF((COLUMN()-COLUMN($C171)&gt;'MD - IMP'!$D$66),OFFSET(AA71,0,-1*'MD - IMP'!$D$66,1,1),0)</f>
        <v>10</v>
      </c>
      <c r="AB171" s="277">
        <f ca="1">IF((COLUMN()-COLUMN($C171)&gt;'MD - IMP'!$D$67),OFFSET(AB71,0,-1*'MD - IMP'!$D$67,1,1),0)+AA171-IF((COLUMN()-COLUMN($C171)&gt;'MD - IMP'!$D$66),OFFSET(AB71,0,-1*'MD - IMP'!$D$66,1,1),0)</f>
        <v>10</v>
      </c>
      <c r="AC171" s="277">
        <f ca="1">IF((COLUMN()-COLUMN($C171)&gt;'MD - IMP'!$D$67),OFFSET(AC71,0,-1*'MD - IMP'!$D$67,1,1),0)+AB171-IF((COLUMN()-COLUMN($C171)&gt;'MD - IMP'!$D$66),OFFSET(AC71,0,-1*'MD - IMP'!$D$66,1,1),0)</f>
        <v>2</v>
      </c>
      <c r="AD171" s="277">
        <f ca="1">IF((COLUMN()-COLUMN($C171)&gt;'MD - IMP'!$D$67),OFFSET(AD71,0,-1*'MD - IMP'!$D$67,1,1),0)+AC171-IF((COLUMN()-COLUMN($C171)&gt;'MD - IMP'!$D$66),OFFSET(AD71,0,-1*'MD - IMP'!$D$66,1,1),0)</f>
        <v>2</v>
      </c>
      <c r="AE171" s="280">
        <f ca="1">IF((COLUMN()-COLUMN($C171)&gt;'MD - IMP'!$D$67),OFFSET(AE71,0,-1*'MD - IMP'!$D$67,1,1),0)+AD171-IF((COLUMN()-COLUMN($C171)&gt;'MD - IMP'!$D$66),OFFSET(AE71,0,-1*'MD - IMP'!$D$66,1,1),0)</f>
        <v>0</v>
      </c>
      <c r="AF171" s="16"/>
      <c r="AH171" s="16"/>
      <c r="AI171" s="16"/>
      <c r="AL171" s="15"/>
      <c r="AO171" s="15"/>
      <c r="AQ171" s="17"/>
      <c r="AR171" s="16"/>
      <c r="AU171" s="15"/>
      <c r="AX171" s="15"/>
      <c r="BA171" s="15"/>
      <c r="BC171" s="17"/>
      <c r="BD171" s="16"/>
      <c r="BG171" s="15"/>
      <c r="BJ171" s="15"/>
      <c r="BM171" s="15"/>
      <c r="BO171" s="17"/>
      <c r="BP171" s="16"/>
      <c r="BS171" s="15"/>
      <c r="BV171" s="15"/>
      <c r="BY171" s="15"/>
      <c r="CA171" s="17"/>
      <c r="CB171" s="16"/>
      <c r="CE171" s="15"/>
      <c r="CH171" s="15"/>
      <c r="CK171" s="15"/>
      <c r="CM171" s="17"/>
      <c r="CN171" s="16"/>
      <c r="CQ171" s="15"/>
      <c r="CT171" s="15"/>
      <c r="CW171" s="15"/>
      <c r="CY171" s="17"/>
      <c r="CZ171" s="16"/>
      <c r="DC171" s="15"/>
      <c r="DF171" s="15"/>
      <c r="DI171" s="15"/>
      <c r="DK171" s="17"/>
      <c r="DL171" s="16"/>
      <c r="DO171" s="15"/>
      <c r="DR171" s="15"/>
      <c r="DU171" s="15"/>
      <c r="DW171" s="17"/>
      <c r="DX171" s="16"/>
      <c r="EA171" s="15"/>
    </row>
    <row r="172" spans="2:131" s="534" customFormat="1" x14ac:dyDescent="0.25">
      <c r="B172" s="523" t="str">
        <f>'MD - IMP'!B68</f>
        <v>FN-SP</v>
      </c>
      <c r="C172" s="516"/>
      <c r="D172" s="528">
        <f ca="1">IF((COLUMN()-COLUMN($C172)&gt;'MD - IMP'!$D$67),OFFSET(D72,0,-1*'MD - IMP'!$D$67,1,1),0)+C172-IF((COLUMN()-COLUMN($C172)&gt;'MD - IMP'!$D$66),OFFSET(D72,0,-1*'MD - IMP'!$D$66,1,1),0)</f>
        <v>0</v>
      </c>
      <c r="E172" s="529">
        <f ca="1">IF((COLUMN()-COLUMN($C172)&gt;'MD - IMP'!$D$67),OFFSET(E72,0,-1*'MD - IMP'!$D$67,1,1),0)+D172-IF((COLUMN()-COLUMN($C172)&gt;'MD - IMP'!$D$66),OFFSET(E72,0,-1*'MD - IMP'!$D$66,1,1),0)</f>
        <v>0</v>
      </c>
      <c r="F172" s="529">
        <f ca="1">IF((COLUMN()-COLUMN($C172)&gt;'MD - IMP'!$D$67),OFFSET(F72,0,-1*'MD - IMP'!$D$67,1,1),0)+E172-IF((COLUMN()-COLUMN($C172)&gt;'MD - IMP'!$D$66),OFFSET(F72,0,-1*'MD - IMP'!$D$66,1,1),0)</f>
        <v>0</v>
      </c>
      <c r="G172" s="530">
        <f ca="1">IF((COLUMN()-COLUMN($C172)&gt;'MD - IMP'!$D$67),OFFSET(G72,0,-1*'MD - IMP'!$D$67,1,1),0)+F172-IF((COLUMN()-COLUMN($C172)&gt;'MD - IMP'!$D$66),OFFSET(G72,0,-1*'MD - IMP'!$D$66,1,1),0)</f>
        <v>0</v>
      </c>
      <c r="H172" s="529">
        <f ca="1">IF((COLUMN()-COLUMN($C172)&gt;'MD - IMP'!$D$67),OFFSET(H72,0,-1*'MD - IMP'!$D$67,1,1),0)+G172-IF((COLUMN()-COLUMN($C172)&gt;'MD - IMP'!$D$66),OFFSET(H72,0,-1*'MD - IMP'!$D$66,1,1),0)</f>
        <v>0</v>
      </c>
      <c r="I172" s="529">
        <f ca="1">IF((COLUMN()-COLUMN($C172)&gt;'MD - IMP'!$D$67),OFFSET(I72,0,-1*'MD - IMP'!$D$67,1,1),0)+H172-IF((COLUMN()-COLUMN($C172)&gt;'MD - IMP'!$D$66),OFFSET(I72,0,-1*'MD - IMP'!$D$66,1,1),0)</f>
        <v>0</v>
      </c>
      <c r="J172" s="529">
        <f ca="1">IF((COLUMN()-COLUMN($C172)&gt;'MD - IMP'!$D$67),OFFSET(J72,0,-1*'MD - IMP'!$D$67,1,1),0)+I172-IF((COLUMN()-COLUMN($C172)&gt;'MD - IMP'!$D$66),OFFSET(J72,0,-1*'MD - IMP'!$D$66,1,1),0)</f>
        <v>0</v>
      </c>
      <c r="K172" s="530">
        <f ca="1">IF((COLUMN()-COLUMN($C172)&gt;'MD - IMP'!$D$67),OFFSET(K72,0,-1*'MD - IMP'!$D$67,1,1),0)+J172-IF((COLUMN()-COLUMN($C172)&gt;'MD - IMP'!$D$66),OFFSET(K72,0,-1*'MD - IMP'!$D$66,1,1),0)</f>
        <v>0</v>
      </c>
      <c r="L172" s="531">
        <f ca="1">IF((COLUMN()-COLUMN($C172)&gt;'MD - IMP'!$D$67),OFFSET(L72,0,-1*'MD - IMP'!$D$67,1,1),0)+K172-IF((COLUMN()-COLUMN($C172)&gt;'MD - IMP'!$D$66),OFFSET(L72,0,-1*'MD - IMP'!$D$66,1,1),0)</f>
        <v>0</v>
      </c>
      <c r="M172" s="531">
        <f ca="1">IF((COLUMN()-COLUMN($C172)&gt;'MD - IMP'!$D$67),OFFSET(M72,0,-1*'MD - IMP'!$D$67,1,1),0)+L172-IF((COLUMN()-COLUMN($C172)&gt;'MD - IMP'!$D$66),OFFSET(M72,0,-1*'MD - IMP'!$D$66,1,1),0)</f>
        <v>0</v>
      </c>
      <c r="N172" s="531">
        <f ca="1">IF((COLUMN()-COLUMN($C172)&gt;'MD - IMP'!$D$67),OFFSET(N72,0,-1*'MD - IMP'!$D$67,1,1),0)+M172-IF((COLUMN()-COLUMN($C172)&gt;'MD - IMP'!$D$66),OFFSET(N72,0,-1*'MD - IMP'!$D$66,1,1),0)</f>
        <v>1</v>
      </c>
      <c r="O172" s="532">
        <f ca="1">IF((COLUMN()-COLUMN($C172)&gt;'MD - IMP'!$D$67),OFFSET(O72,0,-1*'MD - IMP'!$D$67,1,1),0)+N172-IF((COLUMN()-COLUMN($C172)&gt;'MD - IMP'!$D$66),OFFSET(O72,0,-1*'MD - IMP'!$D$66,1,1),0)</f>
        <v>2</v>
      </c>
      <c r="P172" s="531">
        <f ca="1">IF((COLUMN()-COLUMN($C172)&gt;'MD - IMP'!$D$67),OFFSET(P72,0,-1*'MD - IMP'!$D$67,1,1),0)+O172-IF((COLUMN()-COLUMN($C172)&gt;'MD - IMP'!$D$66),OFFSET(P72,0,-1*'MD - IMP'!$D$66,1,1),0)</f>
        <v>2</v>
      </c>
      <c r="Q172" s="531">
        <f ca="1">IF((COLUMN()-COLUMN($C172)&gt;'MD - IMP'!$D$67),OFFSET(Q72,0,-1*'MD - IMP'!$D$67,1,1),0)+P172-IF((COLUMN()-COLUMN($C172)&gt;'MD - IMP'!$D$66),OFFSET(Q72,0,-1*'MD - IMP'!$D$66,1,1),0)</f>
        <v>2</v>
      </c>
      <c r="R172" s="531">
        <f ca="1">IF((COLUMN()-COLUMN($C172)&gt;'MD - IMP'!$D$67),OFFSET(R72,0,-1*'MD - IMP'!$D$67,1,1),0)+Q172-IF((COLUMN()-COLUMN($C172)&gt;'MD - IMP'!$D$66),OFFSET(R72,0,-1*'MD - IMP'!$D$66,1,1),0)</f>
        <v>5</v>
      </c>
      <c r="S172" s="532">
        <f ca="1">IF((COLUMN()-COLUMN($C172)&gt;'MD - IMP'!$D$67),OFFSET(S72,0,-1*'MD - IMP'!$D$67,1,1),0)+R172-IF((COLUMN()-COLUMN($C172)&gt;'MD - IMP'!$D$66),OFFSET(S72,0,-1*'MD - IMP'!$D$66,1,1),0)</f>
        <v>9</v>
      </c>
      <c r="T172" s="531">
        <f ca="1">IF((COLUMN()-COLUMN($C172)&gt;'MD - IMP'!$D$67),OFFSET(T72,0,-1*'MD - IMP'!$D$67,1,1),0)+S172-IF((COLUMN()-COLUMN($C172)&gt;'MD - IMP'!$D$66),OFFSET(T72,0,-1*'MD - IMP'!$D$66,1,1),0)</f>
        <v>10</v>
      </c>
      <c r="U172" s="531">
        <f ca="1">IF((COLUMN()-COLUMN($C172)&gt;'MD - IMP'!$D$67),OFFSET(U72,0,-1*'MD - IMP'!$D$67,1,1),0)+T172-IF((COLUMN()-COLUMN($C172)&gt;'MD - IMP'!$D$66),OFFSET(U72,0,-1*'MD - IMP'!$D$66,1,1),0)</f>
        <v>10</v>
      </c>
      <c r="V172" s="531">
        <f ca="1">IF((COLUMN()-COLUMN($C172)&gt;'MD - IMP'!$D$67),OFFSET(V72,0,-1*'MD - IMP'!$D$67,1,1),0)+U172-IF((COLUMN()-COLUMN($C172)&gt;'MD - IMP'!$D$66),OFFSET(V72,0,-1*'MD - IMP'!$D$66,1,1),0)</f>
        <v>8</v>
      </c>
      <c r="W172" s="532">
        <f ca="1">IF((COLUMN()-COLUMN($C172)&gt;'MD - IMP'!$D$67),OFFSET(W72,0,-1*'MD - IMP'!$D$67,1,1),0)+V172-IF((COLUMN()-COLUMN($C172)&gt;'MD - IMP'!$D$66),OFFSET(W72,0,-1*'MD - IMP'!$D$66,1,1),0)</f>
        <v>12</v>
      </c>
      <c r="X172" s="531">
        <f ca="1">IF((COLUMN()-COLUMN($C172)&gt;'MD - IMP'!$D$67),OFFSET(X72,0,-1*'MD - IMP'!$D$67,1,1),0)+W172-IF((COLUMN()-COLUMN($C172)&gt;'MD - IMP'!$D$66),OFFSET(X72,0,-1*'MD - IMP'!$D$66,1,1),0)</f>
        <v>18</v>
      </c>
      <c r="Y172" s="531">
        <f ca="1">IF((COLUMN()-COLUMN($C172)&gt;'MD - IMP'!$D$67),OFFSET(Y72,0,-1*'MD - IMP'!$D$67,1,1),0)+X172-IF((COLUMN()-COLUMN($C172)&gt;'MD - IMP'!$D$66),OFFSET(Y72,0,-1*'MD - IMP'!$D$66,1,1),0)</f>
        <v>18</v>
      </c>
      <c r="Z172" s="531">
        <f ca="1">IF((COLUMN()-COLUMN($C172)&gt;'MD - IMP'!$D$67),OFFSET(Z72,0,-1*'MD - IMP'!$D$67,1,1),0)+Y172-IF((COLUMN()-COLUMN($C172)&gt;'MD - IMP'!$D$66),OFFSET(Z72,0,-1*'MD - IMP'!$D$66,1,1),0)</f>
        <v>16</v>
      </c>
      <c r="AA172" s="532">
        <f ca="1">IF((COLUMN()-COLUMN($C172)&gt;'MD - IMP'!$D$67),OFFSET(AA72,0,-1*'MD - IMP'!$D$67,1,1),0)+Z172-IF((COLUMN()-COLUMN($C172)&gt;'MD - IMP'!$D$66),OFFSET(AA72,0,-1*'MD - IMP'!$D$66,1,1),0)</f>
        <v>14</v>
      </c>
      <c r="AB172" s="531">
        <f ca="1">IF((COLUMN()-COLUMN($C172)&gt;'MD - IMP'!$D$67),OFFSET(AB72,0,-1*'MD - IMP'!$D$67,1,1),0)+AA172-IF((COLUMN()-COLUMN($C172)&gt;'MD - IMP'!$D$66),OFFSET(AB72,0,-1*'MD - IMP'!$D$66,1,1),0)</f>
        <v>13</v>
      </c>
      <c r="AC172" s="531">
        <f ca="1">IF((COLUMN()-COLUMN($C172)&gt;'MD - IMP'!$D$67),OFFSET(AC72,0,-1*'MD - IMP'!$D$67,1,1),0)+AB172-IF((COLUMN()-COLUMN($C172)&gt;'MD - IMP'!$D$66),OFFSET(AC72,0,-1*'MD - IMP'!$D$66,1,1),0)</f>
        <v>16</v>
      </c>
      <c r="AD172" s="531">
        <f ca="1">IF((COLUMN()-COLUMN($C172)&gt;'MD - IMP'!$D$67),OFFSET(AD72,0,-1*'MD - IMP'!$D$67,1,1),0)+AC172-IF((COLUMN()-COLUMN($C172)&gt;'MD - IMP'!$D$66),OFFSET(AD72,0,-1*'MD - IMP'!$D$66,1,1),0)</f>
        <v>19</v>
      </c>
      <c r="AE172" s="533">
        <f ca="1">IF((COLUMN()-COLUMN($C172)&gt;'MD - IMP'!$D$67),OFFSET(AE72,0,-1*'MD - IMP'!$D$67,1,1),0)+AD172-IF((COLUMN()-COLUMN($C172)&gt;'MD - IMP'!$D$66),OFFSET(AE72,0,-1*'MD - IMP'!$D$66,1,1),0)</f>
        <v>12</v>
      </c>
      <c r="AF172" s="529"/>
      <c r="AH172" s="529"/>
      <c r="AI172" s="529"/>
      <c r="AL172" s="535"/>
      <c r="AO172" s="535"/>
      <c r="AQ172" s="516"/>
      <c r="AR172" s="529"/>
      <c r="AU172" s="535"/>
      <c r="AX172" s="535"/>
      <c r="BA172" s="535"/>
      <c r="BC172" s="516"/>
      <c r="BD172" s="529"/>
      <c r="BG172" s="535"/>
      <c r="BJ172" s="535"/>
      <c r="BM172" s="535"/>
      <c r="BO172" s="516"/>
      <c r="BP172" s="529"/>
      <c r="BS172" s="535"/>
      <c r="BV172" s="535"/>
      <c r="BY172" s="535"/>
      <c r="CA172" s="516"/>
      <c r="CB172" s="529"/>
      <c r="CE172" s="535"/>
      <c r="CH172" s="535"/>
      <c r="CK172" s="535"/>
      <c r="CM172" s="516"/>
      <c r="CN172" s="529"/>
      <c r="CQ172" s="535"/>
      <c r="CT172" s="535"/>
      <c r="CW172" s="535"/>
      <c r="CY172" s="516"/>
      <c r="CZ172" s="529"/>
      <c r="DC172" s="535"/>
      <c r="DF172" s="535"/>
      <c r="DI172" s="535"/>
      <c r="DK172" s="516"/>
      <c r="DL172" s="529"/>
      <c r="DO172" s="535"/>
      <c r="DR172" s="535"/>
      <c r="DU172" s="535"/>
      <c r="DW172" s="516"/>
      <c r="DX172" s="529"/>
      <c r="EA172" s="535"/>
    </row>
    <row r="173" spans="2:131" x14ac:dyDescent="0.25">
      <c r="B173" s="11" t="str">
        <f>'MD - IMP'!B69</f>
        <v>HR-DE</v>
      </c>
      <c r="C173" s="395"/>
      <c r="D173" s="406">
        <f ca="1">IF((COLUMN()-COLUMN($C173)&gt;'MD - IMP'!$D$71),OFFSET(D73,0,-1*'MD - IMP'!$D$71,1,1),0)+C173-IF((COLUMN()-COLUMN($C173)&gt;'MD - IMP'!$D$70),OFFSET(D73,0,-1*'MD - IMP'!$D$70,1,1),0)</f>
        <v>0</v>
      </c>
      <c r="E173" s="390">
        <f ca="1">IF((COLUMN()-COLUMN($C173)&gt;'MD - IMP'!$D$71),OFFSET(E73,0,-1*'MD - IMP'!$D$71,1,1),0)+D173-IF((COLUMN()-COLUMN($C173)&gt;'MD - IMP'!$D$70),OFFSET(E73,0,-1*'MD - IMP'!$D$70,1,1),0)</f>
        <v>0</v>
      </c>
      <c r="F173" s="390">
        <f ca="1">IF((COLUMN()-COLUMN($C173)&gt;'MD - IMP'!$D$71),OFFSET(F73,0,-1*'MD - IMP'!$D$71,1,1),0)+E173-IF((COLUMN()-COLUMN($C173)&gt;'MD - IMP'!$D$70),OFFSET(F73,0,-1*'MD - IMP'!$D$70,1,1),0)</f>
        <v>0</v>
      </c>
      <c r="G173" s="402">
        <f ca="1">IF((COLUMN()-COLUMN($C173)&gt;'MD - IMP'!$D$71),OFFSET(G73,0,-1*'MD - IMP'!$D$71,1,1),0)+F173-IF((COLUMN()-COLUMN($C173)&gt;'MD - IMP'!$D$70),OFFSET(G73,0,-1*'MD - IMP'!$D$70,1,1),0)</f>
        <v>0</v>
      </c>
      <c r="H173" s="390">
        <f ca="1">IF((COLUMN()-COLUMN($C173)&gt;'MD - IMP'!$D$71),OFFSET(H73,0,-1*'MD - IMP'!$D$71,1,1),0)+G173-IF((COLUMN()-COLUMN($C173)&gt;'MD - IMP'!$D$70),OFFSET(H73,0,-1*'MD - IMP'!$D$70,1,1),0)</f>
        <v>4</v>
      </c>
      <c r="I173" s="390">
        <f ca="1">IF((COLUMN()-COLUMN($C173)&gt;'MD - IMP'!$D$71),OFFSET(I73,0,-1*'MD - IMP'!$D$71,1,1),0)+H173-IF((COLUMN()-COLUMN($C173)&gt;'MD - IMP'!$D$70),OFFSET(I73,0,-1*'MD - IMP'!$D$70,1,1),0)</f>
        <v>4</v>
      </c>
      <c r="J173" s="390">
        <f ca="1">IF((COLUMN()-COLUMN($C173)&gt;'MD - IMP'!$D$71),OFFSET(J73,0,-1*'MD - IMP'!$D$71,1,1),0)+I173-IF((COLUMN()-COLUMN($C173)&gt;'MD - IMP'!$D$70),OFFSET(J73,0,-1*'MD - IMP'!$D$70,1,1),0)</f>
        <v>4</v>
      </c>
      <c r="K173" s="402">
        <f ca="1">IF((COLUMN()-COLUMN($C173)&gt;'MD - IMP'!$D$71),OFFSET(K73,0,-1*'MD - IMP'!$D$71,1,1),0)+J173-IF((COLUMN()-COLUMN($C173)&gt;'MD - IMP'!$D$70),OFFSET(K73,0,-1*'MD - IMP'!$D$70,1,1),0)</f>
        <v>4</v>
      </c>
      <c r="L173" s="277">
        <f ca="1">IF((COLUMN()-COLUMN($C173)&gt;'MD - IMP'!$D$71),OFFSET(L73,0,-1*'MD - IMP'!$D$71,1,1),0)+K173-IF((COLUMN()-COLUMN($C173)&gt;'MD - IMP'!$D$70),OFFSET(L73,0,-1*'MD - IMP'!$D$70,1,1),0)</f>
        <v>0</v>
      </c>
      <c r="M173" s="277">
        <f ca="1">IF((COLUMN()-COLUMN($C173)&gt;'MD - IMP'!$D$71),OFFSET(M73,0,-1*'MD - IMP'!$D$71,1,1),0)+L173-IF((COLUMN()-COLUMN($C173)&gt;'MD - IMP'!$D$70),OFFSET(M73,0,-1*'MD - IMP'!$D$70,1,1),0)</f>
        <v>4</v>
      </c>
      <c r="N173" s="277">
        <f ca="1">IF((COLUMN()-COLUMN($C173)&gt;'MD - IMP'!$D$71),OFFSET(N73,0,-1*'MD - IMP'!$D$71,1,1),0)+M173-IF((COLUMN()-COLUMN($C173)&gt;'MD - IMP'!$D$70),OFFSET(N73,0,-1*'MD - IMP'!$D$70,1,1),0)</f>
        <v>4</v>
      </c>
      <c r="O173" s="344">
        <f ca="1">IF((COLUMN()-COLUMN($C173)&gt;'MD - IMP'!$D$71),OFFSET(O73,0,-1*'MD - IMP'!$D$71,1,1),0)+N173-IF((COLUMN()-COLUMN($C173)&gt;'MD - IMP'!$D$70),OFFSET(O73,0,-1*'MD - IMP'!$D$70,1,1),0)</f>
        <v>4</v>
      </c>
      <c r="P173" s="277">
        <f ca="1">IF((COLUMN()-COLUMN($C173)&gt;'MD - IMP'!$D$71),OFFSET(P73,0,-1*'MD - IMP'!$D$71,1,1),0)+O173-IF((COLUMN()-COLUMN($C173)&gt;'MD - IMP'!$D$70),OFFSET(P73,0,-1*'MD - IMP'!$D$70,1,1),0)</f>
        <v>4</v>
      </c>
      <c r="Q173" s="277">
        <f ca="1">IF((COLUMN()-COLUMN($C173)&gt;'MD - IMP'!$D$71),OFFSET(Q73,0,-1*'MD - IMP'!$D$71,1,1),0)+P173-IF((COLUMN()-COLUMN($C173)&gt;'MD - IMP'!$D$70),OFFSET(Q73,0,-1*'MD - IMP'!$D$70,1,1),0)</f>
        <v>1</v>
      </c>
      <c r="R173" s="277">
        <f ca="1">IF((COLUMN()-COLUMN($C173)&gt;'MD - IMP'!$D$71),OFFSET(R73,0,-1*'MD - IMP'!$D$71,1,1),0)+Q173-IF((COLUMN()-COLUMN($C173)&gt;'MD - IMP'!$D$70),OFFSET(R73,0,-1*'MD - IMP'!$D$70,1,1),0)</f>
        <v>1</v>
      </c>
      <c r="S173" s="344">
        <f ca="1">IF((COLUMN()-COLUMN($C173)&gt;'MD - IMP'!$D$71),OFFSET(S73,0,-1*'MD - IMP'!$D$71,1,1),0)+R173-IF((COLUMN()-COLUMN($C173)&gt;'MD - IMP'!$D$70),OFFSET(S73,0,-1*'MD - IMP'!$D$70,1,1),0)</f>
        <v>1</v>
      </c>
      <c r="T173" s="277">
        <f ca="1">IF((COLUMN()-COLUMN($C173)&gt;'MD - IMP'!$D$71),OFFSET(T73,0,-1*'MD - IMP'!$D$71,1,1),0)+S173-IF((COLUMN()-COLUMN($C173)&gt;'MD - IMP'!$D$70),OFFSET(T73,0,-1*'MD - IMP'!$D$70,1,1),0)</f>
        <v>1</v>
      </c>
      <c r="U173" s="277">
        <f ca="1">IF((COLUMN()-COLUMN($C173)&gt;'MD - IMP'!$D$71),OFFSET(U73,0,-1*'MD - IMP'!$D$71,1,1),0)+T173-IF((COLUMN()-COLUMN($C173)&gt;'MD - IMP'!$D$70),OFFSET(U73,0,-1*'MD - IMP'!$D$70,1,1),0)</f>
        <v>0</v>
      </c>
      <c r="V173" s="277">
        <f ca="1">IF((COLUMN()-COLUMN($C173)&gt;'MD - IMP'!$D$71),OFFSET(V73,0,-1*'MD - IMP'!$D$71,1,1),0)+U173-IF((COLUMN()-COLUMN($C173)&gt;'MD - IMP'!$D$70),OFFSET(V73,0,-1*'MD - IMP'!$D$70,1,1),0)</f>
        <v>0</v>
      </c>
      <c r="W173" s="344">
        <f ca="1">IF((COLUMN()-COLUMN($C173)&gt;'MD - IMP'!$D$71),OFFSET(W73,0,-1*'MD - IMP'!$D$71,1,1),0)+V173-IF((COLUMN()-COLUMN($C173)&gt;'MD - IMP'!$D$70),OFFSET(W73,0,-1*'MD - IMP'!$D$70,1,1),0)</f>
        <v>0</v>
      </c>
      <c r="X173" s="277">
        <f ca="1">IF((COLUMN()-COLUMN($C173)&gt;'MD - IMP'!$D$71),OFFSET(X73,0,-1*'MD - IMP'!$D$71,1,1),0)+W173-IF((COLUMN()-COLUMN($C173)&gt;'MD - IMP'!$D$70),OFFSET(X73,0,-1*'MD - IMP'!$D$70,1,1),0)</f>
        <v>0</v>
      </c>
      <c r="Y173" s="277">
        <f ca="1">IF((COLUMN()-COLUMN($C173)&gt;'MD - IMP'!$D$71),OFFSET(Y73,0,-1*'MD - IMP'!$D$71,1,1),0)+X173-IF((COLUMN()-COLUMN($C173)&gt;'MD - IMP'!$D$70),OFFSET(Y73,0,-1*'MD - IMP'!$D$70,1,1),0)</f>
        <v>0</v>
      </c>
      <c r="Z173" s="277">
        <f ca="1">IF((COLUMN()-COLUMN($C173)&gt;'MD - IMP'!$D$71),OFFSET(Z73,0,-1*'MD - IMP'!$D$71,1,1),0)+Y173-IF((COLUMN()-COLUMN($C173)&gt;'MD - IMP'!$D$70),OFFSET(Z73,0,-1*'MD - IMP'!$D$70,1,1),0)</f>
        <v>0</v>
      </c>
      <c r="AA173" s="344">
        <f ca="1">IF((COLUMN()-COLUMN($C173)&gt;'MD - IMP'!$D$71),OFFSET(AA73,0,-1*'MD - IMP'!$D$71,1,1),0)+Z173-IF((COLUMN()-COLUMN($C173)&gt;'MD - IMP'!$D$70),OFFSET(AA73,0,-1*'MD - IMP'!$D$70,1,1),0)</f>
        <v>0</v>
      </c>
      <c r="AB173" s="277">
        <f ca="1">IF((COLUMN()-COLUMN($C173)&gt;'MD - IMP'!$D$71),OFFSET(AB73,0,-1*'MD - IMP'!$D$71,1,1),0)+AA173-IF((COLUMN()-COLUMN($C173)&gt;'MD - IMP'!$D$70),OFFSET(AB73,0,-1*'MD - IMP'!$D$70,1,1),0)</f>
        <v>0</v>
      </c>
      <c r="AC173" s="277">
        <f ca="1">IF((COLUMN()-COLUMN($C173)&gt;'MD - IMP'!$D$71),OFFSET(AC73,0,-1*'MD - IMP'!$D$71,1,1),0)+AB173-IF((COLUMN()-COLUMN($C173)&gt;'MD - IMP'!$D$70),OFFSET(AC73,0,-1*'MD - IMP'!$D$70,1,1),0)</f>
        <v>0</v>
      </c>
      <c r="AD173" s="277">
        <f ca="1">IF((COLUMN()-COLUMN($C173)&gt;'MD - IMP'!$D$71),OFFSET(AD73,0,-1*'MD - IMP'!$D$71,1,1),0)+AC173-IF((COLUMN()-COLUMN($C173)&gt;'MD - IMP'!$D$70),OFFSET(AD73,0,-1*'MD - IMP'!$D$70,1,1),0)</f>
        <v>0</v>
      </c>
      <c r="AE173" s="280">
        <f ca="1">IF((COLUMN()-COLUMN($C173)&gt;'MD - IMP'!$D$71),OFFSET(AE73,0,-1*'MD - IMP'!$D$71,1,1),0)+AD173-IF((COLUMN()-COLUMN($C173)&gt;'MD - IMP'!$D$70),OFFSET(AE73,0,-1*'MD - IMP'!$D$70,1,1),0)</f>
        <v>0</v>
      </c>
      <c r="AF173" s="16"/>
      <c r="AH173" s="16"/>
      <c r="AI173" s="16"/>
      <c r="AL173" s="15"/>
      <c r="AO173" s="15"/>
      <c r="AQ173" s="17"/>
      <c r="AR173" s="16"/>
      <c r="AU173" s="15"/>
      <c r="AX173" s="15"/>
      <c r="BA173" s="15"/>
      <c r="BC173" s="17"/>
      <c r="BD173" s="16"/>
      <c r="BG173" s="15"/>
      <c r="BJ173" s="15"/>
      <c r="BM173" s="15"/>
      <c r="BO173" s="17"/>
      <c r="BP173" s="16"/>
      <c r="BS173" s="15"/>
      <c r="BV173" s="15"/>
      <c r="BY173" s="15"/>
      <c r="CA173" s="17"/>
      <c r="CB173" s="16"/>
      <c r="CE173" s="15"/>
      <c r="CH173" s="15"/>
      <c r="CK173" s="15"/>
      <c r="CM173" s="17"/>
      <c r="CN173" s="16"/>
      <c r="CQ173" s="15"/>
      <c r="CT173" s="15"/>
      <c r="CW173" s="15"/>
      <c r="CY173" s="17"/>
      <c r="CZ173" s="16"/>
      <c r="DC173" s="15"/>
      <c r="DF173" s="15"/>
      <c r="DI173" s="15"/>
      <c r="DK173" s="17"/>
      <c r="DL173" s="16"/>
      <c r="DO173" s="15"/>
      <c r="DR173" s="15"/>
      <c r="DU173" s="15"/>
      <c r="DW173" s="17"/>
      <c r="DX173" s="16"/>
      <c r="EA173" s="15"/>
    </row>
    <row r="174" spans="2:131" x14ac:dyDescent="0.25">
      <c r="B174" s="11" t="str">
        <f>'MD - IMP'!B70</f>
        <v>HR-SI</v>
      </c>
      <c r="C174" s="17"/>
      <c r="D174" s="406">
        <f ca="1">IF((COLUMN()-COLUMN($C174)&gt;'MD - IMP'!$D$71),OFFSET(D74,0,-1*'MD - IMP'!$D$71,1,1),0)+C174-IF((COLUMN()-COLUMN($C174)&gt;'MD - IMP'!$D$70),OFFSET(D74,0,-1*'MD - IMP'!$D$70,1,1),0)</f>
        <v>0</v>
      </c>
      <c r="E174" s="390">
        <f ca="1">IF((COLUMN()-COLUMN($C174)&gt;'MD - IMP'!$D$71),OFFSET(E74,0,-1*'MD - IMP'!$D$71,1,1),0)+D174-IF((COLUMN()-COLUMN($C174)&gt;'MD - IMP'!$D$70),OFFSET(E74,0,-1*'MD - IMP'!$D$70,1,1),0)</f>
        <v>0</v>
      </c>
      <c r="F174" s="390">
        <f ca="1">IF((COLUMN()-COLUMN($C174)&gt;'MD - IMP'!$D$71),OFFSET(F74,0,-1*'MD - IMP'!$D$71,1,1),0)+E174-IF((COLUMN()-COLUMN($C174)&gt;'MD - IMP'!$D$70),OFFSET(F74,0,-1*'MD - IMP'!$D$70,1,1),0)</f>
        <v>0</v>
      </c>
      <c r="G174" s="402">
        <f ca="1">IF((COLUMN()-COLUMN($C174)&gt;'MD - IMP'!$D$71),OFFSET(G74,0,-1*'MD - IMP'!$D$71,1,1),0)+F174-IF((COLUMN()-COLUMN($C174)&gt;'MD - IMP'!$D$70),OFFSET(G74,0,-1*'MD - IMP'!$D$70,1,1),0)</f>
        <v>0</v>
      </c>
      <c r="H174" s="390">
        <f ca="1">IF((COLUMN()-COLUMN($C174)&gt;'MD - IMP'!$D$71),OFFSET(H74,0,-1*'MD - IMP'!$D$71,1,1),0)+G174-IF((COLUMN()-COLUMN($C174)&gt;'MD - IMP'!$D$70),OFFSET(H74,0,-1*'MD - IMP'!$D$70,1,1),0)</f>
        <v>1</v>
      </c>
      <c r="I174" s="390">
        <f ca="1">IF((COLUMN()-COLUMN($C174)&gt;'MD - IMP'!$D$71),OFFSET(I74,0,-1*'MD - IMP'!$D$71,1,1),0)+H174-IF((COLUMN()-COLUMN($C174)&gt;'MD - IMP'!$D$70),OFFSET(I74,0,-1*'MD - IMP'!$D$70,1,1),0)</f>
        <v>1</v>
      </c>
      <c r="J174" s="390">
        <f ca="1">IF((COLUMN()-COLUMN($C174)&gt;'MD - IMP'!$D$71),OFFSET(J74,0,-1*'MD - IMP'!$D$71,1,1),0)+I174-IF((COLUMN()-COLUMN($C174)&gt;'MD - IMP'!$D$70),OFFSET(J74,0,-1*'MD - IMP'!$D$70,1,1),0)</f>
        <v>1</v>
      </c>
      <c r="K174" s="402">
        <f ca="1">IF((COLUMN()-COLUMN($C174)&gt;'MD - IMP'!$D$71),OFFSET(K74,0,-1*'MD - IMP'!$D$71,1,1),0)+J174-IF((COLUMN()-COLUMN($C174)&gt;'MD - IMP'!$D$70),OFFSET(K74,0,-1*'MD - IMP'!$D$70,1,1),0)</f>
        <v>1</v>
      </c>
      <c r="L174" s="277">
        <f ca="1">IF((COLUMN()-COLUMN($C174)&gt;'MD - IMP'!$D$71),OFFSET(L74,0,-1*'MD - IMP'!$D$71,1,1),0)+K174-IF((COLUMN()-COLUMN($C174)&gt;'MD - IMP'!$D$70),OFFSET(L74,0,-1*'MD - IMP'!$D$70,1,1),0)</f>
        <v>4</v>
      </c>
      <c r="M174" s="277">
        <f ca="1">IF((COLUMN()-COLUMN($C174)&gt;'MD - IMP'!$D$71),OFFSET(M74,0,-1*'MD - IMP'!$D$71,1,1),0)+L174-IF((COLUMN()-COLUMN($C174)&gt;'MD - IMP'!$D$70),OFFSET(M74,0,-1*'MD - IMP'!$D$70,1,1),0)</f>
        <v>4</v>
      </c>
      <c r="N174" s="277">
        <f ca="1">IF((COLUMN()-COLUMN($C174)&gt;'MD - IMP'!$D$71),OFFSET(N74,0,-1*'MD - IMP'!$D$71,1,1),0)+M174-IF((COLUMN()-COLUMN($C174)&gt;'MD - IMP'!$D$70),OFFSET(N74,0,-1*'MD - IMP'!$D$70,1,1),0)</f>
        <v>4</v>
      </c>
      <c r="O174" s="344">
        <f ca="1">IF((COLUMN()-COLUMN($C174)&gt;'MD - IMP'!$D$71),OFFSET(O74,0,-1*'MD - IMP'!$D$71,1,1),0)+N174-IF((COLUMN()-COLUMN($C174)&gt;'MD - IMP'!$D$70),OFFSET(O74,0,-1*'MD - IMP'!$D$70,1,1),0)</f>
        <v>4</v>
      </c>
      <c r="P174" s="277">
        <f ca="1">IF((COLUMN()-COLUMN($C174)&gt;'MD - IMP'!$D$71),OFFSET(P74,0,-1*'MD - IMP'!$D$71,1,1),0)+O174-IF((COLUMN()-COLUMN($C174)&gt;'MD - IMP'!$D$70),OFFSET(P74,0,-1*'MD - IMP'!$D$70,1,1),0)</f>
        <v>1</v>
      </c>
      <c r="Q174" s="277">
        <f ca="1">IF((COLUMN()-COLUMN($C174)&gt;'MD - IMP'!$D$71),OFFSET(Q74,0,-1*'MD - IMP'!$D$71,1,1),0)+P174-IF((COLUMN()-COLUMN($C174)&gt;'MD - IMP'!$D$70),OFFSET(Q74,0,-1*'MD - IMP'!$D$70,1,1),0)</f>
        <v>7</v>
      </c>
      <c r="R174" s="277">
        <f ca="1">IF((COLUMN()-COLUMN($C174)&gt;'MD - IMP'!$D$71),OFFSET(R74,0,-1*'MD - IMP'!$D$71,1,1),0)+Q174-IF((COLUMN()-COLUMN($C174)&gt;'MD - IMP'!$D$70),OFFSET(R74,0,-1*'MD - IMP'!$D$70,1,1),0)</f>
        <v>7</v>
      </c>
      <c r="S174" s="344">
        <f ca="1">IF((COLUMN()-COLUMN($C174)&gt;'MD - IMP'!$D$71),OFFSET(S74,0,-1*'MD - IMP'!$D$71,1,1),0)+R174-IF((COLUMN()-COLUMN($C174)&gt;'MD - IMP'!$D$70),OFFSET(S74,0,-1*'MD - IMP'!$D$70,1,1),0)</f>
        <v>7</v>
      </c>
      <c r="T174" s="277">
        <f ca="1">IF((COLUMN()-COLUMN($C174)&gt;'MD - IMP'!$D$71),OFFSET(T74,0,-1*'MD - IMP'!$D$71,1,1),0)+S174-IF((COLUMN()-COLUMN($C174)&gt;'MD - IMP'!$D$70),OFFSET(T74,0,-1*'MD - IMP'!$D$70,1,1),0)</f>
        <v>6</v>
      </c>
      <c r="U174" s="277">
        <f ca="1">IF((COLUMN()-COLUMN($C174)&gt;'MD - IMP'!$D$71),OFFSET(U74,0,-1*'MD - IMP'!$D$71,1,1),0)+T174-IF((COLUMN()-COLUMN($C174)&gt;'MD - IMP'!$D$70),OFFSET(U74,0,-1*'MD - IMP'!$D$70,1,1),0)</f>
        <v>4</v>
      </c>
      <c r="V174" s="277">
        <f ca="1">IF((COLUMN()-COLUMN($C174)&gt;'MD - IMP'!$D$71),OFFSET(V74,0,-1*'MD - IMP'!$D$71,1,1),0)+U174-IF((COLUMN()-COLUMN($C174)&gt;'MD - IMP'!$D$70),OFFSET(V74,0,-1*'MD - IMP'!$D$70,1,1),0)</f>
        <v>5</v>
      </c>
      <c r="W174" s="344">
        <f ca="1">IF((COLUMN()-COLUMN($C174)&gt;'MD - IMP'!$D$71),OFFSET(W74,0,-1*'MD - IMP'!$D$71,1,1),0)+V174-IF((COLUMN()-COLUMN($C174)&gt;'MD - IMP'!$D$70),OFFSET(W74,0,-1*'MD - IMP'!$D$70,1,1),0)</f>
        <v>6</v>
      </c>
      <c r="X174" s="277">
        <f ca="1">IF((COLUMN()-COLUMN($C174)&gt;'MD - IMP'!$D$71),OFFSET(X74,0,-1*'MD - IMP'!$D$71,1,1),0)+W174-IF((COLUMN()-COLUMN($C174)&gt;'MD - IMP'!$D$70),OFFSET(X74,0,-1*'MD - IMP'!$D$70,1,1),0)</f>
        <v>7</v>
      </c>
      <c r="Y174" s="277">
        <f ca="1">IF((COLUMN()-COLUMN($C174)&gt;'MD - IMP'!$D$71),OFFSET(Y74,0,-1*'MD - IMP'!$D$71,1,1),0)+X174-IF((COLUMN()-COLUMN($C174)&gt;'MD - IMP'!$D$70),OFFSET(Y74,0,-1*'MD - IMP'!$D$70,1,1),0)</f>
        <v>3</v>
      </c>
      <c r="Z174" s="277">
        <f ca="1">IF((COLUMN()-COLUMN($C174)&gt;'MD - IMP'!$D$71),OFFSET(Z74,0,-1*'MD - IMP'!$D$71,1,1),0)+Y174-IF((COLUMN()-COLUMN($C174)&gt;'MD - IMP'!$D$70),OFFSET(Z74,0,-1*'MD - IMP'!$D$70,1,1),0)</f>
        <v>2</v>
      </c>
      <c r="AA174" s="344">
        <f ca="1">IF((COLUMN()-COLUMN($C174)&gt;'MD - IMP'!$D$71),OFFSET(AA74,0,-1*'MD - IMP'!$D$71,1,1),0)+Z174-IF((COLUMN()-COLUMN($C174)&gt;'MD - IMP'!$D$70),OFFSET(AA74,0,-1*'MD - IMP'!$D$70,1,1),0)</f>
        <v>1</v>
      </c>
      <c r="AB174" s="277">
        <f ca="1">IF((COLUMN()-COLUMN($C174)&gt;'MD - IMP'!$D$71),OFFSET(AB74,0,-1*'MD - IMP'!$D$71,1,1),0)+AA174-IF((COLUMN()-COLUMN($C174)&gt;'MD - IMP'!$D$70),OFFSET(AB74,0,-1*'MD - IMP'!$D$70,1,1),0)</f>
        <v>0</v>
      </c>
      <c r="AC174" s="277">
        <f ca="1">IF((COLUMN()-COLUMN($C174)&gt;'MD - IMP'!$D$71),OFFSET(AC74,0,-1*'MD - IMP'!$D$71,1,1),0)+AB174-IF((COLUMN()-COLUMN($C174)&gt;'MD - IMP'!$D$70),OFFSET(AC74,0,-1*'MD - IMP'!$D$70,1,1),0)</f>
        <v>0</v>
      </c>
      <c r="AD174" s="277">
        <f ca="1">IF((COLUMN()-COLUMN($C174)&gt;'MD - IMP'!$D$71),OFFSET(AD74,0,-1*'MD - IMP'!$D$71,1,1),0)+AC174-IF((COLUMN()-COLUMN($C174)&gt;'MD - IMP'!$D$70),OFFSET(AD74,0,-1*'MD - IMP'!$D$70,1,1),0)</f>
        <v>0</v>
      </c>
      <c r="AE174" s="280">
        <f ca="1">IF((COLUMN()-COLUMN($C174)&gt;'MD - IMP'!$D$71),OFFSET(AE74,0,-1*'MD - IMP'!$D$71,1,1),0)+AD174-IF((COLUMN()-COLUMN($C174)&gt;'MD - IMP'!$D$70),OFFSET(AE74,0,-1*'MD - IMP'!$D$70,1,1),0)</f>
        <v>0</v>
      </c>
      <c r="AF174" s="16"/>
      <c r="AH174" s="16"/>
      <c r="AI174" s="16"/>
      <c r="AL174" s="15"/>
      <c r="AO174" s="15"/>
      <c r="AQ174" s="17"/>
      <c r="AR174" s="16"/>
      <c r="AU174" s="15"/>
      <c r="AX174" s="15"/>
      <c r="BA174" s="15"/>
      <c r="BC174" s="17"/>
      <c r="BD174" s="16"/>
      <c r="BG174" s="15"/>
      <c r="BJ174" s="15"/>
      <c r="BM174" s="15"/>
      <c r="BO174" s="17"/>
      <c r="BP174" s="16"/>
      <c r="BS174" s="15"/>
      <c r="BV174" s="15"/>
      <c r="BY174" s="15"/>
      <c r="CA174" s="17"/>
      <c r="CB174" s="16"/>
      <c r="CE174" s="15"/>
      <c r="CH174" s="15"/>
      <c r="CK174" s="15"/>
      <c r="CM174" s="17"/>
      <c r="CN174" s="16"/>
      <c r="CQ174" s="15"/>
      <c r="CT174" s="15"/>
      <c r="CW174" s="15"/>
      <c r="CY174" s="17"/>
      <c r="CZ174" s="16"/>
      <c r="DC174" s="15"/>
      <c r="DF174" s="15"/>
      <c r="DI174" s="15"/>
      <c r="DK174" s="17"/>
      <c r="DL174" s="16"/>
      <c r="DO174" s="15"/>
      <c r="DR174" s="15"/>
      <c r="DU174" s="15"/>
      <c r="DW174" s="17"/>
      <c r="DX174" s="16"/>
      <c r="EA174" s="15"/>
    </row>
    <row r="175" spans="2:131" x14ac:dyDescent="0.25">
      <c r="B175" s="11" t="str">
        <f>'MD - IMP'!B71</f>
        <v>HR-JI</v>
      </c>
      <c r="C175" s="17"/>
      <c r="D175" s="406">
        <f ca="1">IF((COLUMN()-COLUMN($C175)&gt;'MD - IMP'!$D$71),OFFSET(D75,0,-1*'MD - IMP'!$D$71,1,1),0)+C175-IF((COLUMN()-COLUMN($C175)&gt;'MD - IMP'!$D$70),OFFSET(D75,0,-1*'MD - IMP'!$D$70,1,1),0)</f>
        <v>0</v>
      </c>
      <c r="E175" s="390">
        <f ca="1">IF((COLUMN()-COLUMN($C175)&gt;'MD - IMP'!$D$71),OFFSET(E75,0,-1*'MD - IMP'!$D$71,1,1),0)+D175-IF((COLUMN()-COLUMN($C175)&gt;'MD - IMP'!$D$70),OFFSET(E75,0,-1*'MD - IMP'!$D$70,1,1),0)</f>
        <v>0</v>
      </c>
      <c r="F175" s="390">
        <f ca="1">IF((COLUMN()-COLUMN($C175)&gt;'MD - IMP'!$D$71),OFFSET(F75,0,-1*'MD - IMP'!$D$71,1,1),0)+E175-IF((COLUMN()-COLUMN($C175)&gt;'MD - IMP'!$D$70),OFFSET(F75,0,-1*'MD - IMP'!$D$70,1,1),0)</f>
        <v>0</v>
      </c>
      <c r="G175" s="402">
        <f ca="1">IF((COLUMN()-COLUMN($C175)&gt;'MD - IMP'!$D$71),OFFSET(G75,0,-1*'MD - IMP'!$D$71,1,1),0)+F175-IF((COLUMN()-COLUMN($C175)&gt;'MD - IMP'!$D$70),OFFSET(G75,0,-1*'MD - IMP'!$D$70,1,1),0)</f>
        <v>0</v>
      </c>
      <c r="H175" s="390">
        <f ca="1">IF((COLUMN()-COLUMN($C175)&gt;'MD - IMP'!$D$71),OFFSET(H75,0,-1*'MD - IMP'!$D$71,1,1),0)+G175-IF((COLUMN()-COLUMN($C175)&gt;'MD - IMP'!$D$70),OFFSET(H75,0,-1*'MD - IMP'!$D$70,1,1),0)</f>
        <v>0</v>
      </c>
      <c r="I175" s="390">
        <f ca="1">IF((COLUMN()-COLUMN($C175)&gt;'MD - IMP'!$D$71),OFFSET(I75,0,-1*'MD - IMP'!$D$71,1,1),0)+H175-IF((COLUMN()-COLUMN($C175)&gt;'MD - IMP'!$D$70),OFFSET(I75,0,-1*'MD - IMP'!$D$70,1,1),0)</f>
        <v>0</v>
      </c>
      <c r="J175" s="390">
        <f ca="1">IF((COLUMN()-COLUMN($C175)&gt;'MD - IMP'!$D$71),OFFSET(J75,0,-1*'MD - IMP'!$D$71,1,1),0)+I175-IF((COLUMN()-COLUMN($C175)&gt;'MD - IMP'!$D$70),OFFSET(J75,0,-1*'MD - IMP'!$D$70,1,1),0)</f>
        <v>0</v>
      </c>
      <c r="K175" s="402">
        <f ca="1">IF((COLUMN()-COLUMN($C175)&gt;'MD - IMP'!$D$71),OFFSET(K75,0,-1*'MD - IMP'!$D$71,1,1),0)+J175-IF((COLUMN()-COLUMN($C175)&gt;'MD - IMP'!$D$70),OFFSET(K75,0,-1*'MD - IMP'!$D$70,1,1),0)</f>
        <v>0</v>
      </c>
      <c r="L175" s="277">
        <f ca="1">IF((COLUMN()-COLUMN($C175)&gt;'MD - IMP'!$D$71),OFFSET(L75,0,-1*'MD - IMP'!$D$71,1,1),0)+K175-IF((COLUMN()-COLUMN($C175)&gt;'MD - IMP'!$D$70),OFFSET(L75,0,-1*'MD - IMP'!$D$70,1,1),0)</f>
        <v>1</v>
      </c>
      <c r="M175" s="277">
        <f ca="1">IF((COLUMN()-COLUMN($C175)&gt;'MD - IMP'!$D$71),OFFSET(M75,0,-1*'MD - IMP'!$D$71,1,1),0)+L175-IF((COLUMN()-COLUMN($C175)&gt;'MD - IMP'!$D$70),OFFSET(M75,0,-1*'MD - IMP'!$D$70,1,1),0)</f>
        <v>1</v>
      </c>
      <c r="N175" s="277">
        <f ca="1">IF((COLUMN()-COLUMN($C175)&gt;'MD - IMP'!$D$71),OFFSET(N75,0,-1*'MD - IMP'!$D$71,1,1),0)+M175-IF((COLUMN()-COLUMN($C175)&gt;'MD - IMP'!$D$70),OFFSET(N75,0,-1*'MD - IMP'!$D$70,1,1),0)</f>
        <v>1</v>
      </c>
      <c r="O175" s="344">
        <f ca="1">IF((COLUMN()-COLUMN($C175)&gt;'MD - IMP'!$D$71),OFFSET(O75,0,-1*'MD - IMP'!$D$71,1,1),0)+N175-IF((COLUMN()-COLUMN($C175)&gt;'MD - IMP'!$D$70),OFFSET(O75,0,-1*'MD - IMP'!$D$70,1,1),0)</f>
        <v>1</v>
      </c>
      <c r="P175" s="277">
        <f ca="1">IF((COLUMN()-COLUMN($C175)&gt;'MD - IMP'!$D$71),OFFSET(P75,0,-1*'MD - IMP'!$D$71,1,1),0)+O175-IF((COLUMN()-COLUMN($C175)&gt;'MD - IMP'!$D$70),OFFSET(P75,0,-1*'MD - IMP'!$D$70,1,1),0)</f>
        <v>4</v>
      </c>
      <c r="Q175" s="277">
        <f ca="1">IF((COLUMN()-COLUMN($C175)&gt;'MD - IMP'!$D$71),OFFSET(Q75,0,-1*'MD - IMP'!$D$71,1,1),0)+P175-IF((COLUMN()-COLUMN($C175)&gt;'MD - IMP'!$D$70),OFFSET(Q75,0,-1*'MD - IMP'!$D$70,1,1),0)</f>
        <v>5</v>
      </c>
      <c r="R175" s="277">
        <f ca="1">IF((COLUMN()-COLUMN($C175)&gt;'MD - IMP'!$D$71),OFFSET(R75,0,-1*'MD - IMP'!$D$71,1,1),0)+Q175-IF((COLUMN()-COLUMN($C175)&gt;'MD - IMP'!$D$70),OFFSET(R75,0,-1*'MD - IMP'!$D$70,1,1),0)</f>
        <v>5</v>
      </c>
      <c r="S175" s="344">
        <f ca="1">IF((COLUMN()-COLUMN($C175)&gt;'MD - IMP'!$D$71),OFFSET(S75,0,-1*'MD - IMP'!$D$71,1,1),0)+R175-IF((COLUMN()-COLUMN($C175)&gt;'MD - IMP'!$D$70),OFFSET(S75,0,-1*'MD - IMP'!$D$70,1,1),0)</f>
        <v>6</v>
      </c>
      <c r="T175" s="277">
        <f ca="1">IF((COLUMN()-COLUMN($C175)&gt;'MD - IMP'!$D$71),OFFSET(T75,0,-1*'MD - IMP'!$D$71,1,1),0)+S175-IF((COLUMN()-COLUMN($C175)&gt;'MD - IMP'!$D$70),OFFSET(T75,0,-1*'MD - IMP'!$D$70,1,1),0)</f>
        <v>3</v>
      </c>
      <c r="U175" s="277">
        <f ca="1">IF((COLUMN()-COLUMN($C175)&gt;'MD - IMP'!$D$71),OFFSET(U75,0,-1*'MD - IMP'!$D$71,1,1),0)+T175-IF((COLUMN()-COLUMN($C175)&gt;'MD - IMP'!$D$70),OFFSET(U75,0,-1*'MD - IMP'!$D$70,1,1),0)</f>
        <v>9</v>
      </c>
      <c r="V175" s="277">
        <f ca="1">IF((COLUMN()-COLUMN($C175)&gt;'MD - IMP'!$D$71),OFFSET(V75,0,-1*'MD - IMP'!$D$71,1,1),0)+U175-IF((COLUMN()-COLUMN($C175)&gt;'MD - IMP'!$D$70),OFFSET(V75,0,-1*'MD - IMP'!$D$70,1,1),0)</f>
        <v>9</v>
      </c>
      <c r="W175" s="344">
        <f ca="1">IF((COLUMN()-COLUMN($C175)&gt;'MD - IMP'!$D$71),OFFSET(W75,0,-1*'MD - IMP'!$D$71,1,1),0)+V175-IF((COLUMN()-COLUMN($C175)&gt;'MD - IMP'!$D$70),OFFSET(W75,0,-1*'MD - IMP'!$D$70,1,1),0)</f>
        <v>8</v>
      </c>
      <c r="X175" s="277">
        <f ca="1">IF((COLUMN()-COLUMN($C175)&gt;'MD - IMP'!$D$71),OFFSET(X75,0,-1*'MD - IMP'!$D$71,1,1),0)+W175-IF((COLUMN()-COLUMN($C175)&gt;'MD - IMP'!$D$70),OFFSET(X75,0,-1*'MD - IMP'!$D$70,1,1),0)</f>
        <v>7</v>
      </c>
      <c r="Y175" s="277">
        <f ca="1">IF((COLUMN()-COLUMN($C175)&gt;'MD - IMP'!$D$71),OFFSET(Y75,0,-1*'MD - IMP'!$D$71,1,1),0)+X175-IF((COLUMN()-COLUMN($C175)&gt;'MD - IMP'!$D$70),OFFSET(Y75,0,-1*'MD - IMP'!$D$70,1,1),0)</f>
        <v>8</v>
      </c>
      <c r="Z175" s="277">
        <f ca="1">IF((COLUMN()-COLUMN($C175)&gt;'MD - IMP'!$D$71),OFFSET(Z75,0,-1*'MD - IMP'!$D$71,1,1),0)+Y175-IF((COLUMN()-COLUMN($C175)&gt;'MD - IMP'!$D$70),OFFSET(Z75,0,-1*'MD - IMP'!$D$70,1,1),0)</f>
        <v>8</v>
      </c>
      <c r="AA175" s="344">
        <f ca="1">IF((COLUMN()-COLUMN($C175)&gt;'MD - IMP'!$D$71),OFFSET(AA75,0,-1*'MD - IMP'!$D$71,1,1),0)+Z175-IF((COLUMN()-COLUMN($C175)&gt;'MD - IMP'!$D$70),OFFSET(AA75,0,-1*'MD - IMP'!$D$70,1,1),0)</f>
        <v>10</v>
      </c>
      <c r="AB175" s="277">
        <f ca="1">IF((COLUMN()-COLUMN($C175)&gt;'MD - IMP'!$D$71),OFFSET(AB75,0,-1*'MD - IMP'!$D$71,1,1),0)+AA175-IF((COLUMN()-COLUMN($C175)&gt;'MD - IMP'!$D$70),OFFSET(AB75,0,-1*'MD - IMP'!$D$70,1,1),0)</f>
        <v>10</v>
      </c>
      <c r="AC175" s="277">
        <f ca="1">IF((COLUMN()-COLUMN($C175)&gt;'MD - IMP'!$D$71),OFFSET(AC75,0,-1*'MD - IMP'!$D$71,1,1),0)+AB175-IF((COLUMN()-COLUMN($C175)&gt;'MD - IMP'!$D$70),OFFSET(AC75,0,-1*'MD - IMP'!$D$70,1,1),0)</f>
        <v>2</v>
      </c>
      <c r="AD175" s="277">
        <f ca="1">IF((COLUMN()-COLUMN($C175)&gt;'MD - IMP'!$D$71),OFFSET(AD75,0,-1*'MD - IMP'!$D$71,1,1),0)+AC175-IF((COLUMN()-COLUMN($C175)&gt;'MD - IMP'!$D$70),OFFSET(AD75,0,-1*'MD - IMP'!$D$70,1,1),0)</f>
        <v>2</v>
      </c>
      <c r="AE175" s="280">
        <f ca="1">IF((COLUMN()-COLUMN($C175)&gt;'MD - IMP'!$D$71),OFFSET(AE75,0,-1*'MD - IMP'!$D$71,1,1),0)+AD175-IF((COLUMN()-COLUMN($C175)&gt;'MD - IMP'!$D$70),OFFSET(AE75,0,-1*'MD - IMP'!$D$70,1,1),0)</f>
        <v>0</v>
      </c>
      <c r="AF175" s="16"/>
      <c r="AH175" s="16"/>
      <c r="AI175" s="16"/>
      <c r="AL175" s="15"/>
      <c r="AO175" s="15"/>
      <c r="AQ175" s="17"/>
      <c r="AR175" s="16"/>
      <c r="AU175" s="15"/>
      <c r="AX175" s="15"/>
      <c r="BA175" s="15"/>
      <c r="BC175" s="17"/>
      <c r="BD175" s="16"/>
      <c r="BG175" s="15"/>
      <c r="BJ175" s="15"/>
      <c r="BM175" s="15"/>
      <c r="BO175" s="17"/>
      <c r="BP175" s="16"/>
      <c r="BS175" s="15"/>
      <c r="BV175" s="15"/>
      <c r="BY175" s="15"/>
      <c r="CA175" s="17"/>
      <c r="CB175" s="16"/>
      <c r="CE175" s="15"/>
      <c r="CH175" s="15"/>
      <c r="CK175" s="15"/>
      <c r="CM175" s="17"/>
      <c r="CN175" s="16"/>
      <c r="CQ175" s="15"/>
      <c r="CT175" s="15"/>
      <c r="CW175" s="15"/>
      <c r="CY175" s="17"/>
      <c r="CZ175" s="16"/>
      <c r="DC175" s="15"/>
      <c r="DF175" s="15"/>
      <c r="DI175" s="15"/>
      <c r="DK175" s="17"/>
      <c r="DL175" s="16"/>
      <c r="DO175" s="15"/>
      <c r="DR175" s="15"/>
      <c r="DU175" s="15"/>
      <c r="DW175" s="17"/>
      <c r="DX175" s="16"/>
      <c r="EA175" s="15"/>
    </row>
    <row r="176" spans="2:131" s="534" customFormat="1" x14ac:dyDescent="0.25">
      <c r="B176" s="523" t="str">
        <f>'MD - IMP'!B72</f>
        <v>HR-SP</v>
      </c>
      <c r="C176" s="516"/>
      <c r="D176" s="528">
        <f ca="1">IF((COLUMN()-COLUMN($C176)&gt;'MD - IMP'!$D$71),OFFSET(D76,0,-1*'MD - IMP'!$D$71,1,1),0)+C176-IF((COLUMN()-COLUMN($C176)&gt;'MD - IMP'!$D$70),OFFSET(D76,0,-1*'MD - IMP'!$D$70,1,1),0)</f>
        <v>0</v>
      </c>
      <c r="E176" s="529">
        <f ca="1">IF((COLUMN()-COLUMN($C176)&gt;'MD - IMP'!$D$71),OFFSET(E76,0,-1*'MD - IMP'!$D$71,1,1),0)+D176-IF((COLUMN()-COLUMN($C176)&gt;'MD - IMP'!$D$70),OFFSET(E76,0,-1*'MD - IMP'!$D$70,1,1),0)</f>
        <v>0</v>
      </c>
      <c r="F176" s="529">
        <f ca="1">IF((COLUMN()-COLUMN($C176)&gt;'MD - IMP'!$D$71),OFFSET(F76,0,-1*'MD - IMP'!$D$71,1,1),0)+E176-IF((COLUMN()-COLUMN($C176)&gt;'MD - IMP'!$D$70),OFFSET(F76,0,-1*'MD - IMP'!$D$70,1,1),0)</f>
        <v>0</v>
      </c>
      <c r="G176" s="530">
        <f ca="1">IF((COLUMN()-COLUMN($C176)&gt;'MD - IMP'!$D$71),OFFSET(G76,0,-1*'MD - IMP'!$D$71,1,1),0)+F176-IF((COLUMN()-COLUMN($C176)&gt;'MD - IMP'!$D$70),OFFSET(G76,0,-1*'MD - IMP'!$D$70,1,1),0)</f>
        <v>0</v>
      </c>
      <c r="H176" s="529">
        <f ca="1">IF((COLUMN()-COLUMN($C176)&gt;'MD - IMP'!$D$71),OFFSET(H76,0,-1*'MD - IMP'!$D$71,1,1),0)+G176-IF((COLUMN()-COLUMN($C176)&gt;'MD - IMP'!$D$70),OFFSET(H76,0,-1*'MD - IMP'!$D$70,1,1),0)</f>
        <v>0</v>
      </c>
      <c r="I176" s="529">
        <f ca="1">IF((COLUMN()-COLUMN($C176)&gt;'MD - IMP'!$D$71),OFFSET(I76,0,-1*'MD - IMP'!$D$71,1,1),0)+H176-IF((COLUMN()-COLUMN($C176)&gt;'MD - IMP'!$D$70),OFFSET(I76,0,-1*'MD - IMP'!$D$70,1,1),0)</f>
        <v>0</v>
      </c>
      <c r="J176" s="529">
        <f ca="1">IF((COLUMN()-COLUMN($C176)&gt;'MD - IMP'!$D$71),OFFSET(J76,0,-1*'MD - IMP'!$D$71,1,1),0)+I176-IF((COLUMN()-COLUMN($C176)&gt;'MD - IMP'!$D$70),OFFSET(J76,0,-1*'MD - IMP'!$D$70,1,1),0)</f>
        <v>0</v>
      </c>
      <c r="K176" s="530">
        <f ca="1">IF((COLUMN()-COLUMN($C176)&gt;'MD - IMP'!$D$71),OFFSET(K76,0,-1*'MD - IMP'!$D$71,1,1),0)+J176-IF((COLUMN()-COLUMN($C176)&gt;'MD - IMP'!$D$70),OFFSET(K76,0,-1*'MD - IMP'!$D$70,1,1),0)</f>
        <v>0</v>
      </c>
      <c r="L176" s="531">
        <f ca="1">IF((COLUMN()-COLUMN($C176)&gt;'MD - IMP'!$D$71),OFFSET(L76,0,-1*'MD - IMP'!$D$71,1,1),0)+K176-IF((COLUMN()-COLUMN($C176)&gt;'MD - IMP'!$D$70),OFFSET(L76,0,-1*'MD - IMP'!$D$70,1,1),0)</f>
        <v>0</v>
      </c>
      <c r="M176" s="531">
        <f ca="1">IF((COLUMN()-COLUMN($C176)&gt;'MD - IMP'!$D$71),OFFSET(M76,0,-1*'MD - IMP'!$D$71,1,1),0)+L176-IF((COLUMN()-COLUMN($C176)&gt;'MD - IMP'!$D$70),OFFSET(M76,0,-1*'MD - IMP'!$D$70,1,1),0)</f>
        <v>0</v>
      </c>
      <c r="N176" s="531">
        <f ca="1">IF((COLUMN()-COLUMN($C176)&gt;'MD - IMP'!$D$71),OFFSET(N76,0,-1*'MD - IMP'!$D$71,1,1),0)+M176-IF((COLUMN()-COLUMN($C176)&gt;'MD - IMP'!$D$70),OFFSET(N76,0,-1*'MD - IMP'!$D$70,1,1),0)</f>
        <v>1</v>
      </c>
      <c r="O176" s="532">
        <f ca="1">IF((COLUMN()-COLUMN($C176)&gt;'MD - IMP'!$D$71),OFFSET(O76,0,-1*'MD - IMP'!$D$71,1,1),0)+N176-IF((COLUMN()-COLUMN($C176)&gt;'MD - IMP'!$D$70),OFFSET(O76,0,-1*'MD - IMP'!$D$70,1,1),0)</f>
        <v>2</v>
      </c>
      <c r="P176" s="531">
        <f ca="1">IF((COLUMN()-COLUMN($C176)&gt;'MD - IMP'!$D$71),OFFSET(P76,0,-1*'MD - IMP'!$D$71,1,1),0)+O176-IF((COLUMN()-COLUMN($C176)&gt;'MD - IMP'!$D$70),OFFSET(P76,0,-1*'MD - IMP'!$D$70,1,1),0)</f>
        <v>2</v>
      </c>
      <c r="Q176" s="531">
        <f ca="1">IF((COLUMN()-COLUMN($C176)&gt;'MD - IMP'!$D$71),OFFSET(Q76,0,-1*'MD - IMP'!$D$71,1,1),0)+P176-IF((COLUMN()-COLUMN($C176)&gt;'MD - IMP'!$D$70),OFFSET(Q76,0,-1*'MD - IMP'!$D$70,1,1),0)</f>
        <v>2</v>
      </c>
      <c r="R176" s="531">
        <f ca="1">IF((COLUMN()-COLUMN($C176)&gt;'MD - IMP'!$D$71),OFFSET(R76,0,-1*'MD - IMP'!$D$71,1,1),0)+Q176-IF((COLUMN()-COLUMN($C176)&gt;'MD - IMP'!$D$70),OFFSET(R76,0,-1*'MD - IMP'!$D$70,1,1),0)</f>
        <v>5</v>
      </c>
      <c r="S176" s="532">
        <f ca="1">IF((COLUMN()-COLUMN($C176)&gt;'MD - IMP'!$D$71),OFFSET(S76,0,-1*'MD - IMP'!$D$71,1,1),0)+R176-IF((COLUMN()-COLUMN($C176)&gt;'MD - IMP'!$D$70),OFFSET(S76,0,-1*'MD - IMP'!$D$70,1,1),0)</f>
        <v>9</v>
      </c>
      <c r="T176" s="531">
        <f ca="1">IF((COLUMN()-COLUMN($C176)&gt;'MD - IMP'!$D$71),OFFSET(T76,0,-1*'MD - IMP'!$D$71,1,1),0)+S176-IF((COLUMN()-COLUMN($C176)&gt;'MD - IMP'!$D$70),OFFSET(T76,0,-1*'MD - IMP'!$D$70,1,1),0)</f>
        <v>10</v>
      </c>
      <c r="U176" s="531">
        <f ca="1">IF((COLUMN()-COLUMN($C176)&gt;'MD - IMP'!$D$71),OFFSET(U76,0,-1*'MD - IMP'!$D$71,1,1),0)+T176-IF((COLUMN()-COLUMN($C176)&gt;'MD - IMP'!$D$70),OFFSET(U76,0,-1*'MD - IMP'!$D$70,1,1),0)</f>
        <v>10</v>
      </c>
      <c r="V176" s="531">
        <f ca="1">IF((COLUMN()-COLUMN($C176)&gt;'MD - IMP'!$D$71),OFFSET(V76,0,-1*'MD - IMP'!$D$71,1,1),0)+U176-IF((COLUMN()-COLUMN($C176)&gt;'MD - IMP'!$D$70),OFFSET(V76,0,-1*'MD - IMP'!$D$70,1,1),0)</f>
        <v>8</v>
      </c>
      <c r="W176" s="532">
        <f ca="1">IF((COLUMN()-COLUMN($C176)&gt;'MD - IMP'!$D$71),OFFSET(W76,0,-1*'MD - IMP'!$D$71,1,1),0)+V176-IF((COLUMN()-COLUMN($C176)&gt;'MD - IMP'!$D$70),OFFSET(W76,0,-1*'MD - IMP'!$D$70,1,1),0)</f>
        <v>12</v>
      </c>
      <c r="X176" s="531">
        <f ca="1">IF((COLUMN()-COLUMN($C176)&gt;'MD - IMP'!$D$71),OFFSET(X76,0,-1*'MD - IMP'!$D$71,1,1),0)+W176-IF((COLUMN()-COLUMN($C176)&gt;'MD - IMP'!$D$70),OFFSET(X76,0,-1*'MD - IMP'!$D$70,1,1),0)</f>
        <v>18</v>
      </c>
      <c r="Y176" s="531">
        <f ca="1">IF((COLUMN()-COLUMN($C176)&gt;'MD - IMP'!$D$71),OFFSET(Y76,0,-1*'MD - IMP'!$D$71,1,1),0)+X176-IF((COLUMN()-COLUMN($C176)&gt;'MD - IMP'!$D$70),OFFSET(Y76,0,-1*'MD - IMP'!$D$70,1,1),0)</f>
        <v>18</v>
      </c>
      <c r="Z176" s="531">
        <f ca="1">IF((COLUMN()-COLUMN($C176)&gt;'MD - IMP'!$D$71),OFFSET(Z76,0,-1*'MD - IMP'!$D$71,1,1),0)+Y176-IF((COLUMN()-COLUMN($C176)&gt;'MD - IMP'!$D$70),OFFSET(Z76,0,-1*'MD - IMP'!$D$70,1,1),0)</f>
        <v>16</v>
      </c>
      <c r="AA176" s="532">
        <f ca="1">IF((COLUMN()-COLUMN($C176)&gt;'MD - IMP'!$D$71),OFFSET(AA76,0,-1*'MD - IMP'!$D$71,1,1),0)+Z176-IF((COLUMN()-COLUMN($C176)&gt;'MD - IMP'!$D$70),OFFSET(AA76,0,-1*'MD - IMP'!$D$70,1,1),0)</f>
        <v>14</v>
      </c>
      <c r="AB176" s="531">
        <f ca="1">IF((COLUMN()-COLUMN($C176)&gt;'MD - IMP'!$D$71),OFFSET(AB76,0,-1*'MD - IMP'!$D$71,1,1),0)+AA176-IF((COLUMN()-COLUMN($C176)&gt;'MD - IMP'!$D$70),OFFSET(AB76,0,-1*'MD - IMP'!$D$70,1,1),0)</f>
        <v>13</v>
      </c>
      <c r="AC176" s="531">
        <f ca="1">IF((COLUMN()-COLUMN($C176)&gt;'MD - IMP'!$D$71),OFFSET(AC76,0,-1*'MD - IMP'!$D$71,1,1),0)+AB176-IF((COLUMN()-COLUMN($C176)&gt;'MD - IMP'!$D$70),OFFSET(AC76,0,-1*'MD - IMP'!$D$70,1,1),0)</f>
        <v>16</v>
      </c>
      <c r="AD176" s="531">
        <f ca="1">IF((COLUMN()-COLUMN($C176)&gt;'MD - IMP'!$D$71),OFFSET(AD76,0,-1*'MD - IMP'!$D$71,1,1),0)+AC176-IF((COLUMN()-COLUMN($C176)&gt;'MD - IMP'!$D$70),OFFSET(AD76,0,-1*'MD - IMP'!$D$70,1,1),0)</f>
        <v>19</v>
      </c>
      <c r="AE176" s="533">
        <f ca="1">IF((COLUMN()-COLUMN($C176)&gt;'MD - IMP'!$D$71),OFFSET(AE76,0,-1*'MD - IMP'!$D$71,1,1),0)+AD176-IF((COLUMN()-COLUMN($C176)&gt;'MD - IMP'!$D$70),OFFSET(AE76,0,-1*'MD - IMP'!$D$70,1,1),0)</f>
        <v>12</v>
      </c>
      <c r="AF176" s="529"/>
      <c r="AH176" s="529"/>
      <c r="AI176" s="529"/>
      <c r="AL176" s="535"/>
      <c r="AO176" s="535"/>
      <c r="AQ176" s="516"/>
      <c r="AR176" s="529"/>
      <c r="AU176" s="535"/>
      <c r="AX176" s="535"/>
      <c r="BA176" s="535"/>
      <c r="BC176" s="516"/>
      <c r="BD176" s="529"/>
      <c r="BG176" s="535"/>
      <c r="BJ176" s="535"/>
      <c r="BM176" s="535"/>
      <c r="BO176" s="516"/>
      <c r="BP176" s="529"/>
      <c r="BS176" s="535"/>
      <c r="BV176" s="535"/>
      <c r="BY176" s="535"/>
      <c r="CA176" s="516"/>
      <c r="CB176" s="529"/>
      <c r="CE176" s="535"/>
      <c r="CH176" s="535"/>
      <c r="CK176" s="535"/>
      <c r="CM176" s="516"/>
      <c r="CN176" s="529"/>
      <c r="CQ176" s="535"/>
      <c r="CT176" s="535"/>
      <c r="CW176" s="535"/>
      <c r="CY176" s="516"/>
      <c r="CZ176" s="529"/>
      <c r="DC176" s="535"/>
      <c r="DF176" s="535"/>
      <c r="DI176" s="535"/>
      <c r="DK176" s="516"/>
      <c r="DL176" s="529"/>
      <c r="DO176" s="535"/>
      <c r="DR176" s="535"/>
      <c r="DU176" s="535"/>
      <c r="DW176" s="516"/>
      <c r="DX176" s="529"/>
      <c r="EA176" s="535"/>
    </row>
    <row r="177" spans="2:131" x14ac:dyDescent="0.25">
      <c r="B177" s="11" t="str">
        <f>'MD - IMP'!B73</f>
        <v>SC-DE</v>
      </c>
      <c r="C177" s="17"/>
      <c r="D177" s="406">
        <f ca="1">IF((COLUMN()-COLUMN($C177)&gt;'MD - IMP'!$D$75),OFFSET(D77,0,-1*'MD - IMP'!$D$75,1,1),0)+C177-IF((COLUMN()-COLUMN($C177)&gt;'MD - IMP'!$D$74),OFFSET(D77,0,-1*'MD - IMP'!$D$74,1,1),0)</f>
        <v>0</v>
      </c>
      <c r="E177" s="390">
        <f ca="1">IF((COLUMN()-COLUMN($C177)&gt;'MD - IMP'!$D$75),OFFSET(E77,0,-1*'MD - IMP'!$D$75,1,1),0)+D177-IF((COLUMN()-COLUMN($C177)&gt;'MD - IMP'!$D$74),OFFSET(E77,0,-1*'MD - IMP'!$D$74,1,1),0)</f>
        <v>0</v>
      </c>
      <c r="F177" s="390">
        <f ca="1">IF((COLUMN()-COLUMN($C177)&gt;'MD - IMP'!$D$75),OFFSET(F77,0,-1*'MD - IMP'!$D$75,1,1),0)+E177-IF((COLUMN()-COLUMN($C177)&gt;'MD - IMP'!$D$74),OFFSET(F77,0,-1*'MD - IMP'!$D$74,1,1),0)</f>
        <v>0</v>
      </c>
      <c r="G177" s="402">
        <f ca="1">IF((COLUMN()-COLUMN($C177)&gt;'MD - IMP'!$D$75),OFFSET(G77,0,-1*'MD - IMP'!$D$75,1,1),0)+F177-IF((COLUMN()-COLUMN($C177)&gt;'MD - IMP'!$D$74),OFFSET(G77,0,-1*'MD - IMP'!$D$74,1,1),0)</f>
        <v>0</v>
      </c>
      <c r="H177" s="390">
        <f ca="1">IF((COLUMN()-COLUMN($C177)&gt;'MD - IMP'!$D$75),OFFSET(H77,0,-1*'MD - IMP'!$D$75,1,1),0)+G177-IF((COLUMN()-COLUMN($C177)&gt;'MD - IMP'!$D$74),OFFSET(H77,0,-1*'MD - IMP'!$D$74,1,1),0)</f>
        <v>4</v>
      </c>
      <c r="I177" s="390">
        <f ca="1">IF((COLUMN()-COLUMN($C177)&gt;'MD - IMP'!$D$75),OFFSET(I77,0,-1*'MD - IMP'!$D$75,1,1),0)+H177-IF((COLUMN()-COLUMN($C177)&gt;'MD - IMP'!$D$74),OFFSET(I77,0,-1*'MD - IMP'!$D$74,1,1),0)</f>
        <v>4</v>
      </c>
      <c r="J177" s="390">
        <f ca="1">IF((COLUMN()-COLUMN($C177)&gt;'MD - IMP'!$D$75),OFFSET(J77,0,-1*'MD - IMP'!$D$75,1,1),0)+I177-IF((COLUMN()-COLUMN($C177)&gt;'MD - IMP'!$D$74),OFFSET(J77,0,-1*'MD - IMP'!$D$74,1,1),0)</f>
        <v>4</v>
      </c>
      <c r="K177" s="402">
        <f ca="1">IF((COLUMN()-COLUMN($C177)&gt;'MD - IMP'!$D$75),OFFSET(K77,0,-1*'MD - IMP'!$D$75,1,1),0)+J177-IF((COLUMN()-COLUMN($C177)&gt;'MD - IMP'!$D$74),OFFSET(K77,0,-1*'MD - IMP'!$D$74,1,1),0)</f>
        <v>4</v>
      </c>
      <c r="L177" s="277">
        <f ca="1">IF((COLUMN()-COLUMN($C177)&gt;'MD - IMP'!$D$75),OFFSET(L77,0,-1*'MD - IMP'!$D$75,1,1),0)+K177-IF((COLUMN()-COLUMN($C177)&gt;'MD - IMP'!$D$74),OFFSET(L77,0,-1*'MD - IMP'!$D$74,1,1),0)</f>
        <v>0</v>
      </c>
      <c r="M177" s="277">
        <f ca="1">IF((COLUMN()-COLUMN($C177)&gt;'MD - IMP'!$D$75),OFFSET(M77,0,-1*'MD - IMP'!$D$75,1,1),0)+L177-IF((COLUMN()-COLUMN($C177)&gt;'MD - IMP'!$D$74),OFFSET(M77,0,-1*'MD - IMP'!$D$74,1,1),0)</f>
        <v>4</v>
      </c>
      <c r="N177" s="277">
        <f ca="1">IF((COLUMN()-COLUMN($C177)&gt;'MD - IMP'!$D$75),OFFSET(N77,0,-1*'MD - IMP'!$D$75,1,1),0)+M177-IF((COLUMN()-COLUMN($C177)&gt;'MD - IMP'!$D$74),OFFSET(N77,0,-1*'MD - IMP'!$D$74,1,1),0)</f>
        <v>4</v>
      </c>
      <c r="O177" s="344">
        <f ca="1">IF((COLUMN()-COLUMN($C177)&gt;'MD - IMP'!$D$75),OFFSET(O77,0,-1*'MD - IMP'!$D$75,1,1),0)+N177-IF((COLUMN()-COLUMN($C177)&gt;'MD - IMP'!$D$74),OFFSET(O77,0,-1*'MD - IMP'!$D$74,1,1),0)</f>
        <v>4</v>
      </c>
      <c r="P177" s="277">
        <f ca="1">IF((COLUMN()-COLUMN($C177)&gt;'MD - IMP'!$D$75),OFFSET(P77,0,-1*'MD - IMP'!$D$75,1,1),0)+O177-IF((COLUMN()-COLUMN($C177)&gt;'MD - IMP'!$D$74),OFFSET(P77,0,-1*'MD - IMP'!$D$74,1,1),0)</f>
        <v>4</v>
      </c>
      <c r="Q177" s="277">
        <f ca="1">IF((COLUMN()-COLUMN($C177)&gt;'MD - IMP'!$D$75),OFFSET(Q77,0,-1*'MD - IMP'!$D$75,1,1),0)+P177-IF((COLUMN()-COLUMN($C177)&gt;'MD - IMP'!$D$74),OFFSET(Q77,0,-1*'MD - IMP'!$D$74,1,1),0)</f>
        <v>1</v>
      </c>
      <c r="R177" s="277">
        <f ca="1">IF((COLUMN()-COLUMN($C177)&gt;'MD - IMP'!$D$75),OFFSET(R77,0,-1*'MD - IMP'!$D$75,1,1),0)+Q177-IF((COLUMN()-COLUMN($C177)&gt;'MD - IMP'!$D$74),OFFSET(R77,0,-1*'MD - IMP'!$D$74,1,1),0)</f>
        <v>1</v>
      </c>
      <c r="S177" s="344">
        <f ca="1">IF((COLUMN()-COLUMN($C177)&gt;'MD - IMP'!$D$75),OFFSET(S77,0,-1*'MD - IMP'!$D$75,1,1),0)+R177-IF((COLUMN()-COLUMN($C177)&gt;'MD - IMP'!$D$74),OFFSET(S77,0,-1*'MD - IMP'!$D$74,1,1),0)</f>
        <v>1</v>
      </c>
      <c r="T177" s="277">
        <f ca="1">IF((COLUMN()-COLUMN($C177)&gt;'MD - IMP'!$D$75),OFFSET(T77,0,-1*'MD - IMP'!$D$75,1,1),0)+S177-IF((COLUMN()-COLUMN($C177)&gt;'MD - IMP'!$D$74),OFFSET(T77,0,-1*'MD - IMP'!$D$74,1,1),0)</f>
        <v>1</v>
      </c>
      <c r="U177" s="277">
        <f ca="1">IF((COLUMN()-COLUMN($C177)&gt;'MD - IMP'!$D$75),OFFSET(U77,0,-1*'MD - IMP'!$D$75,1,1),0)+T177-IF((COLUMN()-COLUMN($C177)&gt;'MD - IMP'!$D$74),OFFSET(U77,0,-1*'MD - IMP'!$D$74,1,1),0)</f>
        <v>0</v>
      </c>
      <c r="V177" s="277">
        <f ca="1">IF((COLUMN()-COLUMN($C177)&gt;'MD - IMP'!$D$75),OFFSET(V77,0,-1*'MD - IMP'!$D$75,1,1),0)+U177-IF((COLUMN()-COLUMN($C177)&gt;'MD - IMP'!$D$74),OFFSET(V77,0,-1*'MD - IMP'!$D$74,1,1),0)</f>
        <v>0</v>
      </c>
      <c r="W177" s="344">
        <f ca="1">IF((COLUMN()-COLUMN($C177)&gt;'MD - IMP'!$D$75),OFFSET(W77,0,-1*'MD - IMP'!$D$75,1,1),0)+V177-IF((COLUMN()-COLUMN($C177)&gt;'MD - IMP'!$D$74),OFFSET(W77,0,-1*'MD - IMP'!$D$74,1,1),0)</f>
        <v>0</v>
      </c>
      <c r="X177" s="277">
        <f ca="1">IF((COLUMN()-COLUMN($C177)&gt;'MD - IMP'!$D$75),OFFSET(X77,0,-1*'MD - IMP'!$D$75,1,1),0)+W177-IF((COLUMN()-COLUMN($C177)&gt;'MD - IMP'!$D$74),OFFSET(X77,0,-1*'MD - IMP'!$D$74,1,1),0)</f>
        <v>0</v>
      </c>
      <c r="Y177" s="277">
        <f ca="1">IF((COLUMN()-COLUMN($C177)&gt;'MD - IMP'!$D$75),OFFSET(Y77,0,-1*'MD - IMP'!$D$75,1,1),0)+X177-IF((COLUMN()-COLUMN($C177)&gt;'MD - IMP'!$D$74),OFFSET(Y77,0,-1*'MD - IMP'!$D$74,1,1),0)</f>
        <v>0</v>
      </c>
      <c r="Z177" s="277">
        <f ca="1">IF((COLUMN()-COLUMN($C177)&gt;'MD - IMP'!$D$75),OFFSET(Z77,0,-1*'MD - IMP'!$D$75,1,1),0)+Y177-IF((COLUMN()-COLUMN($C177)&gt;'MD - IMP'!$D$74),OFFSET(Z77,0,-1*'MD - IMP'!$D$74,1,1),0)</f>
        <v>0</v>
      </c>
      <c r="AA177" s="344">
        <f ca="1">IF((COLUMN()-COLUMN($C177)&gt;'MD - IMP'!$D$75),OFFSET(AA77,0,-1*'MD - IMP'!$D$75,1,1),0)+Z177-IF((COLUMN()-COLUMN($C177)&gt;'MD - IMP'!$D$74),OFFSET(AA77,0,-1*'MD - IMP'!$D$74,1,1),0)</f>
        <v>0</v>
      </c>
      <c r="AB177" s="277">
        <f ca="1">IF((COLUMN()-COLUMN($C177)&gt;'MD - IMP'!$D$75),OFFSET(AB77,0,-1*'MD - IMP'!$D$75,1,1),0)+AA177-IF((COLUMN()-COLUMN($C177)&gt;'MD - IMP'!$D$74),OFFSET(AB77,0,-1*'MD - IMP'!$D$74,1,1),0)</f>
        <v>0</v>
      </c>
      <c r="AC177" s="277">
        <f ca="1">IF((COLUMN()-COLUMN($C177)&gt;'MD - IMP'!$D$75),OFFSET(AC77,0,-1*'MD - IMP'!$D$75,1,1),0)+AB177-IF((COLUMN()-COLUMN($C177)&gt;'MD - IMP'!$D$74),OFFSET(AC77,0,-1*'MD - IMP'!$D$74,1,1),0)</f>
        <v>0</v>
      </c>
      <c r="AD177" s="277">
        <f ca="1">IF((COLUMN()-COLUMN($C177)&gt;'MD - IMP'!$D$75),OFFSET(AD77,0,-1*'MD - IMP'!$D$75,1,1),0)+AC177-IF((COLUMN()-COLUMN($C177)&gt;'MD - IMP'!$D$74),OFFSET(AD77,0,-1*'MD - IMP'!$D$74,1,1),0)</f>
        <v>0</v>
      </c>
      <c r="AE177" s="280">
        <f ca="1">IF((COLUMN()-COLUMN($C177)&gt;'MD - IMP'!$D$75),OFFSET(AE77,0,-1*'MD - IMP'!$D$75,1,1),0)+AD177-IF((COLUMN()-COLUMN($C177)&gt;'MD - IMP'!$D$74),OFFSET(AE77,0,-1*'MD - IMP'!$D$74,1,1),0)</f>
        <v>0</v>
      </c>
      <c r="AF177" s="16"/>
      <c r="AH177" s="16"/>
      <c r="AI177" s="16"/>
      <c r="AL177" s="15"/>
      <c r="AO177" s="15"/>
      <c r="AQ177" s="17"/>
      <c r="AR177" s="16"/>
      <c r="AU177" s="15"/>
      <c r="AX177" s="15"/>
      <c r="BA177" s="15"/>
      <c r="BC177" s="17"/>
      <c r="BD177" s="16"/>
      <c r="BG177" s="15"/>
      <c r="BJ177" s="15"/>
      <c r="BM177" s="15"/>
      <c r="BO177" s="17"/>
      <c r="BP177" s="16"/>
      <c r="BS177" s="15"/>
      <c r="BV177" s="15"/>
      <c r="BY177" s="15"/>
      <c r="CA177" s="17"/>
      <c r="CB177" s="16"/>
      <c r="CE177" s="15"/>
      <c r="CH177" s="15"/>
      <c r="CK177" s="15"/>
      <c r="CM177" s="17"/>
      <c r="CN177" s="16"/>
      <c r="CQ177" s="15"/>
      <c r="CT177" s="15"/>
      <c r="CW177" s="15"/>
      <c r="CY177" s="17"/>
      <c r="CZ177" s="16"/>
      <c r="DC177" s="15"/>
      <c r="DF177" s="15"/>
      <c r="DI177" s="15"/>
      <c r="DK177" s="17"/>
      <c r="DL177" s="16"/>
      <c r="DO177" s="15"/>
      <c r="DR177" s="15"/>
      <c r="DU177" s="15"/>
      <c r="DW177" s="17"/>
      <c r="DX177" s="16"/>
      <c r="EA177" s="15"/>
    </row>
    <row r="178" spans="2:131" x14ac:dyDescent="0.25">
      <c r="B178" s="11" t="str">
        <f>'MD - IMP'!B74</f>
        <v>SC-SI</v>
      </c>
      <c r="C178" s="17"/>
      <c r="D178" s="406">
        <f ca="1">IF((COLUMN()-COLUMN($C178)&gt;'MD - IMP'!$D$75),OFFSET(D78,0,-1*'MD - IMP'!$D$75,1,1),0)+C178-IF((COLUMN()-COLUMN($C178)&gt;'MD - IMP'!$D$74),OFFSET(D78,0,-1*'MD - IMP'!$D$74,1,1),0)</f>
        <v>0</v>
      </c>
      <c r="E178" s="390">
        <f ca="1">IF((COLUMN()-COLUMN($C178)&gt;'MD - IMP'!$D$75),OFFSET(E78,0,-1*'MD - IMP'!$D$75,1,1),0)+D178-IF((COLUMN()-COLUMN($C178)&gt;'MD - IMP'!$D$74),OFFSET(E78,0,-1*'MD - IMP'!$D$74,1,1),0)</f>
        <v>0</v>
      </c>
      <c r="F178" s="390">
        <f ca="1">IF((COLUMN()-COLUMN($C178)&gt;'MD - IMP'!$D$75),OFFSET(F78,0,-1*'MD - IMP'!$D$75,1,1),0)+E178-IF((COLUMN()-COLUMN($C178)&gt;'MD - IMP'!$D$74),OFFSET(F78,0,-1*'MD - IMP'!$D$74,1,1),0)</f>
        <v>0</v>
      </c>
      <c r="G178" s="402">
        <f ca="1">IF((COLUMN()-COLUMN($C178)&gt;'MD - IMP'!$D$75),OFFSET(G78,0,-1*'MD - IMP'!$D$75,1,1),0)+F178-IF((COLUMN()-COLUMN($C178)&gt;'MD - IMP'!$D$74),OFFSET(G78,0,-1*'MD - IMP'!$D$74,1,1),0)</f>
        <v>0</v>
      </c>
      <c r="H178" s="390">
        <f ca="1">IF((COLUMN()-COLUMN($C178)&gt;'MD - IMP'!$D$75),OFFSET(H78,0,-1*'MD - IMP'!$D$75,1,1),0)+G178-IF((COLUMN()-COLUMN($C178)&gt;'MD - IMP'!$D$74),OFFSET(H78,0,-1*'MD - IMP'!$D$74,1,1),0)</f>
        <v>1</v>
      </c>
      <c r="I178" s="390">
        <f ca="1">IF((COLUMN()-COLUMN($C178)&gt;'MD - IMP'!$D$75),OFFSET(I78,0,-1*'MD - IMP'!$D$75,1,1),0)+H178-IF((COLUMN()-COLUMN($C178)&gt;'MD - IMP'!$D$74),OFFSET(I78,0,-1*'MD - IMP'!$D$74,1,1),0)</f>
        <v>1</v>
      </c>
      <c r="J178" s="390">
        <f ca="1">IF((COLUMN()-COLUMN($C178)&gt;'MD - IMP'!$D$75),OFFSET(J78,0,-1*'MD - IMP'!$D$75,1,1),0)+I178-IF((COLUMN()-COLUMN($C178)&gt;'MD - IMP'!$D$74),OFFSET(J78,0,-1*'MD - IMP'!$D$74,1,1),0)</f>
        <v>1</v>
      </c>
      <c r="K178" s="402">
        <f ca="1">IF((COLUMN()-COLUMN($C178)&gt;'MD - IMP'!$D$75),OFFSET(K78,0,-1*'MD - IMP'!$D$75,1,1),0)+J178-IF((COLUMN()-COLUMN($C178)&gt;'MD - IMP'!$D$74),OFFSET(K78,0,-1*'MD - IMP'!$D$74,1,1),0)</f>
        <v>1</v>
      </c>
      <c r="L178" s="277">
        <f ca="1">IF((COLUMN()-COLUMN($C178)&gt;'MD - IMP'!$D$75),OFFSET(L78,0,-1*'MD - IMP'!$D$75,1,1),0)+K178-IF((COLUMN()-COLUMN($C178)&gt;'MD - IMP'!$D$74),OFFSET(L78,0,-1*'MD - IMP'!$D$74,1,1),0)</f>
        <v>4</v>
      </c>
      <c r="M178" s="277">
        <f ca="1">IF((COLUMN()-COLUMN($C178)&gt;'MD - IMP'!$D$75),OFFSET(M78,0,-1*'MD - IMP'!$D$75,1,1),0)+L178-IF((COLUMN()-COLUMN($C178)&gt;'MD - IMP'!$D$74),OFFSET(M78,0,-1*'MD - IMP'!$D$74,1,1),0)</f>
        <v>4</v>
      </c>
      <c r="N178" s="277">
        <f ca="1">IF((COLUMN()-COLUMN($C178)&gt;'MD - IMP'!$D$75),OFFSET(N78,0,-1*'MD - IMP'!$D$75,1,1),0)+M178-IF((COLUMN()-COLUMN($C178)&gt;'MD - IMP'!$D$74),OFFSET(N78,0,-1*'MD - IMP'!$D$74,1,1),0)</f>
        <v>4</v>
      </c>
      <c r="O178" s="344">
        <f ca="1">IF((COLUMN()-COLUMN($C178)&gt;'MD - IMP'!$D$75),OFFSET(O78,0,-1*'MD - IMP'!$D$75,1,1),0)+N178-IF((COLUMN()-COLUMN($C178)&gt;'MD - IMP'!$D$74),OFFSET(O78,0,-1*'MD - IMP'!$D$74,1,1),0)</f>
        <v>4</v>
      </c>
      <c r="P178" s="277">
        <f ca="1">IF((COLUMN()-COLUMN($C178)&gt;'MD - IMP'!$D$75),OFFSET(P78,0,-1*'MD - IMP'!$D$75,1,1),0)+O178-IF((COLUMN()-COLUMN($C178)&gt;'MD - IMP'!$D$74),OFFSET(P78,0,-1*'MD - IMP'!$D$74,1,1),0)</f>
        <v>1</v>
      </c>
      <c r="Q178" s="277">
        <f ca="1">IF((COLUMN()-COLUMN($C178)&gt;'MD - IMP'!$D$75),OFFSET(Q78,0,-1*'MD - IMP'!$D$75,1,1),0)+P178-IF((COLUMN()-COLUMN($C178)&gt;'MD - IMP'!$D$74),OFFSET(Q78,0,-1*'MD - IMP'!$D$74,1,1),0)</f>
        <v>7</v>
      </c>
      <c r="R178" s="277">
        <f ca="1">IF((COLUMN()-COLUMN($C178)&gt;'MD - IMP'!$D$75),OFFSET(R78,0,-1*'MD - IMP'!$D$75,1,1),0)+Q178-IF((COLUMN()-COLUMN($C178)&gt;'MD - IMP'!$D$74),OFFSET(R78,0,-1*'MD - IMP'!$D$74,1,1),0)</f>
        <v>7</v>
      </c>
      <c r="S178" s="344">
        <f ca="1">IF((COLUMN()-COLUMN($C178)&gt;'MD - IMP'!$D$75),OFFSET(S78,0,-1*'MD - IMP'!$D$75,1,1),0)+R178-IF((COLUMN()-COLUMN($C178)&gt;'MD - IMP'!$D$74),OFFSET(S78,0,-1*'MD - IMP'!$D$74,1,1),0)</f>
        <v>7</v>
      </c>
      <c r="T178" s="277">
        <f ca="1">IF((COLUMN()-COLUMN($C178)&gt;'MD - IMP'!$D$75),OFFSET(T78,0,-1*'MD - IMP'!$D$75,1,1),0)+S178-IF((COLUMN()-COLUMN($C178)&gt;'MD - IMP'!$D$74),OFFSET(T78,0,-1*'MD - IMP'!$D$74,1,1),0)</f>
        <v>6</v>
      </c>
      <c r="U178" s="277">
        <f ca="1">IF((COLUMN()-COLUMN($C178)&gt;'MD - IMP'!$D$75),OFFSET(U78,0,-1*'MD - IMP'!$D$75,1,1),0)+T178-IF((COLUMN()-COLUMN($C178)&gt;'MD - IMP'!$D$74),OFFSET(U78,0,-1*'MD - IMP'!$D$74,1,1),0)</f>
        <v>4</v>
      </c>
      <c r="V178" s="277">
        <f ca="1">IF((COLUMN()-COLUMN($C178)&gt;'MD - IMP'!$D$75),OFFSET(V78,0,-1*'MD - IMP'!$D$75,1,1),0)+U178-IF((COLUMN()-COLUMN($C178)&gt;'MD - IMP'!$D$74),OFFSET(V78,0,-1*'MD - IMP'!$D$74,1,1),0)</f>
        <v>5</v>
      </c>
      <c r="W178" s="344">
        <f ca="1">IF((COLUMN()-COLUMN($C178)&gt;'MD - IMP'!$D$75),OFFSET(W78,0,-1*'MD - IMP'!$D$75,1,1),0)+V178-IF((COLUMN()-COLUMN($C178)&gt;'MD - IMP'!$D$74),OFFSET(W78,0,-1*'MD - IMP'!$D$74,1,1),0)</f>
        <v>6</v>
      </c>
      <c r="X178" s="277">
        <f ca="1">IF((COLUMN()-COLUMN($C178)&gt;'MD - IMP'!$D$75),OFFSET(X78,0,-1*'MD - IMP'!$D$75,1,1),0)+W178-IF((COLUMN()-COLUMN($C178)&gt;'MD - IMP'!$D$74),OFFSET(X78,0,-1*'MD - IMP'!$D$74,1,1),0)</f>
        <v>7</v>
      </c>
      <c r="Y178" s="277">
        <f ca="1">IF((COLUMN()-COLUMN($C178)&gt;'MD - IMP'!$D$75),OFFSET(Y78,0,-1*'MD - IMP'!$D$75,1,1),0)+X178-IF((COLUMN()-COLUMN($C178)&gt;'MD - IMP'!$D$74),OFFSET(Y78,0,-1*'MD - IMP'!$D$74,1,1),0)</f>
        <v>3</v>
      </c>
      <c r="Z178" s="277">
        <f ca="1">IF((COLUMN()-COLUMN($C178)&gt;'MD - IMP'!$D$75),OFFSET(Z78,0,-1*'MD - IMP'!$D$75,1,1),0)+Y178-IF((COLUMN()-COLUMN($C178)&gt;'MD - IMP'!$D$74),OFFSET(Z78,0,-1*'MD - IMP'!$D$74,1,1),0)</f>
        <v>2</v>
      </c>
      <c r="AA178" s="344">
        <f ca="1">IF((COLUMN()-COLUMN($C178)&gt;'MD - IMP'!$D$75),OFFSET(AA78,0,-1*'MD - IMP'!$D$75,1,1),0)+Z178-IF((COLUMN()-COLUMN($C178)&gt;'MD - IMP'!$D$74),OFFSET(AA78,0,-1*'MD - IMP'!$D$74,1,1),0)</f>
        <v>1</v>
      </c>
      <c r="AB178" s="277">
        <f ca="1">IF((COLUMN()-COLUMN($C178)&gt;'MD - IMP'!$D$75),OFFSET(AB78,0,-1*'MD - IMP'!$D$75,1,1),0)+AA178-IF((COLUMN()-COLUMN($C178)&gt;'MD - IMP'!$D$74),OFFSET(AB78,0,-1*'MD - IMP'!$D$74,1,1),0)</f>
        <v>0</v>
      </c>
      <c r="AC178" s="277">
        <f ca="1">IF((COLUMN()-COLUMN($C178)&gt;'MD - IMP'!$D$75),OFFSET(AC78,0,-1*'MD - IMP'!$D$75,1,1),0)+AB178-IF((COLUMN()-COLUMN($C178)&gt;'MD - IMP'!$D$74),OFFSET(AC78,0,-1*'MD - IMP'!$D$74,1,1),0)</f>
        <v>0</v>
      </c>
      <c r="AD178" s="277">
        <f ca="1">IF((COLUMN()-COLUMN($C178)&gt;'MD - IMP'!$D$75),OFFSET(AD78,0,-1*'MD - IMP'!$D$75,1,1),0)+AC178-IF((COLUMN()-COLUMN($C178)&gt;'MD - IMP'!$D$74),OFFSET(AD78,0,-1*'MD - IMP'!$D$74,1,1),0)</f>
        <v>0</v>
      </c>
      <c r="AE178" s="280">
        <f ca="1">IF((COLUMN()-COLUMN($C178)&gt;'MD - IMP'!$D$75),OFFSET(AE78,0,-1*'MD - IMP'!$D$75,1,1),0)+AD178-IF((COLUMN()-COLUMN($C178)&gt;'MD - IMP'!$D$74),OFFSET(AE78,0,-1*'MD - IMP'!$D$74,1,1),0)</f>
        <v>0</v>
      </c>
      <c r="AF178" s="16"/>
      <c r="AH178" s="16"/>
      <c r="AI178" s="16"/>
      <c r="AL178" s="15"/>
      <c r="AO178" s="15"/>
      <c r="AQ178" s="17"/>
      <c r="AR178" s="16"/>
      <c r="AU178" s="15"/>
      <c r="AX178" s="15"/>
      <c r="BA178" s="15"/>
      <c r="BC178" s="17"/>
      <c r="BD178" s="16"/>
      <c r="BG178" s="15"/>
      <c r="BJ178" s="15"/>
      <c r="BM178" s="15"/>
      <c r="BO178" s="17"/>
      <c r="BP178" s="16"/>
      <c r="BS178" s="15"/>
      <c r="BV178" s="15"/>
      <c r="BY178" s="15"/>
      <c r="CA178" s="17"/>
      <c r="CB178" s="16"/>
      <c r="CE178" s="15"/>
      <c r="CH178" s="15"/>
      <c r="CK178" s="15"/>
      <c r="CM178" s="17"/>
      <c r="CN178" s="16"/>
      <c r="CQ178" s="15"/>
      <c r="CT178" s="15"/>
      <c r="CW178" s="15"/>
      <c r="CY178" s="17"/>
      <c r="CZ178" s="16"/>
      <c r="DC178" s="15"/>
      <c r="DF178" s="15"/>
      <c r="DI178" s="15"/>
      <c r="DK178" s="17"/>
      <c r="DL178" s="16"/>
      <c r="DO178" s="15"/>
      <c r="DR178" s="15"/>
      <c r="DU178" s="15"/>
      <c r="DW178" s="17"/>
      <c r="DX178" s="16"/>
      <c r="EA178" s="15"/>
    </row>
    <row r="179" spans="2:131" x14ac:dyDescent="0.25">
      <c r="B179" s="11" t="str">
        <f>'MD - IMP'!B75</f>
        <v>SC-JI</v>
      </c>
      <c r="C179" s="17"/>
      <c r="D179" s="406">
        <f ca="1">IF((COLUMN()-COLUMN($C179)&gt;'MD - IMP'!$D$75),OFFSET(D79,0,-1*'MD - IMP'!$D$75,1,1),0)+C179-IF((COLUMN()-COLUMN($C179)&gt;'MD - IMP'!$D$74),OFFSET(D79,0,-1*'MD - IMP'!$D$74,1,1),0)</f>
        <v>0</v>
      </c>
      <c r="E179" s="390">
        <f ca="1">IF((COLUMN()-COLUMN($C179)&gt;'MD - IMP'!$D$75),OFFSET(E79,0,-1*'MD - IMP'!$D$75,1,1),0)+D179-IF((COLUMN()-COLUMN($C179)&gt;'MD - IMP'!$D$74),OFFSET(E79,0,-1*'MD - IMP'!$D$74,1,1),0)</f>
        <v>0</v>
      </c>
      <c r="F179" s="390">
        <f ca="1">IF((COLUMN()-COLUMN($C179)&gt;'MD - IMP'!$D$75),OFFSET(F79,0,-1*'MD - IMP'!$D$75,1,1),0)+E179-IF((COLUMN()-COLUMN($C179)&gt;'MD - IMP'!$D$74),OFFSET(F79,0,-1*'MD - IMP'!$D$74,1,1),0)</f>
        <v>0</v>
      </c>
      <c r="G179" s="402">
        <f ca="1">IF((COLUMN()-COLUMN($C179)&gt;'MD - IMP'!$D$75),OFFSET(G79,0,-1*'MD - IMP'!$D$75,1,1),0)+F179-IF((COLUMN()-COLUMN($C179)&gt;'MD - IMP'!$D$74),OFFSET(G79,0,-1*'MD - IMP'!$D$74,1,1),0)</f>
        <v>0</v>
      </c>
      <c r="H179" s="390">
        <f ca="1">IF((COLUMN()-COLUMN($C179)&gt;'MD - IMP'!$D$75),OFFSET(H79,0,-1*'MD - IMP'!$D$75,1,1),0)+G179-IF((COLUMN()-COLUMN($C179)&gt;'MD - IMP'!$D$74),OFFSET(H79,0,-1*'MD - IMP'!$D$74,1,1),0)</f>
        <v>0</v>
      </c>
      <c r="I179" s="390">
        <f ca="1">IF((COLUMN()-COLUMN($C179)&gt;'MD - IMP'!$D$75),OFFSET(I79,0,-1*'MD - IMP'!$D$75,1,1),0)+H179-IF((COLUMN()-COLUMN($C179)&gt;'MD - IMP'!$D$74),OFFSET(I79,0,-1*'MD - IMP'!$D$74,1,1),0)</f>
        <v>0</v>
      </c>
      <c r="J179" s="390">
        <f ca="1">IF((COLUMN()-COLUMN($C179)&gt;'MD - IMP'!$D$75),OFFSET(J79,0,-1*'MD - IMP'!$D$75,1,1),0)+I179-IF((COLUMN()-COLUMN($C179)&gt;'MD - IMP'!$D$74),OFFSET(J79,0,-1*'MD - IMP'!$D$74,1,1),0)</f>
        <v>0</v>
      </c>
      <c r="K179" s="402">
        <f ca="1">IF((COLUMN()-COLUMN($C179)&gt;'MD - IMP'!$D$75),OFFSET(K79,0,-1*'MD - IMP'!$D$75,1,1),0)+J179-IF((COLUMN()-COLUMN($C179)&gt;'MD - IMP'!$D$74),OFFSET(K79,0,-1*'MD - IMP'!$D$74,1,1),0)</f>
        <v>0</v>
      </c>
      <c r="L179" s="277">
        <f ca="1">IF((COLUMN()-COLUMN($C179)&gt;'MD - IMP'!$D$75),OFFSET(L79,0,-1*'MD - IMP'!$D$75,1,1),0)+K179-IF((COLUMN()-COLUMN($C179)&gt;'MD - IMP'!$D$74),OFFSET(L79,0,-1*'MD - IMP'!$D$74,1,1),0)</f>
        <v>1</v>
      </c>
      <c r="M179" s="277">
        <f ca="1">IF((COLUMN()-COLUMN($C179)&gt;'MD - IMP'!$D$75),OFFSET(M79,0,-1*'MD - IMP'!$D$75,1,1),0)+L179-IF((COLUMN()-COLUMN($C179)&gt;'MD - IMP'!$D$74),OFFSET(M79,0,-1*'MD - IMP'!$D$74,1,1),0)</f>
        <v>1</v>
      </c>
      <c r="N179" s="277">
        <f ca="1">IF((COLUMN()-COLUMN($C179)&gt;'MD - IMP'!$D$75),OFFSET(N79,0,-1*'MD - IMP'!$D$75,1,1),0)+M179-IF((COLUMN()-COLUMN($C179)&gt;'MD - IMP'!$D$74),OFFSET(N79,0,-1*'MD - IMP'!$D$74,1,1),0)</f>
        <v>1</v>
      </c>
      <c r="O179" s="344">
        <f ca="1">IF((COLUMN()-COLUMN($C179)&gt;'MD - IMP'!$D$75),OFFSET(O79,0,-1*'MD - IMP'!$D$75,1,1),0)+N179-IF((COLUMN()-COLUMN($C179)&gt;'MD - IMP'!$D$74),OFFSET(O79,0,-1*'MD - IMP'!$D$74,1,1),0)</f>
        <v>1</v>
      </c>
      <c r="P179" s="277">
        <f ca="1">IF((COLUMN()-COLUMN($C179)&gt;'MD - IMP'!$D$75),OFFSET(P79,0,-1*'MD - IMP'!$D$75,1,1),0)+O179-IF((COLUMN()-COLUMN($C179)&gt;'MD - IMP'!$D$74),OFFSET(P79,0,-1*'MD - IMP'!$D$74,1,1),0)</f>
        <v>4</v>
      </c>
      <c r="Q179" s="277">
        <f ca="1">IF((COLUMN()-COLUMN($C179)&gt;'MD - IMP'!$D$75),OFFSET(Q79,0,-1*'MD - IMP'!$D$75,1,1),0)+P179-IF((COLUMN()-COLUMN($C179)&gt;'MD - IMP'!$D$74),OFFSET(Q79,0,-1*'MD - IMP'!$D$74,1,1),0)</f>
        <v>5</v>
      </c>
      <c r="R179" s="277">
        <f ca="1">IF((COLUMN()-COLUMN($C179)&gt;'MD - IMP'!$D$75),OFFSET(R79,0,-1*'MD - IMP'!$D$75,1,1),0)+Q179-IF((COLUMN()-COLUMN($C179)&gt;'MD - IMP'!$D$74),OFFSET(R79,0,-1*'MD - IMP'!$D$74,1,1),0)</f>
        <v>5</v>
      </c>
      <c r="S179" s="344">
        <f ca="1">IF((COLUMN()-COLUMN($C179)&gt;'MD - IMP'!$D$75),OFFSET(S79,0,-1*'MD - IMP'!$D$75,1,1),0)+R179-IF((COLUMN()-COLUMN($C179)&gt;'MD - IMP'!$D$74),OFFSET(S79,0,-1*'MD - IMP'!$D$74,1,1),0)</f>
        <v>6</v>
      </c>
      <c r="T179" s="277">
        <f ca="1">IF((COLUMN()-COLUMN($C179)&gt;'MD - IMP'!$D$75),OFFSET(T79,0,-1*'MD - IMP'!$D$75,1,1),0)+S179-IF((COLUMN()-COLUMN($C179)&gt;'MD - IMP'!$D$74),OFFSET(T79,0,-1*'MD - IMP'!$D$74,1,1),0)</f>
        <v>3</v>
      </c>
      <c r="U179" s="277">
        <f ca="1">IF((COLUMN()-COLUMN($C179)&gt;'MD - IMP'!$D$75),OFFSET(U79,0,-1*'MD - IMP'!$D$75,1,1),0)+T179-IF((COLUMN()-COLUMN($C179)&gt;'MD - IMP'!$D$74),OFFSET(U79,0,-1*'MD - IMP'!$D$74,1,1),0)</f>
        <v>9</v>
      </c>
      <c r="V179" s="277">
        <f ca="1">IF((COLUMN()-COLUMN($C179)&gt;'MD - IMP'!$D$75),OFFSET(V79,0,-1*'MD - IMP'!$D$75,1,1),0)+U179-IF((COLUMN()-COLUMN($C179)&gt;'MD - IMP'!$D$74),OFFSET(V79,0,-1*'MD - IMP'!$D$74,1,1),0)</f>
        <v>9</v>
      </c>
      <c r="W179" s="344">
        <f ca="1">IF((COLUMN()-COLUMN($C179)&gt;'MD - IMP'!$D$75),OFFSET(W79,0,-1*'MD - IMP'!$D$75,1,1),0)+V179-IF((COLUMN()-COLUMN($C179)&gt;'MD - IMP'!$D$74),OFFSET(W79,0,-1*'MD - IMP'!$D$74,1,1),0)</f>
        <v>8</v>
      </c>
      <c r="X179" s="277">
        <f ca="1">IF((COLUMN()-COLUMN($C179)&gt;'MD - IMP'!$D$75),OFFSET(X79,0,-1*'MD - IMP'!$D$75,1,1),0)+W179-IF((COLUMN()-COLUMN($C179)&gt;'MD - IMP'!$D$74),OFFSET(X79,0,-1*'MD - IMP'!$D$74,1,1),0)</f>
        <v>7</v>
      </c>
      <c r="Y179" s="277">
        <f ca="1">IF((COLUMN()-COLUMN($C179)&gt;'MD - IMP'!$D$75),OFFSET(Y79,0,-1*'MD - IMP'!$D$75,1,1),0)+X179-IF((COLUMN()-COLUMN($C179)&gt;'MD - IMP'!$D$74),OFFSET(Y79,0,-1*'MD - IMP'!$D$74,1,1),0)</f>
        <v>8</v>
      </c>
      <c r="Z179" s="277">
        <f ca="1">IF((COLUMN()-COLUMN($C179)&gt;'MD - IMP'!$D$75),OFFSET(Z79,0,-1*'MD - IMP'!$D$75,1,1),0)+Y179-IF((COLUMN()-COLUMN($C179)&gt;'MD - IMP'!$D$74),OFFSET(Z79,0,-1*'MD - IMP'!$D$74,1,1),0)</f>
        <v>8</v>
      </c>
      <c r="AA179" s="344">
        <f ca="1">IF((COLUMN()-COLUMN($C179)&gt;'MD - IMP'!$D$75),OFFSET(AA79,0,-1*'MD - IMP'!$D$75,1,1),0)+Z179-IF((COLUMN()-COLUMN($C179)&gt;'MD - IMP'!$D$74),OFFSET(AA79,0,-1*'MD - IMP'!$D$74,1,1),0)</f>
        <v>10</v>
      </c>
      <c r="AB179" s="277">
        <f ca="1">IF((COLUMN()-COLUMN($C179)&gt;'MD - IMP'!$D$75),OFFSET(AB79,0,-1*'MD - IMP'!$D$75,1,1),0)+AA179-IF((COLUMN()-COLUMN($C179)&gt;'MD - IMP'!$D$74),OFFSET(AB79,0,-1*'MD - IMP'!$D$74,1,1),0)</f>
        <v>10</v>
      </c>
      <c r="AC179" s="277">
        <f ca="1">IF((COLUMN()-COLUMN($C179)&gt;'MD - IMP'!$D$75),OFFSET(AC79,0,-1*'MD - IMP'!$D$75,1,1),0)+AB179-IF((COLUMN()-COLUMN($C179)&gt;'MD - IMP'!$D$74),OFFSET(AC79,0,-1*'MD - IMP'!$D$74,1,1),0)</f>
        <v>2</v>
      </c>
      <c r="AD179" s="277">
        <f ca="1">IF((COLUMN()-COLUMN($C179)&gt;'MD - IMP'!$D$75),OFFSET(AD79,0,-1*'MD - IMP'!$D$75,1,1),0)+AC179-IF((COLUMN()-COLUMN($C179)&gt;'MD - IMP'!$D$74),OFFSET(AD79,0,-1*'MD - IMP'!$D$74,1,1),0)</f>
        <v>2</v>
      </c>
      <c r="AE179" s="280">
        <f ca="1">IF((COLUMN()-COLUMN($C179)&gt;'MD - IMP'!$D$75),OFFSET(AE79,0,-1*'MD - IMP'!$D$75,1,1),0)+AD179-IF((COLUMN()-COLUMN($C179)&gt;'MD - IMP'!$D$74),OFFSET(AE79,0,-1*'MD - IMP'!$D$74,1,1),0)</f>
        <v>0</v>
      </c>
      <c r="AF179" s="16"/>
      <c r="AH179" s="16"/>
      <c r="AI179" s="16"/>
      <c r="AL179" s="15"/>
      <c r="AO179" s="15"/>
      <c r="AQ179" s="17"/>
      <c r="AR179" s="16"/>
      <c r="AU179" s="15"/>
      <c r="AX179" s="15"/>
      <c r="BA179" s="15"/>
      <c r="BC179" s="17"/>
      <c r="BD179" s="16"/>
      <c r="BG179" s="15"/>
      <c r="BJ179" s="15"/>
      <c r="BM179" s="15"/>
      <c r="BO179" s="17"/>
      <c r="BP179" s="16"/>
      <c r="BS179" s="15"/>
      <c r="BV179" s="15"/>
      <c r="BY179" s="15"/>
      <c r="CA179" s="17"/>
      <c r="CB179" s="16"/>
      <c r="CE179" s="15"/>
      <c r="CH179" s="15"/>
      <c r="CK179" s="15"/>
      <c r="CM179" s="17"/>
      <c r="CN179" s="16"/>
      <c r="CQ179" s="15"/>
      <c r="CT179" s="15"/>
      <c r="CW179" s="15"/>
      <c r="CY179" s="17"/>
      <c r="CZ179" s="16"/>
      <c r="DC179" s="15"/>
      <c r="DF179" s="15"/>
      <c r="DI179" s="15"/>
      <c r="DK179" s="17"/>
      <c r="DL179" s="16"/>
      <c r="DO179" s="15"/>
      <c r="DR179" s="15"/>
      <c r="DU179" s="15"/>
      <c r="DW179" s="17"/>
      <c r="DX179" s="16"/>
      <c r="EA179" s="15"/>
    </row>
    <row r="180" spans="2:131" s="534" customFormat="1" x14ac:dyDescent="0.25">
      <c r="B180" s="523" t="str">
        <f>'MD - IMP'!B76</f>
        <v>SC-SP</v>
      </c>
      <c r="C180" s="516"/>
      <c r="D180" s="528">
        <f ca="1">IF((COLUMN()-COLUMN($C180)&gt;'MD - IMP'!$D$75),OFFSET(D80,0,-1*'MD - IMP'!$D$75,1,1),0)+C180-IF((COLUMN()-COLUMN($C180)&gt;'MD - IMP'!$D$74),OFFSET(D80,0,-1*'MD - IMP'!$D$74,1,1),0)</f>
        <v>0</v>
      </c>
      <c r="E180" s="529">
        <f ca="1">IF((COLUMN()-COLUMN($C180)&gt;'MD - IMP'!$D$75),OFFSET(E80,0,-1*'MD - IMP'!$D$75,1,1),0)+D180-IF((COLUMN()-COLUMN($C180)&gt;'MD - IMP'!$D$74),OFFSET(E80,0,-1*'MD - IMP'!$D$74,1,1),0)</f>
        <v>0</v>
      </c>
      <c r="F180" s="529">
        <f ca="1">IF((COLUMN()-COLUMN($C180)&gt;'MD - IMP'!$D$75),OFFSET(F80,0,-1*'MD - IMP'!$D$75,1,1),0)+E180-IF((COLUMN()-COLUMN($C180)&gt;'MD - IMP'!$D$74),OFFSET(F80,0,-1*'MD - IMP'!$D$74,1,1),0)</f>
        <v>0</v>
      </c>
      <c r="G180" s="530">
        <f ca="1">IF((COLUMN()-COLUMN($C180)&gt;'MD - IMP'!$D$75),OFFSET(G80,0,-1*'MD - IMP'!$D$75,1,1),0)+F180-IF((COLUMN()-COLUMN($C180)&gt;'MD - IMP'!$D$74),OFFSET(G80,0,-1*'MD - IMP'!$D$74,1,1),0)</f>
        <v>0</v>
      </c>
      <c r="H180" s="529">
        <f ca="1">IF((COLUMN()-COLUMN($C180)&gt;'MD - IMP'!$D$75),OFFSET(H80,0,-1*'MD - IMP'!$D$75,1,1),0)+G180-IF((COLUMN()-COLUMN($C180)&gt;'MD - IMP'!$D$74),OFFSET(H80,0,-1*'MD - IMP'!$D$74,1,1),0)</f>
        <v>0</v>
      </c>
      <c r="I180" s="529">
        <f ca="1">IF((COLUMN()-COLUMN($C180)&gt;'MD - IMP'!$D$75),OFFSET(I80,0,-1*'MD - IMP'!$D$75,1,1),0)+H180-IF((COLUMN()-COLUMN($C180)&gt;'MD - IMP'!$D$74),OFFSET(I80,0,-1*'MD - IMP'!$D$74,1,1),0)</f>
        <v>0</v>
      </c>
      <c r="J180" s="529">
        <f ca="1">IF((COLUMN()-COLUMN($C180)&gt;'MD - IMP'!$D$75),OFFSET(J80,0,-1*'MD - IMP'!$D$75,1,1),0)+I180-IF((COLUMN()-COLUMN($C180)&gt;'MD - IMP'!$D$74),OFFSET(J80,0,-1*'MD - IMP'!$D$74,1,1),0)</f>
        <v>0</v>
      </c>
      <c r="K180" s="530">
        <f ca="1">IF((COLUMN()-COLUMN($C180)&gt;'MD - IMP'!$D$75),OFFSET(K80,0,-1*'MD - IMP'!$D$75,1,1),0)+J180-IF((COLUMN()-COLUMN($C180)&gt;'MD - IMP'!$D$74),OFFSET(K80,0,-1*'MD - IMP'!$D$74,1,1),0)</f>
        <v>0</v>
      </c>
      <c r="L180" s="531">
        <f ca="1">IF((COLUMN()-COLUMN($C180)&gt;'MD - IMP'!$D$75),OFFSET(L80,0,-1*'MD - IMP'!$D$75,1,1),0)+K180-IF((COLUMN()-COLUMN($C180)&gt;'MD - IMP'!$D$74),OFFSET(L80,0,-1*'MD - IMP'!$D$74,1,1),0)</f>
        <v>0</v>
      </c>
      <c r="M180" s="531">
        <f ca="1">IF((COLUMN()-COLUMN($C180)&gt;'MD - IMP'!$D$75),OFFSET(M80,0,-1*'MD - IMP'!$D$75,1,1),0)+L180-IF((COLUMN()-COLUMN($C180)&gt;'MD - IMP'!$D$74),OFFSET(M80,0,-1*'MD - IMP'!$D$74,1,1),0)</f>
        <v>0</v>
      </c>
      <c r="N180" s="531">
        <f ca="1">IF((COLUMN()-COLUMN($C180)&gt;'MD - IMP'!$D$75),OFFSET(N80,0,-1*'MD - IMP'!$D$75,1,1),0)+M180-IF((COLUMN()-COLUMN($C180)&gt;'MD - IMP'!$D$74),OFFSET(N80,0,-1*'MD - IMP'!$D$74,1,1),0)</f>
        <v>1</v>
      </c>
      <c r="O180" s="532">
        <f ca="1">IF((COLUMN()-COLUMN($C180)&gt;'MD - IMP'!$D$75),OFFSET(O80,0,-1*'MD - IMP'!$D$75,1,1),0)+N180-IF((COLUMN()-COLUMN($C180)&gt;'MD - IMP'!$D$74),OFFSET(O80,0,-1*'MD - IMP'!$D$74,1,1),0)</f>
        <v>2</v>
      </c>
      <c r="P180" s="531">
        <f ca="1">IF((COLUMN()-COLUMN($C180)&gt;'MD - IMP'!$D$75),OFFSET(P80,0,-1*'MD - IMP'!$D$75,1,1),0)+O180-IF((COLUMN()-COLUMN($C180)&gt;'MD - IMP'!$D$74),OFFSET(P80,0,-1*'MD - IMP'!$D$74,1,1),0)</f>
        <v>2</v>
      </c>
      <c r="Q180" s="531">
        <f ca="1">IF((COLUMN()-COLUMN($C180)&gt;'MD - IMP'!$D$75),OFFSET(Q80,0,-1*'MD - IMP'!$D$75,1,1),0)+P180-IF((COLUMN()-COLUMN($C180)&gt;'MD - IMP'!$D$74),OFFSET(Q80,0,-1*'MD - IMP'!$D$74,1,1),0)</f>
        <v>2</v>
      </c>
      <c r="R180" s="531">
        <f ca="1">IF((COLUMN()-COLUMN($C180)&gt;'MD - IMP'!$D$75),OFFSET(R80,0,-1*'MD - IMP'!$D$75,1,1),0)+Q180-IF((COLUMN()-COLUMN($C180)&gt;'MD - IMP'!$D$74),OFFSET(R80,0,-1*'MD - IMP'!$D$74,1,1),0)</f>
        <v>5</v>
      </c>
      <c r="S180" s="532">
        <f ca="1">IF((COLUMN()-COLUMN($C180)&gt;'MD - IMP'!$D$75),OFFSET(S80,0,-1*'MD - IMP'!$D$75,1,1),0)+R180-IF((COLUMN()-COLUMN($C180)&gt;'MD - IMP'!$D$74),OFFSET(S80,0,-1*'MD - IMP'!$D$74,1,1),0)</f>
        <v>9</v>
      </c>
      <c r="T180" s="531">
        <f ca="1">IF((COLUMN()-COLUMN($C180)&gt;'MD - IMP'!$D$75),OFFSET(T80,0,-1*'MD - IMP'!$D$75,1,1),0)+S180-IF((COLUMN()-COLUMN($C180)&gt;'MD - IMP'!$D$74),OFFSET(T80,0,-1*'MD - IMP'!$D$74,1,1),0)</f>
        <v>10</v>
      </c>
      <c r="U180" s="531">
        <f ca="1">IF((COLUMN()-COLUMN($C180)&gt;'MD - IMP'!$D$75),OFFSET(U80,0,-1*'MD - IMP'!$D$75,1,1),0)+T180-IF((COLUMN()-COLUMN($C180)&gt;'MD - IMP'!$D$74),OFFSET(U80,0,-1*'MD - IMP'!$D$74,1,1),0)</f>
        <v>10</v>
      </c>
      <c r="V180" s="531">
        <f ca="1">IF((COLUMN()-COLUMN($C180)&gt;'MD - IMP'!$D$75),OFFSET(V80,0,-1*'MD - IMP'!$D$75,1,1),0)+U180-IF((COLUMN()-COLUMN($C180)&gt;'MD - IMP'!$D$74),OFFSET(V80,0,-1*'MD - IMP'!$D$74,1,1),0)</f>
        <v>8</v>
      </c>
      <c r="W180" s="532">
        <f ca="1">IF((COLUMN()-COLUMN($C180)&gt;'MD - IMP'!$D$75),OFFSET(W80,0,-1*'MD - IMP'!$D$75,1,1),0)+V180-IF((COLUMN()-COLUMN($C180)&gt;'MD - IMP'!$D$74),OFFSET(W80,0,-1*'MD - IMP'!$D$74,1,1),0)</f>
        <v>12</v>
      </c>
      <c r="X180" s="531">
        <f ca="1">IF((COLUMN()-COLUMN($C180)&gt;'MD - IMP'!$D$75),OFFSET(X80,0,-1*'MD - IMP'!$D$75,1,1),0)+W180-IF((COLUMN()-COLUMN($C180)&gt;'MD - IMP'!$D$74),OFFSET(X80,0,-1*'MD - IMP'!$D$74,1,1),0)</f>
        <v>18</v>
      </c>
      <c r="Y180" s="531">
        <f ca="1">IF((COLUMN()-COLUMN($C180)&gt;'MD - IMP'!$D$75),OFFSET(Y80,0,-1*'MD - IMP'!$D$75,1,1),0)+X180-IF((COLUMN()-COLUMN($C180)&gt;'MD - IMP'!$D$74),OFFSET(Y80,0,-1*'MD - IMP'!$D$74,1,1),0)</f>
        <v>18</v>
      </c>
      <c r="Z180" s="531">
        <f ca="1">IF((COLUMN()-COLUMN($C180)&gt;'MD - IMP'!$D$75),OFFSET(Z80,0,-1*'MD - IMP'!$D$75,1,1),0)+Y180-IF((COLUMN()-COLUMN($C180)&gt;'MD - IMP'!$D$74),OFFSET(Z80,0,-1*'MD - IMP'!$D$74,1,1),0)</f>
        <v>16</v>
      </c>
      <c r="AA180" s="532">
        <f ca="1">IF((COLUMN()-COLUMN($C180)&gt;'MD - IMP'!$D$75),OFFSET(AA80,0,-1*'MD - IMP'!$D$75,1,1),0)+Z180-IF((COLUMN()-COLUMN($C180)&gt;'MD - IMP'!$D$74),OFFSET(AA80,0,-1*'MD - IMP'!$D$74,1,1),0)</f>
        <v>14</v>
      </c>
      <c r="AB180" s="531">
        <f ca="1">IF((COLUMN()-COLUMN($C180)&gt;'MD - IMP'!$D$75),OFFSET(AB80,0,-1*'MD - IMP'!$D$75,1,1),0)+AA180-IF((COLUMN()-COLUMN($C180)&gt;'MD - IMP'!$D$74),OFFSET(AB80,0,-1*'MD - IMP'!$D$74,1,1),0)</f>
        <v>13</v>
      </c>
      <c r="AC180" s="531">
        <f ca="1">IF((COLUMN()-COLUMN($C180)&gt;'MD - IMP'!$D$75),OFFSET(AC80,0,-1*'MD - IMP'!$D$75,1,1),0)+AB180-IF((COLUMN()-COLUMN($C180)&gt;'MD - IMP'!$D$74),OFFSET(AC80,0,-1*'MD - IMP'!$D$74,1,1),0)</f>
        <v>16</v>
      </c>
      <c r="AD180" s="531">
        <f ca="1">IF((COLUMN()-COLUMN($C180)&gt;'MD - IMP'!$D$75),OFFSET(AD80,0,-1*'MD - IMP'!$D$75,1,1),0)+AC180-IF((COLUMN()-COLUMN($C180)&gt;'MD - IMP'!$D$74),OFFSET(AD80,0,-1*'MD - IMP'!$D$74,1,1),0)</f>
        <v>19</v>
      </c>
      <c r="AE180" s="533">
        <f ca="1">IF((COLUMN()-COLUMN($C180)&gt;'MD - IMP'!$D$75),OFFSET(AE80,0,-1*'MD - IMP'!$D$75,1,1),0)+AD180-IF((COLUMN()-COLUMN($C180)&gt;'MD - IMP'!$D$74),OFFSET(AE80,0,-1*'MD - IMP'!$D$74,1,1),0)</f>
        <v>12</v>
      </c>
      <c r="AF180" s="529"/>
      <c r="AH180" s="529"/>
      <c r="AI180" s="529"/>
      <c r="AL180" s="535"/>
      <c r="AO180" s="535"/>
      <c r="AQ180" s="516"/>
      <c r="AR180" s="529"/>
      <c r="AU180" s="535"/>
      <c r="AX180" s="535"/>
      <c r="BA180" s="535"/>
      <c r="BC180" s="516"/>
      <c r="BD180" s="529"/>
      <c r="BG180" s="535"/>
      <c r="BJ180" s="535"/>
      <c r="BM180" s="535"/>
      <c r="BO180" s="516"/>
      <c r="BP180" s="529"/>
      <c r="BS180" s="535"/>
      <c r="BV180" s="535"/>
      <c r="BY180" s="535"/>
      <c r="CA180" s="516"/>
      <c r="CB180" s="529"/>
      <c r="CE180" s="535"/>
      <c r="CH180" s="535"/>
      <c r="CK180" s="535"/>
      <c r="CM180" s="516"/>
      <c r="CN180" s="529"/>
      <c r="CQ180" s="535"/>
      <c r="CT180" s="535"/>
      <c r="CW180" s="535"/>
      <c r="CY180" s="516"/>
      <c r="CZ180" s="529"/>
      <c r="DC180" s="535"/>
      <c r="DF180" s="535"/>
      <c r="DI180" s="535"/>
      <c r="DK180" s="516"/>
      <c r="DL180" s="529"/>
      <c r="DO180" s="535"/>
      <c r="DR180" s="535"/>
      <c r="DU180" s="535"/>
      <c r="DW180" s="516"/>
      <c r="DX180" s="529"/>
      <c r="EA180" s="535"/>
    </row>
    <row r="181" spans="2:131" x14ac:dyDescent="0.25">
      <c r="B181" s="11" t="str">
        <f>'MD - IMP'!B77</f>
        <v>OP-DE</v>
      </c>
      <c r="C181" s="17"/>
      <c r="D181" s="406">
        <f ca="1">IF((COLUMN()-COLUMN($C181)&gt;'MD - IMP'!$D$79),OFFSET(D81,0,-1*'MD - IMP'!$D$79,1,1),0)+C181-IF((COLUMN()-COLUMN($C181)&gt;'MD - IMP'!$D$78),OFFSET(D81,0,-1*'MD - IMP'!$D$78,1,1),0)</f>
        <v>0</v>
      </c>
      <c r="E181" s="390">
        <f ca="1">IF((COLUMN()-COLUMN($C181)&gt;'MD - IMP'!$D$79),OFFSET(E81,0,-1*'MD - IMP'!$D$79,1,1),0)+D181-IF((COLUMN()-COLUMN($C181)&gt;'MD - IMP'!$D$78),OFFSET(E81,0,-1*'MD - IMP'!$D$78,1,1),0)</f>
        <v>0</v>
      </c>
      <c r="F181" s="390">
        <f ca="1">IF((COLUMN()-COLUMN($C181)&gt;'MD - IMP'!$D$79),OFFSET(F81,0,-1*'MD - IMP'!$D$79,1,1),0)+E181-IF((COLUMN()-COLUMN($C181)&gt;'MD - IMP'!$D$78),OFFSET(F81,0,-1*'MD - IMP'!$D$78,1,1),0)</f>
        <v>0</v>
      </c>
      <c r="G181" s="402">
        <f ca="1">IF((COLUMN()-COLUMN($C181)&gt;'MD - IMP'!$D$79),OFFSET(G81,0,-1*'MD - IMP'!$D$79,1,1),0)+F181-IF((COLUMN()-COLUMN($C181)&gt;'MD - IMP'!$D$78),OFFSET(G81,0,-1*'MD - IMP'!$D$78,1,1),0)</f>
        <v>0</v>
      </c>
      <c r="H181" s="390">
        <f ca="1">IF((COLUMN()-COLUMN($C181)&gt;'MD - IMP'!$D$79),OFFSET(H81,0,-1*'MD - IMP'!$D$79,1,1),0)+G181-IF((COLUMN()-COLUMN($C181)&gt;'MD - IMP'!$D$78),OFFSET(H81,0,-1*'MD - IMP'!$D$78,1,1),0)</f>
        <v>4</v>
      </c>
      <c r="I181" s="390">
        <f ca="1">IF((COLUMN()-COLUMN($C181)&gt;'MD - IMP'!$D$79),OFFSET(I81,0,-1*'MD - IMP'!$D$79,1,1),0)+H181-IF((COLUMN()-COLUMN($C181)&gt;'MD - IMP'!$D$78),OFFSET(I81,0,-1*'MD - IMP'!$D$78,1,1),0)</f>
        <v>4</v>
      </c>
      <c r="J181" s="390">
        <f ca="1">IF((COLUMN()-COLUMN($C181)&gt;'MD - IMP'!$D$79),OFFSET(J81,0,-1*'MD - IMP'!$D$79,1,1),0)+I181-IF((COLUMN()-COLUMN($C181)&gt;'MD - IMP'!$D$78),OFFSET(J81,0,-1*'MD - IMP'!$D$78,1,1),0)</f>
        <v>4</v>
      </c>
      <c r="K181" s="402">
        <f ca="1">IF((COLUMN()-COLUMN($C181)&gt;'MD - IMP'!$D$79),OFFSET(K81,0,-1*'MD - IMP'!$D$79,1,1),0)+J181-IF((COLUMN()-COLUMN($C181)&gt;'MD - IMP'!$D$78),OFFSET(K81,0,-1*'MD - IMP'!$D$78,1,1),0)</f>
        <v>4</v>
      </c>
      <c r="L181" s="277">
        <f ca="1">IF((COLUMN()-COLUMN($C181)&gt;'MD - IMP'!$D$79),OFFSET(L81,0,-1*'MD - IMP'!$D$79,1,1),0)+K181-IF((COLUMN()-COLUMN($C181)&gt;'MD - IMP'!$D$78),OFFSET(L81,0,-1*'MD - IMP'!$D$78,1,1),0)</f>
        <v>0</v>
      </c>
      <c r="M181" s="277">
        <f ca="1">IF((COLUMN()-COLUMN($C181)&gt;'MD - IMP'!$D$79),OFFSET(M81,0,-1*'MD - IMP'!$D$79,1,1),0)+L181-IF((COLUMN()-COLUMN($C181)&gt;'MD - IMP'!$D$78),OFFSET(M81,0,-1*'MD - IMP'!$D$78,1,1),0)</f>
        <v>4</v>
      </c>
      <c r="N181" s="277">
        <f ca="1">IF((COLUMN()-COLUMN($C181)&gt;'MD - IMP'!$D$79),OFFSET(N81,0,-1*'MD - IMP'!$D$79,1,1),0)+M181-IF((COLUMN()-COLUMN($C181)&gt;'MD - IMP'!$D$78),OFFSET(N81,0,-1*'MD - IMP'!$D$78,1,1),0)</f>
        <v>4</v>
      </c>
      <c r="O181" s="344">
        <f ca="1">IF((COLUMN()-COLUMN($C181)&gt;'MD - IMP'!$D$79),OFFSET(O81,0,-1*'MD - IMP'!$D$79,1,1),0)+N181-IF((COLUMN()-COLUMN($C181)&gt;'MD - IMP'!$D$78),OFFSET(O81,0,-1*'MD - IMP'!$D$78,1,1),0)</f>
        <v>4</v>
      </c>
      <c r="P181" s="277">
        <f ca="1">IF((COLUMN()-COLUMN($C181)&gt;'MD - IMP'!$D$79),OFFSET(P81,0,-1*'MD - IMP'!$D$79,1,1),0)+O181-IF((COLUMN()-COLUMN($C181)&gt;'MD - IMP'!$D$78),OFFSET(P81,0,-1*'MD - IMP'!$D$78,1,1),0)</f>
        <v>4</v>
      </c>
      <c r="Q181" s="277">
        <f ca="1">IF((COLUMN()-COLUMN($C181)&gt;'MD - IMP'!$D$79),OFFSET(Q81,0,-1*'MD - IMP'!$D$79,1,1),0)+P181-IF((COLUMN()-COLUMN($C181)&gt;'MD - IMP'!$D$78),OFFSET(Q81,0,-1*'MD - IMP'!$D$78,1,1),0)</f>
        <v>1</v>
      </c>
      <c r="R181" s="277">
        <f ca="1">IF((COLUMN()-COLUMN($C181)&gt;'MD - IMP'!$D$79),OFFSET(R81,0,-1*'MD - IMP'!$D$79,1,1),0)+Q181-IF((COLUMN()-COLUMN($C181)&gt;'MD - IMP'!$D$78),OFFSET(R81,0,-1*'MD - IMP'!$D$78,1,1),0)</f>
        <v>1</v>
      </c>
      <c r="S181" s="344">
        <f ca="1">IF((COLUMN()-COLUMN($C181)&gt;'MD - IMP'!$D$79),OFFSET(S81,0,-1*'MD - IMP'!$D$79,1,1),0)+R181-IF((COLUMN()-COLUMN($C181)&gt;'MD - IMP'!$D$78),OFFSET(S81,0,-1*'MD - IMP'!$D$78,1,1),0)</f>
        <v>1</v>
      </c>
      <c r="T181" s="277">
        <f ca="1">IF((COLUMN()-COLUMN($C181)&gt;'MD - IMP'!$D$79),OFFSET(T81,0,-1*'MD - IMP'!$D$79,1,1),0)+S181-IF((COLUMN()-COLUMN($C181)&gt;'MD - IMP'!$D$78),OFFSET(T81,0,-1*'MD - IMP'!$D$78,1,1),0)</f>
        <v>1</v>
      </c>
      <c r="U181" s="277">
        <f ca="1">IF((COLUMN()-COLUMN($C181)&gt;'MD - IMP'!$D$79),OFFSET(U81,0,-1*'MD - IMP'!$D$79,1,1),0)+T181-IF((COLUMN()-COLUMN($C181)&gt;'MD - IMP'!$D$78),OFFSET(U81,0,-1*'MD - IMP'!$D$78,1,1),0)</f>
        <v>0</v>
      </c>
      <c r="V181" s="277">
        <f ca="1">IF((COLUMN()-COLUMN($C181)&gt;'MD - IMP'!$D$79),OFFSET(V81,0,-1*'MD - IMP'!$D$79,1,1),0)+U181-IF((COLUMN()-COLUMN($C181)&gt;'MD - IMP'!$D$78),OFFSET(V81,0,-1*'MD - IMP'!$D$78,1,1),0)</f>
        <v>0</v>
      </c>
      <c r="W181" s="344">
        <f ca="1">IF((COLUMN()-COLUMN($C181)&gt;'MD - IMP'!$D$79),OFFSET(W81,0,-1*'MD - IMP'!$D$79,1,1),0)+V181-IF((COLUMN()-COLUMN($C181)&gt;'MD - IMP'!$D$78),OFFSET(W81,0,-1*'MD - IMP'!$D$78,1,1),0)</f>
        <v>0</v>
      </c>
      <c r="X181" s="277">
        <f ca="1">IF((COLUMN()-COLUMN($C181)&gt;'MD - IMP'!$D$79),OFFSET(X81,0,-1*'MD - IMP'!$D$79,1,1),0)+W181-IF((COLUMN()-COLUMN($C181)&gt;'MD - IMP'!$D$78),OFFSET(X81,0,-1*'MD - IMP'!$D$78,1,1),0)</f>
        <v>0</v>
      </c>
      <c r="Y181" s="277">
        <f ca="1">IF((COLUMN()-COLUMN($C181)&gt;'MD - IMP'!$D$79),OFFSET(Y81,0,-1*'MD - IMP'!$D$79,1,1),0)+X181-IF((COLUMN()-COLUMN($C181)&gt;'MD - IMP'!$D$78),OFFSET(Y81,0,-1*'MD - IMP'!$D$78,1,1),0)</f>
        <v>0</v>
      </c>
      <c r="Z181" s="277">
        <f ca="1">IF((COLUMN()-COLUMN($C181)&gt;'MD - IMP'!$D$79),OFFSET(Z81,0,-1*'MD - IMP'!$D$79,1,1),0)+Y181-IF((COLUMN()-COLUMN($C181)&gt;'MD - IMP'!$D$78),OFFSET(Z81,0,-1*'MD - IMP'!$D$78,1,1),0)</f>
        <v>0</v>
      </c>
      <c r="AA181" s="344">
        <f ca="1">IF((COLUMN()-COLUMN($C181)&gt;'MD - IMP'!$D$79),OFFSET(AA81,0,-1*'MD - IMP'!$D$79,1,1),0)+Z181-IF((COLUMN()-COLUMN($C181)&gt;'MD - IMP'!$D$78),OFFSET(AA81,0,-1*'MD - IMP'!$D$78,1,1),0)</f>
        <v>0</v>
      </c>
      <c r="AB181" s="277">
        <f ca="1">IF((COLUMN()-COLUMN($C181)&gt;'MD - IMP'!$D$79),OFFSET(AB81,0,-1*'MD - IMP'!$D$79,1,1),0)+AA181-IF((COLUMN()-COLUMN($C181)&gt;'MD - IMP'!$D$78),OFFSET(AB81,0,-1*'MD - IMP'!$D$78,1,1),0)</f>
        <v>0</v>
      </c>
      <c r="AC181" s="277">
        <f ca="1">IF((COLUMN()-COLUMN($C181)&gt;'MD - IMP'!$D$79),OFFSET(AC81,0,-1*'MD - IMP'!$D$79,1,1),0)+AB181-IF((COLUMN()-COLUMN($C181)&gt;'MD - IMP'!$D$78),OFFSET(AC81,0,-1*'MD - IMP'!$D$78,1,1),0)</f>
        <v>0</v>
      </c>
      <c r="AD181" s="277">
        <f ca="1">IF((COLUMN()-COLUMN($C181)&gt;'MD - IMP'!$D$79),OFFSET(AD81,0,-1*'MD - IMP'!$D$79,1,1),0)+AC181-IF((COLUMN()-COLUMN($C181)&gt;'MD - IMP'!$D$78),OFFSET(AD81,0,-1*'MD - IMP'!$D$78,1,1),0)</f>
        <v>0</v>
      </c>
      <c r="AE181" s="280">
        <f ca="1">IF((COLUMN()-COLUMN($C181)&gt;'MD - IMP'!$D$79),OFFSET(AE81,0,-1*'MD - IMP'!$D$79,1,1),0)+AD181-IF((COLUMN()-COLUMN($C181)&gt;'MD - IMP'!$D$78),OFFSET(AE81,0,-1*'MD - IMP'!$D$78,1,1),0)</f>
        <v>0</v>
      </c>
      <c r="AF181" s="16"/>
      <c r="AH181" s="16"/>
      <c r="AI181" s="16"/>
      <c r="AL181" s="15"/>
      <c r="AO181" s="15"/>
      <c r="AQ181" s="17"/>
      <c r="AR181" s="16"/>
      <c r="AU181" s="15"/>
      <c r="AX181" s="15"/>
      <c r="BA181" s="15"/>
      <c r="BC181" s="17"/>
      <c r="BD181" s="16"/>
      <c r="BG181" s="15"/>
      <c r="BJ181" s="15"/>
      <c r="BM181" s="15"/>
      <c r="BO181" s="17"/>
      <c r="BP181" s="16"/>
      <c r="BS181" s="15"/>
      <c r="BV181" s="15"/>
      <c r="BY181" s="15"/>
      <c r="CA181" s="17"/>
      <c r="CB181" s="16"/>
      <c r="CE181" s="15"/>
      <c r="CH181" s="15"/>
      <c r="CK181" s="15"/>
      <c r="CM181" s="17"/>
      <c r="CN181" s="16"/>
      <c r="CQ181" s="15"/>
      <c r="CT181" s="15"/>
      <c r="CW181" s="15"/>
      <c r="CY181" s="17"/>
      <c r="CZ181" s="16"/>
      <c r="DC181" s="15"/>
      <c r="DF181" s="15"/>
      <c r="DI181" s="15"/>
      <c r="DK181" s="17"/>
      <c r="DL181" s="16"/>
      <c r="DO181" s="15"/>
      <c r="DR181" s="15"/>
      <c r="DU181" s="15"/>
      <c r="DW181" s="17"/>
      <c r="DX181" s="16"/>
      <c r="EA181" s="15"/>
    </row>
    <row r="182" spans="2:131" x14ac:dyDescent="0.25">
      <c r="B182" s="11" t="str">
        <f>'MD - IMP'!B78</f>
        <v>OP-SI</v>
      </c>
      <c r="C182" s="17"/>
      <c r="D182" s="406">
        <f ca="1">IF((COLUMN()-COLUMN($C182)&gt;'MD - IMP'!$D$79),OFFSET(D82,0,-1*'MD - IMP'!$D$79,1,1),0)+C182-IF((COLUMN()-COLUMN($C182)&gt;'MD - IMP'!$D$78),OFFSET(D82,0,-1*'MD - IMP'!$D$78,1,1),0)</f>
        <v>0</v>
      </c>
      <c r="E182" s="390">
        <f ca="1">IF((COLUMN()-COLUMN($C182)&gt;'MD - IMP'!$D$79),OFFSET(E82,0,-1*'MD - IMP'!$D$79,1,1),0)+D182-IF((COLUMN()-COLUMN($C182)&gt;'MD - IMP'!$D$78),OFFSET(E82,0,-1*'MD - IMP'!$D$78,1,1),0)</f>
        <v>0</v>
      </c>
      <c r="F182" s="390">
        <f ca="1">IF((COLUMN()-COLUMN($C182)&gt;'MD - IMP'!$D$79),OFFSET(F82,0,-1*'MD - IMP'!$D$79,1,1),0)+E182-IF((COLUMN()-COLUMN($C182)&gt;'MD - IMP'!$D$78),OFFSET(F82,0,-1*'MD - IMP'!$D$78,1,1),0)</f>
        <v>0</v>
      </c>
      <c r="G182" s="402">
        <f ca="1">IF((COLUMN()-COLUMN($C182)&gt;'MD - IMP'!$D$79),OFFSET(G82,0,-1*'MD - IMP'!$D$79,1,1),0)+F182-IF((COLUMN()-COLUMN($C182)&gt;'MD - IMP'!$D$78),OFFSET(G82,0,-1*'MD - IMP'!$D$78,1,1),0)</f>
        <v>0</v>
      </c>
      <c r="H182" s="390">
        <f ca="1">IF((COLUMN()-COLUMN($C182)&gt;'MD - IMP'!$D$79),OFFSET(H82,0,-1*'MD - IMP'!$D$79,1,1),0)+G182-IF((COLUMN()-COLUMN($C182)&gt;'MD - IMP'!$D$78),OFFSET(H82,0,-1*'MD - IMP'!$D$78,1,1),0)</f>
        <v>1</v>
      </c>
      <c r="I182" s="390">
        <f ca="1">IF((COLUMN()-COLUMN($C182)&gt;'MD - IMP'!$D$79),OFFSET(I82,0,-1*'MD - IMP'!$D$79,1,1),0)+H182-IF((COLUMN()-COLUMN($C182)&gt;'MD - IMP'!$D$78),OFFSET(I82,0,-1*'MD - IMP'!$D$78,1,1),0)</f>
        <v>1</v>
      </c>
      <c r="J182" s="390">
        <f ca="1">IF((COLUMN()-COLUMN($C182)&gt;'MD - IMP'!$D$79),OFFSET(J82,0,-1*'MD - IMP'!$D$79,1,1),0)+I182-IF((COLUMN()-COLUMN($C182)&gt;'MD - IMP'!$D$78),OFFSET(J82,0,-1*'MD - IMP'!$D$78,1,1),0)</f>
        <v>1</v>
      </c>
      <c r="K182" s="402">
        <f ca="1">IF((COLUMN()-COLUMN($C182)&gt;'MD - IMP'!$D$79),OFFSET(K82,0,-1*'MD - IMP'!$D$79,1,1),0)+J182-IF((COLUMN()-COLUMN($C182)&gt;'MD - IMP'!$D$78),OFFSET(K82,0,-1*'MD - IMP'!$D$78,1,1),0)</f>
        <v>1</v>
      </c>
      <c r="L182" s="277">
        <f ca="1">IF((COLUMN()-COLUMN($C182)&gt;'MD - IMP'!$D$79),OFFSET(L82,0,-1*'MD - IMP'!$D$79,1,1),0)+K182-IF((COLUMN()-COLUMN($C182)&gt;'MD - IMP'!$D$78),OFFSET(L82,0,-1*'MD - IMP'!$D$78,1,1),0)</f>
        <v>4</v>
      </c>
      <c r="M182" s="277">
        <f ca="1">IF((COLUMN()-COLUMN($C182)&gt;'MD - IMP'!$D$79),OFFSET(M82,0,-1*'MD - IMP'!$D$79,1,1),0)+L182-IF((COLUMN()-COLUMN($C182)&gt;'MD - IMP'!$D$78),OFFSET(M82,0,-1*'MD - IMP'!$D$78,1,1),0)</f>
        <v>4</v>
      </c>
      <c r="N182" s="277">
        <f ca="1">IF((COLUMN()-COLUMN($C182)&gt;'MD - IMP'!$D$79),OFFSET(N82,0,-1*'MD - IMP'!$D$79,1,1),0)+M182-IF((COLUMN()-COLUMN($C182)&gt;'MD - IMP'!$D$78),OFFSET(N82,0,-1*'MD - IMP'!$D$78,1,1),0)</f>
        <v>4</v>
      </c>
      <c r="O182" s="344">
        <f ca="1">IF((COLUMN()-COLUMN($C182)&gt;'MD - IMP'!$D$79),OFFSET(O82,0,-1*'MD - IMP'!$D$79,1,1),0)+N182-IF((COLUMN()-COLUMN($C182)&gt;'MD - IMP'!$D$78),OFFSET(O82,0,-1*'MD - IMP'!$D$78,1,1),0)</f>
        <v>4</v>
      </c>
      <c r="P182" s="277">
        <f ca="1">IF((COLUMN()-COLUMN($C182)&gt;'MD - IMP'!$D$79),OFFSET(P82,0,-1*'MD - IMP'!$D$79,1,1),0)+O182-IF((COLUMN()-COLUMN($C182)&gt;'MD - IMP'!$D$78),OFFSET(P82,0,-1*'MD - IMP'!$D$78,1,1),0)</f>
        <v>1</v>
      </c>
      <c r="Q182" s="277">
        <f ca="1">IF((COLUMN()-COLUMN($C182)&gt;'MD - IMP'!$D$79),OFFSET(Q82,0,-1*'MD - IMP'!$D$79,1,1),0)+P182-IF((COLUMN()-COLUMN($C182)&gt;'MD - IMP'!$D$78),OFFSET(Q82,0,-1*'MD - IMP'!$D$78,1,1),0)</f>
        <v>7</v>
      </c>
      <c r="R182" s="277">
        <f ca="1">IF((COLUMN()-COLUMN($C182)&gt;'MD - IMP'!$D$79),OFFSET(R82,0,-1*'MD - IMP'!$D$79,1,1),0)+Q182-IF((COLUMN()-COLUMN($C182)&gt;'MD - IMP'!$D$78),OFFSET(R82,0,-1*'MD - IMP'!$D$78,1,1),0)</f>
        <v>7</v>
      </c>
      <c r="S182" s="344">
        <f ca="1">IF((COLUMN()-COLUMN($C182)&gt;'MD - IMP'!$D$79),OFFSET(S82,0,-1*'MD - IMP'!$D$79,1,1),0)+R182-IF((COLUMN()-COLUMN($C182)&gt;'MD - IMP'!$D$78),OFFSET(S82,0,-1*'MD - IMP'!$D$78,1,1),0)</f>
        <v>7</v>
      </c>
      <c r="T182" s="277">
        <f ca="1">IF((COLUMN()-COLUMN($C182)&gt;'MD - IMP'!$D$79),OFFSET(T82,0,-1*'MD - IMP'!$D$79,1,1),0)+S182-IF((COLUMN()-COLUMN($C182)&gt;'MD - IMP'!$D$78),OFFSET(T82,0,-1*'MD - IMP'!$D$78,1,1),0)</f>
        <v>6</v>
      </c>
      <c r="U182" s="277">
        <f ca="1">IF((COLUMN()-COLUMN($C182)&gt;'MD - IMP'!$D$79),OFFSET(U82,0,-1*'MD - IMP'!$D$79,1,1),0)+T182-IF((COLUMN()-COLUMN($C182)&gt;'MD - IMP'!$D$78),OFFSET(U82,0,-1*'MD - IMP'!$D$78,1,1),0)</f>
        <v>4</v>
      </c>
      <c r="V182" s="277">
        <f ca="1">IF((COLUMN()-COLUMN($C182)&gt;'MD - IMP'!$D$79),OFFSET(V82,0,-1*'MD - IMP'!$D$79,1,1),0)+U182-IF((COLUMN()-COLUMN($C182)&gt;'MD - IMP'!$D$78),OFFSET(V82,0,-1*'MD - IMP'!$D$78,1,1),0)</f>
        <v>5</v>
      </c>
      <c r="W182" s="344">
        <f ca="1">IF((COLUMN()-COLUMN($C182)&gt;'MD - IMP'!$D$79),OFFSET(W82,0,-1*'MD - IMP'!$D$79,1,1),0)+V182-IF((COLUMN()-COLUMN($C182)&gt;'MD - IMP'!$D$78),OFFSET(W82,0,-1*'MD - IMP'!$D$78,1,1),0)</f>
        <v>6</v>
      </c>
      <c r="X182" s="277">
        <f ca="1">IF((COLUMN()-COLUMN($C182)&gt;'MD - IMP'!$D$79),OFFSET(X82,0,-1*'MD - IMP'!$D$79,1,1),0)+W182-IF((COLUMN()-COLUMN($C182)&gt;'MD - IMP'!$D$78),OFFSET(X82,0,-1*'MD - IMP'!$D$78,1,1),0)</f>
        <v>7</v>
      </c>
      <c r="Y182" s="277">
        <f ca="1">IF((COLUMN()-COLUMN($C182)&gt;'MD - IMP'!$D$79),OFFSET(Y82,0,-1*'MD - IMP'!$D$79,1,1),0)+X182-IF((COLUMN()-COLUMN($C182)&gt;'MD - IMP'!$D$78),OFFSET(Y82,0,-1*'MD - IMP'!$D$78,1,1),0)</f>
        <v>3</v>
      </c>
      <c r="Z182" s="277">
        <f ca="1">IF((COLUMN()-COLUMN($C182)&gt;'MD - IMP'!$D$79),OFFSET(Z82,0,-1*'MD - IMP'!$D$79,1,1),0)+Y182-IF((COLUMN()-COLUMN($C182)&gt;'MD - IMP'!$D$78),OFFSET(Z82,0,-1*'MD - IMP'!$D$78,1,1),0)</f>
        <v>2</v>
      </c>
      <c r="AA182" s="344">
        <f ca="1">IF((COLUMN()-COLUMN($C182)&gt;'MD - IMP'!$D$79),OFFSET(AA82,0,-1*'MD - IMP'!$D$79,1,1),0)+Z182-IF((COLUMN()-COLUMN($C182)&gt;'MD - IMP'!$D$78),OFFSET(AA82,0,-1*'MD - IMP'!$D$78,1,1),0)</f>
        <v>1</v>
      </c>
      <c r="AB182" s="277">
        <f ca="1">IF((COLUMN()-COLUMN($C182)&gt;'MD - IMP'!$D$79),OFFSET(AB82,0,-1*'MD - IMP'!$D$79,1,1),0)+AA182-IF((COLUMN()-COLUMN($C182)&gt;'MD - IMP'!$D$78),OFFSET(AB82,0,-1*'MD - IMP'!$D$78,1,1),0)</f>
        <v>0</v>
      </c>
      <c r="AC182" s="277">
        <f ca="1">IF((COLUMN()-COLUMN($C182)&gt;'MD - IMP'!$D$79),OFFSET(AC82,0,-1*'MD - IMP'!$D$79,1,1),0)+AB182-IF((COLUMN()-COLUMN($C182)&gt;'MD - IMP'!$D$78),OFFSET(AC82,0,-1*'MD - IMP'!$D$78,1,1),0)</f>
        <v>0</v>
      </c>
      <c r="AD182" s="277">
        <f ca="1">IF((COLUMN()-COLUMN($C182)&gt;'MD - IMP'!$D$79),OFFSET(AD82,0,-1*'MD - IMP'!$D$79,1,1),0)+AC182-IF((COLUMN()-COLUMN($C182)&gt;'MD - IMP'!$D$78),OFFSET(AD82,0,-1*'MD - IMP'!$D$78,1,1),0)</f>
        <v>0</v>
      </c>
      <c r="AE182" s="280">
        <f ca="1">IF((COLUMN()-COLUMN($C182)&gt;'MD - IMP'!$D$79),OFFSET(AE82,0,-1*'MD - IMP'!$D$79,1,1),0)+AD182-IF((COLUMN()-COLUMN($C182)&gt;'MD - IMP'!$D$78),OFFSET(AE82,0,-1*'MD - IMP'!$D$78,1,1),0)</f>
        <v>0</v>
      </c>
      <c r="AF182" s="16"/>
      <c r="AH182" s="16"/>
      <c r="AI182" s="16"/>
      <c r="AL182" s="15"/>
      <c r="AO182" s="15"/>
      <c r="AQ182" s="17"/>
      <c r="AR182" s="16"/>
      <c r="AU182" s="15"/>
      <c r="AX182" s="15"/>
      <c r="BA182" s="15"/>
      <c r="BC182" s="17"/>
      <c r="BD182" s="16"/>
      <c r="BG182" s="15"/>
      <c r="BJ182" s="15"/>
      <c r="BM182" s="15"/>
      <c r="BO182" s="17"/>
      <c r="BP182" s="16"/>
      <c r="BS182" s="15"/>
      <c r="BV182" s="15"/>
      <c r="BY182" s="15"/>
      <c r="CA182" s="17"/>
      <c r="CB182" s="16"/>
      <c r="CE182" s="15"/>
      <c r="CH182" s="15"/>
      <c r="CK182" s="15"/>
      <c r="CM182" s="17"/>
      <c r="CN182" s="16"/>
      <c r="CQ182" s="15"/>
      <c r="CT182" s="15"/>
      <c r="CW182" s="15"/>
      <c r="CY182" s="17"/>
      <c r="CZ182" s="16"/>
      <c r="DC182" s="15"/>
      <c r="DF182" s="15"/>
      <c r="DI182" s="15"/>
      <c r="DK182" s="17"/>
      <c r="DL182" s="16"/>
      <c r="DO182" s="15"/>
      <c r="DR182" s="15"/>
      <c r="DU182" s="15"/>
      <c r="DW182" s="17"/>
      <c r="DX182" s="16"/>
      <c r="EA182" s="15"/>
    </row>
    <row r="183" spans="2:131" x14ac:dyDescent="0.25">
      <c r="B183" s="11" t="str">
        <f>'MD - IMP'!B79</f>
        <v>OP-JI</v>
      </c>
      <c r="C183" s="17"/>
      <c r="D183" s="406">
        <f ca="1">IF((COLUMN()-COLUMN($C183)&gt;'MD - IMP'!$D$79),OFFSET(D83,0,-1*'MD - IMP'!$D$79,1,1),0)+C183-IF((COLUMN()-COLUMN($C183)&gt;'MD - IMP'!$D$78),OFFSET(D83,0,-1*'MD - IMP'!$D$78,1,1),0)</f>
        <v>0</v>
      </c>
      <c r="E183" s="390">
        <f ca="1">IF((COLUMN()-COLUMN($C183)&gt;'MD - IMP'!$D$79),OFFSET(E83,0,-1*'MD - IMP'!$D$79,1,1),0)+D183-IF((COLUMN()-COLUMN($C183)&gt;'MD - IMP'!$D$78),OFFSET(E83,0,-1*'MD - IMP'!$D$78,1,1),0)</f>
        <v>0</v>
      </c>
      <c r="F183" s="390">
        <f ca="1">IF((COLUMN()-COLUMN($C183)&gt;'MD - IMP'!$D$79),OFFSET(F83,0,-1*'MD - IMP'!$D$79,1,1),0)+E183-IF((COLUMN()-COLUMN($C183)&gt;'MD - IMP'!$D$78),OFFSET(F83,0,-1*'MD - IMP'!$D$78,1,1),0)</f>
        <v>0</v>
      </c>
      <c r="G183" s="402">
        <f ca="1">IF((COLUMN()-COLUMN($C183)&gt;'MD - IMP'!$D$79),OFFSET(G83,0,-1*'MD - IMP'!$D$79,1,1),0)+F183-IF((COLUMN()-COLUMN($C183)&gt;'MD - IMP'!$D$78),OFFSET(G83,0,-1*'MD - IMP'!$D$78,1,1),0)</f>
        <v>0</v>
      </c>
      <c r="H183" s="390">
        <f ca="1">IF((COLUMN()-COLUMN($C183)&gt;'MD - IMP'!$D$79),OFFSET(H83,0,-1*'MD - IMP'!$D$79,1,1),0)+G183-IF((COLUMN()-COLUMN($C183)&gt;'MD - IMP'!$D$78),OFFSET(H83,0,-1*'MD - IMP'!$D$78,1,1),0)</f>
        <v>0</v>
      </c>
      <c r="I183" s="390">
        <f ca="1">IF((COLUMN()-COLUMN($C183)&gt;'MD - IMP'!$D$79),OFFSET(I83,0,-1*'MD - IMP'!$D$79,1,1),0)+H183-IF((COLUMN()-COLUMN($C183)&gt;'MD - IMP'!$D$78),OFFSET(I83,0,-1*'MD - IMP'!$D$78,1,1),0)</f>
        <v>0</v>
      </c>
      <c r="J183" s="390">
        <f ca="1">IF((COLUMN()-COLUMN($C183)&gt;'MD - IMP'!$D$79),OFFSET(J83,0,-1*'MD - IMP'!$D$79,1,1),0)+I183-IF((COLUMN()-COLUMN($C183)&gt;'MD - IMP'!$D$78),OFFSET(J83,0,-1*'MD - IMP'!$D$78,1,1),0)</f>
        <v>0</v>
      </c>
      <c r="K183" s="402">
        <f ca="1">IF((COLUMN()-COLUMN($C183)&gt;'MD - IMP'!$D$79),OFFSET(K83,0,-1*'MD - IMP'!$D$79,1,1),0)+J183-IF((COLUMN()-COLUMN($C183)&gt;'MD - IMP'!$D$78),OFFSET(K83,0,-1*'MD - IMP'!$D$78,1,1),0)</f>
        <v>0</v>
      </c>
      <c r="L183" s="277">
        <f ca="1">IF((COLUMN()-COLUMN($C183)&gt;'MD - IMP'!$D$79),OFFSET(L83,0,-1*'MD - IMP'!$D$79,1,1),0)+K183-IF((COLUMN()-COLUMN($C183)&gt;'MD - IMP'!$D$78),OFFSET(L83,0,-1*'MD - IMP'!$D$78,1,1),0)</f>
        <v>1</v>
      </c>
      <c r="M183" s="277">
        <f ca="1">IF((COLUMN()-COLUMN($C183)&gt;'MD - IMP'!$D$79),OFFSET(M83,0,-1*'MD - IMP'!$D$79,1,1),0)+L183-IF((COLUMN()-COLUMN($C183)&gt;'MD - IMP'!$D$78),OFFSET(M83,0,-1*'MD - IMP'!$D$78,1,1),0)</f>
        <v>1</v>
      </c>
      <c r="N183" s="277">
        <f ca="1">IF((COLUMN()-COLUMN($C183)&gt;'MD - IMP'!$D$79),OFFSET(N83,0,-1*'MD - IMP'!$D$79,1,1),0)+M183-IF((COLUMN()-COLUMN($C183)&gt;'MD - IMP'!$D$78),OFFSET(N83,0,-1*'MD - IMP'!$D$78,1,1),0)</f>
        <v>1</v>
      </c>
      <c r="O183" s="344">
        <f ca="1">IF((COLUMN()-COLUMN($C183)&gt;'MD - IMP'!$D$79),OFFSET(O83,0,-1*'MD - IMP'!$D$79,1,1),0)+N183-IF((COLUMN()-COLUMN($C183)&gt;'MD - IMP'!$D$78),OFFSET(O83,0,-1*'MD - IMP'!$D$78,1,1),0)</f>
        <v>1</v>
      </c>
      <c r="P183" s="277">
        <f ca="1">IF((COLUMN()-COLUMN($C183)&gt;'MD - IMP'!$D$79),OFFSET(P83,0,-1*'MD - IMP'!$D$79,1,1),0)+O183-IF((COLUMN()-COLUMN($C183)&gt;'MD - IMP'!$D$78),OFFSET(P83,0,-1*'MD - IMP'!$D$78,1,1),0)</f>
        <v>4</v>
      </c>
      <c r="Q183" s="277">
        <f ca="1">IF((COLUMN()-COLUMN($C183)&gt;'MD - IMP'!$D$79),OFFSET(Q83,0,-1*'MD - IMP'!$D$79,1,1),0)+P183-IF((COLUMN()-COLUMN($C183)&gt;'MD - IMP'!$D$78),OFFSET(Q83,0,-1*'MD - IMP'!$D$78,1,1),0)</f>
        <v>5</v>
      </c>
      <c r="R183" s="277">
        <f ca="1">IF((COLUMN()-COLUMN($C183)&gt;'MD - IMP'!$D$79),OFFSET(R83,0,-1*'MD - IMP'!$D$79,1,1),0)+Q183-IF((COLUMN()-COLUMN($C183)&gt;'MD - IMP'!$D$78),OFFSET(R83,0,-1*'MD - IMP'!$D$78,1,1),0)</f>
        <v>5</v>
      </c>
      <c r="S183" s="344">
        <f ca="1">IF((COLUMN()-COLUMN($C183)&gt;'MD - IMP'!$D$79),OFFSET(S83,0,-1*'MD - IMP'!$D$79,1,1),0)+R183-IF((COLUMN()-COLUMN($C183)&gt;'MD - IMP'!$D$78),OFFSET(S83,0,-1*'MD - IMP'!$D$78,1,1),0)</f>
        <v>6</v>
      </c>
      <c r="T183" s="277">
        <f ca="1">IF((COLUMN()-COLUMN($C183)&gt;'MD - IMP'!$D$79),OFFSET(T83,0,-1*'MD - IMP'!$D$79,1,1),0)+S183-IF((COLUMN()-COLUMN($C183)&gt;'MD - IMP'!$D$78),OFFSET(T83,0,-1*'MD - IMP'!$D$78,1,1),0)</f>
        <v>3</v>
      </c>
      <c r="U183" s="277">
        <f ca="1">IF((COLUMN()-COLUMN($C183)&gt;'MD - IMP'!$D$79),OFFSET(U83,0,-1*'MD - IMP'!$D$79,1,1),0)+T183-IF((COLUMN()-COLUMN($C183)&gt;'MD - IMP'!$D$78),OFFSET(U83,0,-1*'MD - IMP'!$D$78,1,1),0)</f>
        <v>9</v>
      </c>
      <c r="V183" s="277">
        <f ca="1">IF((COLUMN()-COLUMN($C183)&gt;'MD - IMP'!$D$79),OFFSET(V83,0,-1*'MD - IMP'!$D$79,1,1),0)+U183-IF((COLUMN()-COLUMN($C183)&gt;'MD - IMP'!$D$78),OFFSET(V83,0,-1*'MD - IMP'!$D$78,1,1),0)</f>
        <v>9</v>
      </c>
      <c r="W183" s="344">
        <f ca="1">IF((COLUMN()-COLUMN($C183)&gt;'MD - IMP'!$D$79),OFFSET(W83,0,-1*'MD - IMP'!$D$79,1,1),0)+V183-IF((COLUMN()-COLUMN($C183)&gt;'MD - IMP'!$D$78),OFFSET(W83,0,-1*'MD - IMP'!$D$78,1,1),0)</f>
        <v>8</v>
      </c>
      <c r="X183" s="277">
        <f ca="1">IF((COLUMN()-COLUMN($C183)&gt;'MD - IMP'!$D$79),OFFSET(X83,0,-1*'MD - IMP'!$D$79,1,1),0)+W183-IF((COLUMN()-COLUMN($C183)&gt;'MD - IMP'!$D$78),OFFSET(X83,0,-1*'MD - IMP'!$D$78,1,1),0)</f>
        <v>7</v>
      </c>
      <c r="Y183" s="277">
        <f ca="1">IF((COLUMN()-COLUMN($C183)&gt;'MD - IMP'!$D$79),OFFSET(Y83,0,-1*'MD - IMP'!$D$79,1,1),0)+X183-IF((COLUMN()-COLUMN($C183)&gt;'MD - IMP'!$D$78),OFFSET(Y83,0,-1*'MD - IMP'!$D$78,1,1),0)</f>
        <v>8</v>
      </c>
      <c r="Z183" s="277">
        <f ca="1">IF((COLUMN()-COLUMN($C183)&gt;'MD - IMP'!$D$79),OFFSET(Z83,0,-1*'MD - IMP'!$D$79,1,1),0)+Y183-IF((COLUMN()-COLUMN($C183)&gt;'MD - IMP'!$D$78),OFFSET(Z83,0,-1*'MD - IMP'!$D$78,1,1),0)</f>
        <v>8</v>
      </c>
      <c r="AA183" s="344">
        <f ca="1">IF((COLUMN()-COLUMN($C183)&gt;'MD - IMP'!$D$79),OFFSET(AA83,0,-1*'MD - IMP'!$D$79,1,1),0)+Z183-IF((COLUMN()-COLUMN($C183)&gt;'MD - IMP'!$D$78),OFFSET(AA83,0,-1*'MD - IMP'!$D$78,1,1),0)</f>
        <v>10</v>
      </c>
      <c r="AB183" s="277">
        <f ca="1">IF((COLUMN()-COLUMN($C183)&gt;'MD - IMP'!$D$79),OFFSET(AB83,0,-1*'MD - IMP'!$D$79,1,1),0)+AA183-IF((COLUMN()-COLUMN($C183)&gt;'MD - IMP'!$D$78),OFFSET(AB83,0,-1*'MD - IMP'!$D$78,1,1),0)</f>
        <v>10</v>
      </c>
      <c r="AC183" s="277">
        <f ca="1">IF((COLUMN()-COLUMN($C183)&gt;'MD - IMP'!$D$79),OFFSET(AC83,0,-1*'MD - IMP'!$D$79,1,1),0)+AB183-IF((COLUMN()-COLUMN($C183)&gt;'MD - IMP'!$D$78),OFFSET(AC83,0,-1*'MD - IMP'!$D$78,1,1),0)</f>
        <v>2</v>
      </c>
      <c r="AD183" s="277">
        <f ca="1">IF((COLUMN()-COLUMN($C183)&gt;'MD - IMP'!$D$79),OFFSET(AD83,0,-1*'MD - IMP'!$D$79,1,1),0)+AC183-IF((COLUMN()-COLUMN($C183)&gt;'MD - IMP'!$D$78),OFFSET(AD83,0,-1*'MD - IMP'!$D$78,1,1),0)</f>
        <v>2</v>
      </c>
      <c r="AE183" s="280">
        <f ca="1">IF((COLUMN()-COLUMN($C183)&gt;'MD - IMP'!$D$79),OFFSET(AE83,0,-1*'MD - IMP'!$D$79,1,1),0)+AD183-IF((COLUMN()-COLUMN($C183)&gt;'MD - IMP'!$D$78),OFFSET(AE83,0,-1*'MD - IMP'!$D$78,1,1),0)</f>
        <v>0</v>
      </c>
      <c r="AF183" s="16"/>
      <c r="AH183" s="16"/>
      <c r="AI183" s="16"/>
      <c r="AL183" s="15"/>
      <c r="AO183" s="15"/>
      <c r="AQ183" s="17"/>
      <c r="AR183" s="16"/>
      <c r="AU183" s="15"/>
      <c r="AX183" s="15"/>
      <c r="BA183" s="15"/>
      <c r="BC183" s="17"/>
      <c r="BD183" s="16"/>
      <c r="BG183" s="15"/>
      <c r="BJ183" s="15"/>
      <c r="BM183" s="15"/>
      <c r="BO183" s="17"/>
      <c r="BP183" s="16"/>
      <c r="BS183" s="15"/>
      <c r="BV183" s="15"/>
      <c r="BY183" s="15"/>
      <c r="CA183" s="17"/>
      <c r="CB183" s="16"/>
      <c r="CE183" s="15"/>
      <c r="CH183" s="15"/>
      <c r="CK183" s="15"/>
      <c r="CM183" s="17"/>
      <c r="CN183" s="16"/>
      <c r="CQ183" s="15"/>
      <c r="CT183" s="15"/>
      <c r="CW183" s="15"/>
      <c r="CY183" s="17"/>
      <c r="CZ183" s="16"/>
      <c r="DC183" s="15"/>
      <c r="DF183" s="15"/>
      <c r="DI183" s="15"/>
      <c r="DK183" s="17"/>
      <c r="DL183" s="16"/>
      <c r="DO183" s="15"/>
      <c r="DR183" s="15"/>
      <c r="DU183" s="15"/>
      <c r="DW183" s="17"/>
      <c r="DX183" s="16"/>
      <c r="EA183" s="15"/>
    </row>
    <row r="184" spans="2:131" s="534" customFormat="1" x14ac:dyDescent="0.25">
      <c r="B184" s="523" t="str">
        <f>'MD - IMP'!B80</f>
        <v>OP-SP</v>
      </c>
      <c r="C184" s="516"/>
      <c r="D184" s="536">
        <f ca="1">IF((COLUMN()-COLUMN($C184)&gt;'MD - IMP'!$D$79),OFFSET(D84,0,-1*'MD - IMP'!$D$79,1,1),0)+C184-IF((COLUMN()-COLUMN($C184)&gt;'MD - IMP'!$D$78),OFFSET(D84,0,-1*'MD - IMP'!$D$78,1,1),0)</f>
        <v>0</v>
      </c>
      <c r="E184" s="529">
        <f ca="1">IF((COLUMN()-COLUMN($C184)&gt;'MD - IMP'!$D$79),OFFSET(E84,0,-1*'MD - IMP'!$D$79,1,1),0)+D184-IF((COLUMN()-COLUMN($C184)&gt;'MD - IMP'!$D$78),OFFSET(E84,0,-1*'MD - IMP'!$D$78,1,1),0)</f>
        <v>0</v>
      </c>
      <c r="F184" s="529">
        <f ca="1">IF((COLUMN()-COLUMN($C184)&gt;'MD - IMP'!$D$79),OFFSET(F84,0,-1*'MD - IMP'!$D$79,1,1),0)+E184-IF((COLUMN()-COLUMN($C184)&gt;'MD - IMP'!$D$78),OFFSET(F84,0,-1*'MD - IMP'!$D$78,1,1),0)</f>
        <v>0</v>
      </c>
      <c r="G184" s="530">
        <f ca="1">IF((COLUMN()-COLUMN($C184)&gt;'MD - IMP'!$D$79),OFFSET(G84,0,-1*'MD - IMP'!$D$79,1,1),0)+F184-IF((COLUMN()-COLUMN($C184)&gt;'MD - IMP'!$D$78),OFFSET(G84,0,-1*'MD - IMP'!$D$78,1,1),0)</f>
        <v>0</v>
      </c>
      <c r="H184" s="529">
        <f ca="1">IF((COLUMN()-COLUMN($C184)&gt;'MD - IMP'!$D$79),OFFSET(H84,0,-1*'MD - IMP'!$D$79,1,1),0)+G184-IF((COLUMN()-COLUMN($C184)&gt;'MD - IMP'!$D$78),OFFSET(H84,0,-1*'MD - IMP'!$D$78,1,1),0)</f>
        <v>0</v>
      </c>
      <c r="I184" s="529">
        <f ca="1">IF((COLUMN()-COLUMN($C184)&gt;'MD - IMP'!$D$79),OFFSET(I84,0,-1*'MD - IMP'!$D$79,1,1),0)+H184-IF((COLUMN()-COLUMN($C184)&gt;'MD - IMP'!$D$78),OFFSET(I84,0,-1*'MD - IMP'!$D$78,1,1),0)</f>
        <v>0</v>
      </c>
      <c r="J184" s="529">
        <f ca="1">IF((COLUMN()-COLUMN($C184)&gt;'MD - IMP'!$D$79),OFFSET(J84,0,-1*'MD - IMP'!$D$79,1,1),0)+I184-IF((COLUMN()-COLUMN($C184)&gt;'MD - IMP'!$D$78),OFFSET(J84,0,-1*'MD - IMP'!$D$78,1,1),0)</f>
        <v>0</v>
      </c>
      <c r="K184" s="530">
        <f ca="1">IF((COLUMN()-COLUMN($C184)&gt;'MD - IMP'!$D$79),OFFSET(K84,0,-1*'MD - IMP'!$D$79,1,1),0)+J184-IF((COLUMN()-COLUMN($C184)&gt;'MD - IMP'!$D$78),OFFSET(K84,0,-1*'MD - IMP'!$D$78,1,1),0)</f>
        <v>0</v>
      </c>
      <c r="L184" s="531">
        <f ca="1">IF((COLUMN()-COLUMN($C184)&gt;'MD - IMP'!$D$79),OFFSET(L84,0,-1*'MD - IMP'!$D$79,1,1),0)+K184-IF((COLUMN()-COLUMN($C184)&gt;'MD - IMP'!$D$78),OFFSET(L84,0,-1*'MD - IMP'!$D$78,1,1),0)</f>
        <v>0</v>
      </c>
      <c r="M184" s="531">
        <f ca="1">IF((COLUMN()-COLUMN($C184)&gt;'MD - IMP'!$D$79),OFFSET(M84,0,-1*'MD - IMP'!$D$79,1,1),0)+L184-IF((COLUMN()-COLUMN($C184)&gt;'MD - IMP'!$D$78),OFFSET(M84,0,-1*'MD - IMP'!$D$78,1,1),0)</f>
        <v>0</v>
      </c>
      <c r="N184" s="531">
        <f ca="1">IF((COLUMN()-COLUMN($C184)&gt;'MD - IMP'!$D$79),OFFSET(N84,0,-1*'MD - IMP'!$D$79,1,1),0)+M184-IF((COLUMN()-COLUMN($C184)&gt;'MD - IMP'!$D$78),OFFSET(N84,0,-1*'MD - IMP'!$D$78,1,1),0)</f>
        <v>1</v>
      </c>
      <c r="O184" s="532">
        <f ca="1">IF((COLUMN()-COLUMN($C184)&gt;'MD - IMP'!$D$79),OFFSET(O84,0,-1*'MD - IMP'!$D$79,1,1),0)+N184-IF((COLUMN()-COLUMN($C184)&gt;'MD - IMP'!$D$78),OFFSET(O84,0,-1*'MD - IMP'!$D$78,1,1),0)</f>
        <v>2</v>
      </c>
      <c r="P184" s="531">
        <f ca="1">IF((COLUMN()-COLUMN($C184)&gt;'MD - IMP'!$D$79),OFFSET(P84,0,-1*'MD - IMP'!$D$79,1,1),0)+O184-IF((COLUMN()-COLUMN($C184)&gt;'MD - IMP'!$D$78),OFFSET(P84,0,-1*'MD - IMP'!$D$78,1,1),0)</f>
        <v>2</v>
      </c>
      <c r="Q184" s="531">
        <f ca="1">IF((COLUMN()-COLUMN($C184)&gt;'MD - IMP'!$D$79),OFFSET(Q84,0,-1*'MD - IMP'!$D$79,1,1),0)+P184-IF((COLUMN()-COLUMN($C184)&gt;'MD - IMP'!$D$78),OFFSET(Q84,0,-1*'MD - IMP'!$D$78,1,1),0)</f>
        <v>2</v>
      </c>
      <c r="R184" s="531">
        <f ca="1">IF((COLUMN()-COLUMN($C184)&gt;'MD - IMP'!$D$79),OFFSET(R84,0,-1*'MD - IMP'!$D$79,1,1),0)+Q184-IF((COLUMN()-COLUMN($C184)&gt;'MD - IMP'!$D$78),OFFSET(R84,0,-1*'MD - IMP'!$D$78,1,1),0)</f>
        <v>5</v>
      </c>
      <c r="S184" s="532">
        <f ca="1">IF((COLUMN()-COLUMN($C184)&gt;'MD - IMP'!$D$79),OFFSET(S84,0,-1*'MD - IMP'!$D$79,1,1),0)+R184-IF((COLUMN()-COLUMN($C184)&gt;'MD - IMP'!$D$78),OFFSET(S84,0,-1*'MD - IMP'!$D$78,1,1),0)</f>
        <v>9</v>
      </c>
      <c r="T184" s="531">
        <f ca="1">IF((COLUMN()-COLUMN($C184)&gt;'MD - IMP'!$D$79),OFFSET(T84,0,-1*'MD - IMP'!$D$79,1,1),0)+S184-IF((COLUMN()-COLUMN($C184)&gt;'MD - IMP'!$D$78),OFFSET(T84,0,-1*'MD - IMP'!$D$78,1,1),0)</f>
        <v>10</v>
      </c>
      <c r="U184" s="531">
        <f ca="1">IF((COLUMN()-COLUMN($C184)&gt;'MD - IMP'!$D$79),OFFSET(U84,0,-1*'MD - IMP'!$D$79,1,1),0)+T184-IF((COLUMN()-COLUMN($C184)&gt;'MD - IMP'!$D$78),OFFSET(U84,0,-1*'MD - IMP'!$D$78,1,1),0)</f>
        <v>10</v>
      </c>
      <c r="V184" s="531">
        <f ca="1">IF((COLUMN()-COLUMN($C184)&gt;'MD - IMP'!$D$79),OFFSET(V84,0,-1*'MD - IMP'!$D$79,1,1),0)+U184-IF((COLUMN()-COLUMN($C184)&gt;'MD - IMP'!$D$78),OFFSET(V84,0,-1*'MD - IMP'!$D$78,1,1),0)</f>
        <v>8</v>
      </c>
      <c r="W184" s="532">
        <f ca="1">IF((COLUMN()-COLUMN($C184)&gt;'MD - IMP'!$D$79),OFFSET(W84,0,-1*'MD - IMP'!$D$79,1,1),0)+V184-IF((COLUMN()-COLUMN($C184)&gt;'MD - IMP'!$D$78),OFFSET(W84,0,-1*'MD - IMP'!$D$78,1,1),0)</f>
        <v>12</v>
      </c>
      <c r="X184" s="531">
        <f ca="1">IF((COLUMN()-COLUMN($C184)&gt;'MD - IMP'!$D$79),OFFSET(X84,0,-1*'MD - IMP'!$D$79,1,1),0)+W184-IF((COLUMN()-COLUMN($C184)&gt;'MD - IMP'!$D$78),OFFSET(X84,0,-1*'MD - IMP'!$D$78,1,1),0)</f>
        <v>18</v>
      </c>
      <c r="Y184" s="531">
        <f ca="1">IF((COLUMN()-COLUMN($C184)&gt;'MD - IMP'!$D$79),OFFSET(Y84,0,-1*'MD - IMP'!$D$79,1,1),0)+X184-IF((COLUMN()-COLUMN($C184)&gt;'MD - IMP'!$D$78),OFFSET(Y84,0,-1*'MD - IMP'!$D$78,1,1),0)</f>
        <v>18</v>
      </c>
      <c r="Z184" s="531">
        <f ca="1">IF((COLUMN()-COLUMN($C184)&gt;'MD - IMP'!$D$79),OFFSET(Z84,0,-1*'MD - IMP'!$D$79,1,1),0)+Y184-IF((COLUMN()-COLUMN($C184)&gt;'MD - IMP'!$D$78),OFFSET(Z84,0,-1*'MD - IMP'!$D$78,1,1),0)</f>
        <v>16</v>
      </c>
      <c r="AA184" s="532">
        <f ca="1">IF((COLUMN()-COLUMN($C184)&gt;'MD - IMP'!$D$79),OFFSET(AA84,0,-1*'MD - IMP'!$D$79,1,1),0)+Z184-IF((COLUMN()-COLUMN($C184)&gt;'MD - IMP'!$D$78),OFFSET(AA84,0,-1*'MD - IMP'!$D$78,1,1),0)</f>
        <v>14</v>
      </c>
      <c r="AB184" s="531">
        <f ca="1">IF((COLUMN()-COLUMN($C184)&gt;'MD - IMP'!$D$79),OFFSET(AB84,0,-1*'MD - IMP'!$D$79,1,1),0)+AA184-IF((COLUMN()-COLUMN($C184)&gt;'MD - IMP'!$D$78),OFFSET(AB84,0,-1*'MD - IMP'!$D$78,1,1),0)</f>
        <v>13</v>
      </c>
      <c r="AC184" s="531">
        <f ca="1">IF((COLUMN()-COLUMN($C184)&gt;'MD - IMP'!$D$79),OFFSET(AC84,0,-1*'MD - IMP'!$D$79,1,1),0)+AB184-IF((COLUMN()-COLUMN($C184)&gt;'MD - IMP'!$D$78),OFFSET(AC84,0,-1*'MD - IMP'!$D$78,1,1),0)</f>
        <v>16</v>
      </c>
      <c r="AD184" s="531">
        <f ca="1">IF((COLUMN()-COLUMN($C184)&gt;'MD - IMP'!$D$79),OFFSET(AD84,0,-1*'MD - IMP'!$D$79,1,1),0)+AC184-IF((COLUMN()-COLUMN($C184)&gt;'MD - IMP'!$D$78),OFFSET(AD84,0,-1*'MD - IMP'!$D$78,1,1),0)</f>
        <v>19</v>
      </c>
      <c r="AE184" s="533">
        <f ca="1">IF((COLUMN()-COLUMN($C184)&gt;'MD - IMP'!$D$79),OFFSET(AE84,0,-1*'MD - IMP'!$D$79,1,1),0)+AD184-IF((COLUMN()-COLUMN($C184)&gt;'MD - IMP'!$D$78),OFFSET(AE84,0,-1*'MD - IMP'!$D$78,1,1),0)</f>
        <v>12</v>
      </c>
      <c r="AF184" s="529"/>
      <c r="AH184" s="529"/>
      <c r="AI184" s="529"/>
      <c r="AL184" s="535"/>
      <c r="AO184" s="535"/>
      <c r="AQ184" s="516"/>
      <c r="AR184" s="529"/>
      <c r="AU184" s="535"/>
      <c r="AX184" s="535"/>
      <c r="BA184" s="535"/>
      <c r="BC184" s="516"/>
      <c r="BD184" s="529"/>
      <c r="BG184" s="535"/>
      <c r="BJ184" s="535"/>
      <c r="BM184" s="535"/>
      <c r="BO184" s="516"/>
      <c r="BP184" s="529"/>
      <c r="BS184" s="535"/>
      <c r="BV184" s="535"/>
      <c r="BY184" s="535"/>
      <c r="CA184" s="516"/>
      <c r="CB184" s="529"/>
      <c r="CE184" s="535"/>
      <c r="CH184" s="535"/>
      <c r="CK184" s="535"/>
      <c r="CM184" s="516"/>
      <c r="CN184" s="529"/>
      <c r="CQ184" s="535"/>
      <c r="CT184" s="535"/>
      <c r="CW184" s="535"/>
      <c r="CY184" s="516"/>
      <c r="CZ184" s="529"/>
      <c r="DC184" s="535"/>
      <c r="DF184" s="535"/>
      <c r="DI184" s="535"/>
      <c r="DK184" s="516"/>
      <c r="DL184" s="529"/>
      <c r="DO184" s="535"/>
      <c r="DR184" s="535"/>
      <c r="DU184" s="535"/>
      <c r="DW184" s="516"/>
      <c r="DX184" s="529"/>
      <c r="EA184" s="535"/>
    </row>
    <row r="185" spans="2:131" s="385" customFormat="1" x14ac:dyDescent="0.25">
      <c r="B185" s="460" t="str">
        <f>'MD - IMP'!B81</f>
        <v>PJMG</v>
      </c>
      <c r="C185" s="395"/>
      <c r="D185" s="406"/>
      <c r="E185" s="390"/>
      <c r="F185" s="390"/>
      <c r="G185" s="402"/>
      <c r="H185" s="390"/>
      <c r="I185" s="390"/>
      <c r="J185" s="390"/>
      <c r="K185" s="402"/>
      <c r="L185" s="520"/>
      <c r="M185" s="520"/>
      <c r="N185" s="520"/>
      <c r="O185" s="521"/>
      <c r="P185" s="520"/>
      <c r="Q185" s="520"/>
      <c r="R185" s="520"/>
      <c r="S185" s="521"/>
      <c r="T185" s="520"/>
      <c r="U185" s="520"/>
      <c r="V185" s="520"/>
      <c r="W185" s="521"/>
      <c r="X185" s="520"/>
      <c r="Y185" s="520"/>
      <c r="Z185" s="520"/>
      <c r="AA185" s="521"/>
      <c r="AB185" s="520"/>
      <c r="AC185" s="520"/>
      <c r="AD185" s="520"/>
      <c r="AE185" s="522"/>
      <c r="AF185" s="390"/>
      <c r="AH185" s="390"/>
      <c r="AI185" s="390"/>
      <c r="AL185" s="394"/>
      <c r="AO185" s="394"/>
      <c r="AQ185" s="395"/>
      <c r="AR185" s="390"/>
      <c r="AU185" s="394"/>
      <c r="AX185" s="394"/>
      <c r="BA185" s="394"/>
      <c r="BC185" s="395"/>
      <c r="BD185" s="390"/>
      <c r="BG185" s="394"/>
      <c r="BJ185" s="394"/>
      <c r="BM185" s="394"/>
      <c r="BO185" s="395"/>
      <c r="BP185" s="390"/>
      <c r="BS185" s="394"/>
      <c r="BV185" s="394"/>
      <c r="BY185" s="394"/>
      <c r="CA185" s="395"/>
      <c r="CB185" s="390"/>
      <c r="CE185" s="394"/>
      <c r="CH185" s="394"/>
      <c r="CK185" s="394"/>
      <c r="CM185" s="395"/>
      <c r="CN185" s="390"/>
      <c r="CQ185" s="394"/>
      <c r="CT185" s="394"/>
      <c r="CW185" s="394"/>
      <c r="CY185" s="395"/>
      <c r="CZ185" s="390"/>
      <c r="DC185" s="394"/>
      <c r="DF185" s="394"/>
      <c r="DI185" s="394"/>
      <c r="DK185" s="395"/>
      <c r="DL185" s="390"/>
      <c r="DO185" s="394"/>
      <c r="DR185" s="394"/>
      <c r="DU185" s="394"/>
      <c r="DW185" s="395"/>
      <c r="DX185" s="390"/>
      <c r="EA185" s="394"/>
    </row>
    <row r="186" spans="2:131" s="385" customFormat="1" x14ac:dyDescent="0.25">
      <c r="B186" s="460" t="str">
        <f>'MD - IMP'!B82</f>
        <v>SRQA</v>
      </c>
      <c r="C186" s="395"/>
      <c r="D186" s="406"/>
      <c r="E186" s="390"/>
      <c r="F186" s="390"/>
      <c r="G186" s="402"/>
      <c r="H186" s="390"/>
      <c r="I186" s="390"/>
      <c r="J186" s="390"/>
      <c r="K186" s="402"/>
      <c r="L186" s="520"/>
      <c r="M186" s="520"/>
      <c r="N186" s="520"/>
      <c r="O186" s="521"/>
      <c r="P186" s="520"/>
      <c r="Q186" s="520"/>
      <c r="R186" s="520"/>
      <c r="S186" s="521"/>
      <c r="T186" s="520"/>
      <c r="U186" s="520"/>
      <c r="V186" s="520"/>
      <c r="W186" s="521"/>
      <c r="X186" s="520"/>
      <c r="Y186" s="520"/>
      <c r="Z186" s="520"/>
      <c r="AA186" s="521"/>
      <c r="AB186" s="520"/>
      <c r="AC186" s="520"/>
      <c r="AD186" s="520"/>
      <c r="AE186" s="522"/>
      <c r="AF186" s="390"/>
      <c r="AH186" s="390"/>
      <c r="AI186" s="390"/>
      <c r="AL186" s="394"/>
      <c r="AO186" s="394"/>
      <c r="AQ186" s="395"/>
      <c r="AR186" s="390"/>
      <c r="AU186" s="394"/>
      <c r="AX186" s="394"/>
      <c r="BA186" s="394"/>
      <c r="BC186" s="395"/>
      <c r="BD186" s="390"/>
      <c r="BG186" s="394"/>
      <c r="BJ186" s="394"/>
      <c r="BM186" s="394"/>
      <c r="BO186" s="395"/>
      <c r="BP186" s="390"/>
      <c r="BS186" s="394"/>
      <c r="BV186" s="394"/>
      <c r="BY186" s="394"/>
      <c r="CA186" s="395"/>
      <c r="CB186" s="390"/>
      <c r="CE186" s="394"/>
      <c r="CH186" s="394"/>
      <c r="CK186" s="394"/>
      <c r="CM186" s="395"/>
      <c r="CN186" s="390"/>
      <c r="CQ186" s="394"/>
      <c r="CT186" s="394"/>
      <c r="CW186" s="394"/>
      <c r="CY186" s="395"/>
      <c r="CZ186" s="390"/>
      <c r="DC186" s="394"/>
      <c r="DF186" s="394"/>
      <c r="DI186" s="394"/>
      <c r="DK186" s="395"/>
      <c r="DL186" s="390"/>
      <c r="DO186" s="394"/>
      <c r="DR186" s="394"/>
      <c r="DU186" s="394"/>
      <c r="DW186" s="395"/>
      <c r="DX186" s="390"/>
      <c r="EA186" s="394"/>
    </row>
    <row r="187" spans="2:131" s="385" customFormat="1" x14ac:dyDescent="0.25">
      <c r="B187" s="460" t="str">
        <f>'MD - IMP'!B83</f>
        <v>DBA</v>
      </c>
      <c r="C187" s="395"/>
      <c r="D187" s="406"/>
      <c r="E187" s="390"/>
      <c r="F187" s="390"/>
      <c r="G187" s="402"/>
      <c r="H187" s="390"/>
      <c r="I187" s="390"/>
      <c r="J187" s="390"/>
      <c r="K187" s="402"/>
      <c r="L187" s="520"/>
      <c r="M187" s="520"/>
      <c r="N187" s="520"/>
      <c r="O187" s="521"/>
      <c r="P187" s="520"/>
      <c r="Q187" s="520"/>
      <c r="R187" s="520"/>
      <c r="S187" s="521"/>
      <c r="T187" s="520"/>
      <c r="U187" s="520"/>
      <c r="V187" s="520"/>
      <c r="W187" s="521"/>
      <c r="X187" s="520"/>
      <c r="Y187" s="520"/>
      <c r="Z187" s="520"/>
      <c r="AA187" s="521"/>
      <c r="AB187" s="520"/>
      <c r="AC187" s="520"/>
      <c r="AD187" s="520"/>
      <c r="AE187" s="522"/>
      <c r="AF187" s="390"/>
      <c r="AH187" s="390"/>
      <c r="AI187" s="390"/>
      <c r="AL187" s="394"/>
      <c r="AO187" s="394"/>
      <c r="AQ187" s="395"/>
      <c r="AR187" s="390"/>
      <c r="AU187" s="394"/>
      <c r="AX187" s="394"/>
      <c r="BA187" s="394"/>
      <c r="BC187" s="395"/>
      <c r="BD187" s="390"/>
      <c r="BG187" s="394"/>
      <c r="BJ187" s="394"/>
      <c r="BM187" s="394"/>
      <c r="BO187" s="395"/>
      <c r="BP187" s="390"/>
      <c r="BS187" s="394"/>
      <c r="BV187" s="394"/>
      <c r="BY187" s="394"/>
      <c r="CA187" s="395"/>
      <c r="CB187" s="390"/>
      <c r="CE187" s="394"/>
      <c r="CH187" s="394"/>
      <c r="CK187" s="394"/>
      <c r="CM187" s="395"/>
      <c r="CN187" s="390"/>
      <c r="CQ187" s="394"/>
      <c r="CT187" s="394"/>
      <c r="CW187" s="394"/>
      <c r="CY187" s="395"/>
      <c r="CZ187" s="390"/>
      <c r="DC187" s="394"/>
      <c r="DF187" s="394"/>
      <c r="DI187" s="394"/>
      <c r="DK187" s="395"/>
      <c r="DL187" s="390"/>
      <c r="DO187" s="394"/>
      <c r="DR187" s="394"/>
      <c r="DU187" s="394"/>
      <c r="DW187" s="395"/>
      <c r="DX187" s="390"/>
      <c r="EA187" s="394"/>
    </row>
    <row r="188" spans="2:131" s="385" customFormat="1" x14ac:dyDescent="0.25">
      <c r="B188" s="460" t="str">
        <f>'MD - IMP'!B84</f>
        <v>DVPS</v>
      </c>
      <c r="C188" s="395"/>
      <c r="D188" s="406"/>
      <c r="E188" s="390"/>
      <c r="F188" s="390"/>
      <c r="G188" s="402"/>
      <c r="H188" s="390"/>
      <c r="I188" s="390"/>
      <c r="J188" s="390"/>
      <c r="K188" s="402"/>
      <c r="L188" s="520"/>
      <c r="M188" s="520"/>
      <c r="N188" s="520"/>
      <c r="O188" s="521"/>
      <c r="P188" s="520"/>
      <c r="Q188" s="520"/>
      <c r="R188" s="520"/>
      <c r="S188" s="521"/>
      <c r="T188" s="520"/>
      <c r="U188" s="520"/>
      <c r="V188" s="520"/>
      <c r="W188" s="521"/>
      <c r="X188" s="520"/>
      <c r="Y188" s="520"/>
      <c r="Z188" s="520"/>
      <c r="AA188" s="521"/>
      <c r="AB188" s="520"/>
      <c r="AC188" s="520"/>
      <c r="AD188" s="520"/>
      <c r="AE188" s="522"/>
      <c r="AF188" s="390"/>
      <c r="AH188" s="390"/>
      <c r="AI188" s="390"/>
      <c r="AL188" s="394"/>
      <c r="AO188" s="394"/>
      <c r="AQ188" s="395"/>
      <c r="AR188" s="390"/>
      <c r="AU188" s="394"/>
      <c r="AX188" s="394"/>
      <c r="BA188" s="394"/>
      <c r="BC188" s="395"/>
      <c r="BD188" s="390"/>
      <c r="BG188" s="394"/>
      <c r="BJ188" s="394"/>
      <c r="BM188" s="394"/>
      <c r="BO188" s="395"/>
      <c r="BP188" s="390"/>
      <c r="BS188" s="394"/>
      <c r="BV188" s="394"/>
      <c r="BY188" s="394"/>
      <c r="CA188" s="395"/>
      <c r="CB188" s="390"/>
      <c r="CE188" s="394"/>
      <c r="CH188" s="394"/>
      <c r="CK188" s="394"/>
      <c r="CM188" s="395"/>
      <c r="CN188" s="390"/>
      <c r="CQ188" s="394"/>
      <c r="CT188" s="394"/>
      <c r="CW188" s="394"/>
      <c r="CY188" s="395"/>
      <c r="CZ188" s="390"/>
      <c r="DC188" s="394"/>
      <c r="DF188" s="394"/>
      <c r="DI188" s="394"/>
      <c r="DK188" s="395"/>
      <c r="DL188" s="390"/>
      <c r="DO188" s="394"/>
      <c r="DR188" s="394"/>
      <c r="DU188" s="394"/>
      <c r="DW188" s="395"/>
      <c r="DX188" s="390"/>
      <c r="EA188" s="394"/>
    </row>
    <row r="189" spans="2:131" x14ac:dyDescent="0.25">
      <c r="B189" s="11" t="str">
        <f>'MD - IMP'!B85</f>
        <v/>
      </c>
      <c r="C189" s="17"/>
      <c r="D189" s="406"/>
      <c r="E189" s="390"/>
      <c r="F189" s="390"/>
      <c r="G189" s="402"/>
      <c r="H189" s="390"/>
      <c r="I189" s="390"/>
      <c r="J189" s="390"/>
      <c r="K189" s="402"/>
      <c r="L189" s="277"/>
      <c r="M189" s="277"/>
      <c r="N189" s="277"/>
      <c r="O189" s="344"/>
      <c r="P189" s="277"/>
      <c r="Q189" s="277"/>
      <c r="R189" s="277"/>
      <c r="S189" s="344"/>
      <c r="T189" s="277"/>
      <c r="U189" s="277"/>
      <c r="V189" s="277"/>
      <c r="W189" s="344"/>
      <c r="X189" s="278"/>
      <c r="Y189" s="278"/>
      <c r="Z189" s="278"/>
      <c r="AA189" s="344"/>
      <c r="AB189" s="277"/>
      <c r="AC189" s="277"/>
      <c r="AD189" s="277"/>
      <c r="AE189" s="280"/>
      <c r="AF189" s="16"/>
      <c r="AH189" s="16"/>
      <c r="AI189" s="16"/>
      <c r="AL189" s="15"/>
      <c r="AO189" s="15"/>
      <c r="AQ189" s="17"/>
      <c r="AR189" s="16"/>
      <c r="AU189" s="15"/>
      <c r="AX189" s="15"/>
      <c r="BA189" s="15"/>
      <c r="BC189" s="17"/>
      <c r="BD189" s="16"/>
      <c r="BG189" s="15"/>
      <c r="BJ189" s="15"/>
      <c r="BM189" s="15"/>
      <c r="BO189" s="17"/>
      <c r="BP189" s="16"/>
      <c r="BS189" s="15"/>
      <c r="BV189" s="15"/>
      <c r="BY189" s="15"/>
      <c r="CA189" s="17"/>
      <c r="CB189" s="16"/>
      <c r="CE189" s="15"/>
      <c r="CH189" s="15"/>
      <c r="CK189" s="15"/>
      <c r="CM189" s="17"/>
      <c r="CN189" s="16"/>
      <c r="CQ189" s="15"/>
      <c r="CT189" s="15"/>
      <c r="CW189" s="15"/>
      <c r="CY189" s="17"/>
      <c r="CZ189" s="16"/>
      <c r="DC189" s="15"/>
      <c r="DF189" s="15"/>
      <c r="DI189" s="15"/>
      <c r="DK189" s="17"/>
      <c r="DL189" s="16"/>
      <c r="DO189" s="15"/>
      <c r="DR189" s="15"/>
      <c r="DU189" s="15"/>
      <c r="DW189" s="17"/>
    </row>
    <row r="190" spans="2:131" x14ac:dyDescent="0.25">
      <c r="B190" s="11" t="str">
        <f>'MD - IMP'!B86</f>
        <v/>
      </c>
      <c r="C190" s="17"/>
      <c r="D190" s="407"/>
      <c r="E190" s="16"/>
      <c r="F190" s="16"/>
      <c r="G190" s="350"/>
      <c r="H190" s="16"/>
      <c r="I190" s="16"/>
      <c r="J190" s="16"/>
      <c r="K190" s="350"/>
      <c r="L190" s="277"/>
      <c r="M190" s="277"/>
      <c r="N190" s="277"/>
      <c r="O190" s="344"/>
      <c r="P190" s="277"/>
      <c r="Q190" s="277"/>
      <c r="R190" s="277"/>
      <c r="S190" s="344"/>
      <c r="T190" s="277"/>
      <c r="U190" s="277"/>
      <c r="V190" s="277"/>
      <c r="W190" s="344"/>
      <c r="X190" s="278"/>
      <c r="Y190" s="278"/>
      <c r="Z190" s="278"/>
      <c r="AA190" s="344"/>
      <c r="AB190" s="277"/>
      <c r="AC190" s="277"/>
      <c r="AD190" s="277"/>
      <c r="AE190" s="280"/>
      <c r="AF190" s="16"/>
      <c r="AH190" s="16"/>
      <c r="AI190" s="16"/>
      <c r="AL190" s="15"/>
      <c r="AO190" s="15"/>
      <c r="AQ190" s="17"/>
      <c r="AR190" s="16"/>
      <c r="AU190" s="15"/>
      <c r="AX190" s="15"/>
      <c r="BA190" s="15"/>
      <c r="BC190" s="17"/>
      <c r="BD190" s="16"/>
      <c r="BG190" s="15"/>
      <c r="BJ190" s="15"/>
      <c r="BM190" s="15"/>
      <c r="BO190" s="17"/>
      <c r="BP190" s="16"/>
      <c r="BS190" s="15"/>
      <c r="BV190" s="15"/>
      <c r="BY190" s="15"/>
      <c r="CA190" s="17"/>
      <c r="CB190" s="16"/>
      <c r="CE190" s="15"/>
      <c r="CH190" s="15"/>
      <c r="CK190" s="15"/>
      <c r="CM190" s="17"/>
      <c r="CN190" s="16"/>
      <c r="CQ190" s="15"/>
      <c r="CT190" s="15"/>
      <c r="CW190" s="15"/>
      <c r="CY190" s="17"/>
      <c r="CZ190" s="16"/>
      <c r="DC190" s="15"/>
      <c r="DF190" s="15"/>
      <c r="DI190" s="15"/>
      <c r="DK190" s="17"/>
      <c r="DL190" s="16"/>
      <c r="DO190" s="15"/>
      <c r="DR190" s="15"/>
      <c r="DU190" s="15"/>
      <c r="DW190" s="17"/>
    </row>
    <row r="191" spans="2:131" x14ac:dyDescent="0.25">
      <c r="B191" s="11" t="str">
        <f>'MD - IMP'!B87</f>
        <v/>
      </c>
      <c r="C191" s="17"/>
      <c r="D191" s="407"/>
      <c r="E191" s="16"/>
      <c r="F191" s="16"/>
      <c r="G191" s="350"/>
      <c r="H191" s="16"/>
      <c r="I191" s="16"/>
      <c r="J191" s="16"/>
      <c r="K191" s="350"/>
      <c r="L191" s="277"/>
      <c r="M191" s="277"/>
      <c r="N191" s="277"/>
      <c r="O191" s="344"/>
      <c r="P191" s="277"/>
      <c r="Q191" s="277"/>
      <c r="R191" s="277"/>
      <c r="S191" s="344"/>
      <c r="T191" s="277"/>
      <c r="U191" s="277"/>
      <c r="V191" s="277"/>
      <c r="W191" s="344"/>
      <c r="X191" s="278"/>
      <c r="Y191" s="278"/>
      <c r="Z191" s="278"/>
      <c r="AA191" s="344"/>
      <c r="AB191" s="277"/>
      <c r="AC191" s="277"/>
      <c r="AD191" s="277"/>
      <c r="AE191" s="280"/>
      <c r="AF191" s="16"/>
      <c r="AH191" s="16"/>
      <c r="AI191" s="16"/>
      <c r="AL191" s="15"/>
      <c r="AO191" s="15"/>
      <c r="AQ191" s="17"/>
      <c r="AR191" s="16"/>
      <c r="AU191" s="15"/>
      <c r="AX191" s="15"/>
      <c r="BA191" s="15"/>
      <c r="BC191" s="17"/>
      <c r="BD191" s="16"/>
      <c r="BG191" s="15"/>
      <c r="BJ191" s="15"/>
      <c r="BM191" s="15"/>
      <c r="BO191" s="17"/>
      <c r="BP191" s="16"/>
      <c r="BS191" s="15"/>
      <c r="BV191" s="15"/>
      <c r="BY191" s="15"/>
      <c r="CA191" s="17"/>
      <c r="CB191" s="16"/>
      <c r="CE191" s="15"/>
      <c r="CH191" s="15"/>
      <c r="CK191" s="15"/>
      <c r="CM191" s="17"/>
      <c r="CN191" s="16"/>
      <c r="CQ191" s="15"/>
      <c r="CT191" s="15"/>
      <c r="CW191" s="15"/>
      <c r="CY191" s="17"/>
      <c r="CZ191" s="16"/>
      <c r="DC191" s="15"/>
      <c r="DF191" s="15"/>
      <c r="DI191" s="15"/>
      <c r="DK191" s="17"/>
      <c r="DL191" s="16"/>
      <c r="DO191" s="15"/>
      <c r="DR191" s="15"/>
      <c r="DU191" s="15"/>
      <c r="DW191" s="17"/>
    </row>
    <row r="192" spans="2:131" ht="17.25" thickBot="1" x14ac:dyDescent="0.3">
      <c r="B192" s="11" t="str">
        <f>'MD - IMP'!B88</f>
        <v/>
      </c>
      <c r="C192" s="17"/>
      <c r="D192" s="407"/>
      <c r="E192" s="16"/>
      <c r="F192" s="16"/>
      <c r="G192" s="350"/>
      <c r="H192" s="16"/>
      <c r="I192" s="16"/>
      <c r="J192" s="16"/>
      <c r="K192" s="350"/>
      <c r="L192" s="277"/>
      <c r="M192" s="277"/>
      <c r="N192" s="277"/>
      <c r="O192" s="344"/>
      <c r="P192" s="277"/>
      <c r="Q192" s="277"/>
      <c r="R192" s="277"/>
      <c r="S192" s="344"/>
      <c r="T192" s="277"/>
      <c r="U192" s="277"/>
      <c r="V192" s="277"/>
      <c r="W192" s="344"/>
      <c r="X192" s="278"/>
      <c r="Y192" s="278"/>
      <c r="Z192" s="278"/>
      <c r="AA192" s="344"/>
      <c r="AB192" s="277"/>
      <c r="AC192" s="277"/>
      <c r="AD192" s="277"/>
      <c r="AE192" s="280"/>
      <c r="AF192" s="16"/>
      <c r="AH192" s="16"/>
      <c r="AI192" s="16"/>
      <c r="AL192" s="15"/>
      <c r="AO192" s="15"/>
      <c r="AQ192" s="17"/>
      <c r="AR192" s="16"/>
      <c r="AU192" s="15"/>
      <c r="AX192" s="15"/>
      <c r="BA192" s="15"/>
      <c r="BC192" s="17"/>
      <c r="BD192" s="16"/>
      <c r="BG192" s="15"/>
      <c r="BJ192" s="15"/>
      <c r="BM192" s="15"/>
      <c r="BO192" s="17"/>
      <c r="BP192" s="16"/>
      <c r="BS192" s="15"/>
      <c r="BV192" s="15"/>
      <c r="BY192" s="15"/>
      <c r="CA192" s="17"/>
      <c r="CB192" s="16"/>
      <c r="CE192" s="15"/>
      <c r="CH192" s="15"/>
      <c r="CK192" s="15"/>
      <c r="CM192" s="17"/>
      <c r="CN192" s="16"/>
      <c r="CQ192" s="15"/>
      <c r="CT192" s="15"/>
      <c r="CW192" s="15"/>
      <c r="CY192" s="17"/>
      <c r="CZ192" s="16"/>
      <c r="DC192" s="15"/>
      <c r="DF192" s="15"/>
      <c r="DI192" s="15"/>
      <c r="DK192" s="17"/>
      <c r="DL192" s="16"/>
      <c r="DO192" s="15"/>
      <c r="DR192" s="15"/>
      <c r="DU192" s="15"/>
      <c r="DW192" s="17"/>
    </row>
    <row r="193" spans="2:131" s="32" customFormat="1" ht="17.25" thickTop="1" x14ac:dyDescent="0.25">
      <c r="B193" s="30"/>
      <c r="C193" s="31"/>
      <c r="D193" s="408"/>
      <c r="G193" s="403"/>
      <c r="K193" s="403"/>
      <c r="L193" s="274"/>
      <c r="M193" s="274"/>
      <c r="N193" s="274"/>
      <c r="O193" s="349"/>
      <c r="P193" s="274"/>
      <c r="Q193" s="274"/>
      <c r="R193" s="274"/>
      <c r="S193" s="349"/>
      <c r="T193" s="274"/>
      <c r="U193" s="274"/>
      <c r="V193" s="274"/>
      <c r="W193" s="349"/>
      <c r="X193" s="274"/>
      <c r="Y193" s="274"/>
      <c r="Z193" s="274"/>
      <c r="AA193" s="349"/>
      <c r="AB193" s="274"/>
      <c r="AC193" s="274"/>
      <c r="AD193" s="274"/>
      <c r="AE193" s="276"/>
      <c r="AL193" s="33"/>
      <c r="AO193" s="33"/>
      <c r="AQ193" s="31"/>
      <c r="AU193" s="33"/>
      <c r="AX193" s="33"/>
      <c r="BA193" s="33"/>
      <c r="BC193" s="31"/>
      <c r="BG193" s="33"/>
      <c r="BJ193" s="33"/>
      <c r="BM193" s="33"/>
      <c r="BO193" s="31"/>
      <c r="BS193" s="33"/>
      <c r="BV193" s="33"/>
      <c r="BY193" s="33"/>
      <c r="CA193" s="31"/>
      <c r="CE193" s="33"/>
      <c r="CH193" s="33"/>
      <c r="CK193" s="33"/>
      <c r="CM193" s="31"/>
      <c r="CQ193" s="33"/>
      <c r="CT193" s="33"/>
      <c r="CW193" s="33"/>
      <c r="CY193" s="31"/>
      <c r="DC193" s="33"/>
      <c r="DF193" s="33"/>
      <c r="DI193" s="33"/>
      <c r="DK193" s="31"/>
      <c r="DO193" s="33"/>
      <c r="DR193" s="33"/>
      <c r="DU193" s="33"/>
      <c r="DW193" s="31"/>
    </row>
    <row r="194" spans="2:131" x14ac:dyDescent="0.25">
      <c r="B194" s="11" t="s">
        <v>342</v>
      </c>
      <c r="C194" s="17"/>
      <c r="D194" s="407">
        <f ca="1">SUM(D168:D192)</f>
        <v>0</v>
      </c>
      <c r="E194" s="16">
        <f t="shared" ref="E194:K194" ca="1" si="31">SUM(E168:E192)</f>
        <v>0</v>
      </c>
      <c r="F194" s="16">
        <f t="shared" ca="1" si="31"/>
        <v>0</v>
      </c>
      <c r="G194" s="350">
        <f t="shared" ca="1" si="31"/>
        <v>0</v>
      </c>
      <c r="H194" s="16">
        <f t="shared" ca="1" si="31"/>
        <v>20</v>
      </c>
      <c r="I194" s="16">
        <f t="shared" ca="1" si="31"/>
        <v>21</v>
      </c>
      <c r="J194" s="16">
        <f t="shared" ca="1" si="31"/>
        <v>21</v>
      </c>
      <c r="K194" s="350">
        <f t="shared" ca="1" si="31"/>
        <v>21</v>
      </c>
      <c r="L194" s="277">
        <f ca="1">SUM(L168:L192)</f>
        <v>21</v>
      </c>
      <c r="M194" s="277">
        <f t="shared" ref="M194:AE194" ca="1" si="32">SUM(M168:M192)</f>
        <v>36</v>
      </c>
      <c r="N194" s="277">
        <f t="shared" ca="1" si="32"/>
        <v>40</v>
      </c>
      <c r="O194" s="344">
        <f t="shared" ca="1" si="32"/>
        <v>44</v>
      </c>
      <c r="P194" s="277">
        <f t="shared" ca="1" si="32"/>
        <v>44</v>
      </c>
      <c r="Q194" s="277">
        <f t="shared" ca="1" si="32"/>
        <v>60</v>
      </c>
      <c r="R194" s="277">
        <f t="shared" ca="1" si="32"/>
        <v>72</v>
      </c>
      <c r="S194" s="344">
        <f t="shared" ca="1" si="32"/>
        <v>92</v>
      </c>
      <c r="T194" s="277">
        <f t="shared" ca="1" si="32"/>
        <v>80</v>
      </c>
      <c r="U194" s="277">
        <f t="shared" ca="1" si="32"/>
        <v>92</v>
      </c>
      <c r="V194" s="277">
        <f t="shared" ca="1" si="32"/>
        <v>88</v>
      </c>
      <c r="W194" s="344">
        <f t="shared" ca="1" si="32"/>
        <v>104</v>
      </c>
      <c r="X194" s="278">
        <f t="shared" ca="1" si="32"/>
        <v>128</v>
      </c>
      <c r="Y194" s="278">
        <f t="shared" ca="1" si="32"/>
        <v>116</v>
      </c>
      <c r="Z194" s="278">
        <f t="shared" ca="1" si="32"/>
        <v>104</v>
      </c>
      <c r="AA194" s="344">
        <f t="shared" ca="1" si="32"/>
        <v>100</v>
      </c>
      <c r="AB194" s="277">
        <f t="shared" ca="1" si="32"/>
        <v>92</v>
      </c>
      <c r="AC194" s="277">
        <f t="shared" ca="1" si="32"/>
        <v>72</v>
      </c>
      <c r="AD194" s="277">
        <f t="shared" ca="1" si="32"/>
        <v>84</v>
      </c>
      <c r="AE194" s="280">
        <f t="shared" ca="1" si="32"/>
        <v>48</v>
      </c>
      <c r="AF194" s="16"/>
      <c r="AH194" s="16"/>
      <c r="AI194" s="16"/>
      <c r="AL194" s="15"/>
      <c r="AO194" s="15"/>
      <c r="AQ194" s="17"/>
      <c r="AR194" s="16"/>
      <c r="AU194" s="15"/>
      <c r="AX194" s="15"/>
      <c r="BA194" s="15"/>
      <c r="BC194" s="17"/>
      <c r="BD194" s="16"/>
      <c r="BG194" s="15"/>
      <c r="BJ194" s="15"/>
      <c r="BM194" s="15"/>
      <c r="BO194" s="17"/>
      <c r="BP194" s="16"/>
      <c r="BS194" s="15"/>
      <c r="BV194" s="15"/>
      <c r="BY194" s="15"/>
      <c r="CA194" s="17"/>
      <c r="CB194" s="16"/>
      <c r="CE194" s="15"/>
      <c r="CH194" s="15"/>
      <c r="CK194" s="15"/>
      <c r="CM194" s="17"/>
      <c r="CN194" s="16"/>
      <c r="CQ194" s="15"/>
      <c r="CT194" s="15"/>
      <c r="CW194" s="15"/>
      <c r="CY194" s="17"/>
      <c r="CZ194" s="16"/>
      <c r="DC194" s="15"/>
      <c r="DF194" s="15"/>
      <c r="DI194" s="15"/>
      <c r="DK194" s="17"/>
      <c r="DL194" s="16"/>
      <c r="DO194" s="15"/>
      <c r="DR194" s="15"/>
      <c r="DU194" s="15"/>
      <c r="DW194" s="17"/>
    </row>
    <row r="195" spans="2:131" x14ac:dyDescent="0.25">
      <c r="C195" s="17"/>
      <c r="D195" s="407"/>
      <c r="E195" s="16"/>
      <c r="F195" s="16"/>
      <c r="G195" s="350"/>
      <c r="H195" s="16"/>
      <c r="I195" s="16"/>
      <c r="J195" s="16"/>
      <c r="K195" s="350"/>
      <c r="L195" s="16"/>
      <c r="M195" s="16"/>
      <c r="N195" s="16"/>
      <c r="O195" s="350"/>
      <c r="P195" s="16"/>
      <c r="Q195" s="16"/>
      <c r="R195" s="16"/>
      <c r="S195" s="350"/>
      <c r="T195" s="16"/>
      <c r="U195" s="16"/>
      <c r="V195" s="16"/>
      <c r="W195" s="350"/>
      <c r="AA195" s="350"/>
      <c r="AB195" s="16"/>
      <c r="AC195" s="16"/>
      <c r="AD195" s="16"/>
      <c r="AE195" s="17"/>
      <c r="AF195" s="16"/>
      <c r="AH195" s="16"/>
      <c r="AI195" s="16"/>
      <c r="AL195" s="15"/>
      <c r="AO195" s="15"/>
      <c r="AQ195" s="17"/>
      <c r="AR195" s="16"/>
      <c r="AU195" s="15"/>
      <c r="AX195" s="15"/>
      <c r="BA195" s="15"/>
      <c r="BC195" s="17"/>
      <c r="BD195" s="16"/>
      <c r="BG195" s="15"/>
      <c r="BJ195" s="15"/>
      <c r="BM195" s="15"/>
      <c r="BO195" s="17"/>
      <c r="BP195" s="16"/>
      <c r="BS195" s="15"/>
      <c r="BV195" s="15"/>
      <c r="BY195" s="15"/>
      <c r="CA195" s="17"/>
      <c r="CB195" s="16"/>
      <c r="CE195" s="15"/>
      <c r="CH195" s="15"/>
      <c r="CK195" s="15"/>
      <c r="CM195" s="17"/>
      <c r="CN195" s="16"/>
      <c r="CQ195" s="15"/>
      <c r="CT195" s="15"/>
      <c r="CW195" s="15"/>
      <c r="CY195" s="17"/>
      <c r="CZ195" s="16"/>
      <c r="DC195" s="15"/>
      <c r="DF195" s="15"/>
      <c r="DI195" s="15"/>
      <c r="DK195" s="17"/>
      <c r="DL195" s="16"/>
      <c r="DO195" s="15"/>
      <c r="DR195" s="15"/>
      <c r="DU195" s="15"/>
      <c r="DW195" s="17"/>
    </row>
    <row r="196" spans="2:131" x14ac:dyDescent="0.25">
      <c r="B196" s="11" t="s">
        <v>381</v>
      </c>
      <c r="C196" s="17"/>
      <c r="D196" s="407"/>
      <c r="E196" s="16"/>
      <c r="F196" s="16"/>
      <c r="G196" s="350">
        <f ca="1">SUM(D194:G194)</f>
        <v>0</v>
      </c>
      <c r="H196" s="16"/>
      <c r="I196" s="16"/>
      <c r="J196" s="16"/>
      <c r="K196" s="350">
        <f ca="1">SUM(H194:K194)</f>
        <v>83</v>
      </c>
      <c r="L196" s="16"/>
      <c r="M196" s="16"/>
      <c r="N196" s="16"/>
      <c r="O196" s="350">
        <f ca="1">SUM(L194:O194)</f>
        <v>141</v>
      </c>
      <c r="P196" s="16"/>
      <c r="Q196" s="16"/>
      <c r="R196" s="16"/>
      <c r="S196" s="350">
        <f ca="1">SUM(P194:S194)</f>
        <v>268</v>
      </c>
      <c r="T196" s="16"/>
      <c r="U196" s="16"/>
      <c r="V196" s="16"/>
      <c r="W196" s="350">
        <f ca="1">SUM(T194:W194)</f>
        <v>364</v>
      </c>
      <c r="AA196" s="350">
        <f ca="1">SUM(X194:AA194)</f>
        <v>448</v>
      </c>
      <c r="AB196" s="16"/>
      <c r="AC196" s="16"/>
      <c r="AD196" s="16"/>
      <c r="AE196" s="17">
        <f ca="1">SUM(AB194:AE194)</f>
        <v>296</v>
      </c>
      <c r="AF196" s="16"/>
      <c r="AH196" s="16"/>
      <c r="AI196" s="16"/>
      <c r="AL196" s="15"/>
      <c r="AO196" s="15"/>
      <c r="AQ196" s="17"/>
      <c r="AR196" s="16"/>
      <c r="AU196" s="15"/>
      <c r="AX196" s="15"/>
      <c r="BA196" s="15"/>
      <c r="BC196" s="17"/>
      <c r="BD196" s="16"/>
      <c r="BG196" s="15"/>
      <c r="BJ196" s="15"/>
      <c r="BM196" s="15"/>
      <c r="BO196" s="17"/>
      <c r="BP196" s="16"/>
      <c r="BS196" s="15"/>
      <c r="BV196" s="15"/>
      <c r="BY196" s="15"/>
      <c r="CA196" s="17"/>
      <c r="CB196" s="16"/>
      <c r="CE196" s="15"/>
      <c r="CH196" s="15"/>
      <c r="CK196" s="15"/>
      <c r="CM196" s="17"/>
      <c r="CN196" s="16"/>
      <c r="CQ196" s="15"/>
      <c r="CT196" s="15"/>
      <c r="CW196" s="15"/>
      <c r="CY196" s="17"/>
      <c r="CZ196" s="16"/>
      <c r="DC196" s="15"/>
      <c r="DF196" s="15"/>
      <c r="DI196" s="15"/>
      <c r="DK196" s="17"/>
      <c r="DL196" s="16"/>
      <c r="DO196" s="15"/>
      <c r="DR196" s="15"/>
      <c r="DU196" s="15"/>
      <c r="DW196" s="17"/>
    </row>
    <row r="197" spans="2:131" x14ac:dyDescent="0.25">
      <c r="C197" s="17"/>
      <c r="D197" s="407"/>
      <c r="E197" s="16"/>
      <c r="F197" s="16"/>
      <c r="G197" s="350"/>
      <c r="H197" s="16"/>
      <c r="I197" s="16"/>
      <c r="J197" s="16"/>
      <c r="K197" s="350"/>
      <c r="L197" s="16"/>
      <c r="M197" s="16"/>
      <c r="N197" s="16"/>
      <c r="O197" s="350"/>
      <c r="P197" s="16"/>
      <c r="Q197" s="16"/>
      <c r="R197" s="16"/>
      <c r="S197" s="350"/>
      <c r="T197" s="16"/>
      <c r="U197" s="16"/>
      <c r="V197" s="16"/>
      <c r="W197" s="350"/>
      <c r="AA197" s="350"/>
      <c r="AB197" s="16"/>
      <c r="AC197" s="16"/>
      <c r="AD197" s="16"/>
      <c r="AE197" s="17"/>
      <c r="AF197" s="16"/>
      <c r="AH197" s="16"/>
      <c r="AI197" s="16"/>
      <c r="AL197" s="15"/>
      <c r="AO197" s="15"/>
      <c r="AQ197" s="17"/>
      <c r="AR197" s="16"/>
      <c r="AU197" s="15"/>
      <c r="AX197" s="15"/>
      <c r="BA197" s="15"/>
      <c r="BC197" s="17"/>
      <c r="BD197" s="16"/>
      <c r="BG197" s="15"/>
      <c r="BJ197" s="15"/>
      <c r="BM197" s="15"/>
      <c r="BO197" s="17"/>
      <c r="BP197" s="16"/>
      <c r="BS197" s="15"/>
      <c r="BV197" s="15"/>
      <c r="BY197" s="15"/>
      <c r="CA197" s="17"/>
      <c r="CB197" s="16"/>
      <c r="CE197" s="15"/>
      <c r="CH197" s="15"/>
      <c r="CK197" s="15"/>
      <c r="CM197" s="17"/>
      <c r="CN197" s="16"/>
      <c r="CQ197" s="15"/>
      <c r="CT197" s="15"/>
      <c r="CW197" s="15"/>
      <c r="CY197" s="17"/>
      <c r="CZ197" s="16"/>
      <c r="DC197" s="15"/>
      <c r="DF197" s="15"/>
      <c r="DI197" s="15"/>
      <c r="DK197" s="17"/>
      <c r="DL197" s="16"/>
      <c r="DO197" s="15"/>
      <c r="DR197" s="15"/>
      <c r="DU197" s="15"/>
      <c r="DW197" s="17"/>
    </row>
    <row r="200" spans="2:131" s="527" customFormat="1" ht="17.25" thickBot="1" x14ac:dyDescent="0.3">
      <c r="B200" s="545" t="s">
        <v>477</v>
      </c>
      <c r="D200" s="549"/>
    </row>
    <row r="201" spans="2:131" s="389" customFormat="1" ht="17.25" thickTop="1" x14ac:dyDescent="0.25">
      <c r="B201" s="512" t="str">
        <f>'MD - IMP'!B64</f>
        <v>MSTR</v>
      </c>
      <c r="C201" s="538"/>
      <c r="D201" s="405">
        <f ca="1">IF((COLUMN()-COLUMN($C201)&gt;'MD - IMP'!$D$66),OFFSET(D68,0,-1*'MD - IMP'!$D$66,1,1),0)+C201-IF((COLUMN()-COLUMN($C201)&gt;'MD - IMP'!$D$65),OFFSET(D68,0,-1*'MD - IMP'!$D$65,1,1),0)</f>
        <v>0</v>
      </c>
      <c r="E201" s="389">
        <f ca="1">IF((COLUMN()-COLUMN($C201)&gt;'MD - IMP'!$D$66),OFFSET(E68,0,-1*'MD - IMP'!$D$66,1,1),0)+D201-IF((COLUMN()-COLUMN($C201)&gt;'MD - IMP'!$D$65),OFFSET(E68,0,-1*'MD - IMP'!$D$65,1,1),0)</f>
        <v>0</v>
      </c>
      <c r="F201" s="389">
        <f ca="1">IF((COLUMN()-COLUMN($C201)&gt;'MD - IMP'!$D$66),OFFSET(F68,0,-1*'MD - IMP'!$D$66,1,1),0)+E201-IF((COLUMN()-COLUMN($C201)&gt;'MD - IMP'!$D$65),OFFSET(F68,0,-1*'MD - IMP'!$D$65,1,1),0)</f>
        <v>0</v>
      </c>
      <c r="G201" s="401">
        <f ca="1">IF((COLUMN()-COLUMN($C201)&gt;'MD - IMP'!$D$66),OFFSET(G68,0,-1*'MD - IMP'!$D$66,1,1),0)+F201-IF((COLUMN()-COLUMN($C201)&gt;'MD - IMP'!$D$65),OFFSET(G68,0,-1*'MD - IMP'!$D$65,1,1),0)</f>
        <v>0</v>
      </c>
      <c r="H201" s="389">
        <f ca="1">IF((COLUMN()-COLUMN($C201)&gt;'MD - IMP'!$D$66),OFFSET(H68,0,-1*'MD - IMP'!$D$66,1,1),0)+G201-IF((COLUMN()-COLUMN($C201)&gt;'MD - IMP'!$D$65),OFFSET(H68,0,-1*'MD - IMP'!$D$65,1,1),0)</f>
        <v>0</v>
      </c>
      <c r="I201" s="389">
        <f ca="1">IF((COLUMN()-COLUMN($C201)&gt;'MD - IMP'!$D$66),OFFSET(I68,0,-1*'MD - IMP'!$D$66,1,1),0)+H201-IF((COLUMN()-COLUMN($C201)&gt;'MD - IMP'!$D$65),OFFSET(I68,0,-1*'MD - IMP'!$D$65,1,1),0)</f>
        <v>0</v>
      </c>
      <c r="J201" s="389">
        <f ca="1">IF((COLUMN()-COLUMN($C201)&gt;'MD - IMP'!$D$66),OFFSET(J68,0,-1*'MD - IMP'!$D$66,1,1),0)+I201-IF((COLUMN()-COLUMN($C201)&gt;'MD - IMP'!$D$65),OFFSET(J68,0,-1*'MD - IMP'!$D$65,1,1),0)</f>
        <v>0</v>
      </c>
      <c r="K201" s="401">
        <f ca="1">IF((COLUMN()-COLUMN($C201)&gt;'MD - IMP'!$D$66),OFFSET(K68,0,-1*'MD - IMP'!$D$66,1,1),0)+J201-IF((COLUMN()-COLUMN($C201)&gt;'MD - IMP'!$D$65),OFFSET(K68,0,-1*'MD - IMP'!$D$65,1,1),0)</f>
        <v>0</v>
      </c>
      <c r="L201" s="513">
        <f ca="1">IF((COLUMN()-COLUMN($C201)&gt;'MD - IMP'!$D$66),OFFSET(L68,0,-1*'MD - IMP'!$D$66,1,1),0)+K201-IF((COLUMN()-COLUMN($C201)&gt;'MD - IMP'!$D$65),OFFSET(L68,0,-1*'MD - IMP'!$D$65,1,1),0)</f>
        <v>0</v>
      </c>
      <c r="M201" s="513">
        <f ca="1">IF((COLUMN()-COLUMN($C201)&gt;'MD - IMP'!$D$66),OFFSET(M68,0,-1*'MD - IMP'!$D$66,1,1),0)+L201-IF((COLUMN()-COLUMN($C201)&gt;'MD - IMP'!$D$65),OFFSET(M68,0,-1*'MD - IMP'!$D$65,1,1),0)</f>
        <v>1</v>
      </c>
      <c r="N201" s="513">
        <f ca="1">IF((COLUMN()-COLUMN($C201)&gt;'MD - IMP'!$D$66),OFFSET(N68,0,-1*'MD - IMP'!$D$66,1,1),0)+M201-IF((COLUMN()-COLUMN($C201)&gt;'MD - IMP'!$D$65),OFFSET(N68,0,-1*'MD - IMP'!$D$65,1,1),0)</f>
        <v>1</v>
      </c>
      <c r="O201" s="514">
        <f ca="1">IF((COLUMN()-COLUMN($C201)&gt;'MD - IMP'!$D$66),OFFSET(O68,0,-1*'MD - IMP'!$D$66,1,1),0)+N201-IF((COLUMN()-COLUMN($C201)&gt;'MD - IMP'!$D$65),OFFSET(O68,0,-1*'MD - IMP'!$D$65,1,1),0)</f>
        <v>1</v>
      </c>
      <c r="P201" s="513">
        <f ca="1">IF((COLUMN()-COLUMN($C201)&gt;'MD - IMP'!$D$66),OFFSET(P68,0,-1*'MD - IMP'!$D$66,1,1),0)+O201-IF((COLUMN()-COLUMN($C201)&gt;'MD - IMP'!$D$65),OFFSET(P68,0,-1*'MD - IMP'!$D$65,1,1),0)</f>
        <v>1</v>
      </c>
      <c r="Q201" s="513">
        <f ca="1">IF((COLUMN()-COLUMN($C201)&gt;'MD - IMP'!$D$66),OFFSET(Q68,0,-1*'MD - IMP'!$D$66,1,1),0)+P201-IF((COLUMN()-COLUMN($C201)&gt;'MD - IMP'!$D$65),OFFSET(Q68,0,-1*'MD - IMP'!$D$65,1,1),0)</f>
        <v>0</v>
      </c>
      <c r="R201" s="513">
        <f ca="1">IF((COLUMN()-COLUMN($C201)&gt;'MD - IMP'!$D$66),OFFSET(R68,0,-1*'MD - IMP'!$D$66,1,1),0)+Q201-IF((COLUMN()-COLUMN($C201)&gt;'MD - IMP'!$D$65),OFFSET(R68,0,-1*'MD - IMP'!$D$65,1,1),0)</f>
        <v>0</v>
      </c>
      <c r="S201" s="514">
        <f ca="1">IF((COLUMN()-COLUMN($C201)&gt;'MD - IMP'!$D$66),OFFSET(S68,0,-1*'MD - IMP'!$D$66,1,1),0)+R201-IF((COLUMN()-COLUMN($C201)&gt;'MD - IMP'!$D$65),OFFSET(S68,0,-1*'MD - IMP'!$D$65,1,1),0)</f>
        <v>0</v>
      </c>
      <c r="T201" s="513">
        <f ca="1">IF((COLUMN()-COLUMN($C201)&gt;'MD - IMP'!$D$66),OFFSET(T68,0,-1*'MD - IMP'!$D$66,1,1),0)+S201-IF((COLUMN()-COLUMN($C201)&gt;'MD - IMP'!$D$65),OFFSET(T68,0,-1*'MD - IMP'!$D$65,1,1),0)</f>
        <v>0</v>
      </c>
      <c r="U201" s="513">
        <f ca="1">IF((COLUMN()-COLUMN($C201)&gt;'MD - IMP'!$D$66),OFFSET(U68,0,-1*'MD - IMP'!$D$66,1,1),0)+T201-IF((COLUMN()-COLUMN($C201)&gt;'MD - IMP'!$D$65),OFFSET(U68,0,-1*'MD - IMP'!$D$65,1,1),0)</f>
        <v>0</v>
      </c>
      <c r="V201" s="513">
        <f ca="1">IF((COLUMN()-COLUMN($C201)&gt;'MD - IMP'!$D$66),OFFSET(V68,0,-1*'MD - IMP'!$D$66,1,1),0)+U201-IF((COLUMN()-COLUMN($C201)&gt;'MD - IMP'!$D$65),OFFSET(V68,0,-1*'MD - IMP'!$D$65,1,1),0)</f>
        <v>0</v>
      </c>
      <c r="W201" s="514">
        <f ca="1">IF((COLUMN()-COLUMN($C201)&gt;'MD - IMP'!$D$66),OFFSET(W68,0,-1*'MD - IMP'!$D$66,1,1),0)+V201-IF((COLUMN()-COLUMN($C201)&gt;'MD - IMP'!$D$65),OFFSET(W68,0,-1*'MD - IMP'!$D$65,1,1),0)</f>
        <v>0</v>
      </c>
      <c r="X201" s="513">
        <f ca="1">IF((COLUMN()-COLUMN($C201)&gt;'MD - IMP'!$D$66),OFFSET(X68,0,-1*'MD - IMP'!$D$66,1,1),0)+W201-IF((COLUMN()-COLUMN($C201)&gt;'MD - IMP'!$D$65),OFFSET(X68,0,-1*'MD - IMP'!$D$65,1,1),0)</f>
        <v>0</v>
      </c>
      <c r="Y201" s="513">
        <f ca="1">IF((COLUMN()-COLUMN($C201)&gt;'MD - IMP'!$D$66),OFFSET(Y68,0,-1*'MD - IMP'!$D$66,1,1),0)+X201-IF((COLUMN()-COLUMN($C201)&gt;'MD - IMP'!$D$65),OFFSET(Y68,0,-1*'MD - IMP'!$D$65,1,1),0)</f>
        <v>0</v>
      </c>
      <c r="Z201" s="513">
        <f ca="1">IF((COLUMN()-COLUMN($C201)&gt;'MD - IMP'!$D$66),OFFSET(Z68,0,-1*'MD - IMP'!$D$66,1,1),0)+Y201-IF((COLUMN()-COLUMN($C201)&gt;'MD - IMP'!$D$65),OFFSET(Z68,0,-1*'MD - IMP'!$D$65,1,1),0)</f>
        <v>0</v>
      </c>
      <c r="AA201" s="514">
        <f ca="1">IF((COLUMN()-COLUMN($C201)&gt;'MD - IMP'!$D$66),OFFSET(AA68,0,-1*'MD - IMP'!$D$66,1,1),0)+Z201-IF((COLUMN()-COLUMN($C201)&gt;'MD - IMP'!$D$65),OFFSET(AA68,0,-1*'MD - IMP'!$D$65,1,1),0)</f>
        <v>0</v>
      </c>
      <c r="AB201" s="513">
        <f ca="1">IF((COLUMN()-COLUMN($C201)&gt;'MD - IMP'!$D$66),OFFSET(AB68,0,-1*'MD - IMP'!$D$66,1,1),0)+AA201-IF((COLUMN()-COLUMN($C201)&gt;'MD - IMP'!$D$65),OFFSET(AB68,0,-1*'MD - IMP'!$D$65,1,1),0)</f>
        <v>0</v>
      </c>
      <c r="AC201" s="513">
        <f ca="1">IF((COLUMN()-COLUMN($C201)&gt;'MD - IMP'!$D$66),OFFSET(AC68,0,-1*'MD - IMP'!$D$66,1,1),0)+AB201-IF((COLUMN()-COLUMN($C201)&gt;'MD - IMP'!$D$65),OFFSET(AC68,0,-1*'MD - IMP'!$D$65,1,1),0)</f>
        <v>0</v>
      </c>
      <c r="AD201" s="513">
        <f ca="1">IF((COLUMN()-COLUMN($C201)&gt;'MD - IMP'!$D$66),OFFSET(AD68,0,-1*'MD - IMP'!$D$66,1,1),0)+AC201-IF((COLUMN()-COLUMN($C201)&gt;'MD - IMP'!$D$65),OFFSET(AD68,0,-1*'MD - IMP'!$D$65,1,1),0)</f>
        <v>0</v>
      </c>
      <c r="AE201" s="515">
        <f ca="1">IF((COLUMN()-COLUMN($C201)&gt;'MD - IMP'!$D$66),OFFSET(AE68,0,-1*'MD - IMP'!$D$66,1,1),0)+AD201-IF((COLUMN()-COLUMN($C201)&gt;'MD - IMP'!$D$65),OFFSET(AE68,0,-1*'MD - IMP'!$D$65,1,1),0)</f>
        <v>0</v>
      </c>
      <c r="AL201" s="392"/>
      <c r="AO201" s="392"/>
      <c r="AQ201" s="393"/>
      <c r="AU201" s="392"/>
      <c r="AX201" s="392"/>
      <c r="BA201" s="392"/>
      <c r="BC201" s="393"/>
      <c r="BG201" s="392"/>
      <c r="BJ201" s="392"/>
      <c r="BM201" s="392"/>
      <c r="BO201" s="393"/>
      <c r="BS201" s="392"/>
      <c r="BV201" s="392"/>
      <c r="BY201" s="392"/>
      <c r="CA201" s="393"/>
      <c r="CE201" s="392"/>
      <c r="CH201" s="392"/>
      <c r="CK201" s="392"/>
      <c r="CM201" s="393"/>
      <c r="CQ201" s="392"/>
      <c r="CT201" s="392"/>
      <c r="CW201" s="392"/>
      <c r="CY201" s="393"/>
      <c r="DC201" s="392"/>
      <c r="DF201" s="392"/>
      <c r="DI201" s="392"/>
      <c r="DK201" s="393"/>
      <c r="DO201" s="392"/>
      <c r="DR201" s="392"/>
      <c r="DU201" s="392"/>
      <c r="DW201" s="393"/>
      <c r="EA201" s="392"/>
    </row>
    <row r="202" spans="2:131" x14ac:dyDescent="0.25">
      <c r="B202" s="11" t="str">
        <f>'MD - IMP'!B65</f>
        <v>FN-DE</v>
      </c>
      <c r="C202" s="537"/>
      <c r="D202" s="406">
        <f ca="1">IF((COLUMN()-COLUMN($C202)&gt;'MD - IMP'!$D$66),OFFSET(D69,0,-1*'MD - IMP'!$D$66,1,1),0)+C202-IF((COLUMN()-COLUMN($C202)&gt;'MD - IMP'!$D$65),OFFSET(D69,0,-1*'MD - IMP'!$D$65,1,1),0)</f>
        <v>0</v>
      </c>
      <c r="E202" s="390">
        <f ca="1">IF((COLUMN()-COLUMN($C202)&gt;'MD - IMP'!$D$66),OFFSET(E69,0,-1*'MD - IMP'!$D$66,1,1),0)+D202-IF((COLUMN()-COLUMN($C202)&gt;'MD - IMP'!$D$65),OFFSET(E69,0,-1*'MD - IMP'!$D$65,1,1),0)</f>
        <v>0</v>
      </c>
      <c r="F202" s="390">
        <f ca="1">IF((COLUMN()-COLUMN($C202)&gt;'MD - IMP'!$D$66),OFFSET(F69,0,-1*'MD - IMP'!$D$66,1,1),0)+E202-IF((COLUMN()-COLUMN($C202)&gt;'MD - IMP'!$D$65),OFFSET(F69,0,-1*'MD - IMP'!$D$65,1,1),0)</f>
        <v>0</v>
      </c>
      <c r="G202" s="402">
        <f ca="1">IF((COLUMN()-COLUMN($C202)&gt;'MD - IMP'!$D$66),OFFSET(G69,0,-1*'MD - IMP'!$D$66,1,1),0)+F202-IF((COLUMN()-COLUMN($C202)&gt;'MD - IMP'!$D$65),OFFSET(G69,0,-1*'MD - IMP'!$D$65,1,1),0)</f>
        <v>0</v>
      </c>
      <c r="H202" s="390">
        <f ca="1">IF((COLUMN()-COLUMN($C202)&gt;'MD - IMP'!$D$66),OFFSET(H69,0,-1*'MD - IMP'!$D$66,1,1),0)+G202-IF((COLUMN()-COLUMN($C202)&gt;'MD - IMP'!$D$65),OFFSET(H69,0,-1*'MD - IMP'!$D$65,1,1),0)</f>
        <v>0</v>
      </c>
      <c r="I202" s="390">
        <f ca="1">IF((COLUMN()-COLUMN($C202)&gt;'MD - IMP'!$D$66),OFFSET(I69,0,-1*'MD - IMP'!$D$66,1,1),0)+H202-IF((COLUMN()-COLUMN($C202)&gt;'MD - IMP'!$D$65),OFFSET(I69,0,-1*'MD - IMP'!$D$65,1,1),0)</f>
        <v>0</v>
      </c>
      <c r="J202" s="390">
        <f ca="1">IF((COLUMN()-COLUMN($C202)&gt;'MD - IMP'!$D$66),OFFSET(J69,0,-1*'MD - IMP'!$D$66,1,1),0)+I202-IF((COLUMN()-COLUMN($C202)&gt;'MD - IMP'!$D$65),OFFSET(J69,0,-1*'MD - IMP'!$D$65,1,1),0)</f>
        <v>0</v>
      </c>
      <c r="K202" s="402">
        <f ca="1">IF((COLUMN()-COLUMN($C202)&gt;'MD - IMP'!$D$66),OFFSET(K69,0,-1*'MD - IMP'!$D$66,1,1),0)+J202-IF((COLUMN()-COLUMN($C202)&gt;'MD - IMP'!$D$65),OFFSET(K69,0,-1*'MD - IMP'!$D$65,1,1),0)</f>
        <v>0</v>
      </c>
      <c r="L202" s="277">
        <f ca="1">IF((COLUMN()-COLUMN($C202)&gt;'MD - IMP'!$D$66),OFFSET(L69,0,-1*'MD - IMP'!$D$66,1,1),0)+K202-IF((COLUMN()-COLUMN($C202)&gt;'MD - IMP'!$D$65),OFFSET(L69,0,-1*'MD - IMP'!$D$65,1,1),0)</f>
        <v>4</v>
      </c>
      <c r="M202" s="277">
        <f ca="1">IF((COLUMN()-COLUMN($C202)&gt;'MD - IMP'!$D$66),OFFSET(M69,0,-1*'MD - IMP'!$D$66,1,1),0)+L202-IF((COLUMN()-COLUMN($C202)&gt;'MD - IMP'!$D$65),OFFSET(M69,0,-1*'MD - IMP'!$D$65,1,1),0)</f>
        <v>4</v>
      </c>
      <c r="N202" s="520">
        <f ca="1">IF((COLUMN()-COLUMN($C202)&gt;'MD - IMP'!$D$66),OFFSET(N69,0,-1*'MD - IMP'!$D$66,1,1),0)+M202-IF((COLUMN()-COLUMN($C202)&gt;'MD - IMP'!$D$65),OFFSET(N69,0,-1*'MD - IMP'!$D$65,1,1),0)</f>
        <v>4</v>
      </c>
      <c r="O202" s="344">
        <f ca="1">IF((COLUMN()-COLUMN($C202)&gt;'MD - IMP'!$D$66),OFFSET(O69,0,-1*'MD - IMP'!$D$66,1,1),0)+N202-IF((COLUMN()-COLUMN($C202)&gt;'MD - IMP'!$D$65),OFFSET(O69,0,-1*'MD - IMP'!$D$65,1,1),0)</f>
        <v>4</v>
      </c>
      <c r="P202" s="277">
        <f ca="1">IF((COLUMN()-COLUMN($C202)&gt;'MD - IMP'!$D$66),OFFSET(P69,0,-1*'MD - IMP'!$D$66,1,1),0)+O202-IF((COLUMN()-COLUMN($C202)&gt;'MD - IMP'!$D$65),OFFSET(P69,0,-1*'MD - IMP'!$D$65,1,1),0)</f>
        <v>0</v>
      </c>
      <c r="Q202" s="277">
        <f ca="1">IF((COLUMN()-COLUMN($C202)&gt;'MD - IMP'!$D$66),OFFSET(Q69,0,-1*'MD - IMP'!$D$66,1,1),0)+P202-IF((COLUMN()-COLUMN($C202)&gt;'MD - IMP'!$D$65),OFFSET(Q69,0,-1*'MD - IMP'!$D$65,1,1),0)</f>
        <v>4</v>
      </c>
      <c r="R202" s="277">
        <f ca="1">IF((COLUMN()-COLUMN($C202)&gt;'MD - IMP'!$D$66),OFFSET(R69,0,-1*'MD - IMP'!$D$66,1,1),0)+Q202-IF((COLUMN()-COLUMN($C202)&gt;'MD - IMP'!$D$65),OFFSET(R69,0,-1*'MD - IMP'!$D$65,1,1),0)</f>
        <v>4</v>
      </c>
      <c r="S202" s="344">
        <f ca="1">IF((COLUMN()-COLUMN($C202)&gt;'MD - IMP'!$D$66),OFFSET(S69,0,-1*'MD - IMP'!$D$66,1,1),0)+R202-IF((COLUMN()-COLUMN($C202)&gt;'MD - IMP'!$D$65),OFFSET(S69,0,-1*'MD - IMP'!$D$65,1,1),0)</f>
        <v>4</v>
      </c>
      <c r="T202" s="277">
        <f ca="1">IF((COLUMN()-COLUMN($C202)&gt;'MD - IMP'!$D$66),OFFSET(T69,0,-1*'MD - IMP'!$D$66,1,1),0)+S202-IF((COLUMN()-COLUMN($C202)&gt;'MD - IMP'!$D$65),OFFSET(T69,0,-1*'MD - IMP'!$D$65,1,1),0)</f>
        <v>4</v>
      </c>
      <c r="U202" s="277">
        <f ca="1">IF((COLUMN()-COLUMN($C202)&gt;'MD - IMP'!$D$66),OFFSET(U69,0,-1*'MD - IMP'!$D$66,1,1),0)+T202-IF((COLUMN()-COLUMN($C202)&gt;'MD - IMP'!$D$65),OFFSET(U69,0,-1*'MD - IMP'!$D$65,1,1),0)</f>
        <v>1</v>
      </c>
      <c r="V202" s="277">
        <f ca="1">IF((COLUMN()-COLUMN($C202)&gt;'MD - IMP'!$D$66),OFFSET(V69,0,-1*'MD - IMP'!$D$66,1,1),0)+U202-IF((COLUMN()-COLUMN($C202)&gt;'MD - IMP'!$D$65),OFFSET(V69,0,-1*'MD - IMP'!$D$65,1,1),0)</f>
        <v>1</v>
      </c>
      <c r="W202" s="344">
        <f ca="1">IF((COLUMN()-COLUMN($C202)&gt;'MD - IMP'!$D$66),OFFSET(W69,0,-1*'MD - IMP'!$D$66,1,1),0)+V202-IF((COLUMN()-COLUMN($C202)&gt;'MD - IMP'!$D$65),OFFSET(W69,0,-1*'MD - IMP'!$D$65,1,1),0)</f>
        <v>1</v>
      </c>
      <c r="X202" s="277">
        <f ca="1">IF((COLUMN()-COLUMN($C202)&gt;'MD - IMP'!$D$66),OFFSET(X69,0,-1*'MD - IMP'!$D$66,1,1),0)+W202-IF((COLUMN()-COLUMN($C202)&gt;'MD - IMP'!$D$65),OFFSET(X69,0,-1*'MD - IMP'!$D$65,1,1),0)</f>
        <v>1</v>
      </c>
      <c r="Y202" s="277">
        <f ca="1">IF((COLUMN()-COLUMN($C202)&gt;'MD - IMP'!$D$66),OFFSET(Y69,0,-1*'MD - IMP'!$D$66,1,1),0)+X202-IF((COLUMN()-COLUMN($C202)&gt;'MD - IMP'!$D$65),OFFSET(Y69,0,-1*'MD - IMP'!$D$65,1,1),0)</f>
        <v>0</v>
      </c>
      <c r="Z202" s="277">
        <f ca="1">IF((COLUMN()-COLUMN($C202)&gt;'MD - IMP'!$D$66),OFFSET(Z69,0,-1*'MD - IMP'!$D$66,1,1),0)+Y202-IF((COLUMN()-COLUMN($C202)&gt;'MD - IMP'!$D$65),OFFSET(Z69,0,-1*'MD - IMP'!$D$65,1,1),0)</f>
        <v>0</v>
      </c>
      <c r="AA202" s="344">
        <f ca="1">IF((COLUMN()-COLUMN($C202)&gt;'MD - IMP'!$D$66),OFFSET(AA69,0,-1*'MD - IMP'!$D$66,1,1),0)+Z202-IF((COLUMN()-COLUMN($C202)&gt;'MD - IMP'!$D$65),OFFSET(AA69,0,-1*'MD - IMP'!$D$65,1,1),0)</f>
        <v>0</v>
      </c>
      <c r="AB202" s="277">
        <f ca="1">IF((COLUMN()-COLUMN($C202)&gt;'MD - IMP'!$D$66),OFFSET(AB69,0,-1*'MD - IMP'!$D$66,1,1),0)+AA202-IF((COLUMN()-COLUMN($C202)&gt;'MD - IMP'!$D$65),OFFSET(AB69,0,-1*'MD - IMP'!$D$65,1,1),0)</f>
        <v>0</v>
      </c>
      <c r="AC202" s="277">
        <f ca="1">IF((COLUMN()-COLUMN($C202)&gt;'MD - IMP'!$D$66),OFFSET(AC69,0,-1*'MD - IMP'!$D$66,1,1),0)+AB202-IF((COLUMN()-COLUMN($C202)&gt;'MD - IMP'!$D$65),OFFSET(AC69,0,-1*'MD - IMP'!$D$65,1,1),0)</f>
        <v>0</v>
      </c>
      <c r="AD202" s="277">
        <f ca="1">IF((COLUMN()-COLUMN($C202)&gt;'MD - IMP'!$D$66),OFFSET(AD69,0,-1*'MD - IMP'!$D$66,1,1),0)+AC202-IF((COLUMN()-COLUMN($C202)&gt;'MD - IMP'!$D$65),OFFSET(AD69,0,-1*'MD - IMP'!$D$65,1,1),0)</f>
        <v>0</v>
      </c>
      <c r="AE202" s="280">
        <f ca="1">IF((COLUMN()-COLUMN($C202)&gt;'MD - IMP'!$D$66),OFFSET(AE69,0,-1*'MD - IMP'!$D$66,1,1),0)+AD202-IF((COLUMN()-COLUMN($C202)&gt;'MD - IMP'!$D$65),OFFSET(AE69,0,-1*'MD - IMP'!$D$65,1,1),0)</f>
        <v>0</v>
      </c>
      <c r="AF202" s="16"/>
      <c r="AH202" s="16"/>
      <c r="AI202" s="16"/>
      <c r="AL202" s="15"/>
      <c r="AO202" s="15"/>
      <c r="AQ202" s="17"/>
      <c r="AR202" s="16"/>
      <c r="AU202" s="15"/>
      <c r="AX202" s="15"/>
      <c r="BA202" s="15"/>
      <c r="BC202" s="17"/>
      <c r="BD202" s="16"/>
      <c r="BG202" s="15"/>
      <c r="BJ202" s="15"/>
      <c r="BM202" s="15"/>
      <c r="BO202" s="17"/>
      <c r="BP202" s="16"/>
      <c r="BS202" s="15"/>
      <c r="BV202" s="15"/>
      <c r="BY202" s="15"/>
      <c r="CA202" s="17"/>
      <c r="CB202" s="16"/>
      <c r="CE202" s="15"/>
      <c r="CH202" s="15"/>
      <c r="CK202" s="15"/>
      <c r="CM202" s="17"/>
      <c r="CN202" s="16"/>
      <c r="CQ202" s="15"/>
      <c r="CT202" s="15"/>
      <c r="CW202" s="15"/>
      <c r="CY202" s="17"/>
      <c r="CZ202" s="16"/>
      <c r="DC202" s="15"/>
      <c r="DF202" s="15"/>
      <c r="DI202" s="15"/>
      <c r="DK202" s="17"/>
      <c r="DL202" s="16"/>
      <c r="DO202" s="15"/>
      <c r="DR202" s="15"/>
      <c r="DU202" s="15"/>
      <c r="DW202" s="17"/>
      <c r="DX202" s="16"/>
      <c r="EA202" s="15"/>
    </row>
    <row r="203" spans="2:131" x14ac:dyDescent="0.25">
      <c r="B203" s="11" t="str">
        <f>'MD - IMP'!B66</f>
        <v>FN-SI</v>
      </c>
      <c r="C203" s="537"/>
      <c r="D203" s="406">
        <f ca="1">IF((COLUMN()-COLUMN($C203)&gt;'MD - IMP'!$D$66),OFFSET(D70,0,-1*'MD - IMP'!$D$66,1,1),0)+C203-IF((COLUMN()-COLUMN($C203)&gt;'MD - IMP'!$D$65),OFFSET(D70,0,-1*'MD - IMP'!$D$65,1,1),0)</f>
        <v>0</v>
      </c>
      <c r="E203" s="390">
        <f ca="1">IF((COLUMN()-COLUMN($C203)&gt;'MD - IMP'!$D$66),OFFSET(E70,0,-1*'MD - IMP'!$D$66,1,1),0)+D203-IF((COLUMN()-COLUMN($C203)&gt;'MD - IMP'!$D$65),OFFSET(E70,0,-1*'MD - IMP'!$D$65,1,1),0)</f>
        <v>0</v>
      </c>
      <c r="F203" s="390">
        <f ca="1">IF((COLUMN()-COLUMN($C203)&gt;'MD - IMP'!$D$66),OFFSET(F70,0,-1*'MD - IMP'!$D$66,1,1),0)+E203-IF((COLUMN()-COLUMN($C203)&gt;'MD - IMP'!$D$65),OFFSET(F70,0,-1*'MD - IMP'!$D$65,1,1),0)</f>
        <v>0</v>
      </c>
      <c r="G203" s="402">
        <f ca="1">IF((COLUMN()-COLUMN($C203)&gt;'MD - IMP'!$D$66),OFFSET(G70,0,-1*'MD - IMP'!$D$66,1,1),0)+F203-IF((COLUMN()-COLUMN($C203)&gt;'MD - IMP'!$D$65),OFFSET(G70,0,-1*'MD - IMP'!$D$65,1,1),0)</f>
        <v>0</v>
      </c>
      <c r="H203" s="390">
        <f ca="1">IF((COLUMN()-COLUMN($C203)&gt;'MD - IMP'!$D$66),OFFSET(H70,0,-1*'MD - IMP'!$D$66,1,1),0)+G203-IF((COLUMN()-COLUMN($C203)&gt;'MD - IMP'!$D$65),OFFSET(H70,0,-1*'MD - IMP'!$D$65,1,1),0)</f>
        <v>0</v>
      </c>
      <c r="I203" s="390">
        <f ca="1">IF((COLUMN()-COLUMN($C203)&gt;'MD - IMP'!$D$66),OFFSET(I70,0,-1*'MD - IMP'!$D$66,1,1),0)+H203-IF((COLUMN()-COLUMN($C203)&gt;'MD - IMP'!$D$65),OFFSET(I70,0,-1*'MD - IMP'!$D$65,1,1),0)</f>
        <v>0</v>
      </c>
      <c r="J203" s="390">
        <f ca="1">IF((COLUMN()-COLUMN($C203)&gt;'MD - IMP'!$D$66),OFFSET(J70,0,-1*'MD - IMP'!$D$66,1,1),0)+I203-IF((COLUMN()-COLUMN($C203)&gt;'MD - IMP'!$D$65),OFFSET(J70,0,-1*'MD - IMP'!$D$65,1,1),0)</f>
        <v>0</v>
      </c>
      <c r="K203" s="402">
        <f ca="1">IF((COLUMN()-COLUMN($C203)&gt;'MD - IMP'!$D$66),OFFSET(K70,0,-1*'MD - IMP'!$D$66,1,1),0)+J203-IF((COLUMN()-COLUMN($C203)&gt;'MD - IMP'!$D$65),OFFSET(K70,0,-1*'MD - IMP'!$D$65,1,1),0)</f>
        <v>0</v>
      </c>
      <c r="L203" s="277">
        <f ca="1">IF((COLUMN()-COLUMN($C203)&gt;'MD - IMP'!$D$66),OFFSET(L70,0,-1*'MD - IMP'!$D$66,1,1),0)+K203-IF((COLUMN()-COLUMN($C203)&gt;'MD - IMP'!$D$65),OFFSET(L70,0,-1*'MD - IMP'!$D$65,1,1),0)</f>
        <v>1</v>
      </c>
      <c r="M203" s="277">
        <f ca="1">IF((COLUMN()-COLUMN($C203)&gt;'MD - IMP'!$D$66),OFFSET(M70,0,-1*'MD - IMP'!$D$66,1,1),0)+L203-IF((COLUMN()-COLUMN($C203)&gt;'MD - IMP'!$D$65),OFFSET(M70,0,-1*'MD - IMP'!$D$65,1,1),0)</f>
        <v>1</v>
      </c>
      <c r="N203" s="277">
        <f ca="1">IF((COLUMN()-COLUMN($C203)&gt;'MD - IMP'!$D$66),OFFSET(N70,0,-1*'MD - IMP'!$D$66,1,1),0)+M203-IF((COLUMN()-COLUMN($C203)&gt;'MD - IMP'!$D$65),OFFSET(N70,0,-1*'MD - IMP'!$D$65,1,1),0)</f>
        <v>1</v>
      </c>
      <c r="O203" s="344">
        <f ca="1">IF((COLUMN()-COLUMN($C203)&gt;'MD - IMP'!$D$66),OFFSET(O70,0,-1*'MD - IMP'!$D$66,1,1),0)+N203-IF((COLUMN()-COLUMN($C203)&gt;'MD - IMP'!$D$65),OFFSET(O70,0,-1*'MD - IMP'!$D$65,1,1),0)</f>
        <v>1</v>
      </c>
      <c r="P203" s="277">
        <f ca="1">IF((COLUMN()-COLUMN($C203)&gt;'MD - IMP'!$D$66),OFFSET(P70,0,-1*'MD - IMP'!$D$66,1,1),0)+O203-IF((COLUMN()-COLUMN($C203)&gt;'MD - IMP'!$D$65),OFFSET(P70,0,-1*'MD - IMP'!$D$65,1,1),0)</f>
        <v>4</v>
      </c>
      <c r="Q203" s="277">
        <f ca="1">IF((COLUMN()-COLUMN($C203)&gt;'MD - IMP'!$D$66),OFFSET(Q70,0,-1*'MD - IMP'!$D$66,1,1),0)+P203-IF((COLUMN()-COLUMN($C203)&gt;'MD - IMP'!$D$65),OFFSET(Q70,0,-1*'MD - IMP'!$D$65,1,1),0)</f>
        <v>4</v>
      </c>
      <c r="R203" s="277">
        <f ca="1">IF((COLUMN()-COLUMN($C203)&gt;'MD - IMP'!$D$66),OFFSET(R70,0,-1*'MD - IMP'!$D$66,1,1),0)+Q203-IF((COLUMN()-COLUMN($C203)&gt;'MD - IMP'!$D$65),OFFSET(R70,0,-1*'MD - IMP'!$D$65,1,1),0)</f>
        <v>4</v>
      </c>
      <c r="S203" s="344">
        <f ca="1">IF((COLUMN()-COLUMN($C203)&gt;'MD - IMP'!$D$66),OFFSET(S70,0,-1*'MD - IMP'!$D$66,1,1),0)+R203-IF((COLUMN()-COLUMN($C203)&gt;'MD - IMP'!$D$65),OFFSET(S70,0,-1*'MD - IMP'!$D$65,1,1),0)</f>
        <v>4</v>
      </c>
      <c r="T203" s="277">
        <f ca="1">IF((COLUMN()-COLUMN($C203)&gt;'MD - IMP'!$D$66),OFFSET(T70,0,-1*'MD - IMP'!$D$66,1,1),0)+S203-IF((COLUMN()-COLUMN($C203)&gt;'MD - IMP'!$D$65),OFFSET(T70,0,-1*'MD - IMP'!$D$65,1,1),0)</f>
        <v>1</v>
      </c>
      <c r="U203" s="277">
        <f ca="1">IF((COLUMN()-COLUMN($C203)&gt;'MD - IMP'!$D$66),OFFSET(U70,0,-1*'MD - IMP'!$D$66,1,1),0)+T203-IF((COLUMN()-COLUMN($C203)&gt;'MD - IMP'!$D$65),OFFSET(U70,0,-1*'MD - IMP'!$D$65,1,1),0)</f>
        <v>7</v>
      </c>
      <c r="V203" s="277">
        <f ca="1">IF((COLUMN()-COLUMN($C203)&gt;'MD - IMP'!$D$66),OFFSET(V70,0,-1*'MD - IMP'!$D$66,1,1),0)+U203-IF((COLUMN()-COLUMN($C203)&gt;'MD - IMP'!$D$65),OFFSET(V70,0,-1*'MD - IMP'!$D$65,1,1),0)</f>
        <v>7</v>
      </c>
      <c r="W203" s="344">
        <f ca="1">IF((COLUMN()-COLUMN($C203)&gt;'MD - IMP'!$D$66),OFFSET(W70,0,-1*'MD - IMP'!$D$66,1,1),0)+V203-IF((COLUMN()-COLUMN($C203)&gt;'MD - IMP'!$D$65),OFFSET(W70,0,-1*'MD - IMP'!$D$65,1,1),0)</f>
        <v>7</v>
      </c>
      <c r="X203" s="277">
        <f ca="1">IF((COLUMN()-COLUMN($C203)&gt;'MD - IMP'!$D$66),OFFSET(X70,0,-1*'MD - IMP'!$D$66,1,1),0)+W203-IF((COLUMN()-COLUMN($C203)&gt;'MD - IMP'!$D$65),OFFSET(X70,0,-1*'MD - IMP'!$D$65,1,1),0)</f>
        <v>6</v>
      </c>
      <c r="Y203" s="277">
        <f ca="1">IF((COLUMN()-COLUMN($C203)&gt;'MD - IMP'!$D$66),OFFSET(Y70,0,-1*'MD - IMP'!$D$66,1,1),0)+X203-IF((COLUMN()-COLUMN($C203)&gt;'MD - IMP'!$D$65),OFFSET(Y70,0,-1*'MD - IMP'!$D$65,1,1),0)</f>
        <v>4</v>
      </c>
      <c r="Z203" s="277">
        <f ca="1">IF((COLUMN()-COLUMN($C203)&gt;'MD - IMP'!$D$66),OFFSET(Z70,0,-1*'MD - IMP'!$D$66,1,1),0)+Y203-IF((COLUMN()-COLUMN($C203)&gt;'MD - IMP'!$D$65),OFFSET(Z70,0,-1*'MD - IMP'!$D$65,1,1),0)</f>
        <v>5</v>
      </c>
      <c r="AA203" s="344">
        <f ca="1">IF((COLUMN()-COLUMN($C203)&gt;'MD - IMP'!$D$66),OFFSET(AA70,0,-1*'MD - IMP'!$D$66,1,1),0)+Z203-IF((COLUMN()-COLUMN($C203)&gt;'MD - IMP'!$D$65),OFFSET(AA70,0,-1*'MD - IMP'!$D$65,1,1),0)</f>
        <v>6</v>
      </c>
      <c r="AB203" s="277">
        <f ca="1">IF((COLUMN()-COLUMN($C203)&gt;'MD - IMP'!$D$66),OFFSET(AB70,0,-1*'MD - IMP'!$D$66,1,1),0)+AA203-IF((COLUMN()-COLUMN($C203)&gt;'MD - IMP'!$D$65),OFFSET(AB70,0,-1*'MD - IMP'!$D$65,1,1),0)</f>
        <v>7</v>
      </c>
      <c r="AC203" s="277">
        <f ca="1">IF((COLUMN()-COLUMN($C203)&gt;'MD - IMP'!$D$66),OFFSET(AC70,0,-1*'MD - IMP'!$D$66,1,1),0)+AB203-IF((COLUMN()-COLUMN($C203)&gt;'MD - IMP'!$D$65),OFFSET(AC70,0,-1*'MD - IMP'!$D$65,1,1),0)</f>
        <v>3</v>
      </c>
      <c r="AD203" s="277">
        <f ca="1">IF((COLUMN()-COLUMN($C203)&gt;'MD - IMP'!$D$66),OFFSET(AD70,0,-1*'MD - IMP'!$D$66,1,1),0)+AC203-IF((COLUMN()-COLUMN($C203)&gt;'MD - IMP'!$D$65),OFFSET(AD70,0,-1*'MD - IMP'!$D$65,1,1),0)</f>
        <v>2</v>
      </c>
      <c r="AE203" s="280">
        <f ca="1">IF((COLUMN()-COLUMN($C203)&gt;'MD - IMP'!$D$66),OFFSET(AE70,0,-1*'MD - IMP'!$D$66,1,1),0)+AD203-IF((COLUMN()-COLUMN($C203)&gt;'MD - IMP'!$D$65),OFFSET(AE70,0,-1*'MD - IMP'!$D$65,1,1),0)</f>
        <v>1</v>
      </c>
      <c r="AF203" s="16"/>
      <c r="AH203" s="16"/>
      <c r="AI203" s="16"/>
      <c r="AL203" s="15"/>
      <c r="AO203" s="15"/>
      <c r="AQ203" s="17"/>
      <c r="AR203" s="16"/>
      <c r="AU203" s="15"/>
      <c r="AX203" s="15"/>
      <c r="BA203" s="15"/>
      <c r="BC203" s="17"/>
      <c r="BD203" s="16"/>
      <c r="BG203" s="15"/>
      <c r="BJ203" s="15"/>
      <c r="BM203" s="15"/>
      <c r="BO203" s="17"/>
      <c r="BP203" s="16"/>
      <c r="BS203" s="15"/>
      <c r="BV203" s="15"/>
      <c r="BY203" s="15"/>
      <c r="CA203" s="17"/>
      <c r="CB203" s="16"/>
      <c r="CE203" s="15"/>
      <c r="CH203" s="15"/>
      <c r="CK203" s="15"/>
      <c r="CM203" s="17"/>
      <c r="CN203" s="16"/>
      <c r="CQ203" s="15"/>
      <c r="CT203" s="15"/>
      <c r="CW203" s="15"/>
      <c r="CY203" s="17"/>
      <c r="CZ203" s="16"/>
      <c r="DC203" s="15"/>
      <c r="DF203" s="15"/>
      <c r="DI203" s="15"/>
      <c r="DK203" s="17"/>
      <c r="DL203" s="16"/>
      <c r="DO203" s="15"/>
      <c r="DR203" s="15"/>
      <c r="DU203" s="15"/>
      <c r="DW203" s="17"/>
      <c r="DX203" s="16"/>
      <c r="EA203" s="15"/>
    </row>
    <row r="204" spans="2:131" x14ac:dyDescent="0.25">
      <c r="B204" s="11" t="str">
        <f>'MD - IMP'!B67</f>
        <v>FN-JI</v>
      </c>
      <c r="C204" s="537"/>
      <c r="D204" s="528">
        <f ca="1">IF((COLUMN()-COLUMN($C204)&gt;'MD - IMP'!$D$66),OFFSET(D71,0,-1*'MD - IMP'!$D$66,1,1),0)+C204-IF((COLUMN()-COLUMN($C204)&gt;'MD - IMP'!$D$65),OFFSET(D71,0,-1*'MD - IMP'!$D$65,1,1),0)</f>
        <v>0</v>
      </c>
      <c r="E204" s="529">
        <f ca="1">IF((COLUMN()-COLUMN($C204)&gt;'MD - IMP'!$D$66),OFFSET(E71,0,-1*'MD - IMP'!$D$66,1,1),0)+D204-IF((COLUMN()-COLUMN($C204)&gt;'MD - IMP'!$D$65),OFFSET(E71,0,-1*'MD - IMP'!$D$65,1,1),0)</f>
        <v>0</v>
      </c>
      <c r="F204" s="529">
        <f ca="1">IF((COLUMN()-COLUMN($C204)&gt;'MD - IMP'!$D$66),OFFSET(F71,0,-1*'MD - IMP'!$D$66,1,1),0)+E204-IF((COLUMN()-COLUMN($C204)&gt;'MD - IMP'!$D$65),OFFSET(F71,0,-1*'MD - IMP'!$D$65,1,1),0)</f>
        <v>0</v>
      </c>
      <c r="G204" s="530">
        <f ca="1">IF((COLUMN()-COLUMN($C204)&gt;'MD - IMP'!$D$66),OFFSET(G71,0,-1*'MD - IMP'!$D$66,1,1),0)+F204-IF((COLUMN()-COLUMN($C204)&gt;'MD - IMP'!$D$65),OFFSET(G71,0,-1*'MD - IMP'!$D$65,1,1),0)</f>
        <v>0</v>
      </c>
      <c r="H204" s="529">
        <f ca="1">IF((COLUMN()-COLUMN($C204)&gt;'MD - IMP'!$D$66),OFFSET(H71,0,-1*'MD - IMP'!$D$66,1,1),0)+G204-IF((COLUMN()-COLUMN($C204)&gt;'MD - IMP'!$D$65),OFFSET(H71,0,-1*'MD - IMP'!$D$65,1,1),0)</f>
        <v>0</v>
      </c>
      <c r="I204" s="529">
        <f ca="1">IF((COLUMN()-COLUMN($C204)&gt;'MD - IMP'!$D$66),OFFSET(I71,0,-1*'MD - IMP'!$D$66,1,1),0)+H204-IF((COLUMN()-COLUMN($C204)&gt;'MD - IMP'!$D$65),OFFSET(I71,0,-1*'MD - IMP'!$D$65,1,1),0)</f>
        <v>0</v>
      </c>
      <c r="J204" s="529">
        <f ca="1">IF((COLUMN()-COLUMN($C204)&gt;'MD - IMP'!$D$66),OFFSET(J71,0,-1*'MD - IMP'!$D$66,1,1),0)+I204-IF((COLUMN()-COLUMN($C204)&gt;'MD - IMP'!$D$65),OFFSET(J71,0,-1*'MD - IMP'!$D$65,1,1),0)</f>
        <v>0</v>
      </c>
      <c r="K204" s="530">
        <f ca="1">IF((COLUMN()-COLUMN($C204)&gt;'MD - IMP'!$D$66),OFFSET(K71,0,-1*'MD - IMP'!$D$66,1,1),0)+J204-IF((COLUMN()-COLUMN($C204)&gt;'MD - IMP'!$D$65),OFFSET(K71,0,-1*'MD - IMP'!$D$65,1,1),0)</f>
        <v>0</v>
      </c>
      <c r="L204" s="531">
        <f ca="1">IF((COLUMN()-COLUMN($C204)&gt;'MD - IMP'!$D$66),OFFSET(L71,0,-1*'MD - IMP'!$D$66,1,1),0)+K204-IF((COLUMN()-COLUMN($C204)&gt;'MD - IMP'!$D$65),OFFSET(L71,0,-1*'MD - IMP'!$D$65,1,1),0)</f>
        <v>0</v>
      </c>
      <c r="M204" s="531">
        <f ca="1">IF((COLUMN()-COLUMN($C204)&gt;'MD - IMP'!$D$66),OFFSET(M71,0,-1*'MD - IMP'!$D$66,1,1),0)+L204-IF((COLUMN()-COLUMN($C204)&gt;'MD - IMP'!$D$65),OFFSET(M71,0,-1*'MD - IMP'!$D$65,1,1),0)</f>
        <v>0</v>
      </c>
      <c r="N204" s="531">
        <f ca="1">IF((COLUMN()-COLUMN($C204)&gt;'MD - IMP'!$D$66),OFFSET(N71,0,-1*'MD - IMP'!$D$66,1,1),0)+M204-IF((COLUMN()-COLUMN($C204)&gt;'MD - IMP'!$D$65),OFFSET(N71,0,-1*'MD - IMP'!$D$65,1,1),0)</f>
        <v>0</v>
      </c>
      <c r="O204" s="532">
        <f ca="1">IF((COLUMN()-COLUMN($C204)&gt;'MD - IMP'!$D$66),OFFSET(O71,0,-1*'MD - IMP'!$D$66,1,1),0)+N204-IF((COLUMN()-COLUMN($C204)&gt;'MD - IMP'!$D$65),OFFSET(O71,0,-1*'MD - IMP'!$D$65,1,1),0)</f>
        <v>0</v>
      </c>
      <c r="P204" s="531">
        <f ca="1">IF((COLUMN()-COLUMN($C204)&gt;'MD - IMP'!$D$66),OFFSET(P71,0,-1*'MD - IMP'!$D$66,1,1),0)+O204-IF((COLUMN()-COLUMN($C204)&gt;'MD - IMP'!$D$65),OFFSET(P71,0,-1*'MD - IMP'!$D$65,1,1),0)</f>
        <v>1</v>
      </c>
      <c r="Q204" s="531">
        <f ca="1">IF((COLUMN()-COLUMN($C204)&gt;'MD - IMP'!$D$66),OFFSET(Q71,0,-1*'MD - IMP'!$D$66,1,1),0)+P204-IF((COLUMN()-COLUMN($C204)&gt;'MD - IMP'!$D$65),OFFSET(Q71,0,-1*'MD - IMP'!$D$65,1,1),0)</f>
        <v>1</v>
      </c>
      <c r="R204" s="531">
        <f ca="1">IF((COLUMN()-COLUMN($C204)&gt;'MD - IMP'!$D$66),OFFSET(R71,0,-1*'MD - IMP'!$D$66,1,1),0)+Q204-IF((COLUMN()-COLUMN($C204)&gt;'MD - IMP'!$D$65),OFFSET(R71,0,-1*'MD - IMP'!$D$65,1,1),0)</f>
        <v>1</v>
      </c>
      <c r="S204" s="532">
        <f ca="1">IF((COLUMN()-COLUMN($C204)&gt;'MD - IMP'!$D$66),OFFSET(S71,0,-1*'MD - IMP'!$D$66,1,1),0)+R204-IF((COLUMN()-COLUMN($C204)&gt;'MD - IMP'!$D$65),OFFSET(S71,0,-1*'MD - IMP'!$D$65,1,1),0)</f>
        <v>1</v>
      </c>
      <c r="T204" s="531">
        <f ca="1">IF((COLUMN()-COLUMN($C204)&gt;'MD - IMP'!$D$66),OFFSET(T71,0,-1*'MD - IMP'!$D$66,1,1),0)+S204-IF((COLUMN()-COLUMN($C204)&gt;'MD - IMP'!$D$65),OFFSET(T71,0,-1*'MD - IMP'!$D$65,1,1),0)</f>
        <v>4</v>
      </c>
      <c r="U204" s="531">
        <f ca="1">IF((COLUMN()-COLUMN($C204)&gt;'MD - IMP'!$D$66),OFFSET(U71,0,-1*'MD - IMP'!$D$66,1,1),0)+T204-IF((COLUMN()-COLUMN($C204)&gt;'MD - IMP'!$D$65),OFFSET(U71,0,-1*'MD - IMP'!$D$65,1,1),0)</f>
        <v>5</v>
      </c>
      <c r="V204" s="531">
        <f ca="1">IF((COLUMN()-COLUMN($C204)&gt;'MD - IMP'!$D$66),OFFSET(V71,0,-1*'MD - IMP'!$D$66,1,1),0)+U204-IF((COLUMN()-COLUMN($C204)&gt;'MD - IMP'!$D$65),OFFSET(V71,0,-1*'MD - IMP'!$D$65,1,1),0)</f>
        <v>5</v>
      </c>
      <c r="W204" s="532">
        <f ca="1">IF((COLUMN()-COLUMN($C204)&gt;'MD - IMP'!$D$66),OFFSET(W71,0,-1*'MD - IMP'!$D$66,1,1),0)+V204-IF((COLUMN()-COLUMN($C204)&gt;'MD - IMP'!$D$65),OFFSET(W71,0,-1*'MD - IMP'!$D$65,1,1),0)</f>
        <v>6</v>
      </c>
      <c r="X204" s="531">
        <f ca="1">IF((COLUMN()-COLUMN($C204)&gt;'MD - IMP'!$D$66),OFFSET(X71,0,-1*'MD - IMP'!$D$66,1,1),0)+W204-IF((COLUMN()-COLUMN($C204)&gt;'MD - IMP'!$D$65),OFFSET(X71,0,-1*'MD - IMP'!$D$65,1,1),0)</f>
        <v>3</v>
      </c>
      <c r="Y204" s="531">
        <f ca="1">IF((COLUMN()-COLUMN($C204)&gt;'MD - IMP'!$D$66),OFFSET(Y71,0,-1*'MD - IMP'!$D$66,1,1),0)+X204-IF((COLUMN()-COLUMN($C204)&gt;'MD - IMP'!$D$65),OFFSET(Y71,0,-1*'MD - IMP'!$D$65,1,1),0)</f>
        <v>9</v>
      </c>
      <c r="Z204" s="531">
        <f ca="1">IF((COLUMN()-COLUMN($C204)&gt;'MD - IMP'!$D$66),OFFSET(Z71,0,-1*'MD - IMP'!$D$66,1,1),0)+Y204-IF((COLUMN()-COLUMN($C204)&gt;'MD - IMP'!$D$65),OFFSET(Z71,0,-1*'MD - IMP'!$D$65,1,1),0)</f>
        <v>9</v>
      </c>
      <c r="AA204" s="532">
        <f ca="1">IF((COLUMN()-COLUMN($C204)&gt;'MD - IMP'!$D$66),OFFSET(AA71,0,-1*'MD - IMP'!$D$66,1,1),0)+Z204-IF((COLUMN()-COLUMN($C204)&gt;'MD - IMP'!$D$65),OFFSET(AA71,0,-1*'MD - IMP'!$D$65,1,1),0)</f>
        <v>8</v>
      </c>
      <c r="AB204" s="531">
        <f ca="1">IF((COLUMN()-COLUMN($C204)&gt;'MD - IMP'!$D$66),OFFSET(AB71,0,-1*'MD - IMP'!$D$66,1,1),0)+AA204-IF((COLUMN()-COLUMN($C204)&gt;'MD - IMP'!$D$65),OFFSET(AB71,0,-1*'MD - IMP'!$D$65,1,1),0)</f>
        <v>7</v>
      </c>
      <c r="AC204" s="531">
        <f ca="1">IF((COLUMN()-COLUMN($C204)&gt;'MD - IMP'!$D$66),OFFSET(AC71,0,-1*'MD - IMP'!$D$66,1,1),0)+AB204-IF((COLUMN()-COLUMN($C204)&gt;'MD - IMP'!$D$65),OFFSET(AC71,0,-1*'MD - IMP'!$D$65,1,1),0)</f>
        <v>8</v>
      </c>
      <c r="AD204" s="531">
        <f ca="1">IF((COLUMN()-COLUMN($C204)&gt;'MD - IMP'!$D$66),OFFSET(AD71,0,-1*'MD - IMP'!$D$66,1,1),0)+AC204-IF((COLUMN()-COLUMN($C204)&gt;'MD - IMP'!$D$65),OFFSET(AD71,0,-1*'MD - IMP'!$D$65,1,1),0)</f>
        <v>8</v>
      </c>
      <c r="AE204" s="533">
        <f ca="1">IF((COLUMN()-COLUMN($C204)&gt;'MD - IMP'!$D$66),OFFSET(AE71,0,-1*'MD - IMP'!$D$66,1,1),0)+AD204-IF((COLUMN()-COLUMN($C204)&gt;'MD - IMP'!$D$65),OFFSET(AE71,0,-1*'MD - IMP'!$D$65,1,1),0)</f>
        <v>10</v>
      </c>
      <c r="AF204" s="16"/>
      <c r="AH204" s="16"/>
      <c r="AI204" s="16"/>
      <c r="AL204" s="15"/>
      <c r="AO204" s="15"/>
      <c r="AQ204" s="17"/>
      <c r="AR204" s="16"/>
      <c r="AU204" s="15"/>
      <c r="AX204" s="15"/>
      <c r="BA204" s="15"/>
      <c r="BC204" s="17"/>
      <c r="BD204" s="16"/>
      <c r="BG204" s="15"/>
      <c r="BJ204" s="15"/>
      <c r="BM204" s="15"/>
      <c r="BO204" s="17"/>
      <c r="BP204" s="16"/>
      <c r="BS204" s="15"/>
      <c r="BV204" s="15"/>
      <c r="BY204" s="15"/>
      <c r="CA204" s="17"/>
      <c r="CB204" s="16"/>
      <c r="CE204" s="15"/>
      <c r="CH204" s="15"/>
      <c r="CK204" s="15"/>
      <c r="CM204" s="17"/>
      <c r="CN204" s="16"/>
      <c r="CQ204" s="15"/>
      <c r="CT204" s="15"/>
      <c r="CW204" s="15"/>
      <c r="CY204" s="17"/>
      <c r="CZ204" s="16"/>
      <c r="DC204" s="15"/>
      <c r="DF204" s="15"/>
      <c r="DI204" s="15"/>
      <c r="DK204" s="17"/>
      <c r="DL204" s="16"/>
      <c r="DO204" s="15"/>
      <c r="DR204" s="15"/>
      <c r="DU204" s="15"/>
      <c r="DW204" s="17"/>
      <c r="DX204" s="16"/>
      <c r="EA204" s="15"/>
    </row>
    <row r="205" spans="2:131" s="534" customFormat="1" x14ac:dyDescent="0.25">
      <c r="B205" s="523" t="str">
        <f>'MD - IMP'!B68</f>
        <v>FN-SP</v>
      </c>
      <c r="C205" s="516"/>
      <c r="D205" s="528">
        <f ca="1">IF((COLUMN()-COLUMN($C205)&gt;'MD - IMP'!$D$66),OFFSET(D72,0,-1*'MD - IMP'!$D$66,1,1),0)+C205-IF((COLUMN()-COLUMN($C205)&gt;'MD - IMP'!$D$65),OFFSET(D72,0,-1*'MD - IMP'!$D$65,1,1),0)</f>
        <v>0</v>
      </c>
      <c r="E205" s="529">
        <f ca="1">IF((COLUMN()-COLUMN($C205)&gt;'MD - IMP'!$D$66),OFFSET(E72,0,-1*'MD - IMP'!$D$66,1,1),0)+D205-IF((COLUMN()-COLUMN($C205)&gt;'MD - IMP'!$D$65),OFFSET(E72,0,-1*'MD - IMP'!$D$65,1,1),0)</f>
        <v>0</v>
      </c>
      <c r="F205" s="529">
        <f ca="1">IF((COLUMN()-COLUMN($C205)&gt;'MD - IMP'!$D$66),OFFSET(F72,0,-1*'MD - IMP'!$D$66,1,1),0)+E205-IF((COLUMN()-COLUMN($C205)&gt;'MD - IMP'!$D$65),OFFSET(F72,0,-1*'MD - IMP'!$D$65,1,1),0)</f>
        <v>0</v>
      </c>
      <c r="G205" s="530">
        <f ca="1">IF((COLUMN()-COLUMN($C205)&gt;'MD - IMP'!$D$66),OFFSET(G72,0,-1*'MD - IMP'!$D$66,1,1),0)+F205-IF((COLUMN()-COLUMN($C205)&gt;'MD - IMP'!$D$65),OFFSET(G72,0,-1*'MD - IMP'!$D$65,1,1),0)</f>
        <v>0</v>
      </c>
      <c r="H205" s="529">
        <f ca="1">IF((COLUMN()-COLUMN($C205)&gt;'MD - IMP'!$D$66),OFFSET(H72,0,-1*'MD - IMP'!$D$66,1,1),0)+G205-IF((COLUMN()-COLUMN($C205)&gt;'MD - IMP'!$D$65),OFFSET(H72,0,-1*'MD - IMP'!$D$65,1,1),0)</f>
        <v>0</v>
      </c>
      <c r="I205" s="529">
        <f ca="1">IF((COLUMN()-COLUMN($C205)&gt;'MD - IMP'!$D$66),OFFSET(I72,0,-1*'MD - IMP'!$D$66,1,1),0)+H205-IF((COLUMN()-COLUMN($C205)&gt;'MD - IMP'!$D$65),OFFSET(I72,0,-1*'MD - IMP'!$D$65,1,1),0)</f>
        <v>0</v>
      </c>
      <c r="J205" s="529">
        <f ca="1">IF((COLUMN()-COLUMN($C205)&gt;'MD - IMP'!$D$66),OFFSET(J72,0,-1*'MD - IMP'!$D$66,1,1),0)+I205-IF((COLUMN()-COLUMN($C205)&gt;'MD - IMP'!$D$65),OFFSET(J72,0,-1*'MD - IMP'!$D$65,1,1),0)</f>
        <v>0</v>
      </c>
      <c r="K205" s="530">
        <f ca="1">IF((COLUMN()-COLUMN($C205)&gt;'MD - IMP'!$D$66),OFFSET(K72,0,-1*'MD - IMP'!$D$66,1,1),0)+J205-IF((COLUMN()-COLUMN($C205)&gt;'MD - IMP'!$D$65),OFFSET(K72,0,-1*'MD - IMP'!$D$65,1,1),0)</f>
        <v>0</v>
      </c>
      <c r="L205" s="531">
        <f ca="1">IF((COLUMN()-COLUMN($C205)&gt;'MD - IMP'!$D$66),OFFSET(L72,0,-1*'MD - IMP'!$D$66,1,1),0)+K205-IF((COLUMN()-COLUMN($C205)&gt;'MD - IMP'!$D$65),OFFSET(L72,0,-1*'MD - IMP'!$D$65,1,1),0)</f>
        <v>0</v>
      </c>
      <c r="M205" s="531">
        <f ca="1">IF((COLUMN()-COLUMN($C205)&gt;'MD - IMP'!$D$66),OFFSET(M72,0,-1*'MD - IMP'!$D$66,1,1),0)+L205-IF((COLUMN()-COLUMN($C205)&gt;'MD - IMP'!$D$65),OFFSET(M72,0,-1*'MD - IMP'!$D$65,1,1),0)</f>
        <v>0</v>
      </c>
      <c r="N205" s="531">
        <f ca="1">IF((COLUMN()-COLUMN($C205)&gt;'MD - IMP'!$D$66),OFFSET(N72,0,-1*'MD - IMP'!$D$66,1,1),0)+M205-IF((COLUMN()-COLUMN($C205)&gt;'MD - IMP'!$D$65),OFFSET(N72,0,-1*'MD - IMP'!$D$65,1,1),0)</f>
        <v>0</v>
      </c>
      <c r="O205" s="532">
        <f ca="1">IF((COLUMN()-COLUMN($C205)&gt;'MD - IMP'!$D$66),OFFSET(O72,0,-1*'MD - IMP'!$D$66,1,1),0)+N205-IF((COLUMN()-COLUMN($C205)&gt;'MD - IMP'!$D$65),OFFSET(O72,0,-1*'MD - IMP'!$D$65,1,1),0)</f>
        <v>0</v>
      </c>
      <c r="P205" s="531">
        <f ca="1">IF((COLUMN()-COLUMN($C205)&gt;'MD - IMP'!$D$66),OFFSET(P72,0,-1*'MD - IMP'!$D$66,1,1),0)+O205-IF((COLUMN()-COLUMN($C205)&gt;'MD - IMP'!$D$65),OFFSET(P72,0,-1*'MD - IMP'!$D$65,1,1),0)</f>
        <v>0</v>
      </c>
      <c r="Q205" s="531">
        <f ca="1">IF((COLUMN()-COLUMN($C205)&gt;'MD - IMP'!$D$66),OFFSET(Q72,0,-1*'MD - IMP'!$D$66,1,1),0)+P205-IF((COLUMN()-COLUMN($C205)&gt;'MD - IMP'!$D$65),OFFSET(Q72,0,-1*'MD - IMP'!$D$65,1,1),0)</f>
        <v>0</v>
      </c>
      <c r="R205" s="531">
        <f ca="1">IF((COLUMN()-COLUMN($C205)&gt;'MD - IMP'!$D$66),OFFSET(R72,0,-1*'MD - IMP'!$D$66,1,1),0)+Q205-IF((COLUMN()-COLUMN($C205)&gt;'MD - IMP'!$D$65),OFFSET(R72,0,-1*'MD - IMP'!$D$65,1,1),0)</f>
        <v>1</v>
      </c>
      <c r="S205" s="532">
        <f ca="1">IF((COLUMN()-COLUMN($C205)&gt;'MD - IMP'!$D$66),OFFSET(S72,0,-1*'MD - IMP'!$D$66,1,1),0)+R205-IF((COLUMN()-COLUMN($C205)&gt;'MD - IMP'!$D$65),OFFSET(S72,0,-1*'MD - IMP'!$D$65,1,1),0)</f>
        <v>2</v>
      </c>
      <c r="T205" s="531">
        <f ca="1">IF((COLUMN()-COLUMN($C205)&gt;'MD - IMP'!$D$66),OFFSET(T72,0,-1*'MD - IMP'!$D$66,1,1),0)+S205-IF((COLUMN()-COLUMN($C205)&gt;'MD - IMP'!$D$65),OFFSET(T72,0,-1*'MD - IMP'!$D$65,1,1),0)</f>
        <v>2</v>
      </c>
      <c r="U205" s="531">
        <f ca="1">IF((COLUMN()-COLUMN($C205)&gt;'MD - IMP'!$D$66),OFFSET(U72,0,-1*'MD - IMP'!$D$66,1,1),0)+T205-IF((COLUMN()-COLUMN($C205)&gt;'MD - IMP'!$D$65),OFFSET(U72,0,-1*'MD - IMP'!$D$65,1,1),0)</f>
        <v>2</v>
      </c>
      <c r="V205" s="531">
        <f ca="1">IF((COLUMN()-COLUMN($C205)&gt;'MD - IMP'!$D$66),OFFSET(V72,0,-1*'MD - IMP'!$D$66,1,1),0)+U205-IF((COLUMN()-COLUMN($C205)&gt;'MD - IMP'!$D$65),OFFSET(V72,0,-1*'MD - IMP'!$D$65,1,1),0)</f>
        <v>5</v>
      </c>
      <c r="W205" s="532">
        <f ca="1">IF((COLUMN()-COLUMN($C205)&gt;'MD - IMP'!$D$66),OFFSET(W72,0,-1*'MD - IMP'!$D$66,1,1),0)+V205-IF((COLUMN()-COLUMN($C205)&gt;'MD - IMP'!$D$65),OFFSET(W72,0,-1*'MD - IMP'!$D$65,1,1),0)</f>
        <v>9</v>
      </c>
      <c r="X205" s="531">
        <f ca="1">IF((COLUMN()-COLUMN($C205)&gt;'MD - IMP'!$D$66),OFFSET(X72,0,-1*'MD - IMP'!$D$66,1,1),0)+W205-IF((COLUMN()-COLUMN($C205)&gt;'MD - IMP'!$D$65),OFFSET(X72,0,-1*'MD - IMP'!$D$65,1,1),0)</f>
        <v>10</v>
      </c>
      <c r="Y205" s="531">
        <f ca="1">IF((COLUMN()-COLUMN($C205)&gt;'MD - IMP'!$D$66),OFFSET(Y72,0,-1*'MD - IMP'!$D$66,1,1),0)+X205-IF((COLUMN()-COLUMN($C205)&gt;'MD - IMP'!$D$65),OFFSET(Y72,0,-1*'MD - IMP'!$D$65,1,1),0)</f>
        <v>10</v>
      </c>
      <c r="Z205" s="531">
        <f ca="1">IF((COLUMN()-COLUMN($C205)&gt;'MD - IMP'!$D$66),OFFSET(Z72,0,-1*'MD - IMP'!$D$66,1,1),0)+Y205-IF((COLUMN()-COLUMN($C205)&gt;'MD - IMP'!$D$65),OFFSET(Z72,0,-1*'MD - IMP'!$D$65,1,1),0)</f>
        <v>8</v>
      </c>
      <c r="AA205" s="532">
        <f ca="1">IF((COLUMN()-COLUMN($C205)&gt;'MD - IMP'!$D$66),OFFSET(AA72,0,-1*'MD - IMP'!$D$66,1,1),0)+Z205-IF((COLUMN()-COLUMN($C205)&gt;'MD - IMP'!$D$65),OFFSET(AA72,0,-1*'MD - IMP'!$D$65,1,1),0)</f>
        <v>12</v>
      </c>
      <c r="AB205" s="531">
        <f ca="1">IF((COLUMN()-COLUMN($C205)&gt;'MD - IMP'!$D$66),OFFSET(AB72,0,-1*'MD - IMP'!$D$66,1,1),0)+AA205-IF((COLUMN()-COLUMN($C205)&gt;'MD - IMP'!$D$65),OFFSET(AB72,0,-1*'MD - IMP'!$D$65,1,1),0)</f>
        <v>18</v>
      </c>
      <c r="AC205" s="531">
        <f ca="1">IF((COLUMN()-COLUMN($C205)&gt;'MD - IMP'!$D$66),OFFSET(AC72,0,-1*'MD - IMP'!$D$66,1,1),0)+AB205-IF((COLUMN()-COLUMN($C205)&gt;'MD - IMP'!$D$65),OFFSET(AC72,0,-1*'MD - IMP'!$D$65,1,1),0)</f>
        <v>18</v>
      </c>
      <c r="AD205" s="531">
        <f ca="1">IF((COLUMN()-COLUMN($C205)&gt;'MD - IMP'!$D$66),OFFSET(AD72,0,-1*'MD - IMP'!$D$66,1,1),0)+AC205-IF((COLUMN()-COLUMN($C205)&gt;'MD - IMP'!$D$65),OFFSET(AD72,0,-1*'MD - IMP'!$D$65,1,1),0)</f>
        <v>16</v>
      </c>
      <c r="AE205" s="533">
        <f ca="1">IF((COLUMN()-COLUMN($C205)&gt;'MD - IMP'!$D$66),OFFSET(AE72,0,-1*'MD - IMP'!$D$66,1,1),0)+AD205-IF((COLUMN()-COLUMN($C205)&gt;'MD - IMP'!$D$65),OFFSET(AE72,0,-1*'MD - IMP'!$D$65,1,1),0)</f>
        <v>14</v>
      </c>
      <c r="AF205" s="529"/>
      <c r="AH205" s="529"/>
      <c r="AI205" s="529"/>
      <c r="AL205" s="535"/>
      <c r="AO205" s="535"/>
      <c r="AQ205" s="516"/>
      <c r="AR205" s="529"/>
      <c r="AU205" s="535"/>
      <c r="AX205" s="535"/>
      <c r="BA205" s="535"/>
      <c r="BC205" s="516"/>
      <c r="BD205" s="529"/>
      <c r="BG205" s="535"/>
      <c r="BJ205" s="535"/>
      <c r="BM205" s="535"/>
      <c r="BO205" s="516"/>
      <c r="BP205" s="529"/>
      <c r="BS205" s="535"/>
      <c r="BV205" s="535"/>
      <c r="BY205" s="535"/>
      <c r="CA205" s="516"/>
      <c r="CB205" s="529"/>
      <c r="CE205" s="535"/>
      <c r="CH205" s="535"/>
      <c r="CK205" s="535"/>
      <c r="CM205" s="516"/>
      <c r="CN205" s="529"/>
      <c r="CQ205" s="535"/>
      <c r="CT205" s="535"/>
      <c r="CW205" s="535"/>
      <c r="CY205" s="516"/>
      <c r="CZ205" s="529"/>
      <c r="DC205" s="535"/>
      <c r="DF205" s="535"/>
      <c r="DI205" s="535"/>
      <c r="DK205" s="516"/>
      <c r="DL205" s="529"/>
      <c r="DO205" s="535"/>
      <c r="DR205" s="535"/>
      <c r="DU205" s="535"/>
      <c r="DW205" s="516"/>
      <c r="DX205" s="529"/>
      <c r="EA205" s="535"/>
    </row>
    <row r="206" spans="2:131" x14ac:dyDescent="0.25">
      <c r="B206" s="11" t="str">
        <f>'MD - IMP'!B69</f>
        <v>HR-DE</v>
      </c>
      <c r="C206" s="395"/>
      <c r="D206" s="406">
        <f ca="1">IF((COLUMN()-COLUMN($C206)&gt;'MD - IMP'!$D$70),OFFSET(D73,0,-1*'MD - IMP'!$D$70,1,1),0)+C206-IF((COLUMN()-COLUMN($C206)&gt;'MD - IMP'!$D$69),OFFSET(D73,0,-1*'MD - IMP'!$D$69,1,1),0)</f>
        <v>0</v>
      </c>
      <c r="E206" s="390">
        <f ca="1">IF((COLUMN()-COLUMN($C206)&gt;'MD - IMP'!$D$70),OFFSET(E73,0,-1*'MD - IMP'!$D$70,1,1),0)+D206-IF((COLUMN()-COLUMN($C206)&gt;'MD - IMP'!$D$69),OFFSET(E73,0,-1*'MD - IMP'!$D$69,1,1),0)</f>
        <v>0</v>
      </c>
      <c r="F206" s="390">
        <f ca="1">IF((COLUMN()-COLUMN($C206)&gt;'MD - IMP'!$D$70),OFFSET(F73,0,-1*'MD - IMP'!$D$70,1,1),0)+E206-IF((COLUMN()-COLUMN($C206)&gt;'MD - IMP'!$D$69),OFFSET(F73,0,-1*'MD - IMP'!$D$69,1,1),0)</f>
        <v>0</v>
      </c>
      <c r="G206" s="402">
        <f ca="1">IF((COLUMN()-COLUMN($C206)&gt;'MD - IMP'!$D$70),OFFSET(G73,0,-1*'MD - IMP'!$D$70,1,1),0)+F206-IF((COLUMN()-COLUMN($C206)&gt;'MD - IMP'!$D$69),OFFSET(G73,0,-1*'MD - IMP'!$D$69,1,1),0)</f>
        <v>0</v>
      </c>
      <c r="H206" s="390">
        <f ca="1">IF((COLUMN()-COLUMN($C206)&gt;'MD - IMP'!$D$70),OFFSET(H73,0,-1*'MD - IMP'!$D$70,1,1),0)+G206-IF((COLUMN()-COLUMN($C206)&gt;'MD - IMP'!$D$69),OFFSET(H73,0,-1*'MD - IMP'!$D$69,1,1),0)</f>
        <v>0</v>
      </c>
      <c r="I206" s="390">
        <f ca="1">IF((COLUMN()-COLUMN($C206)&gt;'MD - IMP'!$D$70),OFFSET(I73,0,-1*'MD - IMP'!$D$70,1,1),0)+H206-IF((COLUMN()-COLUMN($C206)&gt;'MD - IMP'!$D$69),OFFSET(I73,0,-1*'MD - IMP'!$D$69,1,1),0)</f>
        <v>0</v>
      </c>
      <c r="J206" s="390">
        <f ca="1">IF((COLUMN()-COLUMN($C206)&gt;'MD - IMP'!$D$70),OFFSET(J73,0,-1*'MD - IMP'!$D$70,1,1),0)+I206-IF((COLUMN()-COLUMN($C206)&gt;'MD - IMP'!$D$69),OFFSET(J73,0,-1*'MD - IMP'!$D$69,1,1),0)</f>
        <v>0</v>
      </c>
      <c r="K206" s="402">
        <f ca="1">IF((COLUMN()-COLUMN($C206)&gt;'MD - IMP'!$D$70),OFFSET(K73,0,-1*'MD - IMP'!$D$70,1,1),0)+J206-IF((COLUMN()-COLUMN($C206)&gt;'MD - IMP'!$D$69),OFFSET(K73,0,-1*'MD - IMP'!$D$69,1,1),0)</f>
        <v>0</v>
      </c>
      <c r="L206" s="277">
        <f ca="1">IF((COLUMN()-COLUMN($C206)&gt;'MD - IMP'!$D$70),OFFSET(L73,0,-1*'MD - IMP'!$D$70,1,1),0)+K206-IF((COLUMN()-COLUMN($C206)&gt;'MD - IMP'!$D$69),OFFSET(L73,0,-1*'MD - IMP'!$D$69,1,1),0)</f>
        <v>4</v>
      </c>
      <c r="M206" s="277">
        <f ca="1">IF((COLUMN()-COLUMN($C206)&gt;'MD - IMP'!$D$70),OFFSET(M73,0,-1*'MD - IMP'!$D$70,1,1),0)+L206-IF((COLUMN()-COLUMN($C206)&gt;'MD - IMP'!$D$69),OFFSET(M73,0,-1*'MD - IMP'!$D$69,1,1),0)</f>
        <v>4</v>
      </c>
      <c r="N206" s="277">
        <f ca="1">IF((COLUMN()-COLUMN($C206)&gt;'MD - IMP'!$D$70),OFFSET(N73,0,-1*'MD - IMP'!$D$70,1,1),0)+M206-IF((COLUMN()-COLUMN($C206)&gt;'MD - IMP'!$D$69),OFFSET(N73,0,-1*'MD - IMP'!$D$69,1,1),0)</f>
        <v>4</v>
      </c>
      <c r="O206" s="344">
        <f ca="1">IF((COLUMN()-COLUMN($C206)&gt;'MD - IMP'!$D$70),OFFSET(O73,0,-1*'MD - IMP'!$D$70,1,1),0)+N206-IF((COLUMN()-COLUMN($C206)&gt;'MD - IMP'!$D$69),OFFSET(O73,0,-1*'MD - IMP'!$D$69,1,1),0)</f>
        <v>4</v>
      </c>
      <c r="P206" s="277">
        <f ca="1">IF((COLUMN()-COLUMN($C206)&gt;'MD - IMP'!$D$70),OFFSET(P73,0,-1*'MD - IMP'!$D$70,1,1),0)+O206-IF((COLUMN()-COLUMN($C206)&gt;'MD - IMP'!$D$69),OFFSET(P73,0,-1*'MD - IMP'!$D$69,1,1),0)</f>
        <v>0</v>
      </c>
      <c r="Q206" s="277">
        <f ca="1">IF((COLUMN()-COLUMN($C206)&gt;'MD - IMP'!$D$70),OFFSET(Q73,0,-1*'MD - IMP'!$D$70,1,1),0)+P206-IF((COLUMN()-COLUMN($C206)&gt;'MD - IMP'!$D$69),OFFSET(Q73,0,-1*'MD - IMP'!$D$69,1,1),0)</f>
        <v>4</v>
      </c>
      <c r="R206" s="277">
        <f ca="1">IF((COLUMN()-COLUMN($C206)&gt;'MD - IMP'!$D$70),OFFSET(R73,0,-1*'MD - IMP'!$D$70,1,1),0)+Q206-IF((COLUMN()-COLUMN($C206)&gt;'MD - IMP'!$D$69),OFFSET(R73,0,-1*'MD - IMP'!$D$69,1,1),0)</f>
        <v>4</v>
      </c>
      <c r="S206" s="344">
        <f ca="1">IF((COLUMN()-COLUMN($C206)&gt;'MD - IMP'!$D$70),OFFSET(S73,0,-1*'MD - IMP'!$D$70,1,1),0)+R206-IF((COLUMN()-COLUMN($C206)&gt;'MD - IMP'!$D$69),OFFSET(S73,0,-1*'MD - IMP'!$D$69,1,1),0)</f>
        <v>4</v>
      </c>
      <c r="T206" s="277">
        <f ca="1">IF((COLUMN()-COLUMN($C206)&gt;'MD - IMP'!$D$70),OFFSET(T73,0,-1*'MD - IMP'!$D$70,1,1),0)+S206-IF((COLUMN()-COLUMN($C206)&gt;'MD - IMP'!$D$69),OFFSET(T73,0,-1*'MD - IMP'!$D$69,1,1),0)</f>
        <v>4</v>
      </c>
      <c r="U206" s="277">
        <f ca="1">IF((COLUMN()-COLUMN($C206)&gt;'MD - IMP'!$D$70),OFFSET(U73,0,-1*'MD - IMP'!$D$70,1,1),0)+T206-IF((COLUMN()-COLUMN($C206)&gt;'MD - IMP'!$D$69),OFFSET(U73,0,-1*'MD - IMP'!$D$69,1,1),0)</f>
        <v>1</v>
      </c>
      <c r="V206" s="277">
        <f ca="1">IF((COLUMN()-COLUMN($C206)&gt;'MD - IMP'!$D$70),OFFSET(V73,0,-1*'MD - IMP'!$D$70,1,1),0)+U206-IF((COLUMN()-COLUMN($C206)&gt;'MD - IMP'!$D$69),OFFSET(V73,0,-1*'MD - IMP'!$D$69,1,1),0)</f>
        <v>1</v>
      </c>
      <c r="W206" s="344">
        <f ca="1">IF((COLUMN()-COLUMN($C206)&gt;'MD - IMP'!$D$70),OFFSET(W73,0,-1*'MD - IMP'!$D$70,1,1),0)+V206-IF((COLUMN()-COLUMN($C206)&gt;'MD - IMP'!$D$69),OFFSET(W73,0,-1*'MD - IMP'!$D$69,1,1),0)</f>
        <v>1</v>
      </c>
      <c r="X206" s="277">
        <f ca="1">IF((COLUMN()-COLUMN($C206)&gt;'MD - IMP'!$D$70),OFFSET(X73,0,-1*'MD - IMP'!$D$70,1,1),0)+W206-IF((COLUMN()-COLUMN($C206)&gt;'MD - IMP'!$D$69),OFFSET(X73,0,-1*'MD - IMP'!$D$69,1,1),0)</f>
        <v>1</v>
      </c>
      <c r="Y206" s="277">
        <f ca="1">IF((COLUMN()-COLUMN($C206)&gt;'MD - IMP'!$D$70),OFFSET(Y73,0,-1*'MD - IMP'!$D$70,1,1),0)+X206-IF((COLUMN()-COLUMN($C206)&gt;'MD - IMP'!$D$69),OFFSET(Y73,0,-1*'MD - IMP'!$D$69,1,1),0)</f>
        <v>0</v>
      </c>
      <c r="Z206" s="277">
        <f ca="1">IF((COLUMN()-COLUMN($C206)&gt;'MD - IMP'!$D$70),OFFSET(Z73,0,-1*'MD - IMP'!$D$70,1,1),0)+Y206-IF((COLUMN()-COLUMN($C206)&gt;'MD - IMP'!$D$69),OFFSET(Z73,0,-1*'MD - IMP'!$D$69,1,1),0)</f>
        <v>0</v>
      </c>
      <c r="AA206" s="344">
        <f ca="1">IF((COLUMN()-COLUMN($C206)&gt;'MD - IMP'!$D$70),OFFSET(AA73,0,-1*'MD - IMP'!$D$70,1,1),0)+Z206-IF((COLUMN()-COLUMN($C206)&gt;'MD - IMP'!$D$69),OFFSET(AA73,0,-1*'MD - IMP'!$D$69,1,1),0)</f>
        <v>0</v>
      </c>
      <c r="AB206" s="277">
        <f ca="1">IF((COLUMN()-COLUMN($C206)&gt;'MD - IMP'!$D$70),OFFSET(AB73,0,-1*'MD - IMP'!$D$70,1,1),0)+AA206-IF((COLUMN()-COLUMN($C206)&gt;'MD - IMP'!$D$69),OFFSET(AB73,0,-1*'MD - IMP'!$D$69,1,1),0)</f>
        <v>0</v>
      </c>
      <c r="AC206" s="277">
        <f ca="1">IF((COLUMN()-COLUMN($C206)&gt;'MD - IMP'!$D$70),OFFSET(AC73,0,-1*'MD - IMP'!$D$70,1,1),0)+AB206-IF((COLUMN()-COLUMN($C206)&gt;'MD - IMP'!$D$69),OFFSET(AC73,0,-1*'MD - IMP'!$D$69,1,1),0)</f>
        <v>0</v>
      </c>
      <c r="AD206" s="277">
        <f ca="1">IF((COLUMN()-COLUMN($C206)&gt;'MD - IMP'!$D$70),OFFSET(AD73,0,-1*'MD - IMP'!$D$70,1,1),0)+AC206-IF((COLUMN()-COLUMN($C206)&gt;'MD - IMP'!$D$69),OFFSET(AD73,0,-1*'MD - IMP'!$D$69,1,1),0)</f>
        <v>0</v>
      </c>
      <c r="AE206" s="280">
        <f ca="1">IF((COLUMN()-COLUMN($C206)&gt;'MD - IMP'!$D$70),OFFSET(AE73,0,-1*'MD - IMP'!$D$70,1,1),0)+AD206-IF((COLUMN()-COLUMN($C206)&gt;'MD - IMP'!$D$69),OFFSET(AE73,0,-1*'MD - IMP'!$D$69,1,1),0)</f>
        <v>0</v>
      </c>
      <c r="AF206" s="16"/>
      <c r="AH206" s="16"/>
      <c r="AI206" s="16"/>
      <c r="AL206" s="15"/>
      <c r="AO206" s="15"/>
      <c r="AQ206" s="17"/>
      <c r="AR206" s="16"/>
      <c r="AU206" s="15"/>
      <c r="AX206" s="15"/>
      <c r="BA206" s="15"/>
      <c r="BC206" s="17"/>
      <c r="BD206" s="16"/>
      <c r="BG206" s="15"/>
      <c r="BJ206" s="15"/>
      <c r="BM206" s="15"/>
      <c r="BO206" s="17"/>
      <c r="BP206" s="16"/>
      <c r="BS206" s="15"/>
      <c r="BV206" s="15"/>
      <c r="BY206" s="15"/>
      <c r="CA206" s="17"/>
      <c r="CB206" s="16"/>
      <c r="CE206" s="15"/>
      <c r="CH206" s="15"/>
      <c r="CK206" s="15"/>
      <c r="CM206" s="17"/>
      <c r="CN206" s="16"/>
      <c r="CQ206" s="15"/>
      <c r="CT206" s="15"/>
      <c r="CW206" s="15"/>
      <c r="CY206" s="17"/>
      <c r="CZ206" s="16"/>
      <c r="DC206" s="15"/>
      <c r="DF206" s="15"/>
      <c r="DI206" s="15"/>
      <c r="DK206" s="17"/>
      <c r="DL206" s="16"/>
      <c r="DO206" s="15"/>
      <c r="DR206" s="15"/>
      <c r="DU206" s="15"/>
      <c r="DW206" s="17"/>
      <c r="DX206" s="16"/>
      <c r="EA206" s="15"/>
    </row>
    <row r="207" spans="2:131" x14ac:dyDescent="0.25">
      <c r="B207" s="11" t="str">
        <f>'MD - IMP'!B70</f>
        <v>HR-SI</v>
      </c>
      <c r="C207" s="17"/>
      <c r="D207" s="406">
        <f ca="1">IF((COLUMN()-COLUMN($C207)&gt;'MD - IMP'!$D$70),OFFSET(D74,0,-1*'MD - IMP'!$D$70,1,1),0)+C207-IF((COLUMN()-COLUMN($C207)&gt;'MD - IMP'!$D$69),OFFSET(D74,0,-1*'MD - IMP'!$D$69,1,1),0)</f>
        <v>0</v>
      </c>
      <c r="E207" s="390">
        <f ca="1">IF((COLUMN()-COLUMN($C207)&gt;'MD - IMP'!$D$70),OFFSET(E74,0,-1*'MD - IMP'!$D$70,1,1),0)+D207-IF((COLUMN()-COLUMN($C207)&gt;'MD - IMP'!$D$69),OFFSET(E74,0,-1*'MD - IMP'!$D$69,1,1),0)</f>
        <v>0</v>
      </c>
      <c r="F207" s="390">
        <f ca="1">IF((COLUMN()-COLUMN($C207)&gt;'MD - IMP'!$D$70),OFFSET(F74,0,-1*'MD - IMP'!$D$70,1,1),0)+E207-IF((COLUMN()-COLUMN($C207)&gt;'MD - IMP'!$D$69),OFFSET(F74,0,-1*'MD - IMP'!$D$69,1,1),0)</f>
        <v>0</v>
      </c>
      <c r="G207" s="402">
        <f ca="1">IF((COLUMN()-COLUMN($C207)&gt;'MD - IMP'!$D$70),OFFSET(G74,0,-1*'MD - IMP'!$D$70,1,1),0)+F207-IF((COLUMN()-COLUMN($C207)&gt;'MD - IMP'!$D$69),OFFSET(G74,0,-1*'MD - IMP'!$D$69,1,1),0)</f>
        <v>0</v>
      </c>
      <c r="H207" s="390">
        <f ca="1">IF((COLUMN()-COLUMN($C207)&gt;'MD - IMP'!$D$70),OFFSET(H74,0,-1*'MD - IMP'!$D$70,1,1),0)+G207-IF((COLUMN()-COLUMN($C207)&gt;'MD - IMP'!$D$69),OFFSET(H74,0,-1*'MD - IMP'!$D$69,1,1),0)</f>
        <v>0</v>
      </c>
      <c r="I207" s="390">
        <f ca="1">IF((COLUMN()-COLUMN($C207)&gt;'MD - IMP'!$D$70),OFFSET(I74,0,-1*'MD - IMP'!$D$70,1,1),0)+H207-IF((COLUMN()-COLUMN($C207)&gt;'MD - IMP'!$D$69),OFFSET(I74,0,-1*'MD - IMP'!$D$69,1,1),0)</f>
        <v>0</v>
      </c>
      <c r="J207" s="390">
        <f ca="1">IF((COLUMN()-COLUMN($C207)&gt;'MD - IMP'!$D$70),OFFSET(J74,0,-1*'MD - IMP'!$D$70,1,1),0)+I207-IF((COLUMN()-COLUMN($C207)&gt;'MD - IMP'!$D$69),OFFSET(J74,0,-1*'MD - IMP'!$D$69,1,1),0)</f>
        <v>0</v>
      </c>
      <c r="K207" s="402">
        <f ca="1">IF((COLUMN()-COLUMN($C207)&gt;'MD - IMP'!$D$70),OFFSET(K74,0,-1*'MD - IMP'!$D$70,1,1),0)+J207-IF((COLUMN()-COLUMN($C207)&gt;'MD - IMP'!$D$69),OFFSET(K74,0,-1*'MD - IMP'!$D$69,1,1),0)</f>
        <v>0</v>
      </c>
      <c r="L207" s="277">
        <f ca="1">IF((COLUMN()-COLUMN($C207)&gt;'MD - IMP'!$D$70),OFFSET(L74,0,-1*'MD - IMP'!$D$70,1,1),0)+K207-IF((COLUMN()-COLUMN($C207)&gt;'MD - IMP'!$D$69),OFFSET(L74,0,-1*'MD - IMP'!$D$69,1,1),0)</f>
        <v>1</v>
      </c>
      <c r="M207" s="277">
        <f ca="1">IF((COLUMN()-COLUMN($C207)&gt;'MD - IMP'!$D$70),OFFSET(M74,0,-1*'MD - IMP'!$D$70,1,1),0)+L207-IF((COLUMN()-COLUMN($C207)&gt;'MD - IMP'!$D$69),OFFSET(M74,0,-1*'MD - IMP'!$D$69,1,1),0)</f>
        <v>1</v>
      </c>
      <c r="N207" s="277">
        <f ca="1">IF((COLUMN()-COLUMN($C207)&gt;'MD - IMP'!$D$70),OFFSET(N74,0,-1*'MD - IMP'!$D$70,1,1),0)+M207-IF((COLUMN()-COLUMN($C207)&gt;'MD - IMP'!$D$69),OFFSET(N74,0,-1*'MD - IMP'!$D$69,1,1),0)</f>
        <v>1</v>
      </c>
      <c r="O207" s="344">
        <f ca="1">IF((COLUMN()-COLUMN($C207)&gt;'MD - IMP'!$D$70),OFFSET(O74,0,-1*'MD - IMP'!$D$70,1,1),0)+N207-IF((COLUMN()-COLUMN($C207)&gt;'MD - IMP'!$D$69),OFFSET(O74,0,-1*'MD - IMP'!$D$69,1,1),0)</f>
        <v>1</v>
      </c>
      <c r="P207" s="277">
        <f ca="1">IF((COLUMN()-COLUMN($C207)&gt;'MD - IMP'!$D$70),OFFSET(P74,0,-1*'MD - IMP'!$D$70,1,1),0)+O207-IF((COLUMN()-COLUMN($C207)&gt;'MD - IMP'!$D$69),OFFSET(P74,0,-1*'MD - IMP'!$D$69,1,1),0)</f>
        <v>4</v>
      </c>
      <c r="Q207" s="277">
        <f ca="1">IF((COLUMN()-COLUMN($C207)&gt;'MD - IMP'!$D$70),OFFSET(Q74,0,-1*'MD - IMP'!$D$70,1,1),0)+P207-IF((COLUMN()-COLUMN($C207)&gt;'MD - IMP'!$D$69),OFFSET(Q74,0,-1*'MD - IMP'!$D$69,1,1),0)</f>
        <v>4</v>
      </c>
      <c r="R207" s="277">
        <f ca="1">IF((COLUMN()-COLUMN($C207)&gt;'MD - IMP'!$D$70),OFFSET(R74,0,-1*'MD - IMP'!$D$70,1,1),0)+Q207-IF((COLUMN()-COLUMN($C207)&gt;'MD - IMP'!$D$69),OFFSET(R74,0,-1*'MD - IMP'!$D$69,1,1),0)</f>
        <v>4</v>
      </c>
      <c r="S207" s="344">
        <f ca="1">IF((COLUMN()-COLUMN($C207)&gt;'MD - IMP'!$D$70),OFFSET(S74,0,-1*'MD - IMP'!$D$70,1,1),0)+R207-IF((COLUMN()-COLUMN($C207)&gt;'MD - IMP'!$D$69),OFFSET(S74,0,-1*'MD - IMP'!$D$69,1,1),0)</f>
        <v>4</v>
      </c>
      <c r="T207" s="277">
        <f ca="1">IF((COLUMN()-COLUMN($C207)&gt;'MD - IMP'!$D$70),OFFSET(T74,0,-1*'MD - IMP'!$D$70,1,1),0)+S207-IF((COLUMN()-COLUMN($C207)&gt;'MD - IMP'!$D$69),OFFSET(T74,0,-1*'MD - IMP'!$D$69,1,1),0)</f>
        <v>1</v>
      </c>
      <c r="U207" s="277">
        <f ca="1">IF((COLUMN()-COLUMN($C207)&gt;'MD - IMP'!$D$70),OFFSET(U74,0,-1*'MD - IMP'!$D$70,1,1),0)+T207-IF((COLUMN()-COLUMN($C207)&gt;'MD - IMP'!$D$69),OFFSET(U74,0,-1*'MD - IMP'!$D$69,1,1),0)</f>
        <v>7</v>
      </c>
      <c r="V207" s="277">
        <f ca="1">IF((COLUMN()-COLUMN($C207)&gt;'MD - IMP'!$D$70),OFFSET(V74,0,-1*'MD - IMP'!$D$70,1,1),0)+U207-IF((COLUMN()-COLUMN($C207)&gt;'MD - IMP'!$D$69),OFFSET(V74,0,-1*'MD - IMP'!$D$69,1,1),0)</f>
        <v>7</v>
      </c>
      <c r="W207" s="344">
        <f ca="1">IF((COLUMN()-COLUMN($C207)&gt;'MD - IMP'!$D$70),OFFSET(W74,0,-1*'MD - IMP'!$D$70,1,1),0)+V207-IF((COLUMN()-COLUMN($C207)&gt;'MD - IMP'!$D$69),OFFSET(W74,0,-1*'MD - IMP'!$D$69,1,1),0)</f>
        <v>7</v>
      </c>
      <c r="X207" s="277">
        <f ca="1">IF((COLUMN()-COLUMN($C207)&gt;'MD - IMP'!$D$70),OFFSET(X74,0,-1*'MD - IMP'!$D$70,1,1),0)+W207-IF((COLUMN()-COLUMN($C207)&gt;'MD - IMP'!$D$69),OFFSET(X74,0,-1*'MD - IMP'!$D$69,1,1),0)</f>
        <v>6</v>
      </c>
      <c r="Y207" s="277">
        <f ca="1">IF((COLUMN()-COLUMN($C207)&gt;'MD - IMP'!$D$70),OFFSET(Y74,0,-1*'MD - IMP'!$D$70,1,1),0)+X207-IF((COLUMN()-COLUMN($C207)&gt;'MD - IMP'!$D$69),OFFSET(Y74,0,-1*'MD - IMP'!$D$69,1,1),0)</f>
        <v>4</v>
      </c>
      <c r="Z207" s="277">
        <f ca="1">IF((COLUMN()-COLUMN($C207)&gt;'MD - IMP'!$D$70),OFFSET(Z74,0,-1*'MD - IMP'!$D$70,1,1),0)+Y207-IF((COLUMN()-COLUMN($C207)&gt;'MD - IMP'!$D$69),OFFSET(Z74,0,-1*'MD - IMP'!$D$69,1,1),0)</f>
        <v>5</v>
      </c>
      <c r="AA207" s="344">
        <f ca="1">IF((COLUMN()-COLUMN($C207)&gt;'MD - IMP'!$D$70),OFFSET(AA74,0,-1*'MD - IMP'!$D$70,1,1),0)+Z207-IF((COLUMN()-COLUMN($C207)&gt;'MD - IMP'!$D$69),OFFSET(AA74,0,-1*'MD - IMP'!$D$69,1,1),0)</f>
        <v>6</v>
      </c>
      <c r="AB207" s="277">
        <f ca="1">IF((COLUMN()-COLUMN($C207)&gt;'MD - IMP'!$D$70),OFFSET(AB74,0,-1*'MD - IMP'!$D$70,1,1),0)+AA207-IF((COLUMN()-COLUMN($C207)&gt;'MD - IMP'!$D$69),OFFSET(AB74,0,-1*'MD - IMP'!$D$69,1,1),0)</f>
        <v>7</v>
      </c>
      <c r="AC207" s="277">
        <f ca="1">IF((COLUMN()-COLUMN($C207)&gt;'MD - IMP'!$D$70),OFFSET(AC74,0,-1*'MD - IMP'!$D$70,1,1),0)+AB207-IF((COLUMN()-COLUMN($C207)&gt;'MD - IMP'!$D$69),OFFSET(AC74,0,-1*'MD - IMP'!$D$69,1,1),0)</f>
        <v>3</v>
      </c>
      <c r="AD207" s="277">
        <f ca="1">IF((COLUMN()-COLUMN($C207)&gt;'MD - IMP'!$D$70),OFFSET(AD74,0,-1*'MD - IMP'!$D$70,1,1),0)+AC207-IF((COLUMN()-COLUMN($C207)&gt;'MD - IMP'!$D$69),OFFSET(AD74,0,-1*'MD - IMP'!$D$69,1,1),0)</f>
        <v>2</v>
      </c>
      <c r="AE207" s="280">
        <f ca="1">IF((COLUMN()-COLUMN($C207)&gt;'MD - IMP'!$D$70),OFFSET(AE74,0,-1*'MD - IMP'!$D$70,1,1),0)+AD207-IF((COLUMN()-COLUMN($C207)&gt;'MD - IMP'!$D$69),OFFSET(AE74,0,-1*'MD - IMP'!$D$69,1,1),0)</f>
        <v>1</v>
      </c>
      <c r="AF207" s="16"/>
      <c r="AH207" s="16"/>
      <c r="AI207" s="16"/>
      <c r="AL207" s="15"/>
      <c r="AO207" s="15"/>
      <c r="AQ207" s="17"/>
      <c r="AR207" s="16"/>
      <c r="AU207" s="15"/>
      <c r="AX207" s="15"/>
      <c r="BA207" s="15"/>
      <c r="BC207" s="17"/>
      <c r="BD207" s="16"/>
      <c r="BG207" s="15"/>
      <c r="BJ207" s="15"/>
      <c r="BM207" s="15"/>
      <c r="BO207" s="17"/>
      <c r="BP207" s="16"/>
      <c r="BS207" s="15"/>
      <c r="BV207" s="15"/>
      <c r="BY207" s="15"/>
      <c r="CA207" s="17"/>
      <c r="CB207" s="16"/>
      <c r="CE207" s="15"/>
      <c r="CH207" s="15"/>
      <c r="CK207" s="15"/>
      <c r="CM207" s="17"/>
      <c r="CN207" s="16"/>
      <c r="CQ207" s="15"/>
      <c r="CT207" s="15"/>
      <c r="CW207" s="15"/>
      <c r="CY207" s="17"/>
      <c r="CZ207" s="16"/>
      <c r="DC207" s="15"/>
      <c r="DF207" s="15"/>
      <c r="DI207" s="15"/>
      <c r="DK207" s="17"/>
      <c r="DL207" s="16"/>
      <c r="DO207" s="15"/>
      <c r="DR207" s="15"/>
      <c r="DU207" s="15"/>
      <c r="DW207" s="17"/>
      <c r="DX207" s="16"/>
      <c r="EA207" s="15"/>
    </row>
    <row r="208" spans="2:131" x14ac:dyDescent="0.25">
      <c r="B208" s="11" t="str">
        <f>'MD - IMP'!B71</f>
        <v>HR-JI</v>
      </c>
      <c r="C208" s="17"/>
      <c r="D208" s="528">
        <f ca="1">IF((COLUMN()-COLUMN($C208)&gt;'MD - IMP'!$D$70),OFFSET(D75,0,-1*'MD - IMP'!$D$70,1,1),0)+C208-IF((COLUMN()-COLUMN($C208)&gt;'MD - IMP'!$D$69),OFFSET(D75,0,-1*'MD - IMP'!$D$69,1,1),0)</f>
        <v>0</v>
      </c>
      <c r="E208" s="529">
        <f ca="1">IF((COLUMN()-COLUMN($C208)&gt;'MD - IMP'!$D$70),OFFSET(E75,0,-1*'MD - IMP'!$D$70,1,1),0)+D208-IF((COLUMN()-COLUMN($C208)&gt;'MD - IMP'!$D$69),OFFSET(E75,0,-1*'MD - IMP'!$D$69,1,1),0)</f>
        <v>0</v>
      </c>
      <c r="F208" s="529">
        <f ca="1">IF((COLUMN()-COLUMN($C208)&gt;'MD - IMP'!$D$70),OFFSET(F75,0,-1*'MD - IMP'!$D$70,1,1),0)+E208-IF((COLUMN()-COLUMN($C208)&gt;'MD - IMP'!$D$69),OFFSET(F75,0,-1*'MD - IMP'!$D$69,1,1),0)</f>
        <v>0</v>
      </c>
      <c r="G208" s="530">
        <f ca="1">IF((COLUMN()-COLUMN($C208)&gt;'MD - IMP'!$D$70),OFFSET(G75,0,-1*'MD - IMP'!$D$70,1,1),0)+F208-IF((COLUMN()-COLUMN($C208)&gt;'MD - IMP'!$D$69),OFFSET(G75,0,-1*'MD - IMP'!$D$69,1,1),0)</f>
        <v>0</v>
      </c>
      <c r="H208" s="529">
        <f ca="1">IF((COLUMN()-COLUMN($C208)&gt;'MD - IMP'!$D$70),OFFSET(H75,0,-1*'MD - IMP'!$D$70,1,1),0)+G208-IF((COLUMN()-COLUMN($C208)&gt;'MD - IMP'!$D$69),OFFSET(H75,0,-1*'MD - IMP'!$D$69,1,1),0)</f>
        <v>0</v>
      </c>
      <c r="I208" s="529">
        <f ca="1">IF((COLUMN()-COLUMN($C208)&gt;'MD - IMP'!$D$70),OFFSET(I75,0,-1*'MD - IMP'!$D$70,1,1),0)+H208-IF((COLUMN()-COLUMN($C208)&gt;'MD - IMP'!$D$69),OFFSET(I75,0,-1*'MD - IMP'!$D$69,1,1),0)</f>
        <v>0</v>
      </c>
      <c r="J208" s="529">
        <f ca="1">IF((COLUMN()-COLUMN($C208)&gt;'MD - IMP'!$D$70),OFFSET(J75,0,-1*'MD - IMP'!$D$70,1,1),0)+I208-IF((COLUMN()-COLUMN($C208)&gt;'MD - IMP'!$D$69),OFFSET(J75,0,-1*'MD - IMP'!$D$69,1,1),0)</f>
        <v>0</v>
      </c>
      <c r="K208" s="530">
        <f ca="1">IF((COLUMN()-COLUMN($C208)&gt;'MD - IMP'!$D$70),OFFSET(K75,0,-1*'MD - IMP'!$D$70,1,1),0)+J208-IF((COLUMN()-COLUMN($C208)&gt;'MD - IMP'!$D$69),OFFSET(K75,0,-1*'MD - IMP'!$D$69,1,1),0)</f>
        <v>0</v>
      </c>
      <c r="L208" s="531">
        <f ca="1">IF((COLUMN()-COLUMN($C208)&gt;'MD - IMP'!$D$70),OFFSET(L75,0,-1*'MD - IMP'!$D$70,1,1),0)+K208-IF((COLUMN()-COLUMN($C208)&gt;'MD - IMP'!$D$69),OFFSET(L75,0,-1*'MD - IMP'!$D$69,1,1),0)</f>
        <v>0</v>
      </c>
      <c r="M208" s="531">
        <f ca="1">IF((COLUMN()-COLUMN($C208)&gt;'MD - IMP'!$D$70),OFFSET(M75,0,-1*'MD - IMP'!$D$70,1,1),0)+L208-IF((COLUMN()-COLUMN($C208)&gt;'MD - IMP'!$D$69),OFFSET(M75,0,-1*'MD - IMP'!$D$69,1,1),0)</f>
        <v>0</v>
      </c>
      <c r="N208" s="531">
        <f ca="1">IF((COLUMN()-COLUMN($C208)&gt;'MD - IMP'!$D$70),OFFSET(N75,0,-1*'MD - IMP'!$D$70,1,1),0)+M208-IF((COLUMN()-COLUMN($C208)&gt;'MD - IMP'!$D$69),OFFSET(N75,0,-1*'MD - IMP'!$D$69,1,1),0)</f>
        <v>0</v>
      </c>
      <c r="O208" s="532">
        <f ca="1">IF((COLUMN()-COLUMN($C208)&gt;'MD - IMP'!$D$70),OFFSET(O75,0,-1*'MD - IMP'!$D$70,1,1),0)+N208-IF((COLUMN()-COLUMN($C208)&gt;'MD - IMP'!$D$69),OFFSET(O75,0,-1*'MD - IMP'!$D$69,1,1),0)</f>
        <v>0</v>
      </c>
      <c r="P208" s="531">
        <f ca="1">IF((COLUMN()-COLUMN($C208)&gt;'MD - IMP'!$D$70),OFFSET(P75,0,-1*'MD - IMP'!$D$70,1,1),0)+O208-IF((COLUMN()-COLUMN($C208)&gt;'MD - IMP'!$D$69),OFFSET(P75,0,-1*'MD - IMP'!$D$69,1,1),0)</f>
        <v>1</v>
      </c>
      <c r="Q208" s="531">
        <f ca="1">IF((COLUMN()-COLUMN($C208)&gt;'MD - IMP'!$D$70),OFFSET(Q75,0,-1*'MD - IMP'!$D$70,1,1),0)+P208-IF((COLUMN()-COLUMN($C208)&gt;'MD - IMP'!$D$69),OFFSET(Q75,0,-1*'MD - IMP'!$D$69,1,1),0)</f>
        <v>1</v>
      </c>
      <c r="R208" s="531">
        <f ca="1">IF((COLUMN()-COLUMN($C208)&gt;'MD - IMP'!$D$70),OFFSET(R75,0,-1*'MD - IMP'!$D$70,1,1),0)+Q208-IF((COLUMN()-COLUMN($C208)&gt;'MD - IMP'!$D$69),OFFSET(R75,0,-1*'MD - IMP'!$D$69,1,1),0)</f>
        <v>1</v>
      </c>
      <c r="S208" s="532">
        <f ca="1">IF((COLUMN()-COLUMN($C208)&gt;'MD - IMP'!$D$70),OFFSET(S75,0,-1*'MD - IMP'!$D$70,1,1),0)+R208-IF((COLUMN()-COLUMN($C208)&gt;'MD - IMP'!$D$69),OFFSET(S75,0,-1*'MD - IMP'!$D$69,1,1),0)</f>
        <v>1</v>
      </c>
      <c r="T208" s="531">
        <f ca="1">IF((COLUMN()-COLUMN($C208)&gt;'MD - IMP'!$D$70),OFFSET(T75,0,-1*'MD - IMP'!$D$70,1,1),0)+S208-IF((COLUMN()-COLUMN($C208)&gt;'MD - IMP'!$D$69),OFFSET(T75,0,-1*'MD - IMP'!$D$69,1,1),0)</f>
        <v>4</v>
      </c>
      <c r="U208" s="531">
        <f ca="1">IF((COLUMN()-COLUMN($C208)&gt;'MD - IMP'!$D$70),OFFSET(U75,0,-1*'MD - IMP'!$D$70,1,1),0)+T208-IF((COLUMN()-COLUMN($C208)&gt;'MD - IMP'!$D$69),OFFSET(U75,0,-1*'MD - IMP'!$D$69,1,1),0)</f>
        <v>5</v>
      </c>
      <c r="V208" s="531">
        <f ca="1">IF((COLUMN()-COLUMN($C208)&gt;'MD - IMP'!$D$70),OFFSET(V75,0,-1*'MD - IMP'!$D$70,1,1),0)+U208-IF((COLUMN()-COLUMN($C208)&gt;'MD - IMP'!$D$69),OFFSET(V75,0,-1*'MD - IMP'!$D$69,1,1),0)</f>
        <v>5</v>
      </c>
      <c r="W208" s="532">
        <f ca="1">IF((COLUMN()-COLUMN($C208)&gt;'MD - IMP'!$D$70),OFFSET(W75,0,-1*'MD - IMP'!$D$70,1,1),0)+V208-IF((COLUMN()-COLUMN($C208)&gt;'MD - IMP'!$D$69),OFFSET(W75,0,-1*'MD - IMP'!$D$69,1,1),0)</f>
        <v>6</v>
      </c>
      <c r="X208" s="531">
        <f ca="1">IF((COLUMN()-COLUMN($C208)&gt;'MD - IMP'!$D$70),OFFSET(X75,0,-1*'MD - IMP'!$D$70,1,1),0)+W208-IF((COLUMN()-COLUMN($C208)&gt;'MD - IMP'!$D$69),OFFSET(X75,0,-1*'MD - IMP'!$D$69,1,1),0)</f>
        <v>3</v>
      </c>
      <c r="Y208" s="531">
        <f ca="1">IF((COLUMN()-COLUMN($C208)&gt;'MD - IMP'!$D$70),OFFSET(Y75,0,-1*'MD - IMP'!$D$70,1,1),0)+X208-IF((COLUMN()-COLUMN($C208)&gt;'MD - IMP'!$D$69),OFFSET(Y75,0,-1*'MD - IMP'!$D$69,1,1),0)</f>
        <v>9</v>
      </c>
      <c r="Z208" s="531">
        <f ca="1">IF((COLUMN()-COLUMN($C208)&gt;'MD - IMP'!$D$70),OFFSET(Z75,0,-1*'MD - IMP'!$D$70,1,1),0)+Y208-IF((COLUMN()-COLUMN($C208)&gt;'MD - IMP'!$D$69),OFFSET(Z75,0,-1*'MD - IMP'!$D$69,1,1),0)</f>
        <v>9</v>
      </c>
      <c r="AA208" s="532">
        <f ca="1">IF((COLUMN()-COLUMN($C208)&gt;'MD - IMP'!$D$70),OFFSET(AA75,0,-1*'MD - IMP'!$D$70,1,1),0)+Z208-IF((COLUMN()-COLUMN($C208)&gt;'MD - IMP'!$D$69),OFFSET(AA75,0,-1*'MD - IMP'!$D$69,1,1),0)</f>
        <v>8</v>
      </c>
      <c r="AB208" s="531">
        <f ca="1">IF((COLUMN()-COLUMN($C208)&gt;'MD - IMP'!$D$70),OFFSET(AB75,0,-1*'MD - IMP'!$D$70,1,1),0)+AA208-IF((COLUMN()-COLUMN($C208)&gt;'MD - IMP'!$D$69),OFFSET(AB75,0,-1*'MD - IMP'!$D$69,1,1),0)</f>
        <v>7</v>
      </c>
      <c r="AC208" s="531">
        <f ca="1">IF((COLUMN()-COLUMN($C208)&gt;'MD - IMP'!$D$70),OFFSET(AC75,0,-1*'MD - IMP'!$D$70,1,1),0)+AB208-IF((COLUMN()-COLUMN($C208)&gt;'MD - IMP'!$D$69),OFFSET(AC75,0,-1*'MD - IMP'!$D$69,1,1),0)</f>
        <v>8</v>
      </c>
      <c r="AD208" s="531">
        <f ca="1">IF((COLUMN()-COLUMN($C208)&gt;'MD - IMP'!$D$70),OFFSET(AD75,0,-1*'MD - IMP'!$D$70,1,1),0)+AC208-IF((COLUMN()-COLUMN($C208)&gt;'MD - IMP'!$D$69),OFFSET(AD75,0,-1*'MD - IMP'!$D$69,1,1),0)</f>
        <v>8</v>
      </c>
      <c r="AE208" s="533">
        <f ca="1">IF((COLUMN()-COLUMN($C208)&gt;'MD - IMP'!$D$70),OFFSET(AE75,0,-1*'MD - IMP'!$D$70,1,1),0)+AD208-IF((COLUMN()-COLUMN($C208)&gt;'MD - IMP'!$D$69),OFFSET(AE75,0,-1*'MD - IMP'!$D$69,1,1),0)</f>
        <v>10</v>
      </c>
      <c r="AF208" s="16"/>
      <c r="AH208" s="16"/>
      <c r="AI208" s="16"/>
      <c r="AL208" s="15"/>
      <c r="AO208" s="15"/>
      <c r="AQ208" s="17"/>
      <c r="AR208" s="16"/>
      <c r="AU208" s="15"/>
      <c r="AX208" s="15"/>
      <c r="BA208" s="15"/>
      <c r="BC208" s="17"/>
      <c r="BD208" s="16"/>
      <c r="BG208" s="15"/>
      <c r="BJ208" s="15"/>
      <c r="BM208" s="15"/>
      <c r="BO208" s="17"/>
      <c r="BP208" s="16"/>
      <c r="BS208" s="15"/>
      <c r="BV208" s="15"/>
      <c r="BY208" s="15"/>
      <c r="CA208" s="17"/>
      <c r="CB208" s="16"/>
      <c r="CE208" s="15"/>
      <c r="CH208" s="15"/>
      <c r="CK208" s="15"/>
      <c r="CM208" s="17"/>
      <c r="CN208" s="16"/>
      <c r="CQ208" s="15"/>
      <c r="CT208" s="15"/>
      <c r="CW208" s="15"/>
      <c r="CY208" s="17"/>
      <c r="CZ208" s="16"/>
      <c r="DC208" s="15"/>
      <c r="DF208" s="15"/>
      <c r="DI208" s="15"/>
      <c r="DK208" s="17"/>
      <c r="DL208" s="16"/>
      <c r="DO208" s="15"/>
      <c r="DR208" s="15"/>
      <c r="DU208" s="15"/>
      <c r="DW208" s="17"/>
      <c r="DX208" s="16"/>
      <c r="EA208" s="15"/>
    </row>
    <row r="209" spans="2:131" s="534" customFormat="1" x14ac:dyDescent="0.25">
      <c r="B209" s="523" t="str">
        <f>'MD - IMP'!B72</f>
        <v>HR-SP</v>
      </c>
      <c r="C209" s="516"/>
      <c r="D209" s="528">
        <f ca="1">IF((COLUMN()-COLUMN($C209)&gt;'MD - IMP'!$D$70),OFFSET(D76,0,-1*'MD - IMP'!$D$70,1,1),0)+C209-IF((COLUMN()-COLUMN($C209)&gt;'MD - IMP'!$D$69),OFFSET(D76,0,-1*'MD - IMP'!$D$69,1,1),0)</f>
        <v>0</v>
      </c>
      <c r="E209" s="529">
        <f ca="1">IF((COLUMN()-COLUMN($C209)&gt;'MD - IMP'!$D$70),OFFSET(E76,0,-1*'MD - IMP'!$D$70,1,1),0)+D209-IF((COLUMN()-COLUMN($C209)&gt;'MD - IMP'!$D$69),OFFSET(E76,0,-1*'MD - IMP'!$D$69,1,1),0)</f>
        <v>0</v>
      </c>
      <c r="F209" s="529">
        <f ca="1">IF((COLUMN()-COLUMN($C209)&gt;'MD - IMP'!$D$70),OFFSET(F76,0,-1*'MD - IMP'!$D$70,1,1),0)+E209-IF((COLUMN()-COLUMN($C209)&gt;'MD - IMP'!$D$69),OFFSET(F76,0,-1*'MD - IMP'!$D$69,1,1),0)</f>
        <v>0</v>
      </c>
      <c r="G209" s="530">
        <f ca="1">IF((COLUMN()-COLUMN($C209)&gt;'MD - IMP'!$D$70),OFFSET(G76,0,-1*'MD - IMP'!$D$70,1,1),0)+F209-IF((COLUMN()-COLUMN($C209)&gt;'MD - IMP'!$D$69),OFFSET(G76,0,-1*'MD - IMP'!$D$69,1,1),0)</f>
        <v>0</v>
      </c>
      <c r="H209" s="529">
        <f ca="1">IF((COLUMN()-COLUMN($C209)&gt;'MD - IMP'!$D$70),OFFSET(H76,0,-1*'MD - IMP'!$D$70,1,1),0)+G209-IF((COLUMN()-COLUMN($C209)&gt;'MD - IMP'!$D$69),OFFSET(H76,0,-1*'MD - IMP'!$D$69,1,1),0)</f>
        <v>0</v>
      </c>
      <c r="I209" s="529">
        <f ca="1">IF((COLUMN()-COLUMN($C209)&gt;'MD - IMP'!$D$70),OFFSET(I76,0,-1*'MD - IMP'!$D$70,1,1),0)+H209-IF((COLUMN()-COLUMN($C209)&gt;'MD - IMP'!$D$69),OFFSET(I76,0,-1*'MD - IMP'!$D$69,1,1),0)</f>
        <v>0</v>
      </c>
      <c r="J209" s="529">
        <f ca="1">IF((COLUMN()-COLUMN($C209)&gt;'MD - IMP'!$D$70),OFFSET(J76,0,-1*'MD - IMP'!$D$70,1,1),0)+I209-IF((COLUMN()-COLUMN($C209)&gt;'MD - IMP'!$D$69),OFFSET(J76,0,-1*'MD - IMP'!$D$69,1,1),0)</f>
        <v>0</v>
      </c>
      <c r="K209" s="530">
        <f ca="1">IF((COLUMN()-COLUMN($C209)&gt;'MD - IMP'!$D$70),OFFSET(K76,0,-1*'MD - IMP'!$D$70,1,1),0)+J209-IF((COLUMN()-COLUMN($C209)&gt;'MD - IMP'!$D$69),OFFSET(K76,0,-1*'MD - IMP'!$D$69,1,1),0)</f>
        <v>0</v>
      </c>
      <c r="L209" s="531">
        <f ca="1">IF((COLUMN()-COLUMN($C209)&gt;'MD - IMP'!$D$70),OFFSET(L76,0,-1*'MD - IMP'!$D$70,1,1),0)+K209-IF((COLUMN()-COLUMN($C209)&gt;'MD - IMP'!$D$69),OFFSET(L76,0,-1*'MD - IMP'!$D$69,1,1),0)</f>
        <v>0</v>
      </c>
      <c r="M209" s="531">
        <f ca="1">IF((COLUMN()-COLUMN($C209)&gt;'MD - IMP'!$D$70),OFFSET(M76,0,-1*'MD - IMP'!$D$70,1,1),0)+L209-IF((COLUMN()-COLUMN($C209)&gt;'MD - IMP'!$D$69),OFFSET(M76,0,-1*'MD - IMP'!$D$69,1,1),0)</f>
        <v>0</v>
      </c>
      <c r="N209" s="531">
        <f ca="1">IF((COLUMN()-COLUMN($C209)&gt;'MD - IMP'!$D$70),OFFSET(N76,0,-1*'MD - IMP'!$D$70,1,1),0)+M209-IF((COLUMN()-COLUMN($C209)&gt;'MD - IMP'!$D$69),OFFSET(N76,0,-1*'MD - IMP'!$D$69,1,1),0)</f>
        <v>0</v>
      </c>
      <c r="O209" s="532">
        <f ca="1">IF((COLUMN()-COLUMN($C209)&gt;'MD - IMP'!$D$70),OFFSET(O76,0,-1*'MD - IMP'!$D$70,1,1),0)+N209-IF((COLUMN()-COLUMN($C209)&gt;'MD - IMP'!$D$69),OFFSET(O76,0,-1*'MD - IMP'!$D$69,1,1),0)</f>
        <v>0</v>
      </c>
      <c r="P209" s="531">
        <f ca="1">IF((COLUMN()-COLUMN($C209)&gt;'MD - IMP'!$D$70),OFFSET(P76,0,-1*'MD - IMP'!$D$70,1,1),0)+O209-IF((COLUMN()-COLUMN($C209)&gt;'MD - IMP'!$D$69),OFFSET(P76,0,-1*'MD - IMP'!$D$69,1,1),0)</f>
        <v>0</v>
      </c>
      <c r="Q209" s="531">
        <f ca="1">IF((COLUMN()-COLUMN($C209)&gt;'MD - IMP'!$D$70),OFFSET(Q76,0,-1*'MD - IMP'!$D$70,1,1),0)+P209-IF((COLUMN()-COLUMN($C209)&gt;'MD - IMP'!$D$69),OFFSET(Q76,0,-1*'MD - IMP'!$D$69,1,1),0)</f>
        <v>0</v>
      </c>
      <c r="R209" s="531">
        <f ca="1">IF((COLUMN()-COLUMN($C209)&gt;'MD - IMP'!$D$70),OFFSET(R76,0,-1*'MD - IMP'!$D$70,1,1),0)+Q209-IF((COLUMN()-COLUMN($C209)&gt;'MD - IMP'!$D$69),OFFSET(R76,0,-1*'MD - IMP'!$D$69,1,1),0)</f>
        <v>1</v>
      </c>
      <c r="S209" s="532">
        <f ca="1">IF((COLUMN()-COLUMN($C209)&gt;'MD - IMP'!$D$70),OFFSET(S76,0,-1*'MD - IMP'!$D$70,1,1),0)+R209-IF((COLUMN()-COLUMN($C209)&gt;'MD - IMP'!$D$69),OFFSET(S76,0,-1*'MD - IMP'!$D$69,1,1),0)</f>
        <v>2</v>
      </c>
      <c r="T209" s="531">
        <f ca="1">IF((COLUMN()-COLUMN($C209)&gt;'MD - IMP'!$D$70),OFFSET(T76,0,-1*'MD - IMP'!$D$70,1,1),0)+S209-IF((COLUMN()-COLUMN($C209)&gt;'MD - IMP'!$D$69),OFFSET(T76,0,-1*'MD - IMP'!$D$69,1,1),0)</f>
        <v>2</v>
      </c>
      <c r="U209" s="531">
        <f ca="1">IF((COLUMN()-COLUMN($C209)&gt;'MD - IMP'!$D$70),OFFSET(U76,0,-1*'MD - IMP'!$D$70,1,1),0)+T209-IF((COLUMN()-COLUMN($C209)&gt;'MD - IMP'!$D$69),OFFSET(U76,0,-1*'MD - IMP'!$D$69,1,1),0)</f>
        <v>2</v>
      </c>
      <c r="V209" s="531">
        <f ca="1">IF((COLUMN()-COLUMN($C209)&gt;'MD - IMP'!$D$70),OFFSET(V76,0,-1*'MD - IMP'!$D$70,1,1),0)+U209-IF((COLUMN()-COLUMN($C209)&gt;'MD - IMP'!$D$69),OFFSET(V76,0,-1*'MD - IMP'!$D$69,1,1),0)</f>
        <v>5</v>
      </c>
      <c r="W209" s="532">
        <f ca="1">IF((COLUMN()-COLUMN($C209)&gt;'MD - IMP'!$D$70),OFFSET(W76,0,-1*'MD - IMP'!$D$70,1,1),0)+V209-IF((COLUMN()-COLUMN($C209)&gt;'MD - IMP'!$D$69),OFFSET(W76,0,-1*'MD - IMP'!$D$69,1,1),0)</f>
        <v>9</v>
      </c>
      <c r="X209" s="531">
        <f ca="1">IF((COLUMN()-COLUMN($C209)&gt;'MD - IMP'!$D$70),OFFSET(X76,0,-1*'MD - IMP'!$D$70,1,1),0)+W209-IF((COLUMN()-COLUMN($C209)&gt;'MD - IMP'!$D$69),OFFSET(X76,0,-1*'MD - IMP'!$D$69,1,1),0)</f>
        <v>10</v>
      </c>
      <c r="Y209" s="531">
        <f ca="1">IF((COLUMN()-COLUMN($C209)&gt;'MD - IMP'!$D$70),OFFSET(Y76,0,-1*'MD - IMP'!$D$70,1,1),0)+X209-IF((COLUMN()-COLUMN($C209)&gt;'MD - IMP'!$D$69),OFFSET(Y76,0,-1*'MD - IMP'!$D$69,1,1),0)</f>
        <v>10</v>
      </c>
      <c r="Z209" s="531">
        <f ca="1">IF((COLUMN()-COLUMN($C209)&gt;'MD - IMP'!$D$70),OFFSET(Z76,0,-1*'MD - IMP'!$D$70,1,1),0)+Y209-IF((COLUMN()-COLUMN($C209)&gt;'MD - IMP'!$D$69),OFFSET(Z76,0,-1*'MD - IMP'!$D$69,1,1),0)</f>
        <v>8</v>
      </c>
      <c r="AA209" s="532">
        <f ca="1">IF((COLUMN()-COLUMN($C209)&gt;'MD - IMP'!$D$70),OFFSET(AA76,0,-1*'MD - IMP'!$D$70,1,1),0)+Z209-IF((COLUMN()-COLUMN($C209)&gt;'MD - IMP'!$D$69),OFFSET(AA76,0,-1*'MD - IMP'!$D$69,1,1),0)</f>
        <v>12</v>
      </c>
      <c r="AB209" s="531">
        <f ca="1">IF((COLUMN()-COLUMN($C209)&gt;'MD - IMP'!$D$70),OFFSET(AB76,0,-1*'MD - IMP'!$D$70,1,1),0)+AA209-IF((COLUMN()-COLUMN($C209)&gt;'MD - IMP'!$D$69),OFFSET(AB76,0,-1*'MD - IMP'!$D$69,1,1),0)</f>
        <v>18</v>
      </c>
      <c r="AC209" s="531">
        <f ca="1">IF((COLUMN()-COLUMN($C209)&gt;'MD - IMP'!$D$70),OFFSET(AC76,0,-1*'MD - IMP'!$D$70,1,1),0)+AB209-IF((COLUMN()-COLUMN($C209)&gt;'MD - IMP'!$D$69),OFFSET(AC76,0,-1*'MD - IMP'!$D$69,1,1),0)</f>
        <v>18</v>
      </c>
      <c r="AD209" s="531">
        <f ca="1">IF((COLUMN()-COLUMN($C209)&gt;'MD - IMP'!$D$70),OFFSET(AD76,0,-1*'MD - IMP'!$D$70,1,1),0)+AC209-IF((COLUMN()-COLUMN($C209)&gt;'MD - IMP'!$D$69),OFFSET(AD76,0,-1*'MD - IMP'!$D$69,1,1),0)</f>
        <v>16</v>
      </c>
      <c r="AE209" s="533">
        <f ca="1">IF((COLUMN()-COLUMN($C209)&gt;'MD - IMP'!$D$70),OFFSET(AE76,0,-1*'MD - IMP'!$D$70,1,1),0)+AD209-IF((COLUMN()-COLUMN($C209)&gt;'MD - IMP'!$D$69),OFFSET(AE76,0,-1*'MD - IMP'!$D$69,1,1),0)</f>
        <v>14</v>
      </c>
      <c r="AF209" s="529"/>
      <c r="AH209" s="529"/>
      <c r="AI209" s="529"/>
      <c r="AL209" s="535"/>
      <c r="AO209" s="535"/>
      <c r="AQ209" s="516"/>
      <c r="AR209" s="529"/>
      <c r="AU209" s="535"/>
      <c r="AX209" s="535"/>
      <c r="BA209" s="535"/>
      <c r="BC209" s="516"/>
      <c r="BD209" s="529"/>
      <c r="BG209" s="535"/>
      <c r="BJ209" s="535"/>
      <c r="BM209" s="535"/>
      <c r="BO209" s="516"/>
      <c r="BP209" s="529"/>
      <c r="BS209" s="535"/>
      <c r="BV209" s="535"/>
      <c r="BY209" s="535"/>
      <c r="CA209" s="516"/>
      <c r="CB209" s="529"/>
      <c r="CE209" s="535"/>
      <c r="CH209" s="535"/>
      <c r="CK209" s="535"/>
      <c r="CM209" s="516"/>
      <c r="CN209" s="529"/>
      <c r="CQ209" s="535"/>
      <c r="CT209" s="535"/>
      <c r="CW209" s="535"/>
      <c r="CY209" s="516"/>
      <c r="CZ209" s="529"/>
      <c r="DC209" s="535"/>
      <c r="DF209" s="535"/>
      <c r="DI209" s="535"/>
      <c r="DK209" s="516"/>
      <c r="DL209" s="529"/>
      <c r="DO209" s="535"/>
      <c r="DR209" s="535"/>
      <c r="DU209" s="535"/>
      <c r="DW209" s="516"/>
      <c r="DX209" s="529"/>
      <c r="EA209" s="535"/>
    </row>
    <row r="210" spans="2:131" x14ac:dyDescent="0.25">
      <c r="B210" s="11" t="str">
        <f>'MD - IMP'!B73</f>
        <v>SC-DE</v>
      </c>
      <c r="C210" s="17"/>
      <c r="D210" s="406">
        <f ca="1">IF((COLUMN()-COLUMN($C210)&gt;'MD - IMP'!$D$74),OFFSET(D77,0,-1*'MD - IMP'!$D$74,1,1),0)+C210-IF((COLUMN()-COLUMN($C210)&gt;'MD - IMP'!$D$73),OFFSET(D77,0,-1*'MD - IMP'!$D$73,1,1),0)</f>
        <v>0</v>
      </c>
      <c r="E210" s="390">
        <f ca="1">IF((COLUMN()-COLUMN($C210)&gt;'MD - IMP'!$D$74),OFFSET(E77,0,-1*'MD - IMP'!$D$74,1,1),0)+D210-IF((COLUMN()-COLUMN($C210)&gt;'MD - IMP'!$D$73),OFFSET(E77,0,-1*'MD - IMP'!$D$73,1,1),0)</f>
        <v>0</v>
      </c>
      <c r="F210" s="390">
        <f ca="1">IF((COLUMN()-COLUMN($C210)&gt;'MD - IMP'!$D$74),OFFSET(F77,0,-1*'MD - IMP'!$D$74,1,1),0)+E210-IF((COLUMN()-COLUMN($C210)&gt;'MD - IMP'!$D$73),OFFSET(F77,0,-1*'MD - IMP'!$D$73,1,1),0)</f>
        <v>0</v>
      </c>
      <c r="G210" s="402">
        <f ca="1">IF((COLUMN()-COLUMN($C210)&gt;'MD - IMP'!$D$74),OFFSET(G77,0,-1*'MD - IMP'!$D$74,1,1),0)+F210-IF((COLUMN()-COLUMN($C210)&gt;'MD - IMP'!$D$73),OFFSET(G77,0,-1*'MD - IMP'!$D$73,1,1),0)</f>
        <v>0</v>
      </c>
      <c r="H210" s="390">
        <f ca="1">IF((COLUMN()-COLUMN($C210)&gt;'MD - IMP'!$D$74),OFFSET(H77,0,-1*'MD - IMP'!$D$74,1,1),0)+G210-IF((COLUMN()-COLUMN($C210)&gt;'MD - IMP'!$D$73),OFFSET(H77,0,-1*'MD - IMP'!$D$73,1,1),0)</f>
        <v>0</v>
      </c>
      <c r="I210" s="390">
        <f ca="1">IF((COLUMN()-COLUMN($C210)&gt;'MD - IMP'!$D$74),OFFSET(I77,0,-1*'MD - IMP'!$D$74,1,1),0)+H210-IF((COLUMN()-COLUMN($C210)&gt;'MD - IMP'!$D$73),OFFSET(I77,0,-1*'MD - IMP'!$D$73,1,1),0)</f>
        <v>0</v>
      </c>
      <c r="J210" s="390">
        <f ca="1">IF((COLUMN()-COLUMN($C210)&gt;'MD - IMP'!$D$74),OFFSET(J77,0,-1*'MD - IMP'!$D$74,1,1),0)+I210-IF((COLUMN()-COLUMN($C210)&gt;'MD - IMP'!$D$73),OFFSET(J77,0,-1*'MD - IMP'!$D$73,1,1),0)</f>
        <v>0</v>
      </c>
      <c r="K210" s="402">
        <f ca="1">IF((COLUMN()-COLUMN($C210)&gt;'MD - IMP'!$D$74),OFFSET(K77,0,-1*'MD - IMP'!$D$74,1,1),0)+J210-IF((COLUMN()-COLUMN($C210)&gt;'MD - IMP'!$D$73),OFFSET(K77,0,-1*'MD - IMP'!$D$73,1,1),0)</f>
        <v>0</v>
      </c>
      <c r="L210" s="277">
        <f ca="1">IF((COLUMN()-COLUMN($C210)&gt;'MD - IMP'!$D$74),OFFSET(L77,0,-1*'MD - IMP'!$D$74,1,1),0)+K210-IF((COLUMN()-COLUMN($C210)&gt;'MD - IMP'!$D$73),OFFSET(L77,0,-1*'MD - IMP'!$D$73,1,1),0)</f>
        <v>4</v>
      </c>
      <c r="M210" s="277">
        <f ca="1">IF((COLUMN()-COLUMN($C210)&gt;'MD - IMP'!$D$74),OFFSET(M77,0,-1*'MD - IMP'!$D$74,1,1),0)+L210-IF((COLUMN()-COLUMN($C210)&gt;'MD - IMP'!$D$73),OFFSET(M77,0,-1*'MD - IMP'!$D$73,1,1),0)</f>
        <v>4</v>
      </c>
      <c r="N210" s="277">
        <f ca="1">IF((COLUMN()-COLUMN($C210)&gt;'MD - IMP'!$D$74),OFFSET(N77,0,-1*'MD - IMP'!$D$74,1,1),0)+M210-IF((COLUMN()-COLUMN($C210)&gt;'MD - IMP'!$D$73),OFFSET(N77,0,-1*'MD - IMP'!$D$73,1,1),0)</f>
        <v>4</v>
      </c>
      <c r="O210" s="344">
        <f ca="1">IF((COLUMN()-COLUMN($C210)&gt;'MD - IMP'!$D$74),OFFSET(O77,0,-1*'MD - IMP'!$D$74,1,1),0)+N210-IF((COLUMN()-COLUMN($C210)&gt;'MD - IMP'!$D$73),OFFSET(O77,0,-1*'MD - IMP'!$D$73,1,1),0)</f>
        <v>4</v>
      </c>
      <c r="P210" s="277">
        <f ca="1">IF((COLUMN()-COLUMN($C210)&gt;'MD - IMP'!$D$74),OFFSET(P77,0,-1*'MD - IMP'!$D$74,1,1),0)+O210-IF((COLUMN()-COLUMN($C210)&gt;'MD - IMP'!$D$73),OFFSET(P77,0,-1*'MD - IMP'!$D$73,1,1),0)</f>
        <v>0</v>
      </c>
      <c r="Q210" s="277">
        <f ca="1">IF((COLUMN()-COLUMN($C210)&gt;'MD - IMP'!$D$74),OFFSET(Q77,0,-1*'MD - IMP'!$D$74,1,1),0)+P210-IF((COLUMN()-COLUMN($C210)&gt;'MD - IMP'!$D$73),OFFSET(Q77,0,-1*'MD - IMP'!$D$73,1,1),0)</f>
        <v>4</v>
      </c>
      <c r="R210" s="277">
        <f ca="1">IF((COLUMN()-COLUMN($C210)&gt;'MD - IMP'!$D$74),OFFSET(R77,0,-1*'MD - IMP'!$D$74,1,1),0)+Q210-IF((COLUMN()-COLUMN($C210)&gt;'MD - IMP'!$D$73),OFFSET(R77,0,-1*'MD - IMP'!$D$73,1,1),0)</f>
        <v>4</v>
      </c>
      <c r="S210" s="344">
        <f ca="1">IF((COLUMN()-COLUMN($C210)&gt;'MD - IMP'!$D$74),OFFSET(S77,0,-1*'MD - IMP'!$D$74,1,1),0)+R210-IF((COLUMN()-COLUMN($C210)&gt;'MD - IMP'!$D$73),OFFSET(S77,0,-1*'MD - IMP'!$D$73,1,1),0)</f>
        <v>4</v>
      </c>
      <c r="T210" s="277">
        <f ca="1">IF((COLUMN()-COLUMN($C210)&gt;'MD - IMP'!$D$74),OFFSET(T77,0,-1*'MD - IMP'!$D$74,1,1),0)+S210-IF((COLUMN()-COLUMN($C210)&gt;'MD - IMP'!$D$73),OFFSET(T77,0,-1*'MD - IMP'!$D$73,1,1),0)</f>
        <v>4</v>
      </c>
      <c r="U210" s="277">
        <f ca="1">IF((COLUMN()-COLUMN($C210)&gt;'MD - IMP'!$D$74),OFFSET(U77,0,-1*'MD - IMP'!$D$74,1,1),0)+T210-IF((COLUMN()-COLUMN($C210)&gt;'MD - IMP'!$D$73),OFFSET(U77,0,-1*'MD - IMP'!$D$73,1,1),0)</f>
        <v>1</v>
      </c>
      <c r="V210" s="277">
        <f ca="1">IF((COLUMN()-COLUMN($C210)&gt;'MD - IMP'!$D$74),OFFSET(V77,0,-1*'MD - IMP'!$D$74,1,1),0)+U210-IF((COLUMN()-COLUMN($C210)&gt;'MD - IMP'!$D$73),OFFSET(V77,0,-1*'MD - IMP'!$D$73,1,1),0)</f>
        <v>1</v>
      </c>
      <c r="W210" s="344">
        <f ca="1">IF((COLUMN()-COLUMN($C210)&gt;'MD - IMP'!$D$74),OFFSET(W77,0,-1*'MD - IMP'!$D$74,1,1),0)+V210-IF((COLUMN()-COLUMN($C210)&gt;'MD - IMP'!$D$73),OFFSET(W77,0,-1*'MD - IMP'!$D$73,1,1),0)</f>
        <v>1</v>
      </c>
      <c r="X210" s="277">
        <f ca="1">IF((COLUMN()-COLUMN($C210)&gt;'MD - IMP'!$D$74),OFFSET(X77,0,-1*'MD - IMP'!$D$74,1,1),0)+W210-IF((COLUMN()-COLUMN($C210)&gt;'MD - IMP'!$D$73),OFFSET(X77,0,-1*'MD - IMP'!$D$73,1,1),0)</f>
        <v>1</v>
      </c>
      <c r="Y210" s="277">
        <f ca="1">IF((COLUMN()-COLUMN($C210)&gt;'MD - IMP'!$D$74),OFFSET(Y77,0,-1*'MD - IMP'!$D$74,1,1),0)+X210-IF((COLUMN()-COLUMN($C210)&gt;'MD - IMP'!$D$73),OFFSET(Y77,0,-1*'MD - IMP'!$D$73,1,1),0)</f>
        <v>0</v>
      </c>
      <c r="Z210" s="277">
        <f ca="1">IF((COLUMN()-COLUMN($C210)&gt;'MD - IMP'!$D$74),OFFSET(Z77,0,-1*'MD - IMP'!$D$74,1,1),0)+Y210-IF((COLUMN()-COLUMN($C210)&gt;'MD - IMP'!$D$73),OFFSET(Z77,0,-1*'MD - IMP'!$D$73,1,1),0)</f>
        <v>0</v>
      </c>
      <c r="AA210" s="344">
        <f ca="1">IF((COLUMN()-COLUMN($C210)&gt;'MD - IMP'!$D$74),OFFSET(AA77,0,-1*'MD - IMP'!$D$74,1,1),0)+Z210-IF((COLUMN()-COLUMN($C210)&gt;'MD - IMP'!$D$73),OFFSET(AA77,0,-1*'MD - IMP'!$D$73,1,1),0)</f>
        <v>0</v>
      </c>
      <c r="AB210" s="277">
        <f ca="1">IF((COLUMN()-COLUMN($C210)&gt;'MD - IMP'!$D$74),OFFSET(AB77,0,-1*'MD - IMP'!$D$74,1,1),0)+AA210-IF((COLUMN()-COLUMN($C210)&gt;'MD - IMP'!$D$73),OFFSET(AB77,0,-1*'MD - IMP'!$D$73,1,1),0)</f>
        <v>0</v>
      </c>
      <c r="AC210" s="277">
        <f ca="1">IF((COLUMN()-COLUMN($C210)&gt;'MD - IMP'!$D$74),OFFSET(AC77,0,-1*'MD - IMP'!$D$74,1,1),0)+AB210-IF((COLUMN()-COLUMN($C210)&gt;'MD - IMP'!$D$73),OFFSET(AC77,0,-1*'MD - IMP'!$D$73,1,1),0)</f>
        <v>0</v>
      </c>
      <c r="AD210" s="277">
        <f ca="1">IF((COLUMN()-COLUMN($C210)&gt;'MD - IMP'!$D$74),OFFSET(AD77,0,-1*'MD - IMP'!$D$74,1,1),0)+AC210-IF((COLUMN()-COLUMN($C210)&gt;'MD - IMP'!$D$73),OFFSET(AD77,0,-1*'MD - IMP'!$D$73,1,1),0)</f>
        <v>0</v>
      </c>
      <c r="AE210" s="280">
        <f ca="1">IF((COLUMN()-COLUMN($C210)&gt;'MD - IMP'!$D$74),OFFSET(AE77,0,-1*'MD - IMP'!$D$74,1,1),0)+AD210-IF((COLUMN()-COLUMN($C210)&gt;'MD - IMP'!$D$73),OFFSET(AE77,0,-1*'MD - IMP'!$D$73,1,1),0)</f>
        <v>0</v>
      </c>
      <c r="AF210" s="16"/>
      <c r="AH210" s="16"/>
      <c r="AI210" s="16"/>
      <c r="AL210" s="15"/>
      <c r="AO210" s="15"/>
      <c r="AQ210" s="17"/>
      <c r="AR210" s="16"/>
      <c r="AU210" s="15"/>
      <c r="AX210" s="15"/>
      <c r="BA210" s="15"/>
      <c r="BC210" s="17"/>
      <c r="BD210" s="16"/>
      <c r="BG210" s="15"/>
      <c r="BJ210" s="15"/>
      <c r="BM210" s="15"/>
      <c r="BO210" s="17"/>
      <c r="BP210" s="16"/>
      <c r="BS210" s="15"/>
      <c r="BV210" s="15"/>
      <c r="BY210" s="15"/>
      <c r="CA210" s="17"/>
      <c r="CB210" s="16"/>
      <c r="CE210" s="15"/>
      <c r="CH210" s="15"/>
      <c r="CK210" s="15"/>
      <c r="CM210" s="17"/>
      <c r="CN210" s="16"/>
      <c r="CQ210" s="15"/>
      <c r="CT210" s="15"/>
      <c r="CW210" s="15"/>
      <c r="CY210" s="17"/>
      <c r="CZ210" s="16"/>
      <c r="DC210" s="15"/>
      <c r="DF210" s="15"/>
      <c r="DI210" s="15"/>
      <c r="DK210" s="17"/>
      <c r="DL210" s="16"/>
      <c r="DO210" s="15"/>
      <c r="DR210" s="15"/>
      <c r="DU210" s="15"/>
      <c r="DW210" s="17"/>
      <c r="DX210" s="16"/>
      <c r="EA210" s="15"/>
    </row>
    <row r="211" spans="2:131" x14ac:dyDescent="0.25">
      <c r="B211" s="11" t="str">
        <f>'MD - IMP'!B74</f>
        <v>SC-SI</v>
      </c>
      <c r="C211" s="17"/>
      <c r="D211" s="406">
        <f ca="1">IF((COLUMN()-COLUMN($C211)&gt;'MD - IMP'!$D$74),OFFSET(D78,0,-1*'MD - IMP'!$D$74,1,1),0)+C211-IF((COLUMN()-COLUMN($C211)&gt;'MD - IMP'!$D$73),OFFSET(D78,0,-1*'MD - IMP'!$D$73,1,1),0)</f>
        <v>0</v>
      </c>
      <c r="E211" s="390">
        <f ca="1">IF((COLUMN()-COLUMN($C211)&gt;'MD - IMP'!$D$74),OFFSET(E78,0,-1*'MD - IMP'!$D$74,1,1),0)+D211-IF((COLUMN()-COLUMN($C211)&gt;'MD - IMP'!$D$73),OFFSET(E78,0,-1*'MD - IMP'!$D$73,1,1),0)</f>
        <v>0</v>
      </c>
      <c r="F211" s="390">
        <f ca="1">IF((COLUMN()-COLUMN($C211)&gt;'MD - IMP'!$D$74),OFFSET(F78,0,-1*'MD - IMP'!$D$74,1,1),0)+E211-IF((COLUMN()-COLUMN($C211)&gt;'MD - IMP'!$D$73),OFFSET(F78,0,-1*'MD - IMP'!$D$73,1,1),0)</f>
        <v>0</v>
      </c>
      <c r="G211" s="402">
        <f ca="1">IF((COLUMN()-COLUMN($C211)&gt;'MD - IMP'!$D$74),OFFSET(G78,0,-1*'MD - IMP'!$D$74,1,1),0)+F211-IF((COLUMN()-COLUMN($C211)&gt;'MD - IMP'!$D$73),OFFSET(G78,0,-1*'MD - IMP'!$D$73,1,1),0)</f>
        <v>0</v>
      </c>
      <c r="H211" s="390">
        <f ca="1">IF((COLUMN()-COLUMN($C211)&gt;'MD - IMP'!$D$74),OFFSET(H78,0,-1*'MD - IMP'!$D$74,1,1),0)+G211-IF((COLUMN()-COLUMN($C211)&gt;'MD - IMP'!$D$73),OFFSET(H78,0,-1*'MD - IMP'!$D$73,1,1),0)</f>
        <v>0</v>
      </c>
      <c r="I211" s="390">
        <f ca="1">IF((COLUMN()-COLUMN($C211)&gt;'MD - IMP'!$D$74),OFFSET(I78,0,-1*'MD - IMP'!$D$74,1,1),0)+H211-IF((COLUMN()-COLUMN($C211)&gt;'MD - IMP'!$D$73),OFFSET(I78,0,-1*'MD - IMP'!$D$73,1,1),0)</f>
        <v>0</v>
      </c>
      <c r="J211" s="390">
        <f ca="1">IF((COLUMN()-COLUMN($C211)&gt;'MD - IMP'!$D$74),OFFSET(J78,0,-1*'MD - IMP'!$D$74,1,1),0)+I211-IF((COLUMN()-COLUMN($C211)&gt;'MD - IMP'!$D$73),OFFSET(J78,0,-1*'MD - IMP'!$D$73,1,1),0)</f>
        <v>0</v>
      </c>
      <c r="K211" s="402">
        <f ca="1">IF((COLUMN()-COLUMN($C211)&gt;'MD - IMP'!$D$74),OFFSET(K78,0,-1*'MD - IMP'!$D$74,1,1),0)+J211-IF((COLUMN()-COLUMN($C211)&gt;'MD - IMP'!$D$73),OFFSET(K78,0,-1*'MD - IMP'!$D$73,1,1),0)</f>
        <v>0</v>
      </c>
      <c r="L211" s="277">
        <f ca="1">IF((COLUMN()-COLUMN($C211)&gt;'MD - IMP'!$D$74),OFFSET(L78,0,-1*'MD - IMP'!$D$74,1,1),0)+K211-IF((COLUMN()-COLUMN($C211)&gt;'MD - IMP'!$D$73),OFFSET(L78,0,-1*'MD - IMP'!$D$73,1,1),0)</f>
        <v>1</v>
      </c>
      <c r="M211" s="277">
        <f ca="1">IF((COLUMN()-COLUMN($C211)&gt;'MD - IMP'!$D$74),OFFSET(M78,0,-1*'MD - IMP'!$D$74,1,1),0)+L211-IF((COLUMN()-COLUMN($C211)&gt;'MD - IMP'!$D$73),OFFSET(M78,0,-1*'MD - IMP'!$D$73,1,1),0)</f>
        <v>1</v>
      </c>
      <c r="N211" s="277">
        <f ca="1">IF((COLUMN()-COLUMN($C211)&gt;'MD - IMP'!$D$74),OFFSET(N78,0,-1*'MD - IMP'!$D$74,1,1),0)+M211-IF((COLUMN()-COLUMN($C211)&gt;'MD - IMP'!$D$73),OFFSET(N78,0,-1*'MD - IMP'!$D$73,1,1),0)</f>
        <v>1</v>
      </c>
      <c r="O211" s="344">
        <f ca="1">IF((COLUMN()-COLUMN($C211)&gt;'MD - IMP'!$D$74),OFFSET(O78,0,-1*'MD - IMP'!$D$74,1,1),0)+N211-IF((COLUMN()-COLUMN($C211)&gt;'MD - IMP'!$D$73),OFFSET(O78,0,-1*'MD - IMP'!$D$73,1,1),0)</f>
        <v>1</v>
      </c>
      <c r="P211" s="277">
        <f ca="1">IF((COLUMN()-COLUMN($C211)&gt;'MD - IMP'!$D$74),OFFSET(P78,0,-1*'MD - IMP'!$D$74,1,1),0)+O211-IF((COLUMN()-COLUMN($C211)&gt;'MD - IMP'!$D$73),OFFSET(P78,0,-1*'MD - IMP'!$D$73,1,1),0)</f>
        <v>4</v>
      </c>
      <c r="Q211" s="277">
        <f ca="1">IF((COLUMN()-COLUMN($C211)&gt;'MD - IMP'!$D$74),OFFSET(Q78,0,-1*'MD - IMP'!$D$74,1,1),0)+P211-IF((COLUMN()-COLUMN($C211)&gt;'MD - IMP'!$D$73),OFFSET(Q78,0,-1*'MD - IMP'!$D$73,1,1),0)</f>
        <v>4</v>
      </c>
      <c r="R211" s="277">
        <f ca="1">IF((COLUMN()-COLUMN($C211)&gt;'MD - IMP'!$D$74),OFFSET(R78,0,-1*'MD - IMP'!$D$74,1,1),0)+Q211-IF((COLUMN()-COLUMN($C211)&gt;'MD - IMP'!$D$73),OFFSET(R78,0,-1*'MD - IMP'!$D$73,1,1),0)</f>
        <v>4</v>
      </c>
      <c r="S211" s="344">
        <f ca="1">IF((COLUMN()-COLUMN($C211)&gt;'MD - IMP'!$D$74),OFFSET(S78,0,-1*'MD - IMP'!$D$74,1,1),0)+R211-IF((COLUMN()-COLUMN($C211)&gt;'MD - IMP'!$D$73),OFFSET(S78,0,-1*'MD - IMP'!$D$73,1,1),0)</f>
        <v>4</v>
      </c>
      <c r="T211" s="277">
        <f ca="1">IF((COLUMN()-COLUMN($C211)&gt;'MD - IMP'!$D$74),OFFSET(T78,0,-1*'MD - IMP'!$D$74,1,1),0)+S211-IF((COLUMN()-COLUMN($C211)&gt;'MD - IMP'!$D$73),OFFSET(T78,0,-1*'MD - IMP'!$D$73,1,1),0)</f>
        <v>1</v>
      </c>
      <c r="U211" s="277">
        <f ca="1">IF((COLUMN()-COLUMN($C211)&gt;'MD - IMP'!$D$74),OFFSET(U78,0,-1*'MD - IMP'!$D$74,1,1),0)+T211-IF((COLUMN()-COLUMN($C211)&gt;'MD - IMP'!$D$73),OFFSET(U78,0,-1*'MD - IMP'!$D$73,1,1),0)</f>
        <v>7</v>
      </c>
      <c r="V211" s="277">
        <f ca="1">IF((COLUMN()-COLUMN($C211)&gt;'MD - IMP'!$D$74),OFFSET(V78,0,-1*'MD - IMP'!$D$74,1,1),0)+U211-IF((COLUMN()-COLUMN($C211)&gt;'MD - IMP'!$D$73),OFFSET(V78,0,-1*'MD - IMP'!$D$73,1,1),0)</f>
        <v>7</v>
      </c>
      <c r="W211" s="344">
        <f ca="1">IF((COLUMN()-COLUMN($C211)&gt;'MD - IMP'!$D$74),OFFSET(W78,0,-1*'MD - IMP'!$D$74,1,1),0)+V211-IF((COLUMN()-COLUMN($C211)&gt;'MD - IMP'!$D$73),OFFSET(W78,0,-1*'MD - IMP'!$D$73,1,1),0)</f>
        <v>7</v>
      </c>
      <c r="X211" s="277">
        <f ca="1">IF((COLUMN()-COLUMN($C211)&gt;'MD - IMP'!$D$74),OFFSET(X78,0,-1*'MD - IMP'!$D$74,1,1),0)+W211-IF((COLUMN()-COLUMN($C211)&gt;'MD - IMP'!$D$73),OFFSET(X78,0,-1*'MD - IMP'!$D$73,1,1),0)</f>
        <v>6</v>
      </c>
      <c r="Y211" s="277">
        <f ca="1">IF((COLUMN()-COLUMN($C211)&gt;'MD - IMP'!$D$74),OFFSET(Y78,0,-1*'MD - IMP'!$D$74,1,1),0)+X211-IF((COLUMN()-COLUMN($C211)&gt;'MD - IMP'!$D$73),OFFSET(Y78,0,-1*'MD - IMP'!$D$73,1,1),0)</f>
        <v>4</v>
      </c>
      <c r="Z211" s="277">
        <f ca="1">IF((COLUMN()-COLUMN($C211)&gt;'MD - IMP'!$D$74),OFFSET(Z78,0,-1*'MD - IMP'!$D$74,1,1),0)+Y211-IF((COLUMN()-COLUMN($C211)&gt;'MD - IMP'!$D$73),OFFSET(Z78,0,-1*'MD - IMP'!$D$73,1,1),0)</f>
        <v>5</v>
      </c>
      <c r="AA211" s="344">
        <f ca="1">IF((COLUMN()-COLUMN($C211)&gt;'MD - IMP'!$D$74),OFFSET(AA78,0,-1*'MD - IMP'!$D$74,1,1),0)+Z211-IF((COLUMN()-COLUMN($C211)&gt;'MD - IMP'!$D$73),OFFSET(AA78,0,-1*'MD - IMP'!$D$73,1,1),0)</f>
        <v>6</v>
      </c>
      <c r="AB211" s="277">
        <f ca="1">IF((COLUMN()-COLUMN($C211)&gt;'MD - IMP'!$D$74),OFFSET(AB78,0,-1*'MD - IMP'!$D$74,1,1),0)+AA211-IF((COLUMN()-COLUMN($C211)&gt;'MD - IMP'!$D$73),OFFSET(AB78,0,-1*'MD - IMP'!$D$73,1,1),0)</f>
        <v>7</v>
      </c>
      <c r="AC211" s="277">
        <f ca="1">IF((COLUMN()-COLUMN($C211)&gt;'MD - IMP'!$D$74),OFFSET(AC78,0,-1*'MD - IMP'!$D$74,1,1),0)+AB211-IF((COLUMN()-COLUMN($C211)&gt;'MD - IMP'!$D$73),OFFSET(AC78,0,-1*'MD - IMP'!$D$73,1,1),0)</f>
        <v>3</v>
      </c>
      <c r="AD211" s="277">
        <f ca="1">IF((COLUMN()-COLUMN($C211)&gt;'MD - IMP'!$D$74),OFFSET(AD78,0,-1*'MD - IMP'!$D$74,1,1),0)+AC211-IF((COLUMN()-COLUMN($C211)&gt;'MD - IMP'!$D$73),OFFSET(AD78,0,-1*'MD - IMP'!$D$73,1,1),0)</f>
        <v>2</v>
      </c>
      <c r="AE211" s="280">
        <f ca="1">IF((COLUMN()-COLUMN($C211)&gt;'MD - IMP'!$D$74),OFFSET(AE78,0,-1*'MD - IMP'!$D$74,1,1),0)+AD211-IF((COLUMN()-COLUMN($C211)&gt;'MD - IMP'!$D$73),OFFSET(AE78,0,-1*'MD - IMP'!$D$73,1,1),0)</f>
        <v>1</v>
      </c>
      <c r="AF211" s="16"/>
      <c r="AH211" s="16"/>
      <c r="AI211" s="16"/>
      <c r="AL211" s="15"/>
      <c r="AO211" s="15"/>
      <c r="AQ211" s="17"/>
      <c r="AR211" s="16"/>
      <c r="AU211" s="15"/>
      <c r="AX211" s="15"/>
      <c r="BA211" s="15"/>
      <c r="BC211" s="17"/>
      <c r="BD211" s="16"/>
      <c r="BG211" s="15"/>
      <c r="BJ211" s="15"/>
      <c r="BM211" s="15"/>
      <c r="BO211" s="17"/>
      <c r="BP211" s="16"/>
      <c r="BS211" s="15"/>
      <c r="BV211" s="15"/>
      <c r="BY211" s="15"/>
      <c r="CA211" s="17"/>
      <c r="CB211" s="16"/>
      <c r="CE211" s="15"/>
      <c r="CH211" s="15"/>
      <c r="CK211" s="15"/>
      <c r="CM211" s="17"/>
      <c r="CN211" s="16"/>
      <c r="CQ211" s="15"/>
      <c r="CT211" s="15"/>
      <c r="CW211" s="15"/>
      <c r="CY211" s="17"/>
      <c r="CZ211" s="16"/>
      <c r="DC211" s="15"/>
      <c r="DF211" s="15"/>
      <c r="DI211" s="15"/>
      <c r="DK211" s="17"/>
      <c r="DL211" s="16"/>
      <c r="DO211" s="15"/>
      <c r="DR211" s="15"/>
      <c r="DU211" s="15"/>
      <c r="DW211" s="17"/>
      <c r="DX211" s="16"/>
      <c r="EA211" s="15"/>
    </row>
    <row r="212" spans="2:131" x14ac:dyDescent="0.25">
      <c r="B212" s="11" t="str">
        <f>'MD - IMP'!B75</f>
        <v>SC-JI</v>
      </c>
      <c r="C212" s="17"/>
      <c r="D212" s="528">
        <f ca="1">IF((COLUMN()-COLUMN($C212)&gt;'MD - IMP'!$D$74),OFFSET(D79,0,-1*'MD - IMP'!$D$74,1,1),0)+C212-IF((COLUMN()-COLUMN($C212)&gt;'MD - IMP'!$D$73),OFFSET(D79,0,-1*'MD - IMP'!$D$73,1,1),0)</f>
        <v>0</v>
      </c>
      <c r="E212" s="529">
        <f ca="1">IF((COLUMN()-COLUMN($C212)&gt;'MD - IMP'!$D$74),OFFSET(E79,0,-1*'MD - IMP'!$D$74,1,1),0)+D212-IF((COLUMN()-COLUMN($C212)&gt;'MD - IMP'!$D$73),OFFSET(E79,0,-1*'MD - IMP'!$D$73,1,1),0)</f>
        <v>0</v>
      </c>
      <c r="F212" s="529">
        <f ca="1">IF((COLUMN()-COLUMN($C212)&gt;'MD - IMP'!$D$74),OFFSET(F79,0,-1*'MD - IMP'!$D$74,1,1),0)+E212-IF((COLUMN()-COLUMN($C212)&gt;'MD - IMP'!$D$73),OFFSET(F79,0,-1*'MD - IMP'!$D$73,1,1),0)</f>
        <v>0</v>
      </c>
      <c r="G212" s="530">
        <f ca="1">IF((COLUMN()-COLUMN($C212)&gt;'MD - IMP'!$D$74),OFFSET(G79,0,-1*'MD - IMP'!$D$74,1,1),0)+F212-IF((COLUMN()-COLUMN($C212)&gt;'MD - IMP'!$D$73),OFFSET(G79,0,-1*'MD - IMP'!$D$73,1,1),0)</f>
        <v>0</v>
      </c>
      <c r="H212" s="529">
        <f ca="1">IF((COLUMN()-COLUMN($C212)&gt;'MD - IMP'!$D$74),OFFSET(H79,0,-1*'MD - IMP'!$D$74,1,1),0)+G212-IF((COLUMN()-COLUMN($C212)&gt;'MD - IMP'!$D$73),OFFSET(H79,0,-1*'MD - IMP'!$D$73,1,1),0)</f>
        <v>0</v>
      </c>
      <c r="I212" s="529">
        <f ca="1">IF((COLUMN()-COLUMN($C212)&gt;'MD - IMP'!$D$74),OFFSET(I79,0,-1*'MD - IMP'!$D$74,1,1),0)+H212-IF((COLUMN()-COLUMN($C212)&gt;'MD - IMP'!$D$73),OFFSET(I79,0,-1*'MD - IMP'!$D$73,1,1),0)</f>
        <v>0</v>
      </c>
      <c r="J212" s="529">
        <f ca="1">IF((COLUMN()-COLUMN($C212)&gt;'MD - IMP'!$D$74),OFFSET(J79,0,-1*'MD - IMP'!$D$74,1,1),0)+I212-IF((COLUMN()-COLUMN($C212)&gt;'MD - IMP'!$D$73),OFFSET(J79,0,-1*'MD - IMP'!$D$73,1,1),0)</f>
        <v>0</v>
      </c>
      <c r="K212" s="530">
        <f ca="1">IF((COLUMN()-COLUMN($C212)&gt;'MD - IMP'!$D$74),OFFSET(K79,0,-1*'MD - IMP'!$D$74,1,1),0)+J212-IF((COLUMN()-COLUMN($C212)&gt;'MD - IMP'!$D$73),OFFSET(K79,0,-1*'MD - IMP'!$D$73,1,1),0)</f>
        <v>0</v>
      </c>
      <c r="L212" s="531">
        <f ca="1">IF((COLUMN()-COLUMN($C212)&gt;'MD - IMP'!$D$74),OFFSET(L79,0,-1*'MD - IMP'!$D$74,1,1),0)+K212-IF((COLUMN()-COLUMN($C212)&gt;'MD - IMP'!$D$73),OFFSET(L79,0,-1*'MD - IMP'!$D$73,1,1),0)</f>
        <v>0</v>
      </c>
      <c r="M212" s="531">
        <f ca="1">IF((COLUMN()-COLUMN($C212)&gt;'MD - IMP'!$D$74),OFFSET(M79,0,-1*'MD - IMP'!$D$74,1,1),0)+L212-IF((COLUMN()-COLUMN($C212)&gt;'MD - IMP'!$D$73),OFFSET(M79,0,-1*'MD - IMP'!$D$73,1,1),0)</f>
        <v>0</v>
      </c>
      <c r="N212" s="531">
        <f ca="1">IF((COLUMN()-COLUMN($C212)&gt;'MD - IMP'!$D$74),OFFSET(N79,0,-1*'MD - IMP'!$D$74,1,1),0)+M212-IF((COLUMN()-COLUMN($C212)&gt;'MD - IMP'!$D$73),OFFSET(N79,0,-1*'MD - IMP'!$D$73,1,1),0)</f>
        <v>0</v>
      </c>
      <c r="O212" s="532">
        <f ca="1">IF((COLUMN()-COLUMN($C212)&gt;'MD - IMP'!$D$74),OFFSET(O79,0,-1*'MD - IMP'!$D$74,1,1),0)+N212-IF((COLUMN()-COLUMN($C212)&gt;'MD - IMP'!$D$73),OFFSET(O79,0,-1*'MD - IMP'!$D$73,1,1),0)</f>
        <v>0</v>
      </c>
      <c r="P212" s="531">
        <f ca="1">IF((COLUMN()-COLUMN($C212)&gt;'MD - IMP'!$D$74),OFFSET(P79,0,-1*'MD - IMP'!$D$74,1,1),0)+O212-IF((COLUMN()-COLUMN($C212)&gt;'MD - IMP'!$D$73),OFFSET(P79,0,-1*'MD - IMP'!$D$73,1,1),0)</f>
        <v>1</v>
      </c>
      <c r="Q212" s="531">
        <f ca="1">IF((COLUMN()-COLUMN($C212)&gt;'MD - IMP'!$D$74),OFFSET(Q79,0,-1*'MD - IMP'!$D$74,1,1),0)+P212-IF((COLUMN()-COLUMN($C212)&gt;'MD - IMP'!$D$73),OFFSET(Q79,0,-1*'MD - IMP'!$D$73,1,1),0)</f>
        <v>1</v>
      </c>
      <c r="R212" s="531">
        <f ca="1">IF((COLUMN()-COLUMN($C212)&gt;'MD - IMP'!$D$74),OFFSET(R79,0,-1*'MD - IMP'!$D$74,1,1),0)+Q212-IF((COLUMN()-COLUMN($C212)&gt;'MD - IMP'!$D$73),OFFSET(R79,0,-1*'MD - IMP'!$D$73,1,1),0)</f>
        <v>1</v>
      </c>
      <c r="S212" s="532">
        <f ca="1">IF((COLUMN()-COLUMN($C212)&gt;'MD - IMP'!$D$74),OFFSET(S79,0,-1*'MD - IMP'!$D$74,1,1),0)+R212-IF((COLUMN()-COLUMN($C212)&gt;'MD - IMP'!$D$73),OFFSET(S79,0,-1*'MD - IMP'!$D$73,1,1),0)</f>
        <v>1</v>
      </c>
      <c r="T212" s="531">
        <f ca="1">IF((COLUMN()-COLUMN($C212)&gt;'MD - IMP'!$D$74),OFFSET(T79,0,-1*'MD - IMP'!$D$74,1,1),0)+S212-IF((COLUMN()-COLUMN($C212)&gt;'MD - IMP'!$D$73),OFFSET(T79,0,-1*'MD - IMP'!$D$73,1,1),0)</f>
        <v>4</v>
      </c>
      <c r="U212" s="531">
        <f ca="1">IF((COLUMN()-COLUMN($C212)&gt;'MD - IMP'!$D$74),OFFSET(U79,0,-1*'MD - IMP'!$D$74,1,1),0)+T212-IF((COLUMN()-COLUMN($C212)&gt;'MD - IMP'!$D$73),OFFSET(U79,0,-1*'MD - IMP'!$D$73,1,1),0)</f>
        <v>5</v>
      </c>
      <c r="V212" s="531">
        <f ca="1">IF((COLUMN()-COLUMN($C212)&gt;'MD - IMP'!$D$74),OFFSET(V79,0,-1*'MD - IMP'!$D$74,1,1),0)+U212-IF((COLUMN()-COLUMN($C212)&gt;'MD - IMP'!$D$73),OFFSET(V79,0,-1*'MD - IMP'!$D$73,1,1),0)</f>
        <v>5</v>
      </c>
      <c r="W212" s="532">
        <f ca="1">IF((COLUMN()-COLUMN($C212)&gt;'MD - IMP'!$D$74),OFFSET(W79,0,-1*'MD - IMP'!$D$74,1,1),0)+V212-IF((COLUMN()-COLUMN($C212)&gt;'MD - IMP'!$D$73),OFFSET(W79,0,-1*'MD - IMP'!$D$73,1,1),0)</f>
        <v>6</v>
      </c>
      <c r="X212" s="531">
        <f ca="1">IF((COLUMN()-COLUMN($C212)&gt;'MD - IMP'!$D$74),OFFSET(X79,0,-1*'MD - IMP'!$D$74,1,1),0)+W212-IF((COLUMN()-COLUMN($C212)&gt;'MD - IMP'!$D$73),OFFSET(X79,0,-1*'MD - IMP'!$D$73,1,1),0)</f>
        <v>3</v>
      </c>
      <c r="Y212" s="531">
        <f ca="1">IF((COLUMN()-COLUMN($C212)&gt;'MD - IMP'!$D$74),OFFSET(Y79,0,-1*'MD - IMP'!$D$74,1,1),0)+X212-IF((COLUMN()-COLUMN($C212)&gt;'MD - IMP'!$D$73),OFFSET(Y79,0,-1*'MD - IMP'!$D$73,1,1),0)</f>
        <v>9</v>
      </c>
      <c r="Z212" s="531">
        <f ca="1">IF((COLUMN()-COLUMN($C212)&gt;'MD - IMP'!$D$74),OFFSET(Z79,0,-1*'MD - IMP'!$D$74,1,1),0)+Y212-IF((COLUMN()-COLUMN($C212)&gt;'MD - IMP'!$D$73),OFFSET(Z79,0,-1*'MD - IMP'!$D$73,1,1),0)</f>
        <v>9</v>
      </c>
      <c r="AA212" s="532">
        <f ca="1">IF((COLUMN()-COLUMN($C212)&gt;'MD - IMP'!$D$74),OFFSET(AA79,0,-1*'MD - IMP'!$D$74,1,1),0)+Z212-IF((COLUMN()-COLUMN($C212)&gt;'MD - IMP'!$D$73),OFFSET(AA79,0,-1*'MD - IMP'!$D$73,1,1),0)</f>
        <v>8</v>
      </c>
      <c r="AB212" s="531">
        <f ca="1">IF((COLUMN()-COLUMN($C212)&gt;'MD - IMP'!$D$74),OFFSET(AB79,0,-1*'MD - IMP'!$D$74,1,1),0)+AA212-IF((COLUMN()-COLUMN($C212)&gt;'MD - IMP'!$D$73),OFFSET(AB79,0,-1*'MD - IMP'!$D$73,1,1),0)</f>
        <v>7</v>
      </c>
      <c r="AC212" s="531">
        <f ca="1">IF((COLUMN()-COLUMN($C212)&gt;'MD - IMP'!$D$74),OFFSET(AC79,0,-1*'MD - IMP'!$D$74,1,1),0)+AB212-IF((COLUMN()-COLUMN($C212)&gt;'MD - IMP'!$D$73),OFFSET(AC79,0,-1*'MD - IMP'!$D$73,1,1),0)</f>
        <v>8</v>
      </c>
      <c r="AD212" s="531">
        <f ca="1">IF((COLUMN()-COLUMN($C212)&gt;'MD - IMP'!$D$74),OFFSET(AD79,0,-1*'MD - IMP'!$D$74,1,1),0)+AC212-IF((COLUMN()-COLUMN($C212)&gt;'MD - IMP'!$D$73),OFFSET(AD79,0,-1*'MD - IMP'!$D$73,1,1),0)</f>
        <v>8</v>
      </c>
      <c r="AE212" s="533">
        <f ca="1">IF((COLUMN()-COLUMN($C212)&gt;'MD - IMP'!$D$74),OFFSET(AE79,0,-1*'MD - IMP'!$D$74,1,1),0)+AD212-IF((COLUMN()-COLUMN($C212)&gt;'MD - IMP'!$D$73),OFFSET(AE79,0,-1*'MD - IMP'!$D$73,1,1),0)</f>
        <v>10</v>
      </c>
      <c r="AF212" s="16"/>
      <c r="AH212" s="16"/>
      <c r="AI212" s="16"/>
      <c r="AL212" s="15"/>
      <c r="AO212" s="15"/>
      <c r="AQ212" s="17"/>
      <c r="AR212" s="16"/>
      <c r="AU212" s="15"/>
      <c r="AX212" s="15"/>
      <c r="BA212" s="15"/>
      <c r="BC212" s="17"/>
      <c r="BD212" s="16"/>
      <c r="BG212" s="15"/>
      <c r="BJ212" s="15"/>
      <c r="BM212" s="15"/>
      <c r="BO212" s="17"/>
      <c r="BP212" s="16"/>
      <c r="BS212" s="15"/>
      <c r="BV212" s="15"/>
      <c r="BY212" s="15"/>
      <c r="CA212" s="17"/>
      <c r="CB212" s="16"/>
      <c r="CE212" s="15"/>
      <c r="CH212" s="15"/>
      <c r="CK212" s="15"/>
      <c r="CM212" s="17"/>
      <c r="CN212" s="16"/>
      <c r="CQ212" s="15"/>
      <c r="CT212" s="15"/>
      <c r="CW212" s="15"/>
      <c r="CY212" s="17"/>
      <c r="CZ212" s="16"/>
      <c r="DC212" s="15"/>
      <c r="DF212" s="15"/>
      <c r="DI212" s="15"/>
      <c r="DK212" s="17"/>
      <c r="DL212" s="16"/>
      <c r="DO212" s="15"/>
      <c r="DR212" s="15"/>
      <c r="DU212" s="15"/>
      <c r="DW212" s="17"/>
      <c r="DX212" s="16"/>
      <c r="EA212" s="15"/>
    </row>
    <row r="213" spans="2:131" s="534" customFormat="1" x14ac:dyDescent="0.25">
      <c r="B213" s="523" t="str">
        <f>'MD - IMP'!B76</f>
        <v>SC-SP</v>
      </c>
      <c r="C213" s="516"/>
      <c r="D213" s="528">
        <f ca="1">IF((COLUMN()-COLUMN($C213)&gt;'MD - IMP'!$D$74),OFFSET(D80,0,-1*'MD - IMP'!$D$74,1,1),0)+C213-IF((COLUMN()-COLUMN($C213)&gt;'MD - IMP'!$D$73),OFFSET(D80,0,-1*'MD - IMP'!$D$73,1,1),0)</f>
        <v>0</v>
      </c>
      <c r="E213" s="529">
        <f ca="1">IF((COLUMN()-COLUMN($C213)&gt;'MD - IMP'!$D$74),OFFSET(E80,0,-1*'MD - IMP'!$D$74,1,1),0)+D213-IF((COLUMN()-COLUMN($C213)&gt;'MD - IMP'!$D$73),OFFSET(E80,0,-1*'MD - IMP'!$D$73,1,1),0)</f>
        <v>0</v>
      </c>
      <c r="F213" s="529">
        <f ca="1">IF((COLUMN()-COLUMN($C213)&gt;'MD - IMP'!$D$74),OFFSET(F80,0,-1*'MD - IMP'!$D$74,1,1),0)+E213-IF((COLUMN()-COLUMN($C213)&gt;'MD - IMP'!$D$73),OFFSET(F80,0,-1*'MD - IMP'!$D$73,1,1),0)</f>
        <v>0</v>
      </c>
      <c r="G213" s="530">
        <f ca="1">IF((COLUMN()-COLUMN($C213)&gt;'MD - IMP'!$D$74),OFFSET(G80,0,-1*'MD - IMP'!$D$74,1,1),0)+F213-IF((COLUMN()-COLUMN($C213)&gt;'MD - IMP'!$D$73),OFFSET(G80,0,-1*'MD - IMP'!$D$73,1,1),0)</f>
        <v>0</v>
      </c>
      <c r="H213" s="529">
        <f ca="1">IF((COLUMN()-COLUMN($C213)&gt;'MD - IMP'!$D$74),OFFSET(H80,0,-1*'MD - IMP'!$D$74,1,1),0)+G213-IF((COLUMN()-COLUMN($C213)&gt;'MD - IMP'!$D$73),OFFSET(H80,0,-1*'MD - IMP'!$D$73,1,1),0)</f>
        <v>0</v>
      </c>
      <c r="I213" s="529">
        <f ca="1">IF((COLUMN()-COLUMN($C213)&gt;'MD - IMP'!$D$74),OFFSET(I80,0,-1*'MD - IMP'!$D$74,1,1),0)+H213-IF((COLUMN()-COLUMN($C213)&gt;'MD - IMP'!$D$73),OFFSET(I80,0,-1*'MD - IMP'!$D$73,1,1),0)</f>
        <v>0</v>
      </c>
      <c r="J213" s="529">
        <f ca="1">IF((COLUMN()-COLUMN($C213)&gt;'MD - IMP'!$D$74),OFFSET(J80,0,-1*'MD - IMP'!$D$74,1,1),0)+I213-IF((COLUMN()-COLUMN($C213)&gt;'MD - IMP'!$D$73),OFFSET(J80,0,-1*'MD - IMP'!$D$73,1,1),0)</f>
        <v>0</v>
      </c>
      <c r="K213" s="530">
        <f ca="1">IF((COLUMN()-COLUMN($C213)&gt;'MD - IMP'!$D$74),OFFSET(K80,0,-1*'MD - IMP'!$D$74,1,1),0)+J213-IF((COLUMN()-COLUMN($C213)&gt;'MD - IMP'!$D$73),OFFSET(K80,0,-1*'MD - IMP'!$D$73,1,1),0)</f>
        <v>0</v>
      </c>
      <c r="L213" s="531">
        <f ca="1">IF((COLUMN()-COLUMN($C213)&gt;'MD - IMP'!$D$74),OFFSET(L80,0,-1*'MD - IMP'!$D$74,1,1),0)+K213-IF((COLUMN()-COLUMN($C213)&gt;'MD - IMP'!$D$73),OFFSET(L80,0,-1*'MD - IMP'!$D$73,1,1),0)</f>
        <v>0</v>
      </c>
      <c r="M213" s="531">
        <f ca="1">IF((COLUMN()-COLUMN($C213)&gt;'MD - IMP'!$D$74),OFFSET(M80,0,-1*'MD - IMP'!$D$74,1,1),0)+L213-IF((COLUMN()-COLUMN($C213)&gt;'MD - IMP'!$D$73),OFFSET(M80,0,-1*'MD - IMP'!$D$73,1,1),0)</f>
        <v>0</v>
      </c>
      <c r="N213" s="531">
        <f ca="1">IF((COLUMN()-COLUMN($C213)&gt;'MD - IMP'!$D$74),OFFSET(N80,0,-1*'MD - IMP'!$D$74,1,1),0)+M213-IF((COLUMN()-COLUMN($C213)&gt;'MD - IMP'!$D$73),OFFSET(N80,0,-1*'MD - IMP'!$D$73,1,1),0)</f>
        <v>0</v>
      </c>
      <c r="O213" s="532">
        <f ca="1">IF((COLUMN()-COLUMN($C213)&gt;'MD - IMP'!$D$74),OFFSET(O80,0,-1*'MD - IMP'!$D$74,1,1),0)+N213-IF((COLUMN()-COLUMN($C213)&gt;'MD - IMP'!$D$73),OFFSET(O80,0,-1*'MD - IMP'!$D$73,1,1),0)</f>
        <v>0</v>
      </c>
      <c r="P213" s="531">
        <f ca="1">IF((COLUMN()-COLUMN($C213)&gt;'MD - IMP'!$D$74),OFFSET(P80,0,-1*'MD - IMP'!$D$74,1,1),0)+O213-IF((COLUMN()-COLUMN($C213)&gt;'MD - IMP'!$D$73),OFFSET(P80,0,-1*'MD - IMP'!$D$73,1,1),0)</f>
        <v>0</v>
      </c>
      <c r="Q213" s="531">
        <f ca="1">IF((COLUMN()-COLUMN($C213)&gt;'MD - IMP'!$D$74),OFFSET(Q80,0,-1*'MD - IMP'!$D$74,1,1),0)+P213-IF((COLUMN()-COLUMN($C213)&gt;'MD - IMP'!$D$73),OFFSET(Q80,0,-1*'MD - IMP'!$D$73,1,1),0)</f>
        <v>0</v>
      </c>
      <c r="R213" s="531">
        <f ca="1">IF((COLUMN()-COLUMN($C213)&gt;'MD - IMP'!$D$74),OFFSET(R80,0,-1*'MD - IMP'!$D$74,1,1),0)+Q213-IF((COLUMN()-COLUMN($C213)&gt;'MD - IMP'!$D$73),OFFSET(R80,0,-1*'MD - IMP'!$D$73,1,1),0)</f>
        <v>1</v>
      </c>
      <c r="S213" s="532">
        <f ca="1">IF((COLUMN()-COLUMN($C213)&gt;'MD - IMP'!$D$74),OFFSET(S80,0,-1*'MD - IMP'!$D$74,1,1),0)+R213-IF((COLUMN()-COLUMN($C213)&gt;'MD - IMP'!$D$73),OFFSET(S80,0,-1*'MD - IMP'!$D$73,1,1),0)</f>
        <v>2</v>
      </c>
      <c r="T213" s="531">
        <f ca="1">IF((COLUMN()-COLUMN($C213)&gt;'MD - IMP'!$D$74),OFFSET(T80,0,-1*'MD - IMP'!$D$74,1,1),0)+S213-IF((COLUMN()-COLUMN($C213)&gt;'MD - IMP'!$D$73),OFFSET(T80,0,-1*'MD - IMP'!$D$73,1,1),0)</f>
        <v>2</v>
      </c>
      <c r="U213" s="531">
        <f ca="1">IF((COLUMN()-COLUMN($C213)&gt;'MD - IMP'!$D$74),OFFSET(U80,0,-1*'MD - IMP'!$D$74,1,1),0)+T213-IF((COLUMN()-COLUMN($C213)&gt;'MD - IMP'!$D$73),OFFSET(U80,0,-1*'MD - IMP'!$D$73,1,1),0)</f>
        <v>2</v>
      </c>
      <c r="V213" s="531">
        <f ca="1">IF((COLUMN()-COLUMN($C213)&gt;'MD - IMP'!$D$74),OFFSET(V80,0,-1*'MD - IMP'!$D$74,1,1),0)+U213-IF((COLUMN()-COLUMN($C213)&gt;'MD - IMP'!$D$73),OFFSET(V80,0,-1*'MD - IMP'!$D$73,1,1),0)</f>
        <v>5</v>
      </c>
      <c r="W213" s="532">
        <f ca="1">IF((COLUMN()-COLUMN($C213)&gt;'MD - IMP'!$D$74),OFFSET(W80,0,-1*'MD - IMP'!$D$74,1,1),0)+V213-IF((COLUMN()-COLUMN($C213)&gt;'MD - IMP'!$D$73),OFFSET(W80,0,-1*'MD - IMP'!$D$73,1,1),0)</f>
        <v>9</v>
      </c>
      <c r="X213" s="531">
        <f ca="1">IF((COLUMN()-COLUMN($C213)&gt;'MD - IMP'!$D$74),OFFSET(X80,0,-1*'MD - IMP'!$D$74,1,1),0)+W213-IF((COLUMN()-COLUMN($C213)&gt;'MD - IMP'!$D$73),OFFSET(X80,0,-1*'MD - IMP'!$D$73,1,1),0)</f>
        <v>10</v>
      </c>
      <c r="Y213" s="531">
        <f ca="1">IF((COLUMN()-COLUMN($C213)&gt;'MD - IMP'!$D$74),OFFSET(Y80,0,-1*'MD - IMP'!$D$74,1,1),0)+X213-IF((COLUMN()-COLUMN($C213)&gt;'MD - IMP'!$D$73),OFFSET(Y80,0,-1*'MD - IMP'!$D$73,1,1),0)</f>
        <v>10</v>
      </c>
      <c r="Z213" s="531">
        <f ca="1">IF((COLUMN()-COLUMN($C213)&gt;'MD - IMP'!$D$74),OFFSET(Z80,0,-1*'MD - IMP'!$D$74,1,1),0)+Y213-IF((COLUMN()-COLUMN($C213)&gt;'MD - IMP'!$D$73),OFFSET(Z80,0,-1*'MD - IMP'!$D$73,1,1),0)</f>
        <v>8</v>
      </c>
      <c r="AA213" s="532">
        <f ca="1">IF((COLUMN()-COLUMN($C213)&gt;'MD - IMP'!$D$74),OFFSET(AA80,0,-1*'MD - IMP'!$D$74,1,1),0)+Z213-IF((COLUMN()-COLUMN($C213)&gt;'MD - IMP'!$D$73),OFFSET(AA80,0,-1*'MD - IMP'!$D$73,1,1),0)</f>
        <v>12</v>
      </c>
      <c r="AB213" s="531">
        <f ca="1">IF((COLUMN()-COLUMN($C213)&gt;'MD - IMP'!$D$74),OFFSET(AB80,0,-1*'MD - IMP'!$D$74,1,1),0)+AA213-IF((COLUMN()-COLUMN($C213)&gt;'MD - IMP'!$D$73),OFFSET(AB80,0,-1*'MD - IMP'!$D$73,1,1),0)</f>
        <v>18</v>
      </c>
      <c r="AC213" s="531">
        <f ca="1">IF((COLUMN()-COLUMN($C213)&gt;'MD - IMP'!$D$74),OFFSET(AC80,0,-1*'MD - IMP'!$D$74,1,1),0)+AB213-IF((COLUMN()-COLUMN($C213)&gt;'MD - IMP'!$D$73),OFFSET(AC80,0,-1*'MD - IMP'!$D$73,1,1),0)</f>
        <v>18</v>
      </c>
      <c r="AD213" s="531">
        <f ca="1">IF((COLUMN()-COLUMN($C213)&gt;'MD - IMP'!$D$74),OFFSET(AD80,0,-1*'MD - IMP'!$D$74,1,1),0)+AC213-IF((COLUMN()-COLUMN($C213)&gt;'MD - IMP'!$D$73),OFFSET(AD80,0,-1*'MD - IMP'!$D$73,1,1),0)</f>
        <v>16</v>
      </c>
      <c r="AE213" s="533">
        <f ca="1">IF((COLUMN()-COLUMN($C213)&gt;'MD - IMP'!$D$74),OFFSET(AE80,0,-1*'MD - IMP'!$D$74,1,1),0)+AD213-IF((COLUMN()-COLUMN($C213)&gt;'MD - IMP'!$D$73),OFFSET(AE80,0,-1*'MD - IMP'!$D$73,1,1),0)</f>
        <v>14</v>
      </c>
      <c r="AF213" s="529"/>
      <c r="AH213" s="529"/>
      <c r="AI213" s="529"/>
      <c r="AL213" s="535"/>
      <c r="AO213" s="535"/>
      <c r="AQ213" s="516"/>
      <c r="AR213" s="529"/>
      <c r="AU213" s="535"/>
      <c r="AX213" s="535"/>
      <c r="BA213" s="535"/>
      <c r="BC213" s="516"/>
      <c r="BD213" s="529"/>
      <c r="BG213" s="535"/>
      <c r="BJ213" s="535"/>
      <c r="BM213" s="535"/>
      <c r="BO213" s="516"/>
      <c r="BP213" s="529"/>
      <c r="BS213" s="535"/>
      <c r="BV213" s="535"/>
      <c r="BY213" s="535"/>
      <c r="CA213" s="516"/>
      <c r="CB213" s="529"/>
      <c r="CE213" s="535"/>
      <c r="CH213" s="535"/>
      <c r="CK213" s="535"/>
      <c r="CM213" s="516"/>
      <c r="CN213" s="529"/>
      <c r="CQ213" s="535"/>
      <c r="CT213" s="535"/>
      <c r="CW213" s="535"/>
      <c r="CY213" s="516"/>
      <c r="CZ213" s="529"/>
      <c r="DC213" s="535"/>
      <c r="DF213" s="535"/>
      <c r="DI213" s="535"/>
      <c r="DK213" s="516"/>
      <c r="DL213" s="529"/>
      <c r="DO213" s="535"/>
      <c r="DR213" s="535"/>
      <c r="DU213" s="535"/>
      <c r="DW213" s="516"/>
      <c r="DX213" s="529"/>
      <c r="EA213" s="535"/>
    </row>
    <row r="214" spans="2:131" x14ac:dyDescent="0.25">
      <c r="B214" s="11" t="str">
        <f>'MD - IMP'!B77</f>
        <v>OP-DE</v>
      </c>
      <c r="C214" s="17"/>
      <c r="D214" s="406">
        <f ca="1">IF((COLUMN()-COLUMN($C214)&gt;'MD - IMP'!$D$78),OFFSET(D81,0,-1*'MD - IMP'!$D$78,1,1),0)+C214-IF((COLUMN()-COLUMN($C214)&gt;'MD - IMP'!$D$77),OFFSET(D81,0,-1*'MD - IMP'!$D$77,1,1),0)</f>
        <v>0</v>
      </c>
      <c r="E214" s="390">
        <f ca="1">IF((COLUMN()-COLUMN($C214)&gt;'MD - IMP'!$D$78),OFFSET(E81,0,-1*'MD - IMP'!$D$78,1,1),0)+D214-IF((COLUMN()-COLUMN($C214)&gt;'MD - IMP'!$D$77),OFFSET(E81,0,-1*'MD - IMP'!$D$77,1,1),0)</f>
        <v>0</v>
      </c>
      <c r="F214" s="390">
        <f ca="1">IF((COLUMN()-COLUMN($C214)&gt;'MD - IMP'!$D$78),OFFSET(F81,0,-1*'MD - IMP'!$D$78,1,1),0)+E214-IF((COLUMN()-COLUMN($C214)&gt;'MD - IMP'!$D$77),OFFSET(F81,0,-1*'MD - IMP'!$D$77,1,1),0)</f>
        <v>0</v>
      </c>
      <c r="G214" s="402">
        <f ca="1">IF((COLUMN()-COLUMN($C214)&gt;'MD - IMP'!$D$78),OFFSET(G81,0,-1*'MD - IMP'!$D$78,1,1),0)+F214-IF((COLUMN()-COLUMN($C214)&gt;'MD - IMP'!$D$77),OFFSET(G81,0,-1*'MD - IMP'!$D$77,1,1),0)</f>
        <v>0</v>
      </c>
      <c r="H214" s="390">
        <f ca="1">IF((COLUMN()-COLUMN($C214)&gt;'MD - IMP'!$D$78),OFFSET(H81,0,-1*'MD - IMP'!$D$78,1,1),0)+G214-IF((COLUMN()-COLUMN($C214)&gt;'MD - IMP'!$D$77),OFFSET(H81,0,-1*'MD - IMP'!$D$77,1,1),0)</f>
        <v>0</v>
      </c>
      <c r="I214" s="390">
        <f ca="1">IF((COLUMN()-COLUMN($C214)&gt;'MD - IMP'!$D$78),OFFSET(I81,0,-1*'MD - IMP'!$D$78,1,1),0)+H214-IF((COLUMN()-COLUMN($C214)&gt;'MD - IMP'!$D$77),OFFSET(I81,0,-1*'MD - IMP'!$D$77,1,1),0)</f>
        <v>0</v>
      </c>
      <c r="J214" s="390">
        <f ca="1">IF((COLUMN()-COLUMN($C214)&gt;'MD - IMP'!$D$78),OFFSET(J81,0,-1*'MD - IMP'!$D$78,1,1),0)+I214-IF((COLUMN()-COLUMN($C214)&gt;'MD - IMP'!$D$77),OFFSET(J81,0,-1*'MD - IMP'!$D$77,1,1),0)</f>
        <v>0</v>
      </c>
      <c r="K214" s="402">
        <f ca="1">IF((COLUMN()-COLUMN($C214)&gt;'MD - IMP'!$D$78),OFFSET(K81,0,-1*'MD - IMP'!$D$78,1,1),0)+J214-IF((COLUMN()-COLUMN($C214)&gt;'MD - IMP'!$D$77),OFFSET(K81,0,-1*'MD - IMP'!$D$77,1,1),0)</f>
        <v>0</v>
      </c>
      <c r="L214" s="277">
        <f ca="1">IF((COLUMN()-COLUMN($C214)&gt;'MD - IMP'!$D$78),OFFSET(L81,0,-1*'MD - IMP'!$D$78,1,1),0)+K214-IF((COLUMN()-COLUMN($C214)&gt;'MD - IMP'!$D$77),OFFSET(L81,0,-1*'MD - IMP'!$D$77,1,1),0)</f>
        <v>4</v>
      </c>
      <c r="M214" s="277">
        <f ca="1">IF((COLUMN()-COLUMN($C214)&gt;'MD - IMP'!$D$78),OFFSET(M81,0,-1*'MD - IMP'!$D$78,1,1),0)+L214-IF((COLUMN()-COLUMN($C214)&gt;'MD - IMP'!$D$77),OFFSET(M81,0,-1*'MD - IMP'!$D$77,1,1),0)</f>
        <v>4</v>
      </c>
      <c r="N214" s="277">
        <f ca="1">IF((COLUMN()-COLUMN($C214)&gt;'MD - IMP'!$D$78),OFFSET(N81,0,-1*'MD - IMP'!$D$78,1,1),0)+M214-IF((COLUMN()-COLUMN($C214)&gt;'MD - IMP'!$D$77),OFFSET(N81,0,-1*'MD - IMP'!$D$77,1,1),0)</f>
        <v>4</v>
      </c>
      <c r="O214" s="344">
        <f ca="1">IF((COLUMN()-COLUMN($C214)&gt;'MD - IMP'!$D$78),OFFSET(O81,0,-1*'MD - IMP'!$D$78,1,1),0)+N214-IF((COLUMN()-COLUMN($C214)&gt;'MD - IMP'!$D$77),OFFSET(O81,0,-1*'MD - IMP'!$D$77,1,1),0)</f>
        <v>4</v>
      </c>
      <c r="P214" s="277">
        <f ca="1">IF((COLUMN()-COLUMN($C214)&gt;'MD - IMP'!$D$78),OFFSET(P81,0,-1*'MD - IMP'!$D$78,1,1),0)+O214-IF((COLUMN()-COLUMN($C214)&gt;'MD - IMP'!$D$77),OFFSET(P81,0,-1*'MD - IMP'!$D$77,1,1),0)</f>
        <v>0</v>
      </c>
      <c r="Q214" s="277">
        <f ca="1">IF((COLUMN()-COLUMN($C214)&gt;'MD - IMP'!$D$78),OFFSET(Q81,0,-1*'MD - IMP'!$D$78,1,1),0)+P214-IF((COLUMN()-COLUMN($C214)&gt;'MD - IMP'!$D$77),OFFSET(Q81,0,-1*'MD - IMP'!$D$77,1,1),0)</f>
        <v>4</v>
      </c>
      <c r="R214" s="277">
        <f ca="1">IF((COLUMN()-COLUMN($C214)&gt;'MD - IMP'!$D$78),OFFSET(R81,0,-1*'MD - IMP'!$D$78,1,1),0)+Q214-IF((COLUMN()-COLUMN($C214)&gt;'MD - IMP'!$D$77),OFFSET(R81,0,-1*'MD - IMP'!$D$77,1,1),0)</f>
        <v>4</v>
      </c>
      <c r="S214" s="344">
        <f ca="1">IF((COLUMN()-COLUMN($C214)&gt;'MD - IMP'!$D$78),OFFSET(S81,0,-1*'MD - IMP'!$D$78,1,1),0)+R214-IF((COLUMN()-COLUMN($C214)&gt;'MD - IMP'!$D$77),OFFSET(S81,0,-1*'MD - IMP'!$D$77,1,1),0)</f>
        <v>4</v>
      </c>
      <c r="T214" s="277">
        <f ca="1">IF((COLUMN()-COLUMN($C214)&gt;'MD - IMP'!$D$78),OFFSET(T81,0,-1*'MD - IMP'!$D$78,1,1),0)+S214-IF((COLUMN()-COLUMN($C214)&gt;'MD - IMP'!$D$77),OFFSET(T81,0,-1*'MD - IMP'!$D$77,1,1),0)</f>
        <v>4</v>
      </c>
      <c r="U214" s="277">
        <f ca="1">IF((COLUMN()-COLUMN($C214)&gt;'MD - IMP'!$D$78),OFFSET(U81,0,-1*'MD - IMP'!$D$78,1,1),0)+T214-IF((COLUMN()-COLUMN($C214)&gt;'MD - IMP'!$D$77),OFFSET(U81,0,-1*'MD - IMP'!$D$77,1,1),0)</f>
        <v>1</v>
      </c>
      <c r="V214" s="277">
        <f ca="1">IF((COLUMN()-COLUMN($C214)&gt;'MD - IMP'!$D$78),OFFSET(V81,0,-1*'MD - IMP'!$D$78,1,1),0)+U214-IF((COLUMN()-COLUMN($C214)&gt;'MD - IMP'!$D$77),OFFSET(V81,0,-1*'MD - IMP'!$D$77,1,1),0)</f>
        <v>1</v>
      </c>
      <c r="W214" s="344">
        <f ca="1">IF((COLUMN()-COLUMN($C214)&gt;'MD - IMP'!$D$78),OFFSET(W81,0,-1*'MD - IMP'!$D$78,1,1),0)+V214-IF((COLUMN()-COLUMN($C214)&gt;'MD - IMP'!$D$77),OFFSET(W81,0,-1*'MD - IMP'!$D$77,1,1),0)</f>
        <v>1</v>
      </c>
      <c r="X214" s="277">
        <f ca="1">IF((COLUMN()-COLUMN($C214)&gt;'MD - IMP'!$D$78),OFFSET(X81,0,-1*'MD - IMP'!$D$78,1,1),0)+W214-IF((COLUMN()-COLUMN($C214)&gt;'MD - IMP'!$D$77),OFFSET(X81,0,-1*'MD - IMP'!$D$77,1,1),0)</f>
        <v>1</v>
      </c>
      <c r="Y214" s="277">
        <f ca="1">IF((COLUMN()-COLUMN($C214)&gt;'MD - IMP'!$D$78),OFFSET(Y81,0,-1*'MD - IMP'!$D$78,1,1),0)+X214-IF((COLUMN()-COLUMN($C214)&gt;'MD - IMP'!$D$77),OFFSET(Y81,0,-1*'MD - IMP'!$D$77,1,1),0)</f>
        <v>0</v>
      </c>
      <c r="Z214" s="277">
        <f ca="1">IF((COLUMN()-COLUMN($C214)&gt;'MD - IMP'!$D$78),OFFSET(Z81,0,-1*'MD - IMP'!$D$78,1,1),0)+Y214-IF((COLUMN()-COLUMN($C214)&gt;'MD - IMP'!$D$77),OFFSET(Z81,0,-1*'MD - IMP'!$D$77,1,1),0)</f>
        <v>0</v>
      </c>
      <c r="AA214" s="344">
        <f ca="1">IF((COLUMN()-COLUMN($C214)&gt;'MD - IMP'!$D$78),OFFSET(AA81,0,-1*'MD - IMP'!$D$78,1,1),0)+Z214-IF((COLUMN()-COLUMN($C214)&gt;'MD - IMP'!$D$77),OFFSET(AA81,0,-1*'MD - IMP'!$D$77,1,1),0)</f>
        <v>0</v>
      </c>
      <c r="AB214" s="277">
        <f ca="1">IF((COLUMN()-COLUMN($C214)&gt;'MD - IMP'!$D$78),OFFSET(AB81,0,-1*'MD - IMP'!$D$78,1,1),0)+AA214-IF((COLUMN()-COLUMN($C214)&gt;'MD - IMP'!$D$77),OFFSET(AB81,0,-1*'MD - IMP'!$D$77,1,1),0)</f>
        <v>0</v>
      </c>
      <c r="AC214" s="277">
        <f ca="1">IF((COLUMN()-COLUMN($C214)&gt;'MD - IMP'!$D$78),OFFSET(AC81,0,-1*'MD - IMP'!$D$78,1,1),0)+AB214-IF((COLUMN()-COLUMN($C214)&gt;'MD - IMP'!$D$77),OFFSET(AC81,0,-1*'MD - IMP'!$D$77,1,1),0)</f>
        <v>0</v>
      </c>
      <c r="AD214" s="277">
        <f ca="1">IF((COLUMN()-COLUMN($C214)&gt;'MD - IMP'!$D$78),OFFSET(AD81,0,-1*'MD - IMP'!$D$78,1,1),0)+AC214-IF((COLUMN()-COLUMN($C214)&gt;'MD - IMP'!$D$77),OFFSET(AD81,0,-1*'MD - IMP'!$D$77,1,1),0)</f>
        <v>0</v>
      </c>
      <c r="AE214" s="280">
        <f ca="1">IF((COLUMN()-COLUMN($C214)&gt;'MD - IMP'!$D$78),OFFSET(AE81,0,-1*'MD - IMP'!$D$78,1,1),0)+AD214-IF((COLUMN()-COLUMN($C214)&gt;'MD - IMP'!$D$77),OFFSET(AE81,0,-1*'MD - IMP'!$D$77,1,1),0)</f>
        <v>0</v>
      </c>
      <c r="AF214" s="16"/>
      <c r="AH214" s="16"/>
      <c r="AI214" s="16"/>
      <c r="AL214" s="15"/>
      <c r="AO214" s="15"/>
      <c r="AQ214" s="17"/>
      <c r="AR214" s="16"/>
      <c r="AU214" s="15"/>
      <c r="AX214" s="15"/>
      <c r="BA214" s="15"/>
      <c r="BC214" s="17"/>
      <c r="BD214" s="16"/>
      <c r="BG214" s="15"/>
      <c r="BJ214" s="15"/>
      <c r="BM214" s="15"/>
      <c r="BO214" s="17"/>
      <c r="BP214" s="16"/>
      <c r="BS214" s="15"/>
      <c r="BV214" s="15"/>
      <c r="BY214" s="15"/>
      <c r="CA214" s="17"/>
      <c r="CB214" s="16"/>
      <c r="CE214" s="15"/>
      <c r="CH214" s="15"/>
      <c r="CK214" s="15"/>
      <c r="CM214" s="17"/>
      <c r="CN214" s="16"/>
      <c r="CQ214" s="15"/>
      <c r="CT214" s="15"/>
      <c r="CW214" s="15"/>
      <c r="CY214" s="17"/>
      <c r="CZ214" s="16"/>
      <c r="DC214" s="15"/>
      <c r="DF214" s="15"/>
      <c r="DI214" s="15"/>
      <c r="DK214" s="17"/>
      <c r="DL214" s="16"/>
      <c r="DO214" s="15"/>
      <c r="DR214" s="15"/>
      <c r="DU214" s="15"/>
      <c r="DW214" s="17"/>
      <c r="DX214" s="16"/>
      <c r="EA214" s="15"/>
    </row>
    <row r="215" spans="2:131" x14ac:dyDescent="0.25">
      <c r="B215" s="11" t="str">
        <f>'MD - IMP'!B78</f>
        <v>OP-SI</v>
      </c>
      <c r="C215" s="17"/>
      <c r="D215" s="406">
        <f ca="1">IF((COLUMN()-COLUMN($C215)&gt;'MD - IMP'!$D$78),OFFSET(D82,0,-1*'MD - IMP'!$D$78,1,1),0)+C215-IF((COLUMN()-COLUMN($C215)&gt;'MD - IMP'!$D$77),OFFSET(D82,0,-1*'MD - IMP'!$D$77,1,1),0)</f>
        <v>0</v>
      </c>
      <c r="E215" s="390">
        <f ca="1">IF((COLUMN()-COLUMN($C215)&gt;'MD - IMP'!$D$78),OFFSET(E82,0,-1*'MD - IMP'!$D$78,1,1),0)+D215-IF((COLUMN()-COLUMN($C215)&gt;'MD - IMP'!$D$77),OFFSET(E82,0,-1*'MD - IMP'!$D$77,1,1),0)</f>
        <v>0</v>
      </c>
      <c r="F215" s="390">
        <f ca="1">IF((COLUMN()-COLUMN($C215)&gt;'MD - IMP'!$D$78),OFFSET(F82,0,-1*'MD - IMP'!$D$78,1,1),0)+E215-IF((COLUMN()-COLUMN($C215)&gt;'MD - IMP'!$D$77),OFFSET(F82,0,-1*'MD - IMP'!$D$77,1,1),0)</f>
        <v>0</v>
      </c>
      <c r="G215" s="402">
        <f ca="1">IF((COLUMN()-COLUMN($C215)&gt;'MD - IMP'!$D$78),OFFSET(G82,0,-1*'MD - IMP'!$D$78,1,1),0)+F215-IF((COLUMN()-COLUMN($C215)&gt;'MD - IMP'!$D$77),OFFSET(G82,0,-1*'MD - IMP'!$D$77,1,1),0)</f>
        <v>0</v>
      </c>
      <c r="H215" s="390">
        <f ca="1">IF((COLUMN()-COLUMN($C215)&gt;'MD - IMP'!$D$78),OFFSET(H82,0,-1*'MD - IMP'!$D$78,1,1),0)+G215-IF((COLUMN()-COLUMN($C215)&gt;'MD - IMP'!$D$77),OFFSET(H82,0,-1*'MD - IMP'!$D$77,1,1),0)</f>
        <v>0</v>
      </c>
      <c r="I215" s="390">
        <f ca="1">IF((COLUMN()-COLUMN($C215)&gt;'MD - IMP'!$D$78),OFFSET(I82,0,-1*'MD - IMP'!$D$78,1,1),0)+H215-IF((COLUMN()-COLUMN($C215)&gt;'MD - IMP'!$D$77),OFFSET(I82,0,-1*'MD - IMP'!$D$77,1,1),0)</f>
        <v>0</v>
      </c>
      <c r="J215" s="390">
        <f ca="1">IF((COLUMN()-COLUMN($C215)&gt;'MD - IMP'!$D$78),OFFSET(J82,0,-1*'MD - IMP'!$D$78,1,1),0)+I215-IF((COLUMN()-COLUMN($C215)&gt;'MD - IMP'!$D$77),OFFSET(J82,0,-1*'MD - IMP'!$D$77,1,1),0)</f>
        <v>0</v>
      </c>
      <c r="K215" s="402">
        <f ca="1">IF((COLUMN()-COLUMN($C215)&gt;'MD - IMP'!$D$78),OFFSET(K82,0,-1*'MD - IMP'!$D$78,1,1),0)+J215-IF((COLUMN()-COLUMN($C215)&gt;'MD - IMP'!$D$77),OFFSET(K82,0,-1*'MD - IMP'!$D$77,1,1),0)</f>
        <v>0</v>
      </c>
      <c r="L215" s="277">
        <f ca="1">IF((COLUMN()-COLUMN($C215)&gt;'MD - IMP'!$D$78),OFFSET(L82,0,-1*'MD - IMP'!$D$78,1,1),0)+K215-IF((COLUMN()-COLUMN($C215)&gt;'MD - IMP'!$D$77),OFFSET(L82,0,-1*'MD - IMP'!$D$77,1,1),0)</f>
        <v>1</v>
      </c>
      <c r="M215" s="277">
        <f ca="1">IF((COLUMN()-COLUMN($C215)&gt;'MD - IMP'!$D$78),OFFSET(M82,0,-1*'MD - IMP'!$D$78,1,1),0)+L215-IF((COLUMN()-COLUMN($C215)&gt;'MD - IMP'!$D$77),OFFSET(M82,0,-1*'MD - IMP'!$D$77,1,1),0)</f>
        <v>1</v>
      </c>
      <c r="N215" s="277">
        <f ca="1">IF((COLUMN()-COLUMN($C215)&gt;'MD - IMP'!$D$78),OFFSET(N82,0,-1*'MD - IMP'!$D$78,1,1),0)+M215-IF((COLUMN()-COLUMN($C215)&gt;'MD - IMP'!$D$77),OFFSET(N82,0,-1*'MD - IMP'!$D$77,1,1),0)</f>
        <v>1</v>
      </c>
      <c r="O215" s="344">
        <f ca="1">IF((COLUMN()-COLUMN($C215)&gt;'MD - IMP'!$D$78),OFFSET(O82,0,-1*'MD - IMP'!$D$78,1,1),0)+N215-IF((COLUMN()-COLUMN($C215)&gt;'MD - IMP'!$D$77),OFFSET(O82,0,-1*'MD - IMP'!$D$77,1,1),0)</f>
        <v>1</v>
      </c>
      <c r="P215" s="277">
        <f ca="1">IF((COLUMN()-COLUMN($C215)&gt;'MD - IMP'!$D$78),OFFSET(P82,0,-1*'MD - IMP'!$D$78,1,1),0)+O215-IF((COLUMN()-COLUMN($C215)&gt;'MD - IMP'!$D$77),OFFSET(P82,0,-1*'MD - IMP'!$D$77,1,1),0)</f>
        <v>4</v>
      </c>
      <c r="Q215" s="277">
        <f ca="1">IF((COLUMN()-COLUMN($C215)&gt;'MD - IMP'!$D$78),OFFSET(Q82,0,-1*'MD - IMP'!$D$78,1,1),0)+P215-IF((COLUMN()-COLUMN($C215)&gt;'MD - IMP'!$D$77),OFFSET(Q82,0,-1*'MD - IMP'!$D$77,1,1),0)</f>
        <v>4</v>
      </c>
      <c r="R215" s="277">
        <f ca="1">IF((COLUMN()-COLUMN($C215)&gt;'MD - IMP'!$D$78),OFFSET(R82,0,-1*'MD - IMP'!$D$78,1,1),0)+Q215-IF((COLUMN()-COLUMN($C215)&gt;'MD - IMP'!$D$77),OFFSET(R82,0,-1*'MD - IMP'!$D$77,1,1),0)</f>
        <v>4</v>
      </c>
      <c r="S215" s="344">
        <f ca="1">IF((COLUMN()-COLUMN($C215)&gt;'MD - IMP'!$D$78),OFFSET(S82,0,-1*'MD - IMP'!$D$78,1,1),0)+R215-IF((COLUMN()-COLUMN($C215)&gt;'MD - IMP'!$D$77),OFFSET(S82,0,-1*'MD - IMP'!$D$77,1,1),0)</f>
        <v>4</v>
      </c>
      <c r="T215" s="277">
        <f ca="1">IF((COLUMN()-COLUMN($C215)&gt;'MD - IMP'!$D$78),OFFSET(T82,0,-1*'MD - IMP'!$D$78,1,1),0)+S215-IF((COLUMN()-COLUMN($C215)&gt;'MD - IMP'!$D$77),OFFSET(T82,0,-1*'MD - IMP'!$D$77,1,1),0)</f>
        <v>1</v>
      </c>
      <c r="U215" s="277">
        <f ca="1">IF((COLUMN()-COLUMN($C215)&gt;'MD - IMP'!$D$78),OFFSET(U82,0,-1*'MD - IMP'!$D$78,1,1),0)+T215-IF((COLUMN()-COLUMN($C215)&gt;'MD - IMP'!$D$77),OFFSET(U82,0,-1*'MD - IMP'!$D$77,1,1),0)</f>
        <v>7</v>
      </c>
      <c r="V215" s="277">
        <f ca="1">IF((COLUMN()-COLUMN($C215)&gt;'MD - IMP'!$D$78),OFFSET(V82,0,-1*'MD - IMP'!$D$78,1,1),0)+U215-IF((COLUMN()-COLUMN($C215)&gt;'MD - IMP'!$D$77),OFFSET(V82,0,-1*'MD - IMP'!$D$77,1,1),0)</f>
        <v>7</v>
      </c>
      <c r="W215" s="344">
        <f ca="1">IF((COLUMN()-COLUMN($C215)&gt;'MD - IMP'!$D$78),OFFSET(W82,0,-1*'MD - IMP'!$D$78,1,1),0)+V215-IF((COLUMN()-COLUMN($C215)&gt;'MD - IMP'!$D$77),OFFSET(W82,0,-1*'MD - IMP'!$D$77,1,1),0)</f>
        <v>7</v>
      </c>
      <c r="X215" s="277">
        <f ca="1">IF((COLUMN()-COLUMN($C215)&gt;'MD - IMP'!$D$78),OFFSET(X82,0,-1*'MD - IMP'!$D$78,1,1),0)+W215-IF((COLUMN()-COLUMN($C215)&gt;'MD - IMP'!$D$77),OFFSET(X82,0,-1*'MD - IMP'!$D$77,1,1),0)</f>
        <v>6</v>
      </c>
      <c r="Y215" s="277">
        <f ca="1">IF((COLUMN()-COLUMN($C215)&gt;'MD - IMP'!$D$78),OFFSET(Y82,0,-1*'MD - IMP'!$D$78,1,1),0)+X215-IF((COLUMN()-COLUMN($C215)&gt;'MD - IMP'!$D$77),OFFSET(Y82,0,-1*'MD - IMP'!$D$77,1,1),0)</f>
        <v>4</v>
      </c>
      <c r="Z215" s="277">
        <f ca="1">IF((COLUMN()-COLUMN($C215)&gt;'MD - IMP'!$D$78),OFFSET(Z82,0,-1*'MD - IMP'!$D$78,1,1),0)+Y215-IF((COLUMN()-COLUMN($C215)&gt;'MD - IMP'!$D$77),OFFSET(Z82,0,-1*'MD - IMP'!$D$77,1,1),0)</f>
        <v>5</v>
      </c>
      <c r="AA215" s="344">
        <f ca="1">IF((COLUMN()-COLUMN($C215)&gt;'MD - IMP'!$D$78),OFFSET(AA82,0,-1*'MD - IMP'!$D$78,1,1),0)+Z215-IF((COLUMN()-COLUMN($C215)&gt;'MD - IMP'!$D$77),OFFSET(AA82,0,-1*'MD - IMP'!$D$77,1,1),0)</f>
        <v>6</v>
      </c>
      <c r="AB215" s="277">
        <f ca="1">IF((COLUMN()-COLUMN($C215)&gt;'MD - IMP'!$D$78),OFFSET(AB82,0,-1*'MD - IMP'!$D$78,1,1),0)+AA215-IF((COLUMN()-COLUMN($C215)&gt;'MD - IMP'!$D$77),OFFSET(AB82,0,-1*'MD - IMP'!$D$77,1,1),0)</f>
        <v>7</v>
      </c>
      <c r="AC215" s="277">
        <f ca="1">IF((COLUMN()-COLUMN($C215)&gt;'MD - IMP'!$D$78),OFFSET(AC82,0,-1*'MD - IMP'!$D$78,1,1),0)+AB215-IF((COLUMN()-COLUMN($C215)&gt;'MD - IMP'!$D$77),OFFSET(AC82,0,-1*'MD - IMP'!$D$77,1,1),0)</f>
        <v>3</v>
      </c>
      <c r="AD215" s="277">
        <f ca="1">IF((COLUMN()-COLUMN($C215)&gt;'MD - IMP'!$D$78),OFFSET(AD82,0,-1*'MD - IMP'!$D$78,1,1),0)+AC215-IF((COLUMN()-COLUMN($C215)&gt;'MD - IMP'!$D$77),OFFSET(AD82,0,-1*'MD - IMP'!$D$77,1,1),0)</f>
        <v>2</v>
      </c>
      <c r="AE215" s="280">
        <f ca="1">IF((COLUMN()-COLUMN($C215)&gt;'MD - IMP'!$D$78),OFFSET(AE82,0,-1*'MD - IMP'!$D$78,1,1),0)+AD215-IF((COLUMN()-COLUMN($C215)&gt;'MD - IMP'!$D$77),OFFSET(AE82,0,-1*'MD - IMP'!$D$77,1,1),0)</f>
        <v>1</v>
      </c>
      <c r="AF215" s="16"/>
      <c r="AH215" s="16"/>
      <c r="AI215" s="16"/>
      <c r="AL215" s="15"/>
      <c r="AO215" s="15"/>
      <c r="AQ215" s="17"/>
      <c r="AR215" s="16"/>
      <c r="AU215" s="15"/>
      <c r="AX215" s="15"/>
      <c r="BA215" s="15"/>
      <c r="BC215" s="17"/>
      <c r="BD215" s="16"/>
      <c r="BG215" s="15"/>
      <c r="BJ215" s="15"/>
      <c r="BM215" s="15"/>
      <c r="BO215" s="17"/>
      <c r="BP215" s="16"/>
      <c r="BS215" s="15"/>
      <c r="BV215" s="15"/>
      <c r="BY215" s="15"/>
      <c r="CA215" s="17"/>
      <c r="CB215" s="16"/>
      <c r="CE215" s="15"/>
      <c r="CH215" s="15"/>
      <c r="CK215" s="15"/>
      <c r="CM215" s="17"/>
      <c r="CN215" s="16"/>
      <c r="CQ215" s="15"/>
      <c r="CT215" s="15"/>
      <c r="CW215" s="15"/>
      <c r="CY215" s="17"/>
      <c r="CZ215" s="16"/>
      <c r="DC215" s="15"/>
      <c r="DF215" s="15"/>
      <c r="DI215" s="15"/>
      <c r="DK215" s="17"/>
      <c r="DL215" s="16"/>
      <c r="DO215" s="15"/>
      <c r="DR215" s="15"/>
      <c r="DU215" s="15"/>
      <c r="DW215" s="17"/>
      <c r="DX215" s="16"/>
      <c r="EA215" s="15"/>
    </row>
    <row r="216" spans="2:131" x14ac:dyDescent="0.25">
      <c r="B216" s="11" t="str">
        <f>'MD - IMP'!B79</f>
        <v>OP-JI</v>
      </c>
      <c r="C216" s="17"/>
      <c r="D216" s="528">
        <f ca="1">IF((COLUMN()-COLUMN($C216)&gt;'MD - IMP'!$D$78),OFFSET(D83,0,-1*'MD - IMP'!$D$78,1,1),0)+C216-IF((COLUMN()-COLUMN($C216)&gt;'MD - IMP'!$D$77),OFFSET(D83,0,-1*'MD - IMP'!$D$77,1,1),0)</f>
        <v>0</v>
      </c>
      <c r="E216" s="529">
        <f ca="1">IF((COLUMN()-COLUMN($C216)&gt;'MD - IMP'!$D$78),OFFSET(E83,0,-1*'MD - IMP'!$D$78,1,1),0)+D216-IF((COLUMN()-COLUMN($C216)&gt;'MD - IMP'!$D$77),OFFSET(E83,0,-1*'MD - IMP'!$D$77,1,1),0)</f>
        <v>0</v>
      </c>
      <c r="F216" s="529">
        <f ca="1">IF((COLUMN()-COLUMN($C216)&gt;'MD - IMP'!$D$78),OFFSET(F83,0,-1*'MD - IMP'!$D$78,1,1),0)+E216-IF((COLUMN()-COLUMN($C216)&gt;'MD - IMP'!$D$77),OFFSET(F83,0,-1*'MD - IMP'!$D$77,1,1),0)</f>
        <v>0</v>
      </c>
      <c r="G216" s="530">
        <f ca="1">IF((COLUMN()-COLUMN($C216)&gt;'MD - IMP'!$D$78),OFFSET(G83,0,-1*'MD - IMP'!$D$78,1,1),0)+F216-IF((COLUMN()-COLUMN($C216)&gt;'MD - IMP'!$D$77),OFFSET(G83,0,-1*'MD - IMP'!$D$77,1,1),0)</f>
        <v>0</v>
      </c>
      <c r="H216" s="529">
        <f ca="1">IF((COLUMN()-COLUMN($C216)&gt;'MD - IMP'!$D$78),OFFSET(H83,0,-1*'MD - IMP'!$D$78,1,1),0)+G216-IF((COLUMN()-COLUMN($C216)&gt;'MD - IMP'!$D$77),OFFSET(H83,0,-1*'MD - IMP'!$D$77,1,1),0)</f>
        <v>0</v>
      </c>
      <c r="I216" s="529">
        <f ca="1">IF((COLUMN()-COLUMN($C216)&gt;'MD - IMP'!$D$78),OFFSET(I83,0,-1*'MD - IMP'!$D$78,1,1),0)+H216-IF((COLUMN()-COLUMN($C216)&gt;'MD - IMP'!$D$77),OFFSET(I83,0,-1*'MD - IMP'!$D$77,1,1),0)</f>
        <v>0</v>
      </c>
      <c r="J216" s="529">
        <f ca="1">IF((COLUMN()-COLUMN($C216)&gt;'MD - IMP'!$D$78),OFFSET(J83,0,-1*'MD - IMP'!$D$78,1,1),0)+I216-IF((COLUMN()-COLUMN($C216)&gt;'MD - IMP'!$D$77),OFFSET(J83,0,-1*'MD - IMP'!$D$77,1,1),0)</f>
        <v>0</v>
      </c>
      <c r="K216" s="530">
        <f ca="1">IF((COLUMN()-COLUMN($C216)&gt;'MD - IMP'!$D$78),OFFSET(K83,0,-1*'MD - IMP'!$D$78,1,1),0)+J216-IF((COLUMN()-COLUMN($C216)&gt;'MD - IMP'!$D$77),OFFSET(K83,0,-1*'MD - IMP'!$D$77,1,1),0)</f>
        <v>0</v>
      </c>
      <c r="L216" s="531">
        <f ca="1">IF((COLUMN()-COLUMN($C216)&gt;'MD - IMP'!$D$78),OFFSET(L83,0,-1*'MD - IMP'!$D$78,1,1),0)+K216-IF((COLUMN()-COLUMN($C216)&gt;'MD - IMP'!$D$77),OFFSET(L83,0,-1*'MD - IMP'!$D$77,1,1),0)</f>
        <v>0</v>
      </c>
      <c r="M216" s="531">
        <f ca="1">IF((COLUMN()-COLUMN($C216)&gt;'MD - IMP'!$D$78),OFFSET(M83,0,-1*'MD - IMP'!$D$78,1,1),0)+L216-IF((COLUMN()-COLUMN($C216)&gt;'MD - IMP'!$D$77),OFFSET(M83,0,-1*'MD - IMP'!$D$77,1,1),0)</f>
        <v>0</v>
      </c>
      <c r="N216" s="531">
        <f ca="1">IF((COLUMN()-COLUMN($C216)&gt;'MD - IMP'!$D$78),OFFSET(N83,0,-1*'MD - IMP'!$D$78,1,1),0)+M216-IF((COLUMN()-COLUMN($C216)&gt;'MD - IMP'!$D$77),OFFSET(N83,0,-1*'MD - IMP'!$D$77,1,1),0)</f>
        <v>0</v>
      </c>
      <c r="O216" s="532">
        <f ca="1">IF((COLUMN()-COLUMN($C216)&gt;'MD - IMP'!$D$78),OFFSET(O83,0,-1*'MD - IMP'!$D$78,1,1),0)+N216-IF((COLUMN()-COLUMN($C216)&gt;'MD - IMP'!$D$77),OFFSET(O83,0,-1*'MD - IMP'!$D$77,1,1),0)</f>
        <v>0</v>
      </c>
      <c r="P216" s="531">
        <f ca="1">IF((COLUMN()-COLUMN($C216)&gt;'MD - IMP'!$D$78),OFFSET(P83,0,-1*'MD - IMP'!$D$78,1,1),0)+O216-IF((COLUMN()-COLUMN($C216)&gt;'MD - IMP'!$D$77),OFFSET(P83,0,-1*'MD - IMP'!$D$77,1,1),0)</f>
        <v>1</v>
      </c>
      <c r="Q216" s="531">
        <f ca="1">IF((COLUMN()-COLUMN($C216)&gt;'MD - IMP'!$D$78),OFFSET(Q83,0,-1*'MD - IMP'!$D$78,1,1),0)+P216-IF((COLUMN()-COLUMN($C216)&gt;'MD - IMP'!$D$77),OFFSET(Q83,0,-1*'MD - IMP'!$D$77,1,1),0)</f>
        <v>1</v>
      </c>
      <c r="R216" s="531">
        <f ca="1">IF((COLUMN()-COLUMN($C216)&gt;'MD - IMP'!$D$78),OFFSET(R83,0,-1*'MD - IMP'!$D$78,1,1),0)+Q216-IF((COLUMN()-COLUMN($C216)&gt;'MD - IMP'!$D$77),OFFSET(R83,0,-1*'MD - IMP'!$D$77,1,1),0)</f>
        <v>1</v>
      </c>
      <c r="S216" s="532">
        <f ca="1">IF((COLUMN()-COLUMN($C216)&gt;'MD - IMP'!$D$78),OFFSET(S83,0,-1*'MD - IMP'!$D$78,1,1),0)+R216-IF((COLUMN()-COLUMN($C216)&gt;'MD - IMP'!$D$77),OFFSET(S83,0,-1*'MD - IMP'!$D$77,1,1),0)</f>
        <v>1</v>
      </c>
      <c r="T216" s="531">
        <f ca="1">IF((COLUMN()-COLUMN($C216)&gt;'MD - IMP'!$D$78),OFFSET(T83,0,-1*'MD - IMP'!$D$78,1,1),0)+S216-IF((COLUMN()-COLUMN($C216)&gt;'MD - IMP'!$D$77),OFFSET(T83,0,-1*'MD - IMP'!$D$77,1,1),0)</f>
        <v>4</v>
      </c>
      <c r="U216" s="531">
        <f ca="1">IF((COLUMN()-COLUMN($C216)&gt;'MD - IMP'!$D$78),OFFSET(U83,0,-1*'MD - IMP'!$D$78,1,1),0)+T216-IF((COLUMN()-COLUMN($C216)&gt;'MD - IMP'!$D$77),OFFSET(U83,0,-1*'MD - IMP'!$D$77,1,1),0)</f>
        <v>5</v>
      </c>
      <c r="V216" s="531">
        <f ca="1">IF((COLUMN()-COLUMN($C216)&gt;'MD - IMP'!$D$78),OFFSET(V83,0,-1*'MD - IMP'!$D$78,1,1),0)+U216-IF((COLUMN()-COLUMN($C216)&gt;'MD - IMP'!$D$77),OFFSET(V83,0,-1*'MD - IMP'!$D$77,1,1),0)</f>
        <v>5</v>
      </c>
      <c r="W216" s="532">
        <f ca="1">IF((COLUMN()-COLUMN($C216)&gt;'MD - IMP'!$D$78),OFFSET(W83,0,-1*'MD - IMP'!$D$78,1,1),0)+V216-IF((COLUMN()-COLUMN($C216)&gt;'MD - IMP'!$D$77),OFFSET(W83,0,-1*'MD - IMP'!$D$77,1,1),0)</f>
        <v>6</v>
      </c>
      <c r="X216" s="531">
        <f ca="1">IF((COLUMN()-COLUMN($C216)&gt;'MD - IMP'!$D$78),OFFSET(X83,0,-1*'MD - IMP'!$D$78,1,1),0)+W216-IF((COLUMN()-COLUMN($C216)&gt;'MD - IMP'!$D$77),OFFSET(X83,0,-1*'MD - IMP'!$D$77,1,1),0)</f>
        <v>3</v>
      </c>
      <c r="Y216" s="531">
        <f ca="1">IF((COLUMN()-COLUMN($C216)&gt;'MD - IMP'!$D$78),OFFSET(Y83,0,-1*'MD - IMP'!$D$78,1,1),0)+X216-IF((COLUMN()-COLUMN($C216)&gt;'MD - IMP'!$D$77),OFFSET(Y83,0,-1*'MD - IMP'!$D$77,1,1),0)</f>
        <v>9</v>
      </c>
      <c r="Z216" s="531">
        <f ca="1">IF((COLUMN()-COLUMN($C216)&gt;'MD - IMP'!$D$78),OFFSET(Z83,0,-1*'MD - IMP'!$D$78,1,1),0)+Y216-IF((COLUMN()-COLUMN($C216)&gt;'MD - IMP'!$D$77),OFFSET(Z83,0,-1*'MD - IMP'!$D$77,1,1),0)</f>
        <v>9</v>
      </c>
      <c r="AA216" s="532">
        <f ca="1">IF((COLUMN()-COLUMN($C216)&gt;'MD - IMP'!$D$78),OFFSET(AA83,0,-1*'MD - IMP'!$D$78,1,1),0)+Z216-IF((COLUMN()-COLUMN($C216)&gt;'MD - IMP'!$D$77),OFFSET(AA83,0,-1*'MD - IMP'!$D$77,1,1),0)</f>
        <v>8</v>
      </c>
      <c r="AB216" s="531">
        <f ca="1">IF((COLUMN()-COLUMN($C216)&gt;'MD - IMP'!$D$78),OFFSET(AB83,0,-1*'MD - IMP'!$D$78,1,1),0)+AA216-IF((COLUMN()-COLUMN($C216)&gt;'MD - IMP'!$D$77),OFFSET(AB83,0,-1*'MD - IMP'!$D$77,1,1),0)</f>
        <v>7</v>
      </c>
      <c r="AC216" s="531">
        <f ca="1">IF((COLUMN()-COLUMN($C216)&gt;'MD - IMP'!$D$78),OFFSET(AC83,0,-1*'MD - IMP'!$D$78,1,1),0)+AB216-IF((COLUMN()-COLUMN($C216)&gt;'MD - IMP'!$D$77),OFFSET(AC83,0,-1*'MD - IMP'!$D$77,1,1),0)</f>
        <v>8</v>
      </c>
      <c r="AD216" s="531">
        <f ca="1">IF((COLUMN()-COLUMN($C216)&gt;'MD - IMP'!$D$78),OFFSET(AD83,0,-1*'MD - IMP'!$D$78,1,1),0)+AC216-IF((COLUMN()-COLUMN($C216)&gt;'MD - IMP'!$D$77),OFFSET(AD83,0,-1*'MD - IMP'!$D$77,1,1),0)</f>
        <v>8</v>
      </c>
      <c r="AE216" s="533">
        <f ca="1">IF((COLUMN()-COLUMN($C216)&gt;'MD - IMP'!$D$78),OFFSET(AE83,0,-1*'MD - IMP'!$D$78,1,1),0)+AD216-IF((COLUMN()-COLUMN($C216)&gt;'MD - IMP'!$D$77),OFFSET(AE83,0,-1*'MD - IMP'!$D$77,1,1),0)</f>
        <v>10</v>
      </c>
      <c r="AF216" s="16"/>
      <c r="AH216" s="16"/>
      <c r="AI216" s="16"/>
      <c r="AL216" s="15"/>
      <c r="AO216" s="15"/>
      <c r="AQ216" s="17"/>
      <c r="AR216" s="16"/>
      <c r="AU216" s="15"/>
      <c r="AX216" s="15"/>
      <c r="BA216" s="15"/>
      <c r="BC216" s="17"/>
      <c r="BD216" s="16"/>
      <c r="BG216" s="15"/>
      <c r="BJ216" s="15"/>
      <c r="BM216" s="15"/>
      <c r="BO216" s="17"/>
      <c r="BP216" s="16"/>
      <c r="BS216" s="15"/>
      <c r="BV216" s="15"/>
      <c r="BY216" s="15"/>
      <c r="CA216" s="17"/>
      <c r="CB216" s="16"/>
      <c r="CE216" s="15"/>
      <c r="CH216" s="15"/>
      <c r="CK216" s="15"/>
      <c r="CM216" s="17"/>
      <c r="CN216" s="16"/>
      <c r="CQ216" s="15"/>
      <c r="CT216" s="15"/>
      <c r="CW216" s="15"/>
      <c r="CY216" s="17"/>
      <c r="CZ216" s="16"/>
      <c r="DC216" s="15"/>
      <c r="DF216" s="15"/>
      <c r="DI216" s="15"/>
      <c r="DK216" s="17"/>
      <c r="DL216" s="16"/>
      <c r="DO216" s="15"/>
      <c r="DR216" s="15"/>
      <c r="DU216" s="15"/>
      <c r="DW216" s="17"/>
      <c r="DX216" s="16"/>
      <c r="EA216" s="15"/>
    </row>
    <row r="217" spans="2:131" s="534" customFormat="1" x14ac:dyDescent="0.25">
      <c r="B217" s="523" t="str">
        <f>'MD - IMP'!B80</f>
        <v>OP-SP</v>
      </c>
      <c r="C217" s="516"/>
      <c r="D217" s="536">
        <f ca="1">IF((COLUMN()-COLUMN($C217)&gt;'MD - IMP'!$D$78),OFFSET(D84,0,-1*'MD - IMP'!$D$78,1,1),0)+C217-IF((COLUMN()-COLUMN($C217)&gt;'MD - IMP'!$D$77),OFFSET(D84,0,-1*'MD - IMP'!$D$77,1,1),0)</f>
        <v>0</v>
      </c>
      <c r="E217" s="529">
        <f ca="1">IF((COLUMN()-COLUMN($C217)&gt;'MD - IMP'!$D$78),OFFSET(E84,0,-1*'MD - IMP'!$D$78,1,1),0)+D217-IF((COLUMN()-COLUMN($C217)&gt;'MD - IMP'!$D$77),OFFSET(E84,0,-1*'MD - IMP'!$D$77,1,1),0)</f>
        <v>0</v>
      </c>
      <c r="F217" s="529">
        <f ca="1">IF((COLUMN()-COLUMN($C217)&gt;'MD - IMP'!$D$78),OFFSET(F84,0,-1*'MD - IMP'!$D$78,1,1),0)+E217-IF((COLUMN()-COLUMN($C217)&gt;'MD - IMP'!$D$77),OFFSET(F84,0,-1*'MD - IMP'!$D$77,1,1),0)</f>
        <v>0</v>
      </c>
      <c r="G217" s="530">
        <f ca="1">IF((COLUMN()-COLUMN($C217)&gt;'MD - IMP'!$D$78),OFFSET(G84,0,-1*'MD - IMP'!$D$78,1,1),0)+F217-IF((COLUMN()-COLUMN($C217)&gt;'MD - IMP'!$D$77),OFFSET(G84,0,-1*'MD - IMP'!$D$77,1,1),0)</f>
        <v>0</v>
      </c>
      <c r="H217" s="529">
        <f ca="1">IF((COLUMN()-COLUMN($C217)&gt;'MD - IMP'!$D$78),OFFSET(H84,0,-1*'MD - IMP'!$D$78,1,1),0)+G217-IF((COLUMN()-COLUMN($C217)&gt;'MD - IMP'!$D$77),OFFSET(H84,0,-1*'MD - IMP'!$D$77,1,1),0)</f>
        <v>0</v>
      </c>
      <c r="I217" s="529">
        <f ca="1">IF((COLUMN()-COLUMN($C217)&gt;'MD - IMP'!$D$78),OFFSET(I84,0,-1*'MD - IMP'!$D$78,1,1),0)+H217-IF((COLUMN()-COLUMN($C217)&gt;'MD - IMP'!$D$77),OFFSET(I84,0,-1*'MD - IMP'!$D$77,1,1),0)</f>
        <v>0</v>
      </c>
      <c r="J217" s="529">
        <f ca="1">IF((COLUMN()-COLUMN($C217)&gt;'MD - IMP'!$D$78),OFFSET(J84,0,-1*'MD - IMP'!$D$78,1,1),0)+I217-IF((COLUMN()-COLUMN($C217)&gt;'MD - IMP'!$D$77),OFFSET(J84,0,-1*'MD - IMP'!$D$77,1,1),0)</f>
        <v>0</v>
      </c>
      <c r="K217" s="530">
        <f ca="1">IF((COLUMN()-COLUMN($C217)&gt;'MD - IMP'!$D$78),OFFSET(K84,0,-1*'MD - IMP'!$D$78,1,1),0)+J217-IF((COLUMN()-COLUMN($C217)&gt;'MD - IMP'!$D$77),OFFSET(K84,0,-1*'MD - IMP'!$D$77,1,1),0)</f>
        <v>0</v>
      </c>
      <c r="L217" s="531">
        <f ca="1">IF((COLUMN()-COLUMN($C217)&gt;'MD - IMP'!$D$78),OFFSET(L84,0,-1*'MD - IMP'!$D$78,1,1),0)+K217-IF((COLUMN()-COLUMN($C217)&gt;'MD - IMP'!$D$77),OFFSET(L84,0,-1*'MD - IMP'!$D$77,1,1),0)</f>
        <v>0</v>
      </c>
      <c r="M217" s="531">
        <f ca="1">IF((COLUMN()-COLUMN($C217)&gt;'MD - IMP'!$D$78),OFFSET(M84,0,-1*'MD - IMP'!$D$78,1,1),0)+L217-IF((COLUMN()-COLUMN($C217)&gt;'MD - IMP'!$D$77),OFFSET(M84,0,-1*'MD - IMP'!$D$77,1,1),0)</f>
        <v>0</v>
      </c>
      <c r="N217" s="531">
        <f ca="1">IF((COLUMN()-COLUMN($C217)&gt;'MD - IMP'!$D$78),OFFSET(N84,0,-1*'MD - IMP'!$D$78,1,1),0)+M217-IF((COLUMN()-COLUMN($C217)&gt;'MD - IMP'!$D$77),OFFSET(N84,0,-1*'MD - IMP'!$D$77,1,1),0)</f>
        <v>0</v>
      </c>
      <c r="O217" s="532">
        <f ca="1">IF((COLUMN()-COLUMN($C217)&gt;'MD - IMP'!$D$78),OFFSET(O84,0,-1*'MD - IMP'!$D$78,1,1),0)+N217-IF((COLUMN()-COLUMN($C217)&gt;'MD - IMP'!$D$77),OFFSET(O84,0,-1*'MD - IMP'!$D$77,1,1),0)</f>
        <v>0</v>
      </c>
      <c r="P217" s="531">
        <f ca="1">IF((COLUMN()-COLUMN($C217)&gt;'MD - IMP'!$D$78),OFFSET(P84,0,-1*'MD - IMP'!$D$78,1,1),0)+O217-IF((COLUMN()-COLUMN($C217)&gt;'MD - IMP'!$D$77),OFFSET(P84,0,-1*'MD - IMP'!$D$77,1,1),0)</f>
        <v>0</v>
      </c>
      <c r="Q217" s="531">
        <f ca="1">IF((COLUMN()-COLUMN($C217)&gt;'MD - IMP'!$D$78),OFFSET(Q84,0,-1*'MD - IMP'!$D$78,1,1),0)+P217-IF((COLUMN()-COLUMN($C217)&gt;'MD - IMP'!$D$77),OFFSET(Q84,0,-1*'MD - IMP'!$D$77,1,1),0)</f>
        <v>0</v>
      </c>
      <c r="R217" s="531">
        <f ca="1">IF((COLUMN()-COLUMN($C217)&gt;'MD - IMP'!$D$78),OFFSET(R84,0,-1*'MD - IMP'!$D$78,1,1),0)+Q217-IF((COLUMN()-COLUMN($C217)&gt;'MD - IMP'!$D$77),OFFSET(R84,0,-1*'MD - IMP'!$D$77,1,1),0)</f>
        <v>1</v>
      </c>
      <c r="S217" s="532">
        <f ca="1">IF((COLUMN()-COLUMN($C217)&gt;'MD - IMP'!$D$78),OFFSET(S84,0,-1*'MD - IMP'!$D$78,1,1),0)+R217-IF((COLUMN()-COLUMN($C217)&gt;'MD - IMP'!$D$77),OFFSET(S84,0,-1*'MD - IMP'!$D$77,1,1),0)</f>
        <v>2</v>
      </c>
      <c r="T217" s="531">
        <f ca="1">IF((COLUMN()-COLUMN($C217)&gt;'MD - IMP'!$D$78),OFFSET(T84,0,-1*'MD - IMP'!$D$78,1,1),0)+S217-IF((COLUMN()-COLUMN($C217)&gt;'MD - IMP'!$D$77),OFFSET(T84,0,-1*'MD - IMP'!$D$77,1,1),0)</f>
        <v>2</v>
      </c>
      <c r="U217" s="531">
        <f ca="1">IF((COLUMN()-COLUMN($C217)&gt;'MD - IMP'!$D$78),OFFSET(U84,0,-1*'MD - IMP'!$D$78,1,1),0)+T217-IF((COLUMN()-COLUMN($C217)&gt;'MD - IMP'!$D$77),OFFSET(U84,0,-1*'MD - IMP'!$D$77,1,1),0)</f>
        <v>2</v>
      </c>
      <c r="V217" s="531">
        <f ca="1">IF((COLUMN()-COLUMN($C217)&gt;'MD - IMP'!$D$78),OFFSET(V84,0,-1*'MD - IMP'!$D$78,1,1),0)+U217-IF((COLUMN()-COLUMN($C217)&gt;'MD - IMP'!$D$77),OFFSET(V84,0,-1*'MD - IMP'!$D$77,1,1),0)</f>
        <v>5</v>
      </c>
      <c r="W217" s="532">
        <f ca="1">IF((COLUMN()-COLUMN($C217)&gt;'MD - IMP'!$D$78),OFFSET(W84,0,-1*'MD - IMP'!$D$78,1,1),0)+V217-IF((COLUMN()-COLUMN($C217)&gt;'MD - IMP'!$D$77),OFFSET(W84,0,-1*'MD - IMP'!$D$77,1,1),0)</f>
        <v>9</v>
      </c>
      <c r="X217" s="531">
        <f ca="1">IF((COLUMN()-COLUMN($C217)&gt;'MD - IMP'!$D$78),OFFSET(X84,0,-1*'MD - IMP'!$D$78,1,1),0)+W217-IF((COLUMN()-COLUMN($C217)&gt;'MD - IMP'!$D$77),OFFSET(X84,0,-1*'MD - IMP'!$D$77,1,1),0)</f>
        <v>10</v>
      </c>
      <c r="Y217" s="531">
        <f ca="1">IF((COLUMN()-COLUMN($C217)&gt;'MD - IMP'!$D$78),OFFSET(Y84,0,-1*'MD - IMP'!$D$78,1,1),0)+X217-IF((COLUMN()-COLUMN($C217)&gt;'MD - IMP'!$D$77),OFFSET(Y84,0,-1*'MD - IMP'!$D$77,1,1),0)</f>
        <v>10</v>
      </c>
      <c r="Z217" s="531">
        <f ca="1">IF((COLUMN()-COLUMN($C217)&gt;'MD - IMP'!$D$78),OFFSET(Z84,0,-1*'MD - IMP'!$D$78,1,1),0)+Y217-IF((COLUMN()-COLUMN($C217)&gt;'MD - IMP'!$D$77),OFFSET(Z84,0,-1*'MD - IMP'!$D$77,1,1),0)</f>
        <v>8</v>
      </c>
      <c r="AA217" s="532">
        <f ca="1">IF((COLUMN()-COLUMN($C217)&gt;'MD - IMP'!$D$78),OFFSET(AA84,0,-1*'MD - IMP'!$D$78,1,1),0)+Z217-IF((COLUMN()-COLUMN($C217)&gt;'MD - IMP'!$D$77),OFFSET(AA84,0,-1*'MD - IMP'!$D$77,1,1),0)</f>
        <v>12</v>
      </c>
      <c r="AB217" s="531">
        <f ca="1">IF((COLUMN()-COLUMN($C217)&gt;'MD - IMP'!$D$78),OFFSET(AB84,0,-1*'MD - IMP'!$D$78,1,1),0)+AA217-IF((COLUMN()-COLUMN($C217)&gt;'MD - IMP'!$D$77),OFFSET(AB84,0,-1*'MD - IMP'!$D$77,1,1),0)</f>
        <v>18</v>
      </c>
      <c r="AC217" s="531">
        <f ca="1">IF((COLUMN()-COLUMN($C217)&gt;'MD - IMP'!$D$78),OFFSET(AC84,0,-1*'MD - IMP'!$D$78,1,1),0)+AB217-IF((COLUMN()-COLUMN($C217)&gt;'MD - IMP'!$D$77),OFFSET(AC84,0,-1*'MD - IMP'!$D$77,1,1),0)</f>
        <v>18</v>
      </c>
      <c r="AD217" s="531">
        <f ca="1">IF((COLUMN()-COLUMN($C217)&gt;'MD - IMP'!$D$78),OFFSET(AD84,0,-1*'MD - IMP'!$D$78,1,1),0)+AC217-IF((COLUMN()-COLUMN($C217)&gt;'MD - IMP'!$D$77),OFFSET(AD84,0,-1*'MD - IMP'!$D$77,1,1),0)</f>
        <v>16</v>
      </c>
      <c r="AE217" s="533">
        <f ca="1">IF((COLUMN()-COLUMN($C217)&gt;'MD - IMP'!$D$78),OFFSET(AE84,0,-1*'MD - IMP'!$D$78,1,1),0)+AD217-IF((COLUMN()-COLUMN($C217)&gt;'MD - IMP'!$D$77),OFFSET(AE84,0,-1*'MD - IMP'!$D$77,1,1),0)</f>
        <v>14</v>
      </c>
      <c r="AF217" s="529"/>
      <c r="AH217" s="529"/>
      <c r="AI217" s="529"/>
      <c r="AL217" s="535"/>
      <c r="AO217" s="535"/>
      <c r="AQ217" s="516"/>
      <c r="AR217" s="529"/>
      <c r="AU217" s="535"/>
      <c r="AX217" s="535"/>
      <c r="BA217" s="535"/>
      <c r="BC217" s="516"/>
      <c r="BD217" s="529"/>
      <c r="BG217" s="535"/>
      <c r="BJ217" s="535"/>
      <c r="BM217" s="535"/>
      <c r="BO217" s="516"/>
      <c r="BP217" s="529"/>
      <c r="BS217" s="535"/>
      <c r="BV217" s="535"/>
      <c r="BY217" s="535"/>
      <c r="CA217" s="516"/>
      <c r="CB217" s="529"/>
      <c r="CE217" s="535"/>
      <c r="CH217" s="535"/>
      <c r="CK217" s="535"/>
      <c r="CM217" s="516"/>
      <c r="CN217" s="529"/>
      <c r="CQ217" s="535"/>
      <c r="CT217" s="535"/>
      <c r="CW217" s="535"/>
      <c r="CY217" s="516"/>
      <c r="CZ217" s="529"/>
      <c r="DC217" s="535"/>
      <c r="DF217" s="535"/>
      <c r="DI217" s="535"/>
      <c r="DK217" s="516"/>
      <c r="DL217" s="529"/>
      <c r="DO217" s="535"/>
      <c r="DR217" s="535"/>
      <c r="DU217" s="535"/>
      <c r="DW217" s="516"/>
      <c r="DX217" s="529"/>
      <c r="EA217" s="535"/>
    </row>
    <row r="218" spans="2:131" s="385" customFormat="1" x14ac:dyDescent="0.25">
      <c r="B218" s="460" t="str">
        <f>'MD - IMP'!B81</f>
        <v>PJMG</v>
      </c>
      <c r="C218" s="395"/>
      <c r="D218" s="406"/>
      <c r="E218" s="390"/>
      <c r="F218" s="390"/>
      <c r="G218" s="402"/>
      <c r="H218" s="390"/>
      <c r="I218" s="390"/>
      <c r="J218" s="390"/>
      <c r="K218" s="402"/>
      <c r="L218" s="520"/>
      <c r="M218" s="520"/>
      <c r="N218" s="520"/>
      <c r="O218" s="521"/>
      <c r="P218" s="520"/>
      <c r="Q218" s="520"/>
      <c r="R218" s="520"/>
      <c r="S218" s="521"/>
      <c r="T218" s="520"/>
      <c r="U218" s="520"/>
      <c r="V218" s="520"/>
      <c r="W218" s="521"/>
      <c r="X218" s="520"/>
      <c r="Y218" s="520"/>
      <c r="Z218" s="520"/>
      <c r="AA218" s="521"/>
      <c r="AB218" s="520"/>
      <c r="AC218" s="520"/>
      <c r="AD218" s="520"/>
      <c r="AE218" s="522"/>
      <c r="AF218" s="390"/>
      <c r="AH218" s="390"/>
      <c r="AI218" s="390"/>
      <c r="AL218" s="394"/>
      <c r="AO218" s="394"/>
      <c r="AQ218" s="395"/>
      <c r="AR218" s="390"/>
      <c r="AU218" s="394"/>
      <c r="AX218" s="394"/>
      <c r="BA218" s="394"/>
      <c r="BC218" s="395"/>
      <c r="BD218" s="390"/>
      <c r="BG218" s="394"/>
      <c r="BJ218" s="394"/>
      <c r="BM218" s="394"/>
      <c r="BO218" s="395"/>
      <c r="BP218" s="390"/>
      <c r="BS218" s="394"/>
      <c r="BV218" s="394"/>
      <c r="BY218" s="394"/>
      <c r="CA218" s="395"/>
      <c r="CB218" s="390"/>
      <c r="CE218" s="394"/>
      <c r="CH218" s="394"/>
      <c r="CK218" s="394"/>
      <c r="CM218" s="395"/>
      <c r="CN218" s="390"/>
      <c r="CQ218" s="394"/>
      <c r="CT218" s="394"/>
      <c r="CW218" s="394"/>
      <c r="CY218" s="395"/>
      <c r="CZ218" s="390"/>
      <c r="DC218" s="394"/>
      <c r="DF218" s="394"/>
      <c r="DI218" s="394"/>
      <c r="DK218" s="395"/>
      <c r="DL218" s="390"/>
      <c r="DO218" s="394"/>
      <c r="DR218" s="394"/>
      <c r="DU218" s="394"/>
      <c r="DW218" s="395"/>
      <c r="DX218" s="390"/>
      <c r="EA218" s="394"/>
    </row>
    <row r="219" spans="2:131" s="385" customFormat="1" x14ac:dyDescent="0.25">
      <c r="B219" s="460" t="str">
        <f>'MD - IMP'!B82</f>
        <v>SRQA</v>
      </c>
      <c r="C219" s="395"/>
      <c r="D219" s="406"/>
      <c r="E219" s="390"/>
      <c r="F219" s="390"/>
      <c r="G219" s="402"/>
      <c r="H219" s="390"/>
      <c r="I219" s="390"/>
      <c r="J219" s="390"/>
      <c r="K219" s="402"/>
      <c r="L219" s="520"/>
      <c r="M219" s="520"/>
      <c r="N219" s="520"/>
      <c r="O219" s="521"/>
      <c r="P219" s="520"/>
      <c r="Q219" s="520"/>
      <c r="R219" s="520"/>
      <c r="S219" s="521"/>
      <c r="T219" s="520"/>
      <c r="U219" s="520"/>
      <c r="V219" s="520"/>
      <c r="W219" s="521"/>
      <c r="X219" s="520"/>
      <c r="Y219" s="520"/>
      <c r="Z219" s="520"/>
      <c r="AA219" s="521"/>
      <c r="AB219" s="520"/>
      <c r="AC219" s="520"/>
      <c r="AD219" s="520"/>
      <c r="AE219" s="522"/>
      <c r="AF219" s="390"/>
      <c r="AH219" s="390"/>
      <c r="AI219" s="390"/>
      <c r="AL219" s="394"/>
      <c r="AO219" s="394"/>
      <c r="AQ219" s="395"/>
      <c r="AR219" s="390"/>
      <c r="AU219" s="394"/>
      <c r="AX219" s="394"/>
      <c r="BA219" s="394"/>
      <c r="BC219" s="395"/>
      <c r="BD219" s="390"/>
      <c r="BG219" s="394"/>
      <c r="BJ219" s="394"/>
      <c r="BM219" s="394"/>
      <c r="BO219" s="395"/>
      <c r="BP219" s="390"/>
      <c r="BS219" s="394"/>
      <c r="BV219" s="394"/>
      <c r="BY219" s="394"/>
      <c r="CA219" s="395"/>
      <c r="CB219" s="390"/>
      <c r="CE219" s="394"/>
      <c r="CH219" s="394"/>
      <c r="CK219" s="394"/>
      <c r="CM219" s="395"/>
      <c r="CN219" s="390"/>
      <c r="CQ219" s="394"/>
      <c r="CT219" s="394"/>
      <c r="CW219" s="394"/>
      <c r="CY219" s="395"/>
      <c r="CZ219" s="390"/>
      <c r="DC219" s="394"/>
      <c r="DF219" s="394"/>
      <c r="DI219" s="394"/>
      <c r="DK219" s="395"/>
      <c r="DL219" s="390"/>
      <c r="DO219" s="394"/>
      <c r="DR219" s="394"/>
      <c r="DU219" s="394"/>
      <c r="DW219" s="395"/>
      <c r="DX219" s="390"/>
      <c r="EA219" s="394"/>
    </row>
    <row r="220" spans="2:131" s="385" customFormat="1" x14ac:dyDescent="0.25">
      <c r="B220" s="460" t="str">
        <f>'MD - IMP'!B83</f>
        <v>DBA</v>
      </c>
      <c r="C220" s="395"/>
      <c r="D220" s="406"/>
      <c r="E220" s="390"/>
      <c r="F220" s="390"/>
      <c r="G220" s="402"/>
      <c r="H220" s="390"/>
      <c r="I220" s="390"/>
      <c r="J220" s="390"/>
      <c r="K220" s="402"/>
      <c r="L220" s="520"/>
      <c r="M220" s="520"/>
      <c r="N220" s="520"/>
      <c r="O220" s="521"/>
      <c r="P220" s="520"/>
      <c r="Q220" s="520"/>
      <c r="R220" s="520"/>
      <c r="S220" s="521"/>
      <c r="T220" s="520"/>
      <c r="U220" s="520"/>
      <c r="V220" s="520"/>
      <c r="W220" s="521"/>
      <c r="X220" s="520"/>
      <c r="Y220" s="520"/>
      <c r="Z220" s="520"/>
      <c r="AA220" s="521"/>
      <c r="AB220" s="520"/>
      <c r="AC220" s="520"/>
      <c r="AD220" s="520"/>
      <c r="AE220" s="522"/>
      <c r="AF220" s="390"/>
      <c r="AH220" s="390"/>
      <c r="AI220" s="390"/>
      <c r="AL220" s="394"/>
      <c r="AO220" s="394"/>
      <c r="AQ220" s="395"/>
      <c r="AR220" s="390"/>
      <c r="AU220" s="394"/>
      <c r="AX220" s="394"/>
      <c r="BA220" s="394"/>
      <c r="BC220" s="395"/>
      <c r="BD220" s="390"/>
      <c r="BG220" s="394"/>
      <c r="BJ220" s="394"/>
      <c r="BM220" s="394"/>
      <c r="BO220" s="395"/>
      <c r="BP220" s="390"/>
      <c r="BS220" s="394"/>
      <c r="BV220" s="394"/>
      <c r="BY220" s="394"/>
      <c r="CA220" s="395"/>
      <c r="CB220" s="390"/>
      <c r="CE220" s="394"/>
      <c r="CH220" s="394"/>
      <c r="CK220" s="394"/>
      <c r="CM220" s="395"/>
      <c r="CN220" s="390"/>
      <c r="CQ220" s="394"/>
      <c r="CT220" s="394"/>
      <c r="CW220" s="394"/>
      <c r="CY220" s="395"/>
      <c r="CZ220" s="390"/>
      <c r="DC220" s="394"/>
      <c r="DF220" s="394"/>
      <c r="DI220" s="394"/>
      <c r="DK220" s="395"/>
      <c r="DL220" s="390"/>
      <c r="DO220" s="394"/>
      <c r="DR220" s="394"/>
      <c r="DU220" s="394"/>
      <c r="DW220" s="395"/>
      <c r="DX220" s="390"/>
      <c r="EA220" s="394"/>
    </row>
    <row r="221" spans="2:131" s="385" customFormat="1" x14ac:dyDescent="0.25">
      <c r="B221" s="460" t="str">
        <f>'MD - IMP'!B84</f>
        <v>DVPS</v>
      </c>
      <c r="C221" s="395"/>
      <c r="D221" s="406"/>
      <c r="E221" s="390"/>
      <c r="F221" s="390"/>
      <c r="G221" s="402"/>
      <c r="H221" s="390"/>
      <c r="I221" s="390"/>
      <c r="J221" s="390"/>
      <c r="K221" s="402"/>
      <c r="L221" s="520"/>
      <c r="M221" s="520"/>
      <c r="N221" s="520"/>
      <c r="O221" s="521"/>
      <c r="P221" s="520"/>
      <c r="Q221" s="520"/>
      <c r="R221" s="520"/>
      <c r="S221" s="521"/>
      <c r="T221" s="520"/>
      <c r="U221" s="520"/>
      <c r="V221" s="520"/>
      <c r="W221" s="521"/>
      <c r="X221" s="520"/>
      <c r="Y221" s="520"/>
      <c r="Z221" s="520"/>
      <c r="AA221" s="521"/>
      <c r="AB221" s="520"/>
      <c r="AC221" s="520"/>
      <c r="AD221" s="520"/>
      <c r="AE221" s="522"/>
      <c r="AF221" s="390"/>
      <c r="AH221" s="390"/>
      <c r="AI221" s="390"/>
      <c r="AL221" s="394"/>
      <c r="AO221" s="394"/>
      <c r="AQ221" s="395"/>
      <c r="AR221" s="390"/>
      <c r="AU221" s="394"/>
      <c r="AX221" s="394"/>
      <c r="BA221" s="394"/>
      <c r="BC221" s="395"/>
      <c r="BD221" s="390"/>
      <c r="BG221" s="394"/>
      <c r="BJ221" s="394"/>
      <c r="BM221" s="394"/>
      <c r="BO221" s="395"/>
      <c r="BP221" s="390"/>
      <c r="BS221" s="394"/>
      <c r="BV221" s="394"/>
      <c r="BY221" s="394"/>
      <c r="CA221" s="395"/>
      <c r="CB221" s="390"/>
      <c r="CE221" s="394"/>
      <c r="CH221" s="394"/>
      <c r="CK221" s="394"/>
      <c r="CM221" s="395"/>
      <c r="CN221" s="390"/>
      <c r="CQ221" s="394"/>
      <c r="CT221" s="394"/>
      <c r="CW221" s="394"/>
      <c r="CY221" s="395"/>
      <c r="CZ221" s="390"/>
      <c r="DC221" s="394"/>
      <c r="DF221" s="394"/>
      <c r="DI221" s="394"/>
      <c r="DK221" s="395"/>
      <c r="DL221" s="390"/>
      <c r="DO221" s="394"/>
      <c r="DR221" s="394"/>
      <c r="DU221" s="394"/>
      <c r="DW221" s="395"/>
      <c r="DX221" s="390"/>
      <c r="EA221" s="394"/>
    </row>
    <row r="222" spans="2:131" x14ac:dyDescent="0.25">
      <c r="B222" s="11" t="str">
        <f>'MD - IMP'!B85</f>
        <v/>
      </c>
      <c r="C222" s="17"/>
      <c r="D222" s="406"/>
      <c r="E222" s="390"/>
      <c r="F222" s="390"/>
      <c r="G222" s="402"/>
      <c r="H222" s="390"/>
      <c r="I222" s="390"/>
      <c r="J222" s="390"/>
      <c r="K222" s="402"/>
      <c r="L222" s="277"/>
      <c r="M222" s="277"/>
      <c r="N222" s="277"/>
      <c r="O222" s="344"/>
      <c r="P222" s="277"/>
      <c r="Q222" s="277"/>
      <c r="R222" s="277"/>
      <c r="S222" s="344"/>
      <c r="T222" s="277"/>
      <c r="U222" s="277"/>
      <c r="V222" s="277"/>
      <c r="W222" s="344"/>
      <c r="X222" s="278"/>
      <c r="Y222" s="278"/>
      <c r="Z222" s="278"/>
      <c r="AA222" s="344"/>
      <c r="AB222" s="277"/>
      <c r="AC222" s="277"/>
      <c r="AD222" s="277"/>
      <c r="AE222" s="280"/>
      <c r="AF222" s="16"/>
      <c r="AH222" s="16"/>
      <c r="AI222" s="16"/>
      <c r="AL222" s="15"/>
      <c r="AO222" s="15"/>
      <c r="AQ222" s="17"/>
      <c r="AR222" s="16"/>
      <c r="AU222" s="15"/>
      <c r="AX222" s="15"/>
      <c r="BA222" s="15"/>
      <c r="BC222" s="17"/>
      <c r="BD222" s="16"/>
      <c r="BG222" s="15"/>
      <c r="BJ222" s="15"/>
      <c r="BM222" s="15"/>
      <c r="BO222" s="17"/>
      <c r="BP222" s="16"/>
      <c r="BS222" s="15"/>
      <c r="BV222" s="15"/>
      <c r="BY222" s="15"/>
      <c r="CA222" s="17"/>
      <c r="CB222" s="16"/>
      <c r="CE222" s="15"/>
      <c r="CH222" s="15"/>
      <c r="CK222" s="15"/>
      <c r="CM222" s="17"/>
      <c r="CN222" s="16"/>
      <c r="CQ222" s="15"/>
      <c r="CT222" s="15"/>
      <c r="CW222" s="15"/>
      <c r="CY222" s="17"/>
      <c r="CZ222" s="16"/>
      <c r="DC222" s="15"/>
      <c r="DF222" s="15"/>
      <c r="DI222" s="15"/>
      <c r="DK222" s="17"/>
      <c r="DL222" s="16"/>
      <c r="DO222" s="15"/>
      <c r="DR222" s="15"/>
      <c r="DU222" s="15"/>
      <c r="DW222" s="17"/>
    </row>
    <row r="223" spans="2:131" x14ac:dyDescent="0.25">
      <c r="B223" s="11" t="str">
        <f>'MD - IMP'!B86</f>
        <v/>
      </c>
      <c r="C223" s="17"/>
      <c r="D223" s="407"/>
      <c r="E223" s="16"/>
      <c r="F223" s="16"/>
      <c r="G223" s="350"/>
      <c r="H223" s="16"/>
      <c r="I223" s="16"/>
      <c r="J223" s="16"/>
      <c r="K223" s="350"/>
      <c r="L223" s="277"/>
      <c r="M223" s="277"/>
      <c r="N223" s="277"/>
      <c r="O223" s="344"/>
      <c r="P223" s="277"/>
      <c r="Q223" s="277"/>
      <c r="R223" s="277"/>
      <c r="S223" s="344"/>
      <c r="T223" s="277"/>
      <c r="U223" s="277"/>
      <c r="V223" s="277"/>
      <c r="W223" s="344"/>
      <c r="X223" s="278"/>
      <c r="Y223" s="278"/>
      <c r="Z223" s="278"/>
      <c r="AA223" s="344"/>
      <c r="AB223" s="277"/>
      <c r="AC223" s="277"/>
      <c r="AD223" s="277"/>
      <c r="AE223" s="280"/>
      <c r="AF223" s="16"/>
      <c r="AH223" s="16"/>
      <c r="AI223" s="16"/>
      <c r="AL223" s="15"/>
      <c r="AO223" s="15"/>
      <c r="AQ223" s="17"/>
      <c r="AR223" s="16"/>
      <c r="AU223" s="15"/>
      <c r="AX223" s="15"/>
      <c r="BA223" s="15"/>
      <c r="BC223" s="17"/>
      <c r="BD223" s="16"/>
      <c r="BG223" s="15"/>
      <c r="BJ223" s="15"/>
      <c r="BM223" s="15"/>
      <c r="BO223" s="17"/>
      <c r="BP223" s="16"/>
      <c r="BS223" s="15"/>
      <c r="BV223" s="15"/>
      <c r="BY223" s="15"/>
      <c r="CA223" s="17"/>
      <c r="CB223" s="16"/>
      <c r="CE223" s="15"/>
      <c r="CH223" s="15"/>
      <c r="CK223" s="15"/>
      <c r="CM223" s="17"/>
      <c r="CN223" s="16"/>
      <c r="CQ223" s="15"/>
      <c r="CT223" s="15"/>
      <c r="CW223" s="15"/>
      <c r="CY223" s="17"/>
      <c r="CZ223" s="16"/>
      <c r="DC223" s="15"/>
      <c r="DF223" s="15"/>
      <c r="DI223" s="15"/>
      <c r="DK223" s="17"/>
      <c r="DL223" s="16"/>
      <c r="DO223" s="15"/>
      <c r="DR223" s="15"/>
      <c r="DU223" s="15"/>
      <c r="DW223" s="17"/>
    </row>
    <row r="224" spans="2:131" x14ac:dyDescent="0.25">
      <c r="B224" s="11" t="str">
        <f>'MD - IMP'!B87</f>
        <v/>
      </c>
      <c r="C224" s="17"/>
      <c r="D224" s="407"/>
      <c r="E224" s="16"/>
      <c r="F224" s="16"/>
      <c r="G224" s="350"/>
      <c r="H224" s="16"/>
      <c r="I224" s="16"/>
      <c r="J224" s="16"/>
      <c r="K224" s="350"/>
      <c r="L224" s="277"/>
      <c r="M224" s="277"/>
      <c r="N224" s="277"/>
      <c r="O224" s="344"/>
      <c r="P224" s="277"/>
      <c r="Q224" s="277"/>
      <c r="R224" s="277"/>
      <c r="S224" s="344"/>
      <c r="T224" s="277"/>
      <c r="U224" s="277"/>
      <c r="V224" s="277"/>
      <c r="W224" s="344"/>
      <c r="X224" s="278"/>
      <c r="Y224" s="278"/>
      <c r="Z224" s="278"/>
      <c r="AA224" s="344"/>
      <c r="AB224" s="277"/>
      <c r="AC224" s="277"/>
      <c r="AD224" s="277"/>
      <c r="AE224" s="280"/>
      <c r="AF224" s="16"/>
      <c r="AH224" s="16"/>
      <c r="AI224" s="16"/>
      <c r="AL224" s="15"/>
      <c r="AO224" s="15"/>
      <c r="AQ224" s="17"/>
      <c r="AR224" s="16"/>
      <c r="AU224" s="15"/>
      <c r="AX224" s="15"/>
      <c r="BA224" s="15"/>
      <c r="BC224" s="17"/>
      <c r="BD224" s="16"/>
      <c r="BG224" s="15"/>
      <c r="BJ224" s="15"/>
      <c r="BM224" s="15"/>
      <c r="BO224" s="17"/>
      <c r="BP224" s="16"/>
      <c r="BS224" s="15"/>
      <c r="BV224" s="15"/>
      <c r="BY224" s="15"/>
      <c r="CA224" s="17"/>
      <c r="CB224" s="16"/>
      <c r="CE224" s="15"/>
      <c r="CH224" s="15"/>
      <c r="CK224" s="15"/>
      <c r="CM224" s="17"/>
      <c r="CN224" s="16"/>
      <c r="CQ224" s="15"/>
      <c r="CT224" s="15"/>
      <c r="CW224" s="15"/>
      <c r="CY224" s="17"/>
      <c r="CZ224" s="16"/>
      <c r="DC224" s="15"/>
      <c r="DF224" s="15"/>
      <c r="DI224" s="15"/>
      <c r="DK224" s="17"/>
      <c r="DL224" s="16"/>
      <c r="DO224" s="15"/>
      <c r="DR224" s="15"/>
      <c r="DU224" s="15"/>
      <c r="DW224" s="17"/>
    </row>
    <row r="225" spans="2:131" ht="17.25" thickBot="1" x14ac:dyDescent="0.3">
      <c r="B225" s="11" t="str">
        <f>'MD - IMP'!B88</f>
        <v/>
      </c>
      <c r="C225" s="17"/>
      <c r="D225" s="407"/>
      <c r="E225" s="16"/>
      <c r="F225" s="16"/>
      <c r="G225" s="350"/>
      <c r="H225" s="16"/>
      <c r="I225" s="16"/>
      <c r="J225" s="16"/>
      <c r="K225" s="350"/>
      <c r="L225" s="277"/>
      <c r="M225" s="277"/>
      <c r="N225" s="277"/>
      <c r="O225" s="344"/>
      <c r="P225" s="277"/>
      <c r="Q225" s="277"/>
      <c r="R225" s="277"/>
      <c r="S225" s="344"/>
      <c r="T225" s="277"/>
      <c r="U225" s="277"/>
      <c r="V225" s="277"/>
      <c r="W225" s="344"/>
      <c r="X225" s="278"/>
      <c r="Y225" s="278"/>
      <c r="Z225" s="278"/>
      <c r="AA225" s="344"/>
      <c r="AB225" s="277"/>
      <c r="AC225" s="277"/>
      <c r="AD225" s="277"/>
      <c r="AE225" s="280"/>
      <c r="AF225" s="16"/>
      <c r="AH225" s="16"/>
      <c r="AI225" s="16"/>
      <c r="AL225" s="15"/>
      <c r="AO225" s="15"/>
      <c r="AQ225" s="17"/>
      <c r="AR225" s="16"/>
      <c r="AU225" s="15"/>
      <c r="AX225" s="15"/>
      <c r="BA225" s="15"/>
      <c r="BC225" s="17"/>
      <c r="BD225" s="16"/>
      <c r="BG225" s="15"/>
      <c r="BJ225" s="15"/>
      <c r="BM225" s="15"/>
      <c r="BO225" s="17"/>
      <c r="BP225" s="16"/>
      <c r="BS225" s="15"/>
      <c r="BV225" s="15"/>
      <c r="BY225" s="15"/>
      <c r="CA225" s="17"/>
      <c r="CB225" s="16"/>
      <c r="CE225" s="15"/>
      <c r="CH225" s="15"/>
      <c r="CK225" s="15"/>
      <c r="CM225" s="17"/>
      <c r="CN225" s="16"/>
      <c r="CQ225" s="15"/>
      <c r="CT225" s="15"/>
      <c r="CW225" s="15"/>
      <c r="CY225" s="17"/>
      <c r="CZ225" s="16"/>
      <c r="DC225" s="15"/>
      <c r="DF225" s="15"/>
      <c r="DI225" s="15"/>
      <c r="DK225" s="17"/>
      <c r="DL225" s="16"/>
      <c r="DO225" s="15"/>
      <c r="DR225" s="15"/>
      <c r="DU225" s="15"/>
      <c r="DW225" s="17"/>
    </row>
    <row r="226" spans="2:131" s="32" customFormat="1" ht="17.25" thickTop="1" x14ac:dyDescent="0.25">
      <c r="B226" s="30"/>
      <c r="C226" s="31"/>
      <c r="D226" s="408"/>
      <c r="G226" s="403"/>
      <c r="K226" s="403"/>
      <c r="L226" s="274"/>
      <c r="M226" s="274"/>
      <c r="N226" s="274"/>
      <c r="O226" s="349"/>
      <c r="P226" s="274"/>
      <c r="Q226" s="274"/>
      <c r="R226" s="274"/>
      <c r="S226" s="349"/>
      <c r="T226" s="274"/>
      <c r="U226" s="274"/>
      <c r="V226" s="274"/>
      <c r="W226" s="349"/>
      <c r="X226" s="274"/>
      <c r="Y226" s="274"/>
      <c r="Z226" s="274"/>
      <c r="AA226" s="349"/>
      <c r="AB226" s="274"/>
      <c r="AC226" s="274"/>
      <c r="AD226" s="274"/>
      <c r="AE226" s="276"/>
      <c r="AL226" s="33"/>
      <c r="AO226" s="33"/>
      <c r="AQ226" s="31"/>
      <c r="AU226" s="33"/>
      <c r="AX226" s="33"/>
      <c r="BA226" s="33"/>
      <c r="BC226" s="31"/>
      <c r="BG226" s="33"/>
      <c r="BJ226" s="33"/>
      <c r="BM226" s="33"/>
      <c r="BO226" s="31"/>
      <c r="BS226" s="33"/>
      <c r="BV226" s="33"/>
      <c r="BY226" s="33"/>
      <c r="CA226" s="31"/>
      <c r="CE226" s="33"/>
      <c r="CH226" s="33"/>
      <c r="CK226" s="33"/>
      <c r="CM226" s="31"/>
      <c r="CQ226" s="33"/>
      <c r="CT226" s="33"/>
      <c r="CW226" s="33"/>
      <c r="CY226" s="31"/>
      <c r="DC226" s="33"/>
      <c r="DF226" s="33"/>
      <c r="DI226" s="33"/>
      <c r="DK226" s="31"/>
      <c r="DO226" s="33"/>
      <c r="DR226" s="33"/>
      <c r="DU226" s="33"/>
      <c r="DW226" s="31"/>
    </row>
    <row r="227" spans="2:131" x14ac:dyDescent="0.25">
      <c r="B227" s="11" t="s">
        <v>342</v>
      </c>
      <c r="C227" s="17"/>
      <c r="D227" s="407">
        <f ca="1">SUM(D201:D225)</f>
        <v>0</v>
      </c>
      <c r="E227" s="16">
        <f t="shared" ref="E227:K227" ca="1" si="33">SUM(E201:E225)</f>
        <v>0</v>
      </c>
      <c r="F227" s="16">
        <f t="shared" ca="1" si="33"/>
        <v>0</v>
      </c>
      <c r="G227" s="350">
        <f t="shared" ca="1" si="33"/>
        <v>0</v>
      </c>
      <c r="H227" s="16">
        <f t="shared" ca="1" si="33"/>
        <v>0</v>
      </c>
      <c r="I227" s="16">
        <f t="shared" ca="1" si="33"/>
        <v>0</v>
      </c>
      <c r="J227" s="16">
        <f t="shared" ca="1" si="33"/>
        <v>0</v>
      </c>
      <c r="K227" s="350">
        <f t="shared" ca="1" si="33"/>
        <v>0</v>
      </c>
      <c r="L227" s="277">
        <f ca="1">SUM(L201:L225)</f>
        <v>20</v>
      </c>
      <c r="M227" s="277">
        <f t="shared" ref="M227:AE227" ca="1" si="34">SUM(M201:M225)</f>
        <v>21</v>
      </c>
      <c r="N227" s="277">
        <f t="shared" ca="1" si="34"/>
        <v>21</v>
      </c>
      <c r="O227" s="344">
        <f t="shared" ca="1" si="34"/>
        <v>21</v>
      </c>
      <c r="P227" s="277">
        <f t="shared" ca="1" si="34"/>
        <v>21</v>
      </c>
      <c r="Q227" s="277">
        <f t="shared" ca="1" si="34"/>
        <v>36</v>
      </c>
      <c r="R227" s="277">
        <f t="shared" ca="1" si="34"/>
        <v>40</v>
      </c>
      <c r="S227" s="344">
        <f t="shared" ca="1" si="34"/>
        <v>44</v>
      </c>
      <c r="T227" s="277">
        <f t="shared" ca="1" si="34"/>
        <v>44</v>
      </c>
      <c r="U227" s="277">
        <f t="shared" ca="1" si="34"/>
        <v>60</v>
      </c>
      <c r="V227" s="277">
        <f t="shared" ca="1" si="34"/>
        <v>72</v>
      </c>
      <c r="W227" s="344">
        <f t="shared" ca="1" si="34"/>
        <v>92</v>
      </c>
      <c r="X227" s="278">
        <f t="shared" ca="1" si="34"/>
        <v>80</v>
      </c>
      <c r="Y227" s="278">
        <f t="shared" ca="1" si="34"/>
        <v>92</v>
      </c>
      <c r="Z227" s="278">
        <f t="shared" ca="1" si="34"/>
        <v>88</v>
      </c>
      <c r="AA227" s="344">
        <f t="shared" ca="1" si="34"/>
        <v>104</v>
      </c>
      <c r="AB227" s="277">
        <f t="shared" ca="1" si="34"/>
        <v>128</v>
      </c>
      <c r="AC227" s="277">
        <f t="shared" ca="1" si="34"/>
        <v>116</v>
      </c>
      <c r="AD227" s="277">
        <f t="shared" ca="1" si="34"/>
        <v>104</v>
      </c>
      <c r="AE227" s="280">
        <f t="shared" ca="1" si="34"/>
        <v>100</v>
      </c>
      <c r="AF227" s="16"/>
      <c r="AH227" s="16"/>
      <c r="AI227" s="16"/>
      <c r="AL227" s="15"/>
      <c r="AO227" s="15"/>
      <c r="AQ227" s="17"/>
      <c r="AR227" s="16"/>
      <c r="AU227" s="15"/>
      <c r="AX227" s="15"/>
      <c r="BA227" s="15"/>
      <c r="BC227" s="17"/>
      <c r="BD227" s="16"/>
      <c r="BG227" s="15"/>
      <c r="BJ227" s="15"/>
      <c r="BM227" s="15"/>
      <c r="BO227" s="17"/>
      <c r="BP227" s="16"/>
      <c r="BS227" s="15"/>
      <c r="BV227" s="15"/>
      <c r="BY227" s="15"/>
      <c r="CA227" s="17"/>
      <c r="CB227" s="16"/>
      <c r="CE227" s="15"/>
      <c r="CH227" s="15"/>
      <c r="CK227" s="15"/>
      <c r="CM227" s="17"/>
      <c r="CN227" s="16"/>
      <c r="CQ227" s="15"/>
      <c r="CT227" s="15"/>
      <c r="CW227" s="15"/>
      <c r="CY227" s="17"/>
      <c r="CZ227" s="16"/>
      <c r="DC227" s="15"/>
      <c r="DF227" s="15"/>
      <c r="DI227" s="15"/>
      <c r="DK227" s="17"/>
      <c r="DL227" s="16"/>
      <c r="DO227" s="15"/>
      <c r="DR227" s="15"/>
      <c r="DU227" s="15"/>
      <c r="DW227" s="17"/>
    </row>
    <row r="228" spans="2:131" x14ac:dyDescent="0.25">
      <c r="C228" s="17"/>
      <c r="D228" s="407"/>
      <c r="E228" s="16"/>
      <c r="F228" s="16"/>
      <c r="G228" s="350"/>
      <c r="H228" s="16"/>
      <c r="I228" s="16"/>
      <c r="J228" s="16"/>
      <c r="K228" s="350"/>
      <c r="L228" s="16"/>
      <c r="M228" s="16"/>
      <c r="N228" s="16"/>
      <c r="O228" s="350"/>
      <c r="P228" s="16"/>
      <c r="Q228" s="16"/>
      <c r="R228" s="16"/>
      <c r="S228" s="350"/>
      <c r="T228" s="16"/>
      <c r="U228" s="16"/>
      <c r="V228" s="16"/>
      <c r="W228" s="350"/>
      <c r="AA228" s="350"/>
      <c r="AB228" s="16"/>
      <c r="AC228" s="16"/>
      <c r="AD228" s="16"/>
      <c r="AE228" s="17"/>
      <c r="AF228" s="16"/>
      <c r="AH228" s="16"/>
      <c r="AI228" s="16"/>
      <c r="AL228" s="15"/>
      <c r="AO228" s="15"/>
      <c r="AQ228" s="17"/>
      <c r="AR228" s="16"/>
      <c r="AU228" s="15"/>
      <c r="AX228" s="15"/>
      <c r="BA228" s="15"/>
      <c r="BC228" s="17"/>
      <c r="BD228" s="16"/>
      <c r="BG228" s="15"/>
      <c r="BJ228" s="15"/>
      <c r="BM228" s="15"/>
      <c r="BO228" s="17"/>
      <c r="BP228" s="16"/>
      <c r="BS228" s="15"/>
      <c r="BV228" s="15"/>
      <c r="BY228" s="15"/>
      <c r="CA228" s="17"/>
      <c r="CB228" s="16"/>
      <c r="CE228" s="15"/>
      <c r="CH228" s="15"/>
      <c r="CK228" s="15"/>
      <c r="CM228" s="17"/>
      <c r="CN228" s="16"/>
      <c r="CQ228" s="15"/>
      <c r="CT228" s="15"/>
      <c r="CW228" s="15"/>
      <c r="CY228" s="17"/>
      <c r="CZ228" s="16"/>
      <c r="DC228" s="15"/>
      <c r="DF228" s="15"/>
      <c r="DI228" s="15"/>
      <c r="DK228" s="17"/>
      <c r="DL228" s="16"/>
      <c r="DO228" s="15"/>
      <c r="DR228" s="15"/>
      <c r="DU228" s="15"/>
      <c r="DW228" s="17"/>
    </row>
    <row r="229" spans="2:131" x14ac:dyDescent="0.25">
      <c r="B229" s="11" t="s">
        <v>381</v>
      </c>
      <c r="C229" s="17"/>
      <c r="D229" s="407"/>
      <c r="E229" s="16"/>
      <c r="F229" s="16"/>
      <c r="G229" s="350">
        <f ca="1">SUM(D227:G227)</f>
        <v>0</v>
      </c>
      <c r="H229" s="16"/>
      <c r="I229" s="16"/>
      <c r="J229" s="16"/>
      <c r="K229" s="350">
        <f ca="1">SUM(H227:K227)</f>
        <v>0</v>
      </c>
      <c r="L229" s="16"/>
      <c r="M229" s="16"/>
      <c r="N229" s="16"/>
      <c r="O229" s="350">
        <f ca="1">SUM(L227:O227)</f>
        <v>83</v>
      </c>
      <c r="P229" s="16"/>
      <c r="Q229" s="16"/>
      <c r="R229" s="16"/>
      <c r="S229" s="350">
        <f ca="1">SUM(P227:S227)</f>
        <v>141</v>
      </c>
      <c r="T229" s="16"/>
      <c r="U229" s="16"/>
      <c r="V229" s="16"/>
      <c r="W229" s="350">
        <f ca="1">SUM(T227:W227)</f>
        <v>268</v>
      </c>
      <c r="AA229" s="350">
        <f ca="1">SUM(X227:AA227)</f>
        <v>364</v>
      </c>
      <c r="AB229" s="16"/>
      <c r="AC229" s="16"/>
      <c r="AD229" s="16"/>
      <c r="AE229" s="17">
        <f ca="1">SUM(AB227:AE227)</f>
        <v>448</v>
      </c>
      <c r="AF229" s="16"/>
      <c r="AH229" s="16"/>
      <c r="AI229" s="16"/>
      <c r="AL229" s="15"/>
      <c r="AO229" s="15"/>
      <c r="AQ229" s="17"/>
      <c r="AR229" s="16"/>
      <c r="AU229" s="15"/>
      <c r="AX229" s="15"/>
      <c r="BA229" s="15"/>
      <c r="BC229" s="17"/>
      <c r="BD229" s="16"/>
      <c r="BG229" s="15"/>
      <c r="BJ229" s="15"/>
      <c r="BM229" s="15"/>
      <c r="BO229" s="17"/>
      <c r="BP229" s="16"/>
      <c r="BS229" s="15"/>
      <c r="BV229" s="15"/>
      <c r="BY229" s="15"/>
      <c r="CA229" s="17"/>
      <c r="CB229" s="16"/>
      <c r="CE229" s="15"/>
      <c r="CH229" s="15"/>
      <c r="CK229" s="15"/>
      <c r="CM229" s="17"/>
      <c r="CN229" s="16"/>
      <c r="CQ229" s="15"/>
      <c r="CT229" s="15"/>
      <c r="CW229" s="15"/>
      <c r="CY229" s="17"/>
      <c r="CZ229" s="16"/>
      <c r="DC229" s="15"/>
      <c r="DF229" s="15"/>
      <c r="DI229" s="15"/>
      <c r="DK229" s="17"/>
      <c r="DL229" s="16"/>
      <c r="DO229" s="15"/>
      <c r="DR229" s="15"/>
      <c r="DU229" s="15"/>
      <c r="DW229" s="17"/>
    </row>
    <row r="230" spans="2:131" x14ac:dyDescent="0.25">
      <c r="C230" s="17"/>
      <c r="D230" s="407"/>
      <c r="E230" s="16"/>
      <c r="F230" s="16"/>
      <c r="G230" s="350"/>
      <c r="H230" s="16"/>
      <c r="I230" s="16"/>
      <c r="J230" s="16"/>
      <c r="K230" s="350"/>
      <c r="L230" s="16"/>
      <c r="M230" s="16"/>
      <c r="N230" s="16"/>
      <c r="O230" s="350"/>
      <c r="P230" s="16"/>
      <c r="Q230" s="16"/>
      <c r="R230" s="16"/>
      <c r="S230" s="350"/>
      <c r="T230" s="16"/>
      <c r="U230" s="16"/>
      <c r="V230" s="16"/>
      <c r="W230" s="350"/>
      <c r="AA230" s="350"/>
      <c r="AB230" s="16"/>
      <c r="AC230" s="16"/>
      <c r="AD230" s="16"/>
      <c r="AE230" s="17"/>
      <c r="AF230" s="16"/>
      <c r="AH230" s="16"/>
      <c r="AI230" s="16"/>
      <c r="AL230" s="15"/>
      <c r="AO230" s="15"/>
      <c r="AQ230" s="17"/>
      <c r="AR230" s="16"/>
      <c r="AU230" s="15"/>
      <c r="AX230" s="15"/>
      <c r="BA230" s="15"/>
      <c r="BC230" s="17"/>
      <c r="BD230" s="16"/>
      <c r="BG230" s="15"/>
      <c r="BJ230" s="15"/>
      <c r="BM230" s="15"/>
      <c r="BO230" s="17"/>
      <c r="BP230" s="16"/>
      <c r="BS230" s="15"/>
      <c r="BV230" s="15"/>
      <c r="BY230" s="15"/>
      <c r="CA230" s="17"/>
      <c r="CB230" s="16"/>
      <c r="CE230" s="15"/>
      <c r="CH230" s="15"/>
      <c r="CK230" s="15"/>
      <c r="CM230" s="17"/>
      <c r="CN230" s="16"/>
      <c r="CQ230" s="15"/>
      <c r="CT230" s="15"/>
      <c r="CW230" s="15"/>
      <c r="CY230" s="17"/>
      <c r="CZ230" s="16"/>
      <c r="DC230" s="15"/>
      <c r="DF230" s="15"/>
      <c r="DI230" s="15"/>
      <c r="DK230" s="17"/>
      <c r="DL230" s="16"/>
      <c r="DO230" s="15"/>
      <c r="DR230" s="15"/>
      <c r="DU230" s="15"/>
      <c r="DW230" s="17"/>
    </row>
    <row r="233" spans="2:131" s="544" customFormat="1" ht="17.25" thickBot="1" x14ac:dyDescent="0.3">
      <c r="B233" s="546" t="s">
        <v>478</v>
      </c>
      <c r="D233" s="549"/>
    </row>
    <row r="234" spans="2:131" s="389" customFormat="1" ht="17.25" thickTop="1" x14ac:dyDescent="0.25">
      <c r="B234" s="512" t="str">
        <f>'MD - IMP'!B64</f>
        <v>MSTR</v>
      </c>
      <c r="C234" s="538"/>
      <c r="D234" s="405">
        <f ca="1">IF((COLUMN()-COLUMN($C234)&gt;'MD - IMP'!$D$65),OFFSET(D68,0,-1*'MD - IMP'!$D$65,1,1),0)+C234-IF((COLUMN()-COLUMN($C234)&gt;'MD - IMP'!$D$64),OFFSET(D68,0,-1*'MD - IMP'!$D$64,1,1),0)</f>
        <v>0</v>
      </c>
      <c r="E234" s="389">
        <f ca="1">IF((COLUMN()-COLUMN($C234)&gt;'MD - IMP'!$D$65),OFFSET(E68,0,-1*'MD - IMP'!$D$65,1,1),0)+D234-IF((COLUMN()-COLUMN($C234)&gt;'MD - IMP'!$D$64),OFFSET(E68,0,-1*'MD - IMP'!$D$64,1,1),0)</f>
        <v>0</v>
      </c>
      <c r="F234" s="389">
        <f ca="1">IF((COLUMN()-COLUMN($C234)&gt;'MD - IMP'!$D$65),OFFSET(F68,0,-1*'MD - IMP'!$D$65,1,1),0)+E234-IF((COLUMN()-COLUMN($C234)&gt;'MD - IMP'!$D$64),OFFSET(F68,0,-1*'MD - IMP'!$D$64,1,1),0)</f>
        <v>0</v>
      </c>
      <c r="G234" s="401">
        <f ca="1">IF((COLUMN()-COLUMN($C234)&gt;'MD - IMP'!$D$65),OFFSET(G68,0,-1*'MD - IMP'!$D$65,1,1),0)+F234-IF((COLUMN()-COLUMN($C234)&gt;'MD - IMP'!$D$64),OFFSET(G68,0,-1*'MD - IMP'!$D$64,1,1),0)</f>
        <v>0</v>
      </c>
      <c r="H234" s="389">
        <f ca="1">IF((COLUMN()-COLUMN($C234)&gt;'MD - IMP'!$D$65),OFFSET(H68,0,-1*'MD - IMP'!$D$65,1,1),0)+G234-IF((COLUMN()-COLUMN($C234)&gt;'MD - IMP'!$D$64),OFFSET(H68,0,-1*'MD - IMP'!$D$64,1,1),0)</f>
        <v>0</v>
      </c>
      <c r="I234" s="389">
        <f ca="1">IF((COLUMN()-COLUMN($C234)&gt;'MD - IMP'!$D$65),OFFSET(I68,0,-1*'MD - IMP'!$D$65,1,1),0)+H234-IF((COLUMN()-COLUMN($C234)&gt;'MD - IMP'!$D$64),OFFSET(I68,0,-1*'MD - IMP'!$D$64,1,1),0)</f>
        <v>0</v>
      </c>
      <c r="J234" s="389">
        <f ca="1">IF((COLUMN()-COLUMN($C234)&gt;'MD - IMP'!$D$65),OFFSET(J68,0,-1*'MD - IMP'!$D$65,1,1),0)+I234-IF((COLUMN()-COLUMN($C234)&gt;'MD - IMP'!$D$64),OFFSET(J68,0,-1*'MD - IMP'!$D$64,1,1),0)</f>
        <v>0</v>
      </c>
      <c r="K234" s="401">
        <f ca="1">IF((COLUMN()-COLUMN($C234)&gt;'MD - IMP'!$D$65),OFFSET(K68,0,-1*'MD - IMP'!$D$65,1,1),0)+J234-IF((COLUMN()-COLUMN($C234)&gt;'MD - IMP'!$D$64),OFFSET(K68,0,-1*'MD - IMP'!$D$64,1,1),0)</f>
        <v>0</v>
      </c>
      <c r="L234" s="513">
        <f ca="1">IF((COLUMN()-COLUMN($C234)&gt;'MD - IMP'!$D$65),OFFSET(L68,0,-1*'MD - IMP'!$D$65,1,1),0)+K234-IF((COLUMN()-COLUMN($C234)&gt;'MD - IMP'!$D$64),OFFSET(L68,0,-1*'MD - IMP'!$D$64,1,1),0)</f>
        <v>0</v>
      </c>
      <c r="M234" s="513">
        <f ca="1">IF((COLUMN()-COLUMN($C234)&gt;'MD - IMP'!$D$65),OFFSET(M68,0,-1*'MD - IMP'!$D$65,1,1),0)+L234-IF((COLUMN()-COLUMN($C234)&gt;'MD - IMP'!$D$64),OFFSET(M68,0,-1*'MD - IMP'!$D$64,1,1),0)</f>
        <v>0</v>
      </c>
      <c r="N234" s="513">
        <f ca="1">IF((COLUMN()-COLUMN($C234)&gt;'MD - IMP'!$D$65),OFFSET(N68,0,-1*'MD - IMP'!$D$65,1,1),0)+M234-IF((COLUMN()-COLUMN($C234)&gt;'MD - IMP'!$D$64),OFFSET(N68,0,-1*'MD - IMP'!$D$64,1,1),0)</f>
        <v>0</v>
      </c>
      <c r="O234" s="514">
        <f ca="1">IF((COLUMN()-COLUMN($C234)&gt;'MD - IMP'!$D$65),OFFSET(O68,0,-1*'MD - IMP'!$D$65,1,1),0)+N234-IF((COLUMN()-COLUMN($C234)&gt;'MD - IMP'!$D$64),OFFSET(O68,0,-1*'MD - IMP'!$D$64,1,1),0)</f>
        <v>0</v>
      </c>
      <c r="P234" s="513">
        <f ca="1">IF((COLUMN()-COLUMN($C234)&gt;'MD - IMP'!$D$65),OFFSET(P68,0,-1*'MD - IMP'!$D$65,1,1),0)+O234-IF((COLUMN()-COLUMN($C234)&gt;'MD - IMP'!$D$64),OFFSET(P68,0,-1*'MD - IMP'!$D$64,1,1),0)</f>
        <v>0</v>
      </c>
      <c r="Q234" s="513">
        <f ca="1">IF((COLUMN()-COLUMN($C234)&gt;'MD - IMP'!$D$65),OFFSET(Q68,0,-1*'MD - IMP'!$D$65,1,1),0)+P234-IF((COLUMN()-COLUMN($C234)&gt;'MD - IMP'!$D$64),OFFSET(Q68,0,-1*'MD - IMP'!$D$64,1,1),0)</f>
        <v>1</v>
      </c>
      <c r="R234" s="513">
        <f ca="1">IF((COLUMN()-COLUMN($C234)&gt;'MD - IMP'!$D$65),OFFSET(R68,0,-1*'MD - IMP'!$D$65,1,1),0)+Q234-IF((COLUMN()-COLUMN($C234)&gt;'MD - IMP'!$D$64),OFFSET(R68,0,-1*'MD - IMP'!$D$64,1,1),0)</f>
        <v>1</v>
      </c>
      <c r="S234" s="514">
        <f ca="1">IF((COLUMN()-COLUMN($C234)&gt;'MD - IMP'!$D$65),OFFSET(S68,0,-1*'MD - IMP'!$D$65,1,1),0)+R234-IF((COLUMN()-COLUMN($C234)&gt;'MD - IMP'!$D$64),OFFSET(S68,0,-1*'MD - IMP'!$D$64,1,1),0)</f>
        <v>1</v>
      </c>
      <c r="T234" s="513">
        <f ca="1">IF((COLUMN()-COLUMN($C234)&gt;'MD - IMP'!$D$65),OFFSET(T68,0,-1*'MD - IMP'!$D$65,1,1),0)+S234-IF((COLUMN()-COLUMN($C234)&gt;'MD - IMP'!$D$64),OFFSET(T68,0,-1*'MD - IMP'!$D$64,1,1),0)</f>
        <v>1</v>
      </c>
      <c r="U234" s="513">
        <f ca="1">IF((COLUMN()-COLUMN($C234)&gt;'MD - IMP'!$D$65),OFFSET(U68,0,-1*'MD - IMP'!$D$65,1,1),0)+T234-IF((COLUMN()-COLUMN($C234)&gt;'MD - IMP'!$D$64),OFFSET(U68,0,-1*'MD - IMP'!$D$64,1,1),0)</f>
        <v>1</v>
      </c>
      <c r="V234" s="513">
        <f ca="1">IF((COLUMN()-COLUMN($C234)&gt;'MD - IMP'!$D$65),OFFSET(V68,0,-1*'MD - IMP'!$D$65,1,1),0)+U234-IF((COLUMN()-COLUMN($C234)&gt;'MD - IMP'!$D$64),OFFSET(V68,0,-1*'MD - IMP'!$D$64,1,1),0)</f>
        <v>1</v>
      </c>
      <c r="W234" s="514">
        <f ca="1">IF((COLUMN()-COLUMN($C234)&gt;'MD - IMP'!$D$65),OFFSET(W68,0,-1*'MD - IMP'!$D$65,1,1),0)+V234-IF((COLUMN()-COLUMN($C234)&gt;'MD - IMP'!$D$64),OFFSET(W68,0,-1*'MD - IMP'!$D$64,1,1),0)</f>
        <v>1</v>
      </c>
      <c r="X234" s="513">
        <f ca="1">IF((COLUMN()-COLUMN($C234)&gt;'MD - IMP'!$D$65),OFFSET(X68,0,-1*'MD - IMP'!$D$65,1,1),0)+W234-IF((COLUMN()-COLUMN($C234)&gt;'MD - IMP'!$D$64),OFFSET(X68,0,-1*'MD - IMP'!$D$64,1,1),0)</f>
        <v>1</v>
      </c>
      <c r="Y234" s="513">
        <f ca="1">IF((COLUMN()-COLUMN($C234)&gt;'MD - IMP'!$D$65),OFFSET(Y68,0,-1*'MD - IMP'!$D$65,1,1),0)+X234-IF((COLUMN()-COLUMN($C234)&gt;'MD - IMP'!$D$64),OFFSET(Y68,0,-1*'MD - IMP'!$D$64,1,1),0)</f>
        <v>0</v>
      </c>
      <c r="Z234" s="513">
        <f ca="1">IF((COLUMN()-COLUMN($C234)&gt;'MD - IMP'!$D$65),OFFSET(Z68,0,-1*'MD - IMP'!$D$65,1,1),0)+Y234-IF((COLUMN()-COLUMN($C234)&gt;'MD - IMP'!$D$64),OFFSET(Z68,0,-1*'MD - IMP'!$D$64,1,1),0)</f>
        <v>0</v>
      </c>
      <c r="AA234" s="514">
        <f ca="1">IF((COLUMN()-COLUMN($C234)&gt;'MD - IMP'!$D$65),OFFSET(AA68,0,-1*'MD - IMP'!$D$65,1,1),0)+Z234-IF((COLUMN()-COLUMN($C234)&gt;'MD - IMP'!$D$64),OFFSET(AA68,0,-1*'MD - IMP'!$D$64,1,1),0)</f>
        <v>0</v>
      </c>
      <c r="AB234" s="513">
        <f ca="1">IF((COLUMN()-COLUMN($C234)&gt;'MD - IMP'!$D$65),OFFSET(AB68,0,-1*'MD - IMP'!$D$65,1,1),0)+AA234-IF((COLUMN()-COLUMN($C234)&gt;'MD - IMP'!$D$64),OFFSET(AB68,0,-1*'MD - IMP'!$D$64,1,1),0)</f>
        <v>0</v>
      </c>
      <c r="AC234" s="513">
        <f ca="1">IF((COLUMN()-COLUMN($C234)&gt;'MD - IMP'!$D$65),OFFSET(AC68,0,-1*'MD - IMP'!$D$65,1,1),0)+AB234-IF((COLUMN()-COLUMN($C234)&gt;'MD - IMP'!$D$64),OFFSET(AC68,0,-1*'MD - IMP'!$D$64,1,1),0)</f>
        <v>0</v>
      </c>
      <c r="AD234" s="513">
        <f ca="1">IF((COLUMN()-COLUMN($C234)&gt;'MD - IMP'!$D$65),OFFSET(AD68,0,-1*'MD - IMP'!$D$65,1,1),0)+AC234-IF((COLUMN()-COLUMN($C234)&gt;'MD - IMP'!$D$64),OFFSET(AD68,0,-1*'MD - IMP'!$D$64,1,1),0)</f>
        <v>0</v>
      </c>
      <c r="AE234" s="515">
        <f ca="1">IF((COLUMN()-COLUMN($C234)&gt;'MD - IMP'!$D$65),OFFSET(AE68,0,-1*'MD - IMP'!$D$65,1,1),0)+AD234-IF((COLUMN()-COLUMN($C234)&gt;'MD - IMP'!$D$64),OFFSET(AE68,0,-1*'MD - IMP'!$D$64,1,1),0)</f>
        <v>0</v>
      </c>
      <c r="AL234" s="392"/>
      <c r="AO234" s="392"/>
      <c r="AQ234" s="393"/>
      <c r="AU234" s="392"/>
      <c r="AX234" s="392"/>
      <c r="BA234" s="392"/>
      <c r="BC234" s="393"/>
      <c r="BG234" s="392"/>
      <c r="BJ234" s="392"/>
      <c r="BM234" s="392"/>
      <c r="BO234" s="393"/>
      <c r="BS234" s="392"/>
      <c r="BV234" s="392"/>
      <c r="BY234" s="392"/>
      <c r="CA234" s="393"/>
      <c r="CE234" s="392"/>
      <c r="CH234" s="392"/>
      <c r="CK234" s="392"/>
      <c r="CM234" s="393"/>
      <c r="CQ234" s="392"/>
      <c r="CT234" s="392"/>
      <c r="CW234" s="392"/>
      <c r="CY234" s="393"/>
      <c r="DC234" s="392"/>
      <c r="DF234" s="392"/>
      <c r="DI234" s="392"/>
      <c r="DK234" s="393"/>
      <c r="DO234" s="392"/>
      <c r="DR234" s="392"/>
      <c r="DU234" s="392"/>
      <c r="DW234" s="393"/>
      <c r="EA234" s="392"/>
    </row>
    <row r="235" spans="2:131" x14ac:dyDescent="0.25">
      <c r="B235" s="11" t="str">
        <f>'MD - IMP'!B65</f>
        <v>FN-DE</v>
      </c>
      <c r="C235" s="537"/>
      <c r="D235" s="406">
        <f ca="1">IF((COLUMN()-COLUMN($C235)&gt;'MD - IMP'!$D$65),OFFSET(D69,0,-1*'MD - IMP'!$D$65,1,1),0)+C235-IF((COLUMN()-COLUMN($C235)&gt;'MD - IMP'!$D$64),OFFSET(D69,0,-1*'MD - IMP'!$D$64,1,1),0)</f>
        <v>0</v>
      </c>
      <c r="E235" s="390">
        <f ca="1">IF((COLUMN()-COLUMN($C235)&gt;'MD - IMP'!$D$65),OFFSET(E69,0,-1*'MD - IMP'!$D$65,1,1),0)+D235-IF((COLUMN()-COLUMN($C235)&gt;'MD - IMP'!$D$64),OFFSET(E69,0,-1*'MD - IMP'!$D$64,1,1),0)</f>
        <v>0</v>
      </c>
      <c r="F235" s="390">
        <f ca="1">IF((COLUMN()-COLUMN($C235)&gt;'MD - IMP'!$D$65),OFFSET(F69,0,-1*'MD - IMP'!$D$65,1,1),0)+E235-IF((COLUMN()-COLUMN($C235)&gt;'MD - IMP'!$D$64),OFFSET(F69,0,-1*'MD - IMP'!$D$64,1,1),0)</f>
        <v>0</v>
      </c>
      <c r="G235" s="402">
        <f ca="1">IF((COLUMN()-COLUMN($C235)&gt;'MD - IMP'!$D$65),OFFSET(G69,0,-1*'MD - IMP'!$D$65,1,1),0)+F235-IF((COLUMN()-COLUMN($C235)&gt;'MD - IMP'!$D$64),OFFSET(G69,0,-1*'MD - IMP'!$D$64,1,1),0)</f>
        <v>0</v>
      </c>
      <c r="H235" s="390">
        <f ca="1">IF((COLUMN()-COLUMN($C235)&gt;'MD - IMP'!$D$65),OFFSET(H69,0,-1*'MD - IMP'!$D$65,1,1),0)+G235-IF((COLUMN()-COLUMN($C235)&gt;'MD - IMP'!$D$64),OFFSET(H69,0,-1*'MD - IMP'!$D$64,1,1),0)</f>
        <v>0</v>
      </c>
      <c r="I235" s="390">
        <f ca="1">IF((COLUMN()-COLUMN($C235)&gt;'MD - IMP'!$D$65),OFFSET(I69,0,-1*'MD - IMP'!$D$65,1,1),0)+H235-IF((COLUMN()-COLUMN($C235)&gt;'MD - IMP'!$D$64),OFFSET(I69,0,-1*'MD - IMP'!$D$64,1,1),0)</f>
        <v>0</v>
      </c>
      <c r="J235" s="390">
        <f ca="1">IF((COLUMN()-COLUMN($C235)&gt;'MD - IMP'!$D$65),OFFSET(J69,0,-1*'MD - IMP'!$D$65,1,1),0)+I235-IF((COLUMN()-COLUMN($C235)&gt;'MD - IMP'!$D$64),OFFSET(J69,0,-1*'MD - IMP'!$D$64,1,1),0)</f>
        <v>0</v>
      </c>
      <c r="K235" s="402">
        <f ca="1">IF((COLUMN()-COLUMN($C235)&gt;'MD - IMP'!$D$65),OFFSET(K69,0,-1*'MD - IMP'!$D$65,1,1),0)+J235-IF((COLUMN()-COLUMN($C235)&gt;'MD - IMP'!$D$64),OFFSET(K69,0,-1*'MD - IMP'!$D$64,1,1),0)</f>
        <v>0</v>
      </c>
      <c r="L235" s="277">
        <f ca="1">IF((COLUMN()-COLUMN($C235)&gt;'MD - IMP'!$D$65),OFFSET(L69,0,-1*'MD - IMP'!$D$65,1,1),0)+K235-IF((COLUMN()-COLUMN($C235)&gt;'MD - IMP'!$D$64),OFFSET(L69,0,-1*'MD - IMP'!$D$64,1,1),0)</f>
        <v>0</v>
      </c>
      <c r="M235" s="277">
        <f ca="1">IF((COLUMN()-COLUMN($C235)&gt;'MD - IMP'!$D$65),OFFSET(M69,0,-1*'MD - IMP'!$D$65,1,1),0)+L235-IF((COLUMN()-COLUMN($C235)&gt;'MD - IMP'!$D$64),OFFSET(M69,0,-1*'MD - IMP'!$D$64,1,1),0)</f>
        <v>0</v>
      </c>
      <c r="N235" s="520">
        <f ca="1">IF((COLUMN()-COLUMN($C235)&gt;'MD - IMP'!$D$65),OFFSET(N69,0,-1*'MD - IMP'!$D$65,1,1),0)+M235-IF((COLUMN()-COLUMN($C235)&gt;'MD - IMP'!$D$64),OFFSET(N69,0,-1*'MD - IMP'!$D$64,1,1),0)</f>
        <v>0</v>
      </c>
      <c r="O235" s="344">
        <f ca="1">IF((COLUMN()-COLUMN($C235)&gt;'MD - IMP'!$D$65),OFFSET(O69,0,-1*'MD - IMP'!$D$65,1,1),0)+N235-IF((COLUMN()-COLUMN($C235)&gt;'MD - IMP'!$D$64),OFFSET(O69,0,-1*'MD - IMP'!$D$64,1,1),0)</f>
        <v>0</v>
      </c>
      <c r="P235" s="277">
        <f ca="1">IF((COLUMN()-COLUMN($C235)&gt;'MD - IMP'!$D$65),OFFSET(P69,0,-1*'MD - IMP'!$D$65,1,1),0)+O235-IF((COLUMN()-COLUMN($C235)&gt;'MD - IMP'!$D$64),OFFSET(P69,0,-1*'MD - IMP'!$D$64,1,1),0)</f>
        <v>4</v>
      </c>
      <c r="Q235" s="277">
        <f ca="1">IF((COLUMN()-COLUMN($C235)&gt;'MD - IMP'!$D$65),OFFSET(Q69,0,-1*'MD - IMP'!$D$65,1,1),0)+P235-IF((COLUMN()-COLUMN($C235)&gt;'MD - IMP'!$D$64),OFFSET(Q69,0,-1*'MD - IMP'!$D$64,1,1),0)</f>
        <v>4</v>
      </c>
      <c r="R235" s="277">
        <f ca="1">IF((COLUMN()-COLUMN($C235)&gt;'MD - IMP'!$D$65),OFFSET(R69,0,-1*'MD - IMP'!$D$65,1,1),0)+Q235-IF((COLUMN()-COLUMN($C235)&gt;'MD - IMP'!$D$64),OFFSET(R69,0,-1*'MD - IMP'!$D$64,1,1),0)</f>
        <v>4</v>
      </c>
      <c r="S235" s="344">
        <f ca="1">IF((COLUMN()-COLUMN($C235)&gt;'MD - IMP'!$D$65),OFFSET(S69,0,-1*'MD - IMP'!$D$65,1,1),0)+R235-IF((COLUMN()-COLUMN($C235)&gt;'MD - IMP'!$D$64),OFFSET(S69,0,-1*'MD - IMP'!$D$64,1,1),0)</f>
        <v>4</v>
      </c>
      <c r="T235" s="277">
        <f ca="1">IF((COLUMN()-COLUMN($C235)&gt;'MD - IMP'!$D$65),OFFSET(T69,0,-1*'MD - IMP'!$D$65,1,1),0)+S235-IF((COLUMN()-COLUMN($C235)&gt;'MD - IMP'!$D$64),OFFSET(T69,0,-1*'MD - IMP'!$D$64,1,1),0)</f>
        <v>4</v>
      </c>
      <c r="U235" s="277">
        <f ca="1">IF((COLUMN()-COLUMN($C235)&gt;'MD - IMP'!$D$65),OFFSET(U69,0,-1*'MD - IMP'!$D$65,1,1),0)+T235-IF((COLUMN()-COLUMN($C235)&gt;'MD - IMP'!$D$64),OFFSET(U69,0,-1*'MD - IMP'!$D$64,1,1),0)</f>
        <v>8</v>
      </c>
      <c r="V235" s="277">
        <f ca="1">IF((COLUMN()-COLUMN($C235)&gt;'MD - IMP'!$D$65),OFFSET(V69,0,-1*'MD - IMP'!$D$65,1,1),0)+U235-IF((COLUMN()-COLUMN($C235)&gt;'MD - IMP'!$D$64),OFFSET(V69,0,-1*'MD - IMP'!$D$64,1,1),0)</f>
        <v>8</v>
      </c>
      <c r="W235" s="344">
        <f ca="1">IF((COLUMN()-COLUMN($C235)&gt;'MD - IMP'!$D$65),OFFSET(W69,0,-1*'MD - IMP'!$D$65,1,1),0)+V235-IF((COLUMN()-COLUMN($C235)&gt;'MD - IMP'!$D$64),OFFSET(W69,0,-1*'MD - IMP'!$D$64,1,1),0)</f>
        <v>8</v>
      </c>
      <c r="X235" s="277">
        <f ca="1">IF((COLUMN()-COLUMN($C235)&gt;'MD - IMP'!$D$65),OFFSET(X69,0,-1*'MD - IMP'!$D$65,1,1),0)+W235-IF((COLUMN()-COLUMN($C235)&gt;'MD - IMP'!$D$64),OFFSET(X69,0,-1*'MD - IMP'!$D$64,1,1),0)</f>
        <v>4</v>
      </c>
      <c r="Y235" s="277">
        <f ca="1">IF((COLUMN()-COLUMN($C235)&gt;'MD - IMP'!$D$65),OFFSET(Y69,0,-1*'MD - IMP'!$D$65,1,1),0)+X235-IF((COLUMN()-COLUMN($C235)&gt;'MD - IMP'!$D$64),OFFSET(Y69,0,-1*'MD - IMP'!$D$64,1,1),0)</f>
        <v>5</v>
      </c>
      <c r="Z235" s="277">
        <f ca="1">IF((COLUMN()-COLUMN($C235)&gt;'MD - IMP'!$D$65),OFFSET(Z69,0,-1*'MD - IMP'!$D$65,1,1),0)+Y235-IF((COLUMN()-COLUMN($C235)&gt;'MD - IMP'!$D$64),OFFSET(Z69,0,-1*'MD - IMP'!$D$64,1,1),0)</f>
        <v>5</v>
      </c>
      <c r="AA235" s="344">
        <f ca="1">IF((COLUMN()-COLUMN($C235)&gt;'MD - IMP'!$D$65),OFFSET(AA69,0,-1*'MD - IMP'!$D$65,1,1),0)+Z235-IF((COLUMN()-COLUMN($C235)&gt;'MD - IMP'!$D$64),OFFSET(AA69,0,-1*'MD - IMP'!$D$64,1,1),0)</f>
        <v>5</v>
      </c>
      <c r="AB235" s="277">
        <f ca="1">IF((COLUMN()-COLUMN($C235)&gt;'MD - IMP'!$D$65),OFFSET(AB69,0,-1*'MD - IMP'!$D$65,1,1),0)+AA235-IF((COLUMN()-COLUMN($C235)&gt;'MD - IMP'!$D$64),OFFSET(AB69,0,-1*'MD - IMP'!$D$64,1,1),0)</f>
        <v>5</v>
      </c>
      <c r="AC235" s="277">
        <f ca="1">IF((COLUMN()-COLUMN($C235)&gt;'MD - IMP'!$D$65),OFFSET(AC69,0,-1*'MD - IMP'!$D$65,1,1),0)+AB235-IF((COLUMN()-COLUMN($C235)&gt;'MD - IMP'!$D$64),OFFSET(AC69,0,-1*'MD - IMP'!$D$64,1,1),0)</f>
        <v>1</v>
      </c>
      <c r="AD235" s="277">
        <f ca="1">IF((COLUMN()-COLUMN($C235)&gt;'MD - IMP'!$D$65),OFFSET(AD69,0,-1*'MD - IMP'!$D$65,1,1),0)+AC235-IF((COLUMN()-COLUMN($C235)&gt;'MD - IMP'!$D$64),OFFSET(AD69,0,-1*'MD - IMP'!$D$64,1,1),0)</f>
        <v>1</v>
      </c>
      <c r="AE235" s="280">
        <f ca="1">IF((COLUMN()-COLUMN($C235)&gt;'MD - IMP'!$D$65),OFFSET(AE69,0,-1*'MD - IMP'!$D$65,1,1),0)+AD235-IF((COLUMN()-COLUMN($C235)&gt;'MD - IMP'!$D$64),OFFSET(AE69,0,-1*'MD - IMP'!$D$64,1,1),0)</f>
        <v>1</v>
      </c>
      <c r="AF235" s="16"/>
      <c r="AH235" s="16"/>
      <c r="AI235" s="16"/>
      <c r="AL235" s="15"/>
      <c r="AO235" s="15"/>
      <c r="AQ235" s="17"/>
      <c r="AR235" s="16"/>
      <c r="AU235" s="15"/>
      <c r="AX235" s="15"/>
      <c r="BA235" s="15"/>
      <c r="BC235" s="17"/>
      <c r="BD235" s="16"/>
      <c r="BG235" s="15"/>
      <c r="BJ235" s="15"/>
      <c r="BM235" s="15"/>
      <c r="BO235" s="17"/>
      <c r="BP235" s="16"/>
      <c r="BS235" s="15"/>
      <c r="BV235" s="15"/>
      <c r="BY235" s="15"/>
      <c r="CA235" s="17"/>
      <c r="CB235" s="16"/>
      <c r="CE235" s="15"/>
      <c r="CH235" s="15"/>
      <c r="CK235" s="15"/>
      <c r="CM235" s="17"/>
      <c r="CN235" s="16"/>
      <c r="CQ235" s="15"/>
      <c r="CT235" s="15"/>
      <c r="CW235" s="15"/>
      <c r="CY235" s="17"/>
      <c r="CZ235" s="16"/>
      <c r="DC235" s="15"/>
      <c r="DF235" s="15"/>
      <c r="DI235" s="15"/>
      <c r="DK235" s="17"/>
      <c r="DL235" s="16"/>
      <c r="DO235" s="15"/>
      <c r="DR235" s="15"/>
      <c r="DU235" s="15"/>
      <c r="DW235" s="17"/>
      <c r="DX235" s="16"/>
      <c r="EA235" s="15"/>
    </row>
    <row r="236" spans="2:131" x14ac:dyDescent="0.25">
      <c r="B236" s="11" t="str">
        <f>'MD - IMP'!B66</f>
        <v>FN-SI</v>
      </c>
      <c r="C236" s="537"/>
      <c r="D236" s="528">
        <f ca="1">IF((COLUMN()-COLUMN($C236)&gt;'MD - IMP'!$D$65),OFFSET(D70,0,-1*'MD - IMP'!$D$65,1,1),0)+C236-IF((COLUMN()-COLUMN($C236)&gt;'MD - IMP'!$D$64),OFFSET(D70,0,-1*'MD - IMP'!$D$64,1,1),0)</f>
        <v>0</v>
      </c>
      <c r="E236" s="529">
        <f ca="1">IF((COLUMN()-COLUMN($C236)&gt;'MD - IMP'!$D$65),OFFSET(E70,0,-1*'MD - IMP'!$D$65,1,1),0)+D236-IF((COLUMN()-COLUMN($C236)&gt;'MD - IMP'!$D$64),OFFSET(E70,0,-1*'MD - IMP'!$D$64,1,1),0)</f>
        <v>0</v>
      </c>
      <c r="F236" s="529">
        <f ca="1">IF((COLUMN()-COLUMN($C236)&gt;'MD - IMP'!$D$65),OFFSET(F70,0,-1*'MD - IMP'!$D$65,1,1),0)+E236-IF((COLUMN()-COLUMN($C236)&gt;'MD - IMP'!$D$64),OFFSET(F70,0,-1*'MD - IMP'!$D$64,1,1),0)</f>
        <v>0</v>
      </c>
      <c r="G236" s="530">
        <f ca="1">IF((COLUMN()-COLUMN($C236)&gt;'MD - IMP'!$D$65),OFFSET(G70,0,-1*'MD - IMP'!$D$65,1,1),0)+F236-IF((COLUMN()-COLUMN($C236)&gt;'MD - IMP'!$D$64),OFFSET(G70,0,-1*'MD - IMP'!$D$64,1,1),0)</f>
        <v>0</v>
      </c>
      <c r="H236" s="529">
        <f ca="1">IF((COLUMN()-COLUMN($C236)&gt;'MD - IMP'!$D$65),OFFSET(H70,0,-1*'MD - IMP'!$D$65,1,1),0)+G236-IF((COLUMN()-COLUMN($C236)&gt;'MD - IMP'!$D$64),OFFSET(H70,0,-1*'MD - IMP'!$D$64,1,1),0)</f>
        <v>0</v>
      </c>
      <c r="I236" s="529">
        <f ca="1">IF((COLUMN()-COLUMN($C236)&gt;'MD - IMP'!$D$65),OFFSET(I70,0,-1*'MD - IMP'!$D$65,1,1),0)+H236-IF((COLUMN()-COLUMN($C236)&gt;'MD - IMP'!$D$64),OFFSET(I70,0,-1*'MD - IMP'!$D$64,1,1),0)</f>
        <v>0</v>
      </c>
      <c r="J236" s="529">
        <f ca="1">IF((COLUMN()-COLUMN($C236)&gt;'MD - IMP'!$D$65),OFFSET(J70,0,-1*'MD - IMP'!$D$65,1,1),0)+I236-IF((COLUMN()-COLUMN($C236)&gt;'MD - IMP'!$D$64),OFFSET(J70,0,-1*'MD - IMP'!$D$64,1,1),0)</f>
        <v>0</v>
      </c>
      <c r="K236" s="530">
        <f ca="1">IF((COLUMN()-COLUMN($C236)&gt;'MD - IMP'!$D$65),OFFSET(K70,0,-1*'MD - IMP'!$D$65,1,1),0)+J236-IF((COLUMN()-COLUMN($C236)&gt;'MD - IMP'!$D$64),OFFSET(K70,0,-1*'MD - IMP'!$D$64,1,1),0)</f>
        <v>0</v>
      </c>
      <c r="L236" s="531">
        <f ca="1">IF((COLUMN()-COLUMN($C236)&gt;'MD - IMP'!$D$65),OFFSET(L70,0,-1*'MD - IMP'!$D$65,1,1),0)+K236-IF((COLUMN()-COLUMN($C236)&gt;'MD - IMP'!$D$64),OFFSET(L70,0,-1*'MD - IMP'!$D$64,1,1),0)</f>
        <v>0</v>
      </c>
      <c r="M236" s="531">
        <f ca="1">IF((COLUMN()-COLUMN($C236)&gt;'MD - IMP'!$D$65),OFFSET(M70,0,-1*'MD - IMP'!$D$65,1,1),0)+L236-IF((COLUMN()-COLUMN($C236)&gt;'MD - IMP'!$D$64),OFFSET(M70,0,-1*'MD - IMP'!$D$64,1,1),0)</f>
        <v>0</v>
      </c>
      <c r="N236" s="531">
        <f ca="1">IF((COLUMN()-COLUMN($C236)&gt;'MD - IMP'!$D$65),OFFSET(N70,0,-1*'MD - IMP'!$D$65,1,1),0)+M236-IF((COLUMN()-COLUMN($C236)&gt;'MD - IMP'!$D$64),OFFSET(N70,0,-1*'MD - IMP'!$D$64,1,1),0)</f>
        <v>0</v>
      </c>
      <c r="O236" s="532">
        <f ca="1">IF((COLUMN()-COLUMN($C236)&gt;'MD - IMP'!$D$65),OFFSET(O70,0,-1*'MD - IMP'!$D$65,1,1),0)+N236-IF((COLUMN()-COLUMN($C236)&gt;'MD - IMP'!$D$64),OFFSET(O70,0,-1*'MD - IMP'!$D$64,1,1),0)</f>
        <v>0</v>
      </c>
      <c r="P236" s="531">
        <f ca="1">IF((COLUMN()-COLUMN($C236)&gt;'MD - IMP'!$D$65),OFFSET(P70,0,-1*'MD - IMP'!$D$65,1,1),0)+O236-IF((COLUMN()-COLUMN($C236)&gt;'MD - IMP'!$D$64),OFFSET(P70,0,-1*'MD - IMP'!$D$64,1,1),0)</f>
        <v>1</v>
      </c>
      <c r="Q236" s="531">
        <f ca="1">IF((COLUMN()-COLUMN($C236)&gt;'MD - IMP'!$D$65),OFFSET(Q70,0,-1*'MD - IMP'!$D$65,1,1),0)+P236-IF((COLUMN()-COLUMN($C236)&gt;'MD - IMP'!$D$64),OFFSET(Q70,0,-1*'MD - IMP'!$D$64,1,1),0)</f>
        <v>1</v>
      </c>
      <c r="R236" s="531">
        <f ca="1">IF((COLUMN()-COLUMN($C236)&gt;'MD - IMP'!$D$65),OFFSET(R70,0,-1*'MD - IMP'!$D$65,1,1),0)+Q236-IF((COLUMN()-COLUMN($C236)&gt;'MD - IMP'!$D$64),OFFSET(R70,0,-1*'MD - IMP'!$D$64,1,1),0)</f>
        <v>1</v>
      </c>
      <c r="S236" s="532">
        <f ca="1">IF((COLUMN()-COLUMN($C236)&gt;'MD - IMP'!$D$65),OFFSET(S70,0,-1*'MD - IMP'!$D$65,1,1),0)+R236-IF((COLUMN()-COLUMN($C236)&gt;'MD - IMP'!$D$64),OFFSET(S70,0,-1*'MD - IMP'!$D$64,1,1),0)</f>
        <v>1</v>
      </c>
      <c r="T236" s="531">
        <f ca="1">IF((COLUMN()-COLUMN($C236)&gt;'MD - IMP'!$D$65),OFFSET(T70,0,-1*'MD - IMP'!$D$65,1,1),0)+S236-IF((COLUMN()-COLUMN($C236)&gt;'MD - IMP'!$D$64),OFFSET(T70,0,-1*'MD - IMP'!$D$64,1,1),0)</f>
        <v>5</v>
      </c>
      <c r="U236" s="531">
        <f ca="1">IF((COLUMN()-COLUMN($C236)&gt;'MD - IMP'!$D$65),OFFSET(U70,0,-1*'MD - IMP'!$D$65,1,1),0)+T236-IF((COLUMN()-COLUMN($C236)&gt;'MD - IMP'!$D$64),OFFSET(U70,0,-1*'MD - IMP'!$D$64,1,1),0)</f>
        <v>5</v>
      </c>
      <c r="V236" s="531">
        <f ca="1">IF((COLUMN()-COLUMN($C236)&gt;'MD - IMP'!$D$65),OFFSET(V70,0,-1*'MD - IMP'!$D$65,1,1),0)+U236-IF((COLUMN()-COLUMN($C236)&gt;'MD - IMP'!$D$64),OFFSET(V70,0,-1*'MD - IMP'!$D$64,1,1),0)</f>
        <v>5</v>
      </c>
      <c r="W236" s="532">
        <f ca="1">IF((COLUMN()-COLUMN($C236)&gt;'MD - IMP'!$D$65),OFFSET(W70,0,-1*'MD - IMP'!$D$65,1,1),0)+V236-IF((COLUMN()-COLUMN($C236)&gt;'MD - IMP'!$D$64),OFFSET(W70,0,-1*'MD - IMP'!$D$64,1,1),0)</f>
        <v>5</v>
      </c>
      <c r="X236" s="531">
        <f ca="1">IF((COLUMN()-COLUMN($C236)&gt;'MD - IMP'!$D$65),OFFSET(X70,0,-1*'MD - IMP'!$D$65,1,1),0)+W236-IF((COLUMN()-COLUMN($C236)&gt;'MD - IMP'!$D$64),OFFSET(X70,0,-1*'MD - IMP'!$D$64,1,1),0)</f>
        <v>5</v>
      </c>
      <c r="Y236" s="531">
        <f ca="1">IF((COLUMN()-COLUMN($C236)&gt;'MD - IMP'!$D$65),OFFSET(Y70,0,-1*'MD - IMP'!$D$65,1,1),0)+X236-IF((COLUMN()-COLUMN($C236)&gt;'MD - IMP'!$D$64),OFFSET(Y70,0,-1*'MD - IMP'!$D$64,1,1),0)</f>
        <v>11</v>
      </c>
      <c r="Z236" s="531">
        <f ca="1">IF((COLUMN()-COLUMN($C236)&gt;'MD - IMP'!$D$65),OFFSET(Z70,0,-1*'MD - IMP'!$D$65,1,1),0)+Y236-IF((COLUMN()-COLUMN($C236)&gt;'MD - IMP'!$D$64),OFFSET(Z70,0,-1*'MD - IMP'!$D$64,1,1),0)</f>
        <v>11</v>
      </c>
      <c r="AA236" s="532">
        <f ca="1">IF((COLUMN()-COLUMN($C236)&gt;'MD - IMP'!$D$65),OFFSET(AA70,0,-1*'MD - IMP'!$D$65,1,1),0)+Z236-IF((COLUMN()-COLUMN($C236)&gt;'MD - IMP'!$D$64),OFFSET(AA70,0,-1*'MD - IMP'!$D$64,1,1),0)</f>
        <v>11</v>
      </c>
      <c r="AB236" s="531">
        <f ca="1">IF((COLUMN()-COLUMN($C236)&gt;'MD - IMP'!$D$65),OFFSET(AB70,0,-1*'MD - IMP'!$D$65,1,1),0)+AA236-IF((COLUMN()-COLUMN($C236)&gt;'MD - IMP'!$D$64),OFFSET(AB70,0,-1*'MD - IMP'!$D$64,1,1),0)</f>
        <v>7</v>
      </c>
      <c r="AC236" s="531">
        <f ca="1">IF((COLUMN()-COLUMN($C236)&gt;'MD - IMP'!$D$65),OFFSET(AC70,0,-1*'MD - IMP'!$D$65,1,1),0)+AB236-IF((COLUMN()-COLUMN($C236)&gt;'MD - IMP'!$D$64),OFFSET(AC70,0,-1*'MD - IMP'!$D$64,1,1),0)</f>
        <v>11</v>
      </c>
      <c r="AD236" s="531">
        <f ca="1">IF((COLUMN()-COLUMN($C236)&gt;'MD - IMP'!$D$65),OFFSET(AD70,0,-1*'MD - IMP'!$D$65,1,1),0)+AC236-IF((COLUMN()-COLUMN($C236)&gt;'MD - IMP'!$D$64),OFFSET(AD70,0,-1*'MD - IMP'!$D$64,1,1),0)</f>
        <v>12</v>
      </c>
      <c r="AE236" s="533">
        <f ca="1">IF((COLUMN()-COLUMN($C236)&gt;'MD - IMP'!$D$65),OFFSET(AE70,0,-1*'MD - IMP'!$D$65,1,1),0)+AD236-IF((COLUMN()-COLUMN($C236)&gt;'MD - IMP'!$D$64),OFFSET(AE70,0,-1*'MD - IMP'!$D$64,1,1),0)</f>
        <v>13</v>
      </c>
      <c r="AF236" s="16"/>
      <c r="AH236" s="16"/>
      <c r="AI236" s="16"/>
      <c r="AL236" s="15"/>
      <c r="AO236" s="15"/>
      <c r="AQ236" s="17"/>
      <c r="AR236" s="16"/>
      <c r="AU236" s="15"/>
      <c r="AX236" s="15"/>
      <c r="BA236" s="15"/>
      <c r="BC236" s="17"/>
      <c r="BD236" s="16"/>
      <c r="BG236" s="15"/>
      <c r="BJ236" s="15"/>
      <c r="BM236" s="15"/>
      <c r="BO236" s="17"/>
      <c r="BP236" s="16"/>
      <c r="BS236" s="15"/>
      <c r="BV236" s="15"/>
      <c r="BY236" s="15"/>
      <c r="CA236" s="17"/>
      <c r="CB236" s="16"/>
      <c r="CE236" s="15"/>
      <c r="CH236" s="15"/>
      <c r="CK236" s="15"/>
      <c r="CM236" s="17"/>
      <c r="CN236" s="16"/>
      <c r="CQ236" s="15"/>
      <c r="CT236" s="15"/>
      <c r="CW236" s="15"/>
      <c r="CY236" s="17"/>
      <c r="CZ236" s="16"/>
      <c r="DC236" s="15"/>
      <c r="DF236" s="15"/>
      <c r="DI236" s="15"/>
      <c r="DK236" s="17"/>
      <c r="DL236" s="16"/>
      <c r="DO236" s="15"/>
      <c r="DR236" s="15"/>
      <c r="DU236" s="15"/>
      <c r="DW236" s="17"/>
      <c r="DX236" s="16"/>
      <c r="EA236" s="15"/>
    </row>
    <row r="237" spans="2:131" x14ac:dyDescent="0.25">
      <c r="B237" s="11" t="str">
        <f>'MD - IMP'!B67</f>
        <v>FN-JI</v>
      </c>
      <c r="C237" s="537"/>
      <c r="D237" s="528">
        <f ca="1">IF((COLUMN()-COLUMN($C237)&gt;'MD - IMP'!$D$65),OFFSET(D71,0,-1*'MD - IMP'!$D$65,1,1),0)+C237-IF((COLUMN()-COLUMN($C237)&gt;'MD - IMP'!$D$64),OFFSET(D71,0,-1*'MD - IMP'!$D$64,1,1),0)</f>
        <v>0</v>
      </c>
      <c r="E237" s="529">
        <f ca="1">IF((COLUMN()-COLUMN($C237)&gt;'MD - IMP'!$D$65),OFFSET(E71,0,-1*'MD - IMP'!$D$65,1,1),0)+D237-IF((COLUMN()-COLUMN($C237)&gt;'MD - IMP'!$D$64),OFFSET(E71,0,-1*'MD - IMP'!$D$64,1,1),0)</f>
        <v>0</v>
      </c>
      <c r="F237" s="529">
        <f ca="1">IF((COLUMN()-COLUMN($C237)&gt;'MD - IMP'!$D$65),OFFSET(F71,0,-1*'MD - IMP'!$D$65,1,1),0)+E237-IF((COLUMN()-COLUMN($C237)&gt;'MD - IMP'!$D$64),OFFSET(F71,0,-1*'MD - IMP'!$D$64,1,1),0)</f>
        <v>0</v>
      </c>
      <c r="G237" s="530">
        <f ca="1">IF((COLUMN()-COLUMN($C237)&gt;'MD - IMP'!$D$65),OFFSET(G71,0,-1*'MD - IMP'!$D$65,1,1),0)+F237-IF((COLUMN()-COLUMN($C237)&gt;'MD - IMP'!$D$64),OFFSET(G71,0,-1*'MD - IMP'!$D$64,1,1),0)</f>
        <v>0</v>
      </c>
      <c r="H237" s="529">
        <f ca="1">IF((COLUMN()-COLUMN($C237)&gt;'MD - IMP'!$D$65),OFFSET(H71,0,-1*'MD - IMP'!$D$65,1,1),0)+G237-IF((COLUMN()-COLUMN($C237)&gt;'MD - IMP'!$D$64),OFFSET(H71,0,-1*'MD - IMP'!$D$64,1,1),0)</f>
        <v>0</v>
      </c>
      <c r="I237" s="529">
        <f ca="1">IF((COLUMN()-COLUMN($C237)&gt;'MD - IMP'!$D$65),OFFSET(I71,0,-1*'MD - IMP'!$D$65,1,1),0)+H237-IF((COLUMN()-COLUMN($C237)&gt;'MD - IMP'!$D$64),OFFSET(I71,0,-1*'MD - IMP'!$D$64,1,1),0)</f>
        <v>0</v>
      </c>
      <c r="J237" s="529">
        <f ca="1">IF((COLUMN()-COLUMN($C237)&gt;'MD - IMP'!$D$65),OFFSET(J71,0,-1*'MD - IMP'!$D$65,1,1),0)+I237-IF((COLUMN()-COLUMN($C237)&gt;'MD - IMP'!$D$64),OFFSET(J71,0,-1*'MD - IMP'!$D$64,1,1),0)</f>
        <v>0</v>
      </c>
      <c r="K237" s="530">
        <f ca="1">IF((COLUMN()-COLUMN($C237)&gt;'MD - IMP'!$D$65),OFFSET(K71,0,-1*'MD - IMP'!$D$65,1,1),0)+J237-IF((COLUMN()-COLUMN($C237)&gt;'MD - IMP'!$D$64),OFFSET(K71,0,-1*'MD - IMP'!$D$64,1,1),0)</f>
        <v>0</v>
      </c>
      <c r="L237" s="531">
        <f ca="1">IF((COLUMN()-COLUMN($C237)&gt;'MD - IMP'!$D$65),OFFSET(L71,0,-1*'MD - IMP'!$D$65,1,1),0)+K237-IF((COLUMN()-COLUMN($C237)&gt;'MD - IMP'!$D$64),OFFSET(L71,0,-1*'MD - IMP'!$D$64,1,1),0)</f>
        <v>0</v>
      </c>
      <c r="M237" s="531">
        <f ca="1">IF((COLUMN()-COLUMN($C237)&gt;'MD - IMP'!$D$65),OFFSET(M71,0,-1*'MD - IMP'!$D$65,1,1),0)+L237-IF((COLUMN()-COLUMN($C237)&gt;'MD - IMP'!$D$64),OFFSET(M71,0,-1*'MD - IMP'!$D$64,1,1),0)</f>
        <v>0</v>
      </c>
      <c r="N237" s="531">
        <f ca="1">IF((COLUMN()-COLUMN($C237)&gt;'MD - IMP'!$D$65),OFFSET(N71,0,-1*'MD - IMP'!$D$65,1,1),0)+M237-IF((COLUMN()-COLUMN($C237)&gt;'MD - IMP'!$D$64),OFFSET(N71,0,-1*'MD - IMP'!$D$64,1,1),0)</f>
        <v>0</v>
      </c>
      <c r="O237" s="532">
        <f ca="1">IF((COLUMN()-COLUMN($C237)&gt;'MD - IMP'!$D$65),OFFSET(O71,0,-1*'MD - IMP'!$D$65,1,1),0)+N237-IF((COLUMN()-COLUMN($C237)&gt;'MD - IMP'!$D$64),OFFSET(O71,0,-1*'MD - IMP'!$D$64,1,1),0)</f>
        <v>0</v>
      </c>
      <c r="P237" s="531">
        <f ca="1">IF((COLUMN()-COLUMN($C237)&gt;'MD - IMP'!$D$65),OFFSET(P71,0,-1*'MD - IMP'!$D$65,1,1),0)+O237-IF((COLUMN()-COLUMN($C237)&gt;'MD - IMP'!$D$64),OFFSET(P71,0,-1*'MD - IMP'!$D$64,1,1),0)</f>
        <v>0</v>
      </c>
      <c r="Q237" s="531">
        <f ca="1">IF((COLUMN()-COLUMN($C237)&gt;'MD - IMP'!$D$65),OFFSET(Q71,0,-1*'MD - IMP'!$D$65,1,1),0)+P237-IF((COLUMN()-COLUMN($C237)&gt;'MD - IMP'!$D$64),OFFSET(Q71,0,-1*'MD - IMP'!$D$64,1,1),0)</f>
        <v>0</v>
      </c>
      <c r="R237" s="531">
        <f ca="1">IF((COLUMN()-COLUMN($C237)&gt;'MD - IMP'!$D$65),OFFSET(R71,0,-1*'MD - IMP'!$D$65,1,1),0)+Q237-IF((COLUMN()-COLUMN($C237)&gt;'MD - IMP'!$D$64),OFFSET(R71,0,-1*'MD - IMP'!$D$64,1,1),0)</f>
        <v>0</v>
      </c>
      <c r="S237" s="532">
        <f ca="1">IF((COLUMN()-COLUMN($C237)&gt;'MD - IMP'!$D$65),OFFSET(S71,0,-1*'MD - IMP'!$D$65,1,1),0)+R237-IF((COLUMN()-COLUMN($C237)&gt;'MD - IMP'!$D$64),OFFSET(S71,0,-1*'MD - IMP'!$D$64,1,1),0)</f>
        <v>0</v>
      </c>
      <c r="T237" s="531">
        <f ca="1">IF((COLUMN()-COLUMN($C237)&gt;'MD - IMP'!$D$65),OFFSET(T71,0,-1*'MD - IMP'!$D$65,1,1),0)+S237-IF((COLUMN()-COLUMN($C237)&gt;'MD - IMP'!$D$64),OFFSET(T71,0,-1*'MD - IMP'!$D$64,1,1),0)</f>
        <v>1</v>
      </c>
      <c r="U237" s="531">
        <f ca="1">IF((COLUMN()-COLUMN($C237)&gt;'MD - IMP'!$D$65),OFFSET(U71,0,-1*'MD - IMP'!$D$65,1,1),0)+T237-IF((COLUMN()-COLUMN($C237)&gt;'MD - IMP'!$D$64),OFFSET(U71,0,-1*'MD - IMP'!$D$64,1,1),0)</f>
        <v>1</v>
      </c>
      <c r="V237" s="531">
        <f ca="1">IF((COLUMN()-COLUMN($C237)&gt;'MD - IMP'!$D$65),OFFSET(V71,0,-1*'MD - IMP'!$D$65,1,1),0)+U237-IF((COLUMN()-COLUMN($C237)&gt;'MD - IMP'!$D$64),OFFSET(V71,0,-1*'MD - IMP'!$D$64,1,1),0)</f>
        <v>1</v>
      </c>
      <c r="W237" s="532">
        <f ca="1">IF((COLUMN()-COLUMN($C237)&gt;'MD - IMP'!$D$65),OFFSET(W71,0,-1*'MD - IMP'!$D$65,1,1),0)+V237-IF((COLUMN()-COLUMN($C237)&gt;'MD - IMP'!$D$64),OFFSET(W71,0,-1*'MD - IMP'!$D$64,1,1),0)</f>
        <v>1</v>
      </c>
      <c r="X237" s="531">
        <f ca="1">IF((COLUMN()-COLUMN($C237)&gt;'MD - IMP'!$D$65),OFFSET(X71,0,-1*'MD - IMP'!$D$65,1,1),0)+W237-IF((COLUMN()-COLUMN($C237)&gt;'MD - IMP'!$D$64),OFFSET(X71,0,-1*'MD - IMP'!$D$64,1,1),0)</f>
        <v>5</v>
      </c>
      <c r="Y237" s="531">
        <f ca="1">IF((COLUMN()-COLUMN($C237)&gt;'MD - IMP'!$D$65),OFFSET(Y71,0,-1*'MD - IMP'!$D$65,1,1),0)+X237-IF((COLUMN()-COLUMN($C237)&gt;'MD - IMP'!$D$64),OFFSET(Y71,0,-1*'MD - IMP'!$D$64,1,1),0)</f>
        <v>6</v>
      </c>
      <c r="Z237" s="531">
        <f ca="1">IF((COLUMN()-COLUMN($C237)&gt;'MD - IMP'!$D$65),OFFSET(Z71,0,-1*'MD - IMP'!$D$65,1,1),0)+Y237-IF((COLUMN()-COLUMN($C237)&gt;'MD - IMP'!$D$64),OFFSET(Z71,0,-1*'MD - IMP'!$D$64,1,1),0)</f>
        <v>6</v>
      </c>
      <c r="AA237" s="532">
        <f ca="1">IF((COLUMN()-COLUMN($C237)&gt;'MD - IMP'!$D$65),OFFSET(AA71,0,-1*'MD - IMP'!$D$65,1,1),0)+Z237-IF((COLUMN()-COLUMN($C237)&gt;'MD - IMP'!$D$64),OFFSET(AA71,0,-1*'MD - IMP'!$D$64,1,1),0)</f>
        <v>7</v>
      </c>
      <c r="AB237" s="531">
        <f ca="1">IF((COLUMN()-COLUMN($C237)&gt;'MD - IMP'!$D$65),OFFSET(AB71,0,-1*'MD - IMP'!$D$65,1,1),0)+AA237-IF((COLUMN()-COLUMN($C237)&gt;'MD - IMP'!$D$64),OFFSET(AB71,0,-1*'MD - IMP'!$D$64,1,1),0)</f>
        <v>7</v>
      </c>
      <c r="AC237" s="531">
        <f ca="1">IF((COLUMN()-COLUMN($C237)&gt;'MD - IMP'!$D$65),OFFSET(AC71,0,-1*'MD - IMP'!$D$65,1,1),0)+AB237-IF((COLUMN()-COLUMN($C237)&gt;'MD - IMP'!$D$64),OFFSET(AC71,0,-1*'MD - IMP'!$D$64,1,1),0)</f>
        <v>14</v>
      </c>
      <c r="AD237" s="531">
        <f ca="1">IF((COLUMN()-COLUMN($C237)&gt;'MD - IMP'!$D$65),OFFSET(AD71,0,-1*'MD - IMP'!$D$65,1,1),0)+AC237-IF((COLUMN()-COLUMN($C237)&gt;'MD - IMP'!$D$64),OFFSET(AD71,0,-1*'MD - IMP'!$D$64,1,1),0)</f>
        <v>14</v>
      </c>
      <c r="AE237" s="533">
        <f ca="1">IF((COLUMN()-COLUMN($C237)&gt;'MD - IMP'!$D$65),OFFSET(AE71,0,-1*'MD - IMP'!$D$65,1,1),0)+AD237-IF((COLUMN()-COLUMN($C237)&gt;'MD - IMP'!$D$64),OFFSET(AE71,0,-1*'MD - IMP'!$D$64,1,1),0)</f>
        <v>14</v>
      </c>
      <c r="AF237" s="16"/>
      <c r="AH237" s="16"/>
      <c r="AI237" s="16"/>
      <c r="AL237" s="15"/>
      <c r="AO237" s="15"/>
      <c r="AQ237" s="17"/>
      <c r="AR237" s="16"/>
      <c r="AU237" s="15"/>
      <c r="AX237" s="15"/>
      <c r="BA237" s="15"/>
      <c r="BC237" s="17"/>
      <c r="BD237" s="16"/>
      <c r="BG237" s="15"/>
      <c r="BJ237" s="15"/>
      <c r="BM237" s="15"/>
      <c r="BO237" s="17"/>
      <c r="BP237" s="16"/>
      <c r="BS237" s="15"/>
      <c r="BV237" s="15"/>
      <c r="BY237" s="15"/>
      <c r="CA237" s="17"/>
      <c r="CB237" s="16"/>
      <c r="CE237" s="15"/>
      <c r="CH237" s="15"/>
      <c r="CK237" s="15"/>
      <c r="CM237" s="17"/>
      <c r="CN237" s="16"/>
      <c r="CQ237" s="15"/>
      <c r="CT237" s="15"/>
      <c r="CW237" s="15"/>
      <c r="CY237" s="17"/>
      <c r="CZ237" s="16"/>
      <c r="DC237" s="15"/>
      <c r="DF237" s="15"/>
      <c r="DI237" s="15"/>
      <c r="DK237" s="17"/>
      <c r="DL237" s="16"/>
      <c r="DO237" s="15"/>
      <c r="DR237" s="15"/>
      <c r="DU237" s="15"/>
      <c r="DW237" s="17"/>
      <c r="DX237" s="16"/>
      <c r="EA237" s="15"/>
    </row>
    <row r="238" spans="2:131" s="534" customFormat="1" x14ac:dyDescent="0.25">
      <c r="B238" s="523" t="str">
        <f>'MD - IMP'!B68</f>
        <v>FN-SP</v>
      </c>
      <c r="C238" s="516"/>
      <c r="D238" s="528">
        <f ca="1">IF((COLUMN()-COLUMN($C238)&gt;'MD - IMP'!$D$65),OFFSET(D72,0,-1*'MD - IMP'!$D$65,1,1),0)+C238-IF((COLUMN()-COLUMN($C238)&gt;'MD - IMP'!$D$64),OFFSET(D72,0,-1*'MD - IMP'!$D$64,1,1),0)</f>
        <v>0</v>
      </c>
      <c r="E238" s="529">
        <f ca="1">IF((COLUMN()-COLUMN($C238)&gt;'MD - IMP'!$D$65),OFFSET(E72,0,-1*'MD - IMP'!$D$65,1,1),0)+D238-IF((COLUMN()-COLUMN($C238)&gt;'MD - IMP'!$D$64),OFFSET(E72,0,-1*'MD - IMP'!$D$64,1,1),0)</f>
        <v>0</v>
      </c>
      <c r="F238" s="529">
        <f ca="1">IF((COLUMN()-COLUMN($C238)&gt;'MD - IMP'!$D$65),OFFSET(F72,0,-1*'MD - IMP'!$D$65,1,1),0)+E238-IF((COLUMN()-COLUMN($C238)&gt;'MD - IMP'!$D$64),OFFSET(F72,0,-1*'MD - IMP'!$D$64,1,1),0)</f>
        <v>0</v>
      </c>
      <c r="G238" s="530">
        <f ca="1">IF((COLUMN()-COLUMN($C238)&gt;'MD - IMP'!$D$65),OFFSET(G72,0,-1*'MD - IMP'!$D$65,1,1),0)+F238-IF((COLUMN()-COLUMN($C238)&gt;'MD - IMP'!$D$64),OFFSET(G72,0,-1*'MD - IMP'!$D$64,1,1),0)</f>
        <v>0</v>
      </c>
      <c r="H238" s="529">
        <f ca="1">IF((COLUMN()-COLUMN($C238)&gt;'MD - IMP'!$D$65),OFFSET(H72,0,-1*'MD - IMP'!$D$65,1,1),0)+G238-IF((COLUMN()-COLUMN($C238)&gt;'MD - IMP'!$D$64),OFFSET(H72,0,-1*'MD - IMP'!$D$64,1,1),0)</f>
        <v>0</v>
      </c>
      <c r="I238" s="529">
        <f ca="1">IF((COLUMN()-COLUMN($C238)&gt;'MD - IMP'!$D$65),OFFSET(I72,0,-1*'MD - IMP'!$D$65,1,1),0)+H238-IF((COLUMN()-COLUMN($C238)&gt;'MD - IMP'!$D$64),OFFSET(I72,0,-1*'MD - IMP'!$D$64,1,1),0)</f>
        <v>0</v>
      </c>
      <c r="J238" s="529">
        <f ca="1">IF((COLUMN()-COLUMN($C238)&gt;'MD - IMP'!$D$65),OFFSET(J72,0,-1*'MD - IMP'!$D$65,1,1),0)+I238-IF((COLUMN()-COLUMN($C238)&gt;'MD - IMP'!$D$64),OFFSET(J72,0,-1*'MD - IMP'!$D$64,1,1),0)</f>
        <v>0</v>
      </c>
      <c r="K238" s="530">
        <f ca="1">IF((COLUMN()-COLUMN($C238)&gt;'MD - IMP'!$D$65),OFFSET(K72,0,-1*'MD - IMP'!$D$65,1,1),0)+J238-IF((COLUMN()-COLUMN($C238)&gt;'MD - IMP'!$D$64),OFFSET(K72,0,-1*'MD - IMP'!$D$64,1,1),0)</f>
        <v>0</v>
      </c>
      <c r="L238" s="531">
        <f ca="1">IF((COLUMN()-COLUMN($C238)&gt;'MD - IMP'!$D$65),OFFSET(L72,0,-1*'MD - IMP'!$D$65,1,1),0)+K238-IF((COLUMN()-COLUMN($C238)&gt;'MD - IMP'!$D$64),OFFSET(L72,0,-1*'MD - IMP'!$D$64,1,1),0)</f>
        <v>0</v>
      </c>
      <c r="M238" s="531">
        <f ca="1">IF((COLUMN()-COLUMN($C238)&gt;'MD - IMP'!$D$65),OFFSET(M72,0,-1*'MD - IMP'!$D$65,1,1),0)+L238-IF((COLUMN()-COLUMN($C238)&gt;'MD - IMP'!$D$64),OFFSET(M72,0,-1*'MD - IMP'!$D$64,1,1),0)</f>
        <v>0</v>
      </c>
      <c r="N238" s="531">
        <f ca="1">IF((COLUMN()-COLUMN($C238)&gt;'MD - IMP'!$D$65),OFFSET(N72,0,-1*'MD - IMP'!$D$65,1,1),0)+M238-IF((COLUMN()-COLUMN($C238)&gt;'MD - IMP'!$D$64),OFFSET(N72,0,-1*'MD - IMP'!$D$64,1,1),0)</f>
        <v>0</v>
      </c>
      <c r="O238" s="532">
        <f ca="1">IF((COLUMN()-COLUMN($C238)&gt;'MD - IMP'!$D$65),OFFSET(O72,0,-1*'MD - IMP'!$D$65,1,1),0)+N238-IF((COLUMN()-COLUMN($C238)&gt;'MD - IMP'!$D$64),OFFSET(O72,0,-1*'MD - IMP'!$D$64,1,1),0)</f>
        <v>0</v>
      </c>
      <c r="P238" s="531">
        <f ca="1">IF((COLUMN()-COLUMN($C238)&gt;'MD - IMP'!$D$65),OFFSET(P72,0,-1*'MD - IMP'!$D$65,1,1),0)+O238-IF((COLUMN()-COLUMN($C238)&gt;'MD - IMP'!$D$64),OFFSET(P72,0,-1*'MD - IMP'!$D$64,1,1),0)</f>
        <v>0</v>
      </c>
      <c r="Q238" s="531">
        <f ca="1">IF((COLUMN()-COLUMN($C238)&gt;'MD - IMP'!$D$65),OFFSET(Q72,0,-1*'MD - IMP'!$D$65,1,1),0)+P238-IF((COLUMN()-COLUMN($C238)&gt;'MD - IMP'!$D$64),OFFSET(Q72,0,-1*'MD - IMP'!$D$64,1,1),0)</f>
        <v>0</v>
      </c>
      <c r="R238" s="531">
        <f ca="1">IF((COLUMN()-COLUMN($C238)&gt;'MD - IMP'!$D$65),OFFSET(R72,0,-1*'MD - IMP'!$D$65,1,1),0)+Q238-IF((COLUMN()-COLUMN($C238)&gt;'MD - IMP'!$D$64),OFFSET(R72,0,-1*'MD - IMP'!$D$64,1,1),0)</f>
        <v>0</v>
      </c>
      <c r="S238" s="532">
        <f ca="1">IF((COLUMN()-COLUMN($C238)&gt;'MD - IMP'!$D$65),OFFSET(S72,0,-1*'MD - IMP'!$D$65,1,1),0)+R238-IF((COLUMN()-COLUMN($C238)&gt;'MD - IMP'!$D$64),OFFSET(S72,0,-1*'MD - IMP'!$D$64,1,1),0)</f>
        <v>0</v>
      </c>
      <c r="T238" s="531">
        <f ca="1">IF((COLUMN()-COLUMN($C238)&gt;'MD - IMP'!$D$65),OFFSET(T72,0,-1*'MD - IMP'!$D$65,1,1),0)+S238-IF((COLUMN()-COLUMN($C238)&gt;'MD - IMP'!$D$64),OFFSET(T72,0,-1*'MD - IMP'!$D$64,1,1),0)</f>
        <v>0</v>
      </c>
      <c r="U238" s="531">
        <f ca="1">IF((COLUMN()-COLUMN($C238)&gt;'MD - IMP'!$D$65),OFFSET(U72,0,-1*'MD - IMP'!$D$65,1,1),0)+T238-IF((COLUMN()-COLUMN($C238)&gt;'MD - IMP'!$D$64),OFFSET(U72,0,-1*'MD - IMP'!$D$64,1,1),0)</f>
        <v>0</v>
      </c>
      <c r="V238" s="531">
        <f ca="1">IF((COLUMN()-COLUMN($C238)&gt;'MD - IMP'!$D$65),OFFSET(V72,0,-1*'MD - IMP'!$D$65,1,1),0)+U238-IF((COLUMN()-COLUMN($C238)&gt;'MD - IMP'!$D$64),OFFSET(V72,0,-1*'MD - IMP'!$D$64,1,1),0)</f>
        <v>1</v>
      </c>
      <c r="W238" s="532">
        <f ca="1">IF((COLUMN()-COLUMN($C238)&gt;'MD - IMP'!$D$65),OFFSET(W72,0,-1*'MD - IMP'!$D$65,1,1),0)+V238-IF((COLUMN()-COLUMN($C238)&gt;'MD - IMP'!$D$64),OFFSET(W72,0,-1*'MD - IMP'!$D$64,1,1),0)</f>
        <v>2</v>
      </c>
      <c r="X238" s="531">
        <f ca="1">IF((COLUMN()-COLUMN($C238)&gt;'MD - IMP'!$D$65),OFFSET(X72,0,-1*'MD - IMP'!$D$65,1,1),0)+W238-IF((COLUMN()-COLUMN($C238)&gt;'MD - IMP'!$D$64),OFFSET(X72,0,-1*'MD - IMP'!$D$64,1,1),0)</f>
        <v>2</v>
      </c>
      <c r="Y238" s="531">
        <f ca="1">IF((COLUMN()-COLUMN($C238)&gt;'MD - IMP'!$D$65),OFFSET(Y72,0,-1*'MD - IMP'!$D$65,1,1),0)+X238-IF((COLUMN()-COLUMN($C238)&gt;'MD - IMP'!$D$64),OFFSET(Y72,0,-1*'MD - IMP'!$D$64,1,1),0)</f>
        <v>2</v>
      </c>
      <c r="Z238" s="531">
        <f ca="1">IF((COLUMN()-COLUMN($C238)&gt;'MD - IMP'!$D$65),OFFSET(Z72,0,-1*'MD - IMP'!$D$65,1,1),0)+Y238-IF((COLUMN()-COLUMN($C238)&gt;'MD - IMP'!$D$64),OFFSET(Z72,0,-1*'MD - IMP'!$D$64,1,1),0)</f>
        <v>6</v>
      </c>
      <c r="AA238" s="532">
        <f ca="1">IF((COLUMN()-COLUMN($C238)&gt;'MD - IMP'!$D$65),OFFSET(AA72,0,-1*'MD - IMP'!$D$65,1,1),0)+Z238-IF((COLUMN()-COLUMN($C238)&gt;'MD - IMP'!$D$64),OFFSET(AA72,0,-1*'MD - IMP'!$D$64,1,1),0)</f>
        <v>11</v>
      </c>
      <c r="AB238" s="531">
        <f ca="1">IF((COLUMN()-COLUMN($C238)&gt;'MD - IMP'!$D$65),OFFSET(AB72,0,-1*'MD - IMP'!$D$65,1,1),0)+AA238-IF((COLUMN()-COLUMN($C238)&gt;'MD - IMP'!$D$64),OFFSET(AB72,0,-1*'MD - IMP'!$D$64,1,1),0)</f>
        <v>12</v>
      </c>
      <c r="AC238" s="531">
        <f ca="1">IF((COLUMN()-COLUMN($C238)&gt;'MD - IMP'!$D$65),OFFSET(AC72,0,-1*'MD - IMP'!$D$65,1,1),0)+AB238-IF((COLUMN()-COLUMN($C238)&gt;'MD - IMP'!$D$64),OFFSET(AC72,0,-1*'MD - IMP'!$D$64,1,1),0)</f>
        <v>12</v>
      </c>
      <c r="AD238" s="531">
        <f ca="1">IF((COLUMN()-COLUMN($C238)&gt;'MD - IMP'!$D$65),OFFSET(AD72,0,-1*'MD - IMP'!$D$65,1,1),0)+AC238-IF((COLUMN()-COLUMN($C238)&gt;'MD - IMP'!$D$64),OFFSET(AD72,0,-1*'MD - IMP'!$D$64,1,1),0)</f>
        <v>13</v>
      </c>
      <c r="AE238" s="533">
        <f ca="1">IF((COLUMN()-COLUMN($C238)&gt;'MD - IMP'!$D$65),OFFSET(AE72,0,-1*'MD - IMP'!$D$65,1,1),0)+AD238-IF((COLUMN()-COLUMN($C238)&gt;'MD - IMP'!$D$64),OFFSET(AE72,0,-1*'MD - IMP'!$D$64,1,1),0)</f>
        <v>21</v>
      </c>
      <c r="AF238" s="529"/>
      <c r="AH238" s="529"/>
      <c r="AI238" s="529"/>
      <c r="AL238" s="535"/>
      <c r="AO238" s="535"/>
      <c r="AQ238" s="516"/>
      <c r="AR238" s="529"/>
      <c r="AU238" s="535"/>
      <c r="AX238" s="535"/>
      <c r="BA238" s="535"/>
      <c r="BC238" s="516"/>
      <c r="BD238" s="529"/>
      <c r="BG238" s="535"/>
      <c r="BJ238" s="535"/>
      <c r="BM238" s="535"/>
      <c r="BO238" s="516"/>
      <c r="BP238" s="529"/>
      <c r="BS238" s="535"/>
      <c r="BV238" s="535"/>
      <c r="BY238" s="535"/>
      <c r="CA238" s="516"/>
      <c r="CB238" s="529"/>
      <c r="CE238" s="535"/>
      <c r="CH238" s="535"/>
      <c r="CK238" s="535"/>
      <c r="CM238" s="516"/>
      <c r="CN238" s="529"/>
      <c r="CQ238" s="535"/>
      <c r="CT238" s="535"/>
      <c r="CW238" s="535"/>
      <c r="CY238" s="516"/>
      <c r="CZ238" s="529"/>
      <c r="DC238" s="535"/>
      <c r="DF238" s="535"/>
      <c r="DI238" s="535"/>
      <c r="DK238" s="516"/>
      <c r="DL238" s="529"/>
      <c r="DO238" s="535"/>
      <c r="DR238" s="535"/>
      <c r="DU238" s="535"/>
      <c r="DW238" s="516"/>
      <c r="DX238" s="529"/>
      <c r="EA238" s="535"/>
    </row>
    <row r="239" spans="2:131" x14ac:dyDescent="0.25">
      <c r="B239" s="11" t="str">
        <f>'MD - IMP'!B69</f>
        <v>HR-DE</v>
      </c>
      <c r="C239" s="395"/>
      <c r="D239" s="406">
        <f ca="1">IF((COLUMN()-COLUMN($C239)&gt;'MD - IMP'!$D$69),OFFSET(D73,0,-1*'MD - IMP'!$D$69,1,1),0)+C239-IF((COLUMN()-COLUMN($C239)&gt;'MD - IMP'!$D$64),OFFSET(D73,0,-1*'MD - IMP'!$D$64,1,1),0)</f>
        <v>0</v>
      </c>
      <c r="E239" s="390">
        <f ca="1">IF((COLUMN()-COLUMN($C239)&gt;'MD - IMP'!$D$69),OFFSET(E73,0,-1*'MD - IMP'!$D$69,1,1),0)+D239-IF((COLUMN()-COLUMN($C239)&gt;'MD - IMP'!$D$64),OFFSET(E73,0,-1*'MD - IMP'!$D$64,1,1),0)</f>
        <v>0</v>
      </c>
      <c r="F239" s="390">
        <f ca="1">IF((COLUMN()-COLUMN($C239)&gt;'MD - IMP'!$D$69),OFFSET(F73,0,-1*'MD - IMP'!$D$69,1,1),0)+E239-IF((COLUMN()-COLUMN($C239)&gt;'MD - IMP'!$D$64),OFFSET(F73,0,-1*'MD - IMP'!$D$64,1,1),0)</f>
        <v>0</v>
      </c>
      <c r="G239" s="402">
        <f ca="1">IF((COLUMN()-COLUMN($C239)&gt;'MD - IMP'!$D$69),OFFSET(G73,0,-1*'MD - IMP'!$D$69,1,1),0)+F239-IF((COLUMN()-COLUMN($C239)&gt;'MD - IMP'!$D$64),OFFSET(G73,0,-1*'MD - IMP'!$D$64,1,1),0)</f>
        <v>0</v>
      </c>
      <c r="H239" s="390">
        <f ca="1">IF((COLUMN()-COLUMN($C239)&gt;'MD - IMP'!$D$69),OFFSET(H73,0,-1*'MD - IMP'!$D$69,1,1),0)+G239-IF((COLUMN()-COLUMN($C239)&gt;'MD - IMP'!$D$64),OFFSET(H73,0,-1*'MD - IMP'!$D$64,1,1),0)</f>
        <v>0</v>
      </c>
      <c r="I239" s="390">
        <f ca="1">IF((COLUMN()-COLUMN($C239)&gt;'MD - IMP'!$D$69),OFFSET(I73,0,-1*'MD - IMP'!$D$69,1,1),0)+H239-IF((COLUMN()-COLUMN($C239)&gt;'MD - IMP'!$D$64),OFFSET(I73,0,-1*'MD - IMP'!$D$64,1,1),0)</f>
        <v>0</v>
      </c>
      <c r="J239" s="390">
        <f ca="1">IF((COLUMN()-COLUMN($C239)&gt;'MD - IMP'!$D$69),OFFSET(J73,0,-1*'MD - IMP'!$D$69,1,1),0)+I239-IF((COLUMN()-COLUMN($C239)&gt;'MD - IMP'!$D$64),OFFSET(J73,0,-1*'MD - IMP'!$D$64,1,1),0)</f>
        <v>0</v>
      </c>
      <c r="K239" s="402">
        <f ca="1">IF((COLUMN()-COLUMN($C239)&gt;'MD - IMP'!$D$69),OFFSET(K73,0,-1*'MD - IMP'!$D$69,1,1),0)+J239-IF((COLUMN()-COLUMN($C239)&gt;'MD - IMP'!$D$64),OFFSET(K73,0,-1*'MD - IMP'!$D$64,1,1),0)</f>
        <v>0</v>
      </c>
      <c r="L239" s="277">
        <f ca="1">IF((COLUMN()-COLUMN($C239)&gt;'MD - IMP'!$D$69),OFFSET(L73,0,-1*'MD - IMP'!$D$69,1,1),0)+K239-IF((COLUMN()-COLUMN($C239)&gt;'MD - IMP'!$D$64),OFFSET(L73,0,-1*'MD - IMP'!$D$64,1,1),0)</f>
        <v>0</v>
      </c>
      <c r="M239" s="277">
        <f ca="1">IF((COLUMN()-COLUMN($C239)&gt;'MD - IMP'!$D$69),OFFSET(M73,0,-1*'MD - IMP'!$D$69,1,1),0)+L239-IF((COLUMN()-COLUMN($C239)&gt;'MD - IMP'!$D$64),OFFSET(M73,0,-1*'MD - IMP'!$D$64,1,1),0)</f>
        <v>0</v>
      </c>
      <c r="N239" s="277">
        <f ca="1">IF((COLUMN()-COLUMN($C239)&gt;'MD - IMP'!$D$69),OFFSET(N73,0,-1*'MD - IMP'!$D$69,1,1),0)+M239-IF((COLUMN()-COLUMN($C239)&gt;'MD - IMP'!$D$64),OFFSET(N73,0,-1*'MD - IMP'!$D$64,1,1),0)</f>
        <v>0</v>
      </c>
      <c r="O239" s="344">
        <f ca="1">IF((COLUMN()-COLUMN($C239)&gt;'MD - IMP'!$D$69),OFFSET(O73,0,-1*'MD - IMP'!$D$69,1,1),0)+N239-IF((COLUMN()-COLUMN($C239)&gt;'MD - IMP'!$D$64),OFFSET(O73,0,-1*'MD - IMP'!$D$64,1,1),0)</f>
        <v>0</v>
      </c>
      <c r="P239" s="277">
        <f ca="1">IF((COLUMN()-COLUMN($C239)&gt;'MD - IMP'!$D$69),OFFSET(P73,0,-1*'MD - IMP'!$D$69,1,1),0)+O239-IF((COLUMN()-COLUMN($C239)&gt;'MD - IMP'!$D$64),OFFSET(P73,0,-1*'MD - IMP'!$D$64,1,1),0)</f>
        <v>4</v>
      </c>
      <c r="Q239" s="277">
        <f ca="1">IF((COLUMN()-COLUMN($C239)&gt;'MD - IMP'!$D$69),OFFSET(Q73,0,-1*'MD - IMP'!$D$69,1,1),0)+P239-IF((COLUMN()-COLUMN($C239)&gt;'MD - IMP'!$D$64),OFFSET(Q73,0,-1*'MD - IMP'!$D$64,1,1),0)</f>
        <v>4</v>
      </c>
      <c r="R239" s="277">
        <f ca="1">IF((COLUMN()-COLUMN($C239)&gt;'MD - IMP'!$D$69),OFFSET(R73,0,-1*'MD - IMP'!$D$69,1,1),0)+Q239-IF((COLUMN()-COLUMN($C239)&gt;'MD - IMP'!$D$64),OFFSET(R73,0,-1*'MD - IMP'!$D$64,1,1),0)</f>
        <v>4</v>
      </c>
      <c r="S239" s="344">
        <f ca="1">IF((COLUMN()-COLUMN($C239)&gt;'MD - IMP'!$D$69),OFFSET(S73,0,-1*'MD - IMP'!$D$69,1,1),0)+R239-IF((COLUMN()-COLUMN($C239)&gt;'MD - IMP'!$D$64),OFFSET(S73,0,-1*'MD - IMP'!$D$64,1,1),0)</f>
        <v>4</v>
      </c>
      <c r="T239" s="277">
        <f ca="1">IF((COLUMN()-COLUMN($C239)&gt;'MD - IMP'!$D$69),OFFSET(T73,0,-1*'MD - IMP'!$D$69,1,1),0)+S239-IF((COLUMN()-COLUMN($C239)&gt;'MD - IMP'!$D$64),OFFSET(T73,0,-1*'MD - IMP'!$D$64,1,1),0)</f>
        <v>4</v>
      </c>
      <c r="U239" s="277">
        <f ca="1">IF((COLUMN()-COLUMN($C239)&gt;'MD - IMP'!$D$69),OFFSET(U73,0,-1*'MD - IMP'!$D$69,1,1),0)+T239-IF((COLUMN()-COLUMN($C239)&gt;'MD - IMP'!$D$64),OFFSET(U73,0,-1*'MD - IMP'!$D$64,1,1),0)</f>
        <v>8</v>
      </c>
      <c r="V239" s="277">
        <f ca="1">IF((COLUMN()-COLUMN($C239)&gt;'MD - IMP'!$D$69),OFFSET(V73,0,-1*'MD - IMP'!$D$69,1,1),0)+U239-IF((COLUMN()-COLUMN($C239)&gt;'MD - IMP'!$D$64),OFFSET(V73,0,-1*'MD - IMP'!$D$64,1,1),0)</f>
        <v>8</v>
      </c>
      <c r="W239" s="344">
        <f ca="1">IF((COLUMN()-COLUMN($C239)&gt;'MD - IMP'!$D$69),OFFSET(W73,0,-1*'MD - IMP'!$D$69,1,1),0)+V239-IF((COLUMN()-COLUMN($C239)&gt;'MD - IMP'!$D$64),OFFSET(W73,0,-1*'MD - IMP'!$D$64,1,1),0)</f>
        <v>8</v>
      </c>
      <c r="X239" s="277">
        <f ca="1">IF((COLUMN()-COLUMN($C239)&gt;'MD - IMP'!$D$69),OFFSET(X73,0,-1*'MD - IMP'!$D$69,1,1),0)+W239-IF((COLUMN()-COLUMN($C239)&gt;'MD - IMP'!$D$64),OFFSET(X73,0,-1*'MD - IMP'!$D$64,1,1),0)</f>
        <v>4</v>
      </c>
      <c r="Y239" s="277">
        <f ca="1">IF((COLUMN()-COLUMN($C239)&gt;'MD - IMP'!$D$69),OFFSET(Y73,0,-1*'MD - IMP'!$D$69,1,1),0)+X239-IF((COLUMN()-COLUMN($C239)&gt;'MD - IMP'!$D$64),OFFSET(Y73,0,-1*'MD - IMP'!$D$64,1,1),0)</f>
        <v>5</v>
      </c>
      <c r="Z239" s="277">
        <f ca="1">IF((COLUMN()-COLUMN($C239)&gt;'MD - IMP'!$D$69),OFFSET(Z73,0,-1*'MD - IMP'!$D$69,1,1),0)+Y239-IF((COLUMN()-COLUMN($C239)&gt;'MD - IMP'!$D$64),OFFSET(Z73,0,-1*'MD - IMP'!$D$64,1,1),0)</f>
        <v>5</v>
      </c>
      <c r="AA239" s="344">
        <f ca="1">IF((COLUMN()-COLUMN($C239)&gt;'MD - IMP'!$D$69),OFFSET(AA73,0,-1*'MD - IMP'!$D$69,1,1),0)+Z239-IF((COLUMN()-COLUMN($C239)&gt;'MD - IMP'!$D$64),OFFSET(AA73,0,-1*'MD - IMP'!$D$64,1,1),0)</f>
        <v>5</v>
      </c>
      <c r="AB239" s="277">
        <f ca="1">IF((COLUMN()-COLUMN($C239)&gt;'MD - IMP'!$D$69),OFFSET(AB73,0,-1*'MD - IMP'!$D$69,1,1),0)+AA239-IF((COLUMN()-COLUMN($C239)&gt;'MD - IMP'!$D$64),OFFSET(AB73,0,-1*'MD - IMP'!$D$64,1,1),0)</f>
        <v>5</v>
      </c>
      <c r="AC239" s="277">
        <f ca="1">IF((COLUMN()-COLUMN($C239)&gt;'MD - IMP'!$D$69),OFFSET(AC73,0,-1*'MD - IMP'!$D$69,1,1),0)+AB239-IF((COLUMN()-COLUMN($C239)&gt;'MD - IMP'!$D$64),OFFSET(AC73,0,-1*'MD - IMP'!$D$64,1,1),0)</f>
        <v>1</v>
      </c>
      <c r="AD239" s="277">
        <f ca="1">IF((COLUMN()-COLUMN($C239)&gt;'MD - IMP'!$D$69),OFFSET(AD73,0,-1*'MD - IMP'!$D$69,1,1),0)+AC239-IF((COLUMN()-COLUMN($C239)&gt;'MD - IMP'!$D$64),OFFSET(AD73,0,-1*'MD - IMP'!$D$64,1,1),0)</f>
        <v>1</v>
      </c>
      <c r="AE239" s="280">
        <f ca="1">IF((COLUMN()-COLUMN($C239)&gt;'MD - IMP'!$D$69),OFFSET(AE73,0,-1*'MD - IMP'!$D$69,1,1),0)+AD239-IF((COLUMN()-COLUMN($C239)&gt;'MD - IMP'!$D$64),OFFSET(AE73,0,-1*'MD - IMP'!$D$64,1,1),0)</f>
        <v>1</v>
      </c>
      <c r="AF239" s="16"/>
      <c r="AH239" s="16"/>
      <c r="AI239" s="16"/>
      <c r="AL239" s="15"/>
      <c r="AO239" s="15"/>
      <c r="AQ239" s="17"/>
      <c r="AR239" s="16"/>
      <c r="AU239" s="15"/>
      <c r="AX239" s="15"/>
      <c r="BA239" s="15"/>
      <c r="BC239" s="17"/>
      <c r="BD239" s="16"/>
      <c r="BG239" s="15"/>
      <c r="BJ239" s="15"/>
      <c r="BM239" s="15"/>
      <c r="BO239" s="17"/>
      <c r="BP239" s="16"/>
      <c r="BS239" s="15"/>
      <c r="BV239" s="15"/>
      <c r="BY239" s="15"/>
      <c r="CA239" s="17"/>
      <c r="CB239" s="16"/>
      <c r="CE239" s="15"/>
      <c r="CH239" s="15"/>
      <c r="CK239" s="15"/>
      <c r="CM239" s="17"/>
      <c r="CN239" s="16"/>
      <c r="CQ239" s="15"/>
      <c r="CT239" s="15"/>
      <c r="CW239" s="15"/>
      <c r="CY239" s="17"/>
      <c r="CZ239" s="16"/>
      <c r="DC239" s="15"/>
      <c r="DF239" s="15"/>
      <c r="DI239" s="15"/>
      <c r="DK239" s="17"/>
      <c r="DL239" s="16"/>
      <c r="DO239" s="15"/>
      <c r="DR239" s="15"/>
      <c r="DU239" s="15"/>
      <c r="DW239" s="17"/>
      <c r="DX239" s="16"/>
      <c r="EA239" s="15"/>
    </row>
    <row r="240" spans="2:131" x14ac:dyDescent="0.25">
      <c r="B240" s="11" t="str">
        <f>'MD - IMP'!B70</f>
        <v>HR-SI</v>
      </c>
      <c r="C240" s="17"/>
      <c r="D240" s="528">
        <f ca="1">IF((COLUMN()-COLUMN($C240)&gt;'MD - IMP'!$D$69),OFFSET(D74,0,-1*'MD - IMP'!$D$69,1,1),0)+C240-IF((COLUMN()-COLUMN($C240)&gt;'MD - IMP'!$D$64),OFFSET(D74,0,-1*'MD - IMP'!$D$64,1,1),0)</f>
        <v>0</v>
      </c>
      <c r="E240" s="529">
        <f ca="1">IF((COLUMN()-COLUMN($C240)&gt;'MD - IMP'!$D$69),OFFSET(E74,0,-1*'MD - IMP'!$D$69,1,1),0)+D240-IF((COLUMN()-COLUMN($C240)&gt;'MD - IMP'!$D$64),OFFSET(E74,0,-1*'MD - IMP'!$D$64,1,1),0)</f>
        <v>0</v>
      </c>
      <c r="F240" s="529">
        <f ca="1">IF((COLUMN()-COLUMN($C240)&gt;'MD - IMP'!$D$69),OFFSET(F74,0,-1*'MD - IMP'!$D$69,1,1),0)+E240-IF((COLUMN()-COLUMN($C240)&gt;'MD - IMP'!$D$64),OFFSET(F74,0,-1*'MD - IMP'!$D$64,1,1),0)</f>
        <v>0</v>
      </c>
      <c r="G240" s="530">
        <f ca="1">IF((COLUMN()-COLUMN($C240)&gt;'MD - IMP'!$D$69),OFFSET(G74,0,-1*'MD - IMP'!$D$69,1,1),0)+F240-IF((COLUMN()-COLUMN($C240)&gt;'MD - IMP'!$D$64),OFFSET(G74,0,-1*'MD - IMP'!$D$64,1,1),0)</f>
        <v>0</v>
      </c>
      <c r="H240" s="529">
        <f ca="1">IF((COLUMN()-COLUMN($C240)&gt;'MD - IMP'!$D$69),OFFSET(H74,0,-1*'MD - IMP'!$D$69,1,1),0)+G240-IF((COLUMN()-COLUMN($C240)&gt;'MD - IMP'!$D$64),OFFSET(H74,0,-1*'MD - IMP'!$D$64,1,1),0)</f>
        <v>0</v>
      </c>
      <c r="I240" s="529">
        <f ca="1">IF((COLUMN()-COLUMN($C240)&gt;'MD - IMP'!$D$69),OFFSET(I74,0,-1*'MD - IMP'!$D$69,1,1),0)+H240-IF((COLUMN()-COLUMN($C240)&gt;'MD - IMP'!$D$64),OFFSET(I74,0,-1*'MD - IMP'!$D$64,1,1),0)</f>
        <v>0</v>
      </c>
      <c r="J240" s="529">
        <f ca="1">IF((COLUMN()-COLUMN($C240)&gt;'MD - IMP'!$D$69),OFFSET(J74,0,-1*'MD - IMP'!$D$69,1,1),0)+I240-IF((COLUMN()-COLUMN($C240)&gt;'MD - IMP'!$D$64),OFFSET(J74,0,-1*'MD - IMP'!$D$64,1,1),0)</f>
        <v>0</v>
      </c>
      <c r="K240" s="530">
        <f ca="1">IF((COLUMN()-COLUMN($C240)&gt;'MD - IMP'!$D$69),OFFSET(K74,0,-1*'MD - IMP'!$D$69,1,1),0)+J240-IF((COLUMN()-COLUMN($C240)&gt;'MD - IMP'!$D$64),OFFSET(K74,0,-1*'MD - IMP'!$D$64,1,1),0)</f>
        <v>0</v>
      </c>
      <c r="L240" s="531">
        <f ca="1">IF((COLUMN()-COLUMN($C240)&gt;'MD - IMP'!$D$69),OFFSET(L74,0,-1*'MD - IMP'!$D$69,1,1),0)+K240-IF((COLUMN()-COLUMN($C240)&gt;'MD - IMP'!$D$64),OFFSET(L74,0,-1*'MD - IMP'!$D$64,1,1),0)</f>
        <v>0</v>
      </c>
      <c r="M240" s="531">
        <f ca="1">IF((COLUMN()-COLUMN($C240)&gt;'MD - IMP'!$D$69),OFFSET(M74,0,-1*'MD - IMP'!$D$69,1,1),0)+L240-IF((COLUMN()-COLUMN($C240)&gt;'MD - IMP'!$D$64),OFFSET(M74,0,-1*'MD - IMP'!$D$64,1,1),0)</f>
        <v>0</v>
      </c>
      <c r="N240" s="531">
        <f ca="1">IF((COLUMN()-COLUMN($C240)&gt;'MD - IMP'!$D$69),OFFSET(N74,0,-1*'MD - IMP'!$D$69,1,1),0)+M240-IF((COLUMN()-COLUMN($C240)&gt;'MD - IMP'!$D$64),OFFSET(N74,0,-1*'MD - IMP'!$D$64,1,1),0)</f>
        <v>0</v>
      </c>
      <c r="O240" s="532">
        <f ca="1">IF((COLUMN()-COLUMN($C240)&gt;'MD - IMP'!$D$69),OFFSET(O74,0,-1*'MD - IMP'!$D$69,1,1),0)+N240-IF((COLUMN()-COLUMN($C240)&gt;'MD - IMP'!$D$64),OFFSET(O74,0,-1*'MD - IMP'!$D$64,1,1),0)</f>
        <v>0</v>
      </c>
      <c r="P240" s="531">
        <f ca="1">IF((COLUMN()-COLUMN($C240)&gt;'MD - IMP'!$D$69),OFFSET(P74,0,-1*'MD - IMP'!$D$69,1,1),0)+O240-IF((COLUMN()-COLUMN($C240)&gt;'MD - IMP'!$D$64),OFFSET(P74,0,-1*'MD - IMP'!$D$64,1,1),0)</f>
        <v>1</v>
      </c>
      <c r="Q240" s="531">
        <f ca="1">IF((COLUMN()-COLUMN($C240)&gt;'MD - IMP'!$D$69),OFFSET(Q74,0,-1*'MD - IMP'!$D$69,1,1),0)+P240-IF((COLUMN()-COLUMN($C240)&gt;'MD - IMP'!$D$64),OFFSET(Q74,0,-1*'MD - IMP'!$D$64,1,1),0)</f>
        <v>1</v>
      </c>
      <c r="R240" s="531">
        <f ca="1">IF((COLUMN()-COLUMN($C240)&gt;'MD - IMP'!$D$69),OFFSET(R74,0,-1*'MD - IMP'!$D$69,1,1),0)+Q240-IF((COLUMN()-COLUMN($C240)&gt;'MD - IMP'!$D$64),OFFSET(R74,0,-1*'MD - IMP'!$D$64,1,1),0)</f>
        <v>1</v>
      </c>
      <c r="S240" s="532">
        <f ca="1">IF((COLUMN()-COLUMN($C240)&gt;'MD - IMP'!$D$69),OFFSET(S74,0,-1*'MD - IMP'!$D$69,1,1),0)+R240-IF((COLUMN()-COLUMN($C240)&gt;'MD - IMP'!$D$64),OFFSET(S74,0,-1*'MD - IMP'!$D$64,1,1),0)</f>
        <v>1</v>
      </c>
      <c r="T240" s="531">
        <f ca="1">IF((COLUMN()-COLUMN($C240)&gt;'MD - IMP'!$D$69),OFFSET(T74,0,-1*'MD - IMP'!$D$69,1,1),0)+S240-IF((COLUMN()-COLUMN($C240)&gt;'MD - IMP'!$D$64),OFFSET(T74,0,-1*'MD - IMP'!$D$64,1,1),0)</f>
        <v>5</v>
      </c>
      <c r="U240" s="531">
        <f ca="1">IF((COLUMN()-COLUMN($C240)&gt;'MD - IMP'!$D$69),OFFSET(U74,0,-1*'MD - IMP'!$D$69,1,1),0)+T240-IF((COLUMN()-COLUMN($C240)&gt;'MD - IMP'!$D$64),OFFSET(U74,0,-1*'MD - IMP'!$D$64,1,1),0)</f>
        <v>5</v>
      </c>
      <c r="V240" s="531">
        <f ca="1">IF((COLUMN()-COLUMN($C240)&gt;'MD - IMP'!$D$69),OFFSET(V74,0,-1*'MD - IMP'!$D$69,1,1),0)+U240-IF((COLUMN()-COLUMN($C240)&gt;'MD - IMP'!$D$64),OFFSET(V74,0,-1*'MD - IMP'!$D$64,1,1),0)</f>
        <v>5</v>
      </c>
      <c r="W240" s="532">
        <f ca="1">IF((COLUMN()-COLUMN($C240)&gt;'MD - IMP'!$D$69),OFFSET(W74,0,-1*'MD - IMP'!$D$69,1,1),0)+V240-IF((COLUMN()-COLUMN($C240)&gt;'MD - IMP'!$D$64),OFFSET(W74,0,-1*'MD - IMP'!$D$64,1,1),0)</f>
        <v>5</v>
      </c>
      <c r="X240" s="531">
        <f ca="1">IF((COLUMN()-COLUMN($C240)&gt;'MD - IMP'!$D$69),OFFSET(X74,0,-1*'MD - IMP'!$D$69,1,1),0)+W240-IF((COLUMN()-COLUMN($C240)&gt;'MD - IMP'!$D$64),OFFSET(X74,0,-1*'MD - IMP'!$D$64,1,1),0)</f>
        <v>5</v>
      </c>
      <c r="Y240" s="531">
        <f ca="1">IF((COLUMN()-COLUMN($C240)&gt;'MD - IMP'!$D$69),OFFSET(Y74,0,-1*'MD - IMP'!$D$69,1,1),0)+X240-IF((COLUMN()-COLUMN($C240)&gt;'MD - IMP'!$D$64),OFFSET(Y74,0,-1*'MD - IMP'!$D$64,1,1),0)</f>
        <v>11</v>
      </c>
      <c r="Z240" s="531">
        <f ca="1">IF((COLUMN()-COLUMN($C240)&gt;'MD - IMP'!$D$69),OFFSET(Z74,0,-1*'MD - IMP'!$D$69,1,1),0)+Y240-IF((COLUMN()-COLUMN($C240)&gt;'MD - IMP'!$D$64),OFFSET(Z74,0,-1*'MD - IMP'!$D$64,1,1),0)</f>
        <v>11</v>
      </c>
      <c r="AA240" s="532">
        <f ca="1">IF((COLUMN()-COLUMN($C240)&gt;'MD - IMP'!$D$69),OFFSET(AA74,0,-1*'MD - IMP'!$D$69,1,1),0)+Z240-IF((COLUMN()-COLUMN($C240)&gt;'MD - IMP'!$D$64),OFFSET(AA74,0,-1*'MD - IMP'!$D$64,1,1),0)</f>
        <v>11</v>
      </c>
      <c r="AB240" s="531">
        <f ca="1">IF((COLUMN()-COLUMN($C240)&gt;'MD - IMP'!$D$69),OFFSET(AB74,0,-1*'MD - IMP'!$D$69,1,1),0)+AA240-IF((COLUMN()-COLUMN($C240)&gt;'MD - IMP'!$D$64),OFFSET(AB74,0,-1*'MD - IMP'!$D$64,1,1),0)</f>
        <v>7</v>
      </c>
      <c r="AC240" s="531">
        <f ca="1">IF((COLUMN()-COLUMN($C240)&gt;'MD - IMP'!$D$69),OFFSET(AC74,0,-1*'MD - IMP'!$D$69,1,1),0)+AB240-IF((COLUMN()-COLUMN($C240)&gt;'MD - IMP'!$D$64),OFFSET(AC74,0,-1*'MD - IMP'!$D$64,1,1),0)</f>
        <v>11</v>
      </c>
      <c r="AD240" s="531">
        <f ca="1">IF((COLUMN()-COLUMN($C240)&gt;'MD - IMP'!$D$69),OFFSET(AD74,0,-1*'MD - IMP'!$D$69,1,1),0)+AC240-IF((COLUMN()-COLUMN($C240)&gt;'MD - IMP'!$D$64),OFFSET(AD74,0,-1*'MD - IMP'!$D$64,1,1),0)</f>
        <v>12</v>
      </c>
      <c r="AE240" s="533">
        <f ca="1">IF((COLUMN()-COLUMN($C240)&gt;'MD - IMP'!$D$69),OFFSET(AE74,0,-1*'MD - IMP'!$D$69,1,1),0)+AD240-IF((COLUMN()-COLUMN($C240)&gt;'MD - IMP'!$D$64),OFFSET(AE74,0,-1*'MD - IMP'!$D$64,1,1),0)</f>
        <v>13</v>
      </c>
      <c r="AF240" s="16"/>
      <c r="AH240" s="16"/>
      <c r="AI240" s="16"/>
      <c r="AL240" s="15"/>
      <c r="AO240" s="15"/>
      <c r="AQ240" s="17"/>
      <c r="AR240" s="16"/>
      <c r="AU240" s="15"/>
      <c r="AX240" s="15"/>
      <c r="BA240" s="15"/>
      <c r="BC240" s="17"/>
      <c r="BD240" s="16"/>
      <c r="BG240" s="15"/>
      <c r="BJ240" s="15"/>
      <c r="BM240" s="15"/>
      <c r="BO240" s="17"/>
      <c r="BP240" s="16"/>
      <c r="BS240" s="15"/>
      <c r="BV240" s="15"/>
      <c r="BY240" s="15"/>
      <c r="CA240" s="17"/>
      <c r="CB240" s="16"/>
      <c r="CE240" s="15"/>
      <c r="CH240" s="15"/>
      <c r="CK240" s="15"/>
      <c r="CM240" s="17"/>
      <c r="CN240" s="16"/>
      <c r="CQ240" s="15"/>
      <c r="CT240" s="15"/>
      <c r="CW240" s="15"/>
      <c r="CY240" s="17"/>
      <c r="CZ240" s="16"/>
      <c r="DC240" s="15"/>
      <c r="DF240" s="15"/>
      <c r="DI240" s="15"/>
      <c r="DK240" s="17"/>
      <c r="DL240" s="16"/>
      <c r="DO240" s="15"/>
      <c r="DR240" s="15"/>
      <c r="DU240" s="15"/>
      <c r="DW240" s="17"/>
      <c r="DX240" s="16"/>
      <c r="EA240" s="15"/>
    </row>
    <row r="241" spans="2:131" x14ac:dyDescent="0.25">
      <c r="B241" s="11" t="str">
        <f>'MD - IMP'!B71</f>
        <v>HR-JI</v>
      </c>
      <c r="C241" s="17"/>
      <c r="D241" s="528">
        <f ca="1">IF((COLUMN()-COLUMN($C241)&gt;'MD - IMP'!$D$69),OFFSET(D75,0,-1*'MD - IMP'!$D$69,1,1),0)+C241-IF((COLUMN()-COLUMN($C241)&gt;'MD - IMP'!$D$64),OFFSET(D75,0,-1*'MD - IMP'!$D$64,1,1),0)</f>
        <v>0</v>
      </c>
      <c r="E241" s="529">
        <f ca="1">IF((COLUMN()-COLUMN($C241)&gt;'MD - IMP'!$D$69),OFFSET(E75,0,-1*'MD - IMP'!$D$69,1,1),0)+D241-IF((COLUMN()-COLUMN($C241)&gt;'MD - IMP'!$D$64),OFFSET(E75,0,-1*'MD - IMP'!$D$64,1,1),0)</f>
        <v>0</v>
      </c>
      <c r="F241" s="529">
        <f ca="1">IF((COLUMN()-COLUMN($C241)&gt;'MD - IMP'!$D$69),OFFSET(F75,0,-1*'MD - IMP'!$D$69,1,1),0)+E241-IF((COLUMN()-COLUMN($C241)&gt;'MD - IMP'!$D$64),OFFSET(F75,0,-1*'MD - IMP'!$D$64,1,1),0)</f>
        <v>0</v>
      </c>
      <c r="G241" s="530">
        <f ca="1">IF((COLUMN()-COLUMN($C241)&gt;'MD - IMP'!$D$69),OFFSET(G75,0,-1*'MD - IMP'!$D$69,1,1),0)+F241-IF((COLUMN()-COLUMN($C241)&gt;'MD - IMP'!$D$64),OFFSET(G75,0,-1*'MD - IMP'!$D$64,1,1),0)</f>
        <v>0</v>
      </c>
      <c r="H241" s="529">
        <f ca="1">IF((COLUMN()-COLUMN($C241)&gt;'MD - IMP'!$D$69),OFFSET(H75,0,-1*'MD - IMP'!$D$69,1,1),0)+G241-IF((COLUMN()-COLUMN($C241)&gt;'MD - IMP'!$D$64),OFFSET(H75,0,-1*'MD - IMP'!$D$64,1,1),0)</f>
        <v>0</v>
      </c>
      <c r="I241" s="529">
        <f ca="1">IF((COLUMN()-COLUMN($C241)&gt;'MD - IMP'!$D$69),OFFSET(I75,0,-1*'MD - IMP'!$D$69,1,1),0)+H241-IF((COLUMN()-COLUMN($C241)&gt;'MD - IMP'!$D$64),OFFSET(I75,0,-1*'MD - IMP'!$D$64,1,1),0)</f>
        <v>0</v>
      </c>
      <c r="J241" s="529">
        <f ca="1">IF((COLUMN()-COLUMN($C241)&gt;'MD - IMP'!$D$69),OFFSET(J75,0,-1*'MD - IMP'!$D$69,1,1),0)+I241-IF((COLUMN()-COLUMN($C241)&gt;'MD - IMP'!$D$64),OFFSET(J75,0,-1*'MD - IMP'!$D$64,1,1),0)</f>
        <v>0</v>
      </c>
      <c r="K241" s="530">
        <f ca="1">IF((COLUMN()-COLUMN($C241)&gt;'MD - IMP'!$D$69),OFFSET(K75,0,-1*'MD - IMP'!$D$69,1,1),0)+J241-IF((COLUMN()-COLUMN($C241)&gt;'MD - IMP'!$D$64),OFFSET(K75,0,-1*'MD - IMP'!$D$64,1,1),0)</f>
        <v>0</v>
      </c>
      <c r="L241" s="531">
        <f ca="1">IF((COLUMN()-COLUMN($C241)&gt;'MD - IMP'!$D$69),OFFSET(L75,0,-1*'MD - IMP'!$D$69,1,1),0)+K241-IF((COLUMN()-COLUMN($C241)&gt;'MD - IMP'!$D$64),OFFSET(L75,0,-1*'MD - IMP'!$D$64,1,1),0)</f>
        <v>0</v>
      </c>
      <c r="M241" s="531">
        <f ca="1">IF((COLUMN()-COLUMN($C241)&gt;'MD - IMP'!$D$69),OFFSET(M75,0,-1*'MD - IMP'!$D$69,1,1),0)+L241-IF((COLUMN()-COLUMN($C241)&gt;'MD - IMP'!$D$64),OFFSET(M75,0,-1*'MD - IMP'!$D$64,1,1),0)</f>
        <v>0</v>
      </c>
      <c r="N241" s="531">
        <f ca="1">IF((COLUMN()-COLUMN($C241)&gt;'MD - IMP'!$D$69),OFFSET(N75,0,-1*'MD - IMP'!$D$69,1,1),0)+M241-IF((COLUMN()-COLUMN($C241)&gt;'MD - IMP'!$D$64),OFFSET(N75,0,-1*'MD - IMP'!$D$64,1,1),0)</f>
        <v>0</v>
      </c>
      <c r="O241" s="532">
        <f ca="1">IF((COLUMN()-COLUMN($C241)&gt;'MD - IMP'!$D$69),OFFSET(O75,0,-1*'MD - IMP'!$D$69,1,1),0)+N241-IF((COLUMN()-COLUMN($C241)&gt;'MD - IMP'!$D$64),OFFSET(O75,0,-1*'MD - IMP'!$D$64,1,1),0)</f>
        <v>0</v>
      </c>
      <c r="P241" s="531">
        <f ca="1">IF((COLUMN()-COLUMN($C241)&gt;'MD - IMP'!$D$69),OFFSET(P75,0,-1*'MD - IMP'!$D$69,1,1),0)+O241-IF((COLUMN()-COLUMN($C241)&gt;'MD - IMP'!$D$64),OFFSET(P75,0,-1*'MD - IMP'!$D$64,1,1),0)</f>
        <v>0</v>
      </c>
      <c r="Q241" s="531">
        <f ca="1">IF((COLUMN()-COLUMN($C241)&gt;'MD - IMP'!$D$69),OFFSET(Q75,0,-1*'MD - IMP'!$D$69,1,1),0)+P241-IF((COLUMN()-COLUMN($C241)&gt;'MD - IMP'!$D$64),OFFSET(Q75,0,-1*'MD - IMP'!$D$64,1,1),0)</f>
        <v>0</v>
      </c>
      <c r="R241" s="531">
        <f ca="1">IF((COLUMN()-COLUMN($C241)&gt;'MD - IMP'!$D$69),OFFSET(R75,0,-1*'MD - IMP'!$D$69,1,1),0)+Q241-IF((COLUMN()-COLUMN($C241)&gt;'MD - IMP'!$D$64),OFFSET(R75,0,-1*'MD - IMP'!$D$64,1,1),0)</f>
        <v>0</v>
      </c>
      <c r="S241" s="532">
        <f ca="1">IF((COLUMN()-COLUMN($C241)&gt;'MD - IMP'!$D$69),OFFSET(S75,0,-1*'MD - IMP'!$D$69,1,1),0)+R241-IF((COLUMN()-COLUMN($C241)&gt;'MD - IMP'!$D$64),OFFSET(S75,0,-1*'MD - IMP'!$D$64,1,1),0)</f>
        <v>0</v>
      </c>
      <c r="T241" s="531">
        <f ca="1">IF((COLUMN()-COLUMN($C241)&gt;'MD - IMP'!$D$69),OFFSET(T75,0,-1*'MD - IMP'!$D$69,1,1),0)+S241-IF((COLUMN()-COLUMN($C241)&gt;'MD - IMP'!$D$64),OFFSET(T75,0,-1*'MD - IMP'!$D$64,1,1),0)</f>
        <v>1</v>
      </c>
      <c r="U241" s="531">
        <f ca="1">IF((COLUMN()-COLUMN($C241)&gt;'MD - IMP'!$D$69),OFFSET(U75,0,-1*'MD - IMP'!$D$69,1,1),0)+T241-IF((COLUMN()-COLUMN($C241)&gt;'MD - IMP'!$D$64),OFFSET(U75,0,-1*'MD - IMP'!$D$64,1,1),0)</f>
        <v>1</v>
      </c>
      <c r="V241" s="531">
        <f ca="1">IF((COLUMN()-COLUMN($C241)&gt;'MD - IMP'!$D$69),OFFSET(V75,0,-1*'MD - IMP'!$D$69,1,1),0)+U241-IF((COLUMN()-COLUMN($C241)&gt;'MD - IMP'!$D$64),OFFSET(V75,0,-1*'MD - IMP'!$D$64,1,1),0)</f>
        <v>1</v>
      </c>
      <c r="W241" s="532">
        <f ca="1">IF((COLUMN()-COLUMN($C241)&gt;'MD - IMP'!$D$69),OFFSET(W75,0,-1*'MD - IMP'!$D$69,1,1),0)+V241-IF((COLUMN()-COLUMN($C241)&gt;'MD - IMP'!$D$64),OFFSET(W75,0,-1*'MD - IMP'!$D$64,1,1),0)</f>
        <v>1</v>
      </c>
      <c r="X241" s="531">
        <f ca="1">IF((COLUMN()-COLUMN($C241)&gt;'MD - IMP'!$D$69),OFFSET(X75,0,-1*'MD - IMP'!$D$69,1,1),0)+W241-IF((COLUMN()-COLUMN($C241)&gt;'MD - IMP'!$D$64),OFFSET(X75,0,-1*'MD - IMP'!$D$64,1,1),0)</f>
        <v>5</v>
      </c>
      <c r="Y241" s="531">
        <f ca="1">IF((COLUMN()-COLUMN($C241)&gt;'MD - IMP'!$D$69),OFFSET(Y75,0,-1*'MD - IMP'!$D$69,1,1),0)+X241-IF((COLUMN()-COLUMN($C241)&gt;'MD - IMP'!$D$64),OFFSET(Y75,0,-1*'MD - IMP'!$D$64,1,1),0)</f>
        <v>6</v>
      </c>
      <c r="Z241" s="531">
        <f ca="1">IF((COLUMN()-COLUMN($C241)&gt;'MD - IMP'!$D$69),OFFSET(Z75,0,-1*'MD - IMP'!$D$69,1,1),0)+Y241-IF((COLUMN()-COLUMN($C241)&gt;'MD - IMP'!$D$64),OFFSET(Z75,0,-1*'MD - IMP'!$D$64,1,1),0)</f>
        <v>6</v>
      </c>
      <c r="AA241" s="532">
        <f ca="1">IF((COLUMN()-COLUMN($C241)&gt;'MD - IMP'!$D$69),OFFSET(AA75,0,-1*'MD - IMP'!$D$69,1,1),0)+Z241-IF((COLUMN()-COLUMN($C241)&gt;'MD - IMP'!$D$64),OFFSET(AA75,0,-1*'MD - IMP'!$D$64,1,1),0)</f>
        <v>7</v>
      </c>
      <c r="AB241" s="531">
        <f ca="1">IF((COLUMN()-COLUMN($C241)&gt;'MD - IMP'!$D$69),OFFSET(AB75,0,-1*'MD - IMP'!$D$69,1,1),0)+AA241-IF((COLUMN()-COLUMN($C241)&gt;'MD - IMP'!$D$64),OFFSET(AB75,0,-1*'MD - IMP'!$D$64,1,1),0)</f>
        <v>7</v>
      </c>
      <c r="AC241" s="531">
        <f ca="1">IF((COLUMN()-COLUMN($C241)&gt;'MD - IMP'!$D$69),OFFSET(AC75,0,-1*'MD - IMP'!$D$69,1,1),0)+AB241-IF((COLUMN()-COLUMN($C241)&gt;'MD - IMP'!$D$64),OFFSET(AC75,0,-1*'MD - IMP'!$D$64,1,1),0)</f>
        <v>14</v>
      </c>
      <c r="AD241" s="531">
        <f ca="1">IF((COLUMN()-COLUMN($C241)&gt;'MD - IMP'!$D$69),OFFSET(AD75,0,-1*'MD - IMP'!$D$69,1,1),0)+AC241-IF((COLUMN()-COLUMN($C241)&gt;'MD - IMP'!$D$64),OFFSET(AD75,0,-1*'MD - IMP'!$D$64,1,1),0)</f>
        <v>14</v>
      </c>
      <c r="AE241" s="533">
        <f ca="1">IF((COLUMN()-COLUMN($C241)&gt;'MD - IMP'!$D$69),OFFSET(AE75,0,-1*'MD - IMP'!$D$69,1,1),0)+AD241-IF((COLUMN()-COLUMN($C241)&gt;'MD - IMP'!$D$64),OFFSET(AE75,0,-1*'MD - IMP'!$D$64,1,1),0)</f>
        <v>14</v>
      </c>
      <c r="AF241" s="16"/>
      <c r="AH241" s="16"/>
      <c r="AI241" s="16"/>
      <c r="AL241" s="15"/>
      <c r="AO241" s="15"/>
      <c r="AQ241" s="17"/>
      <c r="AR241" s="16"/>
      <c r="AU241" s="15"/>
      <c r="AX241" s="15"/>
      <c r="BA241" s="15"/>
      <c r="BC241" s="17"/>
      <c r="BD241" s="16"/>
      <c r="BG241" s="15"/>
      <c r="BJ241" s="15"/>
      <c r="BM241" s="15"/>
      <c r="BO241" s="17"/>
      <c r="BP241" s="16"/>
      <c r="BS241" s="15"/>
      <c r="BV241" s="15"/>
      <c r="BY241" s="15"/>
      <c r="CA241" s="17"/>
      <c r="CB241" s="16"/>
      <c r="CE241" s="15"/>
      <c r="CH241" s="15"/>
      <c r="CK241" s="15"/>
      <c r="CM241" s="17"/>
      <c r="CN241" s="16"/>
      <c r="CQ241" s="15"/>
      <c r="CT241" s="15"/>
      <c r="CW241" s="15"/>
      <c r="CY241" s="17"/>
      <c r="CZ241" s="16"/>
      <c r="DC241" s="15"/>
      <c r="DF241" s="15"/>
      <c r="DI241" s="15"/>
      <c r="DK241" s="17"/>
      <c r="DL241" s="16"/>
      <c r="DO241" s="15"/>
      <c r="DR241" s="15"/>
      <c r="DU241" s="15"/>
      <c r="DW241" s="17"/>
      <c r="DX241" s="16"/>
      <c r="EA241" s="15"/>
    </row>
    <row r="242" spans="2:131" s="534" customFormat="1" x14ac:dyDescent="0.25">
      <c r="B242" s="523" t="str">
        <f>'MD - IMP'!B72</f>
        <v>HR-SP</v>
      </c>
      <c r="C242" s="516"/>
      <c r="D242" s="528">
        <f ca="1">IF((COLUMN()-COLUMN($C242)&gt;'MD - IMP'!$D$69),OFFSET(D76,0,-1*'MD - IMP'!$D$69,1,1),0)+C242-IF((COLUMN()-COLUMN($C242)&gt;'MD - IMP'!$D$64),OFFSET(D76,0,-1*'MD - IMP'!$D$64,1,1),0)</f>
        <v>0</v>
      </c>
      <c r="E242" s="529">
        <f ca="1">IF((COLUMN()-COLUMN($C242)&gt;'MD - IMP'!$D$69),OFFSET(E76,0,-1*'MD - IMP'!$D$69,1,1),0)+D242-IF((COLUMN()-COLUMN($C242)&gt;'MD - IMP'!$D$64),OFFSET(E76,0,-1*'MD - IMP'!$D$64,1,1),0)</f>
        <v>0</v>
      </c>
      <c r="F242" s="529">
        <f ca="1">IF((COLUMN()-COLUMN($C242)&gt;'MD - IMP'!$D$69),OFFSET(F76,0,-1*'MD - IMP'!$D$69,1,1),0)+E242-IF((COLUMN()-COLUMN($C242)&gt;'MD - IMP'!$D$64),OFFSET(F76,0,-1*'MD - IMP'!$D$64,1,1),0)</f>
        <v>0</v>
      </c>
      <c r="G242" s="530">
        <f ca="1">IF((COLUMN()-COLUMN($C242)&gt;'MD - IMP'!$D$69),OFFSET(G76,0,-1*'MD - IMP'!$D$69,1,1),0)+F242-IF((COLUMN()-COLUMN($C242)&gt;'MD - IMP'!$D$64),OFFSET(G76,0,-1*'MD - IMP'!$D$64,1,1),0)</f>
        <v>0</v>
      </c>
      <c r="H242" s="529">
        <f ca="1">IF((COLUMN()-COLUMN($C242)&gt;'MD - IMP'!$D$69),OFFSET(H76,0,-1*'MD - IMP'!$D$69,1,1),0)+G242-IF((COLUMN()-COLUMN($C242)&gt;'MD - IMP'!$D$64),OFFSET(H76,0,-1*'MD - IMP'!$D$64,1,1),0)</f>
        <v>0</v>
      </c>
      <c r="I242" s="529">
        <f ca="1">IF((COLUMN()-COLUMN($C242)&gt;'MD - IMP'!$D$69),OFFSET(I76,0,-1*'MD - IMP'!$D$69,1,1),0)+H242-IF((COLUMN()-COLUMN($C242)&gt;'MD - IMP'!$D$64),OFFSET(I76,0,-1*'MD - IMP'!$D$64,1,1),0)</f>
        <v>0</v>
      </c>
      <c r="J242" s="529">
        <f ca="1">IF((COLUMN()-COLUMN($C242)&gt;'MD - IMP'!$D$69),OFFSET(J76,0,-1*'MD - IMP'!$D$69,1,1),0)+I242-IF((COLUMN()-COLUMN($C242)&gt;'MD - IMP'!$D$64),OFFSET(J76,0,-1*'MD - IMP'!$D$64,1,1),0)</f>
        <v>0</v>
      </c>
      <c r="K242" s="530">
        <f ca="1">IF((COLUMN()-COLUMN($C242)&gt;'MD - IMP'!$D$69),OFFSET(K76,0,-1*'MD - IMP'!$D$69,1,1),0)+J242-IF((COLUMN()-COLUMN($C242)&gt;'MD - IMP'!$D$64),OFFSET(K76,0,-1*'MD - IMP'!$D$64,1,1),0)</f>
        <v>0</v>
      </c>
      <c r="L242" s="531">
        <f ca="1">IF((COLUMN()-COLUMN($C242)&gt;'MD - IMP'!$D$69),OFFSET(L76,0,-1*'MD - IMP'!$D$69,1,1),0)+K242-IF((COLUMN()-COLUMN($C242)&gt;'MD - IMP'!$D$64),OFFSET(L76,0,-1*'MD - IMP'!$D$64,1,1),0)</f>
        <v>0</v>
      </c>
      <c r="M242" s="531">
        <f ca="1">IF((COLUMN()-COLUMN($C242)&gt;'MD - IMP'!$D$69),OFFSET(M76,0,-1*'MD - IMP'!$D$69,1,1),0)+L242-IF((COLUMN()-COLUMN($C242)&gt;'MD - IMP'!$D$64),OFFSET(M76,0,-1*'MD - IMP'!$D$64,1,1),0)</f>
        <v>0</v>
      </c>
      <c r="N242" s="531">
        <f ca="1">IF((COLUMN()-COLUMN($C242)&gt;'MD - IMP'!$D$69),OFFSET(N76,0,-1*'MD - IMP'!$D$69,1,1),0)+M242-IF((COLUMN()-COLUMN($C242)&gt;'MD - IMP'!$D$64),OFFSET(N76,0,-1*'MD - IMP'!$D$64,1,1),0)</f>
        <v>0</v>
      </c>
      <c r="O242" s="532">
        <f ca="1">IF((COLUMN()-COLUMN($C242)&gt;'MD - IMP'!$D$69),OFFSET(O76,0,-1*'MD - IMP'!$D$69,1,1),0)+N242-IF((COLUMN()-COLUMN($C242)&gt;'MD - IMP'!$D$64),OFFSET(O76,0,-1*'MD - IMP'!$D$64,1,1),0)</f>
        <v>0</v>
      </c>
      <c r="P242" s="531">
        <f ca="1">IF((COLUMN()-COLUMN($C242)&gt;'MD - IMP'!$D$69),OFFSET(P76,0,-1*'MD - IMP'!$D$69,1,1),0)+O242-IF((COLUMN()-COLUMN($C242)&gt;'MD - IMP'!$D$64),OFFSET(P76,0,-1*'MD - IMP'!$D$64,1,1),0)</f>
        <v>0</v>
      </c>
      <c r="Q242" s="531">
        <f ca="1">IF((COLUMN()-COLUMN($C242)&gt;'MD - IMP'!$D$69),OFFSET(Q76,0,-1*'MD - IMP'!$D$69,1,1),0)+P242-IF((COLUMN()-COLUMN($C242)&gt;'MD - IMP'!$D$64),OFFSET(Q76,0,-1*'MD - IMP'!$D$64,1,1),0)</f>
        <v>0</v>
      </c>
      <c r="R242" s="531">
        <f ca="1">IF((COLUMN()-COLUMN($C242)&gt;'MD - IMP'!$D$69),OFFSET(R76,0,-1*'MD - IMP'!$D$69,1,1),0)+Q242-IF((COLUMN()-COLUMN($C242)&gt;'MD - IMP'!$D$64),OFFSET(R76,0,-1*'MD - IMP'!$D$64,1,1),0)</f>
        <v>0</v>
      </c>
      <c r="S242" s="532">
        <f ca="1">IF((COLUMN()-COLUMN($C242)&gt;'MD - IMP'!$D$69),OFFSET(S76,0,-1*'MD - IMP'!$D$69,1,1),0)+R242-IF((COLUMN()-COLUMN($C242)&gt;'MD - IMP'!$D$64),OFFSET(S76,0,-1*'MD - IMP'!$D$64,1,1),0)</f>
        <v>0</v>
      </c>
      <c r="T242" s="531">
        <f ca="1">IF((COLUMN()-COLUMN($C242)&gt;'MD - IMP'!$D$69),OFFSET(T76,0,-1*'MD - IMP'!$D$69,1,1),0)+S242-IF((COLUMN()-COLUMN($C242)&gt;'MD - IMP'!$D$64),OFFSET(T76,0,-1*'MD - IMP'!$D$64,1,1),0)</f>
        <v>0</v>
      </c>
      <c r="U242" s="531">
        <f ca="1">IF((COLUMN()-COLUMN($C242)&gt;'MD - IMP'!$D$69),OFFSET(U76,0,-1*'MD - IMP'!$D$69,1,1),0)+T242-IF((COLUMN()-COLUMN($C242)&gt;'MD - IMP'!$D$64),OFFSET(U76,0,-1*'MD - IMP'!$D$64,1,1),0)</f>
        <v>0</v>
      </c>
      <c r="V242" s="531">
        <f ca="1">IF((COLUMN()-COLUMN($C242)&gt;'MD - IMP'!$D$69),OFFSET(V76,0,-1*'MD - IMP'!$D$69,1,1),0)+U242-IF((COLUMN()-COLUMN($C242)&gt;'MD - IMP'!$D$64),OFFSET(V76,0,-1*'MD - IMP'!$D$64,1,1),0)</f>
        <v>1</v>
      </c>
      <c r="W242" s="532">
        <f ca="1">IF((COLUMN()-COLUMN($C242)&gt;'MD - IMP'!$D$69),OFFSET(W76,0,-1*'MD - IMP'!$D$69,1,1),0)+V242-IF((COLUMN()-COLUMN($C242)&gt;'MD - IMP'!$D$64),OFFSET(W76,0,-1*'MD - IMP'!$D$64,1,1),0)</f>
        <v>2</v>
      </c>
      <c r="X242" s="531">
        <f ca="1">IF((COLUMN()-COLUMN($C242)&gt;'MD - IMP'!$D$69),OFFSET(X76,0,-1*'MD - IMP'!$D$69,1,1),0)+W242-IF((COLUMN()-COLUMN($C242)&gt;'MD - IMP'!$D$64),OFFSET(X76,0,-1*'MD - IMP'!$D$64,1,1),0)</f>
        <v>2</v>
      </c>
      <c r="Y242" s="531">
        <f ca="1">IF((COLUMN()-COLUMN($C242)&gt;'MD - IMP'!$D$69),OFFSET(Y76,0,-1*'MD - IMP'!$D$69,1,1),0)+X242-IF((COLUMN()-COLUMN($C242)&gt;'MD - IMP'!$D$64),OFFSET(Y76,0,-1*'MD - IMP'!$D$64,1,1),0)</f>
        <v>2</v>
      </c>
      <c r="Z242" s="531">
        <f ca="1">IF((COLUMN()-COLUMN($C242)&gt;'MD - IMP'!$D$69),OFFSET(Z76,0,-1*'MD - IMP'!$D$69,1,1),0)+Y242-IF((COLUMN()-COLUMN($C242)&gt;'MD - IMP'!$D$64),OFFSET(Z76,0,-1*'MD - IMP'!$D$64,1,1),0)</f>
        <v>6</v>
      </c>
      <c r="AA242" s="532">
        <f ca="1">IF((COLUMN()-COLUMN($C242)&gt;'MD - IMP'!$D$69),OFFSET(AA76,0,-1*'MD - IMP'!$D$69,1,1),0)+Z242-IF((COLUMN()-COLUMN($C242)&gt;'MD - IMP'!$D$64),OFFSET(AA76,0,-1*'MD - IMP'!$D$64,1,1),0)</f>
        <v>11</v>
      </c>
      <c r="AB242" s="531">
        <f ca="1">IF((COLUMN()-COLUMN($C242)&gt;'MD - IMP'!$D$69),OFFSET(AB76,0,-1*'MD - IMP'!$D$69,1,1),0)+AA242-IF((COLUMN()-COLUMN($C242)&gt;'MD - IMP'!$D$64),OFFSET(AB76,0,-1*'MD - IMP'!$D$64,1,1),0)</f>
        <v>12</v>
      </c>
      <c r="AC242" s="531">
        <f ca="1">IF((COLUMN()-COLUMN($C242)&gt;'MD - IMP'!$D$69),OFFSET(AC76,0,-1*'MD - IMP'!$D$69,1,1),0)+AB242-IF((COLUMN()-COLUMN($C242)&gt;'MD - IMP'!$D$64),OFFSET(AC76,0,-1*'MD - IMP'!$D$64,1,1),0)</f>
        <v>12</v>
      </c>
      <c r="AD242" s="531">
        <f ca="1">IF((COLUMN()-COLUMN($C242)&gt;'MD - IMP'!$D$69),OFFSET(AD76,0,-1*'MD - IMP'!$D$69,1,1),0)+AC242-IF((COLUMN()-COLUMN($C242)&gt;'MD - IMP'!$D$64),OFFSET(AD76,0,-1*'MD - IMP'!$D$64,1,1),0)</f>
        <v>13</v>
      </c>
      <c r="AE242" s="533">
        <f ca="1">IF((COLUMN()-COLUMN($C242)&gt;'MD - IMP'!$D$69),OFFSET(AE76,0,-1*'MD - IMP'!$D$69,1,1),0)+AD242-IF((COLUMN()-COLUMN($C242)&gt;'MD - IMP'!$D$64),OFFSET(AE76,0,-1*'MD - IMP'!$D$64,1,1),0)</f>
        <v>21</v>
      </c>
      <c r="AF242" s="529"/>
      <c r="AH242" s="529"/>
      <c r="AI242" s="529"/>
      <c r="AL242" s="535"/>
      <c r="AO242" s="535"/>
      <c r="AQ242" s="516"/>
      <c r="AR242" s="529"/>
      <c r="AU242" s="535"/>
      <c r="AX242" s="535"/>
      <c r="BA242" s="535"/>
      <c r="BC242" s="516"/>
      <c r="BD242" s="529"/>
      <c r="BG242" s="535"/>
      <c r="BJ242" s="535"/>
      <c r="BM242" s="535"/>
      <c r="BO242" s="516"/>
      <c r="BP242" s="529"/>
      <c r="BS242" s="535"/>
      <c r="BV242" s="535"/>
      <c r="BY242" s="535"/>
      <c r="CA242" s="516"/>
      <c r="CB242" s="529"/>
      <c r="CE242" s="535"/>
      <c r="CH242" s="535"/>
      <c r="CK242" s="535"/>
      <c r="CM242" s="516"/>
      <c r="CN242" s="529"/>
      <c r="CQ242" s="535"/>
      <c r="CT242" s="535"/>
      <c r="CW242" s="535"/>
      <c r="CY242" s="516"/>
      <c r="CZ242" s="529"/>
      <c r="DC242" s="535"/>
      <c r="DF242" s="535"/>
      <c r="DI242" s="535"/>
      <c r="DK242" s="516"/>
      <c r="DL242" s="529"/>
      <c r="DO242" s="535"/>
      <c r="DR242" s="535"/>
      <c r="DU242" s="535"/>
      <c r="DW242" s="516"/>
      <c r="DX242" s="529"/>
      <c r="EA242" s="535"/>
    </row>
    <row r="243" spans="2:131" x14ac:dyDescent="0.25">
      <c r="B243" s="11" t="str">
        <f>'MD - IMP'!B73</f>
        <v>SC-DE</v>
      </c>
      <c r="C243" s="17"/>
      <c r="D243" s="406">
        <f ca="1">IF((COLUMN()-COLUMN($C243)&gt;'MD - IMP'!$D$73),OFFSET(D77,0,-1*'MD - IMP'!$D$73,1,1),0)+C243-IF((COLUMN()-COLUMN($C243)&gt;'MD - IMP'!$D$64),OFFSET(D77,0,-1*'MD - IMP'!$D$64,1,1),0)</f>
        <v>0</v>
      </c>
      <c r="E243" s="390">
        <f ca="1">IF((COLUMN()-COLUMN($C243)&gt;'MD - IMP'!$D$73),OFFSET(E77,0,-1*'MD - IMP'!$D$73,1,1),0)+D243-IF((COLUMN()-COLUMN($C243)&gt;'MD - IMP'!$D$64),OFFSET(E77,0,-1*'MD - IMP'!$D$64,1,1),0)</f>
        <v>0</v>
      </c>
      <c r="F243" s="390">
        <f ca="1">IF((COLUMN()-COLUMN($C243)&gt;'MD - IMP'!$D$73),OFFSET(F77,0,-1*'MD - IMP'!$D$73,1,1),0)+E243-IF((COLUMN()-COLUMN($C243)&gt;'MD - IMP'!$D$64),OFFSET(F77,0,-1*'MD - IMP'!$D$64,1,1),0)</f>
        <v>0</v>
      </c>
      <c r="G243" s="402">
        <f ca="1">IF((COLUMN()-COLUMN($C243)&gt;'MD - IMP'!$D$73),OFFSET(G77,0,-1*'MD - IMP'!$D$73,1,1),0)+F243-IF((COLUMN()-COLUMN($C243)&gt;'MD - IMP'!$D$64),OFFSET(G77,0,-1*'MD - IMP'!$D$64,1,1),0)</f>
        <v>0</v>
      </c>
      <c r="H243" s="390">
        <f ca="1">IF((COLUMN()-COLUMN($C243)&gt;'MD - IMP'!$D$73),OFFSET(H77,0,-1*'MD - IMP'!$D$73,1,1),0)+G243-IF((COLUMN()-COLUMN($C243)&gt;'MD - IMP'!$D$64),OFFSET(H77,0,-1*'MD - IMP'!$D$64,1,1),0)</f>
        <v>0</v>
      </c>
      <c r="I243" s="390">
        <f ca="1">IF((COLUMN()-COLUMN($C243)&gt;'MD - IMP'!$D$73),OFFSET(I77,0,-1*'MD - IMP'!$D$73,1,1),0)+H243-IF((COLUMN()-COLUMN($C243)&gt;'MD - IMP'!$D$64),OFFSET(I77,0,-1*'MD - IMP'!$D$64,1,1),0)</f>
        <v>0</v>
      </c>
      <c r="J243" s="390">
        <f ca="1">IF((COLUMN()-COLUMN($C243)&gt;'MD - IMP'!$D$73),OFFSET(J77,0,-1*'MD - IMP'!$D$73,1,1),0)+I243-IF((COLUMN()-COLUMN($C243)&gt;'MD - IMP'!$D$64),OFFSET(J77,0,-1*'MD - IMP'!$D$64,1,1),0)</f>
        <v>0</v>
      </c>
      <c r="K243" s="402">
        <f ca="1">IF((COLUMN()-COLUMN($C243)&gt;'MD - IMP'!$D$73),OFFSET(K77,0,-1*'MD - IMP'!$D$73,1,1),0)+J243-IF((COLUMN()-COLUMN($C243)&gt;'MD - IMP'!$D$64),OFFSET(K77,0,-1*'MD - IMP'!$D$64,1,1),0)</f>
        <v>0</v>
      </c>
      <c r="L243" s="277">
        <f ca="1">IF((COLUMN()-COLUMN($C243)&gt;'MD - IMP'!$D$73),OFFSET(L77,0,-1*'MD - IMP'!$D$73,1,1),0)+K243-IF((COLUMN()-COLUMN($C243)&gt;'MD - IMP'!$D$64),OFFSET(L77,0,-1*'MD - IMP'!$D$64,1,1),0)</f>
        <v>0</v>
      </c>
      <c r="M243" s="277">
        <f ca="1">IF((COLUMN()-COLUMN($C243)&gt;'MD - IMP'!$D$73),OFFSET(M77,0,-1*'MD - IMP'!$D$73,1,1),0)+L243-IF((COLUMN()-COLUMN($C243)&gt;'MD - IMP'!$D$64),OFFSET(M77,0,-1*'MD - IMP'!$D$64,1,1),0)</f>
        <v>0</v>
      </c>
      <c r="N243" s="277">
        <f ca="1">IF((COLUMN()-COLUMN($C243)&gt;'MD - IMP'!$D$73),OFFSET(N77,0,-1*'MD - IMP'!$D$73,1,1),0)+M243-IF((COLUMN()-COLUMN($C243)&gt;'MD - IMP'!$D$64),OFFSET(N77,0,-1*'MD - IMP'!$D$64,1,1),0)</f>
        <v>0</v>
      </c>
      <c r="O243" s="344">
        <f ca="1">IF((COLUMN()-COLUMN($C243)&gt;'MD - IMP'!$D$73),OFFSET(O77,0,-1*'MD - IMP'!$D$73,1,1),0)+N243-IF((COLUMN()-COLUMN($C243)&gt;'MD - IMP'!$D$64),OFFSET(O77,0,-1*'MD - IMP'!$D$64,1,1),0)</f>
        <v>0</v>
      </c>
      <c r="P243" s="277">
        <f ca="1">IF((COLUMN()-COLUMN($C243)&gt;'MD - IMP'!$D$73),OFFSET(P77,0,-1*'MD - IMP'!$D$73,1,1),0)+O243-IF((COLUMN()-COLUMN($C243)&gt;'MD - IMP'!$D$64),OFFSET(P77,0,-1*'MD - IMP'!$D$64,1,1),0)</f>
        <v>4</v>
      </c>
      <c r="Q243" s="277">
        <f ca="1">IF((COLUMN()-COLUMN($C243)&gt;'MD - IMP'!$D$73),OFFSET(Q77,0,-1*'MD - IMP'!$D$73,1,1),0)+P243-IF((COLUMN()-COLUMN($C243)&gt;'MD - IMP'!$D$64),OFFSET(Q77,0,-1*'MD - IMP'!$D$64,1,1),0)</f>
        <v>4</v>
      </c>
      <c r="R243" s="277">
        <f ca="1">IF((COLUMN()-COLUMN($C243)&gt;'MD - IMP'!$D$73),OFFSET(R77,0,-1*'MD - IMP'!$D$73,1,1),0)+Q243-IF((COLUMN()-COLUMN($C243)&gt;'MD - IMP'!$D$64),OFFSET(R77,0,-1*'MD - IMP'!$D$64,1,1),0)</f>
        <v>4</v>
      </c>
      <c r="S243" s="344">
        <f ca="1">IF((COLUMN()-COLUMN($C243)&gt;'MD - IMP'!$D$73),OFFSET(S77,0,-1*'MD - IMP'!$D$73,1,1),0)+R243-IF((COLUMN()-COLUMN($C243)&gt;'MD - IMP'!$D$64),OFFSET(S77,0,-1*'MD - IMP'!$D$64,1,1),0)</f>
        <v>4</v>
      </c>
      <c r="T243" s="277">
        <f ca="1">IF((COLUMN()-COLUMN($C243)&gt;'MD - IMP'!$D$73),OFFSET(T77,0,-1*'MD - IMP'!$D$73,1,1),0)+S243-IF((COLUMN()-COLUMN($C243)&gt;'MD - IMP'!$D$64),OFFSET(T77,0,-1*'MD - IMP'!$D$64,1,1),0)</f>
        <v>4</v>
      </c>
      <c r="U243" s="277">
        <f ca="1">IF((COLUMN()-COLUMN($C243)&gt;'MD - IMP'!$D$73),OFFSET(U77,0,-1*'MD - IMP'!$D$73,1,1),0)+T243-IF((COLUMN()-COLUMN($C243)&gt;'MD - IMP'!$D$64),OFFSET(U77,0,-1*'MD - IMP'!$D$64,1,1),0)</f>
        <v>8</v>
      </c>
      <c r="V243" s="277">
        <f ca="1">IF((COLUMN()-COLUMN($C243)&gt;'MD - IMP'!$D$73),OFFSET(V77,0,-1*'MD - IMP'!$D$73,1,1),0)+U243-IF((COLUMN()-COLUMN($C243)&gt;'MD - IMP'!$D$64),OFFSET(V77,0,-1*'MD - IMP'!$D$64,1,1),0)</f>
        <v>8</v>
      </c>
      <c r="W243" s="344">
        <f ca="1">IF((COLUMN()-COLUMN($C243)&gt;'MD - IMP'!$D$73),OFFSET(W77,0,-1*'MD - IMP'!$D$73,1,1),0)+V243-IF((COLUMN()-COLUMN($C243)&gt;'MD - IMP'!$D$64),OFFSET(W77,0,-1*'MD - IMP'!$D$64,1,1),0)</f>
        <v>8</v>
      </c>
      <c r="X243" s="277">
        <f ca="1">IF((COLUMN()-COLUMN($C243)&gt;'MD - IMP'!$D$73),OFFSET(X77,0,-1*'MD - IMP'!$D$73,1,1),0)+W243-IF((COLUMN()-COLUMN($C243)&gt;'MD - IMP'!$D$64),OFFSET(X77,0,-1*'MD - IMP'!$D$64,1,1),0)</f>
        <v>4</v>
      </c>
      <c r="Y243" s="277">
        <f ca="1">IF((COLUMN()-COLUMN($C243)&gt;'MD - IMP'!$D$73),OFFSET(Y77,0,-1*'MD - IMP'!$D$73,1,1),0)+X243-IF((COLUMN()-COLUMN($C243)&gt;'MD - IMP'!$D$64),OFFSET(Y77,0,-1*'MD - IMP'!$D$64,1,1),0)</f>
        <v>5</v>
      </c>
      <c r="Z243" s="277">
        <f ca="1">IF((COLUMN()-COLUMN($C243)&gt;'MD - IMP'!$D$73),OFFSET(Z77,0,-1*'MD - IMP'!$D$73,1,1),0)+Y243-IF((COLUMN()-COLUMN($C243)&gt;'MD - IMP'!$D$64),OFFSET(Z77,0,-1*'MD - IMP'!$D$64,1,1),0)</f>
        <v>5</v>
      </c>
      <c r="AA243" s="344">
        <f ca="1">IF((COLUMN()-COLUMN($C243)&gt;'MD - IMP'!$D$73),OFFSET(AA77,0,-1*'MD - IMP'!$D$73,1,1),0)+Z243-IF((COLUMN()-COLUMN($C243)&gt;'MD - IMP'!$D$64),OFFSET(AA77,0,-1*'MD - IMP'!$D$64,1,1),0)</f>
        <v>5</v>
      </c>
      <c r="AB243" s="277">
        <f ca="1">IF((COLUMN()-COLUMN($C243)&gt;'MD - IMP'!$D$73),OFFSET(AB77,0,-1*'MD - IMP'!$D$73,1,1),0)+AA243-IF((COLUMN()-COLUMN($C243)&gt;'MD - IMP'!$D$64),OFFSET(AB77,0,-1*'MD - IMP'!$D$64,1,1),0)</f>
        <v>5</v>
      </c>
      <c r="AC243" s="277">
        <f ca="1">IF((COLUMN()-COLUMN($C243)&gt;'MD - IMP'!$D$73),OFFSET(AC77,0,-1*'MD - IMP'!$D$73,1,1),0)+AB243-IF((COLUMN()-COLUMN($C243)&gt;'MD - IMP'!$D$64),OFFSET(AC77,0,-1*'MD - IMP'!$D$64,1,1),0)</f>
        <v>1</v>
      </c>
      <c r="AD243" s="277">
        <f ca="1">IF((COLUMN()-COLUMN($C243)&gt;'MD - IMP'!$D$73),OFFSET(AD77,0,-1*'MD - IMP'!$D$73,1,1),0)+AC243-IF((COLUMN()-COLUMN($C243)&gt;'MD - IMP'!$D$64),OFFSET(AD77,0,-1*'MD - IMP'!$D$64,1,1),0)</f>
        <v>1</v>
      </c>
      <c r="AE243" s="280">
        <f ca="1">IF((COLUMN()-COLUMN($C243)&gt;'MD - IMP'!$D$73),OFFSET(AE77,0,-1*'MD - IMP'!$D$73,1,1),0)+AD243-IF((COLUMN()-COLUMN($C243)&gt;'MD - IMP'!$D$64),OFFSET(AE77,0,-1*'MD - IMP'!$D$64,1,1),0)</f>
        <v>1</v>
      </c>
      <c r="AF243" s="16"/>
      <c r="AH243" s="16"/>
      <c r="AI243" s="16"/>
      <c r="AL243" s="15"/>
      <c r="AO243" s="15"/>
      <c r="AQ243" s="17"/>
      <c r="AR243" s="16"/>
      <c r="AU243" s="15"/>
      <c r="AX243" s="15"/>
      <c r="BA243" s="15"/>
      <c r="BC243" s="17"/>
      <c r="BD243" s="16"/>
      <c r="BG243" s="15"/>
      <c r="BJ243" s="15"/>
      <c r="BM243" s="15"/>
      <c r="BO243" s="17"/>
      <c r="BP243" s="16"/>
      <c r="BS243" s="15"/>
      <c r="BV243" s="15"/>
      <c r="BY243" s="15"/>
      <c r="CA243" s="17"/>
      <c r="CB243" s="16"/>
      <c r="CE243" s="15"/>
      <c r="CH243" s="15"/>
      <c r="CK243" s="15"/>
      <c r="CM243" s="17"/>
      <c r="CN243" s="16"/>
      <c r="CQ243" s="15"/>
      <c r="CT243" s="15"/>
      <c r="CW243" s="15"/>
      <c r="CY243" s="17"/>
      <c r="CZ243" s="16"/>
      <c r="DC243" s="15"/>
      <c r="DF243" s="15"/>
      <c r="DI243" s="15"/>
      <c r="DK243" s="17"/>
      <c r="DL243" s="16"/>
      <c r="DO243" s="15"/>
      <c r="DR243" s="15"/>
      <c r="DU243" s="15"/>
      <c r="DW243" s="17"/>
      <c r="DX243" s="16"/>
      <c r="EA243" s="15"/>
    </row>
    <row r="244" spans="2:131" x14ac:dyDescent="0.25">
      <c r="B244" s="11" t="str">
        <f>'MD - IMP'!B74</f>
        <v>SC-SI</v>
      </c>
      <c r="C244" s="17"/>
      <c r="D244" s="528">
        <f ca="1">IF((COLUMN()-COLUMN($C244)&gt;'MD - IMP'!$D$73),OFFSET(D78,0,-1*'MD - IMP'!$D$73,1,1),0)+C244-IF((COLUMN()-COLUMN($C244)&gt;'MD - IMP'!$D$64),OFFSET(D78,0,-1*'MD - IMP'!$D$64,1,1),0)</f>
        <v>0</v>
      </c>
      <c r="E244" s="529">
        <f ca="1">IF((COLUMN()-COLUMN($C244)&gt;'MD - IMP'!$D$73),OFFSET(E78,0,-1*'MD - IMP'!$D$73,1,1),0)+D244-IF((COLUMN()-COLUMN($C244)&gt;'MD - IMP'!$D$64),OFFSET(E78,0,-1*'MD - IMP'!$D$64,1,1),0)</f>
        <v>0</v>
      </c>
      <c r="F244" s="529">
        <f ca="1">IF((COLUMN()-COLUMN($C244)&gt;'MD - IMP'!$D$73),OFFSET(F78,0,-1*'MD - IMP'!$D$73,1,1),0)+E244-IF((COLUMN()-COLUMN($C244)&gt;'MD - IMP'!$D$64),OFFSET(F78,0,-1*'MD - IMP'!$D$64,1,1),0)</f>
        <v>0</v>
      </c>
      <c r="G244" s="530">
        <f ca="1">IF((COLUMN()-COLUMN($C244)&gt;'MD - IMP'!$D$73),OFFSET(G78,0,-1*'MD - IMP'!$D$73,1,1),0)+F244-IF((COLUMN()-COLUMN($C244)&gt;'MD - IMP'!$D$64),OFFSET(G78,0,-1*'MD - IMP'!$D$64,1,1),0)</f>
        <v>0</v>
      </c>
      <c r="H244" s="529">
        <f ca="1">IF((COLUMN()-COLUMN($C244)&gt;'MD - IMP'!$D$73),OFFSET(H78,0,-1*'MD - IMP'!$D$73,1,1),0)+G244-IF((COLUMN()-COLUMN($C244)&gt;'MD - IMP'!$D$64),OFFSET(H78,0,-1*'MD - IMP'!$D$64,1,1),0)</f>
        <v>0</v>
      </c>
      <c r="I244" s="529">
        <f ca="1">IF((COLUMN()-COLUMN($C244)&gt;'MD - IMP'!$D$73),OFFSET(I78,0,-1*'MD - IMP'!$D$73,1,1),0)+H244-IF((COLUMN()-COLUMN($C244)&gt;'MD - IMP'!$D$64),OFFSET(I78,0,-1*'MD - IMP'!$D$64,1,1),0)</f>
        <v>0</v>
      </c>
      <c r="J244" s="529">
        <f ca="1">IF((COLUMN()-COLUMN($C244)&gt;'MD - IMP'!$D$73),OFFSET(J78,0,-1*'MD - IMP'!$D$73,1,1),0)+I244-IF((COLUMN()-COLUMN($C244)&gt;'MD - IMP'!$D$64),OFFSET(J78,0,-1*'MD - IMP'!$D$64,1,1),0)</f>
        <v>0</v>
      </c>
      <c r="K244" s="530">
        <f ca="1">IF((COLUMN()-COLUMN($C244)&gt;'MD - IMP'!$D$73),OFFSET(K78,0,-1*'MD - IMP'!$D$73,1,1),0)+J244-IF((COLUMN()-COLUMN($C244)&gt;'MD - IMP'!$D$64),OFFSET(K78,0,-1*'MD - IMP'!$D$64,1,1),0)</f>
        <v>0</v>
      </c>
      <c r="L244" s="531">
        <f ca="1">IF((COLUMN()-COLUMN($C244)&gt;'MD - IMP'!$D$73),OFFSET(L78,0,-1*'MD - IMP'!$D$73,1,1),0)+K244-IF((COLUMN()-COLUMN($C244)&gt;'MD - IMP'!$D$64),OFFSET(L78,0,-1*'MD - IMP'!$D$64,1,1),0)</f>
        <v>0</v>
      </c>
      <c r="M244" s="531">
        <f ca="1">IF((COLUMN()-COLUMN($C244)&gt;'MD - IMP'!$D$73),OFFSET(M78,0,-1*'MD - IMP'!$D$73,1,1),0)+L244-IF((COLUMN()-COLUMN($C244)&gt;'MD - IMP'!$D$64),OFFSET(M78,0,-1*'MD - IMP'!$D$64,1,1),0)</f>
        <v>0</v>
      </c>
      <c r="N244" s="531">
        <f ca="1">IF((COLUMN()-COLUMN($C244)&gt;'MD - IMP'!$D$73),OFFSET(N78,0,-1*'MD - IMP'!$D$73,1,1),0)+M244-IF((COLUMN()-COLUMN($C244)&gt;'MD - IMP'!$D$64),OFFSET(N78,0,-1*'MD - IMP'!$D$64,1,1),0)</f>
        <v>0</v>
      </c>
      <c r="O244" s="532">
        <f ca="1">IF((COLUMN()-COLUMN($C244)&gt;'MD - IMP'!$D$73),OFFSET(O78,0,-1*'MD - IMP'!$D$73,1,1),0)+N244-IF((COLUMN()-COLUMN($C244)&gt;'MD - IMP'!$D$64),OFFSET(O78,0,-1*'MD - IMP'!$D$64,1,1),0)</f>
        <v>0</v>
      </c>
      <c r="P244" s="531">
        <f ca="1">IF((COLUMN()-COLUMN($C244)&gt;'MD - IMP'!$D$73),OFFSET(P78,0,-1*'MD - IMP'!$D$73,1,1),0)+O244-IF((COLUMN()-COLUMN($C244)&gt;'MD - IMP'!$D$64),OFFSET(P78,0,-1*'MD - IMP'!$D$64,1,1),0)</f>
        <v>1</v>
      </c>
      <c r="Q244" s="531">
        <f ca="1">IF((COLUMN()-COLUMN($C244)&gt;'MD - IMP'!$D$73),OFFSET(Q78,0,-1*'MD - IMP'!$D$73,1,1),0)+P244-IF((COLUMN()-COLUMN($C244)&gt;'MD - IMP'!$D$64),OFFSET(Q78,0,-1*'MD - IMP'!$D$64,1,1),0)</f>
        <v>1</v>
      </c>
      <c r="R244" s="531">
        <f ca="1">IF((COLUMN()-COLUMN($C244)&gt;'MD - IMP'!$D$73),OFFSET(R78,0,-1*'MD - IMP'!$D$73,1,1),0)+Q244-IF((COLUMN()-COLUMN($C244)&gt;'MD - IMP'!$D$64),OFFSET(R78,0,-1*'MD - IMP'!$D$64,1,1),0)</f>
        <v>1</v>
      </c>
      <c r="S244" s="532">
        <f ca="1">IF((COLUMN()-COLUMN($C244)&gt;'MD - IMP'!$D$73),OFFSET(S78,0,-1*'MD - IMP'!$D$73,1,1),0)+R244-IF((COLUMN()-COLUMN($C244)&gt;'MD - IMP'!$D$64),OFFSET(S78,0,-1*'MD - IMP'!$D$64,1,1),0)</f>
        <v>1</v>
      </c>
      <c r="T244" s="531">
        <f ca="1">IF((COLUMN()-COLUMN($C244)&gt;'MD - IMP'!$D$73),OFFSET(T78,0,-1*'MD - IMP'!$D$73,1,1),0)+S244-IF((COLUMN()-COLUMN($C244)&gt;'MD - IMP'!$D$64),OFFSET(T78,0,-1*'MD - IMP'!$D$64,1,1),0)</f>
        <v>5</v>
      </c>
      <c r="U244" s="531">
        <f ca="1">IF((COLUMN()-COLUMN($C244)&gt;'MD - IMP'!$D$73),OFFSET(U78,0,-1*'MD - IMP'!$D$73,1,1),0)+T244-IF((COLUMN()-COLUMN($C244)&gt;'MD - IMP'!$D$64),OFFSET(U78,0,-1*'MD - IMP'!$D$64,1,1),0)</f>
        <v>5</v>
      </c>
      <c r="V244" s="531">
        <f ca="1">IF((COLUMN()-COLUMN($C244)&gt;'MD - IMP'!$D$73),OFFSET(V78,0,-1*'MD - IMP'!$D$73,1,1),0)+U244-IF((COLUMN()-COLUMN($C244)&gt;'MD - IMP'!$D$64),OFFSET(V78,0,-1*'MD - IMP'!$D$64,1,1),0)</f>
        <v>5</v>
      </c>
      <c r="W244" s="532">
        <f ca="1">IF((COLUMN()-COLUMN($C244)&gt;'MD - IMP'!$D$73),OFFSET(W78,0,-1*'MD - IMP'!$D$73,1,1),0)+V244-IF((COLUMN()-COLUMN($C244)&gt;'MD - IMP'!$D$64),OFFSET(W78,0,-1*'MD - IMP'!$D$64,1,1),0)</f>
        <v>5</v>
      </c>
      <c r="X244" s="531">
        <f ca="1">IF((COLUMN()-COLUMN($C244)&gt;'MD - IMP'!$D$73),OFFSET(X78,0,-1*'MD - IMP'!$D$73,1,1),0)+W244-IF((COLUMN()-COLUMN($C244)&gt;'MD - IMP'!$D$64),OFFSET(X78,0,-1*'MD - IMP'!$D$64,1,1),0)</f>
        <v>5</v>
      </c>
      <c r="Y244" s="531">
        <f ca="1">IF((COLUMN()-COLUMN($C244)&gt;'MD - IMP'!$D$73),OFFSET(Y78,0,-1*'MD - IMP'!$D$73,1,1),0)+X244-IF((COLUMN()-COLUMN($C244)&gt;'MD - IMP'!$D$64),OFFSET(Y78,0,-1*'MD - IMP'!$D$64,1,1),0)</f>
        <v>11</v>
      </c>
      <c r="Z244" s="531">
        <f ca="1">IF((COLUMN()-COLUMN($C244)&gt;'MD - IMP'!$D$73),OFFSET(Z78,0,-1*'MD - IMP'!$D$73,1,1),0)+Y244-IF((COLUMN()-COLUMN($C244)&gt;'MD - IMP'!$D$64),OFFSET(Z78,0,-1*'MD - IMP'!$D$64,1,1),0)</f>
        <v>11</v>
      </c>
      <c r="AA244" s="532">
        <f ca="1">IF((COLUMN()-COLUMN($C244)&gt;'MD - IMP'!$D$73),OFFSET(AA78,0,-1*'MD - IMP'!$D$73,1,1),0)+Z244-IF((COLUMN()-COLUMN($C244)&gt;'MD - IMP'!$D$64),OFFSET(AA78,0,-1*'MD - IMP'!$D$64,1,1),0)</f>
        <v>11</v>
      </c>
      <c r="AB244" s="531">
        <f ca="1">IF((COLUMN()-COLUMN($C244)&gt;'MD - IMP'!$D$73),OFFSET(AB78,0,-1*'MD - IMP'!$D$73,1,1),0)+AA244-IF((COLUMN()-COLUMN($C244)&gt;'MD - IMP'!$D$64),OFFSET(AB78,0,-1*'MD - IMP'!$D$64,1,1),0)</f>
        <v>7</v>
      </c>
      <c r="AC244" s="531">
        <f ca="1">IF((COLUMN()-COLUMN($C244)&gt;'MD - IMP'!$D$73),OFFSET(AC78,0,-1*'MD - IMP'!$D$73,1,1),0)+AB244-IF((COLUMN()-COLUMN($C244)&gt;'MD - IMP'!$D$64),OFFSET(AC78,0,-1*'MD - IMP'!$D$64,1,1),0)</f>
        <v>11</v>
      </c>
      <c r="AD244" s="531">
        <f ca="1">IF((COLUMN()-COLUMN($C244)&gt;'MD - IMP'!$D$73),OFFSET(AD78,0,-1*'MD - IMP'!$D$73,1,1),0)+AC244-IF((COLUMN()-COLUMN($C244)&gt;'MD - IMP'!$D$64),OFFSET(AD78,0,-1*'MD - IMP'!$D$64,1,1),0)</f>
        <v>12</v>
      </c>
      <c r="AE244" s="533">
        <f ca="1">IF((COLUMN()-COLUMN($C244)&gt;'MD - IMP'!$D$73),OFFSET(AE78,0,-1*'MD - IMP'!$D$73,1,1),0)+AD244-IF((COLUMN()-COLUMN($C244)&gt;'MD - IMP'!$D$64),OFFSET(AE78,0,-1*'MD - IMP'!$D$64,1,1),0)</f>
        <v>13</v>
      </c>
      <c r="AF244" s="16"/>
      <c r="AH244" s="16"/>
      <c r="AI244" s="16"/>
      <c r="AL244" s="15"/>
      <c r="AO244" s="15"/>
      <c r="AQ244" s="17"/>
      <c r="AR244" s="16"/>
      <c r="AU244" s="15"/>
      <c r="AX244" s="15"/>
      <c r="BA244" s="15"/>
      <c r="BC244" s="17"/>
      <c r="BD244" s="16"/>
      <c r="BG244" s="15"/>
      <c r="BJ244" s="15"/>
      <c r="BM244" s="15"/>
      <c r="BO244" s="17"/>
      <c r="BP244" s="16"/>
      <c r="BS244" s="15"/>
      <c r="BV244" s="15"/>
      <c r="BY244" s="15"/>
      <c r="CA244" s="17"/>
      <c r="CB244" s="16"/>
      <c r="CE244" s="15"/>
      <c r="CH244" s="15"/>
      <c r="CK244" s="15"/>
      <c r="CM244" s="17"/>
      <c r="CN244" s="16"/>
      <c r="CQ244" s="15"/>
      <c r="CT244" s="15"/>
      <c r="CW244" s="15"/>
      <c r="CY244" s="17"/>
      <c r="CZ244" s="16"/>
      <c r="DC244" s="15"/>
      <c r="DF244" s="15"/>
      <c r="DI244" s="15"/>
      <c r="DK244" s="17"/>
      <c r="DL244" s="16"/>
      <c r="DO244" s="15"/>
      <c r="DR244" s="15"/>
      <c r="DU244" s="15"/>
      <c r="DW244" s="17"/>
      <c r="DX244" s="16"/>
      <c r="EA244" s="15"/>
    </row>
    <row r="245" spans="2:131" x14ac:dyDescent="0.25">
      <c r="B245" s="11" t="str">
        <f>'MD - IMP'!B75</f>
        <v>SC-JI</v>
      </c>
      <c r="C245" s="17"/>
      <c r="D245" s="528">
        <f ca="1">IF((COLUMN()-COLUMN($C245)&gt;'MD - IMP'!$D$73),OFFSET(D79,0,-1*'MD - IMP'!$D$73,1,1),0)+C245-IF((COLUMN()-COLUMN($C245)&gt;'MD - IMP'!$D$64),OFFSET(D79,0,-1*'MD - IMP'!$D$64,1,1),0)</f>
        <v>0</v>
      </c>
      <c r="E245" s="529">
        <f ca="1">IF((COLUMN()-COLUMN($C245)&gt;'MD - IMP'!$D$73),OFFSET(E79,0,-1*'MD - IMP'!$D$73,1,1),0)+D245-IF((COLUMN()-COLUMN($C245)&gt;'MD - IMP'!$D$64),OFFSET(E79,0,-1*'MD - IMP'!$D$64,1,1),0)</f>
        <v>0</v>
      </c>
      <c r="F245" s="529">
        <f ca="1">IF((COLUMN()-COLUMN($C245)&gt;'MD - IMP'!$D$73),OFFSET(F79,0,-1*'MD - IMP'!$D$73,1,1),0)+E245-IF((COLUMN()-COLUMN($C245)&gt;'MD - IMP'!$D$64),OFFSET(F79,0,-1*'MD - IMP'!$D$64,1,1),0)</f>
        <v>0</v>
      </c>
      <c r="G245" s="530">
        <f ca="1">IF((COLUMN()-COLUMN($C245)&gt;'MD - IMP'!$D$73),OFFSET(G79,0,-1*'MD - IMP'!$D$73,1,1),0)+F245-IF((COLUMN()-COLUMN($C245)&gt;'MD - IMP'!$D$64),OFFSET(G79,0,-1*'MD - IMP'!$D$64,1,1),0)</f>
        <v>0</v>
      </c>
      <c r="H245" s="529">
        <f ca="1">IF((COLUMN()-COLUMN($C245)&gt;'MD - IMP'!$D$73),OFFSET(H79,0,-1*'MD - IMP'!$D$73,1,1),0)+G245-IF((COLUMN()-COLUMN($C245)&gt;'MD - IMP'!$D$64),OFFSET(H79,0,-1*'MD - IMP'!$D$64,1,1),0)</f>
        <v>0</v>
      </c>
      <c r="I245" s="529">
        <f ca="1">IF((COLUMN()-COLUMN($C245)&gt;'MD - IMP'!$D$73),OFFSET(I79,0,-1*'MD - IMP'!$D$73,1,1),0)+H245-IF((COLUMN()-COLUMN($C245)&gt;'MD - IMP'!$D$64),OFFSET(I79,0,-1*'MD - IMP'!$D$64,1,1),0)</f>
        <v>0</v>
      </c>
      <c r="J245" s="529">
        <f ca="1">IF((COLUMN()-COLUMN($C245)&gt;'MD - IMP'!$D$73),OFFSET(J79,0,-1*'MD - IMP'!$D$73,1,1),0)+I245-IF((COLUMN()-COLUMN($C245)&gt;'MD - IMP'!$D$64),OFFSET(J79,0,-1*'MD - IMP'!$D$64,1,1),0)</f>
        <v>0</v>
      </c>
      <c r="K245" s="530">
        <f ca="1">IF((COLUMN()-COLUMN($C245)&gt;'MD - IMP'!$D$73),OFFSET(K79,0,-1*'MD - IMP'!$D$73,1,1),0)+J245-IF((COLUMN()-COLUMN($C245)&gt;'MD - IMP'!$D$64),OFFSET(K79,0,-1*'MD - IMP'!$D$64,1,1),0)</f>
        <v>0</v>
      </c>
      <c r="L245" s="531">
        <f ca="1">IF((COLUMN()-COLUMN($C245)&gt;'MD - IMP'!$D$73),OFFSET(L79,0,-1*'MD - IMP'!$D$73,1,1),0)+K245-IF((COLUMN()-COLUMN($C245)&gt;'MD - IMP'!$D$64),OFFSET(L79,0,-1*'MD - IMP'!$D$64,1,1),0)</f>
        <v>0</v>
      </c>
      <c r="M245" s="531">
        <f ca="1">IF((COLUMN()-COLUMN($C245)&gt;'MD - IMP'!$D$73),OFFSET(M79,0,-1*'MD - IMP'!$D$73,1,1),0)+L245-IF((COLUMN()-COLUMN($C245)&gt;'MD - IMP'!$D$64),OFFSET(M79,0,-1*'MD - IMP'!$D$64,1,1),0)</f>
        <v>0</v>
      </c>
      <c r="N245" s="531">
        <f ca="1">IF((COLUMN()-COLUMN($C245)&gt;'MD - IMP'!$D$73),OFFSET(N79,0,-1*'MD - IMP'!$D$73,1,1),0)+M245-IF((COLUMN()-COLUMN($C245)&gt;'MD - IMP'!$D$64),OFFSET(N79,0,-1*'MD - IMP'!$D$64,1,1),0)</f>
        <v>0</v>
      </c>
      <c r="O245" s="532">
        <f ca="1">IF((COLUMN()-COLUMN($C245)&gt;'MD - IMP'!$D$73),OFFSET(O79,0,-1*'MD - IMP'!$D$73,1,1),0)+N245-IF((COLUMN()-COLUMN($C245)&gt;'MD - IMP'!$D$64),OFFSET(O79,0,-1*'MD - IMP'!$D$64,1,1),0)</f>
        <v>0</v>
      </c>
      <c r="P245" s="531">
        <f ca="1">IF((COLUMN()-COLUMN($C245)&gt;'MD - IMP'!$D$73),OFFSET(P79,0,-1*'MD - IMP'!$D$73,1,1),0)+O245-IF((COLUMN()-COLUMN($C245)&gt;'MD - IMP'!$D$64),OFFSET(P79,0,-1*'MD - IMP'!$D$64,1,1),0)</f>
        <v>0</v>
      </c>
      <c r="Q245" s="531">
        <f ca="1">IF((COLUMN()-COLUMN($C245)&gt;'MD - IMP'!$D$73),OFFSET(Q79,0,-1*'MD - IMP'!$D$73,1,1),0)+P245-IF((COLUMN()-COLUMN($C245)&gt;'MD - IMP'!$D$64),OFFSET(Q79,0,-1*'MD - IMP'!$D$64,1,1),0)</f>
        <v>0</v>
      </c>
      <c r="R245" s="531">
        <f ca="1">IF((COLUMN()-COLUMN($C245)&gt;'MD - IMP'!$D$73),OFFSET(R79,0,-1*'MD - IMP'!$D$73,1,1),0)+Q245-IF((COLUMN()-COLUMN($C245)&gt;'MD - IMP'!$D$64),OFFSET(R79,0,-1*'MD - IMP'!$D$64,1,1),0)</f>
        <v>0</v>
      </c>
      <c r="S245" s="532">
        <f ca="1">IF((COLUMN()-COLUMN($C245)&gt;'MD - IMP'!$D$73),OFFSET(S79,0,-1*'MD - IMP'!$D$73,1,1),0)+R245-IF((COLUMN()-COLUMN($C245)&gt;'MD - IMP'!$D$64),OFFSET(S79,0,-1*'MD - IMP'!$D$64,1,1),0)</f>
        <v>0</v>
      </c>
      <c r="T245" s="531">
        <f ca="1">IF((COLUMN()-COLUMN($C245)&gt;'MD - IMP'!$D$73),OFFSET(T79,0,-1*'MD - IMP'!$D$73,1,1),0)+S245-IF((COLUMN()-COLUMN($C245)&gt;'MD - IMP'!$D$64),OFFSET(T79,0,-1*'MD - IMP'!$D$64,1,1),0)</f>
        <v>1</v>
      </c>
      <c r="U245" s="531">
        <f ca="1">IF((COLUMN()-COLUMN($C245)&gt;'MD - IMP'!$D$73),OFFSET(U79,0,-1*'MD - IMP'!$D$73,1,1),0)+T245-IF((COLUMN()-COLUMN($C245)&gt;'MD - IMP'!$D$64),OFFSET(U79,0,-1*'MD - IMP'!$D$64,1,1),0)</f>
        <v>1</v>
      </c>
      <c r="V245" s="531">
        <f ca="1">IF((COLUMN()-COLUMN($C245)&gt;'MD - IMP'!$D$73),OFFSET(V79,0,-1*'MD - IMP'!$D$73,1,1),0)+U245-IF((COLUMN()-COLUMN($C245)&gt;'MD - IMP'!$D$64),OFFSET(V79,0,-1*'MD - IMP'!$D$64,1,1),0)</f>
        <v>1</v>
      </c>
      <c r="W245" s="532">
        <f ca="1">IF((COLUMN()-COLUMN($C245)&gt;'MD - IMP'!$D$73),OFFSET(W79,0,-1*'MD - IMP'!$D$73,1,1),0)+V245-IF((COLUMN()-COLUMN($C245)&gt;'MD - IMP'!$D$64),OFFSET(W79,0,-1*'MD - IMP'!$D$64,1,1),0)</f>
        <v>1</v>
      </c>
      <c r="X245" s="531">
        <f ca="1">IF((COLUMN()-COLUMN($C245)&gt;'MD - IMP'!$D$73),OFFSET(X79,0,-1*'MD - IMP'!$D$73,1,1),0)+W245-IF((COLUMN()-COLUMN($C245)&gt;'MD - IMP'!$D$64),OFFSET(X79,0,-1*'MD - IMP'!$D$64,1,1),0)</f>
        <v>5</v>
      </c>
      <c r="Y245" s="531">
        <f ca="1">IF((COLUMN()-COLUMN($C245)&gt;'MD - IMP'!$D$73),OFFSET(Y79,0,-1*'MD - IMP'!$D$73,1,1),0)+X245-IF((COLUMN()-COLUMN($C245)&gt;'MD - IMP'!$D$64),OFFSET(Y79,0,-1*'MD - IMP'!$D$64,1,1),0)</f>
        <v>6</v>
      </c>
      <c r="Z245" s="531">
        <f ca="1">IF((COLUMN()-COLUMN($C245)&gt;'MD - IMP'!$D$73),OFFSET(Z79,0,-1*'MD - IMP'!$D$73,1,1),0)+Y245-IF((COLUMN()-COLUMN($C245)&gt;'MD - IMP'!$D$64),OFFSET(Z79,0,-1*'MD - IMP'!$D$64,1,1),0)</f>
        <v>6</v>
      </c>
      <c r="AA245" s="532">
        <f ca="1">IF((COLUMN()-COLUMN($C245)&gt;'MD - IMP'!$D$73),OFFSET(AA79,0,-1*'MD - IMP'!$D$73,1,1),0)+Z245-IF((COLUMN()-COLUMN($C245)&gt;'MD - IMP'!$D$64),OFFSET(AA79,0,-1*'MD - IMP'!$D$64,1,1),0)</f>
        <v>7</v>
      </c>
      <c r="AB245" s="531">
        <f ca="1">IF((COLUMN()-COLUMN($C245)&gt;'MD - IMP'!$D$73),OFFSET(AB79,0,-1*'MD - IMP'!$D$73,1,1),0)+AA245-IF((COLUMN()-COLUMN($C245)&gt;'MD - IMP'!$D$64),OFFSET(AB79,0,-1*'MD - IMP'!$D$64,1,1),0)</f>
        <v>7</v>
      </c>
      <c r="AC245" s="531">
        <f ca="1">IF((COLUMN()-COLUMN($C245)&gt;'MD - IMP'!$D$73),OFFSET(AC79,0,-1*'MD - IMP'!$D$73,1,1),0)+AB245-IF((COLUMN()-COLUMN($C245)&gt;'MD - IMP'!$D$64),OFFSET(AC79,0,-1*'MD - IMP'!$D$64,1,1),0)</f>
        <v>14</v>
      </c>
      <c r="AD245" s="531">
        <f ca="1">IF((COLUMN()-COLUMN($C245)&gt;'MD - IMP'!$D$73),OFFSET(AD79,0,-1*'MD - IMP'!$D$73,1,1),0)+AC245-IF((COLUMN()-COLUMN($C245)&gt;'MD - IMP'!$D$64),OFFSET(AD79,0,-1*'MD - IMP'!$D$64,1,1),0)</f>
        <v>14</v>
      </c>
      <c r="AE245" s="533">
        <f ca="1">IF((COLUMN()-COLUMN($C245)&gt;'MD - IMP'!$D$73),OFFSET(AE79,0,-1*'MD - IMP'!$D$73,1,1),0)+AD245-IF((COLUMN()-COLUMN($C245)&gt;'MD - IMP'!$D$64),OFFSET(AE79,0,-1*'MD - IMP'!$D$64,1,1),0)</f>
        <v>14</v>
      </c>
      <c r="AF245" s="16"/>
      <c r="AH245" s="16"/>
      <c r="AI245" s="16"/>
      <c r="AL245" s="15"/>
      <c r="AO245" s="15"/>
      <c r="AQ245" s="17"/>
      <c r="AR245" s="16"/>
      <c r="AU245" s="15"/>
      <c r="AX245" s="15"/>
      <c r="BA245" s="15"/>
      <c r="BC245" s="17"/>
      <c r="BD245" s="16"/>
      <c r="BG245" s="15"/>
      <c r="BJ245" s="15"/>
      <c r="BM245" s="15"/>
      <c r="BO245" s="17"/>
      <c r="BP245" s="16"/>
      <c r="BS245" s="15"/>
      <c r="BV245" s="15"/>
      <c r="BY245" s="15"/>
      <c r="CA245" s="17"/>
      <c r="CB245" s="16"/>
      <c r="CE245" s="15"/>
      <c r="CH245" s="15"/>
      <c r="CK245" s="15"/>
      <c r="CM245" s="17"/>
      <c r="CN245" s="16"/>
      <c r="CQ245" s="15"/>
      <c r="CT245" s="15"/>
      <c r="CW245" s="15"/>
      <c r="CY245" s="17"/>
      <c r="CZ245" s="16"/>
      <c r="DC245" s="15"/>
      <c r="DF245" s="15"/>
      <c r="DI245" s="15"/>
      <c r="DK245" s="17"/>
      <c r="DL245" s="16"/>
      <c r="DO245" s="15"/>
      <c r="DR245" s="15"/>
      <c r="DU245" s="15"/>
      <c r="DW245" s="17"/>
      <c r="DX245" s="16"/>
      <c r="EA245" s="15"/>
    </row>
    <row r="246" spans="2:131" s="534" customFormat="1" x14ac:dyDescent="0.25">
      <c r="B246" s="523" t="str">
        <f>'MD - IMP'!B76</f>
        <v>SC-SP</v>
      </c>
      <c r="C246" s="516"/>
      <c r="D246" s="528">
        <f ca="1">IF((COLUMN()-COLUMN($C246)&gt;'MD - IMP'!$D$73),OFFSET(D80,0,-1*'MD - IMP'!$D$73,1,1),0)+C246-IF((COLUMN()-COLUMN($C246)&gt;'MD - IMP'!$D$64),OFFSET(D80,0,-1*'MD - IMP'!$D$64,1,1),0)</f>
        <v>0</v>
      </c>
      <c r="E246" s="529">
        <f ca="1">IF((COLUMN()-COLUMN($C246)&gt;'MD - IMP'!$D$73),OFFSET(E80,0,-1*'MD - IMP'!$D$73,1,1),0)+D246-IF((COLUMN()-COLUMN($C246)&gt;'MD - IMP'!$D$64),OFFSET(E80,0,-1*'MD - IMP'!$D$64,1,1),0)</f>
        <v>0</v>
      </c>
      <c r="F246" s="529">
        <f ca="1">IF((COLUMN()-COLUMN($C246)&gt;'MD - IMP'!$D$73),OFFSET(F80,0,-1*'MD - IMP'!$D$73,1,1),0)+E246-IF((COLUMN()-COLUMN($C246)&gt;'MD - IMP'!$D$64),OFFSET(F80,0,-1*'MD - IMP'!$D$64,1,1),0)</f>
        <v>0</v>
      </c>
      <c r="G246" s="530">
        <f ca="1">IF((COLUMN()-COLUMN($C246)&gt;'MD - IMP'!$D$73),OFFSET(G80,0,-1*'MD - IMP'!$D$73,1,1),0)+F246-IF((COLUMN()-COLUMN($C246)&gt;'MD - IMP'!$D$64),OFFSET(G80,0,-1*'MD - IMP'!$D$64,1,1),0)</f>
        <v>0</v>
      </c>
      <c r="H246" s="529">
        <f ca="1">IF((COLUMN()-COLUMN($C246)&gt;'MD - IMP'!$D$73),OFFSET(H80,0,-1*'MD - IMP'!$D$73,1,1),0)+G246-IF((COLUMN()-COLUMN($C246)&gt;'MD - IMP'!$D$64),OFFSET(H80,0,-1*'MD - IMP'!$D$64,1,1),0)</f>
        <v>0</v>
      </c>
      <c r="I246" s="529">
        <f ca="1">IF((COLUMN()-COLUMN($C246)&gt;'MD - IMP'!$D$73),OFFSET(I80,0,-1*'MD - IMP'!$D$73,1,1),0)+H246-IF((COLUMN()-COLUMN($C246)&gt;'MD - IMP'!$D$64),OFFSET(I80,0,-1*'MD - IMP'!$D$64,1,1),0)</f>
        <v>0</v>
      </c>
      <c r="J246" s="529">
        <f ca="1">IF((COLUMN()-COLUMN($C246)&gt;'MD - IMP'!$D$73),OFFSET(J80,0,-1*'MD - IMP'!$D$73,1,1),0)+I246-IF((COLUMN()-COLUMN($C246)&gt;'MD - IMP'!$D$64),OFFSET(J80,0,-1*'MD - IMP'!$D$64,1,1),0)</f>
        <v>0</v>
      </c>
      <c r="K246" s="530">
        <f ca="1">IF((COLUMN()-COLUMN($C246)&gt;'MD - IMP'!$D$73),OFFSET(K80,0,-1*'MD - IMP'!$D$73,1,1),0)+J246-IF((COLUMN()-COLUMN($C246)&gt;'MD - IMP'!$D$64),OFFSET(K80,0,-1*'MD - IMP'!$D$64,1,1),0)</f>
        <v>0</v>
      </c>
      <c r="L246" s="531">
        <f ca="1">IF((COLUMN()-COLUMN($C246)&gt;'MD - IMP'!$D$73),OFFSET(L80,0,-1*'MD - IMP'!$D$73,1,1),0)+K246-IF((COLUMN()-COLUMN($C246)&gt;'MD - IMP'!$D$64),OFFSET(L80,0,-1*'MD - IMP'!$D$64,1,1),0)</f>
        <v>0</v>
      </c>
      <c r="M246" s="531">
        <f ca="1">IF((COLUMN()-COLUMN($C246)&gt;'MD - IMP'!$D$73),OFFSET(M80,0,-1*'MD - IMP'!$D$73,1,1),0)+L246-IF((COLUMN()-COLUMN($C246)&gt;'MD - IMP'!$D$64),OFFSET(M80,0,-1*'MD - IMP'!$D$64,1,1),0)</f>
        <v>0</v>
      </c>
      <c r="N246" s="531">
        <f ca="1">IF((COLUMN()-COLUMN($C246)&gt;'MD - IMP'!$D$73),OFFSET(N80,0,-1*'MD - IMP'!$D$73,1,1),0)+M246-IF((COLUMN()-COLUMN($C246)&gt;'MD - IMP'!$D$64),OFFSET(N80,0,-1*'MD - IMP'!$D$64,1,1),0)</f>
        <v>0</v>
      </c>
      <c r="O246" s="532">
        <f ca="1">IF((COLUMN()-COLUMN($C246)&gt;'MD - IMP'!$D$73),OFFSET(O80,0,-1*'MD - IMP'!$D$73,1,1),0)+N246-IF((COLUMN()-COLUMN($C246)&gt;'MD - IMP'!$D$64),OFFSET(O80,0,-1*'MD - IMP'!$D$64,1,1),0)</f>
        <v>0</v>
      </c>
      <c r="P246" s="531">
        <f ca="1">IF((COLUMN()-COLUMN($C246)&gt;'MD - IMP'!$D$73),OFFSET(P80,0,-1*'MD - IMP'!$D$73,1,1),0)+O246-IF((COLUMN()-COLUMN($C246)&gt;'MD - IMP'!$D$64),OFFSET(P80,0,-1*'MD - IMP'!$D$64,1,1),0)</f>
        <v>0</v>
      </c>
      <c r="Q246" s="531">
        <f ca="1">IF((COLUMN()-COLUMN($C246)&gt;'MD - IMP'!$D$73),OFFSET(Q80,0,-1*'MD - IMP'!$D$73,1,1),0)+P246-IF((COLUMN()-COLUMN($C246)&gt;'MD - IMP'!$D$64),OFFSET(Q80,0,-1*'MD - IMP'!$D$64,1,1),0)</f>
        <v>0</v>
      </c>
      <c r="R246" s="531">
        <f ca="1">IF((COLUMN()-COLUMN($C246)&gt;'MD - IMP'!$D$73),OFFSET(R80,0,-1*'MD - IMP'!$D$73,1,1),0)+Q246-IF((COLUMN()-COLUMN($C246)&gt;'MD - IMP'!$D$64),OFFSET(R80,0,-1*'MD - IMP'!$D$64,1,1),0)</f>
        <v>0</v>
      </c>
      <c r="S246" s="532">
        <f ca="1">IF((COLUMN()-COLUMN($C246)&gt;'MD - IMP'!$D$73),OFFSET(S80,0,-1*'MD - IMP'!$D$73,1,1),0)+R246-IF((COLUMN()-COLUMN($C246)&gt;'MD - IMP'!$D$64),OFFSET(S80,0,-1*'MD - IMP'!$D$64,1,1),0)</f>
        <v>0</v>
      </c>
      <c r="T246" s="531">
        <f ca="1">IF((COLUMN()-COLUMN($C246)&gt;'MD - IMP'!$D$73),OFFSET(T80,0,-1*'MD - IMP'!$D$73,1,1),0)+S246-IF((COLUMN()-COLUMN($C246)&gt;'MD - IMP'!$D$64),OFFSET(T80,0,-1*'MD - IMP'!$D$64,1,1),0)</f>
        <v>0</v>
      </c>
      <c r="U246" s="531">
        <f ca="1">IF((COLUMN()-COLUMN($C246)&gt;'MD - IMP'!$D$73),OFFSET(U80,0,-1*'MD - IMP'!$D$73,1,1),0)+T246-IF((COLUMN()-COLUMN($C246)&gt;'MD - IMP'!$D$64),OFFSET(U80,0,-1*'MD - IMP'!$D$64,1,1),0)</f>
        <v>0</v>
      </c>
      <c r="V246" s="531">
        <f ca="1">IF((COLUMN()-COLUMN($C246)&gt;'MD - IMP'!$D$73),OFFSET(V80,0,-1*'MD - IMP'!$D$73,1,1),0)+U246-IF((COLUMN()-COLUMN($C246)&gt;'MD - IMP'!$D$64),OFFSET(V80,0,-1*'MD - IMP'!$D$64,1,1),0)</f>
        <v>1</v>
      </c>
      <c r="W246" s="532">
        <f ca="1">IF((COLUMN()-COLUMN($C246)&gt;'MD - IMP'!$D$73),OFFSET(W80,0,-1*'MD - IMP'!$D$73,1,1),0)+V246-IF((COLUMN()-COLUMN($C246)&gt;'MD - IMP'!$D$64),OFFSET(W80,0,-1*'MD - IMP'!$D$64,1,1),0)</f>
        <v>2</v>
      </c>
      <c r="X246" s="531">
        <f ca="1">IF((COLUMN()-COLUMN($C246)&gt;'MD - IMP'!$D$73),OFFSET(X80,0,-1*'MD - IMP'!$D$73,1,1),0)+W246-IF((COLUMN()-COLUMN($C246)&gt;'MD - IMP'!$D$64),OFFSET(X80,0,-1*'MD - IMP'!$D$64,1,1),0)</f>
        <v>2</v>
      </c>
      <c r="Y246" s="531">
        <f ca="1">IF((COLUMN()-COLUMN($C246)&gt;'MD - IMP'!$D$73),OFFSET(Y80,0,-1*'MD - IMP'!$D$73,1,1),0)+X246-IF((COLUMN()-COLUMN($C246)&gt;'MD - IMP'!$D$64),OFFSET(Y80,0,-1*'MD - IMP'!$D$64,1,1),0)</f>
        <v>2</v>
      </c>
      <c r="Z246" s="531">
        <f ca="1">IF((COLUMN()-COLUMN($C246)&gt;'MD - IMP'!$D$73),OFFSET(Z80,0,-1*'MD - IMP'!$D$73,1,1),0)+Y246-IF((COLUMN()-COLUMN($C246)&gt;'MD - IMP'!$D$64),OFFSET(Z80,0,-1*'MD - IMP'!$D$64,1,1),0)</f>
        <v>6</v>
      </c>
      <c r="AA246" s="532">
        <f ca="1">IF((COLUMN()-COLUMN($C246)&gt;'MD - IMP'!$D$73),OFFSET(AA80,0,-1*'MD - IMP'!$D$73,1,1),0)+Z246-IF((COLUMN()-COLUMN($C246)&gt;'MD - IMP'!$D$64),OFFSET(AA80,0,-1*'MD - IMP'!$D$64,1,1),0)</f>
        <v>11</v>
      </c>
      <c r="AB246" s="531">
        <f ca="1">IF((COLUMN()-COLUMN($C246)&gt;'MD - IMP'!$D$73),OFFSET(AB80,0,-1*'MD - IMP'!$D$73,1,1),0)+AA246-IF((COLUMN()-COLUMN($C246)&gt;'MD - IMP'!$D$64),OFFSET(AB80,0,-1*'MD - IMP'!$D$64,1,1),0)</f>
        <v>12</v>
      </c>
      <c r="AC246" s="531">
        <f ca="1">IF((COLUMN()-COLUMN($C246)&gt;'MD - IMP'!$D$73),OFFSET(AC80,0,-1*'MD - IMP'!$D$73,1,1),0)+AB246-IF((COLUMN()-COLUMN($C246)&gt;'MD - IMP'!$D$64),OFFSET(AC80,0,-1*'MD - IMP'!$D$64,1,1),0)</f>
        <v>12</v>
      </c>
      <c r="AD246" s="531">
        <f ca="1">IF((COLUMN()-COLUMN($C246)&gt;'MD - IMP'!$D$73),OFFSET(AD80,0,-1*'MD - IMP'!$D$73,1,1),0)+AC246-IF((COLUMN()-COLUMN($C246)&gt;'MD - IMP'!$D$64),OFFSET(AD80,0,-1*'MD - IMP'!$D$64,1,1),0)</f>
        <v>13</v>
      </c>
      <c r="AE246" s="533">
        <f ca="1">IF((COLUMN()-COLUMN($C246)&gt;'MD - IMP'!$D$73),OFFSET(AE80,0,-1*'MD - IMP'!$D$73,1,1),0)+AD246-IF((COLUMN()-COLUMN($C246)&gt;'MD - IMP'!$D$64),OFFSET(AE80,0,-1*'MD - IMP'!$D$64,1,1),0)</f>
        <v>21</v>
      </c>
      <c r="AF246" s="529"/>
      <c r="AH246" s="529"/>
      <c r="AI246" s="529"/>
      <c r="AL246" s="535"/>
      <c r="AO246" s="535"/>
      <c r="AQ246" s="516"/>
      <c r="AR246" s="529"/>
      <c r="AU246" s="535"/>
      <c r="AX246" s="535"/>
      <c r="BA246" s="535"/>
      <c r="BC246" s="516"/>
      <c r="BD246" s="529"/>
      <c r="BG246" s="535"/>
      <c r="BJ246" s="535"/>
      <c r="BM246" s="535"/>
      <c r="BO246" s="516"/>
      <c r="BP246" s="529"/>
      <c r="BS246" s="535"/>
      <c r="BV246" s="535"/>
      <c r="BY246" s="535"/>
      <c r="CA246" s="516"/>
      <c r="CB246" s="529"/>
      <c r="CE246" s="535"/>
      <c r="CH246" s="535"/>
      <c r="CK246" s="535"/>
      <c r="CM246" s="516"/>
      <c r="CN246" s="529"/>
      <c r="CQ246" s="535"/>
      <c r="CT246" s="535"/>
      <c r="CW246" s="535"/>
      <c r="CY246" s="516"/>
      <c r="CZ246" s="529"/>
      <c r="DC246" s="535"/>
      <c r="DF246" s="535"/>
      <c r="DI246" s="535"/>
      <c r="DK246" s="516"/>
      <c r="DL246" s="529"/>
      <c r="DO246" s="535"/>
      <c r="DR246" s="535"/>
      <c r="DU246" s="535"/>
      <c r="DW246" s="516"/>
      <c r="DX246" s="529"/>
      <c r="EA246" s="535"/>
    </row>
    <row r="247" spans="2:131" x14ac:dyDescent="0.25">
      <c r="B247" s="11" t="str">
        <f>'MD - IMP'!B77</f>
        <v>OP-DE</v>
      </c>
      <c r="C247" s="17"/>
      <c r="D247" s="406">
        <f ca="1">IF((COLUMN()-COLUMN($C247)&gt;'MD - IMP'!$D$77),OFFSET(D81,0,-1*'MD - IMP'!$D$77,1,1),0)+C247-IF((COLUMN()-COLUMN($C247)&gt;'MD - IMP'!$D$64),OFFSET(D81,0,-1*'MD - IMP'!$D$64,1,1),0)</f>
        <v>0</v>
      </c>
      <c r="E247" s="390">
        <f ca="1">IF((COLUMN()-COLUMN($C247)&gt;'MD - IMP'!$D$77),OFFSET(E81,0,-1*'MD - IMP'!$D$77,1,1),0)+D247-IF((COLUMN()-COLUMN($C247)&gt;'MD - IMP'!$D$64),OFFSET(E81,0,-1*'MD - IMP'!$D$64,1,1),0)</f>
        <v>0</v>
      </c>
      <c r="F247" s="390">
        <f ca="1">IF((COLUMN()-COLUMN($C247)&gt;'MD - IMP'!$D$77),OFFSET(F81,0,-1*'MD - IMP'!$D$77,1,1),0)+E247-IF((COLUMN()-COLUMN($C247)&gt;'MD - IMP'!$D$64),OFFSET(F81,0,-1*'MD - IMP'!$D$64,1,1),0)</f>
        <v>0</v>
      </c>
      <c r="G247" s="402">
        <f ca="1">IF((COLUMN()-COLUMN($C247)&gt;'MD - IMP'!$D$77),OFFSET(G81,0,-1*'MD - IMP'!$D$77,1,1),0)+F247-IF((COLUMN()-COLUMN($C247)&gt;'MD - IMP'!$D$64),OFFSET(G81,0,-1*'MD - IMP'!$D$64,1,1),0)</f>
        <v>0</v>
      </c>
      <c r="H247" s="390">
        <f ca="1">IF((COLUMN()-COLUMN($C247)&gt;'MD - IMP'!$D$77),OFFSET(H81,0,-1*'MD - IMP'!$D$77,1,1),0)+G247-IF((COLUMN()-COLUMN($C247)&gt;'MD - IMP'!$D$64),OFFSET(H81,0,-1*'MD - IMP'!$D$64,1,1),0)</f>
        <v>0</v>
      </c>
      <c r="I247" s="390">
        <f ca="1">IF((COLUMN()-COLUMN($C247)&gt;'MD - IMP'!$D$77),OFFSET(I81,0,-1*'MD - IMP'!$D$77,1,1),0)+H247-IF((COLUMN()-COLUMN($C247)&gt;'MD - IMP'!$D$64),OFFSET(I81,0,-1*'MD - IMP'!$D$64,1,1),0)</f>
        <v>0</v>
      </c>
      <c r="J247" s="390">
        <f ca="1">IF((COLUMN()-COLUMN($C247)&gt;'MD - IMP'!$D$77),OFFSET(J81,0,-1*'MD - IMP'!$D$77,1,1),0)+I247-IF((COLUMN()-COLUMN($C247)&gt;'MD - IMP'!$D$64),OFFSET(J81,0,-1*'MD - IMP'!$D$64,1,1),0)</f>
        <v>0</v>
      </c>
      <c r="K247" s="402">
        <f ca="1">IF((COLUMN()-COLUMN($C247)&gt;'MD - IMP'!$D$77),OFFSET(K81,0,-1*'MD - IMP'!$D$77,1,1),0)+J247-IF((COLUMN()-COLUMN($C247)&gt;'MD - IMP'!$D$64),OFFSET(K81,0,-1*'MD - IMP'!$D$64,1,1),0)</f>
        <v>0</v>
      </c>
      <c r="L247" s="277">
        <f ca="1">IF((COLUMN()-COLUMN($C247)&gt;'MD - IMP'!$D$77),OFFSET(L81,0,-1*'MD - IMP'!$D$77,1,1),0)+K247-IF((COLUMN()-COLUMN($C247)&gt;'MD - IMP'!$D$64),OFFSET(L81,0,-1*'MD - IMP'!$D$64,1,1),0)</f>
        <v>0</v>
      </c>
      <c r="M247" s="277">
        <f ca="1">IF((COLUMN()-COLUMN($C247)&gt;'MD - IMP'!$D$77),OFFSET(M81,0,-1*'MD - IMP'!$D$77,1,1),0)+L247-IF((COLUMN()-COLUMN($C247)&gt;'MD - IMP'!$D$64),OFFSET(M81,0,-1*'MD - IMP'!$D$64,1,1),0)</f>
        <v>0</v>
      </c>
      <c r="N247" s="277">
        <f ca="1">IF((COLUMN()-COLUMN($C247)&gt;'MD - IMP'!$D$77),OFFSET(N81,0,-1*'MD - IMP'!$D$77,1,1),0)+M247-IF((COLUMN()-COLUMN($C247)&gt;'MD - IMP'!$D$64),OFFSET(N81,0,-1*'MD - IMP'!$D$64,1,1),0)</f>
        <v>0</v>
      </c>
      <c r="O247" s="344">
        <f ca="1">IF((COLUMN()-COLUMN($C247)&gt;'MD - IMP'!$D$77),OFFSET(O81,0,-1*'MD - IMP'!$D$77,1,1),0)+N247-IF((COLUMN()-COLUMN($C247)&gt;'MD - IMP'!$D$64),OFFSET(O81,0,-1*'MD - IMP'!$D$64,1,1),0)</f>
        <v>0</v>
      </c>
      <c r="P247" s="277">
        <f ca="1">IF((COLUMN()-COLUMN($C247)&gt;'MD - IMP'!$D$77),OFFSET(P81,0,-1*'MD - IMP'!$D$77,1,1),0)+O247-IF((COLUMN()-COLUMN($C247)&gt;'MD - IMP'!$D$64),OFFSET(P81,0,-1*'MD - IMP'!$D$64,1,1),0)</f>
        <v>4</v>
      </c>
      <c r="Q247" s="277">
        <f ca="1">IF((COLUMN()-COLUMN($C247)&gt;'MD - IMP'!$D$77),OFFSET(Q81,0,-1*'MD - IMP'!$D$77,1,1),0)+P247-IF((COLUMN()-COLUMN($C247)&gt;'MD - IMP'!$D$64),OFFSET(Q81,0,-1*'MD - IMP'!$D$64,1,1),0)</f>
        <v>4</v>
      </c>
      <c r="R247" s="277">
        <f ca="1">IF((COLUMN()-COLUMN($C247)&gt;'MD - IMP'!$D$77),OFFSET(R81,0,-1*'MD - IMP'!$D$77,1,1),0)+Q247-IF((COLUMN()-COLUMN($C247)&gt;'MD - IMP'!$D$64),OFFSET(R81,0,-1*'MD - IMP'!$D$64,1,1),0)</f>
        <v>4</v>
      </c>
      <c r="S247" s="344">
        <f ca="1">IF((COLUMN()-COLUMN($C247)&gt;'MD - IMP'!$D$77),OFFSET(S81,0,-1*'MD - IMP'!$D$77,1,1),0)+R247-IF((COLUMN()-COLUMN($C247)&gt;'MD - IMP'!$D$64),OFFSET(S81,0,-1*'MD - IMP'!$D$64,1,1),0)</f>
        <v>4</v>
      </c>
      <c r="T247" s="277">
        <f ca="1">IF((COLUMN()-COLUMN($C247)&gt;'MD - IMP'!$D$77),OFFSET(T81,0,-1*'MD - IMP'!$D$77,1,1),0)+S247-IF((COLUMN()-COLUMN($C247)&gt;'MD - IMP'!$D$64),OFFSET(T81,0,-1*'MD - IMP'!$D$64,1,1),0)</f>
        <v>4</v>
      </c>
      <c r="U247" s="277">
        <f ca="1">IF((COLUMN()-COLUMN($C247)&gt;'MD - IMP'!$D$77),OFFSET(U81,0,-1*'MD - IMP'!$D$77,1,1),0)+T247-IF((COLUMN()-COLUMN($C247)&gt;'MD - IMP'!$D$64),OFFSET(U81,0,-1*'MD - IMP'!$D$64,1,1),0)</f>
        <v>8</v>
      </c>
      <c r="V247" s="277">
        <f ca="1">IF((COLUMN()-COLUMN($C247)&gt;'MD - IMP'!$D$77),OFFSET(V81,0,-1*'MD - IMP'!$D$77,1,1),0)+U247-IF((COLUMN()-COLUMN($C247)&gt;'MD - IMP'!$D$64),OFFSET(V81,0,-1*'MD - IMP'!$D$64,1,1),0)</f>
        <v>8</v>
      </c>
      <c r="W247" s="344">
        <f ca="1">IF((COLUMN()-COLUMN($C247)&gt;'MD - IMP'!$D$77),OFFSET(W81,0,-1*'MD - IMP'!$D$77,1,1),0)+V247-IF((COLUMN()-COLUMN($C247)&gt;'MD - IMP'!$D$64),OFFSET(W81,0,-1*'MD - IMP'!$D$64,1,1),0)</f>
        <v>8</v>
      </c>
      <c r="X247" s="277">
        <f ca="1">IF((COLUMN()-COLUMN($C247)&gt;'MD - IMP'!$D$77),OFFSET(X81,0,-1*'MD - IMP'!$D$77,1,1),0)+W247-IF((COLUMN()-COLUMN($C247)&gt;'MD - IMP'!$D$64),OFFSET(X81,0,-1*'MD - IMP'!$D$64,1,1),0)</f>
        <v>4</v>
      </c>
      <c r="Y247" s="277">
        <f ca="1">IF((COLUMN()-COLUMN($C247)&gt;'MD - IMP'!$D$77),OFFSET(Y81,0,-1*'MD - IMP'!$D$77,1,1),0)+X247-IF((COLUMN()-COLUMN($C247)&gt;'MD - IMP'!$D$64),OFFSET(Y81,0,-1*'MD - IMP'!$D$64,1,1),0)</f>
        <v>5</v>
      </c>
      <c r="Z247" s="277">
        <f ca="1">IF((COLUMN()-COLUMN($C247)&gt;'MD - IMP'!$D$77),OFFSET(Z81,0,-1*'MD - IMP'!$D$77,1,1),0)+Y247-IF((COLUMN()-COLUMN($C247)&gt;'MD - IMP'!$D$64),OFFSET(Z81,0,-1*'MD - IMP'!$D$64,1,1),0)</f>
        <v>5</v>
      </c>
      <c r="AA247" s="344">
        <f ca="1">IF((COLUMN()-COLUMN($C247)&gt;'MD - IMP'!$D$77),OFFSET(AA81,0,-1*'MD - IMP'!$D$77,1,1),0)+Z247-IF((COLUMN()-COLUMN($C247)&gt;'MD - IMP'!$D$64),OFFSET(AA81,0,-1*'MD - IMP'!$D$64,1,1),0)</f>
        <v>5</v>
      </c>
      <c r="AB247" s="277">
        <f ca="1">IF((COLUMN()-COLUMN($C247)&gt;'MD - IMP'!$D$77),OFFSET(AB81,0,-1*'MD - IMP'!$D$77,1,1),0)+AA247-IF((COLUMN()-COLUMN($C247)&gt;'MD - IMP'!$D$64),OFFSET(AB81,0,-1*'MD - IMP'!$D$64,1,1),0)</f>
        <v>5</v>
      </c>
      <c r="AC247" s="277">
        <f ca="1">IF((COLUMN()-COLUMN($C247)&gt;'MD - IMP'!$D$77),OFFSET(AC81,0,-1*'MD - IMP'!$D$77,1,1),0)+AB247-IF((COLUMN()-COLUMN($C247)&gt;'MD - IMP'!$D$64),OFFSET(AC81,0,-1*'MD - IMP'!$D$64,1,1),0)</f>
        <v>1</v>
      </c>
      <c r="AD247" s="277">
        <f ca="1">IF((COLUMN()-COLUMN($C247)&gt;'MD - IMP'!$D$77),OFFSET(AD81,0,-1*'MD - IMP'!$D$77,1,1),0)+AC247-IF((COLUMN()-COLUMN($C247)&gt;'MD - IMP'!$D$64),OFFSET(AD81,0,-1*'MD - IMP'!$D$64,1,1),0)</f>
        <v>1</v>
      </c>
      <c r="AE247" s="280">
        <f ca="1">IF((COLUMN()-COLUMN($C247)&gt;'MD - IMP'!$D$77),OFFSET(AE81,0,-1*'MD - IMP'!$D$77,1,1),0)+AD247-IF((COLUMN()-COLUMN($C247)&gt;'MD - IMP'!$D$64),OFFSET(AE81,0,-1*'MD - IMP'!$D$64,1,1),0)</f>
        <v>1</v>
      </c>
      <c r="AF247" s="16"/>
      <c r="AH247" s="16"/>
      <c r="AI247" s="16"/>
      <c r="AL247" s="15"/>
      <c r="AO247" s="15"/>
      <c r="AQ247" s="17"/>
      <c r="AR247" s="16"/>
      <c r="AU247" s="15"/>
      <c r="AX247" s="15"/>
      <c r="BA247" s="15"/>
      <c r="BC247" s="17"/>
      <c r="BD247" s="16"/>
      <c r="BG247" s="15"/>
      <c r="BJ247" s="15"/>
      <c r="BM247" s="15"/>
      <c r="BO247" s="17"/>
      <c r="BP247" s="16"/>
      <c r="BS247" s="15"/>
      <c r="BV247" s="15"/>
      <c r="BY247" s="15"/>
      <c r="CA247" s="17"/>
      <c r="CB247" s="16"/>
      <c r="CE247" s="15"/>
      <c r="CH247" s="15"/>
      <c r="CK247" s="15"/>
      <c r="CM247" s="17"/>
      <c r="CN247" s="16"/>
      <c r="CQ247" s="15"/>
      <c r="CT247" s="15"/>
      <c r="CW247" s="15"/>
      <c r="CY247" s="17"/>
      <c r="CZ247" s="16"/>
      <c r="DC247" s="15"/>
      <c r="DF247" s="15"/>
      <c r="DI247" s="15"/>
      <c r="DK247" s="17"/>
      <c r="DL247" s="16"/>
      <c r="DO247" s="15"/>
      <c r="DR247" s="15"/>
      <c r="DU247" s="15"/>
      <c r="DW247" s="17"/>
      <c r="DX247" s="16"/>
      <c r="EA247" s="15"/>
    </row>
    <row r="248" spans="2:131" x14ac:dyDescent="0.25">
      <c r="B248" s="11" t="str">
        <f>'MD - IMP'!B78</f>
        <v>OP-SI</v>
      </c>
      <c r="C248" s="17"/>
      <c r="D248" s="528">
        <f ca="1">IF((COLUMN()-COLUMN($C248)&gt;'MD - IMP'!$D$77),OFFSET(D82,0,-1*'MD - IMP'!$D$77,1,1),0)+C248-IF((COLUMN()-COLUMN($C248)&gt;'MD - IMP'!$D$64),OFFSET(D82,0,-1*'MD - IMP'!$D$64,1,1),0)</f>
        <v>0</v>
      </c>
      <c r="E248" s="529">
        <f ca="1">IF((COLUMN()-COLUMN($C248)&gt;'MD - IMP'!$D$77),OFFSET(E82,0,-1*'MD - IMP'!$D$77,1,1),0)+D248-IF((COLUMN()-COLUMN($C248)&gt;'MD - IMP'!$D$64),OFFSET(E82,0,-1*'MD - IMP'!$D$64,1,1),0)</f>
        <v>0</v>
      </c>
      <c r="F248" s="529">
        <f ca="1">IF((COLUMN()-COLUMN($C248)&gt;'MD - IMP'!$D$77),OFFSET(F82,0,-1*'MD - IMP'!$D$77,1,1),0)+E248-IF((COLUMN()-COLUMN($C248)&gt;'MD - IMP'!$D$64),OFFSET(F82,0,-1*'MD - IMP'!$D$64,1,1),0)</f>
        <v>0</v>
      </c>
      <c r="G248" s="530">
        <f ca="1">IF((COLUMN()-COLUMN($C248)&gt;'MD - IMP'!$D$77),OFFSET(G82,0,-1*'MD - IMP'!$D$77,1,1),0)+F248-IF((COLUMN()-COLUMN($C248)&gt;'MD - IMP'!$D$64),OFFSET(G82,0,-1*'MD - IMP'!$D$64,1,1),0)</f>
        <v>0</v>
      </c>
      <c r="H248" s="529">
        <f ca="1">IF((COLUMN()-COLUMN($C248)&gt;'MD - IMP'!$D$77),OFFSET(H82,0,-1*'MD - IMP'!$D$77,1,1),0)+G248-IF((COLUMN()-COLUMN($C248)&gt;'MD - IMP'!$D$64),OFFSET(H82,0,-1*'MD - IMP'!$D$64,1,1),0)</f>
        <v>0</v>
      </c>
      <c r="I248" s="529">
        <f ca="1">IF((COLUMN()-COLUMN($C248)&gt;'MD - IMP'!$D$77),OFFSET(I82,0,-1*'MD - IMP'!$D$77,1,1),0)+H248-IF((COLUMN()-COLUMN($C248)&gt;'MD - IMP'!$D$64),OFFSET(I82,0,-1*'MD - IMP'!$D$64,1,1),0)</f>
        <v>0</v>
      </c>
      <c r="J248" s="529">
        <f ca="1">IF((COLUMN()-COLUMN($C248)&gt;'MD - IMP'!$D$77),OFFSET(J82,0,-1*'MD - IMP'!$D$77,1,1),0)+I248-IF((COLUMN()-COLUMN($C248)&gt;'MD - IMP'!$D$64),OFFSET(J82,0,-1*'MD - IMP'!$D$64,1,1),0)</f>
        <v>0</v>
      </c>
      <c r="K248" s="530">
        <f ca="1">IF((COLUMN()-COLUMN($C248)&gt;'MD - IMP'!$D$77),OFFSET(K82,0,-1*'MD - IMP'!$D$77,1,1),0)+J248-IF((COLUMN()-COLUMN($C248)&gt;'MD - IMP'!$D$64),OFFSET(K82,0,-1*'MD - IMP'!$D$64,1,1),0)</f>
        <v>0</v>
      </c>
      <c r="L248" s="531">
        <f ca="1">IF((COLUMN()-COLUMN($C248)&gt;'MD - IMP'!$D$77),OFFSET(L82,0,-1*'MD - IMP'!$D$77,1,1),0)+K248-IF((COLUMN()-COLUMN($C248)&gt;'MD - IMP'!$D$64),OFFSET(L82,0,-1*'MD - IMP'!$D$64,1,1),0)</f>
        <v>0</v>
      </c>
      <c r="M248" s="531">
        <f ca="1">IF((COLUMN()-COLUMN($C248)&gt;'MD - IMP'!$D$77),OFFSET(M82,0,-1*'MD - IMP'!$D$77,1,1),0)+L248-IF((COLUMN()-COLUMN($C248)&gt;'MD - IMP'!$D$64),OFFSET(M82,0,-1*'MD - IMP'!$D$64,1,1),0)</f>
        <v>0</v>
      </c>
      <c r="N248" s="531">
        <f ca="1">IF((COLUMN()-COLUMN($C248)&gt;'MD - IMP'!$D$77),OFFSET(N82,0,-1*'MD - IMP'!$D$77,1,1),0)+M248-IF((COLUMN()-COLUMN($C248)&gt;'MD - IMP'!$D$64),OFFSET(N82,0,-1*'MD - IMP'!$D$64,1,1),0)</f>
        <v>0</v>
      </c>
      <c r="O248" s="532">
        <f ca="1">IF((COLUMN()-COLUMN($C248)&gt;'MD - IMP'!$D$77),OFFSET(O82,0,-1*'MD - IMP'!$D$77,1,1),0)+N248-IF((COLUMN()-COLUMN($C248)&gt;'MD - IMP'!$D$64),OFFSET(O82,0,-1*'MD - IMP'!$D$64,1,1),0)</f>
        <v>0</v>
      </c>
      <c r="P248" s="531">
        <f ca="1">IF((COLUMN()-COLUMN($C248)&gt;'MD - IMP'!$D$77),OFFSET(P82,0,-1*'MD - IMP'!$D$77,1,1),0)+O248-IF((COLUMN()-COLUMN($C248)&gt;'MD - IMP'!$D$64),OFFSET(P82,0,-1*'MD - IMP'!$D$64,1,1),0)</f>
        <v>1</v>
      </c>
      <c r="Q248" s="531">
        <f ca="1">IF((COLUMN()-COLUMN($C248)&gt;'MD - IMP'!$D$77),OFFSET(Q82,0,-1*'MD - IMP'!$D$77,1,1),0)+P248-IF((COLUMN()-COLUMN($C248)&gt;'MD - IMP'!$D$64),OFFSET(Q82,0,-1*'MD - IMP'!$D$64,1,1),0)</f>
        <v>1</v>
      </c>
      <c r="R248" s="531">
        <f ca="1">IF((COLUMN()-COLUMN($C248)&gt;'MD - IMP'!$D$77),OFFSET(R82,0,-1*'MD - IMP'!$D$77,1,1),0)+Q248-IF((COLUMN()-COLUMN($C248)&gt;'MD - IMP'!$D$64),OFFSET(R82,0,-1*'MD - IMP'!$D$64,1,1),0)</f>
        <v>1</v>
      </c>
      <c r="S248" s="532">
        <f ca="1">IF((COLUMN()-COLUMN($C248)&gt;'MD - IMP'!$D$77),OFFSET(S82,0,-1*'MD - IMP'!$D$77,1,1),0)+R248-IF((COLUMN()-COLUMN($C248)&gt;'MD - IMP'!$D$64),OFFSET(S82,0,-1*'MD - IMP'!$D$64,1,1),0)</f>
        <v>1</v>
      </c>
      <c r="T248" s="531">
        <f ca="1">IF((COLUMN()-COLUMN($C248)&gt;'MD - IMP'!$D$77),OFFSET(T82,0,-1*'MD - IMP'!$D$77,1,1),0)+S248-IF((COLUMN()-COLUMN($C248)&gt;'MD - IMP'!$D$64),OFFSET(T82,0,-1*'MD - IMP'!$D$64,1,1),0)</f>
        <v>5</v>
      </c>
      <c r="U248" s="531">
        <f ca="1">IF((COLUMN()-COLUMN($C248)&gt;'MD - IMP'!$D$77),OFFSET(U82,0,-1*'MD - IMP'!$D$77,1,1),0)+T248-IF((COLUMN()-COLUMN($C248)&gt;'MD - IMP'!$D$64),OFFSET(U82,0,-1*'MD - IMP'!$D$64,1,1),0)</f>
        <v>5</v>
      </c>
      <c r="V248" s="531">
        <f ca="1">IF((COLUMN()-COLUMN($C248)&gt;'MD - IMP'!$D$77),OFFSET(V82,0,-1*'MD - IMP'!$D$77,1,1),0)+U248-IF((COLUMN()-COLUMN($C248)&gt;'MD - IMP'!$D$64),OFFSET(V82,0,-1*'MD - IMP'!$D$64,1,1),0)</f>
        <v>5</v>
      </c>
      <c r="W248" s="532">
        <f ca="1">IF((COLUMN()-COLUMN($C248)&gt;'MD - IMP'!$D$77),OFFSET(W82,0,-1*'MD - IMP'!$D$77,1,1),0)+V248-IF((COLUMN()-COLUMN($C248)&gt;'MD - IMP'!$D$64),OFFSET(W82,0,-1*'MD - IMP'!$D$64,1,1),0)</f>
        <v>5</v>
      </c>
      <c r="X248" s="531">
        <f ca="1">IF((COLUMN()-COLUMN($C248)&gt;'MD - IMP'!$D$77),OFFSET(X82,0,-1*'MD - IMP'!$D$77,1,1),0)+W248-IF((COLUMN()-COLUMN($C248)&gt;'MD - IMP'!$D$64),OFFSET(X82,0,-1*'MD - IMP'!$D$64,1,1),0)</f>
        <v>5</v>
      </c>
      <c r="Y248" s="531">
        <f ca="1">IF((COLUMN()-COLUMN($C248)&gt;'MD - IMP'!$D$77),OFFSET(Y82,0,-1*'MD - IMP'!$D$77,1,1),0)+X248-IF((COLUMN()-COLUMN($C248)&gt;'MD - IMP'!$D$64),OFFSET(Y82,0,-1*'MD - IMP'!$D$64,1,1),0)</f>
        <v>11</v>
      </c>
      <c r="Z248" s="531">
        <f ca="1">IF((COLUMN()-COLUMN($C248)&gt;'MD - IMP'!$D$77),OFFSET(Z82,0,-1*'MD - IMP'!$D$77,1,1),0)+Y248-IF((COLUMN()-COLUMN($C248)&gt;'MD - IMP'!$D$64),OFFSET(Z82,0,-1*'MD - IMP'!$D$64,1,1),0)</f>
        <v>11</v>
      </c>
      <c r="AA248" s="532">
        <f ca="1">IF((COLUMN()-COLUMN($C248)&gt;'MD - IMP'!$D$77),OFFSET(AA82,0,-1*'MD - IMP'!$D$77,1,1),0)+Z248-IF((COLUMN()-COLUMN($C248)&gt;'MD - IMP'!$D$64),OFFSET(AA82,0,-1*'MD - IMP'!$D$64,1,1),0)</f>
        <v>11</v>
      </c>
      <c r="AB248" s="531">
        <f ca="1">IF((COLUMN()-COLUMN($C248)&gt;'MD - IMP'!$D$77),OFFSET(AB82,0,-1*'MD - IMP'!$D$77,1,1),0)+AA248-IF((COLUMN()-COLUMN($C248)&gt;'MD - IMP'!$D$64),OFFSET(AB82,0,-1*'MD - IMP'!$D$64,1,1),0)</f>
        <v>7</v>
      </c>
      <c r="AC248" s="531">
        <f ca="1">IF((COLUMN()-COLUMN($C248)&gt;'MD - IMP'!$D$77),OFFSET(AC82,0,-1*'MD - IMP'!$D$77,1,1),0)+AB248-IF((COLUMN()-COLUMN($C248)&gt;'MD - IMP'!$D$64),OFFSET(AC82,0,-1*'MD - IMP'!$D$64,1,1),0)</f>
        <v>11</v>
      </c>
      <c r="AD248" s="531">
        <f ca="1">IF((COLUMN()-COLUMN($C248)&gt;'MD - IMP'!$D$77),OFFSET(AD82,0,-1*'MD - IMP'!$D$77,1,1),0)+AC248-IF((COLUMN()-COLUMN($C248)&gt;'MD - IMP'!$D$64),OFFSET(AD82,0,-1*'MD - IMP'!$D$64,1,1),0)</f>
        <v>12</v>
      </c>
      <c r="AE248" s="533">
        <f ca="1">IF((COLUMN()-COLUMN($C248)&gt;'MD - IMP'!$D$77),OFFSET(AE82,0,-1*'MD - IMP'!$D$77,1,1),0)+AD248-IF((COLUMN()-COLUMN($C248)&gt;'MD - IMP'!$D$64),OFFSET(AE82,0,-1*'MD - IMP'!$D$64,1,1),0)</f>
        <v>13</v>
      </c>
      <c r="AF248" s="16"/>
      <c r="AH248" s="16"/>
      <c r="AI248" s="16"/>
      <c r="AL248" s="15"/>
      <c r="AO248" s="15"/>
      <c r="AQ248" s="17"/>
      <c r="AR248" s="16"/>
      <c r="AU248" s="15"/>
      <c r="AX248" s="15"/>
      <c r="BA248" s="15"/>
      <c r="BC248" s="17"/>
      <c r="BD248" s="16"/>
      <c r="BG248" s="15"/>
      <c r="BJ248" s="15"/>
      <c r="BM248" s="15"/>
      <c r="BO248" s="17"/>
      <c r="BP248" s="16"/>
      <c r="BS248" s="15"/>
      <c r="BV248" s="15"/>
      <c r="BY248" s="15"/>
      <c r="CA248" s="17"/>
      <c r="CB248" s="16"/>
      <c r="CE248" s="15"/>
      <c r="CH248" s="15"/>
      <c r="CK248" s="15"/>
      <c r="CM248" s="17"/>
      <c r="CN248" s="16"/>
      <c r="CQ248" s="15"/>
      <c r="CT248" s="15"/>
      <c r="CW248" s="15"/>
      <c r="CY248" s="17"/>
      <c r="CZ248" s="16"/>
      <c r="DC248" s="15"/>
      <c r="DF248" s="15"/>
      <c r="DI248" s="15"/>
      <c r="DK248" s="17"/>
      <c r="DL248" s="16"/>
      <c r="DO248" s="15"/>
      <c r="DR248" s="15"/>
      <c r="DU248" s="15"/>
      <c r="DW248" s="17"/>
      <c r="DX248" s="16"/>
      <c r="EA248" s="15"/>
    </row>
    <row r="249" spans="2:131" x14ac:dyDescent="0.25">
      <c r="B249" s="11" t="str">
        <f>'MD - IMP'!B79</f>
        <v>OP-JI</v>
      </c>
      <c r="C249" s="17"/>
      <c r="D249" s="528">
        <f ca="1">IF((COLUMN()-COLUMN($C249)&gt;'MD - IMP'!$D$77),OFFSET(D83,0,-1*'MD - IMP'!$D$77,1,1),0)+C249-IF((COLUMN()-COLUMN($C249)&gt;'MD - IMP'!$D$64),OFFSET(D83,0,-1*'MD - IMP'!$D$64,1,1),0)</f>
        <v>0</v>
      </c>
      <c r="E249" s="529">
        <f ca="1">IF((COLUMN()-COLUMN($C249)&gt;'MD - IMP'!$D$77),OFFSET(E83,0,-1*'MD - IMP'!$D$77,1,1),0)+D249-IF((COLUMN()-COLUMN($C249)&gt;'MD - IMP'!$D$64),OFFSET(E83,0,-1*'MD - IMP'!$D$64,1,1),0)</f>
        <v>0</v>
      </c>
      <c r="F249" s="529">
        <f ca="1">IF((COLUMN()-COLUMN($C249)&gt;'MD - IMP'!$D$77),OFFSET(F83,0,-1*'MD - IMP'!$D$77,1,1),0)+E249-IF((COLUMN()-COLUMN($C249)&gt;'MD - IMP'!$D$64),OFFSET(F83,0,-1*'MD - IMP'!$D$64,1,1),0)</f>
        <v>0</v>
      </c>
      <c r="G249" s="530">
        <f ca="1">IF((COLUMN()-COLUMN($C249)&gt;'MD - IMP'!$D$77),OFFSET(G83,0,-1*'MD - IMP'!$D$77,1,1),0)+F249-IF((COLUMN()-COLUMN($C249)&gt;'MD - IMP'!$D$64),OFFSET(G83,0,-1*'MD - IMP'!$D$64,1,1),0)</f>
        <v>0</v>
      </c>
      <c r="H249" s="529">
        <f ca="1">IF((COLUMN()-COLUMN($C249)&gt;'MD - IMP'!$D$77),OFFSET(H83,0,-1*'MD - IMP'!$D$77,1,1),0)+G249-IF((COLUMN()-COLUMN($C249)&gt;'MD - IMP'!$D$64),OFFSET(H83,0,-1*'MD - IMP'!$D$64,1,1),0)</f>
        <v>0</v>
      </c>
      <c r="I249" s="529">
        <f ca="1">IF((COLUMN()-COLUMN($C249)&gt;'MD - IMP'!$D$77),OFFSET(I83,0,-1*'MD - IMP'!$D$77,1,1),0)+H249-IF((COLUMN()-COLUMN($C249)&gt;'MD - IMP'!$D$64),OFFSET(I83,0,-1*'MD - IMP'!$D$64,1,1),0)</f>
        <v>0</v>
      </c>
      <c r="J249" s="529">
        <f ca="1">IF((COLUMN()-COLUMN($C249)&gt;'MD - IMP'!$D$77),OFFSET(J83,0,-1*'MD - IMP'!$D$77,1,1),0)+I249-IF((COLUMN()-COLUMN($C249)&gt;'MD - IMP'!$D$64),OFFSET(J83,0,-1*'MD - IMP'!$D$64,1,1),0)</f>
        <v>0</v>
      </c>
      <c r="K249" s="530">
        <f ca="1">IF((COLUMN()-COLUMN($C249)&gt;'MD - IMP'!$D$77),OFFSET(K83,0,-1*'MD - IMP'!$D$77,1,1),0)+J249-IF((COLUMN()-COLUMN($C249)&gt;'MD - IMP'!$D$64),OFFSET(K83,0,-1*'MD - IMP'!$D$64,1,1),0)</f>
        <v>0</v>
      </c>
      <c r="L249" s="531">
        <f ca="1">IF((COLUMN()-COLUMN($C249)&gt;'MD - IMP'!$D$77),OFFSET(L83,0,-1*'MD - IMP'!$D$77,1,1),0)+K249-IF((COLUMN()-COLUMN($C249)&gt;'MD - IMP'!$D$64),OFFSET(L83,0,-1*'MD - IMP'!$D$64,1,1),0)</f>
        <v>0</v>
      </c>
      <c r="M249" s="531">
        <f ca="1">IF((COLUMN()-COLUMN($C249)&gt;'MD - IMP'!$D$77),OFFSET(M83,0,-1*'MD - IMP'!$D$77,1,1),0)+L249-IF((COLUMN()-COLUMN($C249)&gt;'MD - IMP'!$D$64),OFFSET(M83,0,-1*'MD - IMP'!$D$64,1,1),0)</f>
        <v>0</v>
      </c>
      <c r="N249" s="531">
        <f ca="1">IF((COLUMN()-COLUMN($C249)&gt;'MD - IMP'!$D$77),OFFSET(N83,0,-1*'MD - IMP'!$D$77,1,1),0)+M249-IF((COLUMN()-COLUMN($C249)&gt;'MD - IMP'!$D$64),OFFSET(N83,0,-1*'MD - IMP'!$D$64,1,1),0)</f>
        <v>0</v>
      </c>
      <c r="O249" s="532">
        <f ca="1">IF((COLUMN()-COLUMN($C249)&gt;'MD - IMP'!$D$77),OFFSET(O83,0,-1*'MD - IMP'!$D$77,1,1),0)+N249-IF((COLUMN()-COLUMN($C249)&gt;'MD - IMP'!$D$64),OFFSET(O83,0,-1*'MD - IMP'!$D$64,1,1),0)</f>
        <v>0</v>
      </c>
      <c r="P249" s="531">
        <f ca="1">IF((COLUMN()-COLUMN($C249)&gt;'MD - IMP'!$D$77),OFFSET(P83,0,-1*'MD - IMP'!$D$77,1,1),0)+O249-IF((COLUMN()-COLUMN($C249)&gt;'MD - IMP'!$D$64),OFFSET(P83,0,-1*'MD - IMP'!$D$64,1,1),0)</f>
        <v>0</v>
      </c>
      <c r="Q249" s="531">
        <f ca="1">IF((COLUMN()-COLUMN($C249)&gt;'MD - IMP'!$D$77),OFFSET(Q83,0,-1*'MD - IMP'!$D$77,1,1),0)+P249-IF((COLUMN()-COLUMN($C249)&gt;'MD - IMP'!$D$64),OFFSET(Q83,0,-1*'MD - IMP'!$D$64,1,1),0)</f>
        <v>0</v>
      </c>
      <c r="R249" s="531">
        <f ca="1">IF((COLUMN()-COLUMN($C249)&gt;'MD - IMP'!$D$77),OFFSET(R83,0,-1*'MD - IMP'!$D$77,1,1),0)+Q249-IF((COLUMN()-COLUMN($C249)&gt;'MD - IMP'!$D$64),OFFSET(R83,0,-1*'MD - IMP'!$D$64,1,1),0)</f>
        <v>0</v>
      </c>
      <c r="S249" s="532">
        <f ca="1">IF((COLUMN()-COLUMN($C249)&gt;'MD - IMP'!$D$77),OFFSET(S83,0,-1*'MD - IMP'!$D$77,1,1),0)+R249-IF((COLUMN()-COLUMN($C249)&gt;'MD - IMP'!$D$64),OFFSET(S83,0,-1*'MD - IMP'!$D$64,1,1),0)</f>
        <v>0</v>
      </c>
      <c r="T249" s="531">
        <f ca="1">IF((COLUMN()-COLUMN($C249)&gt;'MD - IMP'!$D$77),OFFSET(T83,0,-1*'MD - IMP'!$D$77,1,1),0)+S249-IF((COLUMN()-COLUMN($C249)&gt;'MD - IMP'!$D$64),OFFSET(T83,0,-1*'MD - IMP'!$D$64,1,1),0)</f>
        <v>1</v>
      </c>
      <c r="U249" s="531">
        <f ca="1">IF((COLUMN()-COLUMN($C249)&gt;'MD - IMP'!$D$77),OFFSET(U83,0,-1*'MD - IMP'!$D$77,1,1),0)+T249-IF((COLUMN()-COLUMN($C249)&gt;'MD - IMP'!$D$64),OFFSET(U83,0,-1*'MD - IMP'!$D$64,1,1),0)</f>
        <v>1</v>
      </c>
      <c r="V249" s="531">
        <f ca="1">IF((COLUMN()-COLUMN($C249)&gt;'MD - IMP'!$D$77),OFFSET(V83,0,-1*'MD - IMP'!$D$77,1,1),0)+U249-IF((COLUMN()-COLUMN($C249)&gt;'MD - IMP'!$D$64),OFFSET(V83,0,-1*'MD - IMP'!$D$64,1,1),0)</f>
        <v>1</v>
      </c>
      <c r="W249" s="532">
        <f ca="1">IF((COLUMN()-COLUMN($C249)&gt;'MD - IMP'!$D$77),OFFSET(W83,0,-1*'MD - IMP'!$D$77,1,1),0)+V249-IF((COLUMN()-COLUMN($C249)&gt;'MD - IMP'!$D$64),OFFSET(W83,0,-1*'MD - IMP'!$D$64,1,1),0)</f>
        <v>1</v>
      </c>
      <c r="X249" s="531">
        <f ca="1">IF((COLUMN()-COLUMN($C249)&gt;'MD - IMP'!$D$77),OFFSET(X83,0,-1*'MD - IMP'!$D$77,1,1),0)+W249-IF((COLUMN()-COLUMN($C249)&gt;'MD - IMP'!$D$64),OFFSET(X83,0,-1*'MD - IMP'!$D$64,1,1),0)</f>
        <v>5</v>
      </c>
      <c r="Y249" s="531">
        <f ca="1">IF((COLUMN()-COLUMN($C249)&gt;'MD - IMP'!$D$77),OFFSET(Y83,0,-1*'MD - IMP'!$D$77,1,1),0)+X249-IF((COLUMN()-COLUMN($C249)&gt;'MD - IMP'!$D$64),OFFSET(Y83,0,-1*'MD - IMP'!$D$64,1,1),0)</f>
        <v>6</v>
      </c>
      <c r="Z249" s="531">
        <f ca="1">IF((COLUMN()-COLUMN($C249)&gt;'MD - IMP'!$D$77),OFFSET(Z83,0,-1*'MD - IMP'!$D$77,1,1),0)+Y249-IF((COLUMN()-COLUMN($C249)&gt;'MD - IMP'!$D$64),OFFSET(Z83,0,-1*'MD - IMP'!$D$64,1,1),0)</f>
        <v>6</v>
      </c>
      <c r="AA249" s="532">
        <f ca="1">IF((COLUMN()-COLUMN($C249)&gt;'MD - IMP'!$D$77),OFFSET(AA83,0,-1*'MD - IMP'!$D$77,1,1),0)+Z249-IF((COLUMN()-COLUMN($C249)&gt;'MD - IMP'!$D$64),OFFSET(AA83,0,-1*'MD - IMP'!$D$64,1,1),0)</f>
        <v>7</v>
      </c>
      <c r="AB249" s="531">
        <f ca="1">IF((COLUMN()-COLUMN($C249)&gt;'MD - IMP'!$D$77),OFFSET(AB83,0,-1*'MD - IMP'!$D$77,1,1),0)+AA249-IF((COLUMN()-COLUMN($C249)&gt;'MD - IMP'!$D$64),OFFSET(AB83,0,-1*'MD - IMP'!$D$64,1,1),0)</f>
        <v>7</v>
      </c>
      <c r="AC249" s="531">
        <f ca="1">IF((COLUMN()-COLUMN($C249)&gt;'MD - IMP'!$D$77),OFFSET(AC83,0,-1*'MD - IMP'!$D$77,1,1),0)+AB249-IF((COLUMN()-COLUMN($C249)&gt;'MD - IMP'!$D$64),OFFSET(AC83,0,-1*'MD - IMP'!$D$64,1,1),0)</f>
        <v>14</v>
      </c>
      <c r="AD249" s="531">
        <f ca="1">IF((COLUMN()-COLUMN($C249)&gt;'MD - IMP'!$D$77),OFFSET(AD83,0,-1*'MD - IMP'!$D$77,1,1),0)+AC249-IF((COLUMN()-COLUMN($C249)&gt;'MD - IMP'!$D$64),OFFSET(AD83,0,-1*'MD - IMP'!$D$64,1,1),0)</f>
        <v>14</v>
      </c>
      <c r="AE249" s="533">
        <f ca="1">IF((COLUMN()-COLUMN($C249)&gt;'MD - IMP'!$D$77),OFFSET(AE83,0,-1*'MD - IMP'!$D$77,1,1),0)+AD249-IF((COLUMN()-COLUMN($C249)&gt;'MD - IMP'!$D$64),OFFSET(AE83,0,-1*'MD - IMP'!$D$64,1,1),0)</f>
        <v>14</v>
      </c>
      <c r="AF249" s="16"/>
      <c r="AH249" s="16"/>
      <c r="AI249" s="16"/>
      <c r="AL249" s="15"/>
      <c r="AO249" s="15"/>
      <c r="AQ249" s="17"/>
      <c r="AR249" s="16"/>
      <c r="AU249" s="15"/>
      <c r="AX249" s="15"/>
      <c r="BA249" s="15"/>
      <c r="BC249" s="17"/>
      <c r="BD249" s="16"/>
      <c r="BG249" s="15"/>
      <c r="BJ249" s="15"/>
      <c r="BM249" s="15"/>
      <c r="BO249" s="17"/>
      <c r="BP249" s="16"/>
      <c r="BS249" s="15"/>
      <c r="BV249" s="15"/>
      <c r="BY249" s="15"/>
      <c r="CA249" s="17"/>
      <c r="CB249" s="16"/>
      <c r="CE249" s="15"/>
      <c r="CH249" s="15"/>
      <c r="CK249" s="15"/>
      <c r="CM249" s="17"/>
      <c r="CN249" s="16"/>
      <c r="CQ249" s="15"/>
      <c r="CT249" s="15"/>
      <c r="CW249" s="15"/>
      <c r="CY249" s="17"/>
      <c r="CZ249" s="16"/>
      <c r="DC249" s="15"/>
      <c r="DF249" s="15"/>
      <c r="DI249" s="15"/>
      <c r="DK249" s="17"/>
      <c r="DL249" s="16"/>
      <c r="DO249" s="15"/>
      <c r="DR249" s="15"/>
      <c r="DU249" s="15"/>
      <c r="DW249" s="17"/>
      <c r="DX249" s="16"/>
      <c r="EA249" s="15"/>
    </row>
    <row r="250" spans="2:131" s="534" customFormat="1" x14ac:dyDescent="0.25">
      <c r="B250" s="523" t="str">
        <f>'MD - IMP'!B80</f>
        <v>OP-SP</v>
      </c>
      <c r="C250" s="516"/>
      <c r="D250" s="536">
        <f ca="1">IF((COLUMN()-COLUMN($C250)&gt;'MD - IMP'!$D$77),OFFSET(D84,0,-1*'MD - IMP'!$D$77,1,1),0)+C250-IF((COLUMN()-COLUMN($C250)&gt;'MD - IMP'!$D$64),OFFSET(D84,0,-1*'MD - IMP'!$D$64,1,1),0)</f>
        <v>0</v>
      </c>
      <c r="E250" s="529">
        <f ca="1">IF((COLUMN()-COLUMN($C250)&gt;'MD - IMP'!$D$77),OFFSET(E84,0,-1*'MD - IMP'!$D$77,1,1),0)+D250-IF((COLUMN()-COLUMN($C250)&gt;'MD - IMP'!$D$64),OFFSET(E84,0,-1*'MD - IMP'!$D$64,1,1),0)</f>
        <v>0</v>
      </c>
      <c r="F250" s="529">
        <f ca="1">IF((COLUMN()-COLUMN($C250)&gt;'MD - IMP'!$D$77),OFFSET(F84,0,-1*'MD - IMP'!$D$77,1,1),0)+E250-IF((COLUMN()-COLUMN($C250)&gt;'MD - IMP'!$D$64),OFFSET(F84,0,-1*'MD - IMP'!$D$64,1,1),0)</f>
        <v>0</v>
      </c>
      <c r="G250" s="530">
        <f ca="1">IF((COLUMN()-COLUMN($C250)&gt;'MD - IMP'!$D$77),OFFSET(G84,0,-1*'MD - IMP'!$D$77,1,1),0)+F250-IF((COLUMN()-COLUMN($C250)&gt;'MD - IMP'!$D$64),OFFSET(G84,0,-1*'MD - IMP'!$D$64,1,1),0)</f>
        <v>0</v>
      </c>
      <c r="H250" s="529">
        <f ca="1">IF((COLUMN()-COLUMN($C250)&gt;'MD - IMP'!$D$77),OFFSET(H84,0,-1*'MD - IMP'!$D$77,1,1),0)+G250-IF((COLUMN()-COLUMN($C250)&gt;'MD - IMP'!$D$64),OFFSET(H84,0,-1*'MD - IMP'!$D$64,1,1),0)</f>
        <v>0</v>
      </c>
      <c r="I250" s="529">
        <f ca="1">IF((COLUMN()-COLUMN($C250)&gt;'MD - IMP'!$D$77),OFFSET(I84,0,-1*'MD - IMP'!$D$77,1,1),0)+H250-IF((COLUMN()-COLUMN($C250)&gt;'MD - IMP'!$D$64),OFFSET(I84,0,-1*'MD - IMP'!$D$64,1,1),0)</f>
        <v>0</v>
      </c>
      <c r="J250" s="529">
        <f ca="1">IF((COLUMN()-COLUMN($C250)&gt;'MD - IMP'!$D$77),OFFSET(J84,0,-1*'MD - IMP'!$D$77,1,1),0)+I250-IF((COLUMN()-COLUMN($C250)&gt;'MD - IMP'!$D$64),OFFSET(J84,0,-1*'MD - IMP'!$D$64,1,1),0)</f>
        <v>0</v>
      </c>
      <c r="K250" s="530">
        <f ca="1">IF((COLUMN()-COLUMN($C250)&gt;'MD - IMP'!$D$77),OFFSET(K84,0,-1*'MD - IMP'!$D$77,1,1),0)+J250-IF((COLUMN()-COLUMN($C250)&gt;'MD - IMP'!$D$64),OFFSET(K84,0,-1*'MD - IMP'!$D$64,1,1),0)</f>
        <v>0</v>
      </c>
      <c r="L250" s="531">
        <f ca="1">IF((COLUMN()-COLUMN($C250)&gt;'MD - IMP'!$D$77),OFFSET(L84,0,-1*'MD - IMP'!$D$77,1,1),0)+K250-IF((COLUMN()-COLUMN($C250)&gt;'MD - IMP'!$D$64),OFFSET(L84,0,-1*'MD - IMP'!$D$64,1,1),0)</f>
        <v>0</v>
      </c>
      <c r="M250" s="531">
        <f ca="1">IF((COLUMN()-COLUMN($C250)&gt;'MD - IMP'!$D$77),OFFSET(M84,0,-1*'MD - IMP'!$D$77,1,1),0)+L250-IF((COLUMN()-COLUMN($C250)&gt;'MD - IMP'!$D$64),OFFSET(M84,0,-1*'MD - IMP'!$D$64,1,1),0)</f>
        <v>0</v>
      </c>
      <c r="N250" s="531">
        <f ca="1">IF((COLUMN()-COLUMN($C250)&gt;'MD - IMP'!$D$77),OFFSET(N84,0,-1*'MD - IMP'!$D$77,1,1),0)+M250-IF((COLUMN()-COLUMN($C250)&gt;'MD - IMP'!$D$64),OFFSET(N84,0,-1*'MD - IMP'!$D$64,1,1),0)</f>
        <v>0</v>
      </c>
      <c r="O250" s="532">
        <f ca="1">IF((COLUMN()-COLUMN($C250)&gt;'MD - IMP'!$D$77),OFFSET(O84,0,-1*'MD - IMP'!$D$77,1,1),0)+N250-IF((COLUMN()-COLUMN($C250)&gt;'MD - IMP'!$D$64),OFFSET(O84,0,-1*'MD - IMP'!$D$64,1,1),0)</f>
        <v>0</v>
      </c>
      <c r="P250" s="531">
        <f ca="1">IF((COLUMN()-COLUMN($C250)&gt;'MD - IMP'!$D$77),OFFSET(P84,0,-1*'MD - IMP'!$D$77,1,1),0)+O250-IF((COLUMN()-COLUMN($C250)&gt;'MD - IMP'!$D$64),OFFSET(P84,0,-1*'MD - IMP'!$D$64,1,1),0)</f>
        <v>0</v>
      </c>
      <c r="Q250" s="531">
        <f ca="1">IF((COLUMN()-COLUMN($C250)&gt;'MD - IMP'!$D$77),OFFSET(Q84,0,-1*'MD - IMP'!$D$77,1,1),0)+P250-IF((COLUMN()-COLUMN($C250)&gt;'MD - IMP'!$D$64),OFFSET(Q84,0,-1*'MD - IMP'!$D$64,1,1),0)</f>
        <v>0</v>
      </c>
      <c r="R250" s="531">
        <f ca="1">IF((COLUMN()-COLUMN($C250)&gt;'MD - IMP'!$D$77),OFFSET(R84,0,-1*'MD - IMP'!$D$77,1,1),0)+Q250-IF((COLUMN()-COLUMN($C250)&gt;'MD - IMP'!$D$64),OFFSET(R84,0,-1*'MD - IMP'!$D$64,1,1),0)</f>
        <v>0</v>
      </c>
      <c r="S250" s="532">
        <f ca="1">IF((COLUMN()-COLUMN($C250)&gt;'MD - IMP'!$D$77),OFFSET(S84,0,-1*'MD - IMP'!$D$77,1,1),0)+R250-IF((COLUMN()-COLUMN($C250)&gt;'MD - IMP'!$D$64),OFFSET(S84,0,-1*'MD - IMP'!$D$64,1,1),0)</f>
        <v>0</v>
      </c>
      <c r="T250" s="531">
        <f ca="1">IF((COLUMN()-COLUMN($C250)&gt;'MD - IMP'!$D$77),OFFSET(T84,0,-1*'MD - IMP'!$D$77,1,1),0)+S250-IF((COLUMN()-COLUMN($C250)&gt;'MD - IMP'!$D$64),OFFSET(T84,0,-1*'MD - IMP'!$D$64,1,1),0)</f>
        <v>0</v>
      </c>
      <c r="U250" s="531">
        <f ca="1">IF((COLUMN()-COLUMN($C250)&gt;'MD - IMP'!$D$77),OFFSET(U84,0,-1*'MD - IMP'!$D$77,1,1),0)+T250-IF((COLUMN()-COLUMN($C250)&gt;'MD - IMP'!$D$64),OFFSET(U84,0,-1*'MD - IMP'!$D$64,1,1),0)</f>
        <v>0</v>
      </c>
      <c r="V250" s="531">
        <f ca="1">IF((COLUMN()-COLUMN($C250)&gt;'MD - IMP'!$D$77),OFFSET(V84,0,-1*'MD - IMP'!$D$77,1,1),0)+U250-IF((COLUMN()-COLUMN($C250)&gt;'MD - IMP'!$D$64),OFFSET(V84,0,-1*'MD - IMP'!$D$64,1,1),0)</f>
        <v>1</v>
      </c>
      <c r="W250" s="532">
        <f ca="1">IF((COLUMN()-COLUMN($C250)&gt;'MD - IMP'!$D$77),OFFSET(W84,0,-1*'MD - IMP'!$D$77,1,1),0)+V250-IF((COLUMN()-COLUMN($C250)&gt;'MD - IMP'!$D$64),OFFSET(W84,0,-1*'MD - IMP'!$D$64,1,1),0)</f>
        <v>2</v>
      </c>
      <c r="X250" s="531">
        <f ca="1">IF((COLUMN()-COLUMN($C250)&gt;'MD - IMP'!$D$77),OFFSET(X84,0,-1*'MD - IMP'!$D$77,1,1),0)+W250-IF((COLUMN()-COLUMN($C250)&gt;'MD - IMP'!$D$64),OFFSET(X84,0,-1*'MD - IMP'!$D$64,1,1),0)</f>
        <v>2</v>
      </c>
      <c r="Y250" s="531">
        <f ca="1">IF((COLUMN()-COLUMN($C250)&gt;'MD - IMP'!$D$77),OFFSET(Y84,0,-1*'MD - IMP'!$D$77,1,1),0)+X250-IF((COLUMN()-COLUMN($C250)&gt;'MD - IMP'!$D$64),OFFSET(Y84,0,-1*'MD - IMP'!$D$64,1,1),0)</f>
        <v>2</v>
      </c>
      <c r="Z250" s="531">
        <f ca="1">IF((COLUMN()-COLUMN($C250)&gt;'MD - IMP'!$D$77),OFFSET(Z84,0,-1*'MD - IMP'!$D$77,1,1),0)+Y250-IF((COLUMN()-COLUMN($C250)&gt;'MD - IMP'!$D$64),OFFSET(Z84,0,-1*'MD - IMP'!$D$64,1,1),0)</f>
        <v>6</v>
      </c>
      <c r="AA250" s="532">
        <f ca="1">IF((COLUMN()-COLUMN($C250)&gt;'MD - IMP'!$D$77),OFFSET(AA84,0,-1*'MD - IMP'!$D$77,1,1),0)+Z250-IF((COLUMN()-COLUMN($C250)&gt;'MD - IMP'!$D$64),OFFSET(AA84,0,-1*'MD - IMP'!$D$64,1,1),0)</f>
        <v>11</v>
      </c>
      <c r="AB250" s="531">
        <f ca="1">IF((COLUMN()-COLUMN($C250)&gt;'MD - IMP'!$D$77),OFFSET(AB84,0,-1*'MD - IMP'!$D$77,1,1),0)+AA250-IF((COLUMN()-COLUMN($C250)&gt;'MD - IMP'!$D$64),OFFSET(AB84,0,-1*'MD - IMP'!$D$64,1,1),0)</f>
        <v>12</v>
      </c>
      <c r="AC250" s="531">
        <f ca="1">IF((COLUMN()-COLUMN($C250)&gt;'MD - IMP'!$D$77),OFFSET(AC84,0,-1*'MD - IMP'!$D$77,1,1),0)+AB250-IF((COLUMN()-COLUMN($C250)&gt;'MD - IMP'!$D$64),OFFSET(AC84,0,-1*'MD - IMP'!$D$64,1,1),0)</f>
        <v>12</v>
      </c>
      <c r="AD250" s="531">
        <f ca="1">IF((COLUMN()-COLUMN($C250)&gt;'MD - IMP'!$D$77),OFFSET(AD84,0,-1*'MD - IMP'!$D$77,1,1),0)+AC250-IF((COLUMN()-COLUMN($C250)&gt;'MD - IMP'!$D$64),OFFSET(AD84,0,-1*'MD - IMP'!$D$64,1,1),0)</f>
        <v>13</v>
      </c>
      <c r="AE250" s="533">
        <f ca="1">IF((COLUMN()-COLUMN($C250)&gt;'MD - IMP'!$D$77),OFFSET(AE84,0,-1*'MD - IMP'!$D$77,1,1),0)+AD250-IF((COLUMN()-COLUMN($C250)&gt;'MD - IMP'!$D$64),OFFSET(AE84,0,-1*'MD - IMP'!$D$64,1,1),0)</f>
        <v>21</v>
      </c>
      <c r="AF250" s="529"/>
      <c r="AH250" s="529"/>
      <c r="AI250" s="529"/>
      <c r="AL250" s="535"/>
      <c r="AO250" s="535"/>
      <c r="AQ250" s="516"/>
      <c r="AR250" s="529"/>
      <c r="AU250" s="535"/>
      <c r="AX250" s="535"/>
      <c r="BA250" s="535"/>
      <c r="BC250" s="516"/>
      <c r="BD250" s="529"/>
      <c r="BG250" s="535"/>
      <c r="BJ250" s="535"/>
      <c r="BM250" s="535"/>
      <c r="BO250" s="516"/>
      <c r="BP250" s="529"/>
      <c r="BS250" s="535"/>
      <c r="BV250" s="535"/>
      <c r="BY250" s="535"/>
      <c r="CA250" s="516"/>
      <c r="CB250" s="529"/>
      <c r="CE250" s="535"/>
      <c r="CH250" s="535"/>
      <c r="CK250" s="535"/>
      <c r="CM250" s="516"/>
      <c r="CN250" s="529"/>
      <c r="CQ250" s="535"/>
      <c r="CT250" s="535"/>
      <c r="CW250" s="535"/>
      <c r="CY250" s="516"/>
      <c r="CZ250" s="529"/>
      <c r="DC250" s="535"/>
      <c r="DF250" s="535"/>
      <c r="DI250" s="535"/>
      <c r="DK250" s="516"/>
      <c r="DL250" s="529"/>
      <c r="DO250" s="535"/>
      <c r="DR250" s="535"/>
      <c r="DU250" s="535"/>
      <c r="DW250" s="516"/>
      <c r="DX250" s="529"/>
      <c r="EA250" s="535"/>
    </row>
    <row r="251" spans="2:131" s="385" customFormat="1" x14ac:dyDescent="0.25">
      <c r="B251" s="460" t="str">
        <f>'MD - IMP'!B81</f>
        <v>PJMG</v>
      </c>
      <c r="C251" s="395"/>
      <c r="D251" s="406"/>
      <c r="E251" s="390"/>
      <c r="F251" s="390"/>
      <c r="G251" s="402"/>
      <c r="H251" s="390"/>
      <c r="I251" s="390"/>
      <c r="J251" s="390"/>
      <c r="K251" s="402"/>
      <c r="L251" s="520"/>
      <c r="M251" s="520"/>
      <c r="N251" s="520"/>
      <c r="O251" s="521"/>
      <c r="P251" s="520"/>
      <c r="Q251" s="520"/>
      <c r="R251" s="520"/>
      <c r="S251" s="521"/>
      <c r="T251" s="520"/>
      <c r="U251" s="520"/>
      <c r="V251" s="520"/>
      <c r="W251" s="521"/>
      <c r="X251" s="520"/>
      <c r="Y251" s="520"/>
      <c r="Z251" s="520"/>
      <c r="AA251" s="521"/>
      <c r="AB251" s="520"/>
      <c r="AC251" s="520"/>
      <c r="AD251" s="520"/>
      <c r="AE251" s="522"/>
      <c r="AF251" s="390"/>
      <c r="AH251" s="390"/>
      <c r="AI251" s="390"/>
      <c r="AL251" s="394"/>
      <c r="AO251" s="394"/>
      <c r="AQ251" s="395"/>
      <c r="AR251" s="390"/>
      <c r="AU251" s="394"/>
      <c r="AX251" s="394"/>
      <c r="BA251" s="394"/>
      <c r="BC251" s="395"/>
      <c r="BD251" s="390"/>
      <c r="BG251" s="394"/>
      <c r="BJ251" s="394"/>
      <c r="BM251" s="394"/>
      <c r="BO251" s="395"/>
      <c r="BP251" s="390"/>
      <c r="BS251" s="394"/>
      <c r="BV251" s="394"/>
      <c r="BY251" s="394"/>
      <c r="CA251" s="395"/>
      <c r="CB251" s="390"/>
      <c r="CE251" s="394"/>
      <c r="CH251" s="394"/>
      <c r="CK251" s="394"/>
      <c r="CM251" s="395"/>
      <c r="CN251" s="390"/>
      <c r="CQ251" s="394"/>
      <c r="CT251" s="394"/>
      <c r="CW251" s="394"/>
      <c r="CY251" s="395"/>
      <c r="CZ251" s="390"/>
      <c r="DC251" s="394"/>
      <c r="DF251" s="394"/>
      <c r="DI251" s="394"/>
      <c r="DK251" s="395"/>
      <c r="DL251" s="390"/>
      <c r="DO251" s="394"/>
      <c r="DR251" s="394"/>
      <c r="DU251" s="394"/>
      <c r="DW251" s="395"/>
      <c r="DX251" s="390"/>
      <c r="EA251" s="394"/>
    </row>
    <row r="252" spans="2:131" s="385" customFormat="1" x14ac:dyDescent="0.25">
      <c r="B252" s="460" t="str">
        <f>'MD - IMP'!B82</f>
        <v>SRQA</v>
      </c>
      <c r="C252" s="395"/>
      <c r="D252" s="406"/>
      <c r="E252" s="390"/>
      <c r="F252" s="390"/>
      <c r="G252" s="402"/>
      <c r="H252" s="390"/>
      <c r="I252" s="390"/>
      <c r="J252" s="390"/>
      <c r="K252" s="402"/>
      <c r="L252" s="520"/>
      <c r="M252" s="520"/>
      <c r="N252" s="520"/>
      <c r="O252" s="521"/>
      <c r="P252" s="520"/>
      <c r="Q252" s="520"/>
      <c r="R252" s="520"/>
      <c r="S252" s="521"/>
      <c r="T252" s="520"/>
      <c r="U252" s="520"/>
      <c r="V252" s="520"/>
      <c r="W252" s="521"/>
      <c r="X252" s="520"/>
      <c r="Y252" s="520"/>
      <c r="Z252" s="520"/>
      <c r="AA252" s="521"/>
      <c r="AB252" s="520"/>
      <c r="AC252" s="520"/>
      <c r="AD252" s="520"/>
      <c r="AE252" s="522"/>
      <c r="AF252" s="390"/>
      <c r="AH252" s="390"/>
      <c r="AI252" s="390"/>
      <c r="AL252" s="394"/>
      <c r="AO252" s="394"/>
      <c r="AQ252" s="395"/>
      <c r="AR252" s="390"/>
      <c r="AU252" s="394"/>
      <c r="AX252" s="394"/>
      <c r="BA252" s="394"/>
      <c r="BC252" s="395"/>
      <c r="BD252" s="390"/>
      <c r="BG252" s="394"/>
      <c r="BJ252" s="394"/>
      <c r="BM252" s="394"/>
      <c r="BO252" s="395"/>
      <c r="BP252" s="390"/>
      <c r="BS252" s="394"/>
      <c r="BV252" s="394"/>
      <c r="BY252" s="394"/>
      <c r="CA252" s="395"/>
      <c r="CB252" s="390"/>
      <c r="CE252" s="394"/>
      <c r="CH252" s="394"/>
      <c r="CK252" s="394"/>
      <c r="CM252" s="395"/>
      <c r="CN252" s="390"/>
      <c r="CQ252" s="394"/>
      <c r="CT252" s="394"/>
      <c r="CW252" s="394"/>
      <c r="CY252" s="395"/>
      <c r="CZ252" s="390"/>
      <c r="DC252" s="394"/>
      <c r="DF252" s="394"/>
      <c r="DI252" s="394"/>
      <c r="DK252" s="395"/>
      <c r="DL252" s="390"/>
      <c r="DO252" s="394"/>
      <c r="DR252" s="394"/>
      <c r="DU252" s="394"/>
      <c r="DW252" s="395"/>
      <c r="DX252" s="390"/>
      <c r="EA252" s="394"/>
    </row>
    <row r="253" spans="2:131" s="385" customFormat="1" x14ac:dyDescent="0.25">
      <c r="B253" s="460" t="str">
        <f>'MD - IMP'!B83</f>
        <v>DBA</v>
      </c>
      <c r="C253" s="395"/>
      <c r="D253" s="406"/>
      <c r="E253" s="390"/>
      <c r="F253" s="390"/>
      <c r="G253" s="402"/>
      <c r="H253" s="390"/>
      <c r="I253" s="390"/>
      <c r="J253" s="390"/>
      <c r="K253" s="402"/>
      <c r="L253" s="520"/>
      <c r="M253" s="520"/>
      <c r="N253" s="520"/>
      <c r="O253" s="521"/>
      <c r="P253" s="520"/>
      <c r="Q253" s="520"/>
      <c r="R253" s="520"/>
      <c r="S253" s="521"/>
      <c r="T253" s="520"/>
      <c r="U253" s="520"/>
      <c r="V253" s="520"/>
      <c r="W253" s="521"/>
      <c r="X253" s="520"/>
      <c r="Y253" s="520"/>
      <c r="Z253" s="520"/>
      <c r="AA253" s="521"/>
      <c r="AB253" s="520"/>
      <c r="AC253" s="520"/>
      <c r="AD253" s="520"/>
      <c r="AE253" s="522"/>
      <c r="AF253" s="390"/>
      <c r="AH253" s="390"/>
      <c r="AI253" s="390"/>
      <c r="AL253" s="394"/>
      <c r="AO253" s="394"/>
      <c r="AQ253" s="395"/>
      <c r="AR253" s="390"/>
      <c r="AU253" s="394"/>
      <c r="AX253" s="394"/>
      <c r="BA253" s="394"/>
      <c r="BC253" s="395"/>
      <c r="BD253" s="390"/>
      <c r="BG253" s="394"/>
      <c r="BJ253" s="394"/>
      <c r="BM253" s="394"/>
      <c r="BO253" s="395"/>
      <c r="BP253" s="390"/>
      <c r="BS253" s="394"/>
      <c r="BV253" s="394"/>
      <c r="BY253" s="394"/>
      <c r="CA253" s="395"/>
      <c r="CB253" s="390"/>
      <c r="CE253" s="394"/>
      <c r="CH253" s="394"/>
      <c r="CK253" s="394"/>
      <c r="CM253" s="395"/>
      <c r="CN253" s="390"/>
      <c r="CQ253" s="394"/>
      <c r="CT253" s="394"/>
      <c r="CW253" s="394"/>
      <c r="CY253" s="395"/>
      <c r="CZ253" s="390"/>
      <c r="DC253" s="394"/>
      <c r="DF253" s="394"/>
      <c r="DI253" s="394"/>
      <c r="DK253" s="395"/>
      <c r="DL253" s="390"/>
      <c r="DO253" s="394"/>
      <c r="DR253" s="394"/>
      <c r="DU253" s="394"/>
      <c r="DW253" s="395"/>
      <c r="DX253" s="390"/>
      <c r="EA253" s="394"/>
    </row>
    <row r="254" spans="2:131" s="385" customFormat="1" x14ac:dyDescent="0.25">
      <c r="B254" s="460" t="str">
        <f>'MD - IMP'!B84</f>
        <v>DVPS</v>
      </c>
      <c r="C254" s="395"/>
      <c r="D254" s="406"/>
      <c r="E254" s="390"/>
      <c r="F254" s="390"/>
      <c r="G254" s="402"/>
      <c r="H254" s="390"/>
      <c r="I254" s="390"/>
      <c r="J254" s="390"/>
      <c r="K254" s="402"/>
      <c r="L254" s="520"/>
      <c r="M254" s="520"/>
      <c r="N254" s="520"/>
      <c r="O254" s="521"/>
      <c r="P254" s="520"/>
      <c r="Q254" s="520"/>
      <c r="R254" s="520"/>
      <c r="S254" s="521"/>
      <c r="T254" s="520"/>
      <c r="U254" s="520"/>
      <c r="V254" s="520"/>
      <c r="W254" s="521"/>
      <c r="X254" s="520"/>
      <c r="Y254" s="520"/>
      <c r="Z254" s="520"/>
      <c r="AA254" s="521"/>
      <c r="AB254" s="520"/>
      <c r="AC254" s="520"/>
      <c r="AD254" s="520"/>
      <c r="AE254" s="522"/>
      <c r="AF254" s="390"/>
      <c r="AH254" s="390"/>
      <c r="AI254" s="390"/>
      <c r="AL254" s="394"/>
      <c r="AO254" s="394"/>
      <c r="AQ254" s="395"/>
      <c r="AR254" s="390"/>
      <c r="AU254" s="394"/>
      <c r="AX254" s="394"/>
      <c r="BA254" s="394"/>
      <c r="BC254" s="395"/>
      <c r="BD254" s="390"/>
      <c r="BG254" s="394"/>
      <c r="BJ254" s="394"/>
      <c r="BM254" s="394"/>
      <c r="BO254" s="395"/>
      <c r="BP254" s="390"/>
      <c r="BS254" s="394"/>
      <c r="BV254" s="394"/>
      <c r="BY254" s="394"/>
      <c r="CA254" s="395"/>
      <c r="CB254" s="390"/>
      <c r="CE254" s="394"/>
      <c r="CH254" s="394"/>
      <c r="CK254" s="394"/>
      <c r="CM254" s="395"/>
      <c r="CN254" s="390"/>
      <c r="CQ254" s="394"/>
      <c r="CT254" s="394"/>
      <c r="CW254" s="394"/>
      <c r="CY254" s="395"/>
      <c r="CZ254" s="390"/>
      <c r="DC254" s="394"/>
      <c r="DF254" s="394"/>
      <c r="DI254" s="394"/>
      <c r="DK254" s="395"/>
      <c r="DL254" s="390"/>
      <c r="DO254" s="394"/>
      <c r="DR254" s="394"/>
      <c r="DU254" s="394"/>
      <c r="DW254" s="395"/>
      <c r="DX254" s="390"/>
      <c r="EA254" s="394"/>
    </row>
    <row r="255" spans="2:131" x14ac:dyDescent="0.25">
      <c r="B255" s="11" t="str">
        <f>'MD - IMP'!B85</f>
        <v/>
      </c>
      <c r="C255" s="17"/>
      <c r="D255" s="406"/>
      <c r="E255" s="390"/>
      <c r="F255" s="390"/>
      <c r="G255" s="402"/>
      <c r="H255" s="390"/>
      <c r="I255" s="390"/>
      <c r="J255" s="390"/>
      <c r="K255" s="402"/>
      <c r="L255" s="277"/>
      <c r="M255" s="277"/>
      <c r="N255" s="277"/>
      <c r="O255" s="344"/>
      <c r="P255" s="277"/>
      <c r="Q255" s="277"/>
      <c r="R255" s="277"/>
      <c r="S255" s="344"/>
      <c r="T255" s="277"/>
      <c r="U255" s="277"/>
      <c r="V255" s="277"/>
      <c r="W255" s="344"/>
      <c r="X255" s="278"/>
      <c r="Y255" s="278"/>
      <c r="Z255" s="278"/>
      <c r="AA255" s="344"/>
      <c r="AB255" s="277"/>
      <c r="AC255" s="277"/>
      <c r="AD255" s="277"/>
      <c r="AE255" s="280"/>
      <c r="AF255" s="16"/>
      <c r="AH255" s="16"/>
      <c r="AI255" s="16"/>
      <c r="AL255" s="15"/>
      <c r="AO255" s="15"/>
      <c r="AQ255" s="17"/>
      <c r="AR255" s="16"/>
      <c r="AU255" s="15"/>
      <c r="AX255" s="15"/>
      <c r="BA255" s="15"/>
      <c r="BC255" s="17"/>
      <c r="BD255" s="16"/>
      <c r="BG255" s="15"/>
      <c r="BJ255" s="15"/>
      <c r="BM255" s="15"/>
      <c r="BO255" s="17"/>
      <c r="BP255" s="16"/>
      <c r="BS255" s="15"/>
      <c r="BV255" s="15"/>
      <c r="BY255" s="15"/>
      <c r="CA255" s="17"/>
      <c r="CB255" s="16"/>
      <c r="CE255" s="15"/>
      <c r="CH255" s="15"/>
      <c r="CK255" s="15"/>
      <c r="CM255" s="17"/>
      <c r="CN255" s="16"/>
      <c r="CQ255" s="15"/>
      <c r="CT255" s="15"/>
      <c r="CW255" s="15"/>
      <c r="CY255" s="17"/>
      <c r="CZ255" s="16"/>
      <c r="DC255" s="15"/>
      <c r="DF255" s="15"/>
      <c r="DI255" s="15"/>
      <c r="DK255" s="17"/>
      <c r="DL255" s="16"/>
      <c r="DO255" s="15"/>
      <c r="DR255" s="15"/>
      <c r="DU255" s="15"/>
      <c r="DW255" s="17"/>
    </row>
    <row r="256" spans="2:131" x14ac:dyDescent="0.25">
      <c r="B256" s="11" t="str">
        <f>'MD - IMP'!B86</f>
        <v/>
      </c>
      <c r="C256" s="17"/>
      <c r="D256" s="407"/>
      <c r="E256" s="16"/>
      <c r="F256" s="16"/>
      <c r="G256" s="350"/>
      <c r="H256" s="16"/>
      <c r="I256" s="16"/>
      <c r="J256" s="16"/>
      <c r="K256" s="350"/>
      <c r="L256" s="277"/>
      <c r="M256" s="277"/>
      <c r="N256" s="277"/>
      <c r="O256" s="344"/>
      <c r="P256" s="277"/>
      <c r="Q256" s="277"/>
      <c r="R256" s="277"/>
      <c r="S256" s="344"/>
      <c r="T256" s="277"/>
      <c r="U256" s="277"/>
      <c r="V256" s="277"/>
      <c r="W256" s="344"/>
      <c r="X256" s="278"/>
      <c r="Y256" s="278"/>
      <c r="Z256" s="278"/>
      <c r="AA256" s="344"/>
      <c r="AB256" s="277"/>
      <c r="AC256" s="277"/>
      <c r="AD256" s="277"/>
      <c r="AE256" s="280"/>
      <c r="AF256" s="16"/>
      <c r="AH256" s="16"/>
      <c r="AI256" s="16"/>
      <c r="AL256" s="15"/>
      <c r="AO256" s="15"/>
      <c r="AQ256" s="17"/>
      <c r="AR256" s="16"/>
      <c r="AU256" s="15"/>
      <c r="AX256" s="15"/>
      <c r="BA256" s="15"/>
      <c r="BC256" s="17"/>
      <c r="BD256" s="16"/>
      <c r="BG256" s="15"/>
      <c r="BJ256" s="15"/>
      <c r="BM256" s="15"/>
      <c r="BO256" s="17"/>
      <c r="BP256" s="16"/>
      <c r="BS256" s="15"/>
      <c r="BV256" s="15"/>
      <c r="BY256" s="15"/>
      <c r="CA256" s="17"/>
      <c r="CB256" s="16"/>
      <c r="CE256" s="15"/>
      <c r="CH256" s="15"/>
      <c r="CK256" s="15"/>
      <c r="CM256" s="17"/>
      <c r="CN256" s="16"/>
      <c r="CQ256" s="15"/>
      <c r="CT256" s="15"/>
      <c r="CW256" s="15"/>
      <c r="CY256" s="17"/>
      <c r="CZ256" s="16"/>
      <c r="DC256" s="15"/>
      <c r="DF256" s="15"/>
      <c r="DI256" s="15"/>
      <c r="DK256" s="17"/>
      <c r="DL256" s="16"/>
      <c r="DO256" s="15"/>
      <c r="DR256" s="15"/>
      <c r="DU256" s="15"/>
      <c r="DW256" s="17"/>
    </row>
    <row r="257" spans="2:131" x14ac:dyDescent="0.25">
      <c r="B257" s="11" t="str">
        <f>'MD - IMP'!B87</f>
        <v/>
      </c>
      <c r="C257" s="17"/>
      <c r="D257" s="407"/>
      <c r="E257" s="16"/>
      <c r="F257" s="16"/>
      <c r="G257" s="350"/>
      <c r="H257" s="16"/>
      <c r="I257" s="16"/>
      <c r="J257" s="16"/>
      <c r="K257" s="350"/>
      <c r="L257" s="277"/>
      <c r="M257" s="277"/>
      <c r="N257" s="277"/>
      <c r="O257" s="344"/>
      <c r="P257" s="277"/>
      <c r="Q257" s="277"/>
      <c r="R257" s="277"/>
      <c r="S257" s="344"/>
      <c r="T257" s="277"/>
      <c r="U257" s="277"/>
      <c r="V257" s="277"/>
      <c r="W257" s="344"/>
      <c r="X257" s="278"/>
      <c r="Y257" s="278"/>
      <c r="Z257" s="278"/>
      <c r="AA257" s="344"/>
      <c r="AB257" s="277"/>
      <c r="AC257" s="277"/>
      <c r="AD257" s="277"/>
      <c r="AE257" s="280"/>
      <c r="AF257" s="16"/>
      <c r="AH257" s="16"/>
      <c r="AI257" s="16"/>
      <c r="AL257" s="15"/>
      <c r="AO257" s="15"/>
      <c r="AQ257" s="17"/>
      <c r="AR257" s="16"/>
      <c r="AU257" s="15"/>
      <c r="AX257" s="15"/>
      <c r="BA257" s="15"/>
      <c r="BC257" s="17"/>
      <c r="BD257" s="16"/>
      <c r="BG257" s="15"/>
      <c r="BJ257" s="15"/>
      <c r="BM257" s="15"/>
      <c r="BO257" s="17"/>
      <c r="BP257" s="16"/>
      <c r="BS257" s="15"/>
      <c r="BV257" s="15"/>
      <c r="BY257" s="15"/>
      <c r="CA257" s="17"/>
      <c r="CB257" s="16"/>
      <c r="CE257" s="15"/>
      <c r="CH257" s="15"/>
      <c r="CK257" s="15"/>
      <c r="CM257" s="17"/>
      <c r="CN257" s="16"/>
      <c r="CQ257" s="15"/>
      <c r="CT257" s="15"/>
      <c r="CW257" s="15"/>
      <c r="CY257" s="17"/>
      <c r="CZ257" s="16"/>
      <c r="DC257" s="15"/>
      <c r="DF257" s="15"/>
      <c r="DI257" s="15"/>
      <c r="DK257" s="17"/>
      <c r="DL257" s="16"/>
      <c r="DO257" s="15"/>
      <c r="DR257" s="15"/>
      <c r="DU257" s="15"/>
      <c r="DW257" s="17"/>
    </row>
    <row r="258" spans="2:131" ht="17.25" thickBot="1" x14ac:dyDescent="0.3">
      <c r="B258" s="11" t="str">
        <f>'MD - IMP'!B88</f>
        <v/>
      </c>
      <c r="C258" s="17"/>
      <c r="D258" s="407"/>
      <c r="E258" s="16"/>
      <c r="F258" s="16"/>
      <c r="G258" s="350"/>
      <c r="H258" s="16"/>
      <c r="I258" s="16"/>
      <c r="J258" s="16"/>
      <c r="K258" s="350"/>
      <c r="L258" s="277"/>
      <c r="M258" s="277"/>
      <c r="N258" s="277"/>
      <c r="O258" s="344"/>
      <c r="P258" s="277"/>
      <c r="Q258" s="277"/>
      <c r="R258" s="277"/>
      <c r="S258" s="344"/>
      <c r="T258" s="277"/>
      <c r="U258" s="277"/>
      <c r="V258" s="277"/>
      <c r="W258" s="344"/>
      <c r="X258" s="278"/>
      <c r="Y258" s="278"/>
      <c r="Z258" s="278"/>
      <c r="AA258" s="344"/>
      <c r="AB258" s="277"/>
      <c r="AC258" s="277"/>
      <c r="AD258" s="277"/>
      <c r="AE258" s="280"/>
      <c r="AF258" s="16"/>
      <c r="AH258" s="16"/>
      <c r="AI258" s="16"/>
      <c r="AL258" s="15"/>
      <c r="AO258" s="15"/>
      <c r="AQ258" s="17"/>
      <c r="AR258" s="16"/>
      <c r="AU258" s="15"/>
      <c r="AX258" s="15"/>
      <c r="BA258" s="15"/>
      <c r="BC258" s="17"/>
      <c r="BD258" s="16"/>
      <c r="BG258" s="15"/>
      <c r="BJ258" s="15"/>
      <c r="BM258" s="15"/>
      <c r="BO258" s="17"/>
      <c r="BP258" s="16"/>
      <c r="BS258" s="15"/>
      <c r="BV258" s="15"/>
      <c r="BY258" s="15"/>
      <c r="CA258" s="17"/>
      <c r="CB258" s="16"/>
      <c r="CE258" s="15"/>
      <c r="CH258" s="15"/>
      <c r="CK258" s="15"/>
      <c r="CM258" s="17"/>
      <c r="CN258" s="16"/>
      <c r="CQ258" s="15"/>
      <c r="CT258" s="15"/>
      <c r="CW258" s="15"/>
      <c r="CY258" s="17"/>
      <c r="CZ258" s="16"/>
      <c r="DC258" s="15"/>
      <c r="DF258" s="15"/>
      <c r="DI258" s="15"/>
      <c r="DK258" s="17"/>
      <c r="DL258" s="16"/>
      <c r="DO258" s="15"/>
      <c r="DR258" s="15"/>
      <c r="DU258" s="15"/>
      <c r="DW258" s="17"/>
    </row>
    <row r="259" spans="2:131" s="32" customFormat="1" ht="17.25" thickTop="1" x14ac:dyDescent="0.25">
      <c r="B259" s="30"/>
      <c r="C259" s="31"/>
      <c r="D259" s="408"/>
      <c r="G259" s="403"/>
      <c r="K259" s="403"/>
      <c r="L259" s="274"/>
      <c r="M259" s="274"/>
      <c r="N259" s="274"/>
      <c r="O259" s="349"/>
      <c r="P259" s="274"/>
      <c r="Q259" s="274"/>
      <c r="R259" s="274"/>
      <c r="S259" s="349"/>
      <c r="T259" s="274"/>
      <c r="U259" s="274"/>
      <c r="V259" s="274"/>
      <c r="W259" s="349"/>
      <c r="X259" s="274"/>
      <c r="Y259" s="274"/>
      <c r="Z259" s="274"/>
      <c r="AA259" s="349"/>
      <c r="AB259" s="274"/>
      <c r="AC259" s="274"/>
      <c r="AD259" s="274"/>
      <c r="AE259" s="276"/>
      <c r="AL259" s="33"/>
      <c r="AO259" s="33"/>
      <c r="AQ259" s="31"/>
      <c r="AU259" s="33"/>
      <c r="AX259" s="33"/>
      <c r="BA259" s="33"/>
      <c r="BC259" s="31"/>
      <c r="BG259" s="33"/>
      <c r="BJ259" s="33"/>
      <c r="BM259" s="33"/>
      <c r="BO259" s="31"/>
      <c r="BS259" s="33"/>
      <c r="BV259" s="33"/>
      <c r="BY259" s="33"/>
      <c r="CA259" s="31"/>
      <c r="CE259" s="33"/>
      <c r="CH259" s="33"/>
      <c r="CK259" s="33"/>
      <c r="CM259" s="31"/>
      <c r="CQ259" s="33"/>
      <c r="CT259" s="33"/>
      <c r="CW259" s="33"/>
      <c r="CY259" s="31"/>
      <c r="DC259" s="33"/>
      <c r="DF259" s="33"/>
      <c r="DI259" s="33"/>
      <c r="DK259" s="31"/>
      <c r="DO259" s="33"/>
      <c r="DR259" s="33"/>
      <c r="DU259" s="33"/>
      <c r="DW259" s="31"/>
    </row>
    <row r="260" spans="2:131" x14ac:dyDescent="0.25">
      <c r="B260" s="11" t="s">
        <v>342</v>
      </c>
      <c r="C260" s="17"/>
      <c r="D260" s="407">
        <f ca="1">SUM(D234:D258)</f>
        <v>0</v>
      </c>
      <c r="E260" s="16">
        <f t="shared" ref="E260:K260" ca="1" si="35">SUM(E234:E258)</f>
        <v>0</v>
      </c>
      <c r="F260" s="16">
        <f t="shared" ca="1" si="35"/>
        <v>0</v>
      </c>
      <c r="G260" s="350">
        <f t="shared" ca="1" si="35"/>
        <v>0</v>
      </c>
      <c r="H260" s="16">
        <f t="shared" ca="1" si="35"/>
        <v>0</v>
      </c>
      <c r="I260" s="16">
        <f t="shared" ca="1" si="35"/>
        <v>0</v>
      </c>
      <c r="J260" s="16">
        <f t="shared" ca="1" si="35"/>
        <v>0</v>
      </c>
      <c r="K260" s="350">
        <f t="shared" ca="1" si="35"/>
        <v>0</v>
      </c>
      <c r="L260" s="277">
        <f ca="1">SUM(L234:L258)</f>
        <v>0</v>
      </c>
      <c r="M260" s="277">
        <f t="shared" ref="M260:AE260" ca="1" si="36">SUM(M234:M258)</f>
        <v>0</v>
      </c>
      <c r="N260" s="277">
        <f t="shared" ca="1" si="36"/>
        <v>0</v>
      </c>
      <c r="O260" s="344">
        <f t="shared" ca="1" si="36"/>
        <v>0</v>
      </c>
      <c r="P260" s="277">
        <f t="shared" ca="1" si="36"/>
        <v>20</v>
      </c>
      <c r="Q260" s="277">
        <f t="shared" ca="1" si="36"/>
        <v>21</v>
      </c>
      <c r="R260" s="277">
        <f t="shared" ca="1" si="36"/>
        <v>21</v>
      </c>
      <c r="S260" s="344">
        <f t="shared" ca="1" si="36"/>
        <v>21</v>
      </c>
      <c r="T260" s="277">
        <f t="shared" ca="1" si="36"/>
        <v>41</v>
      </c>
      <c r="U260" s="277">
        <f t="shared" ca="1" si="36"/>
        <v>57</v>
      </c>
      <c r="V260" s="277">
        <f t="shared" ca="1" si="36"/>
        <v>61</v>
      </c>
      <c r="W260" s="344">
        <f t="shared" ca="1" si="36"/>
        <v>65</v>
      </c>
      <c r="X260" s="278">
        <f t="shared" ca="1" si="36"/>
        <v>65</v>
      </c>
      <c r="Y260" s="278">
        <f t="shared" ca="1" si="36"/>
        <v>96</v>
      </c>
      <c r="Z260" s="278">
        <f t="shared" ca="1" si="36"/>
        <v>112</v>
      </c>
      <c r="AA260" s="344">
        <f t="shared" ca="1" si="36"/>
        <v>136</v>
      </c>
      <c r="AB260" s="277">
        <f t="shared" ca="1" si="36"/>
        <v>124</v>
      </c>
      <c r="AC260" s="277">
        <f t="shared" ca="1" si="36"/>
        <v>152</v>
      </c>
      <c r="AD260" s="277">
        <f t="shared" ca="1" si="36"/>
        <v>160</v>
      </c>
      <c r="AE260" s="280">
        <f t="shared" ca="1" si="36"/>
        <v>196</v>
      </c>
      <c r="AF260" s="16"/>
      <c r="AH260" s="16"/>
      <c r="AI260" s="16"/>
      <c r="AL260" s="15"/>
      <c r="AO260" s="15"/>
      <c r="AQ260" s="17"/>
      <c r="AR260" s="16"/>
      <c r="AU260" s="15"/>
      <c r="AX260" s="15"/>
      <c r="BA260" s="15"/>
      <c r="BC260" s="17"/>
      <c r="BD260" s="16"/>
      <c r="BG260" s="15"/>
      <c r="BJ260" s="15"/>
      <c r="BM260" s="15"/>
      <c r="BO260" s="17"/>
      <c r="BP260" s="16"/>
      <c r="BS260" s="15"/>
      <c r="BV260" s="15"/>
      <c r="BY260" s="15"/>
      <c r="CA260" s="17"/>
      <c r="CB260" s="16"/>
      <c r="CE260" s="15"/>
      <c r="CH260" s="15"/>
      <c r="CK260" s="15"/>
      <c r="CM260" s="17"/>
      <c r="CN260" s="16"/>
      <c r="CQ260" s="15"/>
      <c r="CT260" s="15"/>
      <c r="CW260" s="15"/>
      <c r="CY260" s="17"/>
      <c r="CZ260" s="16"/>
      <c r="DC260" s="15"/>
      <c r="DF260" s="15"/>
      <c r="DI260" s="15"/>
      <c r="DK260" s="17"/>
      <c r="DL260" s="16"/>
      <c r="DO260" s="15"/>
      <c r="DR260" s="15"/>
      <c r="DU260" s="15"/>
      <c r="DW260" s="17"/>
    </row>
    <row r="261" spans="2:131" x14ac:dyDescent="0.25">
      <c r="C261" s="17"/>
      <c r="D261" s="407"/>
      <c r="E261" s="16"/>
      <c r="F261" s="16"/>
      <c r="G261" s="350"/>
      <c r="H261" s="16"/>
      <c r="I261" s="16"/>
      <c r="J261" s="16"/>
      <c r="K261" s="350"/>
      <c r="L261" s="16"/>
      <c r="M261" s="16"/>
      <c r="N261" s="16"/>
      <c r="O261" s="350"/>
      <c r="P261" s="16"/>
      <c r="Q261" s="16"/>
      <c r="R261" s="16"/>
      <c r="S261" s="350"/>
      <c r="T261" s="16"/>
      <c r="U261" s="16"/>
      <c r="V261" s="16"/>
      <c r="W261" s="350"/>
      <c r="AA261" s="350"/>
      <c r="AB261" s="16"/>
      <c r="AC261" s="16"/>
      <c r="AD261" s="16"/>
      <c r="AE261" s="17"/>
      <c r="AF261" s="16"/>
      <c r="AH261" s="16"/>
      <c r="AI261" s="16"/>
      <c r="AL261" s="15"/>
      <c r="AO261" s="15"/>
      <c r="AQ261" s="17"/>
      <c r="AR261" s="16"/>
      <c r="AU261" s="15"/>
      <c r="AX261" s="15"/>
      <c r="BA261" s="15"/>
      <c r="BC261" s="17"/>
      <c r="BD261" s="16"/>
      <c r="BG261" s="15"/>
      <c r="BJ261" s="15"/>
      <c r="BM261" s="15"/>
      <c r="BO261" s="17"/>
      <c r="BP261" s="16"/>
      <c r="BS261" s="15"/>
      <c r="BV261" s="15"/>
      <c r="BY261" s="15"/>
      <c r="CA261" s="17"/>
      <c r="CB261" s="16"/>
      <c r="CE261" s="15"/>
      <c r="CH261" s="15"/>
      <c r="CK261" s="15"/>
      <c r="CM261" s="17"/>
      <c r="CN261" s="16"/>
      <c r="CQ261" s="15"/>
      <c r="CT261" s="15"/>
      <c r="CW261" s="15"/>
      <c r="CY261" s="17"/>
      <c r="CZ261" s="16"/>
      <c r="DC261" s="15"/>
      <c r="DF261" s="15"/>
      <c r="DI261" s="15"/>
      <c r="DK261" s="17"/>
      <c r="DL261" s="16"/>
      <c r="DO261" s="15"/>
      <c r="DR261" s="15"/>
      <c r="DU261" s="15"/>
      <c r="DW261" s="17"/>
    </row>
    <row r="262" spans="2:131" x14ac:dyDescent="0.25">
      <c r="B262" s="11" t="s">
        <v>381</v>
      </c>
      <c r="C262" s="17"/>
      <c r="D262" s="407"/>
      <c r="E262" s="16"/>
      <c r="F262" s="16"/>
      <c r="G262" s="350">
        <f ca="1">SUM(D260:G260)</f>
        <v>0</v>
      </c>
      <c r="H262" s="16"/>
      <c r="I262" s="16"/>
      <c r="J262" s="16"/>
      <c r="K262" s="350">
        <f ca="1">SUM(H260:K260)</f>
        <v>0</v>
      </c>
      <c r="L262" s="16"/>
      <c r="M262" s="16"/>
      <c r="N262" s="16"/>
      <c r="O262" s="350">
        <f ca="1">SUM(L260:O260)</f>
        <v>0</v>
      </c>
      <c r="P262" s="16"/>
      <c r="Q262" s="16"/>
      <c r="R262" s="16"/>
      <c r="S262" s="350">
        <f ca="1">SUM(P260:S260)</f>
        <v>83</v>
      </c>
      <c r="T262" s="16"/>
      <c r="U262" s="16"/>
      <c r="V262" s="16"/>
      <c r="W262" s="350">
        <f ca="1">SUM(T260:W260)</f>
        <v>224</v>
      </c>
      <c r="AA262" s="350">
        <f ca="1">SUM(X260:AA260)</f>
        <v>409</v>
      </c>
      <c r="AB262" s="16"/>
      <c r="AC262" s="16"/>
      <c r="AD262" s="16"/>
      <c r="AE262" s="17">
        <f ca="1">SUM(AB260:AE260)</f>
        <v>632</v>
      </c>
      <c r="AF262" s="16"/>
      <c r="AH262" s="16"/>
      <c r="AI262" s="16"/>
      <c r="AL262" s="15"/>
      <c r="AO262" s="15"/>
      <c r="AQ262" s="17"/>
      <c r="AR262" s="16"/>
      <c r="AU262" s="15"/>
      <c r="AX262" s="15"/>
      <c r="BA262" s="15"/>
      <c r="BC262" s="17"/>
      <c r="BD262" s="16"/>
      <c r="BG262" s="15"/>
      <c r="BJ262" s="15"/>
      <c r="BM262" s="15"/>
      <c r="BO262" s="17"/>
      <c r="BP262" s="16"/>
      <c r="BS262" s="15"/>
      <c r="BV262" s="15"/>
      <c r="BY262" s="15"/>
      <c r="CA262" s="17"/>
      <c r="CB262" s="16"/>
      <c r="CE262" s="15"/>
      <c r="CH262" s="15"/>
      <c r="CK262" s="15"/>
      <c r="CM262" s="17"/>
      <c r="CN262" s="16"/>
      <c r="CQ262" s="15"/>
      <c r="CT262" s="15"/>
      <c r="CW262" s="15"/>
      <c r="CY262" s="17"/>
      <c r="CZ262" s="16"/>
      <c r="DC262" s="15"/>
      <c r="DF262" s="15"/>
      <c r="DI262" s="15"/>
      <c r="DK262" s="17"/>
      <c r="DL262" s="16"/>
      <c r="DO262" s="15"/>
      <c r="DR262" s="15"/>
      <c r="DU262" s="15"/>
      <c r="DW262" s="17"/>
    </row>
    <row r="263" spans="2:131" x14ac:dyDescent="0.25">
      <c r="C263" s="17"/>
      <c r="D263" s="407"/>
      <c r="E263" s="16"/>
      <c r="F263" s="16"/>
      <c r="G263" s="350"/>
      <c r="H263" s="16"/>
      <c r="I263" s="16"/>
      <c r="J263" s="16"/>
      <c r="K263" s="350"/>
      <c r="L263" s="16"/>
      <c r="M263" s="16"/>
      <c r="N263" s="16"/>
      <c r="O263" s="350"/>
      <c r="P263" s="16"/>
      <c r="Q263" s="16"/>
      <c r="R263" s="16"/>
      <c r="S263" s="350"/>
      <c r="T263" s="16"/>
      <c r="U263" s="16"/>
      <c r="V263" s="16"/>
      <c r="W263" s="350"/>
      <c r="AA263" s="350"/>
      <c r="AB263" s="16"/>
      <c r="AC263" s="16"/>
      <c r="AD263" s="16"/>
      <c r="AE263" s="17"/>
      <c r="AF263" s="16"/>
      <c r="AH263" s="16"/>
      <c r="AI263" s="16"/>
      <c r="AL263" s="15"/>
      <c r="AO263" s="15"/>
      <c r="AQ263" s="17"/>
      <c r="AR263" s="16"/>
      <c r="AU263" s="15"/>
      <c r="AX263" s="15"/>
      <c r="BA263" s="15"/>
      <c r="BC263" s="17"/>
      <c r="BD263" s="16"/>
      <c r="BG263" s="15"/>
      <c r="BJ263" s="15"/>
      <c r="BM263" s="15"/>
      <c r="BO263" s="17"/>
      <c r="BP263" s="16"/>
      <c r="BS263" s="15"/>
      <c r="BV263" s="15"/>
      <c r="BY263" s="15"/>
      <c r="CA263" s="17"/>
      <c r="CB263" s="16"/>
      <c r="CE263" s="15"/>
      <c r="CH263" s="15"/>
      <c r="CK263" s="15"/>
      <c r="CM263" s="17"/>
      <c r="CN263" s="16"/>
      <c r="CQ263" s="15"/>
      <c r="CT263" s="15"/>
      <c r="CW263" s="15"/>
      <c r="CY263" s="17"/>
      <c r="CZ263" s="16"/>
      <c r="DC263" s="15"/>
      <c r="DF263" s="15"/>
      <c r="DI263" s="15"/>
      <c r="DK263" s="17"/>
      <c r="DL263" s="16"/>
      <c r="DO263" s="15"/>
      <c r="DR263" s="15"/>
      <c r="DU263" s="15"/>
      <c r="DW263" s="17"/>
    </row>
    <row r="266" spans="2:131" s="547" customFormat="1" ht="17.25" thickBot="1" x14ac:dyDescent="0.3">
      <c r="B266" s="548" t="s">
        <v>479</v>
      </c>
      <c r="D266" s="549"/>
    </row>
    <row r="267" spans="2:131" s="389" customFormat="1" ht="17.25" thickTop="1" x14ac:dyDescent="0.25">
      <c r="B267" s="512" t="str">
        <f>'MD - IMP'!B64</f>
        <v>MSTR</v>
      </c>
      <c r="C267" s="538"/>
      <c r="D267" s="405">
        <f ca="1">IF((COLUMN()-COLUMN($C267)&gt;'MD - IMP'!$D$64),OFFSET(D68,0,-1*'MD - IMP'!$D$64,1,1),0)+C267</f>
        <v>0</v>
      </c>
      <c r="E267" s="389">
        <f ca="1">IF((COLUMN()-COLUMN($C267)&gt;'MD - IMP'!$D$64),OFFSET(E68,0,-1*'MD - IMP'!$D$64,1,1),0)+D267</f>
        <v>0</v>
      </c>
      <c r="F267" s="389">
        <f ca="1">IF((COLUMN()-COLUMN($C267)&gt;'MD - IMP'!$D$64),OFFSET(F68,0,-1*'MD - IMP'!$D$64,1,1),0)+E267</f>
        <v>0</v>
      </c>
      <c r="G267" s="401">
        <f ca="1">IF((COLUMN()-COLUMN($C267)&gt;'MD - IMP'!$D$64),OFFSET(G68,0,-1*'MD - IMP'!$D$64,1,1),0)+F267</f>
        <v>0</v>
      </c>
      <c r="H267" s="389">
        <f ca="1">IF((COLUMN()-COLUMN($C267)&gt;'MD - IMP'!$D$64),OFFSET(H68,0,-1*'MD - IMP'!$D$64,1,1),0)+G267</f>
        <v>0</v>
      </c>
      <c r="I267" s="389">
        <f ca="1">IF((COLUMN()-COLUMN($C267)&gt;'MD - IMP'!$D$64),OFFSET(I68,0,-1*'MD - IMP'!$D$64,1,1),0)+H267</f>
        <v>0</v>
      </c>
      <c r="J267" s="389">
        <f ca="1">IF((COLUMN()-COLUMN($C267)&gt;'MD - IMP'!$D$64),OFFSET(J68,0,-1*'MD - IMP'!$D$64,1,1),0)+I267</f>
        <v>0</v>
      </c>
      <c r="K267" s="401">
        <f ca="1">IF((COLUMN()-COLUMN($C267)&gt;'MD - IMP'!$D$64),OFFSET(K68,0,-1*'MD - IMP'!$D$64,1,1),0)+J267</f>
        <v>0</v>
      </c>
      <c r="L267" s="513">
        <f ca="1">IF((COLUMN()-COLUMN($C267)&gt;'MD - IMP'!$D$64),OFFSET(L68,0,-1*'MD - IMP'!$D$64,1,1),0)+K267</f>
        <v>0</v>
      </c>
      <c r="M267" s="513">
        <f ca="1">IF((COLUMN()-COLUMN($C267)&gt;'MD - IMP'!$D$64),OFFSET(M68,0,-1*'MD - IMP'!$D$64,1,1),0)+L267</f>
        <v>0</v>
      </c>
      <c r="N267" s="513">
        <f ca="1">IF((COLUMN()-COLUMN($C267)&gt;'MD - IMP'!$D$64),OFFSET(N68,0,-1*'MD - IMP'!$D$64,1,1),0)+M267</f>
        <v>0</v>
      </c>
      <c r="O267" s="514">
        <f ca="1">IF((COLUMN()-COLUMN($C267)&gt;'MD - IMP'!$D$64),OFFSET(O68,0,-1*'MD - IMP'!$D$64,1,1),0)+N267</f>
        <v>0</v>
      </c>
      <c r="P267" s="513">
        <f ca="1">IF((COLUMN()-COLUMN($C267)&gt;'MD - IMP'!$D$64),OFFSET(P68,0,-1*'MD - IMP'!$D$64,1,1),0)+O267</f>
        <v>0</v>
      </c>
      <c r="Q267" s="513">
        <f ca="1">IF((COLUMN()-COLUMN($C267)&gt;'MD - IMP'!$D$64),OFFSET(Q68,0,-1*'MD - IMP'!$D$64,1,1),0)+P267</f>
        <v>0</v>
      </c>
      <c r="R267" s="513">
        <f ca="1">IF((COLUMN()-COLUMN($C267)&gt;'MD - IMP'!$D$64),OFFSET(R68,0,-1*'MD - IMP'!$D$64,1,1),0)+Q267</f>
        <v>0</v>
      </c>
      <c r="S267" s="514">
        <f ca="1">IF((COLUMN()-COLUMN($C267)&gt;'MD - IMP'!$D$64),OFFSET(S68,0,-1*'MD - IMP'!$D$64,1,1),0)+R267</f>
        <v>0</v>
      </c>
      <c r="T267" s="513">
        <f ca="1">IF((COLUMN()-COLUMN($C267)&gt;'MD - IMP'!$D$64),OFFSET(T68,0,-1*'MD - IMP'!$D$64,1,1),0)+S267</f>
        <v>0</v>
      </c>
      <c r="U267" s="513">
        <f ca="1">IF((COLUMN()-COLUMN($C267)&gt;'MD - IMP'!$D$64),OFFSET(U68,0,-1*'MD - IMP'!$D$64,1,1),0)+T267</f>
        <v>0</v>
      </c>
      <c r="V267" s="513">
        <f ca="1">IF((COLUMN()-COLUMN($C267)&gt;'MD - IMP'!$D$64),OFFSET(V68,0,-1*'MD - IMP'!$D$64,1,1),0)+U267</f>
        <v>0</v>
      </c>
      <c r="W267" s="514">
        <f ca="1">IF((COLUMN()-COLUMN($C267)&gt;'MD - IMP'!$D$64),OFFSET(W68,0,-1*'MD - IMP'!$D$64,1,1),0)+V267</f>
        <v>0</v>
      </c>
      <c r="X267" s="513">
        <f ca="1">IF((COLUMN()-COLUMN($C267)&gt;'MD - IMP'!$D$64),OFFSET(X68,0,-1*'MD - IMP'!$D$64,1,1),0)+W267</f>
        <v>0</v>
      </c>
      <c r="Y267" s="513">
        <f ca="1">IF((COLUMN()-COLUMN($C267)&gt;'MD - IMP'!$D$64),OFFSET(Y68,0,-1*'MD - IMP'!$D$64,1,1),0)+X267</f>
        <v>1</v>
      </c>
      <c r="Z267" s="513">
        <f ca="1">IF((COLUMN()-COLUMN($C267)&gt;'MD - IMP'!$D$64),OFFSET(Z68,0,-1*'MD - IMP'!$D$64,1,1),0)+Y267</f>
        <v>1</v>
      </c>
      <c r="AA267" s="514">
        <f ca="1">IF((COLUMN()-COLUMN($C267)&gt;'MD - IMP'!$D$64),OFFSET(AA68,0,-1*'MD - IMP'!$D$64,1,1),0)+Z267</f>
        <v>1</v>
      </c>
      <c r="AB267" s="513">
        <f ca="1">IF((COLUMN()-COLUMN($C267)&gt;'MD - IMP'!$D$64),OFFSET(AB68,0,-1*'MD - IMP'!$D$64,1,1),0)+AA267</f>
        <v>1</v>
      </c>
      <c r="AC267" s="513">
        <f ca="1">IF((COLUMN()-COLUMN($C267)&gt;'MD - IMP'!$D$64),OFFSET(AC68,0,-1*'MD - IMP'!$D$64,1,1),0)+AB267</f>
        <v>1</v>
      </c>
      <c r="AD267" s="513">
        <f ca="1">IF((COLUMN()-COLUMN($C267)&gt;'MD - IMP'!$D$64),OFFSET(AD68,0,-1*'MD - IMP'!$D$64,1,1),0)+AC267</f>
        <v>1</v>
      </c>
      <c r="AE267" s="515">
        <f ca="1">IF((COLUMN()-COLUMN($C267)&gt;'MD - IMP'!$D$64),OFFSET(AE68,0,-1*'MD - IMP'!$D$64,1,1),0)+AD267</f>
        <v>1</v>
      </c>
      <c r="AL267" s="392"/>
      <c r="AO267" s="392"/>
      <c r="AQ267" s="393"/>
      <c r="AU267" s="392"/>
      <c r="AX267" s="392"/>
      <c r="BA267" s="392"/>
      <c r="BC267" s="393"/>
      <c r="BG267" s="392"/>
      <c r="BJ267" s="392"/>
      <c r="BM267" s="392"/>
      <c r="BO267" s="393"/>
      <c r="BS267" s="392"/>
      <c r="BV267" s="392"/>
      <c r="BY267" s="392"/>
      <c r="CA267" s="393"/>
      <c r="CE267" s="392"/>
      <c r="CH267" s="392"/>
      <c r="CK267" s="392"/>
      <c r="CM267" s="393"/>
      <c r="CQ267" s="392"/>
      <c r="CT267" s="392"/>
      <c r="CW267" s="392"/>
      <c r="CY267" s="393"/>
      <c r="DC267" s="392"/>
      <c r="DF267" s="392"/>
      <c r="DI267" s="392"/>
      <c r="DK267" s="393"/>
      <c r="DO267" s="392"/>
      <c r="DR267" s="392"/>
      <c r="DU267" s="392"/>
      <c r="DW267" s="393"/>
      <c r="EA267" s="392"/>
    </row>
    <row r="268" spans="2:131" x14ac:dyDescent="0.25">
      <c r="B268" s="11" t="str">
        <f>'MD - IMP'!B65</f>
        <v>FN-DE</v>
      </c>
      <c r="C268" s="537"/>
      <c r="D268" s="528">
        <f ca="1">IF((COLUMN()-COLUMN($C268)&gt;'MD - IMP'!$D$64),OFFSET(D69,0,-1*'MD - IMP'!$D$64,1,1),0)+C268</f>
        <v>0</v>
      </c>
      <c r="E268" s="529">
        <f ca="1">IF((COLUMN()-COLUMN($C268)&gt;'MD - IMP'!$D$64),OFFSET(E69,0,-1*'MD - IMP'!$D$64,1,1),0)+D268</f>
        <v>0</v>
      </c>
      <c r="F268" s="529">
        <f ca="1">IF((COLUMN()-COLUMN($C268)&gt;'MD - IMP'!$D$64),OFFSET(F69,0,-1*'MD - IMP'!$D$64,1,1),0)+E268</f>
        <v>0</v>
      </c>
      <c r="G268" s="530">
        <f ca="1">IF((COLUMN()-COLUMN($C268)&gt;'MD - IMP'!$D$64),OFFSET(G69,0,-1*'MD - IMP'!$D$64,1,1),0)+F268</f>
        <v>0</v>
      </c>
      <c r="H268" s="529">
        <f ca="1">IF((COLUMN()-COLUMN($C268)&gt;'MD - IMP'!$D$64),OFFSET(H69,0,-1*'MD - IMP'!$D$64,1,1),0)+G268</f>
        <v>0</v>
      </c>
      <c r="I268" s="529">
        <f ca="1">IF((COLUMN()-COLUMN($C268)&gt;'MD - IMP'!$D$64),OFFSET(I69,0,-1*'MD - IMP'!$D$64,1,1),0)+H268</f>
        <v>0</v>
      </c>
      <c r="J268" s="529">
        <f ca="1">IF((COLUMN()-COLUMN($C268)&gt;'MD - IMP'!$D$64),OFFSET(J69,0,-1*'MD - IMP'!$D$64,1,1),0)+I268</f>
        <v>0</v>
      </c>
      <c r="K268" s="530">
        <f ca="1">IF((COLUMN()-COLUMN($C268)&gt;'MD - IMP'!$D$64),OFFSET(K69,0,-1*'MD - IMP'!$D$64,1,1),0)+J268</f>
        <v>0</v>
      </c>
      <c r="L268" s="531">
        <f ca="1">IF((COLUMN()-COLUMN($C268)&gt;'MD - IMP'!$D$64),OFFSET(L69,0,-1*'MD - IMP'!$D$64,1,1),0)+K268</f>
        <v>0</v>
      </c>
      <c r="M268" s="531">
        <f ca="1">IF((COLUMN()-COLUMN($C268)&gt;'MD - IMP'!$D$64),OFFSET(M69,0,-1*'MD - IMP'!$D$64,1,1),0)+L268</f>
        <v>0</v>
      </c>
      <c r="N268" s="531">
        <f ca="1">IF((COLUMN()-COLUMN($C268)&gt;'MD - IMP'!$D$64),OFFSET(N69,0,-1*'MD - IMP'!$D$64,1,1),0)+M268</f>
        <v>0</v>
      </c>
      <c r="O268" s="532">
        <f ca="1">IF((COLUMN()-COLUMN($C268)&gt;'MD - IMP'!$D$64),OFFSET(O69,0,-1*'MD - IMP'!$D$64,1,1),0)+N268</f>
        <v>0</v>
      </c>
      <c r="P268" s="531">
        <f ca="1">IF((COLUMN()-COLUMN($C268)&gt;'MD - IMP'!$D$64),OFFSET(P69,0,-1*'MD - IMP'!$D$64,1,1),0)+O268</f>
        <v>0</v>
      </c>
      <c r="Q268" s="531">
        <f ca="1">IF((COLUMN()-COLUMN($C268)&gt;'MD - IMP'!$D$64),OFFSET(Q69,0,-1*'MD - IMP'!$D$64,1,1),0)+P268</f>
        <v>0</v>
      </c>
      <c r="R268" s="531">
        <f ca="1">IF((COLUMN()-COLUMN($C268)&gt;'MD - IMP'!$D$64),OFFSET(R69,0,-1*'MD - IMP'!$D$64,1,1),0)+Q268</f>
        <v>0</v>
      </c>
      <c r="S268" s="532">
        <f ca="1">IF((COLUMN()-COLUMN($C268)&gt;'MD - IMP'!$D$64),OFFSET(S69,0,-1*'MD - IMP'!$D$64,1,1),0)+R268</f>
        <v>0</v>
      </c>
      <c r="T268" s="531">
        <f ca="1">IF((COLUMN()-COLUMN($C268)&gt;'MD - IMP'!$D$64),OFFSET(T69,0,-1*'MD - IMP'!$D$64,1,1),0)+S268</f>
        <v>0</v>
      </c>
      <c r="U268" s="531">
        <f ca="1">IF((COLUMN()-COLUMN($C268)&gt;'MD - IMP'!$D$64),OFFSET(U69,0,-1*'MD - IMP'!$D$64,1,1),0)+T268</f>
        <v>0</v>
      </c>
      <c r="V268" s="531">
        <f ca="1">IF((COLUMN()-COLUMN($C268)&gt;'MD - IMP'!$D$64),OFFSET(V69,0,-1*'MD - IMP'!$D$64,1,1),0)+U268</f>
        <v>0</v>
      </c>
      <c r="W268" s="532">
        <f ca="1">IF((COLUMN()-COLUMN($C268)&gt;'MD - IMP'!$D$64),OFFSET(W69,0,-1*'MD - IMP'!$D$64,1,1),0)+V268</f>
        <v>0</v>
      </c>
      <c r="X268" s="531">
        <f ca="1">IF((COLUMN()-COLUMN($C268)&gt;'MD - IMP'!$D$64),OFFSET(X69,0,-1*'MD - IMP'!$D$64,1,1),0)+W268</f>
        <v>4</v>
      </c>
      <c r="Y268" s="531">
        <f ca="1">IF((COLUMN()-COLUMN($C268)&gt;'MD - IMP'!$D$64),OFFSET(Y69,0,-1*'MD - IMP'!$D$64,1,1),0)+X268</f>
        <v>4</v>
      </c>
      <c r="Z268" s="531">
        <f ca="1">IF((COLUMN()-COLUMN($C268)&gt;'MD - IMP'!$D$64),OFFSET(Z69,0,-1*'MD - IMP'!$D$64,1,1),0)+Y268</f>
        <v>4</v>
      </c>
      <c r="AA268" s="532">
        <f ca="1">IF((COLUMN()-COLUMN($C268)&gt;'MD - IMP'!$D$64),OFFSET(AA69,0,-1*'MD - IMP'!$D$64,1,1),0)+Z268</f>
        <v>4</v>
      </c>
      <c r="AB268" s="531">
        <f ca="1">IF((COLUMN()-COLUMN($C268)&gt;'MD - IMP'!$D$64),OFFSET(AB69,0,-1*'MD - IMP'!$D$64,1,1),0)+AA268</f>
        <v>4</v>
      </c>
      <c r="AC268" s="531">
        <f ca="1">IF((COLUMN()-COLUMN($C268)&gt;'MD - IMP'!$D$64),OFFSET(AC69,0,-1*'MD - IMP'!$D$64,1,1),0)+AB268</f>
        <v>8</v>
      </c>
      <c r="AD268" s="531">
        <f ca="1">IF((COLUMN()-COLUMN($C268)&gt;'MD - IMP'!$D$64),OFFSET(AD69,0,-1*'MD - IMP'!$D$64,1,1),0)+AC268</f>
        <v>8</v>
      </c>
      <c r="AE268" s="533">
        <f ca="1">IF((COLUMN()-COLUMN($C268)&gt;'MD - IMP'!$D$64),OFFSET(AE69,0,-1*'MD - IMP'!$D$64,1,1),0)+AD268</f>
        <v>8</v>
      </c>
      <c r="AF268" s="16"/>
      <c r="AH268" s="16"/>
      <c r="AI268" s="16"/>
      <c r="AL268" s="15"/>
      <c r="AO268" s="15"/>
      <c r="AQ268" s="17"/>
      <c r="AR268" s="16"/>
      <c r="AU268" s="15"/>
      <c r="AX268" s="15"/>
      <c r="BA268" s="15"/>
      <c r="BC268" s="17"/>
      <c r="BD268" s="16"/>
      <c r="BG268" s="15"/>
      <c r="BJ268" s="15"/>
      <c r="BM268" s="15"/>
      <c r="BO268" s="17"/>
      <c r="BP268" s="16"/>
      <c r="BS268" s="15"/>
      <c r="BV268" s="15"/>
      <c r="BY268" s="15"/>
      <c r="CA268" s="17"/>
      <c r="CB268" s="16"/>
      <c r="CE268" s="15"/>
      <c r="CH268" s="15"/>
      <c r="CK268" s="15"/>
      <c r="CM268" s="17"/>
      <c r="CN268" s="16"/>
      <c r="CQ268" s="15"/>
      <c r="CT268" s="15"/>
      <c r="CW268" s="15"/>
      <c r="CY268" s="17"/>
      <c r="CZ268" s="16"/>
      <c r="DC268" s="15"/>
      <c r="DF268" s="15"/>
      <c r="DI268" s="15"/>
      <c r="DK268" s="17"/>
      <c r="DL268" s="16"/>
      <c r="DO268" s="15"/>
      <c r="DR268" s="15"/>
      <c r="DU268" s="15"/>
      <c r="DW268" s="17"/>
      <c r="DX268" s="16"/>
      <c r="EA268" s="15"/>
    </row>
    <row r="269" spans="2:131" x14ac:dyDescent="0.25">
      <c r="B269" s="11" t="str">
        <f>'MD - IMP'!B66</f>
        <v>FN-SI</v>
      </c>
      <c r="C269" s="537"/>
      <c r="D269" s="528">
        <f ca="1">IF((COLUMN()-COLUMN($C269)&gt;'MD - IMP'!$D$64),OFFSET(D70,0,-1*'MD - IMP'!$D$64,1,1),0)+C269</f>
        <v>0</v>
      </c>
      <c r="E269" s="529">
        <f ca="1">IF((COLUMN()-COLUMN($C269)&gt;'MD - IMP'!$D$64),OFFSET(E70,0,-1*'MD - IMP'!$D$64,1,1),0)+D269</f>
        <v>0</v>
      </c>
      <c r="F269" s="529">
        <f ca="1">IF((COLUMN()-COLUMN($C269)&gt;'MD - IMP'!$D$64),OFFSET(F70,0,-1*'MD - IMP'!$D$64,1,1),0)+E269</f>
        <v>0</v>
      </c>
      <c r="G269" s="530">
        <f ca="1">IF((COLUMN()-COLUMN($C269)&gt;'MD - IMP'!$D$64),OFFSET(G70,0,-1*'MD - IMP'!$D$64,1,1),0)+F269</f>
        <v>0</v>
      </c>
      <c r="H269" s="529">
        <f ca="1">IF((COLUMN()-COLUMN($C269)&gt;'MD - IMP'!$D$64),OFFSET(H70,0,-1*'MD - IMP'!$D$64,1,1),0)+G269</f>
        <v>0</v>
      </c>
      <c r="I269" s="529">
        <f ca="1">IF((COLUMN()-COLUMN($C269)&gt;'MD - IMP'!$D$64),OFFSET(I70,0,-1*'MD - IMP'!$D$64,1,1),0)+H269</f>
        <v>0</v>
      </c>
      <c r="J269" s="529">
        <f ca="1">IF((COLUMN()-COLUMN($C269)&gt;'MD - IMP'!$D$64),OFFSET(J70,0,-1*'MD - IMP'!$D$64,1,1),0)+I269</f>
        <v>0</v>
      </c>
      <c r="K269" s="530">
        <f ca="1">IF((COLUMN()-COLUMN($C269)&gt;'MD - IMP'!$D$64),OFFSET(K70,0,-1*'MD - IMP'!$D$64,1,1),0)+J269</f>
        <v>0</v>
      </c>
      <c r="L269" s="531">
        <f ca="1">IF((COLUMN()-COLUMN($C269)&gt;'MD - IMP'!$D$64),OFFSET(L70,0,-1*'MD - IMP'!$D$64,1,1),0)+K269</f>
        <v>0</v>
      </c>
      <c r="M269" s="531">
        <f ca="1">IF((COLUMN()-COLUMN($C269)&gt;'MD - IMP'!$D$64),OFFSET(M70,0,-1*'MD - IMP'!$D$64,1,1),0)+L269</f>
        <v>0</v>
      </c>
      <c r="N269" s="531">
        <f ca="1">IF((COLUMN()-COLUMN($C269)&gt;'MD - IMP'!$D$64),OFFSET(N70,0,-1*'MD - IMP'!$D$64,1,1),0)+M269</f>
        <v>0</v>
      </c>
      <c r="O269" s="532">
        <f ca="1">IF((COLUMN()-COLUMN($C269)&gt;'MD - IMP'!$D$64),OFFSET(O70,0,-1*'MD - IMP'!$D$64,1,1),0)+N269</f>
        <v>0</v>
      </c>
      <c r="P269" s="531">
        <f ca="1">IF((COLUMN()-COLUMN($C269)&gt;'MD - IMP'!$D$64),OFFSET(P70,0,-1*'MD - IMP'!$D$64,1,1),0)+O269</f>
        <v>0</v>
      </c>
      <c r="Q269" s="531">
        <f ca="1">IF((COLUMN()-COLUMN($C269)&gt;'MD - IMP'!$D$64),OFFSET(Q70,0,-1*'MD - IMP'!$D$64,1,1),0)+P269</f>
        <v>0</v>
      </c>
      <c r="R269" s="531">
        <f ca="1">IF((COLUMN()-COLUMN($C269)&gt;'MD - IMP'!$D$64),OFFSET(R70,0,-1*'MD - IMP'!$D$64,1,1),0)+Q269</f>
        <v>0</v>
      </c>
      <c r="S269" s="532">
        <f ca="1">IF((COLUMN()-COLUMN($C269)&gt;'MD - IMP'!$D$64),OFFSET(S70,0,-1*'MD - IMP'!$D$64,1,1),0)+R269</f>
        <v>0</v>
      </c>
      <c r="T269" s="531">
        <f ca="1">IF((COLUMN()-COLUMN($C269)&gt;'MD - IMP'!$D$64),OFFSET(T70,0,-1*'MD - IMP'!$D$64,1,1),0)+S269</f>
        <v>0</v>
      </c>
      <c r="U269" s="531">
        <f ca="1">IF((COLUMN()-COLUMN($C269)&gt;'MD - IMP'!$D$64),OFFSET(U70,0,-1*'MD - IMP'!$D$64,1,1),0)+T269</f>
        <v>0</v>
      </c>
      <c r="V269" s="531">
        <f ca="1">IF((COLUMN()-COLUMN($C269)&gt;'MD - IMP'!$D$64),OFFSET(V70,0,-1*'MD - IMP'!$D$64,1,1),0)+U269</f>
        <v>0</v>
      </c>
      <c r="W269" s="532">
        <f ca="1">IF((COLUMN()-COLUMN($C269)&gt;'MD - IMP'!$D$64),OFFSET(W70,0,-1*'MD - IMP'!$D$64,1,1),0)+V269</f>
        <v>0</v>
      </c>
      <c r="X269" s="531">
        <f ca="1">IF((COLUMN()-COLUMN($C269)&gt;'MD - IMP'!$D$64),OFFSET(X70,0,-1*'MD - IMP'!$D$64,1,1),0)+W269</f>
        <v>1</v>
      </c>
      <c r="Y269" s="531">
        <f ca="1">IF((COLUMN()-COLUMN($C269)&gt;'MD - IMP'!$D$64),OFFSET(Y70,0,-1*'MD - IMP'!$D$64,1,1),0)+X269</f>
        <v>1</v>
      </c>
      <c r="Z269" s="531">
        <f ca="1">IF((COLUMN()-COLUMN($C269)&gt;'MD - IMP'!$D$64),OFFSET(Z70,0,-1*'MD - IMP'!$D$64,1,1),0)+Y269</f>
        <v>1</v>
      </c>
      <c r="AA269" s="532">
        <f ca="1">IF((COLUMN()-COLUMN($C269)&gt;'MD - IMP'!$D$64),OFFSET(AA70,0,-1*'MD - IMP'!$D$64,1,1),0)+Z269</f>
        <v>1</v>
      </c>
      <c r="AB269" s="531">
        <f ca="1">IF((COLUMN()-COLUMN($C269)&gt;'MD - IMP'!$D$64),OFFSET(AB70,0,-1*'MD - IMP'!$D$64,1,1),0)+AA269</f>
        <v>5</v>
      </c>
      <c r="AC269" s="531">
        <f ca="1">IF((COLUMN()-COLUMN($C269)&gt;'MD - IMP'!$D$64),OFFSET(AC70,0,-1*'MD - IMP'!$D$64,1,1),0)+AB269</f>
        <v>5</v>
      </c>
      <c r="AD269" s="531">
        <f ca="1">IF((COLUMN()-COLUMN($C269)&gt;'MD - IMP'!$D$64),OFFSET(AD70,0,-1*'MD - IMP'!$D$64,1,1),0)+AC269</f>
        <v>5</v>
      </c>
      <c r="AE269" s="533">
        <f ca="1">IF((COLUMN()-COLUMN($C269)&gt;'MD - IMP'!$D$64),OFFSET(AE70,0,-1*'MD - IMP'!$D$64,1,1),0)+AD269</f>
        <v>5</v>
      </c>
      <c r="AF269" s="16"/>
      <c r="AH269" s="16"/>
      <c r="AI269" s="16"/>
      <c r="AL269" s="15"/>
      <c r="AO269" s="15"/>
      <c r="AQ269" s="17"/>
      <c r="AR269" s="16"/>
      <c r="AU269" s="15"/>
      <c r="AX269" s="15"/>
      <c r="BA269" s="15"/>
      <c r="BC269" s="17"/>
      <c r="BD269" s="16"/>
      <c r="BG269" s="15"/>
      <c r="BJ269" s="15"/>
      <c r="BM269" s="15"/>
      <c r="BO269" s="17"/>
      <c r="BP269" s="16"/>
      <c r="BS269" s="15"/>
      <c r="BV269" s="15"/>
      <c r="BY269" s="15"/>
      <c r="CA269" s="17"/>
      <c r="CB269" s="16"/>
      <c r="CE269" s="15"/>
      <c r="CH269" s="15"/>
      <c r="CK269" s="15"/>
      <c r="CM269" s="17"/>
      <c r="CN269" s="16"/>
      <c r="CQ269" s="15"/>
      <c r="CT269" s="15"/>
      <c r="CW269" s="15"/>
      <c r="CY269" s="17"/>
      <c r="CZ269" s="16"/>
      <c r="DC269" s="15"/>
      <c r="DF269" s="15"/>
      <c r="DI269" s="15"/>
      <c r="DK269" s="17"/>
      <c r="DL269" s="16"/>
      <c r="DO269" s="15"/>
      <c r="DR269" s="15"/>
      <c r="DU269" s="15"/>
      <c r="DW269" s="17"/>
      <c r="DX269" s="16"/>
      <c r="EA269" s="15"/>
    </row>
    <row r="270" spans="2:131" x14ac:dyDescent="0.25">
      <c r="B270" s="11" t="str">
        <f>'MD - IMP'!B67</f>
        <v>FN-JI</v>
      </c>
      <c r="C270" s="537"/>
      <c r="D270" s="528">
        <f ca="1">IF((COLUMN()-COLUMN($C270)&gt;'MD - IMP'!$D$64),OFFSET(D71,0,-1*'MD - IMP'!$D$64,1,1),0)+C270</f>
        <v>0</v>
      </c>
      <c r="E270" s="529">
        <f ca="1">IF((COLUMN()-COLUMN($C270)&gt;'MD - IMP'!$D$64),OFFSET(E71,0,-1*'MD - IMP'!$D$64,1,1),0)+D270</f>
        <v>0</v>
      </c>
      <c r="F270" s="529">
        <f ca="1">IF((COLUMN()-COLUMN($C270)&gt;'MD - IMP'!$D$64),OFFSET(F71,0,-1*'MD - IMP'!$D$64,1,1),0)+E270</f>
        <v>0</v>
      </c>
      <c r="G270" s="530">
        <f ca="1">IF((COLUMN()-COLUMN($C270)&gt;'MD - IMP'!$D$64),OFFSET(G71,0,-1*'MD - IMP'!$D$64,1,1),0)+F270</f>
        <v>0</v>
      </c>
      <c r="H270" s="529">
        <f ca="1">IF((COLUMN()-COLUMN($C270)&gt;'MD - IMP'!$D$64),OFFSET(H71,0,-1*'MD - IMP'!$D$64,1,1),0)+G270</f>
        <v>0</v>
      </c>
      <c r="I270" s="529">
        <f ca="1">IF((COLUMN()-COLUMN($C270)&gt;'MD - IMP'!$D$64),OFFSET(I71,0,-1*'MD - IMP'!$D$64,1,1),0)+H270</f>
        <v>0</v>
      </c>
      <c r="J270" s="529">
        <f ca="1">IF((COLUMN()-COLUMN($C270)&gt;'MD - IMP'!$D$64),OFFSET(J71,0,-1*'MD - IMP'!$D$64,1,1),0)+I270</f>
        <v>0</v>
      </c>
      <c r="K270" s="530">
        <f ca="1">IF((COLUMN()-COLUMN($C270)&gt;'MD - IMP'!$D$64),OFFSET(K71,0,-1*'MD - IMP'!$D$64,1,1),0)+J270</f>
        <v>0</v>
      </c>
      <c r="L270" s="531">
        <f ca="1">IF((COLUMN()-COLUMN($C270)&gt;'MD - IMP'!$D$64),OFFSET(L71,0,-1*'MD - IMP'!$D$64,1,1),0)+K270</f>
        <v>0</v>
      </c>
      <c r="M270" s="531">
        <f ca="1">IF((COLUMN()-COLUMN($C270)&gt;'MD - IMP'!$D$64),OFFSET(M71,0,-1*'MD - IMP'!$D$64,1,1),0)+L270</f>
        <v>0</v>
      </c>
      <c r="N270" s="531">
        <f ca="1">IF((COLUMN()-COLUMN($C270)&gt;'MD - IMP'!$D$64),OFFSET(N71,0,-1*'MD - IMP'!$D$64,1,1),0)+M270</f>
        <v>0</v>
      </c>
      <c r="O270" s="532">
        <f ca="1">IF((COLUMN()-COLUMN($C270)&gt;'MD - IMP'!$D$64),OFFSET(O71,0,-1*'MD - IMP'!$D$64,1,1),0)+N270</f>
        <v>0</v>
      </c>
      <c r="P270" s="531">
        <f ca="1">IF((COLUMN()-COLUMN($C270)&gt;'MD - IMP'!$D$64),OFFSET(P71,0,-1*'MD - IMP'!$D$64,1,1),0)+O270</f>
        <v>0</v>
      </c>
      <c r="Q270" s="531">
        <f ca="1">IF((COLUMN()-COLUMN($C270)&gt;'MD - IMP'!$D$64),OFFSET(Q71,0,-1*'MD - IMP'!$D$64,1,1),0)+P270</f>
        <v>0</v>
      </c>
      <c r="R270" s="531">
        <f ca="1">IF((COLUMN()-COLUMN($C270)&gt;'MD - IMP'!$D$64),OFFSET(R71,0,-1*'MD - IMP'!$D$64,1,1),0)+Q270</f>
        <v>0</v>
      </c>
      <c r="S270" s="532">
        <f ca="1">IF((COLUMN()-COLUMN($C270)&gt;'MD - IMP'!$D$64),OFFSET(S71,0,-1*'MD - IMP'!$D$64,1,1),0)+R270</f>
        <v>0</v>
      </c>
      <c r="T270" s="531">
        <f ca="1">IF((COLUMN()-COLUMN($C270)&gt;'MD - IMP'!$D$64),OFFSET(T71,0,-1*'MD - IMP'!$D$64,1,1),0)+S270</f>
        <v>0</v>
      </c>
      <c r="U270" s="531">
        <f ca="1">IF((COLUMN()-COLUMN($C270)&gt;'MD - IMP'!$D$64),OFFSET(U71,0,-1*'MD - IMP'!$D$64,1,1),0)+T270</f>
        <v>0</v>
      </c>
      <c r="V270" s="531">
        <f ca="1">IF((COLUMN()-COLUMN($C270)&gt;'MD - IMP'!$D$64),OFFSET(V71,0,-1*'MD - IMP'!$D$64,1,1),0)+U270</f>
        <v>0</v>
      </c>
      <c r="W270" s="532">
        <f ca="1">IF((COLUMN()-COLUMN($C270)&gt;'MD - IMP'!$D$64),OFFSET(W71,0,-1*'MD - IMP'!$D$64,1,1),0)+V270</f>
        <v>0</v>
      </c>
      <c r="X270" s="531">
        <f ca="1">IF((COLUMN()-COLUMN($C270)&gt;'MD - IMP'!$D$64),OFFSET(X71,0,-1*'MD - IMP'!$D$64,1,1),0)+W270</f>
        <v>0</v>
      </c>
      <c r="Y270" s="531">
        <f ca="1">IF((COLUMN()-COLUMN($C270)&gt;'MD - IMP'!$D$64),OFFSET(Y71,0,-1*'MD - IMP'!$D$64,1,1),0)+X270</f>
        <v>0</v>
      </c>
      <c r="Z270" s="531">
        <f ca="1">IF((COLUMN()-COLUMN($C270)&gt;'MD - IMP'!$D$64),OFFSET(Z71,0,-1*'MD - IMP'!$D$64,1,1),0)+Y270</f>
        <v>0</v>
      </c>
      <c r="AA270" s="532">
        <f ca="1">IF((COLUMN()-COLUMN($C270)&gt;'MD - IMP'!$D$64),OFFSET(AA71,0,-1*'MD - IMP'!$D$64,1,1),0)+Z270</f>
        <v>0</v>
      </c>
      <c r="AB270" s="531">
        <f ca="1">IF((COLUMN()-COLUMN($C270)&gt;'MD - IMP'!$D$64),OFFSET(AB71,0,-1*'MD - IMP'!$D$64,1,1),0)+AA270</f>
        <v>1</v>
      </c>
      <c r="AC270" s="531">
        <f ca="1">IF((COLUMN()-COLUMN($C270)&gt;'MD - IMP'!$D$64),OFFSET(AC71,0,-1*'MD - IMP'!$D$64,1,1),0)+AB270</f>
        <v>1</v>
      </c>
      <c r="AD270" s="531">
        <f ca="1">IF((COLUMN()-COLUMN($C270)&gt;'MD - IMP'!$D$64),OFFSET(AD71,0,-1*'MD - IMP'!$D$64,1,1),0)+AC270</f>
        <v>1</v>
      </c>
      <c r="AE270" s="533">
        <f ca="1">IF((COLUMN()-COLUMN($C270)&gt;'MD - IMP'!$D$64),OFFSET(AE71,0,-1*'MD - IMP'!$D$64,1,1),0)+AD270</f>
        <v>1</v>
      </c>
      <c r="AF270" s="16"/>
      <c r="AH270" s="16"/>
      <c r="AI270" s="16"/>
      <c r="AL270" s="15"/>
      <c r="AO270" s="15"/>
      <c r="AQ270" s="17"/>
      <c r="AR270" s="16"/>
      <c r="AU270" s="15"/>
      <c r="AX270" s="15"/>
      <c r="BA270" s="15"/>
      <c r="BC270" s="17"/>
      <c r="BD270" s="16"/>
      <c r="BG270" s="15"/>
      <c r="BJ270" s="15"/>
      <c r="BM270" s="15"/>
      <c r="BO270" s="17"/>
      <c r="BP270" s="16"/>
      <c r="BS270" s="15"/>
      <c r="BV270" s="15"/>
      <c r="BY270" s="15"/>
      <c r="CA270" s="17"/>
      <c r="CB270" s="16"/>
      <c r="CE270" s="15"/>
      <c r="CH270" s="15"/>
      <c r="CK270" s="15"/>
      <c r="CM270" s="17"/>
      <c r="CN270" s="16"/>
      <c r="CQ270" s="15"/>
      <c r="CT270" s="15"/>
      <c r="CW270" s="15"/>
      <c r="CY270" s="17"/>
      <c r="CZ270" s="16"/>
      <c r="DC270" s="15"/>
      <c r="DF270" s="15"/>
      <c r="DI270" s="15"/>
      <c r="DK270" s="17"/>
      <c r="DL270" s="16"/>
      <c r="DO270" s="15"/>
      <c r="DR270" s="15"/>
      <c r="DU270" s="15"/>
      <c r="DW270" s="17"/>
      <c r="DX270" s="16"/>
      <c r="EA270" s="15"/>
    </row>
    <row r="271" spans="2:131" s="534" customFormat="1" x14ac:dyDescent="0.25">
      <c r="B271" s="523" t="str">
        <f>'MD - IMP'!B68</f>
        <v>FN-SP</v>
      </c>
      <c r="C271" s="516"/>
      <c r="D271" s="528">
        <f ca="1">IF((COLUMN()-COLUMN($C271)&gt;'MD - IMP'!$D$64),OFFSET(D72,0,-1*'MD - IMP'!$D$64,1,1),0)+C271</f>
        <v>0</v>
      </c>
      <c r="E271" s="529">
        <f ca="1">IF((COLUMN()-COLUMN($C271)&gt;'MD - IMP'!$D$64),OFFSET(E72,0,-1*'MD - IMP'!$D$64,1,1),0)+D271</f>
        <v>0</v>
      </c>
      <c r="F271" s="529">
        <f ca="1">IF((COLUMN()-COLUMN($C271)&gt;'MD - IMP'!$D$64),OFFSET(F72,0,-1*'MD - IMP'!$D$64,1,1),0)+E271</f>
        <v>0</v>
      </c>
      <c r="G271" s="530">
        <f ca="1">IF((COLUMN()-COLUMN($C271)&gt;'MD - IMP'!$D$64),OFFSET(G72,0,-1*'MD - IMP'!$D$64,1,1),0)+F271</f>
        <v>0</v>
      </c>
      <c r="H271" s="529">
        <f ca="1">IF((COLUMN()-COLUMN($C271)&gt;'MD - IMP'!$D$64),OFFSET(H72,0,-1*'MD - IMP'!$D$64,1,1),0)+G271</f>
        <v>0</v>
      </c>
      <c r="I271" s="529">
        <f ca="1">IF((COLUMN()-COLUMN($C271)&gt;'MD - IMP'!$D$64),OFFSET(I72,0,-1*'MD - IMP'!$D$64,1,1),0)+H271</f>
        <v>0</v>
      </c>
      <c r="J271" s="529">
        <f ca="1">IF((COLUMN()-COLUMN($C271)&gt;'MD - IMP'!$D$64),OFFSET(J72,0,-1*'MD - IMP'!$D$64,1,1),0)+I271</f>
        <v>0</v>
      </c>
      <c r="K271" s="530">
        <f ca="1">IF((COLUMN()-COLUMN($C271)&gt;'MD - IMP'!$D$64),OFFSET(K72,0,-1*'MD - IMP'!$D$64,1,1),0)+J271</f>
        <v>0</v>
      </c>
      <c r="L271" s="531">
        <f ca="1">IF((COLUMN()-COLUMN($C271)&gt;'MD - IMP'!$D$64),OFFSET(L72,0,-1*'MD - IMP'!$D$64,1,1),0)+K271</f>
        <v>0</v>
      </c>
      <c r="M271" s="531">
        <f ca="1">IF((COLUMN()-COLUMN($C271)&gt;'MD - IMP'!$D$64),OFFSET(M72,0,-1*'MD - IMP'!$D$64,1,1),0)+L271</f>
        <v>0</v>
      </c>
      <c r="N271" s="531">
        <f ca="1">IF((COLUMN()-COLUMN($C271)&gt;'MD - IMP'!$D$64),OFFSET(N72,0,-1*'MD - IMP'!$D$64,1,1),0)+M271</f>
        <v>0</v>
      </c>
      <c r="O271" s="532">
        <f ca="1">IF((COLUMN()-COLUMN($C271)&gt;'MD - IMP'!$D$64),OFFSET(O72,0,-1*'MD - IMP'!$D$64,1,1),0)+N271</f>
        <v>0</v>
      </c>
      <c r="P271" s="531">
        <f ca="1">IF((COLUMN()-COLUMN($C271)&gt;'MD - IMP'!$D$64),OFFSET(P72,0,-1*'MD - IMP'!$D$64,1,1),0)+O271</f>
        <v>0</v>
      </c>
      <c r="Q271" s="531">
        <f ca="1">IF((COLUMN()-COLUMN($C271)&gt;'MD - IMP'!$D$64),OFFSET(Q72,0,-1*'MD - IMP'!$D$64,1,1),0)+P271</f>
        <v>0</v>
      </c>
      <c r="R271" s="531">
        <f ca="1">IF((COLUMN()-COLUMN($C271)&gt;'MD - IMP'!$D$64),OFFSET(R72,0,-1*'MD - IMP'!$D$64,1,1),0)+Q271</f>
        <v>0</v>
      </c>
      <c r="S271" s="532">
        <f ca="1">IF((COLUMN()-COLUMN($C271)&gt;'MD - IMP'!$D$64),OFFSET(S72,0,-1*'MD - IMP'!$D$64,1,1),0)+R271</f>
        <v>0</v>
      </c>
      <c r="T271" s="531">
        <f ca="1">IF((COLUMN()-COLUMN($C271)&gt;'MD - IMP'!$D$64),OFFSET(T72,0,-1*'MD - IMP'!$D$64,1,1),0)+S271</f>
        <v>0</v>
      </c>
      <c r="U271" s="531">
        <f ca="1">IF((COLUMN()-COLUMN($C271)&gt;'MD - IMP'!$D$64),OFFSET(U72,0,-1*'MD - IMP'!$D$64,1,1),0)+T271</f>
        <v>0</v>
      </c>
      <c r="V271" s="531">
        <f ca="1">IF((COLUMN()-COLUMN($C271)&gt;'MD - IMP'!$D$64),OFFSET(V72,0,-1*'MD - IMP'!$D$64,1,1),0)+U271</f>
        <v>0</v>
      </c>
      <c r="W271" s="532">
        <f ca="1">IF((COLUMN()-COLUMN($C271)&gt;'MD - IMP'!$D$64),OFFSET(W72,0,-1*'MD - IMP'!$D$64,1,1),0)+V271</f>
        <v>0</v>
      </c>
      <c r="X271" s="531">
        <f ca="1">IF((COLUMN()-COLUMN($C271)&gt;'MD - IMP'!$D$64),OFFSET(X72,0,-1*'MD - IMP'!$D$64,1,1),0)+W271</f>
        <v>0</v>
      </c>
      <c r="Y271" s="531">
        <f ca="1">IF((COLUMN()-COLUMN($C271)&gt;'MD - IMP'!$D$64),OFFSET(Y72,0,-1*'MD - IMP'!$D$64,1,1),0)+X271</f>
        <v>0</v>
      </c>
      <c r="Z271" s="531">
        <f ca="1">IF((COLUMN()-COLUMN($C271)&gt;'MD - IMP'!$D$64),OFFSET(Z72,0,-1*'MD - IMP'!$D$64,1,1),0)+Y271</f>
        <v>0</v>
      </c>
      <c r="AA271" s="532">
        <f ca="1">IF((COLUMN()-COLUMN($C271)&gt;'MD - IMP'!$D$64),OFFSET(AA72,0,-1*'MD - IMP'!$D$64,1,1),0)+Z271</f>
        <v>0</v>
      </c>
      <c r="AB271" s="531">
        <f ca="1">IF((COLUMN()-COLUMN($C271)&gt;'MD - IMP'!$D$64),OFFSET(AB72,0,-1*'MD - IMP'!$D$64,1,1),0)+AA271</f>
        <v>0</v>
      </c>
      <c r="AC271" s="531">
        <f ca="1">IF((COLUMN()-COLUMN($C271)&gt;'MD - IMP'!$D$64),OFFSET(AC72,0,-1*'MD - IMP'!$D$64,1,1),0)+AB271</f>
        <v>0</v>
      </c>
      <c r="AD271" s="531">
        <f ca="1">IF((COLUMN()-COLUMN($C271)&gt;'MD - IMP'!$D$64),OFFSET(AD72,0,-1*'MD - IMP'!$D$64,1,1),0)+AC271</f>
        <v>1</v>
      </c>
      <c r="AE271" s="533">
        <f ca="1">IF((COLUMN()-COLUMN($C271)&gt;'MD - IMP'!$D$64),OFFSET(AE72,0,-1*'MD - IMP'!$D$64,1,1),0)+AD271</f>
        <v>2</v>
      </c>
      <c r="AF271" s="529"/>
      <c r="AH271" s="529"/>
      <c r="AI271" s="529"/>
      <c r="AL271" s="535"/>
      <c r="AO271" s="535"/>
      <c r="AQ271" s="516"/>
      <c r="AR271" s="529"/>
      <c r="AU271" s="535"/>
      <c r="AX271" s="535"/>
      <c r="BA271" s="535"/>
      <c r="BC271" s="516"/>
      <c r="BD271" s="529"/>
      <c r="BG271" s="535"/>
      <c r="BJ271" s="535"/>
      <c r="BM271" s="535"/>
      <c r="BO271" s="516"/>
      <c r="BP271" s="529"/>
      <c r="BS271" s="535"/>
      <c r="BV271" s="535"/>
      <c r="BY271" s="535"/>
      <c r="CA271" s="516"/>
      <c r="CB271" s="529"/>
      <c r="CE271" s="535"/>
      <c r="CH271" s="535"/>
      <c r="CK271" s="535"/>
      <c r="CM271" s="516"/>
      <c r="CN271" s="529"/>
      <c r="CQ271" s="535"/>
      <c r="CT271" s="535"/>
      <c r="CW271" s="535"/>
      <c r="CY271" s="516"/>
      <c r="CZ271" s="529"/>
      <c r="DC271" s="535"/>
      <c r="DF271" s="535"/>
      <c r="DI271" s="535"/>
      <c r="DK271" s="516"/>
      <c r="DL271" s="529"/>
      <c r="DO271" s="535"/>
      <c r="DR271" s="535"/>
      <c r="DU271" s="535"/>
      <c r="DW271" s="516"/>
      <c r="DX271" s="529"/>
      <c r="EA271" s="535"/>
    </row>
    <row r="272" spans="2:131" x14ac:dyDescent="0.25">
      <c r="B272" s="11" t="str">
        <f>'MD - IMP'!B69</f>
        <v>HR-DE</v>
      </c>
      <c r="C272" s="395"/>
      <c r="D272" s="528">
        <f ca="1">IF((COLUMN()-COLUMN($C272)&gt;'MD - IMP'!$D$64),OFFSET(D73,0,-1*'MD - IMP'!$D$64,1,1),0)+C272</f>
        <v>0</v>
      </c>
      <c r="E272" s="529">
        <f ca="1">IF((COLUMN()-COLUMN($C272)&gt;'MD - IMP'!$D$64),OFFSET(E73,0,-1*'MD - IMP'!$D$64,1,1),0)+D272</f>
        <v>0</v>
      </c>
      <c r="F272" s="529">
        <f ca="1">IF((COLUMN()-COLUMN($C272)&gt;'MD - IMP'!$D$64),OFFSET(F73,0,-1*'MD - IMP'!$D$64,1,1),0)+E272</f>
        <v>0</v>
      </c>
      <c r="G272" s="530">
        <f ca="1">IF((COLUMN()-COLUMN($C272)&gt;'MD - IMP'!$D$64),OFFSET(G73,0,-1*'MD - IMP'!$D$64,1,1),0)+F272</f>
        <v>0</v>
      </c>
      <c r="H272" s="529">
        <f ca="1">IF((COLUMN()-COLUMN($C272)&gt;'MD - IMP'!$D$64),OFFSET(H73,0,-1*'MD - IMP'!$D$64,1,1),0)+G272</f>
        <v>0</v>
      </c>
      <c r="I272" s="529">
        <f ca="1">IF((COLUMN()-COLUMN($C272)&gt;'MD - IMP'!$D$64),OFFSET(I73,0,-1*'MD - IMP'!$D$64,1,1),0)+H272</f>
        <v>0</v>
      </c>
      <c r="J272" s="529">
        <f ca="1">IF((COLUMN()-COLUMN($C272)&gt;'MD - IMP'!$D$64),OFFSET(J73,0,-1*'MD - IMP'!$D$64,1,1),0)+I272</f>
        <v>0</v>
      </c>
      <c r="K272" s="530">
        <f ca="1">IF((COLUMN()-COLUMN($C272)&gt;'MD - IMP'!$D$64),OFFSET(K73,0,-1*'MD - IMP'!$D$64,1,1),0)+J272</f>
        <v>0</v>
      </c>
      <c r="L272" s="531">
        <f ca="1">IF((COLUMN()-COLUMN($C272)&gt;'MD - IMP'!$D$64),OFFSET(L73,0,-1*'MD - IMP'!$D$64,1,1),0)+K272</f>
        <v>0</v>
      </c>
      <c r="M272" s="531">
        <f ca="1">IF((COLUMN()-COLUMN($C272)&gt;'MD - IMP'!$D$64),OFFSET(M73,0,-1*'MD - IMP'!$D$64,1,1),0)+L272</f>
        <v>0</v>
      </c>
      <c r="N272" s="531">
        <f ca="1">IF((COLUMN()-COLUMN($C272)&gt;'MD - IMP'!$D$64),OFFSET(N73,0,-1*'MD - IMP'!$D$64,1,1),0)+M272</f>
        <v>0</v>
      </c>
      <c r="O272" s="532">
        <f ca="1">IF((COLUMN()-COLUMN($C272)&gt;'MD - IMP'!$D$64),OFFSET(O73,0,-1*'MD - IMP'!$D$64,1,1),0)+N272</f>
        <v>0</v>
      </c>
      <c r="P272" s="531">
        <f ca="1">IF((COLUMN()-COLUMN($C272)&gt;'MD - IMP'!$D$64),OFFSET(P73,0,-1*'MD - IMP'!$D$64,1,1),0)+O272</f>
        <v>0</v>
      </c>
      <c r="Q272" s="531">
        <f ca="1">IF((COLUMN()-COLUMN($C272)&gt;'MD - IMP'!$D$64),OFFSET(Q73,0,-1*'MD - IMP'!$D$64,1,1),0)+P272</f>
        <v>0</v>
      </c>
      <c r="R272" s="531">
        <f ca="1">IF((COLUMN()-COLUMN($C272)&gt;'MD - IMP'!$D$64),OFFSET(R73,0,-1*'MD - IMP'!$D$64,1,1),0)+Q272</f>
        <v>0</v>
      </c>
      <c r="S272" s="532">
        <f ca="1">IF((COLUMN()-COLUMN($C272)&gt;'MD - IMP'!$D$64),OFFSET(S73,0,-1*'MD - IMP'!$D$64,1,1),0)+R272</f>
        <v>0</v>
      </c>
      <c r="T272" s="531">
        <f ca="1">IF((COLUMN()-COLUMN($C272)&gt;'MD - IMP'!$D$64),OFFSET(T73,0,-1*'MD - IMP'!$D$64,1,1),0)+S272</f>
        <v>0</v>
      </c>
      <c r="U272" s="531">
        <f ca="1">IF((COLUMN()-COLUMN($C272)&gt;'MD - IMP'!$D$64),OFFSET(U73,0,-1*'MD - IMP'!$D$64,1,1),0)+T272</f>
        <v>0</v>
      </c>
      <c r="V272" s="531">
        <f ca="1">IF((COLUMN()-COLUMN($C272)&gt;'MD - IMP'!$D$64),OFFSET(V73,0,-1*'MD - IMP'!$D$64,1,1),0)+U272</f>
        <v>0</v>
      </c>
      <c r="W272" s="532">
        <f ca="1">IF((COLUMN()-COLUMN($C272)&gt;'MD - IMP'!$D$64),OFFSET(W73,0,-1*'MD - IMP'!$D$64,1,1),0)+V272</f>
        <v>0</v>
      </c>
      <c r="X272" s="531">
        <f ca="1">IF((COLUMN()-COLUMN($C272)&gt;'MD - IMP'!$D$64),OFFSET(X73,0,-1*'MD - IMP'!$D$64,1,1),0)+W272</f>
        <v>4</v>
      </c>
      <c r="Y272" s="531">
        <f ca="1">IF((COLUMN()-COLUMN($C272)&gt;'MD - IMP'!$D$64),OFFSET(Y73,0,-1*'MD - IMP'!$D$64,1,1),0)+X272</f>
        <v>4</v>
      </c>
      <c r="Z272" s="531">
        <f ca="1">IF((COLUMN()-COLUMN($C272)&gt;'MD - IMP'!$D$64),OFFSET(Z73,0,-1*'MD - IMP'!$D$64,1,1),0)+Y272</f>
        <v>4</v>
      </c>
      <c r="AA272" s="532">
        <f ca="1">IF((COLUMN()-COLUMN($C272)&gt;'MD - IMP'!$D$64),OFFSET(AA73,0,-1*'MD - IMP'!$D$64,1,1),0)+Z272</f>
        <v>4</v>
      </c>
      <c r="AB272" s="531">
        <f ca="1">IF((COLUMN()-COLUMN($C272)&gt;'MD - IMP'!$D$64),OFFSET(AB73,0,-1*'MD - IMP'!$D$64,1,1),0)+AA272</f>
        <v>4</v>
      </c>
      <c r="AC272" s="531">
        <f ca="1">IF((COLUMN()-COLUMN($C272)&gt;'MD - IMP'!$D$64),OFFSET(AC73,0,-1*'MD - IMP'!$D$64,1,1),0)+AB272</f>
        <v>8</v>
      </c>
      <c r="AD272" s="531">
        <f ca="1">IF((COLUMN()-COLUMN($C272)&gt;'MD - IMP'!$D$64),OFFSET(AD73,0,-1*'MD - IMP'!$D$64,1,1),0)+AC272</f>
        <v>8</v>
      </c>
      <c r="AE272" s="533">
        <f ca="1">IF((COLUMN()-COLUMN($C272)&gt;'MD - IMP'!$D$64),OFFSET(AE73,0,-1*'MD - IMP'!$D$64,1,1),0)+AD272</f>
        <v>8</v>
      </c>
      <c r="AF272" s="16"/>
      <c r="AH272" s="16"/>
      <c r="AI272" s="16"/>
      <c r="AL272" s="15"/>
      <c r="AO272" s="15"/>
      <c r="AQ272" s="17"/>
      <c r="AR272" s="16"/>
      <c r="AU272" s="15"/>
      <c r="AX272" s="15"/>
      <c r="BA272" s="15"/>
      <c r="BC272" s="17"/>
      <c r="BD272" s="16"/>
      <c r="BG272" s="15"/>
      <c r="BJ272" s="15"/>
      <c r="BM272" s="15"/>
      <c r="BO272" s="17"/>
      <c r="BP272" s="16"/>
      <c r="BS272" s="15"/>
      <c r="BV272" s="15"/>
      <c r="BY272" s="15"/>
      <c r="CA272" s="17"/>
      <c r="CB272" s="16"/>
      <c r="CE272" s="15"/>
      <c r="CH272" s="15"/>
      <c r="CK272" s="15"/>
      <c r="CM272" s="17"/>
      <c r="CN272" s="16"/>
      <c r="CQ272" s="15"/>
      <c r="CT272" s="15"/>
      <c r="CW272" s="15"/>
      <c r="CY272" s="17"/>
      <c r="CZ272" s="16"/>
      <c r="DC272" s="15"/>
      <c r="DF272" s="15"/>
      <c r="DI272" s="15"/>
      <c r="DK272" s="17"/>
      <c r="DL272" s="16"/>
      <c r="DO272" s="15"/>
      <c r="DR272" s="15"/>
      <c r="DU272" s="15"/>
      <c r="DW272" s="17"/>
      <c r="DX272" s="16"/>
      <c r="EA272" s="15"/>
    </row>
    <row r="273" spans="2:131" x14ac:dyDescent="0.25">
      <c r="B273" s="11" t="str">
        <f>'MD - IMP'!B70</f>
        <v>HR-SI</v>
      </c>
      <c r="C273" s="17"/>
      <c r="D273" s="528">
        <f ca="1">IF((COLUMN()-COLUMN($C273)&gt;'MD - IMP'!$D$64),OFFSET(D74,0,-1*'MD - IMP'!$D$64,1,1),0)+C273</f>
        <v>0</v>
      </c>
      <c r="E273" s="529">
        <f ca="1">IF((COLUMN()-COLUMN($C273)&gt;'MD - IMP'!$D$64),OFFSET(E74,0,-1*'MD - IMP'!$D$64,1,1),0)+D273</f>
        <v>0</v>
      </c>
      <c r="F273" s="529">
        <f ca="1">IF((COLUMN()-COLUMN($C273)&gt;'MD - IMP'!$D$64),OFFSET(F74,0,-1*'MD - IMP'!$D$64,1,1),0)+E273</f>
        <v>0</v>
      </c>
      <c r="G273" s="530">
        <f ca="1">IF((COLUMN()-COLUMN($C273)&gt;'MD - IMP'!$D$64),OFFSET(G74,0,-1*'MD - IMP'!$D$64,1,1),0)+F273</f>
        <v>0</v>
      </c>
      <c r="H273" s="529">
        <f ca="1">IF((COLUMN()-COLUMN($C273)&gt;'MD - IMP'!$D$64),OFFSET(H74,0,-1*'MD - IMP'!$D$64,1,1),0)+G273</f>
        <v>0</v>
      </c>
      <c r="I273" s="529">
        <f ca="1">IF((COLUMN()-COLUMN($C273)&gt;'MD - IMP'!$D$64),OFFSET(I74,0,-1*'MD - IMP'!$D$64,1,1),0)+H273</f>
        <v>0</v>
      </c>
      <c r="J273" s="529">
        <f ca="1">IF((COLUMN()-COLUMN($C273)&gt;'MD - IMP'!$D$64),OFFSET(J74,0,-1*'MD - IMP'!$D$64,1,1),0)+I273</f>
        <v>0</v>
      </c>
      <c r="K273" s="530">
        <f ca="1">IF((COLUMN()-COLUMN($C273)&gt;'MD - IMP'!$D$64),OFFSET(K74,0,-1*'MD - IMP'!$D$64,1,1),0)+J273</f>
        <v>0</v>
      </c>
      <c r="L273" s="531">
        <f ca="1">IF((COLUMN()-COLUMN($C273)&gt;'MD - IMP'!$D$64),OFFSET(L74,0,-1*'MD - IMP'!$D$64,1,1),0)+K273</f>
        <v>0</v>
      </c>
      <c r="M273" s="531">
        <f ca="1">IF((COLUMN()-COLUMN($C273)&gt;'MD - IMP'!$D$64),OFFSET(M74,0,-1*'MD - IMP'!$D$64,1,1),0)+L273</f>
        <v>0</v>
      </c>
      <c r="N273" s="531">
        <f ca="1">IF((COLUMN()-COLUMN($C273)&gt;'MD - IMP'!$D$64),OFFSET(N74,0,-1*'MD - IMP'!$D$64,1,1),0)+M273</f>
        <v>0</v>
      </c>
      <c r="O273" s="532">
        <f ca="1">IF((COLUMN()-COLUMN($C273)&gt;'MD - IMP'!$D$64),OFFSET(O74,0,-1*'MD - IMP'!$D$64,1,1),0)+N273</f>
        <v>0</v>
      </c>
      <c r="P273" s="531">
        <f ca="1">IF((COLUMN()-COLUMN($C273)&gt;'MD - IMP'!$D$64),OFFSET(P74,0,-1*'MD - IMP'!$D$64,1,1),0)+O273</f>
        <v>0</v>
      </c>
      <c r="Q273" s="531">
        <f ca="1">IF((COLUMN()-COLUMN($C273)&gt;'MD - IMP'!$D$64),OFFSET(Q74,0,-1*'MD - IMP'!$D$64,1,1),0)+P273</f>
        <v>0</v>
      </c>
      <c r="R273" s="531">
        <f ca="1">IF((COLUMN()-COLUMN($C273)&gt;'MD - IMP'!$D$64),OFFSET(R74,0,-1*'MD - IMP'!$D$64,1,1),0)+Q273</f>
        <v>0</v>
      </c>
      <c r="S273" s="532">
        <f ca="1">IF((COLUMN()-COLUMN($C273)&gt;'MD - IMP'!$D$64),OFFSET(S74,0,-1*'MD - IMP'!$D$64,1,1),0)+R273</f>
        <v>0</v>
      </c>
      <c r="T273" s="531">
        <f ca="1">IF((COLUMN()-COLUMN($C273)&gt;'MD - IMP'!$D$64),OFFSET(T74,0,-1*'MD - IMP'!$D$64,1,1),0)+S273</f>
        <v>0</v>
      </c>
      <c r="U273" s="531">
        <f ca="1">IF((COLUMN()-COLUMN($C273)&gt;'MD - IMP'!$D$64),OFFSET(U74,0,-1*'MD - IMP'!$D$64,1,1),0)+T273</f>
        <v>0</v>
      </c>
      <c r="V273" s="531">
        <f ca="1">IF((COLUMN()-COLUMN($C273)&gt;'MD - IMP'!$D$64),OFFSET(V74,0,-1*'MD - IMP'!$D$64,1,1),0)+U273</f>
        <v>0</v>
      </c>
      <c r="W273" s="532">
        <f ca="1">IF((COLUMN()-COLUMN($C273)&gt;'MD - IMP'!$D$64),OFFSET(W74,0,-1*'MD - IMP'!$D$64,1,1),0)+V273</f>
        <v>0</v>
      </c>
      <c r="X273" s="531">
        <f ca="1">IF((COLUMN()-COLUMN($C273)&gt;'MD - IMP'!$D$64),OFFSET(X74,0,-1*'MD - IMP'!$D$64,1,1),0)+W273</f>
        <v>1</v>
      </c>
      <c r="Y273" s="531">
        <f ca="1">IF((COLUMN()-COLUMN($C273)&gt;'MD - IMP'!$D$64),OFFSET(Y74,0,-1*'MD - IMP'!$D$64,1,1),0)+X273</f>
        <v>1</v>
      </c>
      <c r="Z273" s="531">
        <f ca="1">IF((COLUMN()-COLUMN($C273)&gt;'MD - IMP'!$D$64),OFFSET(Z74,0,-1*'MD - IMP'!$D$64,1,1),0)+Y273</f>
        <v>1</v>
      </c>
      <c r="AA273" s="532">
        <f ca="1">IF((COLUMN()-COLUMN($C273)&gt;'MD - IMP'!$D$64),OFFSET(AA74,0,-1*'MD - IMP'!$D$64,1,1),0)+Z273</f>
        <v>1</v>
      </c>
      <c r="AB273" s="531">
        <f ca="1">IF((COLUMN()-COLUMN($C273)&gt;'MD - IMP'!$D$64),OFFSET(AB74,0,-1*'MD - IMP'!$D$64,1,1),0)+AA273</f>
        <v>5</v>
      </c>
      <c r="AC273" s="531">
        <f ca="1">IF((COLUMN()-COLUMN($C273)&gt;'MD - IMP'!$D$64),OFFSET(AC74,0,-1*'MD - IMP'!$D$64,1,1),0)+AB273</f>
        <v>5</v>
      </c>
      <c r="AD273" s="531">
        <f ca="1">IF((COLUMN()-COLUMN($C273)&gt;'MD - IMP'!$D$64),OFFSET(AD74,0,-1*'MD - IMP'!$D$64,1,1),0)+AC273</f>
        <v>5</v>
      </c>
      <c r="AE273" s="533">
        <f ca="1">IF((COLUMN()-COLUMN($C273)&gt;'MD - IMP'!$D$64),OFFSET(AE74,0,-1*'MD - IMP'!$D$64,1,1),0)+AD273</f>
        <v>5</v>
      </c>
      <c r="AF273" s="16"/>
      <c r="AH273" s="16"/>
      <c r="AI273" s="16"/>
      <c r="AL273" s="15"/>
      <c r="AO273" s="15"/>
      <c r="AQ273" s="17"/>
      <c r="AR273" s="16"/>
      <c r="AU273" s="15"/>
      <c r="AX273" s="15"/>
      <c r="BA273" s="15"/>
      <c r="BC273" s="17"/>
      <c r="BD273" s="16"/>
      <c r="BG273" s="15"/>
      <c r="BJ273" s="15"/>
      <c r="BM273" s="15"/>
      <c r="BO273" s="17"/>
      <c r="BP273" s="16"/>
      <c r="BS273" s="15"/>
      <c r="BV273" s="15"/>
      <c r="BY273" s="15"/>
      <c r="CA273" s="17"/>
      <c r="CB273" s="16"/>
      <c r="CE273" s="15"/>
      <c r="CH273" s="15"/>
      <c r="CK273" s="15"/>
      <c r="CM273" s="17"/>
      <c r="CN273" s="16"/>
      <c r="CQ273" s="15"/>
      <c r="CT273" s="15"/>
      <c r="CW273" s="15"/>
      <c r="CY273" s="17"/>
      <c r="CZ273" s="16"/>
      <c r="DC273" s="15"/>
      <c r="DF273" s="15"/>
      <c r="DI273" s="15"/>
      <c r="DK273" s="17"/>
      <c r="DL273" s="16"/>
      <c r="DO273" s="15"/>
      <c r="DR273" s="15"/>
      <c r="DU273" s="15"/>
      <c r="DW273" s="17"/>
      <c r="DX273" s="16"/>
      <c r="EA273" s="15"/>
    </row>
    <row r="274" spans="2:131" x14ac:dyDescent="0.25">
      <c r="B274" s="11" t="str">
        <f>'MD - IMP'!B71</f>
        <v>HR-JI</v>
      </c>
      <c r="C274" s="17"/>
      <c r="D274" s="528">
        <f ca="1">IF((COLUMN()-COLUMN($C274)&gt;'MD - IMP'!$D$64),OFFSET(D75,0,-1*'MD - IMP'!$D$64,1,1),0)+C274</f>
        <v>0</v>
      </c>
      <c r="E274" s="529">
        <f ca="1">IF((COLUMN()-COLUMN($C274)&gt;'MD - IMP'!$D$64),OFFSET(E75,0,-1*'MD - IMP'!$D$64,1,1),0)+D274</f>
        <v>0</v>
      </c>
      <c r="F274" s="529">
        <f ca="1">IF((COLUMN()-COLUMN($C274)&gt;'MD - IMP'!$D$64),OFFSET(F75,0,-1*'MD - IMP'!$D$64,1,1),0)+E274</f>
        <v>0</v>
      </c>
      <c r="G274" s="530">
        <f ca="1">IF((COLUMN()-COLUMN($C274)&gt;'MD - IMP'!$D$64),OFFSET(G75,0,-1*'MD - IMP'!$D$64,1,1),0)+F274</f>
        <v>0</v>
      </c>
      <c r="H274" s="529">
        <f ca="1">IF((COLUMN()-COLUMN($C274)&gt;'MD - IMP'!$D$64),OFFSET(H75,0,-1*'MD - IMP'!$D$64,1,1),0)+G274</f>
        <v>0</v>
      </c>
      <c r="I274" s="529">
        <f ca="1">IF((COLUMN()-COLUMN($C274)&gt;'MD - IMP'!$D$64),OFFSET(I75,0,-1*'MD - IMP'!$D$64,1,1),0)+H274</f>
        <v>0</v>
      </c>
      <c r="J274" s="529">
        <f ca="1">IF((COLUMN()-COLUMN($C274)&gt;'MD - IMP'!$D$64),OFFSET(J75,0,-1*'MD - IMP'!$D$64,1,1),0)+I274</f>
        <v>0</v>
      </c>
      <c r="K274" s="530">
        <f ca="1">IF((COLUMN()-COLUMN($C274)&gt;'MD - IMP'!$D$64),OFFSET(K75,0,-1*'MD - IMP'!$D$64,1,1),0)+J274</f>
        <v>0</v>
      </c>
      <c r="L274" s="531">
        <f ca="1">IF((COLUMN()-COLUMN($C274)&gt;'MD - IMP'!$D$64),OFFSET(L75,0,-1*'MD - IMP'!$D$64,1,1),0)+K274</f>
        <v>0</v>
      </c>
      <c r="M274" s="531">
        <f ca="1">IF((COLUMN()-COLUMN($C274)&gt;'MD - IMP'!$D$64),OFFSET(M75,0,-1*'MD - IMP'!$D$64,1,1),0)+L274</f>
        <v>0</v>
      </c>
      <c r="N274" s="531">
        <f ca="1">IF((COLUMN()-COLUMN($C274)&gt;'MD - IMP'!$D$64),OFFSET(N75,0,-1*'MD - IMP'!$D$64,1,1),0)+M274</f>
        <v>0</v>
      </c>
      <c r="O274" s="532">
        <f ca="1">IF((COLUMN()-COLUMN($C274)&gt;'MD - IMP'!$D$64),OFFSET(O75,0,-1*'MD - IMP'!$D$64,1,1),0)+N274</f>
        <v>0</v>
      </c>
      <c r="P274" s="531">
        <f ca="1">IF((COLUMN()-COLUMN($C274)&gt;'MD - IMP'!$D$64),OFFSET(P75,0,-1*'MD - IMP'!$D$64,1,1),0)+O274</f>
        <v>0</v>
      </c>
      <c r="Q274" s="531">
        <f ca="1">IF((COLUMN()-COLUMN($C274)&gt;'MD - IMP'!$D$64),OFFSET(Q75,0,-1*'MD - IMP'!$D$64,1,1),0)+P274</f>
        <v>0</v>
      </c>
      <c r="R274" s="531">
        <f ca="1">IF((COLUMN()-COLUMN($C274)&gt;'MD - IMP'!$D$64),OFFSET(R75,0,-1*'MD - IMP'!$D$64,1,1),0)+Q274</f>
        <v>0</v>
      </c>
      <c r="S274" s="532">
        <f ca="1">IF((COLUMN()-COLUMN($C274)&gt;'MD - IMP'!$D$64),OFFSET(S75,0,-1*'MD - IMP'!$D$64,1,1),0)+R274</f>
        <v>0</v>
      </c>
      <c r="T274" s="531">
        <f ca="1">IF((COLUMN()-COLUMN($C274)&gt;'MD - IMP'!$D$64),OFFSET(T75,0,-1*'MD - IMP'!$D$64,1,1),0)+S274</f>
        <v>0</v>
      </c>
      <c r="U274" s="531">
        <f ca="1">IF((COLUMN()-COLUMN($C274)&gt;'MD - IMP'!$D$64),OFFSET(U75,0,-1*'MD - IMP'!$D$64,1,1),0)+T274</f>
        <v>0</v>
      </c>
      <c r="V274" s="531">
        <f ca="1">IF((COLUMN()-COLUMN($C274)&gt;'MD - IMP'!$D$64),OFFSET(V75,0,-1*'MD - IMP'!$D$64,1,1),0)+U274</f>
        <v>0</v>
      </c>
      <c r="W274" s="532">
        <f ca="1">IF((COLUMN()-COLUMN($C274)&gt;'MD - IMP'!$D$64),OFFSET(W75,0,-1*'MD - IMP'!$D$64,1,1),0)+V274</f>
        <v>0</v>
      </c>
      <c r="X274" s="531">
        <f ca="1">IF((COLUMN()-COLUMN($C274)&gt;'MD - IMP'!$D$64),OFFSET(X75,0,-1*'MD - IMP'!$D$64,1,1),0)+W274</f>
        <v>0</v>
      </c>
      <c r="Y274" s="531">
        <f ca="1">IF((COLUMN()-COLUMN($C274)&gt;'MD - IMP'!$D$64),OFFSET(Y75,0,-1*'MD - IMP'!$D$64,1,1),0)+X274</f>
        <v>0</v>
      </c>
      <c r="Z274" s="531">
        <f ca="1">IF((COLUMN()-COLUMN($C274)&gt;'MD - IMP'!$D$64),OFFSET(Z75,0,-1*'MD - IMP'!$D$64,1,1),0)+Y274</f>
        <v>0</v>
      </c>
      <c r="AA274" s="532">
        <f ca="1">IF((COLUMN()-COLUMN($C274)&gt;'MD - IMP'!$D$64),OFFSET(AA75,0,-1*'MD - IMP'!$D$64,1,1),0)+Z274</f>
        <v>0</v>
      </c>
      <c r="AB274" s="531">
        <f ca="1">IF((COLUMN()-COLUMN($C274)&gt;'MD - IMP'!$D$64),OFFSET(AB75,0,-1*'MD - IMP'!$D$64,1,1),0)+AA274</f>
        <v>1</v>
      </c>
      <c r="AC274" s="531">
        <f ca="1">IF((COLUMN()-COLUMN($C274)&gt;'MD - IMP'!$D$64),OFFSET(AC75,0,-1*'MD - IMP'!$D$64,1,1),0)+AB274</f>
        <v>1</v>
      </c>
      <c r="AD274" s="531">
        <f ca="1">IF((COLUMN()-COLUMN($C274)&gt;'MD - IMP'!$D$64),OFFSET(AD75,0,-1*'MD - IMP'!$D$64,1,1),0)+AC274</f>
        <v>1</v>
      </c>
      <c r="AE274" s="533">
        <f ca="1">IF((COLUMN()-COLUMN($C274)&gt;'MD - IMP'!$D$64),OFFSET(AE75,0,-1*'MD - IMP'!$D$64,1,1),0)+AD274</f>
        <v>1</v>
      </c>
      <c r="AF274" s="16"/>
      <c r="AH274" s="16"/>
      <c r="AI274" s="16"/>
      <c r="AL274" s="15"/>
      <c r="AO274" s="15"/>
      <c r="AQ274" s="17"/>
      <c r="AR274" s="16"/>
      <c r="AU274" s="15"/>
      <c r="AX274" s="15"/>
      <c r="BA274" s="15"/>
      <c r="BC274" s="17"/>
      <c r="BD274" s="16"/>
      <c r="BG274" s="15"/>
      <c r="BJ274" s="15"/>
      <c r="BM274" s="15"/>
      <c r="BO274" s="17"/>
      <c r="BP274" s="16"/>
      <c r="BS274" s="15"/>
      <c r="BV274" s="15"/>
      <c r="BY274" s="15"/>
      <c r="CA274" s="17"/>
      <c r="CB274" s="16"/>
      <c r="CE274" s="15"/>
      <c r="CH274" s="15"/>
      <c r="CK274" s="15"/>
      <c r="CM274" s="17"/>
      <c r="CN274" s="16"/>
      <c r="CQ274" s="15"/>
      <c r="CT274" s="15"/>
      <c r="CW274" s="15"/>
      <c r="CY274" s="17"/>
      <c r="CZ274" s="16"/>
      <c r="DC274" s="15"/>
      <c r="DF274" s="15"/>
      <c r="DI274" s="15"/>
      <c r="DK274" s="17"/>
      <c r="DL274" s="16"/>
      <c r="DO274" s="15"/>
      <c r="DR274" s="15"/>
      <c r="DU274" s="15"/>
      <c r="DW274" s="17"/>
      <c r="DX274" s="16"/>
      <c r="EA274" s="15"/>
    </row>
    <row r="275" spans="2:131" s="534" customFormat="1" x14ac:dyDescent="0.25">
      <c r="B275" s="523" t="str">
        <f>'MD - IMP'!B72</f>
        <v>HR-SP</v>
      </c>
      <c r="C275" s="516"/>
      <c r="D275" s="528">
        <f ca="1">IF((COLUMN()-COLUMN($C275)&gt;'MD - IMP'!$D$64),OFFSET(D76,0,-1*'MD - IMP'!$D$64,1,1),0)+C275</f>
        <v>0</v>
      </c>
      <c r="E275" s="529">
        <f ca="1">IF((COLUMN()-COLUMN($C275)&gt;'MD - IMP'!$D$64),OFFSET(E76,0,-1*'MD - IMP'!$D$64,1,1),0)+D275</f>
        <v>0</v>
      </c>
      <c r="F275" s="529">
        <f ca="1">IF((COLUMN()-COLUMN($C275)&gt;'MD - IMP'!$D$64),OFFSET(F76,0,-1*'MD - IMP'!$D$64,1,1),0)+E275</f>
        <v>0</v>
      </c>
      <c r="G275" s="530">
        <f ca="1">IF((COLUMN()-COLUMN($C275)&gt;'MD - IMP'!$D$64),OFFSET(G76,0,-1*'MD - IMP'!$D$64,1,1),0)+F275</f>
        <v>0</v>
      </c>
      <c r="H275" s="529">
        <f ca="1">IF((COLUMN()-COLUMN($C275)&gt;'MD - IMP'!$D$64),OFFSET(H76,0,-1*'MD - IMP'!$D$64,1,1),0)+G275</f>
        <v>0</v>
      </c>
      <c r="I275" s="529">
        <f ca="1">IF((COLUMN()-COLUMN($C275)&gt;'MD - IMP'!$D$64),OFFSET(I76,0,-1*'MD - IMP'!$D$64,1,1),0)+H275</f>
        <v>0</v>
      </c>
      <c r="J275" s="529">
        <f ca="1">IF((COLUMN()-COLUMN($C275)&gt;'MD - IMP'!$D$64),OFFSET(J76,0,-1*'MD - IMP'!$D$64,1,1),0)+I275</f>
        <v>0</v>
      </c>
      <c r="K275" s="530">
        <f ca="1">IF((COLUMN()-COLUMN($C275)&gt;'MD - IMP'!$D$64),OFFSET(K76,0,-1*'MD - IMP'!$D$64,1,1),0)+J275</f>
        <v>0</v>
      </c>
      <c r="L275" s="531">
        <f ca="1">IF((COLUMN()-COLUMN($C275)&gt;'MD - IMP'!$D$64),OFFSET(L76,0,-1*'MD - IMP'!$D$64,1,1),0)+K275</f>
        <v>0</v>
      </c>
      <c r="M275" s="531">
        <f ca="1">IF((COLUMN()-COLUMN($C275)&gt;'MD - IMP'!$D$64),OFFSET(M76,0,-1*'MD - IMP'!$D$64,1,1),0)+L275</f>
        <v>0</v>
      </c>
      <c r="N275" s="531">
        <f ca="1">IF((COLUMN()-COLUMN($C275)&gt;'MD - IMP'!$D$64),OFFSET(N76,0,-1*'MD - IMP'!$D$64,1,1),0)+M275</f>
        <v>0</v>
      </c>
      <c r="O275" s="532">
        <f ca="1">IF((COLUMN()-COLUMN($C275)&gt;'MD - IMP'!$D$64),OFFSET(O76,0,-1*'MD - IMP'!$D$64,1,1),0)+N275</f>
        <v>0</v>
      </c>
      <c r="P275" s="531">
        <f ca="1">IF((COLUMN()-COLUMN($C275)&gt;'MD - IMP'!$D$64),OFFSET(P76,0,-1*'MD - IMP'!$D$64,1,1),0)+O275</f>
        <v>0</v>
      </c>
      <c r="Q275" s="531">
        <f ca="1">IF((COLUMN()-COLUMN($C275)&gt;'MD - IMP'!$D$64),OFFSET(Q76,0,-1*'MD - IMP'!$D$64,1,1),0)+P275</f>
        <v>0</v>
      </c>
      <c r="R275" s="531">
        <f ca="1">IF((COLUMN()-COLUMN($C275)&gt;'MD - IMP'!$D$64),OFFSET(R76,0,-1*'MD - IMP'!$D$64,1,1),0)+Q275</f>
        <v>0</v>
      </c>
      <c r="S275" s="532">
        <f ca="1">IF((COLUMN()-COLUMN($C275)&gt;'MD - IMP'!$D$64),OFFSET(S76,0,-1*'MD - IMP'!$D$64,1,1),0)+R275</f>
        <v>0</v>
      </c>
      <c r="T275" s="531">
        <f ca="1">IF((COLUMN()-COLUMN($C275)&gt;'MD - IMP'!$D$64),OFFSET(T76,0,-1*'MD - IMP'!$D$64,1,1),0)+S275</f>
        <v>0</v>
      </c>
      <c r="U275" s="531">
        <f ca="1">IF((COLUMN()-COLUMN($C275)&gt;'MD - IMP'!$D$64),OFFSET(U76,0,-1*'MD - IMP'!$D$64,1,1),0)+T275</f>
        <v>0</v>
      </c>
      <c r="V275" s="531">
        <f ca="1">IF((COLUMN()-COLUMN($C275)&gt;'MD - IMP'!$D$64),OFFSET(V76,0,-1*'MD - IMP'!$D$64,1,1),0)+U275</f>
        <v>0</v>
      </c>
      <c r="W275" s="532">
        <f ca="1">IF((COLUMN()-COLUMN($C275)&gt;'MD - IMP'!$D$64),OFFSET(W76,0,-1*'MD - IMP'!$D$64,1,1),0)+V275</f>
        <v>0</v>
      </c>
      <c r="X275" s="531">
        <f ca="1">IF((COLUMN()-COLUMN($C275)&gt;'MD - IMP'!$D$64),OFFSET(X76,0,-1*'MD - IMP'!$D$64,1,1),0)+W275</f>
        <v>0</v>
      </c>
      <c r="Y275" s="531">
        <f ca="1">IF((COLUMN()-COLUMN($C275)&gt;'MD - IMP'!$D$64),OFFSET(Y76,0,-1*'MD - IMP'!$D$64,1,1),0)+X275</f>
        <v>0</v>
      </c>
      <c r="Z275" s="531">
        <f ca="1">IF((COLUMN()-COLUMN($C275)&gt;'MD - IMP'!$D$64),OFFSET(Z76,0,-1*'MD - IMP'!$D$64,1,1),0)+Y275</f>
        <v>0</v>
      </c>
      <c r="AA275" s="532">
        <f ca="1">IF((COLUMN()-COLUMN($C275)&gt;'MD - IMP'!$D$64),OFFSET(AA76,0,-1*'MD - IMP'!$D$64,1,1),0)+Z275</f>
        <v>0</v>
      </c>
      <c r="AB275" s="531">
        <f ca="1">IF((COLUMN()-COLUMN($C275)&gt;'MD - IMP'!$D$64),OFFSET(AB76,0,-1*'MD - IMP'!$D$64,1,1),0)+AA275</f>
        <v>0</v>
      </c>
      <c r="AC275" s="531">
        <f ca="1">IF((COLUMN()-COLUMN($C275)&gt;'MD - IMP'!$D$64),OFFSET(AC76,0,-1*'MD - IMP'!$D$64,1,1),0)+AB275</f>
        <v>0</v>
      </c>
      <c r="AD275" s="531">
        <f ca="1">IF((COLUMN()-COLUMN($C275)&gt;'MD - IMP'!$D$64),OFFSET(AD76,0,-1*'MD - IMP'!$D$64,1,1),0)+AC275</f>
        <v>1</v>
      </c>
      <c r="AE275" s="533">
        <f ca="1">IF((COLUMN()-COLUMN($C275)&gt;'MD - IMP'!$D$64),OFFSET(AE76,0,-1*'MD - IMP'!$D$64,1,1),0)+AD275</f>
        <v>2</v>
      </c>
      <c r="AF275" s="529"/>
      <c r="AH275" s="529"/>
      <c r="AI275" s="529"/>
      <c r="AL275" s="535"/>
      <c r="AO275" s="535"/>
      <c r="AQ275" s="516"/>
      <c r="AR275" s="529"/>
      <c r="AU275" s="535"/>
      <c r="AX275" s="535"/>
      <c r="BA275" s="535"/>
      <c r="BC275" s="516"/>
      <c r="BD275" s="529"/>
      <c r="BG275" s="535"/>
      <c r="BJ275" s="535"/>
      <c r="BM275" s="535"/>
      <c r="BO275" s="516"/>
      <c r="BP275" s="529"/>
      <c r="BS275" s="535"/>
      <c r="BV275" s="535"/>
      <c r="BY275" s="535"/>
      <c r="CA275" s="516"/>
      <c r="CB275" s="529"/>
      <c r="CE275" s="535"/>
      <c r="CH275" s="535"/>
      <c r="CK275" s="535"/>
      <c r="CM275" s="516"/>
      <c r="CN275" s="529"/>
      <c r="CQ275" s="535"/>
      <c r="CT275" s="535"/>
      <c r="CW275" s="535"/>
      <c r="CY275" s="516"/>
      <c r="CZ275" s="529"/>
      <c r="DC275" s="535"/>
      <c r="DF275" s="535"/>
      <c r="DI275" s="535"/>
      <c r="DK275" s="516"/>
      <c r="DL275" s="529"/>
      <c r="DO275" s="535"/>
      <c r="DR275" s="535"/>
      <c r="DU275" s="535"/>
      <c r="DW275" s="516"/>
      <c r="DX275" s="529"/>
      <c r="EA275" s="535"/>
    </row>
    <row r="276" spans="2:131" x14ac:dyDescent="0.25">
      <c r="B276" s="11" t="str">
        <f>'MD - IMP'!B73</f>
        <v>SC-DE</v>
      </c>
      <c r="C276" s="17"/>
      <c r="D276" s="528">
        <f ca="1">IF((COLUMN()-COLUMN($C276)&gt;'MD - IMP'!$D$64),OFFSET(D77,0,-1*'MD - IMP'!$D$64,1,1),0)+C276</f>
        <v>0</v>
      </c>
      <c r="E276" s="529">
        <f ca="1">IF((COLUMN()-COLUMN($C276)&gt;'MD - IMP'!$D$64),OFFSET(E77,0,-1*'MD - IMP'!$D$64,1,1),0)+D276</f>
        <v>0</v>
      </c>
      <c r="F276" s="529">
        <f ca="1">IF((COLUMN()-COLUMN($C276)&gt;'MD - IMP'!$D$64),OFFSET(F77,0,-1*'MD - IMP'!$D$64,1,1),0)+E276</f>
        <v>0</v>
      </c>
      <c r="G276" s="530">
        <f ca="1">IF((COLUMN()-COLUMN($C276)&gt;'MD - IMP'!$D$64),OFFSET(G77,0,-1*'MD - IMP'!$D$64,1,1),0)+F276</f>
        <v>0</v>
      </c>
      <c r="H276" s="529">
        <f ca="1">IF((COLUMN()-COLUMN($C276)&gt;'MD - IMP'!$D$64),OFFSET(H77,0,-1*'MD - IMP'!$D$64,1,1),0)+G276</f>
        <v>0</v>
      </c>
      <c r="I276" s="529">
        <f ca="1">IF((COLUMN()-COLUMN($C276)&gt;'MD - IMP'!$D$64),OFFSET(I77,0,-1*'MD - IMP'!$D$64,1,1),0)+H276</f>
        <v>0</v>
      </c>
      <c r="J276" s="529">
        <f ca="1">IF((COLUMN()-COLUMN($C276)&gt;'MD - IMP'!$D$64),OFFSET(J77,0,-1*'MD - IMP'!$D$64,1,1),0)+I276</f>
        <v>0</v>
      </c>
      <c r="K276" s="530">
        <f ca="1">IF((COLUMN()-COLUMN($C276)&gt;'MD - IMP'!$D$64),OFFSET(K77,0,-1*'MD - IMP'!$D$64,1,1),0)+J276</f>
        <v>0</v>
      </c>
      <c r="L276" s="531">
        <f ca="1">IF((COLUMN()-COLUMN($C276)&gt;'MD - IMP'!$D$64),OFFSET(L77,0,-1*'MD - IMP'!$D$64,1,1),0)+K276</f>
        <v>0</v>
      </c>
      <c r="M276" s="531">
        <f ca="1">IF((COLUMN()-COLUMN($C276)&gt;'MD - IMP'!$D$64),OFFSET(M77,0,-1*'MD - IMP'!$D$64,1,1),0)+L276</f>
        <v>0</v>
      </c>
      <c r="N276" s="531">
        <f ca="1">IF((COLUMN()-COLUMN($C276)&gt;'MD - IMP'!$D$64),OFFSET(N77,0,-1*'MD - IMP'!$D$64,1,1),0)+M276</f>
        <v>0</v>
      </c>
      <c r="O276" s="532">
        <f ca="1">IF((COLUMN()-COLUMN($C276)&gt;'MD - IMP'!$D$64),OFFSET(O77,0,-1*'MD - IMP'!$D$64,1,1),0)+N276</f>
        <v>0</v>
      </c>
      <c r="P276" s="531">
        <f ca="1">IF((COLUMN()-COLUMN($C276)&gt;'MD - IMP'!$D$64),OFFSET(P77,0,-1*'MD - IMP'!$D$64,1,1),0)+O276</f>
        <v>0</v>
      </c>
      <c r="Q276" s="531">
        <f ca="1">IF((COLUMN()-COLUMN($C276)&gt;'MD - IMP'!$D$64),OFFSET(Q77,0,-1*'MD - IMP'!$D$64,1,1),0)+P276</f>
        <v>0</v>
      </c>
      <c r="R276" s="531">
        <f ca="1">IF((COLUMN()-COLUMN($C276)&gt;'MD - IMP'!$D$64),OFFSET(R77,0,-1*'MD - IMP'!$D$64,1,1),0)+Q276</f>
        <v>0</v>
      </c>
      <c r="S276" s="532">
        <f ca="1">IF((COLUMN()-COLUMN($C276)&gt;'MD - IMP'!$D$64),OFFSET(S77,0,-1*'MD - IMP'!$D$64,1,1),0)+R276</f>
        <v>0</v>
      </c>
      <c r="T276" s="531">
        <f ca="1">IF((COLUMN()-COLUMN($C276)&gt;'MD - IMP'!$D$64),OFFSET(T77,0,-1*'MD - IMP'!$D$64,1,1),0)+S276</f>
        <v>0</v>
      </c>
      <c r="U276" s="531">
        <f ca="1">IF((COLUMN()-COLUMN($C276)&gt;'MD - IMP'!$D$64),OFFSET(U77,0,-1*'MD - IMP'!$D$64,1,1),0)+T276</f>
        <v>0</v>
      </c>
      <c r="V276" s="531">
        <f ca="1">IF((COLUMN()-COLUMN($C276)&gt;'MD - IMP'!$D$64),OFFSET(V77,0,-1*'MD - IMP'!$D$64,1,1),0)+U276</f>
        <v>0</v>
      </c>
      <c r="W276" s="532">
        <f ca="1">IF((COLUMN()-COLUMN($C276)&gt;'MD - IMP'!$D$64),OFFSET(W77,0,-1*'MD - IMP'!$D$64,1,1),0)+V276</f>
        <v>0</v>
      </c>
      <c r="X276" s="531">
        <f ca="1">IF((COLUMN()-COLUMN($C276)&gt;'MD - IMP'!$D$64),OFFSET(X77,0,-1*'MD - IMP'!$D$64,1,1),0)+W276</f>
        <v>4</v>
      </c>
      <c r="Y276" s="531">
        <f ca="1">IF((COLUMN()-COLUMN($C276)&gt;'MD - IMP'!$D$64),OFFSET(Y77,0,-1*'MD - IMP'!$D$64,1,1),0)+X276</f>
        <v>4</v>
      </c>
      <c r="Z276" s="531">
        <f ca="1">IF((COLUMN()-COLUMN($C276)&gt;'MD - IMP'!$D$64),OFFSET(Z77,0,-1*'MD - IMP'!$D$64,1,1),0)+Y276</f>
        <v>4</v>
      </c>
      <c r="AA276" s="532">
        <f ca="1">IF((COLUMN()-COLUMN($C276)&gt;'MD - IMP'!$D$64),OFFSET(AA77,0,-1*'MD - IMP'!$D$64,1,1),0)+Z276</f>
        <v>4</v>
      </c>
      <c r="AB276" s="531">
        <f ca="1">IF((COLUMN()-COLUMN($C276)&gt;'MD - IMP'!$D$64),OFFSET(AB77,0,-1*'MD - IMP'!$D$64,1,1),0)+AA276</f>
        <v>4</v>
      </c>
      <c r="AC276" s="531">
        <f ca="1">IF((COLUMN()-COLUMN($C276)&gt;'MD - IMP'!$D$64),OFFSET(AC77,0,-1*'MD - IMP'!$D$64,1,1),0)+AB276</f>
        <v>8</v>
      </c>
      <c r="AD276" s="531">
        <f ca="1">IF((COLUMN()-COLUMN($C276)&gt;'MD - IMP'!$D$64),OFFSET(AD77,0,-1*'MD - IMP'!$D$64,1,1),0)+AC276</f>
        <v>8</v>
      </c>
      <c r="AE276" s="533">
        <f ca="1">IF((COLUMN()-COLUMN($C276)&gt;'MD - IMP'!$D$64),OFFSET(AE77,0,-1*'MD - IMP'!$D$64,1,1),0)+AD276</f>
        <v>8</v>
      </c>
      <c r="AF276" s="16"/>
      <c r="AH276" s="16"/>
      <c r="AI276" s="16"/>
      <c r="AL276" s="15"/>
      <c r="AO276" s="15"/>
      <c r="AQ276" s="17"/>
      <c r="AR276" s="16"/>
      <c r="AU276" s="15"/>
      <c r="AX276" s="15"/>
      <c r="BA276" s="15"/>
      <c r="BC276" s="17"/>
      <c r="BD276" s="16"/>
      <c r="BG276" s="15"/>
      <c r="BJ276" s="15"/>
      <c r="BM276" s="15"/>
      <c r="BO276" s="17"/>
      <c r="BP276" s="16"/>
      <c r="BS276" s="15"/>
      <c r="BV276" s="15"/>
      <c r="BY276" s="15"/>
      <c r="CA276" s="17"/>
      <c r="CB276" s="16"/>
      <c r="CE276" s="15"/>
      <c r="CH276" s="15"/>
      <c r="CK276" s="15"/>
      <c r="CM276" s="17"/>
      <c r="CN276" s="16"/>
      <c r="CQ276" s="15"/>
      <c r="CT276" s="15"/>
      <c r="CW276" s="15"/>
      <c r="CY276" s="17"/>
      <c r="CZ276" s="16"/>
      <c r="DC276" s="15"/>
      <c r="DF276" s="15"/>
      <c r="DI276" s="15"/>
      <c r="DK276" s="17"/>
      <c r="DL276" s="16"/>
      <c r="DO276" s="15"/>
      <c r="DR276" s="15"/>
      <c r="DU276" s="15"/>
      <c r="DW276" s="17"/>
      <c r="DX276" s="16"/>
      <c r="EA276" s="15"/>
    </row>
    <row r="277" spans="2:131" x14ac:dyDescent="0.25">
      <c r="B277" s="11" t="str">
        <f>'MD - IMP'!B74</f>
        <v>SC-SI</v>
      </c>
      <c r="C277" s="17"/>
      <c r="D277" s="528">
        <f ca="1">IF((COLUMN()-COLUMN($C277)&gt;'MD - IMP'!$D$64),OFFSET(D78,0,-1*'MD - IMP'!$D$64,1,1),0)+C277</f>
        <v>0</v>
      </c>
      <c r="E277" s="529">
        <f ca="1">IF((COLUMN()-COLUMN($C277)&gt;'MD - IMP'!$D$64),OFFSET(E78,0,-1*'MD - IMP'!$D$64,1,1),0)+D277</f>
        <v>0</v>
      </c>
      <c r="F277" s="529">
        <f ca="1">IF((COLUMN()-COLUMN($C277)&gt;'MD - IMP'!$D$64),OFFSET(F78,0,-1*'MD - IMP'!$D$64,1,1),0)+E277</f>
        <v>0</v>
      </c>
      <c r="G277" s="530">
        <f ca="1">IF((COLUMN()-COLUMN($C277)&gt;'MD - IMP'!$D$64),OFFSET(G78,0,-1*'MD - IMP'!$D$64,1,1),0)+F277</f>
        <v>0</v>
      </c>
      <c r="H277" s="529">
        <f ca="1">IF((COLUMN()-COLUMN($C277)&gt;'MD - IMP'!$D$64),OFFSET(H78,0,-1*'MD - IMP'!$D$64,1,1),0)+G277</f>
        <v>0</v>
      </c>
      <c r="I277" s="529">
        <f ca="1">IF((COLUMN()-COLUMN($C277)&gt;'MD - IMP'!$D$64),OFFSET(I78,0,-1*'MD - IMP'!$D$64,1,1),0)+H277</f>
        <v>0</v>
      </c>
      <c r="J277" s="529">
        <f ca="1">IF((COLUMN()-COLUMN($C277)&gt;'MD - IMP'!$D$64),OFFSET(J78,0,-1*'MD - IMP'!$D$64,1,1),0)+I277</f>
        <v>0</v>
      </c>
      <c r="K277" s="530">
        <f ca="1">IF((COLUMN()-COLUMN($C277)&gt;'MD - IMP'!$D$64),OFFSET(K78,0,-1*'MD - IMP'!$D$64,1,1),0)+J277</f>
        <v>0</v>
      </c>
      <c r="L277" s="531">
        <f ca="1">IF((COLUMN()-COLUMN($C277)&gt;'MD - IMP'!$D$64),OFFSET(L78,0,-1*'MD - IMP'!$D$64,1,1),0)+K277</f>
        <v>0</v>
      </c>
      <c r="M277" s="531">
        <f ca="1">IF((COLUMN()-COLUMN($C277)&gt;'MD - IMP'!$D$64),OFFSET(M78,0,-1*'MD - IMP'!$D$64,1,1),0)+L277</f>
        <v>0</v>
      </c>
      <c r="N277" s="531">
        <f ca="1">IF((COLUMN()-COLUMN($C277)&gt;'MD - IMP'!$D$64),OFFSET(N78,0,-1*'MD - IMP'!$D$64,1,1),0)+M277</f>
        <v>0</v>
      </c>
      <c r="O277" s="532">
        <f ca="1">IF((COLUMN()-COLUMN($C277)&gt;'MD - IMP'!$D$64),OFFSET(O78,0,-1*'MD - IMP'!$D$64,1,1),0)+N277</f>
        <v>0</v>
      </c>
      <c r="P277" s="531">
        <f ca="1">IF((COLUMN()-COLUMN($C277)&gt;'MD - IMP'!$D$64),OFFSET(P78,0,-1*'MD - IMP'!$D$64,1,1),0)+O277</f>
        <v>0</v>
      </c>
      <c r="Q277" s="531">
        <f ca="1">IF((COLUMN()-COLUMN($C277)&gt;'MD - IMP'!$D$64),OFFSET(Q78,0,-1*'MD - IMP'!$D$64,1,1),0)+P277</f>
        <v>0</v>
      </c>
      <c r="R277" s="531">
        <f ca="1">IF((COLUMN()-COLUMN($C277)&gt;'MD - IMP'!$D$64),OFFSET(R78,0,-1*'MD - IMP'!$D$64,1,1),0)+Q277</f>
        <v>0</v>
      </c>
      <c r="S277" s="532">
        <f ca="1">IF((COLUMN()-COLUMN($C277)&gt;'MD - IMP'!$D$64),OFFSET(S78,0,-1*'MD - IMP'!$D$64,1,1),0)+R277</f>
        <v>0</v>
      </c>
      <c r="T277" s="531">
        <f ca="1">IF((COLUMN()-COLUMN($C277)&gt;'MD - IMP'!$D$64),OFFSET(T78,0,-1*'MD - IMP'!$D$64,1,1),0)+S277</f>
        <v>0</v>
      </c>
      <c r="U277" s="531">
        <f ca="1">IF((COLUMN()-COLUMN($C277)&gt;'MD - IMP'!$D$64),OFFSET(U78,0,-1*'MD - IMP'!$D$64,1,1),0)+T277</f>
        <v>0</v>
      </c>
      <c r="V277" s="531">
        <f ca="1">IF((COLUMN()-COLUMN($C277)&gt;'MD - IMP'!$D$64),OFFSET(V78,0,-1*'MD - IMP'!$D$64,1,1),0)+U277</f>
        <v>0</v>
      </c>
      <c r="W277" s="532">
        <f ca="1">IF((COLUMN()-COLUMN($C277)&gt;'MD - IMP'!$D$64),OFFSET(W78,0,-1*'MD - IMP'!$D$64,1,1),0)+V277</f>
        <v>0</v>
      </c>
      <c r="X277" s="531">
        <f ca="1">IF((COLUMN()-COLUMN($C277)&gt;'MD - IMP'!$D$64),OFFSET(X78,0,-1*'MD - IMP'!$D$64,1,1),0)+W277</f>
        <v>1</v>
      </c>
      <c r="Y277" s="531">
        <f ca="1">IF((COLUMN()-COLUMN($C277)&gt;'MD - IMP'!$D$64),OFFSET(Y78,0,-1*'MD - IMP'!$D$64,1,1),0)+X277</f>
        <v>1</v>
      </c>
      <c r="Z277" s="531">
        <f ca="1">IF((COLUMN()-COLUMN($C277)&gt;'MD - IMP'!$D$64),OFFSET(Z78,0,-1*'MD - IMP'!$D$64,1,1),0)+Y277</f>
        <v>1</v>
      </c>
      <c r="AA277" s="532">
        <f ca="1">IF((COLUMN()-COLUMN($C277)&gt;'MD - IMP'!$D$64),OFFSET(AA78,0,-1*'MD - IMP'!$D$64,1,1),0)+Z277</f>
        <v>1</v>
      </c>
      <c r="AB277" s="531">
        <f ca="1">IF((COLUMN()-COLUMN($C277)&gt;'MD - IMP'!$D$64),OFFSET(AB78,0,-1*'MD - IMP'!$D$64,1,1),0)+AA277</f>
        <v>5</v>
      </c>
      <c r="AC277" s="531">
        <f ca="1">IF((COLUMN()-COLUMN($C277)&gt;'MD - IMP'!$D$64),OFFSET(AC78,0,-1*'MD - IMP'!$D$64,1,1),0)+AB277</f>
        <v>5</v>
      </c>
      <c r="AD277" s="531">
        <f ca="1">IF((COLUMN()-COLUMN($C277)&gt;'MD - IMP'!$D$64),OFFSET(AD78,0,-1*'MD - IMP'!$D$64,1,1),0)+AC277</f>
        <v>5</v>
      </c>
      <c r="AE277" s="533">
        <f ca="1">IF((COLUMN()-COLUMN($C277)&gt;'MD - IMP'!$D$64),OFFSET(AE78,0,-1*'MD - IMP'!$D$64,1,1),0)+AD277</f>
        <v>5</v>
      </c>
      <c r="AF277" s="16"/>
      <c r="AH277" s="16"/>
      <c r="AI277" s="16"/>
      <c r="AL277" s="15"/>
      <c r="AO277" s="15"/>
      <c r="AQ277" s="17"/>
      <c r="AR277" s="16"/>
      <c r="AU277" s="15"/>
      <c r="AX277" s="15"/>
      <c r="BA277" s="15"/>
      <c r="BC277" s="17"/>
      <c r="BD277" s="16"/>
      <c r="BG277" s="15"/>
      <c r="BJ277" s="15"/>
      <c r="BM277" s="15"/>
      <c r="BO277" s="17"/>
      <c r="BP277" s="16"/>
      <c r="BS277" s="15"/>
      <c r="BV277" s="15"/>
      <c r="BY277" s="15"/>
      <c r="CA277" s="17"/>
      <c r="CB277" s="16"/>
      <c r="CE277" s="15"/>
      <c r="CH277" s="15"/>
      <c r="CK277" s="15"/>
      <c r="CM277" s="17"/>
      <c r="CN277" s="16"/>
      <c r="CQ277" s="15"/>
      <c r="CT277" s="15"/>
      <c r="CW277" s="15"/>
      <c r="CY277" s="17"/>
      <c r="CZ277" s="16"/>
      <c r="DC277" s="15"/>
      <c r="DF277" s="15"/>
      <c r="DI277" s="15"/>
      <c r="DK277" s="17"/>
      <c r="DL277" s="16"/>
      <c r="DO277" s="15"/>
      <c r="DR277" s="15"/>
      <c r="DU277" s="15"/>
      <c r="DW277" s="17"/>
      <c r="DX277" s="16"/>
      <c r="EA277" s="15"/>
    </row>
    <row r="278" spans="2:131" x14ac:dyDescent="0.25">
      <c r="B278" s="11" t="str">
        <f>'MD - IMP'!B75</f>
        <v>SC-JI</v>
      </c>
      <c r="C278" s="17"/>
      <c r="D278" s="528">
        <f ca="1">IF((COLUMN()-COLUMN($C278)&gt;'MD - IMP'!$D$64),OFFSET(D79,0,-1*'MD - IMP'!$D$64,1,1),0)+C278</f>
        <v>0</v>
      </c>
      <c r="E278" s="529">
        <f ca="1">IF((COLUMN()-COLUMN($C278)&gt;'MD - IMP'!$D$64),OFFSET(E79,0,-1*'MD - IMP'!$D$64,1,1),0)+D278</f>
        <v>0</v>
      </c>
      <c r="F278" s="529">
        <f ca="1">IF((COLUMN()-COLUMN($C278)&gt;'MD - IMP'!$D$64),OFFSET(F79,0,-1*'MD - IMP'!$D$64,1,1),0)+E278</f>
        <v>0</v>
      </c>
      <c r="G278" s="530">
        <f ca="1">IF((COLUMN()-COLUMN($C278)&gt;'MD - IMP'!$D$64),OFFSET(G79,0,-1*'MD - IMP'!$D$64,1,1),0)+F278</f>
        <v>0</v>
      </c>
      <c r="H278" s="529">
        <f ca="1">IF((COLUMN()-COLUMN($C278)&gt;'MD - IMP'!$D$64),OFFSET(H79,0,-1*'MD - IMP'!$D$64,1,1),0)+G278</f>
        <v>0</v>
      </c>
      <c r="I278" s="529">
        <f ca="1">IF((COLUMN()-COLUMN($C278)&gt;'MD - IMP'!$D$64),OFFSET(I79,0,-1*'MD - IMP'!$D$64,1,1),0)+H278</f>
        <v>0</v>
      </c>
      <c r="J278" s="529">
        <f ca="1">IF((COLUMN()-COLUMN($C278)&gt;'MD - IMP'!$D$64),OFFSET(J79,0,-1*'MD - IMP'!$D$64,1,1),0)+I278</f>
        <v>0</v>
      </c>
      <c r="K278" s="530">
        <f ca="1">IF((COLUMN()-COLUMN($C278)&gt;'MD - IMP'!$D$64),OFFSET(K79,0,-1*'MD - IMP'!$D$64,1,1),0)+J278</f>
        <v>0</v>
      </c>
      <c r="L278" s="531">
        <f ca="1">IF((COLUMN()-COLUMN($C278)&gt;'MD - IMP'!$D$64),OFFSET(L79,0,-1*'MD - IMP'!$D$64,1,1),0)+K278</f>
        <v>0</v>
      </c>
      <c r="M278" s="531">
        <f ca="1">IF((COLUMN()-COLUMN($C278)&gt;'MD - IMP'!$D$64),OFFSET(M79,0,-1*'MD - IMP'!$D$64,1,1),0)+L278</f>
        <v>0</v>
      </c>
      <c r="N278" s="531">
        <f ca="1">IF((COLUMN()-COLUMN($C278)&gt;'MD - IMP'!$D$64),OFFSET(N79,0,-1*'MD - IMP'!$D$64,1,1),0)+M278</f>
        <v>0</v>
      </c>
      <c r="O278" s="532">
        <f ca="1">IF((COLUMN()-COLUMN($C278)&gt;'MD - IMP'!$D$64),OFFSET(O79,0,-1*'MD - IMP'!$D$64,1,1),0)+N278</f>
        <v>0</v>
      </c>
      <c r="P278" s="531">
        <f ca="1">IF((COLUMN()-COLUMN($C278)&gt;'MD - IMP'!$D$64),OFFSET(P79,0,-1*'MD - IMP'!$D$64,1,1),0)+O278</f>
        <v>0</v>
      </c>
      <c r="Q278" s="531">
        <f ca="1">IF((COLUMN()-COLUMN($C278)&gt;'MD - IMP'!$D$64),OFFSET(Q79,0,-1*'MD - IMP'!$D$64,1,1),0)+P278</f>
        <v>0</v>
      </c>
      <c r="R278" s="531">
        <f ca="1">IF((COLUMN()-COLUMN($C278)&gt;'MD - IMP'!$D$64),OFFSET(R79,0,-1*'MD - IMP'!$D$64,1,1),0)+Q278</f>
        <v>0</v>
      </c>
      <c r="S278" s="532">
        <f ca="1">IF((COLUMN()-COLUMN($C278)&gt;'MD - IMP'!$D$64),OFFSET(S79,0,-1*'MD - IMP'!$D$64,1,1),0)+R278</f>
        <v>0</v>
      </c>
      <c r="T278" s="531">
        <f ca="1">IF((COLUMN()-COLUMN($C278)&gt;'MD - IMP'!$D$64),OFFSET(T79,0,-1*'MD - IMP'!$D$64,1,1),0)+S278</f>
        <v>0</v>
      </c>
      <c r="U278" s="531">
        <f ca="1">IF((COLUMN()-COLUMN($C278)&gt;'MD - IMP'!$D$64),OFFSET(U79,0,-1*'MD - IMP'!$D$64,1,1),0)+T278</f>
        <v>0</v>
      </c>
      <c r="V278" s="531">
        <f ca="1">IF((COLUMN()-COLUMN($C278)&gt;'MD - IMP'!$D$64),OFFSET(V79,0,-1*'MD - IMP'!$D$64,1,1),0)+U278</f>
        <v>0</v>
      </c>
      <c r="W278" s="532">
        <f ca="1">IF((COLUMN()-COLUMN($C278)&gt;'MD - IMP'!$D$64),OFFSET(W79,0,-1*'MD - IMP'!$D$64,1,1),0)+V278</f>
        <v>0</v>
      </c>
      <c r="X278" s="531">
        <f ca="1">IF((COLUMN()-COLUMN($C278)&gt;'MD - IMP'!$D$64),OFFSET(X79,0,-1*'MD - IMP'!$D$64,1,1),0)+W278</f>
        <v>0</v>
      </c>
      <c r="Y278" s="531">
        <f ca="1">IF((COLUMN()-COLUMN($C278)&gt;'MD - IMP'!$D$64),OFFSET(Y79,0,-1*'MD - IMP'!$D$64,1,1),0)+X278</f>
        <v>0</v>
      </c>
      <c r="Z278" s="531">
        <f ca="1">IF((COLUMN()-COLUMN($C278)&gt;'MD - IMP'!$D$64),OFFSET(Z79,0,-1*'MD - IMP'!$D$64,1,1),0)+Y278</f>
        <v>0</v>
      </c>
      <c r="AA278" s="532">
        <f ca="1">IF((COLUMN()-COLUMN($C278)&gt;'MD - IMP'!$D$64),OFFSET(AA79,0,-1*'MD - IMP'!$D$64,1,1),0)+Z278</f>
        <v>0</v>
      </c>
      <c r="AB278" s="531">
        <f ca="1">IF((COLUMN()-COLUMN($C278)&gt;'MD - IMP'!$D$64),OFFSET(AB79,0,-1*'MD - IMP'!$D$64,1,1),0)+AA278</f>
        <v>1</v>
      </c>
      <c r="AC278" s="531">
        <f ca="1">IF((COLUMN()-COLUMN($C278)&gt;'MD - IMP'!$D$64),OFFSET(AC79,0,-1*'MD - IMP'!$D$64,1,1),0)+AB278</f>
        <v>1</v>
      </c>
      <c r="AD278" s="531">
        <f ca="1">IF((COLUMN()-COLUMN($C278)&gt;'MD - IMP'!$D$64),OFFSET(AD79,0,-1*'MD - IMP'!$D$64,1,1),0)+AC278</f>
        <v>1</v>
      </c>
      <c r="AE278" s="533">
        <f ca="1">IF((COLUMN()-COLUMN($C278)&gt;'MD - IMP'!$D$64),OFFSET(AE79,0,-1*'MD - IMP'!$D$64,1,1),0)+AD278</f>
        <v>1</v>
      </c>
      <c r="AF278" s="16"/>
      <c r="AH278" s="16"/>
      <c r="AI278" s="16"/>
      <c r="AL278" s="15"/>
      <c r="AO278" s="15"/>
      <c r="AQ278" s="17"/>
      <c r="AR278" s="16"/>
      <c r="AU278" s="15"/>
      <c r="AX278" s="15"/>
      <c r="BA278" s="15"/>
      <c r="BC278" s="17"/>
      <c r="BD278" s="16"/>
      <c r="BG278" s="15"/>
      <c r="BJ278" s="15"/>
      <c r="BM278" s="15"/>
      <c r="BO278" s="17"/>
      <c r="BP278" s="16"/>
      <c r="BS278" s="15"/>
      <c r="BV278" s="15"/>
      <c r="BY278" s="15"/>
      <c r="CA278" s="17"/>
      <c r="CB278" s="16"/>
      <c r="CE278" s="15"/>
      <c r="CH278" s="15"/>
      <c r="CK278" s="15"/>
      <c r="CM278" s="17"/>
      <c r="CN278" s="16"/>
      <c r="CQ278" s="15"/>
      <c r="CT278" s="15"/>
      <c r="CW278" s="15"/>
      <c r="CY278" s="17"/>
      <c r="CZ278" s="16"/>
      <c r="DC278" s="15"/>
      <c r="DF278" s="15"/>
      <c r="DI278" s="15"/>
      <c r="DK278" s="17"/>
      <c r="DL278" s="16"/>
      <c r="DO278" s="15"/>
      <c r="DR278" s="15"/>
      <c r="DU278" s="15"/>
      <c r="DW278" s="17"/>
      <c r="DX278" s="16"/>
      <c r="EA278" s="15"/>
    </row>
    <row r="279" spans="2:131" s="534" customFormat="1" x14ac:dyDescent="0.25">
      <c r="B279" s="523" t="str">
        <f>'MD - IMP'!B76</f>
        <v>SC-SP</v>
      </c>
      <c r="C279" s="516"/>
      <c r="D279" s="528">
        <f ca="1">IF((COLUMN()-COLUMN($C279)&gt;'MD - IMP'!$D$64),OFFSET(D80,0,-1*'MD - IMP'!$D$64,1,1),0)+C279</f>
        <v>0</v>
      </c>
      <c r="E279" s="529">
        <f ca="1">IF((COLUMN()-COLUMN($C279)&gt;'MD - IMP'!$D$64),OFFSET(E80,0,-1*'MD - IMP'!$D$64,1,1),0)+D279</f>
        <v>0</v>
      </c>
      <c r="F279" s="529">
        <f ca="1">IF((COLUMN()-COLUMN($C279)&gt;'MD - IMP'!$D$64),OFFSET(F80,0,-1*'MD - IMP'!$D$64,1,1),0)+E279</f>
        <v>0</v>
      </c>
      <c r="G279" s="530">
        <f ca="1">IF((COLUMN()-COLUMN($C279)&gt;'MD - IMP'!$D$64),OFFSET(G80,0,-1*'MD - IMP'!$D$64,1,1),0)+F279</f>
        <v>0</v>
      </c>
      <c r="H279" s="529">
        <f ca="1">IF((COLUMN()-COLUMN($C279)&gt;'MD - IMP'!$D$64),OFFSET(H80,0,-1*'MD - IMP'!$D$64,1,1),0)+G279</f>
        <v>0</v>
      </c>
      <c r="I279" s="529">
        <f ca="1">IF((COLUMN()-COLUMN($C279)&gt;'MD - IMP'!$D$64),OFFSET(I80,0,-1*'MD - IMP'!$D$64,1,1),0)+H279</f>
        <v>0</v>
      </c>
      <c r="J279" s="529">
        <f ca="1">IF((COLUMN()-COLUMN($C279)&gt;'MD - IMP'!$D$64),OFFSET(J80,0,-1*'MD - IMP'!$D$64,1,1),0)+I279</f>
        <v>0</v>
      </c>
      <c r="K279" s="530">
        <f ca="1">IF((COLUMN()-COLUMN($C279)&gt;'MD - IMP'!$D$64),OFFSET(K80,0,-1*'MD - IMP'!$D$64,1,1),0)+J279</f>
        <v>0</v>
      </c>
      <c r="L279" s="531">
        <f ca="1">IF((COLUMN()-COLUMN($C279)&gt;'MD - IMP'!$D$64),OFFSET(L80,0,-1*'MD - IMP'!$D$64,1,1),0)+K279</f>
        <v>0</v>
      </c>
      <c r="M279" s="531">
        <f ca="1">IF((COLUMN()-COLUMN($C279)&gt;'MD - IMP'!$D$64),OFFSET(M80,0,-1*'MD - IMP'!$D$64,1,1),0)+L279</f>
        <v>0</v>
      </c>
      <c r="N279" s="531">
        <f ca="1">IF((COLUMN()-COLUMN($C279)&gt;'MD - IMP'!$D$64),OFFSET(N80,0,-1*'MD - IMP'!$D$64,1,1),0)+M279</f>
        <v>0</v>
      </c>
      <c r="O279" s="532">
        <f ca="1">IF((COLUMN()-COLUMN($C279)&gt;'MD - IMP'!$D$64),OFFSET(O80,0,-1*'MD - IMP'!$D$64,1,1),0)+N279</f>
        <v>0</v>
      </c>
      <c r="P279" s="531">
        <f ca="1">IF((COLUMN()-COLUMN($C279)&gt;'MD - IMP'!$D$64),OFFSET(P80,0,-1*'MD - IMP'!$D$64,1,1),0)+O279</f>
        <v>0</v>
      </c>
      <c r="Q279" s="531">
        <f ca="1">IF((COLUMN()-COLUMN($C279)&gt;'MD - IMP'!$D$64),OFFSET(Q80,0,-1*'MD - IMP'!$D$64,1,1),0)+P279</f>
        <v>0</v>
      </c>
      <c r="R279" s="531">
        <f ca="1">IF((COLUMN()-COLUMN($C279)&gt;'MD - IMP'!$D$64),OFFSET(R80,0,-1*'MD - IMP'!$D$64,1,1),0)+Q279</f>
        <v>0</v>
      </c>
      <c r="S279" s="532">
        <f ca="1">IF((COLUMN()-COLUMN($C279)&gt;'MD - IMP'!$D$64),OFFSET(S80,0,-1*'MD - IMP'!$D$64,1,1),0)+R279</f>
        <v>0</v>
      </c>
      <c r="T279" s="531">
        <f ca="1">IF((COLUMN()-COLUMN($C279)&gt;'MD - IMP'!$D$64),OFFSET(T80,0,-1*'MD - IMP'!$D$64,1,1),0)+S279</f>
        <v>0</v>
      </c>
      <c r="U279" s="531">
        <f ca="1">IF((COLUMN()-COLUMN($C279)&gt;'MD - IMP'!$D$64),OFFSET(U80,0,-1*'MD - IMP'!$D$64,1,1),0)+T279</f>
        <v>0</v>
      </c>
      <c r="V279" s="531">
        <f ca="1">IF((COLUMN()-COLUMN($C279)&gt;'MD - IMP'!$D$64),OFFSET(V80,0,-1*'MD - IMP'!$D$64,1,1),0)+U279</f>
        <v>0</v>
      </c>
      <c r="W279" s="532">
        <f ca="1">IF((COLUMN()-COLUMN($C279)&gt;'MD - IMP'!$D$64),OFFSET(W80,0,-1*'MD - IMP'!$D$64,1,1),0)+V279</f>
        <v>0</v>
      </c>
      <c r="X279" s="531">
        <f ca="1">IF((COLUMN()-COLUMN($C279)&gt;'MD - IMP'!$D$64),OFFSET(X80,0,-1*'MD - IMP'!$D$64,1,1),0)+W279</f>
        <v>0</v>
      </c>
      <c r="Y279" s="531">
        <f ca="1">IF((COLUMN()-COLUMN($C279)&gt;'MD - IMP'!$D$64),OFFSET(Y80,0,-1*'MD - IMP'!$D$64,1,1),0)+X279</f>
        <v>0</v>
      </c>
      <c r="Z279" s="531">
        <f ca="1">IF((COLUMN()-COLUMN($C279)&gt;'MD - IMP'!$D$64),OFFSET(Z80,0,-1*'MD - IMP'!$D$64,1,1),0)+Y279</f>
        <v>0</v>
      </c>
      <c r="AA279" s="532">
        <f ca="1">IF((COLUMN()-COLUMN($C279)&gt;'MD - IMP'!$D$64),OFFSET(AA80,0,-1*'MD - IMP'!$D$64,1,1),0)+Z279</f>
        <v>0</v>
      </c>
      <c r="AB279" s="531">
        <f ca="1">IF((COLUMN()-COLUMN($C279)&gt;'MD - IMP'!$D$64),OFFSET(AB80,0,-1*'MD - IMP'!$D$64,1,1),0)+AA279</f>
        <v>0</v>
      </c>
      <c r="AC279" s="531">
        <f ca="1">IF((COLUMN()-COLUMN($C279)&gt;'MD - IMP'!$D$64),OFFSET(AC80,0,-1*'MD - IMP'!$D$64,1,1),0)+AB279</f>
        <v>0</v>
      </c>
      <c r="AD279" s="531">
        <f ca="1">IF((COLUMN()-COLUMN($C279)&gt;'MD - IMP'!$D$64),OFFSET(AD80,0,-1*'MD - IMP'!$D$64,1,1),0)+AC279</f>
        <v>1</v>
      </c>
      <c r="AE279" s="533">
        <f ca="1">IF((COLUMN()-COLUMN($C279)&gt;'MD - IMP'!$D$64),OFFSET(AE80,0,-1*'MD - IMP'!$D$64,1,1),0)+AD279</f>
        <v>2</v>
      </c>
      <c r="AF279" s="529"/>
      <c r="AH279" s="529"/>
      <c r="AI279" s="529"/>
      <c r="AL279" s="535"/>
      <c r="AO279" s="535"/>
      <c r="AQ279" s="516"/>
      <c r="AR279" s="529"/>
      <c r="AU279" s="535"/>
      <c r="AX279" s="535"/>
      <c r="BA279" s="535"/>
      <c r="BC279" s="516"/>
      <c r="BD279" s="529"/>
      <c r="BG279" s="535"/>
      <c r="BJ279" s="535"/>
      <c r="BM279" s="535"/>
      <c r="BO279" s="516"/>
      <c r="BP279" s="529"/>
      <c r="BS279" s="535"/>
      <c r="BV279" s="535"/>
      <c r="BY279" s="535"/>
      <c r="CA279" s="516"/>
      <c r="CB279" s="529"/>
      <c r="CE279" s="535"/>
      <c r="CH279" s="535"/>
      <c r="CK279" s="535"/>
      <c r="CM279" s="516"/>
      <c r="CN279" s="529"/>
      <c r="CQ279" s="535"/>
      <c r="CT279" s="535"/>
      <c r="CW279" s="535"/>
      <c r="CY279" s="516"/>
      <c r="CZ279" s="529"/>
      <c r="DC279" s="535"/>
      <c r="DF279" s="535"/>
      <c r="DI279" s="535"/>
      <c r="DK279" s="516"/>
      <c r="DL279" s="529"/>
      <c r="DO279" s="535"/>
      <c r="DR279" s="535"/>
      <c r="DU279" s="535"/>
      <c r="DW279" s="516"/>
      <c r="DX279" s="529"/>
      <c r="EA279" s="535"/>
    </row>
    <row r="280" spans="2:131" x14ac:dyDescent="0.25">
      <c r="B280" s="11" t="str">
        <f>'MD - IMP'!B77</f>
        <v>OP-DE</v>
      </c>
      <c r="C280" s="17"/>
      <c r="D280" s="528">
        <f ca="1">IF((COLUMN()-COLUMN($C280)&gt;'MD - IMP'!$D$64),OFFSET(D81,0,-1*'MD - IMP'!$D$64,1,1),0)+C280</f>
        <v>0</v>
      </c>
      <c r="E280" s="529">
        <f ca="1">IF((COLUMN()-COLUMN($C280)&gt;'MD - IMP'!$D$64),OFFSET(E81,0,-1*'MD - IMP'!$D$64,1,1),0)+D280</f>
        <v>0</v>
      </c>
      <c r="F280" s="529">
        <f ca="1">IF((COLUMN()-COLUMN($C280)&gt;'MD - IMP'!$D$64),OFFSET(F81,0,-1*'MD - IMP'!$D$64,1,1),0)+E280</f>
        <v>0</v>
      </c>
      <c r="G280" s="530">
        <f ca="1">IF((COLUMN()-COLUMN($C280)&gt;'MD - IMP'!$D$64),OFFSET(G81,0,-1*'MD - IMP'!$D$64,1,1),0)+F280</f>
        <v>0</v>
      </c>
      <c r="H280" s="529">
        <f ca="1">IF((COLUMN()-COLUMN($C280)&gt;'MD - IMP'!$D$64),OFFSET(H81,0,-1*'MD - IMP'!$D$64,1,1),0)+G280</f>
        <v>0</v>
      </c>
      <c r="I280" s="529">
        <f ca="1">IF((COLUMN()-COLUMN($C280)&gt;'MD - IMP'!$D$64),OFFSET(I81,0,-1*'MD - IMP'!$D$64,1,1),0)+H280</f>
        <v>0</v>
      </c>
      <c r="J280" s="529">
        <f ca="1">IF((COLUMN()-COLUMN($C280)&gt;'MD - IMP'!$D$64),OFFSET(J81,0,-1*'MD - IMP'!$D$64,1,1),0)+I280</f>
        <v>0</v>
      </c>
      <c r="K280" s="530">
        <f ca="1">IF((COLUMN()-COLUMN($C280)&gt;'MD - IMP'!$D$64),OFFSET(K81,0,-1*'MD - IMP'!$D$64,1,1),0)+J280</f>
        <v>0</v>
      </c>
      <c r="L280" s="531">
        <f ca="1">IF((COLUMN()-COLUMN($C280)&gt;'MD - IMP'!$D$64),OFFSET(L81,0,-1*'MD - IMP'!$D$64,1,1),0)+K280</f>
        <v>0</v>
      </c>
      <c r="M280" s="531">
        <f ca="1">IF((COLUMN()-COLUMN($C280)&gt;'MD - IMP'!$D$64),OFFSET(M81,0,-1*'MD - IMP'!$D$64,1,1),0)+L280</f>
        <v>0</v>
      </c>
      <c r="N280" s="531">
        <f ca="1">IF((COLUMN()-COLUMN($C280)&gt;'MD - IMP'!$D$64),OFFSET(N81,0,-1*'MD - IMP'!$D$64,1,1),0)+M280</f>
        <v>0</v>
      </c>
      <c r="O280" s="532">
        <f ca="1">IF((COLUMN()-COLUMN($C280)&gt;'MD - IMP'!$D$64),OFFSET(O81,0,-1*'MD - IMP'!$D$64,1,1),0)+N280</f>
        <v>0</v>
      </c>
      <c r="P280" s="531">
        <f ca="1">IF((COLUMN()-COLUMN($C280)&gt;'MD - IMP'!$D$64),OFFSET(P81,0,-1*'MD - IMP'!$D$64,1,1),0)+O280</f>
        <v>0</v>
      </c>
      <c r="Q280" s="531">
        <f ca="1">IF((COLUMN()-COLUMN($C280)&gt;'MD - IMP'!$D$64),OFFSET(Q81,0,-1*'MD - IMP'!$D$64,1,1),0)+P280</f>
        <v>0</v>
      </c>
      <c r="R280" s="531">
        <f ca="1">IF((COLUMN()-COLUMN($C280)&gt;'MD - IMP'!$D$64),OFFSET(R81,0,-1*'MD - IMP'!$D$64,1,1),0)+Q280</f>
        <v>0</v>
      </c>
      <c r="S280" s="532">
        <f ca="1">IF((COLUMN()-COLUMN($C280)&gt;'MD - IMP'!$D$64),OFFSET(S81,0,-1*'MD - IMP'!$D$64,1,1),0)+R280</f>
        <v>0</v>
      </c>
      <c r="T280" s="531">
        <f ca="1">IF((COLUMN()-COLUMN($C280)&gt;'MD - IMP'!$D$64),OFFSET(T81,0,-1*'MD - IMP'!$D$64,1,1),0)+S280</f>
        <v>0</v>
      </c>
      <c r="U280" s="531">
        <f ca="1">IF((COLUMN()-COLUMN($C280)&gt;'MD - IMP'!$D$64),OFFSET(U81,0,-1*'MD - IMP'!$D$64,1,1),0)+T280</f>
        <v>0</v>
      </c>
      <c r="V280" s="531">
        <f ca="1">IF((COLUMN()-COLUMN($C280)&gt;'MD - IMP'!$D$64),OFFSET(V81,0,-1*'MD - IMP'!$D$64,1,1),0)+U280</f>
        <v>0</v>
      </c>
      <c r="W280" s="532">
        <f ca="1">IF((COLUMN()-COLUMN($C280)&gt;'MD - IMP'!$D$64),OFFSET(W81,0,-1*'MD - IMP'!$D$64,1,1),0)+V280</f>
        <v>0</v>
      </c>
      <c r="X280" s="531">
        <f ca="1">IF((COLUMN()-COLUMN($C280)&gt;'MD - IMP'!$D$64),OFFSET(X81,0,-1*'MD - IMP'!$D$64,1,1),0)+W280</f>
        <v>4</v>
      </c>
      <c r="Y280" s="531">
        <f ca="1">IF((COLUMN()-COLUMN($C280)&gt;'MD - IMP'!$D$64),OFFSET(Y81,0,-1*'MD - IMP'!$D$64,1,1),0)+X280</f>
        <v>4</v>
      </c>
      <c r="Z280" s="531">
        <f ca="1">IF((COLUMN()-COLUMN($C280)&gt;'MD - IMP'!$D$64),OFFSET(Z81,0,-1*'MD - IMP'!$D$64,1,1),0)+Y280</f>
        <v>4</v>
      </c>
      <c r="AA280" s="532">
        <f ca="1">IF((COLUMN()-COLUMN($C280)&gt;'MD - IMP'!$D$64),OFFSET(AA81,0,-1*'MD - IMP'!$D$64,1,1),0)+Z280</f>
        <v>4</v>
      </c>
      <c r="AB280" s="531">
        <f ca="1">IF((COLUMN()-COLUMN($C280)&gt;'MD - IMP'!$D$64),OFFSET(AB81,0,-1*'MD - IMP'!$D$64,1,1),0)+AA280</f>
        <v>4</v>
      </c>
      <c r="AC280" s="531">
        <f ca="1">IF((COLUMN()-COLUMN($C280)&gt;'MD - IMP'!$D$64),OFFSET(AC81,0,-1*'MD - IMP'!$D$64,1,1),0)+AB280</f>
        <v>8</v>
      </c>
      <c r="AD280" s="531">
        <f ca="1">IF((COLUMN()-COLUMN($C280)&gt;'MD - IMP'!$D$64),OFFSET(AD81,0,-1*'MD - IMP'!$D$64,1,1),0)+AC280</f>
        <v>8</v>
      </c>
      <c r="AE280" s="533">
        <f ca="1">IF((COLUMN()-COLUMN($C280)&gt;'MD - IMP'!$D$64),OFFSET(AE81,0,-1*'MD - IMP'!$D$64,1,1),0)+AD280</f>
        <v>8</v>
      </c>
      <c r="AF280" s="16"/>
      <c r="AH280" s="16"/>
      <c r="AI280" s="16"/>
      <c r="AL280" s="15"/>
      <c r="AO280" s="15"/>
      <c r="AQ280" s="17"/>
      <c r="AR280" s="16"/>
      <c r="AU280" s="15"/>
      <c r="AX280" s="15"/>
      <c r="BA280" s="15"/>
      <c r="BC280" s="17"/>
      <c r="BD280" s="16"/>
      <c r="BG280" s="15"/>
      <c r="BJ280" s="15"/>
      <c r="BM280" s="15"/>
      <c r="BO280" s="17"/>
      <c r="BP280" s="16"/>
      <c r="BS280" s="15"/>
      <c r="BV280" s="15"/>
      <c r="BY280" s="15"/>
      <c r="CA280" s="17"/>
      <c r="CB280" s="16"/>
      <c r="CE280" s="15"/>
      <c r="CH280" s="15"/>
      <c r="CK280" s="15"/>
      <c r="CM280" s="17"/>
      <c r="CN280" s="16"/>
      <c r="CQ280" s="15"/>
      <c r="CT280" s="15"/>
      <c r="CW280" s="15"/>
      <c r="CY280" s="17"/>
      <c r="CZ280" s="16"/>
      <c r="DC280" s="15"/>
      <c r="DF280" s="15"/>
      <c r="DI280" s="15"/>
      <c r="DK280" s="17"/>
      <c r="DL280" s="16"/>
      <c r="DO280" s="15"/>
      <c r="DR280" s="15"/>
      <c r="DU280" s="15"/>
      <c r="DW280" s="17"/>
      <c r="DX280" s="16"/>
      <c r="EA280" s="15"/>
    </row>
    <row r="281" spans="2:131" x14ac:dyDescent="0.25">
      <c r="B281" s="11" t="str">
        <f>'MD - IMP'!B78</f>
        <v>OP-SI</v>
      </c>
      <c r="C281" s="17"/>
      <c r="D281" s="528">
        <f ca="1">IF((COLUMN()-COLUMN($C281)&gt;'MD - IMP'!$D$64),OFFSET(D82,0,-1*'MD - IMP'!$D$64,1,1),0)+C281</f>
        <v>0</v>
      </c>
      <c r="E281" s="529">
        <f ca="1">IF((COLUMN()-COLUMN($C281)&gt;'MD - IMP'!$D$64),OFFSET(E82,0,-1*'MD - IMP'!$D$64,1,1),0)+D281</f>
        <v>0</v>
      </c>
      <c r="F281" s="529">
        <f ca="1">IF((COLUMN()-COLUMN($C281)&gt;'MD - IMP'!$D$64),OFFSET(F82,0,-1*'MD - IMP'!$D$64,1,1),0)+E281</f>
        <v>0</v>
      </c>
      <c r="G281" s="530">
        <f ca="1">IF((COLUMN()-COLUMN($C281)&gt;'MD - IMP'!$D$64),OFFSET(G82,0,-1*'MD - IMP'!$D$64,1,1),0)+F281</f>
        <v>0</v>
      </c>
      <c r="H281" s="529">
        <f ca="1">IF((COLUMN()-COLUMN($C281)&gt;'MD - IMP'!$D$64),OFFSET(H82,0,-1*'MD - IMP'!$D$64,1,1),0)+G281</f>
        <v>0</v>
      </c>
      <c r="I281" s="529">
        <f ca="1">IF((COLUMN()-COLUMN($C281)&gt;'MD - IMP'!$D$64),OFFSET(I82,0,-1*'MD - IMP'!$D$64,1,1),0)+H281</f>
        <v>0</v>
      </c>
      <c r="J281" s="529">
        <f ca="1">IF((COLUMN()-COLUMN($C281)&gt;'MD - IMP'!$D$64),OFFSET(J82,0,-1*'MD - IMP'!$D$64,1,1),0)+I281</f>
        <v>0</v>
      </c>
      <c r="K281" s="530">
        <f ca="1">IF((COLUMN()-COLUMN($C281)&gt;'MD - IMP'!$D$64),OFFSET(K82,0,-1*'MD - IMP'!$D$64,1,1),0)+J281</f>
        <v>0</v>
      </c>
      <c r="L281" s="531">
        <f ca="1">IF((COLUMN()-COLUMN($C281)&gt;'MD - IMP'!$D$64),OFFSET(L82,0,-1*'MD - IMP'!$D$64,1,1),0)+K281</f>
        <v>0</v>
      </c>
      <c r="M281" s="531">
        <f ca="1">IF((COLUMN()-COLUMN($C281)&gt;'MD - IMP'!$D$64),OFFSET(M82,0,-1*'MD - IMP'!$D$64,1,1),0)+L281</f>
        <v>0</v>
      </c>
      <c r="N281" s="531">
        <f ca="1">IF((COLUMN()-COLUMN($C281)&gt;'MD - IMP'!$D$64),OFFSET(N82,0,-1*'MD - IMP'!$D$64,1,1),0)+M281</f>
        <v>0</v>
      </c>
      <c r="O281" s="532">
        <f ca="1">IF((COLUMN()-COLUMN($C281)&gt;'MD - IMP'!$D$64),OFFSET(O82,0,-1*'MD - IMP'!$D$64,1,1),0)+N281</f>
        <v>0</v>
      </c>
      <c r="P281" s="531">
        <f ca="1">IF((COLUMN()-COLUMN($C281)&gt;'MD - IMP'!$D$64),OFFSET(P82,0,-1*'MD - IMP'!$D$64,1,1),0)+O281</f>
        <v>0</v>
      </c>
      <c r="Q281" s="531">
        <f ca="1">IF((COLUMN()-COLUMN($C281)&gt;'MD - IMP'!$D$64),OFFSET(Q82,0,-1*'MD - IMP'!$D$64,1,1),0)+P281</f>
        <v>0</v>
      </c>
      <c r="R281" s="531">
        <f ca="1">IF((COLUMN()-COLUMN($C281)&gt;'MD - IMP'!$D$64),OFFSET(R82,0,-1*'MD - IMP'!$D$64,1,1),0)+Q281</f>
        <v>0</v>
      </c>
      <c r="S281" s="532">
        <f ca="1">IF((COLUMN()-COLUMN($C281)&gt;'MD - IMP'!$D$64),OFFSET(S82,0,-1*'MD - IMP'!$D$64,1,1),0)+R281</f>
        <v>0</v>
      </c>
      <c r="T281" s="531">
        <f ca="1">IF((COLUMN()-COLUMN($C281)&gt;'MD - IMP'!$D$64),OFFSET(T82,0,-1*'MD - IMP'!$D$64,1,1),0)+S281</f>
        <v>0</v>
      </c>
      <c r="U281" s="531">
        <f ca="1">IF((COLUMN()-COLUMN($C281)&gt;'MD - IMP'!$D$64),OFFSET(U82,0,-1*'MD - IMP'!$D$64,1,1),0)+T281</f>
        <v>0</v>
      </c>
      <c r="V281" s="531">
        <f ca="1">IF((COLUMN()-COLUMN($C281)&gt;'MD - IMP'!$D$64),OFFSET(V82,0,-1*'MD - IMP'!$D$64,1,1),0)+U281</f>
        <v>0</v>
      </c>
      <c r="W281" s="532">
        <f ca="1">IF((COLUMN()-COLUMN($C281)&gt;'MD - IMP'!$D$64),OFFSET(W82,0,-1*'MD - IMP'!$D$64,1,1),0)+V281</f>
        <v>0</v>
      </c>
      <c r="X281" s="531">
        <f ca="1">IF((COLUMN()-COLUMN($C281)&gt;'MD - IMP'!$D$64),OFFSET(X82,0,-1*'MD - IMP'!$D$64,1,1),0)+W281</f>
        <v>1</v>
      </c>
      <c r="Y281" s="531">
        <f ca="1">IF((COLUMN()-COLUMN($C281)&gt;'MD - IMP'!$D$64),OFFSET(Y82,0,-1*'MD - IMP'!$D$64,1,1),0)+X281</f>
        <v>1</v>
      </c>
      <c r="Z281" s="531">
        <f ca="1">IF((COLUMN()-COLUMN($C281)&gt;'MD - IMP'!$D$64),OFFSET(Z82,0,-1*'MD - IMP'!$D$64,1,1),0)+Y281</f>
        <v>1</v>
      </c>
      <c r="AA281" s="532">
        <f ca="1">IF((COLUMN()-COLUMN($C281)&gt;'MD - IMP'!$D$64),OFFSET(AA82,0,-1*'MD - IMP'!$D$64,1,1),0)+Z281</f>
        <v>1</v>
      </c>
      <c r="AB281" s="531">
        <f ca="1">IF((COLUMN()-COLUMN($C281)&gt;'MD - IMP'!$D$64),OFFSET(AB82,0,-1*'MD - IMP'!$D$64,1,1),0)+AA281</f>
        <v>5</v>
      </c>
      <c r="AC281" s="531">
        <f ca="1">IF((COLUMN()-COLUMN($C281)&gt;'MD - IMP'!$D$64),OFFSET(AC82,0,-1*'MD - IMP'!$D$64,1,1),0)+AB281</f>
        <v>5</v>
      </c>
      <c r="AD281" s="531">
        <f ca="1">IF((COLUMN()-COLUMN($C281)&gt;'MD - IMP'!$D$64),OFFSET(AD82,0,-1*'MD - IMP'!$D$64,1,1),0)+AC281</f>
        <v>5</v>
      </c>
      <c r="AE281" s="533">
        <f ca="1">IF((COLUMN()-COLUMN($C281)&gt;'MD - IMP'!$D$64),OFFSET(AE82,0,-1*'MD - IMP'!$D$64,1,1),0)+AD281</f>
        <v>5</v>
      </c>
      <c r="AF281" s="16"/>
      <c r="AH281" s="16"/>
      <c r="AI281" s="16"/>
      <c r="AL281" s="15"/>
      <c r="AO281" s="15"/>
      <c r="AQ281" s="17"/>
      <c r="AR281" s="16"/>
      <c r="AU281" s="15"/>
      <c r="AX281" s="15"/>
      <c r="BA281" s="15"/>
      <c r="BC281" s="17"/>
      <c r="BD281" s="16"/>
      <c r="BG281" s="15"/>
      <c r="BJ281" s="15"/>
      <c r="BM281" s="15"/>
      <c r="BO281" s="17"/>
      <c r="BP281" s="16"/>
      <c r="BS281" s="15"/>
      <c r="BV281" s="15"/>
      <c r="BY281" s="15"/>
      <c r="CA281" s="17"/>
      <c r="CB281" s="16"/>
      <c r="CE281" s="15"/>
      <c r="CH281" s="15"/>
      <c r="CK281" s="15"/>
      <c r="CM281" s="17"/>
      <c r="CN281" s="16"/>
      <c r="CQ281" s="15"/>
      <c r="CT281" s="15"/>
      <c r="CW281" s="15"/>
      <c r="CY281" s="17"/>
      <c r="CZ281" s="16"/>
      <c r="DC281" s="15"/>
      <c r="DF281" s="15"/>
      <c r="DI281" s="15"/>
      <c r="DK281" s="17"/>
      <c r="DL281" s="16"/>
      <c r="DO281" s="15"/>
      <c r="DR281" s="15"/>
      <c r="DU281" s="15"/>
      <c r="DW281" s="17"/>
      <c r="DX281" s="16"/>
      <c r="EA281" s="15"/>
    </row>
    <row r="282" spans="2:131" x14ac:dyDescent="0.25">
      <c r="B282" s="11" t="str">
        <f>'MD - IMP'!B79</f>
        <v>OP-JI</v>
      </c>
      <c r="C282" s="17"/>
      <c r="D282" s="528">
        <f ca="1">IF((COLUMN()-COLUMN($C282)&gt;'MD - IMP'!$D$64),OFFSET(D83,0,-1*'MD - IMP'!$D$64,1,1),0)+C282</f>
        <v>0</v>
      </c>
      <c r="E282" s="529">
        <f ca="1">IF((COLUMN()-COLUMN($C282)&gt;'MD - IMP'!$D$64),OFFSET(E83,0,-1*'MD - IMP'!$D$64,1,1),0)+D282</f>
        <v>0</v>
      </c>
      <c r="F282" s="529">
        <f ca="1">IF((COLUMN()-COLUMN($C282)&gt;'MD - IMP'!$D$64),OFFSET(F83,0,-1*'MD - IMP'!$D$64,1,1),0)+E282</f>
        <v>0</v>
      </c>
      <c r="G282" s="530">
        <f ca="1">IF((COLUMN()-COLUMN($C282)&gt;'MD - IMP'!$D$64),OFFSET(G83,0,-1*'MD - IMP'!$D$64,1,1),0)+F282</f>
        <v>0</v>
      </c>
      <c r="H282" s="529">
        <f ca="1">IF((COLUMN()-COLUMN($C282)&gt;'MD - IMP'!$D$64),OFFSET(H83,0,-1*'MD - IMP'!$D$64,1,1),0)+G282</f>
        <v>0</v>
      </c>
      <c r="I282" s="529">
        <f ca="1">IF((COLUMN()-COLUMN($C282)&gt;'MD - IMP'!$D$64),OFFSET(I83,0,-1*'MD - IMP'!$D$64,1,1),0)+H282</f>
        <v>0</v>
      </c>
      <c r="J282" s="529">
        <f ca="1">IF((COLUMN()-COLUMN($C282)&gt;'MD - IMP'!$D$64),OFFSET(J83,0,-1*'MD - IMP'!$D$64,1,1),0)+I282</f>
        <v>0</v>
      </c>
      <c r="K282" s="530">
        <f ca="1">IF((COLUMN()-COLUMN($C282)&gt;'MD - IMP'!$D$64),OFFSET(K83,0,-1*'MD - IMP'!$D$64,1,1),0)+J282</f>
        <v>0</v>
      </c>
      <c r="L282" s="531">
        <f ca="1">IF((COLUMN()-COLUMN($C282)&gt;'MD - IMP'!$D$64),OFFSET(L83,0,-1*'MD - IMP'!$D$64,1,1),0)+K282</f>
        <v>0</v>
      </c>
      <c r="M282" s="531">
        <f ca="1">IF((COLUMN()-COLUMN($C282)&gt;'MD - IMP'!$D$64),OFFSET(M83,0,-1*'MD - IMP'!$D$64,1,1),0)+L282</f>
        <v>0</v>
      </c>
      <c r="N282" s="531">
        <f ca="1">IF((COLUMN()-COLUMN($C282)&gt;'MD - IMP'!$D$64),OFFSET(N83,0,-1*'MD - IMP'!$D$64,1,1),0)+M282</f>
        <v>0</v>
      </c>
      <c r="O282" s="532">
        <f ca="1">IF((COLUMN()-COLUMN($C282)&gt;'MD - IMP'!$D$64),OFFSET(O83,0,-1*'MD - IMP'!$D$64,1,1),0)+N282</f>
        <v>0</v>
      </c>
      <c r="P282" s="531">
        <f ca="1">IF((COLUMN()-COLUMN($C282)&gt;'MD - IMP'!$D$64),OFFSET(P83,0,-1*'MD - IMP'!$D$64,1,1),0)+O282</f>
        <v>0</v>
      </c>
      <c r="Q282" s="531">
        <f ca="1">IF((COLUMN()-COLUMN($C282)&gt;'MD - IMP'!$D$64),OFFSET(Q83,0,-1*'MD - IMP'!$D$64,1,1),0)+P282</f>
        <v>0</v>
      </c>
      <c r="R282" s="531">
        <f ca="1">IF((COLUMN()-COLUMN($C282)&gt;'MD - IMP'!$D$64),OFFSET(R83,0,-1*'MD - IMP'!$D$64,1,1),0)+Q282</f>
        <v>0</v>
      </c>
      <c r="S282" s="532">
        <f ca="1">IF((COLUMN()-COLUMN($C282)&gt;'MD - IMP'!$D$64),OFFSET(S83,0,-1*'MD - IMP'!$D$64,1,1),0)+R282</f>
        <v>0</v>
      </c>
      <c r="T282" s="531">
        <f ca="1">IF((COLUMN()-COLUMN($C282)&gt;'MD - IMP'!$D$64),OFFSET(T83,0,-1*'MD - IMP'!$D$64,1,1),0)+S282</f>
        <v>0</v>
      </c>
      <c r="U282" s="531">
        <f ca="1">IF((COLUMN()-COLUMN($C282)&gt;'MD - IMP'!$D$64),OFFSET(U83,0,-1*'MD - IMP'!$D$64,1,1),0)+T282</f>
        <v>0</v>
      </c>
      <c r="V282" s="531">
        <f ca="1">IF((COLUMN()-COLUMN($C282)&gt;'MD - IMP'!$D$64),OFFSET(V83,0,-1*'MD - IMP'!$D$64,1,1),0)+U282</f>
        <v>0</v>
      </c>
      <c r="W282" s="532">
        <f ca="1">IF((COLUMN()-COLUMN($C282)&gt;'MD - IMP'!$D$64),OFFSET(W83,0,-1*'MD - IMP'!$D$64,1,1),0)+V282</f>
        <v>0</v>
      </c>
      <c r="X282" s="531">
        <f ca="1">IF((COLUMN()-COLUMN($C282)&gt;'MD - IMP'!$D$64),OFFSET(X83,0,-1*'MD - IMP'!$D$64,1,1),0)+W282</f>
        <v>0</v>
      </c>
      <c r="Y282" s="531">
        <f ca="1">IF((COLUMN()-COLUMN($C282)&gt;'MD - IMP'!$D$64),OFFSET(Y83,0,-1*'MD - IMP'!$D$64,1,1),0)+X282</f>
        <v>0</v>
      </c>
      <c r="Z282" s="531">
        <f ca="1">IF((COLUMN()-COLUMN($C282)&gt;'MD - IMP'!$D$64),OFFSET(Z83,0,-1*'MD - IMP'!$D$64,1,1),0)+Y282</f>
        <v>0</v>
      </c>
      <c r="AA282" s="532">
        <f ca="1">IF((COLUMN()-COLUMN($C282)&gt;'MD - IMP'!$D$64),OFFSET(AA83,0,-1*'MD - IMP'!$D$64,1,1),0)+Z282</f>
        <v>0</v>
      </c>
      <c r="AB282" s="531">
        <f ca="1">IF((COLUMN()-COLUMN($C282)&gt;'MD - IMP'!$D$64),OFFSET(AB83,0,-1*'MD - IMP'!$D$64,1,1),0)+AA282</f>
        <v>1</v>
      </c>
      <c r="AC282" s="531">
        <f ca="1">IF((COLUMN()-COLUMN($C282)&gt;'MD - IMP'!$D$64),OFFSET(AC83,0,-1*'MD - IMP'!$D$64,1,1),0)+AB282</f>
        <v>1</v>
      </c>
      <c r="AD282" s="531">
        <f ca="1">IF((COLUMN()-COLUMN($C282)&gt;'MD - IMP'!$D$64),OFFSET(AD83,0,-1*'MD - IMP'!$D$64,1,1),0)+AC282</f>
        <v>1</v>
      </c>
      <c r="AE282" s="533">
        <f ca="1">IF((COLUMN()-COLUMN($C282)&gt;'MD - IMP'!$D$64),OFFSET(AE83,0,-1*'MD - IMP'!$D$64,1,1),0)+AD282</f>
        <v>1</v>
      </c>
      <c r="AF282" s="16"/>
      <c r="AH282" s="16"/>
      <c r="AI282" s="16"/>
      <c r="AL282" s="15"/>
      <c r="AO282" s="15"/>
      <c r="AQ282" s="17"/>
      <c r="AR282" s="16"/>
      <c r="AU282" s="15"/>
      <c r="AX282" s="15"/>
      <c r="BA282" s="15"/>
      <c r="BC282" s="17"/>
      <c r="BD282" s="16"/>
      <c r="BG282" s="15"/>
      <c r="BJ282" s="15"/>
      <c r="BM282" s="15"/>
      <c r="BO282" s="17"/>
      <c r="BP282" s="16"/>
      <c r="BS282" s="15"/>
      <c r="BV282" s="15"/>
      <c r="BY282" s="15"/>
      <c r="CA282" s="17"/>
      <c r="CB282" s="16"/>
      <c r="CE282" s="15"/>
      <c r="CH282" s="15"/>
      <c r="CK282" s="15"/>
      <c r="CM282" s="17"/>
      <c r="CN282" s="16"/>
      <c r="CQ282" s="15"/>
      <c r="CT282" s="15"/>
      <c r="CW282" s="15"/>
      <c r="CY282" s="17"/>
      <c r="CZ282" s="16"/>
      <c r="DC282" s="15"/>
      <c r="DF282" s="15"/>
      <c r="DI282" s="15"/>
      <c r="DK282" s="17"/>
      <c r="DL282" s="16"/>
      <c r="DO282" s="15"/>
      <c r="DR282" s="15"/>
      <c r="DU282" s="15"/>
      <c r="DW282" s="17"/>
      <c r="DX282" s="16"/>
      <c r="EA282" s="15"/>
    </row>
    <row r="283" spans="2:131" s="534" customFormat="1" x14ac:dyDescent="0.25">
      <c r="B283" s="523" t="str">
        <f>'MD - IMP'!B80</f>
        <v>OP-SP</v>
      </c>
      <c r="C283" s="516"/>
      <c r="D283" s="528">
        <f ca="1">IF((COLUMN()-COLUMN($C283)&gt;'MD - IMP'!$D$64),OFFSET(D84,0,-1*'MD - IMP'!$D$64,1,1),0)+C283</f>
        <v>0</v>
      </c>
      <c r="E283" s="529">
        <f ca="1">IF((COLUMN()-COLUMN($C283)&gt;'MD - IMP'!$D$64),OFFSET(E84,0,-1*'MD - IMP'!$D$64,1,1),0)+D283</f>
        <v>0</v>
      </c>
      <c r="F283" s="529">
        <f ca="1">IF((COLUMN()-COLUMN($C283)&gt;'MD - IMP'!$D$64),OFFSET(F84,0,-1*'MD - IMP'!$D$64,1,1),0)+E283</f>
        <v>0</v>
      </c>
      <c r="G283" s="530">
        <f ca="1">IF((COLUMN()-COLUMN($C283)&gt;'MD - IMP'!$D$64),OFFSET(G84,0,-1*'MD - IMP'!$D$64,1,1),0)+F283</f>
        <v>0</v>
      </c>
      <c r="H283" s="529">
        <f ca="1">IF((COLUMN()-COLUMN($C283)&gt;'MD - IMP'!$D$64),OFFSET(H84,0,-1*'MD - IMP'!$D$64,1,1),0)+G283</f>
        <v>0</v>
      </c>
      <c r="I283" s="529">
        <f ca="1">IF((COLUMN()-COLUMN($C283)&gt;'MD - IMP'!$D$64),OFFSET(I84,0,-1*'MD - IMP'!$D$64,1,1),0)+H283</f>
        <v>0</v>
      </c>
      <c r="J283" s="529">
        <f ca="1">IF((COLUMN()-COLUMN($C283)&gt;'MD - IMP'!$D$64),OFFSET(J84,0,-1*'MD - IMP'!$D$64,1,1),0)+I283</f>
        <v>0</v>
      </c>
      <c r="K283" s="530">
        <f ca="1">IF((COLUMN()-COLUMN($C283)&gt;'MD - IMP'!$D$64),OFFSET(K84,0,-1*'MD - IMP'!$D$64,1,1),0)+J283</f>
        <v>0</v>
      </c>
      <c r="L283" s="531">
        <f ca="1">IF((COLUMN()-COLUMN($C283)&gt;'MD - IMP'!$D$64),OFFSET(L84,0,-1*'MD - IMP'!$D$64,1,1),0)+K283</f>
        <v>0</v>
      </c>
      <c r="M283" s="531">
        <f ca="1">IF((COLUMN()-COLUMN($C283)&gt;'MD - IMP'!$D$64),OFFSET(M84,0,-1*'MD - IMP'!$D$64,1,1),0)+L283</f>
        <v>0</v>
      </c>
      <c r="N283" s="531">
        <f ca="1">IF((COLUMN()-COLUMN($C283)&gt;'MD - IMP'!$D$64),OFFSET(N84,0,-1*'MD - IMP'!$D$64,1,1),0)+M283</f>
        <v>0</v>
      </c>
      <c r="O283" s="532">
        <f ca="1">IF((COLUMN()-COLUMN($C283)&gt;'MD - IMP'!$D$64),OFFSET(O84,0,-1*'MD - IMP'!$D$64,1,1),0)+N283</f>
        <v>0</v>
      </c>
      <c r="P283" s="531">
        <f ca="1">IF((COLUMN()-COLUMN($C283)&gt;'MD - IMP'!$D$64),OFFSET(P84,0,-1*'MD - IMP'!$D$64,1,1),0)+O283</f>
        <v>0</v>
      </c>
      <c r="Q283" s="531">
        <f ca="1">IF((COLUMN()-COLUMN($C283)&gt;'MD - IMP'!$D$64),OFFSET(Q84,0,-1*'MD - IMP'!$D$64,1,1),0)+P283</f>
        <v>0</v>
      </c>
      <c r="R283" s="531">
        <f ca="1">IF((COLUMN()-COLUMN($C283)&gt;'MD - IMP'!$D$64),OFFSET(R84,0,-1*'MD - IMP'!$D$64,1,1),0)+Q283</f>
        <v>0</v>
      </c>
      <c r="S283" s="532">
        <f ca="1">IF((COLUMN()-COLUMN($C283)&gt;'MD - IMP'!$D$64),OFFSET(S84,0,-1*'MD - IMP'!$D$64,1,1),0)+R283</f>
        <v>0</v>
      </c>
      <c r="T283" s="531">
        <f ca="1">IF((COLUMN()-COLUMN($C283)&gt;'MD - IMP'!$D$64),OFFSET(T84,0,-1*'MD - IMP'!$D$64,1,1),0)+S283</f>
        <v>0</v>
      </c>
      <c r="U283" s="531">
        <f ca="1">IF((COLUMN()-COLUMN($C283)&gt;'MD - IMP'!$D$64),OFFSET(U84,0,-1*'MD - IMP'!$D$64,1,1),0)+T283</f>
        <v>0</v>
      </c>
      <c r="V283" s="531">
        <f ca="1">IF((COLUMN()-COLUMN($C283)&gt;'MD - IMP'!$D$64),OFFSET(V84,0,-1*'MD - IMP'!$D$64,1,1),0)+U283</f>
        <v>0</v>
      </c>
      <c r="W283" s="532">
        <f ca="1">IF((COLUMN()-COLUMN($C283)&gt;'MD - IMP'!$D$64),OFFSET(W84,0,-1*'MD - IMP'!$D$64,1,1),0)+V283</f>
        <v>0</v>
      </c>
      <c r="X283" s="531">
        <f ca="1">IF((COLUMN()-COLUMN($C283)&gt;'MD - IMP'!$D$64),OFFSET(X84,0,-1*'MD - IMP'!$D$64,1,1),0)+W283</f>
        <v>0</v>
      </c>
      <c r="Y283" s="531">
        <f ca="1">IF((COLUMN()-COLUMN($C283)&gt;'MD - IMP'!$D$64),OFFSET(Y84,0,-1*'MD - IMP'!$D$64,1,1),0)+X283</f>
        <v>0</v>
      </c>
      <c r="Z283" s="531">
        <f ca="1">IF((COLUMN()-COLUMN($C283)&gt;'MD - IMP'!$D$64),OFFSET(Z84,0,-1*'MD - IMP'!$D$64,1,1),0)+Y283</f>
        <v>0</v>
      </c>
      <c r="AA283" s="532">
        <f ca="1">IF((COLUMN()-COLUMN($C283)&gt;'MD - IMP'!$D$64),OFFSET(AA84,0,-1*'MD - IMP'!$D$64,1,1),0)+Z283</f>
        <v>0</v>
      </c>
      <c r="AB283" s="531">
        <f ca="1">IF((COLUMN()-COLUMN($C283)&gt;'MD - IMP'!$D$64),OFFSET(AB84,0,-1*'MD - IMP'!$D$64,1,1),0)+AA283</f>
        <v>0</v>
      </c>
      <c r="AC283" s="531">
        <f ca="1">IF((COLUMN()-COLUMN($C283)&gt;'MD - IMP'!$D$64),OFFSET(AC84,0,-1*'MD - IMP'!$D$64,1,1),0)+AB283</f>
        <v>0</v>
      </c>
      <c r="AD283" s="531">
        <f ca="1">IF((COLUMN()-COLUMN($C283)&gt;'MD - IMP'!$D$64),OFFSET(AD84,0,-1*'MD - IMP'!$D$64,1,1),0)+AC283</f>
        <v>1</v>
      </c>
      <c r="AE283" s="533">
        <f ca="1">IF((COLUMN()-COLUMN($C283)&gt;'MD - IMP'!$D$64),OFFSET(AE84,0,-1*'MD - IMP'!$D$64,1,1),0)+AD283</f>
        <v>2</v>
      </c>
      <c r="AF283" s="529"/>
      <c r="AH283" s="529"/>
      <c r="AI283" s="529"/>
      <c r="AL283" s="535"/>
      <c r="AO283" s="535"/>
      <c r="AQ283" s="516"/>
      <c r="AR283" s="529"/>
      <c r="AU283" s="535"/>
      <c r="AX283" s="535"/>
      <c r="BA283" s="535"/>
      <c r="BC283" s="516"/>
      <c r="BD283" s="529"/>
      <c r="BG283" s="535"/>
      <c r="BJ283" s="535"/>
      <c r="BM283" s="535"/>
      <c r="BO283" s="516"/>
      <c r="BP283" s="529"/>
      <c r="BS283" s="535"/>
      <c r="BV283" s="535"/>
      <c r="BY283" s="535"/>
      <c r="CA283" s="516"/>
      <c r="CB283" s="529"/>
      <c r="CE283" s="535"/>
      <c r="CH283" s="535"/>
      <c r="CK283" s="535"/>
      <c r="CM283" s="516"/>
      <c r="CN283" s="529"/>
      <c r="CQ283" s="535"/>
      <c r="CT283" s="535"/>
      <c r="CW283" s="535"/>
      <c r="CY283" s="516"/>
      <c r="CZ283" s="529"/>
      <c r="DC283" s="535"/>
      <c r="DF283" s="535"/>
      <c r="DI283" s="535"/>
      <c r="DK283" s="516"/>
      <c r="DL283" s="529"/>
      <c r="DO283" s="535"/>
      <c r="DR283" s="535"/>
      <c r="DU283" s="535"/>
      <c r="DW283" s="516"/>
      <c r="DX283" s="529"/>
      <c r="EA283" s="535"/>
    </row>
    <row r="284" spans="2:131" s="385" customFormat="1" x14ac:dyDescent="0.25">
      <c r="B284" s="460" t="str">
        <f>'MD - IMP'!B81</f>
        <v>PJMG</v>
      </c>
      <c r="C284" s="395"/>
      <c r="D284" s="406"/>
      <c r="E284" s="390"/>
      <c r="F284" s="390"/>
      <c r="G284" s="402"/>
      <c r="H284" s="390"/>
      <c r="I284" s="390"/>
      <c r="J284" s="390"/>
      <c r="K284" s="402"/>
      <c r="L284" s="520"/>
      <c r="M284" s="520"/>
      <c r="N284" s="520"/>
      <c r="O284" s="521"/>
      <c r="P284" s="520"/>
      <c r="Q284" s="520"/>
      <c r="R284" s="520"/>
      <c r="S284" s="521"/>
      <c r="T284" s="520"/>
      <c r="U284" s="520"/>
      <c r="V284" s="520"/>
      <c r="W284" s="521"/>
      <c r="X284" s="520"/>
      <c r="Y284" s="520"/>
      <c r="Z284" s="520"/>
      <c r="AA284" s="521"/>
      <c r="AB284" s="520"/>
      <c r="AC284" s="520"/>
      <c r="AD284" s="520"/>
      <c r="AE284" s="522"/>
      <c r="AF284" s="390"/>
      <c r="AH284" s="390"/>
      <c r="AI284" s="390"/>
      <c r="AL284" s="394"/>
      <c r="AO284" s="394"/>
      <c r="AQ284" s="395"/>
      <c r="AR284" s="390"/>
      <c r="AU284" s="394"/>
      <c r="AX284" s="394"/>
      <c r="BA284" s="394"/>
      <c r="BC284" s="395"/>
      <c r="BD284" s="390"/>
      <c r="BG284" s="394"/>
      <c r="BJ284" s="394"/>
      <c r="BM284" s="394"/>
      <c r="BO284" s="395"/>
      <c r="BP284" s="390"/>
      <c r="BS284" s="394"/>
      <c r="BV284" s="394"/>
      <c r="BY284" s="394"/>
      <c r="CA284" s="395"/>
      <c r="CB284" s="390"/>
      <c r="CE284" s="394"/>
      <c r="CH284" s="394"/>
      <c r="CK284" s="394"/>
      <c r="CM284" s="395"/>
      <c r="CN284" s="390"/>
      <c r="CQ284" s="394"/>
      <c r="CT284" s="394"/>
      <c r="CW284" s="394"/>
      <c r="CY284" s="395"/>
      <c r="CZ284" s="390"/>
      <c r="DC284" s="394"/>
      <c r="DF284" s="394"/>
      <c r="DI284" s="394"/>
      <c r="DK284" s="395"/>
      <c r="DL284" s="390"/>
      <c r="DO284" s="394"/>
      <c r="DR284" s="394"/>
      <c r="DU284" s="394"/>
      <c r="DW284" s="395"/>
      <c r="DX284" s="390"/>
      <c r="EA284" s="394"/>
    </row>
    <row r="285" spans="2:131" s="385" customFormat="1" x14ac:dyDescent="0.25">
      <c r="B285" s="460" t="str">
        <f>'MD - IMP'!B82</f>
        <v>SRQA</v>
      </c>
      <c r="C285" s="395"/>
      <c r="D285" s="406"/>
      <c r="E285" s="390"/>
      <c r="F285" s="390"/>
      <c r="G285" s="402"/>
      <c r="H285" s="390"/>
      <c r="I285" s="390"/>
      <c r="J285" s="390"/>
      <c r="K285" s="402"/>
      <c r="L285" s="520"/>
      <c r="M285" s="520"/>
      <c r="N285" s="520"/>
      <c r="O285" s="521"/>
      <c r="P285" s="520"/>
      <c r="Q285" s="520"/>
      <c r="R285" s="520"/>
      <c r="S285" s="521"/>
      <c r="T285" s="520"/>
      <c r="U285" s="520"/>
      <c r="V285" s="520"/>
      <c r="W285" s="521"/>
      <c r="X285" s="520"/>
      <c r="Y285" s="520"/>
      <c r="Z285" s="520"/>
      <c r="AA285" s="521"/>
      <c r="AB285" s="520"/>
      <c r="AC285" s="520"/>
      <c r="AD285" s="520"/>
      <c r="AE285" s="522"/>
      <c r="AF285" s="390"/>
      <c r="AH285" s="390"/>
      <c r="AI285" s="390"/>
      <c r="AL285" s="394"/>
      <c r="AO285" s="394"/>
      <c r="AQ285" s="395"/>
      <c r="AR285" s="390"/>
      <c r="AU285" s="394"/>
      <c r="AX285" s="394"/>
      <c r="BA285" s="394"/>
      <c r="BC285" s="395"/>
      <c r="BD285" s="390"/>
      <c r="BG285" s="394"/>
      <c r="BJ285" s="394"/>
      <c r="BM285" s="394"/>
      <c r="BO285" s="395"/>
      <c r="BP285" s="390"/>
      <c r="BS285" s="394"/>
      <c r="BV285" s="394"/>
      <c r="BY285" s="394"/>
      <c r="CA285" s="395"/>
      <c r="CB285" s="390"/>
      <c r="CE285" s="394"/>
      <c r="CH285" s="394"/>
      <c r="CK285" s="394"/>
      <c r="CM285" s="395"/>
      <c r="CN285" s="390"/>
      <c r="CQ285" s="394"/>
      <c r="CT285" s="394"/>
      <c r="CW285" s="394"/>
      <c r="CY285" s="395"/>
      <c r="CZ285" s="390"/>
      <c r="DC285" s="394"/>
      <c r="DF285" s="394"/>
      <c r="DI285" s="394"/>
      <c r="DK285" s="395"/>
      <c r="DL285" s="390"/>
      <c r="DO285" s="394"/>
      <c r="DR285" s="394"/>
      <c r="DU285" s="394"/>
      <c r="DW285" s="395"/>
      <c r="DX285" s="390"/>
      <c r="EA285" s="394"/>
    </row>
    <row r="286" spans="2:131" s="385" customFormat="1" x14ac:dyDescent="0.25">
      <c r="B286" s="460" t="str">
        <f>'MD - IMP'!B83</f>
        <v>DBA</v>
      </c>
      <c r="C286" s="395"/>
      <c r="D286" s="406"/>
      <c r="E286" s="390"/>
      <c r="F286" s="390"/>
      <c r="G286" s="402"/>
      <c r="H286" s="390"/>
      <c r="I286" s="390"/>
      <c r="J286" s="390"/>
      <c r="K286" s="402"/>
      <c r="L286" s="520"/>
      <c r="M286" s="520"/>
      <c r="N286" s="520"/>
      <c r="O286" s="521"/>
      <c r="P286" s="520"/>
      <c r="Q286" s="520"/>
      <c r="R286" s="520"/>
      <c r="S286" s="521"/>
      <c r="T286" s="520"/>
      <c r="U286" s="520"/>
      <c r="V286" s="520"/>
      <c r="W286" s="521"/>
      <c r="X286" s="520"/>
      <c r="Y286" s="520"/>
      <c r="Z286" s="520"/>
      <c r="AA286" s="521"/>
      <c r="AB286" s="520"/>
      <c r="AC286" s="520"/>
      <c r="AD286" s="520"/>
      <c r="AE286" s="522"/>
      <c r="AF286" s="390"/>
      <c r="AH286" s="390"/>
      <c r="AI286" s="390"/>
      <c r="AL286" s="394"/>
      <c r="AO286" s="394"/>
      <c r="AQ286" s="395"/>
      <c r="AR286" s="390"/>
      <c r="AU286" s="394"/>
      <c r="AX286" s="394"/>
      <c r="BA286" s="394"/>
      <c r="BC286" s="395"/>
      <c r="BD286" s="390"/>
      <c r="BG286" s="394"/>
      <c r="BJ286" s="394"/>
      <c r="BM286" s="394"/>
      <c r="BO286" s="395"/>
      <c r="BP286" s="390"/>
      <c r="BS286" s="394"/>
      <c r="BV286" s="394"/>
      <c r="BY286" s="394"/>
      <c r="CA286" s="395"/>
      <c r="CB286" s="390"/>
      <c r="CE286" s="394"/>
      <c r="CH286" s="394"/>
      <c r="CK286" s="394"/>
      <c r="CM286" s="395"/>
      <c r="CN286" s="390"/>
      <c r="CQ286" s="394"/>
      <c r="CT286" s="394"/>
      <c r="CW286" s="394"/>
      <c r="CY286" s="395"/>
      <c r="CZ286" s="390"/>
      <c r="DC286" s="394"/>
      <c r="DF286" s="394"/>
      <c r="DI286" s="394"/>
      <c r="DK286" s="395"/>
      <c r="DL286" s="390"/>
      <c r="DO286" s="394"/>
      <c r="DR286" s="394"/>
      <c r="DU286" s="394"/>
      <c r="DW286" s="395"/>
      <c r="DX286" s="390"/>
      <c r="EA286" s="394"/>
    </row>
    <row r="287" spans="2:131" s="385" customFormat="1" x14ac:dyDescent="0.25">
      <c r="B287" s="460" t="str">
        <f>'MD - IMP'!B84</f>
        <v>DVPS</v>
      </c>
      <c r="C287" s="395"/>
      <c r="D287" s="406"/>
      <c r="E287" s="390"/>
      <c r="F287" s="390"/>
      <c r="G287" s="402"/>
      <c r="H287" s="390"/>
      <c r="I287" s="390"/>
      <c r="J287" s="390"/>
      <c r="K287" s="402"/>
      <c r="L287" s="520"/>
      <c r="M287" s="520"/>
      <c r="N287" s="520"/>
      <c r="O287" s="521"/>
      <c r="P287" s="520"/>
      <c r="Q287" s="520"/>
      <c r="R287" s="520"/>
      <c r="S287" s="521"/>
      <c r="T287" s="520"/>
      <c r="U287" s="520"/>
      <c r="V287" s="520"/>
      <c r="W287" s="521"/>
      <c r="X287" s="520"/>
      <c r="Y287" s="520"/>
      <c r="Z287" s="520"/>
      <c r="AA287" s="521"/>
      <c r="AB287" s="520"/>
      <c r="AC287" s="520"/>
      <c r="AD287" s="520"/>
      <c r="AE287" s="522"/>
      <c r="AF287" s="390"/>
      <c r="AH287" s="390"/>
      <c r="AI287" s="390"/>
      <c r="AL287" s="394"/>
      <c r="AO287" s="394"/>
      <c r="AQ287" s="395"/>
      <c r="AR287" s="390"/>
      <c r="AU287" s="394"/>
      <c r="AX287" s="394"/>
      <c r="BA287" s="394"/>
      <c r="BC287" s="395"/>
      <c r="BD287" s="390"/>
      <c r="BG287" s="394"/>
      <c r="BJ287" s="394"/>
      <c r="BM287" s="394"/>
      <c r="BO287" s="395"/>
      <c r="BP287" s="390"/>
      <c r="BS287" s="394"/>
      <c r="BV287" s="394"/>
      <c r="BY287" s="394"/>
      <c r="CA287" s="395"/>
      <c r="CB287" s="390"/>
      <c r="CE287" s="394"/>
      <c r="CH287" s="394"/>
      <c r="CK287" s="394"/>
      <c r="CM287" s="395"/>
      <c r="CN287" s="390"/>
      <c r="CQ287" s="394"/>
      <c r="CT287" s="394"/>
      <c r="CW287" s="394"/>
      <c r="CY287" s="395"/>
      <c r="CZ287" s="390"/>
      <c r="DC287" s="394"/>
      <c r="DF287" s="394"/>
      <c r="DI287" s="394"/>
      <c r="DK287" s="395"/>
      <c r="DL287" s="390"/>
      <c r="DO287" s="394"/>
      <c r="DR287" s="394"/>
      <c r="DU287" s="394"/>
      <c r="DW287" s="395"/>
      <c r="DX287" s="390"/>
      <c r="EA287" s="394"/>
    </row>
    <row r="288" spans="2:131" x14ac:dyDescent="0.25">
      <c r="B288" s="11" t="str">
        <f>'MD - IMP'!B85</f>
        <v/>
      </c>
      <c r="C288" s="17"/>
      <c r="D288" s="406"/>
      <c r="E288" s="390"/>
      <c r="F288" s="390"/>
      <c r="G288" s="402"/>
      <c r="H288" s="390"/>
      <c r="I288" s="390"/>
      <c r="J288" s="390"/>
      <c r="K288" s="402"/>
      <c r="L288" s="277"/>
      <c r="M288" s="277"/>
      <c r="N288" s="277"/>
      <c r="O288" s="344"/>
      <c r="P288" s="277"/>
      <c r="Q288" s="277"/>
      <c r="R288" s="277"/>
      <c r="S288" s="344"/>
      <c r="T288" s="277"/>
      <c r="U288" s="277"/>
      <c r="V288" s="277"/>
      <c r="W288" s="344"/>
      <c r="X288" s="278"/>
      <c r="Y288" s="278"/>
      <c r="Z288" s="278"/>
      <c r="AA288" s="344"/>
      <c r="AB288" s="277"/>
      <c r="AC288" s="277"/>
      <c r="AD288" s="277"/>
      <c r="AE288" s="280"/>
      <c r="AF288" s="16"/>
      <c r="AH288" s="16"/>
      <c r="AI288" s="16"/>
      <c r="AL288" s="15"/>
      <c r="AO288" s="15"/>
      <c r="AQ288" s="17"/>
      <c r="AR288" s="16"/>
      <c r="AU288" s="15"/>
      <c r="AX288" s="15"/>
      <c r="BA288" s="15"/>
      <c r="BC288" s="17"/>
      <c r="BD288" s="16"/>
      <c r="BG288" s="15"/>
      <c r="BJ288" s="15"/>
      <c r="BM288" s="15"/>
      <c r="BO288" s="17"/>
      <c r="BP288" s="16"/>
      <c r="BS288" s="15"/>
      <c r="BV288" s="15"/>
      <c r="BY288" s="15"/>
      <c r="CA288" s="17"/>
      <c r="CB288" s="16"/>
      <c r="CE288" s="15"/>
      <c r="CH288" s="15"/>
      <c r="CK288" s="15"/>
      <c r="CM288" s="17"/>
      <c r="CN288" s="16"/>
      <c r="CQ288" s="15"/>
      <c r="CT288" s="15"/>
      <c r="CW288" s="15"/>
      <c r="CY288" s="17"/>
      <c r="CZ288" s="16"/>
      <c r="DC288" s="15"/>
      <c r="DF288" s="15"/>
      <c r="DI288" s="15"/>
      <c r="DK288" s="17"/>
      <c r="DL288" s="16"/>
      <c r="DO288" s="15"/>
      <c r="DR288" s="15"/>
      <c r="DU288" s="15"/>
      <c r="DW288" s="17"/>
    </row>
    <row r="289" spans="2:127" x14ac:dyDescent="0.25">
      <c r="B289" s="11" t="str">
        <f>'MD - IMP'!B86</f>
        <v/>
      </c>
      <c r="C289" s="17"/>
      <c r="D289" s="407"/>
      <c r="E289" s="16"/>
      <c r="F289" s="16"/>
      <c r="G289" s="350"/>
      <c r="H289" s="16"/>
      <c r="I289" s="16"/>
      <c r="J289" s="16"/>
      <c r="K289" s="350"/>
      <c r="L289" s="277"/>
      <c r="M289" s="277"/>
      <c r="N289" s="277"/>
      <c r="O289" s="344"/>
      <c r="P289" s="277"/>
      <c r="Q289" s="277"/>
      <c r="R289" s="277"/>
      <c r="S289" s="344"/>
      <c r="T289" s="277"/>
      <c r="U289" s="277"/>
      <c r="V289" s="277"/>
      <c r="W289" s="344"/>
      <c r="X289" s="278"/>
      <c r="Y289" s="278"/>
      <c r="Z289" s="278"/>
      <c r="AA289" s="344"/>
      <c r="AB289" s="277"/>
      <c r="AC289" s="277"/>
      <c r="AD289" s="277"/>
      <c r="AE289" s="280"/>
      <c r="AF289" s="16"/>
      <c r="AH289" s="16"/>
      <c r="AI289" s="16"/>
      <c r="AL289" s="15"/>
      <c r="AO289" s="15"/>
      <c r="AQ289" s="17"/>
      <c r="AR289" s="16"/>
      <c r="AU289" s="15"/>
      <c r="AX289" s="15"/>
      <c r="BA289" s="15"/>
      <c r="BC289" s="17"/>
      <c r="BD289" s="16"/>
      <c r="BG289" s="15"/>
      <c r="BJ289" s="15"/>
      <c r="BM289" s="15"/>
      <c r="BO289" s="17"/>
      <c r="BP289" s="16"/>
      <c r="BS289" s="15"/>
      <c r="BV289" s="15"/>
      <c r="BY289" s="15"/>
      <c r="CA289" s="17"/>
      <c r="CB289" s="16"/>
      <c r="CE289" s="15"/>
      <c r="CH289" s="15"/>
      <c r="CK289" s="15"/>
      <c r="CM289" s="17"/>
      <c r="CN289" s="16"/>
      <c r="CQ289" s="15"/>
      <c r="CT289" s="15"/>
      <c r="CW289" s="15"/>
      <c r="CY289" s="17"/>
      <c r="CZ289" s="16"/>
      <c r="DC289" s="15"/>
      <c r="DF289" s="15"/>
      <c r="DI289" s="15"/>
      <c r="DK289" s="17"/>
      <c r="DL289" s="16"/>
      <c r="DO289" s="15"/>
      <c r="DR289" s="15"/>
      <c r="DU289" s="15"/>
      <c r="DW289" s="17"/>
    </row>
    <row r="290" spans="2:127" x14ac:dyDescent="0.25">
      <c r="B290" s="11" t="str">
        <f>'MD - IMP'!B87</f>
        <v/>
      </c>
      <c r="C290" s="17"/>
      <c r="D290" s="407"/>
      <c r="E290" s="16"/>
      <c r="F290" s="16"/>
      <c r="G290" s="350"/>
      <c r="H290" s="16"/>
      <c r="I290" s="16"/>
      <c r="J290" s="16"/>
      <c r="K290" s="350"/>
      <c r="L290" s="277"/>
      <c r="M290" s="277"/>
      <c r="N290" s="277"/>
      <c r="O290" s="344"/>
      <c r="P290" s="277"/>
      <c r="Q290" s="277"/>
      <c r="R290" s="277"/>
      <c r="S290" s="344"/>
      <c r="T290" s="277"/>
      <c r="U290" s="277"/>
      <c r="V290" s="277"/>
      <c r="W290" s="344"/>
      <c r="X290" s="278"/>
      <c r="Y290" s="278"/>
      <c r="Z290" s="278"/>
      <c r="AA290" s="344"/>
      <c r="AB290" s="277"/>
      <c r="AC290" s="277"/>
      <c r="AD290" s="277"/>
      <c r="AE290" s="280"/>
      <c r="AF290" s="16"/>
      <c r="AH290" s="16"/>
      <c r="AI290" s="16"/>
      <c r="AL290" s="15"/>
      <c r="AO290" s="15"/>
      <c r="AQ290" s="17"/>
      <c r="AR290" s="16"/>
      <c r="AU290" s="15"/>
      <c r="AX290" s="15"/>
      <c r="BA290" s="15"/>
      <c r="BC290" s="17"/>
      <c r="BD290" s="16"/>
      <c r="BG290" s="15"/>
      <c r="BJ290" s="15"/>
      <c r="BM290" s="15"/>
      <c r="BO290" s="17"/>
      <c r="BP290" s="16"/>
      <c r="BS290" s="15"/>
      <c r="BV290" s="15"/>
      <c r="BY290" s="15"/>
      <c r="CA290" s="17"/>
      <c r="CB290" s="16"/>
      <c r="CE290" s="15"/>
      <c r="CH290" s="15"/>
      <c r="CK290" s="15"/>
      <c r="CM290" s="17"/>
      <c r="CN290" s="16"/>
      <c r="CQ290" s="15"/>
      <c r="CT290" s="15"/>
      <c r="CW290" s="15"/>
      <c r="CY290" s="17"/>
      <c r="CZ290" s="16"/>
      <c r="DC290" s="15"/>
      <c r="DF290" s="15"/>
      <c r="DI290" s="15"/>
      <c r="DK290" s="17"/>
      <c r="DL290" s="16"/>
      <c r="DO290" s="15"/>
      <c r="DR290" s="15"/>
      <c r="DU290" s="15"/>
      <c r="DW290" s="17"/>
    </row>
    <row r="291" spans="2:127" ht="17.25" thickBot="1" x14ac:dyDescent="0.3">
      <c r="B291" s="11" t="str">
        <f>'MD - IMP'!B88</f>
        <v/>
      </c>
      <c r="C291" s="17"/>
      <c r="D291" s="407"/>
      <c r="E291" s="16"/>
      <c r="F291" s="16"/>
      <c r="G291" s="350"/>
      <c r="H291" s="16"/>
      <c r="I291" s="16"/>
      <c r="J291" s="16"/>
      <c r="K291" s="350"/>
      <c r="L291" s="277"/>
      <c r="M291" s="277"/>
      <c r="N291" s="277"/>
      <c r="O291" s="344"/>
      <c r="P291" s="277"/>
      <c r="Q291" s="277"/>
      <c r="R291" s="277"/>
      <c r="S291" s="344"/>
      <c r="T291" s="277"/>
      <c r="U291" s="277"/>
      <c r="V291" s="277"/>
      <c r="W291" s="344"/>
      <c r="X291" s="278"/>
      <c r="Y291" s="278"/>
      <c r="Z291" s="278"/>
      <c r="AA291" s="344"/>
      <c r="AB291" s="277"/>
      <c r="AC291" s="277"/>
      <c r="AD291" s="277"/>
      <c r="AE291" s="280"/>
      <c r="AF291" s="16"/>
      <c r="AH291" s="16"/>
      <c r="AI291" s="16"/>
      <c r="AL291" s="15"/>
      <c r="AO291" s="15"/>
      <c r="AQ291" s="17"/>
      <c r="AR291" s="16"/>
      <c r="AU291" s="15"/>
      <c r="AX291" s="15"/>
      <c r="BA291" s="15"/>
      <c r="BC291" s="17"/>
      <c r="BD291" s="16"/>
      <c r="BG291" s="15"/>
      <c r="BJ291" s="15"/>
      <c r="BM291" s="15"/>
      <c r="BO291" s="17"/>
      <c r="BP291" s="16"/>
      <c r="BS291" s="15"/>
      <c r="BV291" s="15"/>
      <c r="BY291" s="15"/>
      <c r="CA291" s="17"/>
      <c r="CB291" s="16"/>
      <c r="CE291" s="15"/>
      <c r="CH291" s="15"/>
      <c r="CK291" s="15"/>
      <c r="CM291" s="17"/>
      <c r="CN291" s="16"/>
      <c r="CQ291" s="15"/>
      <c r="CT291" s="15"/>
      <c r="CW291" s="15"/>
      <c r="CY291" s="17"/>
      <c r="CZ291" s="16"/>
      <c r="DC291" s="15"/>
      <c r="DF291" s="15"/>
      <c r="DI291" s="15"/>
      <c r="DK291" s="17"/>
      <c r="DL291" s="16"/>
      <c r="DO291" s="15"/>
      <c r="DR291" s="15"/>
      <c r="DU291" s="15"/>
      <c r="DW291" s="17"/>
    </row>
    <row r="292" spans="2:127" s="32" customFormat="1" ht="17.25" thickTop="1" x14ac:dyDescent="0.25">
      <c r="B292" s="30"/>
      <c r="C292" s="31"/>
      <c r="D292" s="408"/>
      <c r="G292" s="403"/>
      <c r="K292" s="403"/>
      <c r="L292" s="274"/>
      <c r="M292" s="274"/>
      <c r="N292" s="274"/>
      <c r="O292" s="349"/>
      <c r="P292" s="274"/>
      <c r="Q292" s="274"/>
      <c r="R292" s="274"/>
      <c r="S292" s="349"/>
      <c r="T292" s="274"/>
      <c r="U292" s="274"/>
      <c r="V292" s="274"/>
      <c r="W292" s="349"/>
      <c r="X292" s="274"/>
      <c r="Y292" s="274"/>
      <c r="Z292" s="274"/>
      <c r="AA292" s="349"/>
      <c r="AB292" s="274"/>
      <c r="AC292" s="274"/>
      <c r="AD292" s="274"/>
      <c r="AE292" s="276"/>
      <c r="AL292" s="33"/>
      <c r="AO292" s="33"/>
      <c r="AQ292" s="31"/>
      <c r="AU292" s="33"/>
      <c r="AX292" s="33"/>
      <c r="BA292" s="33"/>
      <c r="BC292" s="31"/>
      <c r="BG292" s="33"/>
      <c r="BJ292" s="33"/>
      <c r="BM292" s="33"/>
      <c r="BO292" s="31"/>
      <c r="BS292" s="33"/>
      <c r="BV292" s="33"/>
      <c r="BY292" s="33"/>
      <c r="CA292" s="31"/>
      <c r="CE292" s="33"/>
      <c r="CH292" s="33"/>
      <c r="CK292" s="33"/>
      <c r="CM292" s="31"/>
      <c r="CQ292" s="33"/>
      <c r="CT292" s="33"/>
      <c r="CW292" s="33"/>
      <c r="CY292" s="31"/>
      <c r="DC292" s="33"/>
      <c r="DF292" s="33"/>
      <c r="DI292" s="33"/>
      <c r="DK292" s="31"/>
      <c r="DO292" s="33"/>
      <c r="DR292" s="33"/>
      <c r="DU292" s="33"/>
      <c r="DW292" s="31"/>
    </row>
    <row r="293" spans="2:127" x14ac:dyDescent="0.25">
      <c r="B293" s="11" t="s">
        <v>342</v>
      </c>
      <c r="C293" s="17"/>
      <c r="D293" s="407">
        <f ca="1">SUM(D267:D291)</f>
        <v>0</v>
      </c>
      <c r="E293" s="16">
        <f t="shared" ref="E293:K293" ca="1" si="37">SUM(E267:E291)</f>
        <v>0</v>
      </c>
      <c r="F293" s="16">
        <f t="shared" ca="1" si="37"/>
        <v>0</v>
      </c>
      <c r="G293" s="350">
        <f t="shared" ca="1" si="37"/>
        <v>0</v>
      </c>
      <c r="H293" s="16">
        <f t="shared" ca="1" si="37"/>
        <v>0</v>
      </c>
      <c r="I293" s="16">
        <f t="shared" ca="1" si="37"/>
        <v>0</v>
      </c>
      <c r="J293" s="16">
        <f t="shared" ca="1" si="37"/>
        <v>0</v>
      </c>
      <c r="K293" s="350">
        <f t="shared" ca="1" si="37"/>
        <v>0</v>
      </c>
      <c r="L293" s="277">
        <f ca="1">SUM(L267:L291)</f>
        <v>0</v>
      </c>
      <c r="M293" s="277">
        <f t="shared" ref="M293:AE293" ca="1" si="38">SUM(M267:M291)</f>
        <v>0</v>
      </c>
      <c r="N293" s="277">
        <f t="shared" ca="1" si="38"/>
        <v>0</v>
      </c>
      <c r="O293" s="344">
        <f t="shared" ca="1" si="38"/>
        <v>0</v>
      </c>
      <c r="P293" s="277">
        <f t="shared" ca="1" si="38"/>
        <v>0</v>
      </c>
      <c r="Q293" s="277">
        <f t="shared" ca="1" si="38"/>
        <v>0</v>
      </c>
      <c r="R293" s="277">
        <f t="shared" ca="1" si="38"/>
        <v>0</v>
      </c>
      <c r="S293" s="344">
        <f t="shared" ca="1" si="38"/>
        <v>0</v>
      </c>
      <c r="T293" s="277">
        <f t="shared" ca="1" si="38"/>
        <v>0</v>
      </c>
      <c r="U293" s="277">
        <f t="shared" ca="1" si="38"/>
        <v>0</v>
      </c>
      <c r="V293" s="277">
        <f t="shared" ca="1" si="38"/>
        <v>0</v>
      </c>
      <c r="W293" s="344">
        <f t="shared" ca="1" si="38"/>
        <v>0</v>
      </c>
      <c r="X293" s="278">
        <f t="shared" ca="1" si="38"/>
        <v>20</v>
      </c>
      <c r="Y293" s="278">
        <f t="shared" ca="1" si="38"/>
        <v>21</v>
      </c>
      <c r="Z293" s="278">
        <f t="shared" ca="1" si="38"/>
        <v>21</v>
      </c>
      <c r="AA293" s="344">
        <f t="shared" ca="1" si="38"/>
        <v>21</v>
      </c>
      <c r="AB293" s="277">
        <f t="shared" ca="1" si="38"/>
        <v>41</v>
      </c>
      <c r="AC293" s="277">
        <f t="shared" ca="1" si="38"/>
        <v>57</v>
      </c>
      <c r="AD293" s="277">
        <f t="shared" ca="1" si="38"/>
        <v>61</v>
      </c>
      <c r="AE293" s="280">
        <f t="shared" ca="1" si="38"/>
        <v>65</v>
      </c>
      <c r="AF293" s="16"/>
      <c r="AH293" s="16"/>
      <c r="AI293" s="16"/>
      <c r="AL293" s="15"/>
      <c r="AO293" s="15"/>
      <c r="AQ293" s="17"/>
      <c r="AR293" s="16"/>
      <c r="AU293" s="15"/>
      <c r="AX293" s="15"/>
      <c r="BA293" s="15"/>
      <c r="BC293" s="17"/>
      <c r="BD293" s="16"/>
      <c r="BG293" s="15"/>
      <c r="BJ293" s="15"/>
      <c r="BM293" s="15"/>
      <c r="BO293" s="17"/>
      <c r="BP293" s="16"/>
      <c r="BS293" s="15"/>
      <c r="BV293" s="15"/>
      <c r="BY293" s="15"/>
      <c r="CA293" s="17"/>
      <c r="CB293" s="16"/>
      <c r="CE293" s="15"/>
      <c r="CH293" s="15"/>
      <c r="CK293" s="15"/>
      <c r="CM293" s="17"/>
      <c r="CN293" s="16"/>
      <c r="CQ293" s="15"/>
      <c r="CT293" s="15"/>
      <c r="CW293" s="15"/>
      <c r="CY293" s="17"/>
      <c r="CZ293" s="16"/>
      <c r="DC293" s="15"/>
      <c r="DF293" s="15"/>
      <c r="DI293" s="15"/>
      <c r="DK293" s="17"/>
      <c r="DL293" s="16"/>
      <c r="DO293" s="15"/>
      <c r="DR293" s="15"/>
      <c r="DU293" s="15"/>
      <c r="DW293" s="17"/>
    </row>
    <row r="294" spans="2:127" x14ac:dyDescent="0.25">
      <c r="C294" s="17"/>
      <c r="D294" s="407"/>
      <c r="E294" s="16"/>
      <c r="F294" s="16"/>
      <c r="G294" s="350"/>
      <c r="H294" s="16"/>
      <c r="I294" s="16"/>
      <c r="J294" s="16"/>
      <c r="K294" s="350"/>
      <c r="L294" s="16"/>
      <c r="M294" s="16"/>
      <c r="N294" s="16"/>
      <c r="O294" s="350"/>
      <c r="P294" s="16"/>
      <c r="Q294" s="16"/>
      <c r="R294" s="16"/>
      <c r="S294" s="350"/>
      <c r="T294" s="16"/>
      <c r="U294" s="16"/>
      <c r="V294" s="16"/>
      <c r="W294" s="350"/>
      <c r="AA294" s="350"/>
      <c r="AB294" s="16"/>
      <c r="AC294" s="16"/>
      <c r="AD294" s="16"/>
      <c r="AE294" s="17"/>
      <c r="AF294" s="16"/>
      <c r="AH294" s="16"/>
      <c r="AI294" s="16"/>
      <c r="AL294" s="15"/>
      <c r="AO294" s="15"/>
      <c r="AQ294" s="17"/>
      <c r="AR294" s="16"/>
      <c r="AU294" s="15"/>
      <c r="AX294" s="15"/>
      <c r="BA294" s="15"/>
      <c r="BC294" s="17"/>
      <c r="BD294" s="16"/>
      <c r="BG294" s="15"/>
      <c r="BJ294" s="15"/>
      <c r="BM294" s="15"/>
      <c r="BO294" s="17"/>
      <c r="BP294" s="16"/>
      <c r="BS294" s="15"/>
      <c r="BV294" s="15"/>
      <c r="BY294" s="15"/>
      <c r="CA294" s="17"/>
      <c r="CB294" s="16"/>
      <c r="CE294" s="15"/>
      <c r="CH294" s="15"/>
      <c r="CK294" s="15"/>
      <c r="CM294" s="17"/>
      <c r="CN294" s="16"/>
      <c r="CQ294" s="15"/>
      <c r="CT294" s="15"/>
      <c r="CW294" s="15"/>
      <c r="CY294" s="17"/>
      <c r="CZ294" s="16"/>
      <c r="DC294" s="15"/>
      <c r="DF294" s="15"/>
      <c r="DI294" s="15"/>
      <c r="DK294" s="17"/>
      <c r="DL294" s="16"/>
      <c r="DO294" s="15"/>
      <c r="DR294" s="15"/>
      <c r="DU294" s="15"/>
      <c r="DW294" s="17"/>
    </row>
    <row r="295" spans="2:127" x14ac:dyDescent="0.25">
      <c r="B295" s="11" t="s">
        <v>381</v>
      </c>
      <c r="C295" s="17"/>
      <c r="D295" s="407"/>
      <c r="E295" s="16"/>
      <c r="F295" s="16"/>
      <c r="G295" s="350">
        <f ca="1">SUM(D293:G293)</f>
        <v>0</v>
      </c>
      <c r="H295" s="16"/>
      <c r="I295" s="16"/>
      <c r="J295" s="16"/>
      <c r="K295" s="350">
        <f ca="1">SUM(H293:K293)</f>
        <v>0</v>
      </c>
      <c r="L295" s="16"/>
      <c r="M295" s="16"/>
      <c r="N295" s="16"/>
      <c r="O295" s="350">
        <f ca="1">SUM(L293:O293)</f>
        <v>0</v>
      </c>
      <c r="P295" s="16"/>
      <c r="Q295" s="16"/>
      <c r="R295" s="16"/>
      <c r="S295" s="350">
        <f ca="1">SUM(P293:S293)</f>
        <v>0</v>
      </c>
      <c r="T295" s="16"/>
      <c r="U295" s="16"/>
      <c r="V295" s="16"/>
      <c r="W295" s="350">
        <f ca="1">SUM(T293:W293)</f>
        <v>0</v>
      </c>
      <c r="AA295" s="350">
        <f ca="1">SUM(X293:AA293)</f>
        <v>83</v>
      </c>
      <c r="AB295" s="16"/>
      <c r="AC295" s="16"/>
      <c r="AD295" s="16"/>
      <c r="AE295" s="17">
        <f ca="1">SUM(AB293:AE293)</f>
        <v>224</v>
      </c>
      <c r="AF295" s="16"/>
      <c r="AH295" s="16"/>
      <c r="AI295" s="16"/>
      <c r="AL295" s="15"/>
      <c r="AO295" s="15"/>
      <c r="AQ295" s="17"/>
      <c r="AR295" s="16"/>
      <c r="AU295" s="15"/>
      <c r="AX295" s="15"/>
      <c r="BA295" s="15"/>
      <c r="BC295" s="17"/>
      <c r="BD295" s="16"/>
      <c r="BG295" s="15"/>
      <c r="BJ295" s="15"/>
      <c r="BM295" s="15"/>
      <c r="BO295" s="17"/>
      <c r="BP295" s="16"/>
      <c r="BS295" s="15"/>
      <c r="BV295" s="15"/>
      <c r="BY295" s="15"/>
      <c r="CA295" s="17"/>
      <c r="CB295" s="16"/>
      <c r="CE295" s="15"/>
      <c r="CH295" s="15"/>
      <c r="CK295" s="15"/>
      <c r="CM295" s="17"/>
      <c r="CN295" s="16"/>
      <c r="CQ295" s="15"/>
      <c r="CT295" s="15"/>
      <c r="CW295" s="15"/>
      <c r="CY295" s="17"/>
      <c r="CZ295" s="16"/>
      <c r="DC295" s="15"/>
      <c r="DF295" s="15"/>
      <c r="DI295" s="15"/>
      <c r="DK295" s="17"/>
      <c r="DL295" s="16"/>
      <c r="DO295" s="15"/>
      <c r="DR295" s="15"/>
      <c r="DU295" s="15"/>
      <c r="DW295" s="17"/>
    </row>
    <row r="296" spans="2:127" x14ac:dyDescent="0.25">
      <c r="C296" s="17"/>
      <c r="D296" s="407"/>
      <c r="E296" s="16"/>
      <c r="F296" s="16"/>
      <c r="G296" s="350"/>
      <c r="H296" s="16"/>
      <c r="I296" s="16"/>
      <c r="J296" s="16"/>
      <c r="K296" s="350"/>
      <c r="L296" s="16"/>
      <c r="M296" s="16"/>
      <c r="N296" s="16"/>
      <c r="O296" s="350"/>
      <c r="P296" s="16"/>
      <c r="Q296" s="16"/>
      <c r="R296" s="16"/>
      <c r="S296" s="350"/>
      <c r="T296" s="16"/>
      <c r="U296" s="16"/>
      <c r="V296" s="16"/>
      <c r="W296" s="350"/>
      <c r="AA296" s="350"/>
      <c r="AB296" s="16"/>
      <c r="AC296" s="16"/>
      <c r="AD296" s="16"/>
      <c r="AE296" s="17"/>
      <c r="AF296" s="16"/>
      <c r="AH296" s="16"/>
      <c r="AI296" s="16"/>
      <c r="AL296" s="15"/>
      <c r="AO296" s="15"/>
      <c r="AQ296" s="17"/>
      <c r="AR296" s="16"/>
      <c r="AU296" s="15"/>
      <c r="AX296" s="15"/>
      <c r="BA296" s="15"/>
      <c r="BC296" s="17"/>
      <c r="BD296" s="16"/>
      <c r="BG296" s="15"/>
      <c r="BJ296" s="15"/>
      <c r="BM296" s="15"/>
      <c r="BO296" s="17"/>
      <c r="BP296" s="16"/>
      <c r="BS296" s="15"/>
      <c r="BV296" s="15"/>
      <c r="BY296" s="15"/>
      <c r="CA296" s="17"/>
      <c r="CB296" s="16"/>
      <c r="CE296" s="15"/>
      <c r="CH296" s="15"/>
      <c r="CK296" s="15"/>
      <c r="CM296" s="17"/>
      <c r="CN296" s="16"/>
      <c r="CQ296" s="15"/>
      <c r="CT296" s="15"/>
      <c r="CW296" s="15"/>
      <c r="CY296" s="17"/>
      <c r="CZ296" s="16"/>
      <c r="DC296" s="15"/>
      <c r="DF296" s="15"/>
      <c r="DI296" s="15"/>
      <c r="DK296" s="17"/>
      <c r="DL296" s="16"/>
      <c r="DO296" s="15"/>
      <c r="DR296" s="15"/>
      <c r="DU296" s="15"/>
      <c r="DW296" s="17"/>
    </row>
  </sheetData>
  <conditionalFormatting sqref="D39:AE59">
    <cfRule type="cellIs" dxfId="59" priority="10" operator="equal">
      <formula>0</formula>
    </cfRule>
  </conditionalFormatting>
  <conditionalFormatting sqref="D68:AE92">
    <cfRule type="cellIs" dxfId="58" priority="9" operator="equal">
      <formula>0</formula>
    </cfRule>
  </conditionalFormatting>
  <conditionalFormatting sqref="D4:AE32">
    <cfRule type="cellIs" dxfId="57" priority="7" operator="equal">
      <formula>0</formula>
    </cfRule>
  </conditionalFormatting>
  <conditionalFormatting sqref="D102:AE126">
    <cfRule type="cellIs" dxfId="56" priority="6" operator="equal">
      <formula>0</formula>
    </cfRule>
  </conditionalFormatting>
  <conditionalFormatting sqref="D135:AE159">
    <cfRule type="cellIs" dxfId="55" priority="5" operator="equal">
      <formula>0</formula>
    </cfRule>
  </conditionalFormatting>
  <conditionalFormatting sqref="D168:AE192">
    <cfRule type="cellIs" dxfId="54" priority="4" operator="equal">
      <formula>0</formula>
    </cfRule>
  </conditionalFormatting>
  <conditionalFormatting sqref="D201:AE225">
    <cfRule type="cellIs" dxfId="53" priority="3" operator="equal">
      <formula>0</formula>
    </cfRule>
  </conditionalFormatting>
  <conditionalFormatting sqref="D234:AE258">
    <cfRule type="cellIs" dxfId="52" priority="2" operator="equal">
      <formula>0</formula>
    </cfRule>
  </conditionalFormatting>
  <conditionalFormatting sqref="D267:AE291">
    <cfRule type="cellIs" dxfId="5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B1" zoomScaleNormal="100" workbookViewId="0">
      <pane xSplit="4" ySplit="2" topLeftCell="F3" activePane="bottomRight" state="frozen"/>
      <selection activeCell="B1" sqref="B1"/>
      <selection pane="topRight" activeCell="E1" sqref="E1"/>
      <selection pane="bottomLeft" activeCell="B3" sqref="B3"/>
      <selection pane="bottomRight" activeCell="K12" sqref="K12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203" t="s">
        <v>113</v>
      </c>
      <c r="G2" s="146" t="s">
        <v>114</v>
      </c>
      <c r="H2" s="146" t="s">
        <v>115</v>
      </c>
      <c r="I2" s="146" t="s">
        <v>116</v>
      </c>
      <c r="J2" s="203" t="s">
        <v>117</v>
      </c>
      <c r="K2" s="146" t="s">
        <v>118</v>
      </c>
      <c r="L2" s="146" t="s">
        <v>119</v>
      </c>
      <c r="M2" s="146" t="s">
        <v>120</v>
      </c>
      <c r="N2" s="203" t="s">
        <v>121</v>
      </c>
      <c r="O2" s="146" t="s">
        <v>122</v>
      </c>
      <c r="P2" s="146" t="s">
        <v>123</v>
      </c>
      <c r="Q2" s="146" t="s">
        <v>124</v>
      </c>
      <c r="R2" s="203" t="s">
        <v>125</v>
      </c>
      <c r="S2" s="146" t="s">
        <v>136</v>
      </c>
      <c r="T2" s="146" t="s">
        <v>126</v>
      </c>
      <c r="U2" s="146" t="s">
        <v>127</v>
      </c>
      <c r="V2" s="203" t="s">
        <v>128</v>
      </c>
      <c r="W2" s="146" t="s">
        <v>129</v>
      </c>
      <c r="X2" s="146" t="s">
        <v>130</v>
      </c>
      <c r="Y2" s="146" t="s">
        <v>131</v>
      </c>
      <c r="Z2" s="203"/>
    </row>
    <row r="3" spans="1:26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95">
        <f>ROUND('New Projects'!F3*'MD - Customers'!$L9,0)</f>
        <v>0</v>
      </c>
      <c r="G3" s="96">
        <f>ROUND('New Projects'!G3*'MD - Customers'!$L9,0)</f>
        <v>0</v>
      </c>
      <c r="H3" s="96">
        <f>ROUND('New Projects'!H3*'MD - Customers'!$L9,0)</f>
        <v>0</v>
      </c>
      <c r="I3" s="96">
        <f>ROUND('New Projects'!I3*'MD - Customers'!$L9,0)</f>
        <v>0</v>
      </c>
      <c r="J3" s="95">
        <f>ROUND('New Projects'!J3*'MD - Customers'!$L9,0)</f>
        <v>0</v>
      </c>
      <c r="K3" s="96">
        <f>ROUND('New Projects'!K3*'MD - Customers'!$L9,0)</f>
        <v>0</v>
      </c>
      <c r="L3" s="96">
        <f>ROUND('New Projects'!L3*'MD - Customers'!$L9,0)</f>
        <v>0</v>
      </c>
      <c r="M3" s="96">
        <f>ROUND('New Projects'!M3*'MD - Customers'!$L9,0)</f>
        <v>0</v>
      </c>
      <c r="N3" s="95">
        <f>ROUND('New Projects'!N3*'MD - Customers'!$L9,0)</f>
        <v>0</v>
      </c>
      <c r="O3" s="96">
        <f>ROUND('New Projects'!O3*'MD - Customers'!$L9,0)</f>
        <v>0</v>
      </c>
      <c r="P3" s="96">
        <f>ROUND('New Projects'!P3*'MD - Customers'!$L9,0)</f>
        <v>0</v>
      </c>
      <c r="Q3" s="96">
        <f>ROUND('New Projects'!Q3*'MD - Customers'!$L9,0)</f>
        <v>0</v>
      </c>
      <c r="R3" s="95">
        <f>ROUND('New Projects'!R3*'MD - Customers'!$L9,0)</f>
        <v>0</v>
      </c>
      <c r="S3" s="96">
        <f>ROUND('New Projects'!S3*'MD - Customers'!$L9,0)</f>
        <v>0</v>
      </c>
      <c r="T3" s="96">
        <f>ROUND('New Projects'!T3*'MD - Customers'!$L9,0)</f>
        <v>0</v>
      </c>
      <c r="U3" s="96">
        <f>ROUND('New Projects'!U3*'MD - Customers'!$L9,0)</f>
        <v>0</v>
      </c>
      <c r="V3" s="95">
        <f>ROUND('New Projects'!V3*'MD - Customers'!$L9,0)</f>
        <v>0</v>
      </c>
      <c r="W3" s="96">
        <f>ROUND('New Projects'!W3*'MD - Customers'!$L9,0)</f>
        <v>0</v>
      </c>
      <c r="X3" s="96">
        <f>ROUND('New Projects'!X3*'MD - Customers'!$L9,0)</f>
        <v>0</v>
      </c>
      <c r="Y3" s="96">
        <f>ROUND('New Projects'!Y3*'MD - Customers'!$L9,0)</f>
        <v>0</v>
      </c>
      <c r="Z3" s="34"/>
    </row>
    <row r="4" spans="1:26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60">
        <f>'New Projects'!E4</f>
        <v>3</v>
      </c>
      <c r="F4" s="97">
        <f>ROUND('New Projects'!F4*'MD - Customers'!$L10,0)</f>
        <v>0</v>
      </c>
      <c r="G4" s="93">
        <f>ROUND('New Projects'!G4*'MD - Customers'!$L10,0)</f>
        <v>0</v>
      </c>
      <c r="H4" s="93">
        <f>ROUND('New Projects'!H4*'MD - Customers'!$L10,0)</f>
        <v>0</v>
      </c>
      <c r="I4" s="93">
        <f>ROUND('New Projects'!I4*'MD - Customers'!$L10,0)</f>
        <v>0</v>
      </c>
      <c r="J4" s="97">
        <f>ROUND('New Projects'!J4*'MD - Customers'!$L10,0)</f>
        <v>0</v>
      </c>
      <c r="K4" s="93">
        <f>ROUND('New Projects'!K4*'MD - Customers'!$L10,0)</f>
        <v>0</v>
      </c>
      <c r="L4" s="93">
        <f>ROUND('New Projects'!L4*'MD - Customers'!$L10,0)</f>
        <v>0</v>
      </c>
      <c r="M4" s="93">
        <f>ROUND('New Projects'!M4*'MD - Customers'!$L10,0)</f>
        <v>0</v>
      </c>
      <c r="N4" s="97">
        <f>ROUND('New Projects'!N4*'MD - Customers'!$L10,0)</f>
        <v>0</v>
      </c>
      <c r="O4" s="93">
        <f>ROUND('New Projects'!O4*'MD - Customers'!$L10,0)</f>
        <v>0</v>
      </c>
      <c r="P4" s="93">
        <f>ROUND('New Projects'!P4*'MD - Customers'!$L10,0)</f>
        <v>0</v>
      </c>
      <c r="Q4" s="93">
        <f>ROUND('New Projects'!Q4*'MD - Customers'!$L10,0)</f>
        <v>0</v>
      </c>
      <c r="R4" s="97">
        <f>ROUND('New Projects'!R4*'MD - Customers'!$L10,0)</f>
        <v>0</v>
      </c>
      <c r="S4" s="93">
        <f>ROUND('New Projects'!S4*'MD - Customers'!$L10,0)</f>
        <v>0</v>
      </c>
      <c r="T4" s="93">
        <f>ROUND('New Projects'!T4*'MD - Customers'!$L10,0)</f>
        <v>0</v>
      </c>
      <c r="U4" s="93">
        <f>ROUND('New Projects'!U4*'MD - Customers'!$L10,0)</f>
        <v>0</v>
      </c>
      <c r="V4" s="97">
        <f>ROUND('New Projects'!V4*'MD - Customers'!$L10,0)</f>
        <v>0</v>
      </c>
      <c r="W4" s="93">
        <f>ROUND('New Projects'!W4*'MD - Customers'!$L10,0)</f>
        <v>0</v>
      </c>
      <c r="X4" s="93">
        <f>ROUND('New Projects'!X4*'MD - Customers'!$L10,0)</f>
        <v>0</v>
      </c>
      <c r="Y4" s="93">
        <f>ROUND('New Projects'!Y4*'MD - Customers'!$L10,0)</f>
        <v>0</v>
      </c>
    </row>
    <row r="5" spans="1:26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61">
        <f>'New Projects'!E5</f>
        <v>3</v>
      </c>
      <c r="F5" s="98">
        <f>ROUND('New Projects'!F5*'MD - Customers'!$L11,0)</f>
        <v>0</v>
      </c>
      <c r="G5" s="89">
        <f>ROUND('New Projects'!G5*'MD - Customers'!$L11,0)</f>
        <v>0</v>
      </c>
      <c r="H5" s="89">
        <f>ROUND('New Projects'!H5*'MD - Customers'!$L11,0)</f>
        <v>0</v>
      </c>
      <c r="I5" s="89">
        <f>ROUND('New Projects'!I5*'MD - Customers'!$L11,0)</f>
        <v>0</v>
      </c>
      <c r="J5" s="98">
        <f>ROUND('New Projects'!J5*'MD - Customers'!$L11,0)</f>
        <v>0</v>
      </c>
      <c r="K5" s="89">
        <f>ROUND('New Projects'!K5*'MD - Customers'!$L11,0)</f>
        <v>0</v>
      </c>
      <c r="L5" s="89">
        <f>ROUND('New Projects'!L5*'MD - Customers'!$L11,0)</f>
        <v>0</v>
      </c>
      <c r="M5" s="89">
        <f>ROUND('New Projects'!M5*'MD - Customers'!$L11,0)</f>
        <v>0</v>
      </c>
      <c r="N5" s="98">
        <f>ROUND('New Projects'!N5*'MD - Customers'!$L11,0)</f>
        <v>0</v>
      </c>
      <c r="O5" s="89">
        <f>ROUND('New Projects'!O5*'MD - Customers'!$L11,0)</f>
        <v>0</v>
      </c>
      <c r="P5" s="89">
        <f>ROUND('New Projects'!P5*'MD - Customers'!$L11,0)</f>
        <v>0</v>
      </c>
      <c r="Q5" s="89">
        <f>ROUND('New Projects'!Q5*'MD - Customers'!$L11,0)</f>
        <v>0</v>
      </c>
      <c r="R5" s="98">
        <f>ROUND('New Projects'!R5*'MD - Customers'!$L11,0)</f>
        <v>0</v>
      </c>
      <c r="S5" s="89">
        <f>ROUND('New Projects'!S5*'MD - Customers'!$L11,0)</f>
        <v>0</v>
      </c>
      <c r="T5" s="89">
        <f>ROUND('New Projects'!T5*'MD - Customers'!$L11,0)</f>
        <v>0</v>
      </c>
      <c r="U5" s="89">
        <f>ROUND('New Projects'!U5*'MD - Customers'!$L11,0)</f>
        <v>0</v>
      </c>
      <c r="V5" s="98">
        <f>ROUND('New Projects'!V5*'MD - Customers'!$L11,0)</f>
        <v>0</v>
      </c>
      <c r="W5" s="89">
        <f>ROUND('New Projects'!W5*'MD - Customers'!$L11,0)</f>
        <v>0</v>
      </c>
      <c r="X5" s="89">
        <f>ROUND('New Projects'!X5*'MD - Customers'!$L11,0)</f>
        <v>0</v>
      </c>
      <c r="Y5" s="89">
        <f>ROUND('New Projects'!Y5*'MD - Customers'!$L11,0)</f>
        <v>0</v>
      </c>
      <c r="Z5" s="52"/>
    </row>
    <row r="6" spans="1:26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97">
        <f>ROUND('New Projects'!F6*'MD - Customers'!$L12,0)</f>
        <v>0</v>
      </c>
      <c r="G6" s="93">
        <f>ROUND('New Projects'!G6*'MD - Customers'!$L12,0)</f>
        <v>0</v>
      </c>
      <c r="H6" s="93">
        <f>ROUND('New Projects'!H6*'MD - Customers'!$L12,0)</f>
        <v>0</v>
      </c>
      <c r="I6" s="93">
        <f>ROUND('New Projects'!I6*'MD - Customers'!$L12,0)</f>
        <v>0</v>
      </c>
      <c r="J6" s="97">
        <f>ROUND('New Projects'!J6*'MD - Customers'!$L12,0)</f>
        <v>0</v>
      </c>
      <c r="K6" s="93">
        <f>ROUND('New Projects'!K6*'MD - Customers'!$L12,0)</f>
        <v>0</v>
      </c>
      <c r="L6" s="93">
        <f>ROUND('New Projects'!L6*'MD - Customers'!$L12,0)</f>
        <v>0</v>
      </c>
      <c r="M6" s="93">
        <f>ROUND('New Projects'!M6*'MD - Customers'!$L12,0)</f>
        <v>0</v>
      </c>
      <c r="N6" s="97">
        <f>ROUND('New Projects'!N6*'MD - Customers'!$L12,0)</f>
        <v>0</v>
      </c>
      <c r="O6" s="93">
        <f>ROUND('New Projects'!O6*'MD - Customers'!$L12,0)</f>
        <v>0</v>
      </c>
      <c r="P6" s="93">
        <f>ROUND('New Projects'!P6*'MD - Customers'!$L12,0)</f>
        <v>0</v>
      </c>
      <c r="Q6" s="93">
        <f>ROUND('New Projects'!Q6*'MD - Customers'!$L12,0)</f>
        <v>0</v>
      </c>
      <c r="R6" s="97">
        <f>ROUND('New Projects'!R6*'MD - Customers'!$L12,0)</f>
        <v>0</v>
      </c>
      <c r="S6" s="93">
        <f>ROUND('New Projects'!S6*'MD - Customers'!$L12,0)</f>
        <v>0</v>
      </c>
      <c r="T6" s="93">
        <f>ROUND('New Projects'!T6*'MD - Customers'!$L12,0)</f>
        <v>0</v>
      </c>
      <c r="U6" s="93">
        <f>ROUND('New Projects'!U6*'MD - Customers'!$L12,0)</f>
        <v>0</v>
      </c>
      <c r="V6" s="97">
        <f>ROUND('New Projects'!V6*'MD - Customers'!$L12,0)</f>
        <v>0</v>
      </c>
      <c r="W6" s="93">
        <f>ROUND('New Projects'!W6*'MD - Customers'!$L12,0)</f>
        <v>0</v>
      </c>
      <c r="X6" s="93">
        <f>ROUND('New Projects'!X6*'MD - Customers'!$L12,0)</f>
        <v>2</v>
      </c>
      <c r="Y6" s="93">
        <f>ROUND('New Projects'!Y6*'MD - Customers'!$L12,0)</f>
        <v>0</v>
      </c>
    </row>
    <row r="7" spans="1:26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61">
        <f>'New Projects'!E7</f>
        <v>4</v>
      </c>
      <c r="F7" s="98">
        <f>ROUND('New Projects'!F7*'MD - Customers'!$L13,0)</f>
        <v>0</v>
      </c>
      <c r="G7" s="89">
        <f>ROUND('New Projects'!G7*'MD - Customers'!$L13,0)</f>
        <v>0</v>
      </c>
      <c r="H7" s="89">
        <f>ROUND('New Projects'!H7*'MD - Customers'!$L13,0)</f>
        <v>0</v>
      </c>
      <c r="I7" s="89">
        <f>ROUND('New Projects'!I7*'MD - Customers'!$L13,0)</f>
        <v>0</v>
      </c>
      <c r="J7" s="98">
        <f>ROUND('New Projects'!J7*'MD - Customers'!$L13,0)</f>
        <v>0</v>
      </c>
      <c r="K7" s="89">
        <f>ROUND('New Projects'!K7*'MD - Customers'!$L13,0)</f>
        <v>0</v>
      </c>
      <c r="L7" s="89">
        <f>ROUND('New Projects'!L7*'MD - Customers'!$L13,0)</f>
        <v>0</v>
      </c>
      <c r="M7" s="89">
        <f>ROUND('New Projects'!M7*'MD - Customers'!$L13,0)</f>
        <v>0</v>
      </c>
      <c r="N7" s="98">
        <f>ROUND('New Projects'!N7*'MD - Customers'!$L13,0)</f>
        <v>0</v>
      </c>
      <c r="O7" s="89">
        <f>ROUND('New Projects'!O7*'MD - Customers'!$L13,0)</f>
        <v>0</v>
      </c>
      <c r="P7" s="89">
        <f>ROUND('New Projects'!P7*'MD - Customers'!$L13,0)</f>
        <v>0</v>
      </c>
      <c r="Q7" s="89">
        <f>ROUND('New Projects'!Q7*'MD - Customers'!$L13,0)</f>
        <v>0</v>
      </c>
      <c r="R7" s="98">
        <f>ROUND('New Projects'!R7*'MD - Customers'!$L13,0)</f>
        <v>0</v>
      </c>
      <c r="S7" s="89">
        <f>ROUND('New Projects'!S7*'MD - Customers'!$L13,0)</f>
        <v>0</v>
      </c>
      <c r="T7" s="89">
        <f>ROUND('New Projects'!T7*'MD - Customers'!$L13,0)</f>
        <v>0</v>
      </c>
      <c r="U7" s="89">
        <f>ROUND('New Projects'!U7*'MD - Customers'!$L13,0)</f>
        <v>0</v>
      </c>
      <c r="V7" s="98">
        <f>ROUND('New Projects'!V7*'MD - Customers'!$L13,0)</f>
        <v>0</v>
      </c>
      <c r="W7" s="89">
        <f>ROUND('New Projects'!W7*'MD - Customers'!$L13,0)</f>
        <v>0</v>
      </c>
      <c r="X7" s="89">
        <f>ROUND('New Projects'!X7*'MD - Customers'!$L13,0)</f>
        <v>0</v>
      </c>
      <c r="Y7" s="89">
        <f>ROUND('New Projects'!Y7*'MD - Customers'!$L13,0)</f>
        <v>0</v>
      </c>
      <c r="Z7" s="52"/>
    </row>
    <row r="8" spans="1:26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97">
        <f>ROUND('New Projects'!F8*'MD - Customers'!$L14,0)</f>
        <v>0</v>
      </c>
      <c r="G8" s="93">
        <f>ROUND('New Projects'!G8*'MD - Customers'!$L14,0)</f>
        <v>0</v>
      </c>
      <c r="H8" s="93">
        <f>ROUND('New Projects'!H8*'MD - Customers'!$L14,0)</f>
        <v>0</v>
      </c>
      <c r="I8" s="93">
        <f>ROUND('New Projects'!I8*'MD - Customers'!$L14,0)</f>
        <v>0</v>
      </c>
      <c r="J8" s="97">
        <f>ROUND('New Projects'!J8*'MD - Customers'!$L14,0)</f>
        <v>0</v>
      </c>
      <c r="K8" s="93">
        <f>ROUND('New Projects'!K8*'MD - Customers'!$L14,0)</f>
        <v>0</v>
      </c>
      <c r="L8" s="93">
        <f>ROUND('New Projects'!L8*'MD - Customers'!$L14,0)</f>
        <v>0</v>
      </c>
      <c r="M8" s="93">
        <f>ROUND('New Projects'!M8*'MD - Customers'!$L14,0)</f>
        <v>0</v>
      </c>
      <c r="N8" s="97">
        <f>ROUND('New Projects'!N8*'MD - Customers'!$L14,0)</f>
        <v>0</v>
      </c>
      <c r="O8" s="93">
        <f>ROUND('New Projects'!O8*'MD - Customers'!$L14,0)</f>
        <v>0</v>
      </c>
      <c r="P8" s="93">
        <f>ROUND('New Projects'!P8*'MD - Customers'!$L14,0)</f>
        <v>0</v>
      </c>
      <c r="Q8" s="93">
        <f>ROUND('New Projects'!Q8*'MD - Customers'!$L14,0)</f>
        <v>0</v>
      </c>
      <c r="R8" s="97">
        <f>ROUND('New Projects'!R8*'MD - Customers'!$L14,0)</f>
        <v>0</v>
      </c>
      <c r="S8" s="93">
        <f>ROUND('New Projects'!S8*'MD - Customers'!$L14,0)</f>
        <v>0</v>
      </c>
      <c r="T8" s="93">
        <f>ROUND('New Projects'!T8*'MD - Customers'!$L14,0)</f>
        <v>0</v>
      </c>
      <c r="U8" s="93">
        <f>ROUND('New Projects'!U8*'MD - Customers'!$L14,0)</f>
        <v>0</v>
      </c>
      <c r="V8" s="97">
        <f>ROUND('New Projects'!V8*'MD - Customers'!$L14,0)</f>
        <v>0</v>
      </c>
      <c r="W8" s="93">
        <f>ROUND('New Projects'!W8*'MD - Customers'!$L14,0)</f>
        <v>0</v>
      </c>
      <c r="X8" s="93">
        <f>ROUND('New Projects'!X8*'MD - Customers'!$L14,0)</f>
        <v>0</v>
      </c>
      <c r="Y8" s="93">
        <f>ROUND('New Projects'!Y8*'MD - Customers'!$L14,0)</f>
        <v>0</v>
      </c>
    </row>
    <row r="9" spans="1:26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61">
        <f>'New Projects'!E9</f>
        <v>4</v>
      </c>
      <c r="F9" s="98">
        <f>ROUND('New Projects'!F9*'MD - Customers'!$L15,0)</f>
        <v>0</v>
      </c>
      <c r="G9" s="89">
        <f>ROUND('New Projects'!G9*'MD - Customers'!$L15,0)</f>
        <v>0</v>
      </c>
      <c r="H9" s="89">
        <f>ROUND('New Projects'!H9*'MD - Customers'!$L15,0)</f>
        <v>0</v>
      </c>
      <c r="I9" s="89">
        <f>ROUND('New Projects'!I9*'MD - Customers'!$L15,0)</f>
        <v>0</v>
      </c>
      <c r="J9" s="98">
        <f>ROUND('New Projects'!J9*'MD - Customers'!$L15,0)</f>
        <v>0</v>
      </c>
      <c r="K9" s="89">
        <f>ROUND('New Projects'!K9*'MD - Customers'!$L15,0)</f>
        <v>0</v>
      </c>
      <c r="L9" s="89">
        <f>ROUND('New Projects'!L9*'MD - Customers'!$L15,0)</f>
        <v>0</v>
      </c>
      <c r="M9" s="89">
        <f>ROUND('New Projects'!M9*'MD - Customers'!$L15,0)</f>
        <v>0</v>
      </c>
      <c r="N9" s="98">
        <f>ROUND('New Projects'!N9*'MD - Customers'!$L15,0)</f>
        <v>0</v>
      </c>
      <c r="O9" s="89">
        <f>ROUND('New Projects'!O9*'MD - Customers'!$L15,0)</f>
        <v>0</v>
      </c>
      <c r="P9" s="89">
        <f>ROUND('New Projects'!P9*'MD - Customers'!$L15,0)</f>
        <v>0</v>
      </c>
      <c r="Q9" s="89">
        <f>ROUND('New Projects'!Q9*'MD - Customers'!$L15,0)</f>
        <v>0</v>
      </c>
      <c r="R9" s="98">
        <f>ROUND('New Projects'!R9*'MD - Customers'!$L15,0)</f>
        <v>0</v>
      </c>
      <c r="S9" s="89">
        <f>ROUND('New Projects'!S9*'MD - Customers'!$L15,0)</f>
        <v>0</v>
      </c>
      <c r="T9" s="89">
        <f>ROUND('New Projects'!T9*'MD - Customers'!$L15,0)</f>
        <v>0</v>
      </c>
      <c r="U9" s="89">
        <f>ROUND('New Projects'!U9*'MD - Customers'!$L15,0)</f>
        <v>0</v>
      </c>
      <c r="V9" s="98">
        <f>ROUND('New Projects'!V9*'MD - Customers'!$L15,0)</f>
        <v>0</v>
      </c>
      <c r="W9" s="89">
        <f>ROUND('New Projects'!W9*'MD - Customers'!$L15,0)</f>
        <v>0</v>
      </c>
      <c r="X9" s="89">
        <f>ROUND('New Projects'!X9*'MD - Customers'!$L15,0)</f>
        <v>0</v>
      </c>
      <c r="Y9" s="89">
        <f>ROUND('New Projects'!Y9*'MD - Customers'!$L15,0)</f>
        <v>0</v>
      </c>
      <c r="Z9" s="52"/>
    </row>
    <row r="10" spans="1:26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97">
        <f>ROUND('New Projects'!F10*'MD - Customers'!$L16,0)</f>
        <v>0</v>
      </c>
      <c r="G10" s="93">
        <f>ROUND('New Projects'!G10*'MD - Customers'!$L16,0)</f>
        <v>0</v>
      </c>
      <c r="H10" s="93">
        <f>ROUND('New Projects'!H10*'MD - Customers'!$L16,0)</f>
        <v>0</v>
      </c>
      <c r="I10" s="93">
        <f>ROUND('New Projects'!I10*'MD - Customers'!$L16,0)</f>
        <v>0</v>
      </c>
      <c r="J10" s="97">
        <f>ROUND('New Projects'!J10*'MD - Customers'!$L16,0)</f>
        <v>0</v>
      </c>
      <c r="K10" s="93">
        <f>ROUND('New Projects'!K10*'MD - Customers'!$L16,0)</f>
        <v>0</v>
      </c>
      <c r="L10" s="93">
        <f>ROUND('New Projects'!L10*'MD - Customers'!$L16,0)</f>
        <v>0</v>
      </c>
      <c r="M10" s="93">
        <f>ROUND('New Projects'!M10*'MD - Customers'!$L16,0)</f>
        <v>0</v>
      </c>
      <c r="N10" s="97">
        <f>ROUND('New Projects'!N10*'MD - Customers'!$L16,0)</f>
        <v>0</v>
      </c>
      <c r="O10" s="93">
        <f>ROUND('New Projects'!O10*'MD - Customers'!$L16,0)</f>
        <v>0</v>
      </c>
      <c r="P10" s="93">
        <f>ROUND('New Projects'!P10*'MD - Customers'!$L16,0)</f>
        <v>0</v>
      </c>
      <c r="Q10" s="93">
        <f>ROUND('New Projects'!Q10*'MD - Customers'!$L16,0)</f>
        <v>0</v>
      </c>
      <c r="R10" s="97">
        <f>ROUND('New Projects'!R10*'MD - Customers'!$L16,0)</f>
        <v>0</v>
      </c>
      <c r="S10" s="93">
        <f>ROUND('New Projects'!S10*'MD - Customers'!$L16,0)</f>
        <v>0</v>
      </c>
      <c r="T10" s="93">
        <f>ROUND('New Projects'!T10*'MD - Customers'!$L16,0)</f>
        <v>0</v>
      </c>
      <c r="U10" s="93">
        <f>ROUND('New Projects'!U10*'MD - Customers'!$L16,0)</f>
        <v>0</v>
      </c>
      <c r="V10" s="97">
        <f>ROUND('New Projects'!V10*'MD - Customers'!$L16,0)</f>
        <v>0</v>
      </c>
      <c r="W10" s="93">
        <f>ROUND('New Projects'!W10*'MD - Customers'!$L16,0)</f>
        <v>0</v>
      </c>
      <c r="X10" s="93">
        <f>ROUND('New Projects'!X10*'MD - Customers'!$L16,0)</f>
        <v>0</v>
      </c>
      <c r="Y10" s="93">
        <f>ROUND('New Projects'!Y10*'MD - Customers'!$L16,0)</f>
        <v>0</v>
      </c>
    </row>
    <row r="11" spans="1:26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98">
        <f>ROUND('New Projects'!F11*'MD - Customers'!$L17,0)</f>
        <v>0</v>
      </c>
      <c r="G11" s="89">
        <f>ROUND('New Projects'!G11*'MD - Customers'!$L17,0)</f>
        <v>0</v>
      </c>
      <c r="H11" s="89">
        <f>ROUND('New Projects'!H11*'MD - Customers'!$L17,0)</f>
        <v>0</v>
      </c>
      <c r="I11" s="89">
        <f>ROUND('New Projects'!I11*'MD - Customers'!$L17,0)</f>
        <v>0</v>
      </c>
      <c r="J11" s="98">
        <f>ROUND('New Projects'!J11*'MD - Customers'!$L17,0)</f>
        <v>0</v>
      </c>
      <c r="K11" s="89">
        <f>ROUND('New Projects'!K11*'MD - Customers'!$L17,0)</f>
        <v>0</v>
      </c>
      <c r="L11" s="89">
        <f>ROUND('New Projects'!L11*'MD - Customers'!$L17,0)</f>
        <v>0</v>
      </c>
      <c r="M11" s="89">
        <f>ROUND('New Projects'!M11*'MD - Customers'!$L17,0)</f>
        <v>0</v>
      </c>
      <c r="N11" s="98">
        <f>ROUND('New Projects'!N11*'MD - Customers'!$L17,0)</f>
        <v>0</v>
      </c>
      <c r="O11" s="89">
        <f>ROUND('New Projects'!O11*'MD - Customers'!$L17,0)</f>
        <v>0</v>
      </c>
      <c r="P11" s="89">
        <f>ROUND('New Projects'!P11*'MD - Customers'!$L17,0)</f>
        <v>0</v>
      </c>
      <c r="Q11" s="89">
        <f>ROUND('New Projects'!Q11*'MD - Customers'!$L17,0)</f>
        <v>0</v>
      </c>
      <c r="R11" s="98">
        <f>ROUND('New Projects'!R11*'MD - Customers'!$L17,0)</f>
        <v>0</v>
      </c>
      <c r="S11" s="89">
        <f>ROUND('New Projects'!S11*'MD - Customers'!$L17,0)</f>
        <v>0</v>
      </c>
      <c r="T11" s="89">
        <f>ROUND('New Projects'!T11*'MD - Customers'!$L17,0)</f>
        <v>0</v>
      </c>
      <c r="U11" s="89">
        <f>ROUND('New Projects'!U11*'MD - Customers'!$L17,0)</f>
        <v>0</v>
      </c>
      <c r="V11" s="98">
        <f>ROUND('New Projects'!V11*'MD - Customers'!$L17,0)</f>
        <v>0</v>
      </c>
      <c r="W11" s="89">
        <f>ROUND('New Projects'!W11*'MD - Customers'!$L17,0)</f>
        <v>0</v>
      </c>
      <c r="X11" s="89">
        <f>ROUND('New Projects'!X11*'MD - Customers'!$L17,0)</f>
        <v>0</v>
      </c>
      <c r="Y11" s="89">
        <f>ROUND('New Projects'!Y11*'MD - Customers'!$L17,0)</f>
        <v>0</v>
      </c>
      <c r="Z11" s="52"/>
    </row>
    <row r="12" spans="1:26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97">
        <f>ROUND('New Projects'!F12*'MD - Customers'!$L18,0)</f>
        <v>0</v>
      </c>
      <c r="G12" s="93">
        <f>ROUND('New Projects'!G12*'MD - Customers'!$L18,0)</f>
        <v>0</v>
      </c>
      <c r="H12" s="93">
        <f>ROUND('New Projects'!H12*'MD - Customers'!$L18,0)</f>
        <v>0</v>
      </c>
      <c r="I12" s="93">
        <f>ROUND('New Projects'!I12*'MD - Customers'!$L18,0)</f>
        <v>0</v>
      </c>
      <c r="J12" s="97">
        <f>ROUND('New Projects'!J12*'MD - Customers'!$L18,0)</f>
        <v>0</v>
      </c>
      <c r="K12" s="93">
        <f>ROUND('New Projects'!K12*'MD - Customers'!$L18,0)</f>
        <v>0</v>
      </c>
      <c r="L12" s="93">
        <f>ROUND('New Projects'!L12*'MD - Customers'!$L18,0)</f>
        <v>0</v>
      </c>
      <c r="M12" s="93">
        <f>ROUND('New Projects'!M12*'MD - Customers'!$L18,0)</f>
        <v>0</v>
      </c>
      <c r="N12" s="97">
        <f>ROUND('New Projects'!N12*'MD - Customers'!$L18,0)</f>
        <v>0</v>
      </c>
      <c r="O12" s="93">
        <f>ROUND('New Projects'!O12*'MD - Customers'!$L18,0)</f>
        <v>0</v>
      </c>
      <c r="P12" s="93">
        <f>ROUND('New Projects'!P12*'MD - Customers'!$L18,0)</f>
        <v>0</v>
      </c>
      <c r="Q12" s="93">
        <f>ROUND('New Projects'!Q12*'MD - Customers'!$L18,0)</f>
        <v>0</v>
      </c>
      <c r="R12" s="97">
        <f>ROUND('New Projects'!R12*'MD - Customers'!$L18,0)</f>
        <v>0</v>
      </c>
      <c r="S12" s="93">
        <f>ROUND('New Projects'!S12*'MD - Customers'!$L18,0)</f>
        <v>0</v>
      </c>
      <c r="T12" s="93">
        <f>ROUND('New Projects'!T12*'MD - Customers'!$L18,0)</f>
        <v>0</v>
      </c>
      <c r="U12" s="93">
        <f>ROUND('New Projects'!U12*'MD - Customers'!$L18,0)</f>
        <v>0</v>
      </c>
      <c r="V12" s="97">
        <f>ROUND('New Projects'!V12*'MD - Customers'!$L18,0)</f>
        <v>0</v>
      </c>
      <c r="W12" s="93">
        <f>ROUND('New Projects'!W12*'MD - Customers'!$L18,0)</f>
        <v>0</v>
      </c>
      <c r="X12" s="93">
        <f>ROUND('New Projects'!X12*'MD - Customers'!$L18,0)</f>
        <v>0</v>
      </c>
      <c r="Y12" s="93">
        <f>ROUND('New Projects'!Y12*'MD - Customers'!$L18,0)</f>
        <v>0</v>
      </c>
    </row>
    <row r="13" spans="1:26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98">
        <f>ROUND('New Projects'!F13*'MD - Customers'!$L19,0)</f>
        <v>0</v>
      </c>
      <c r="G13" s="89">
        <f>ROUND('New Projects'!G13*'MD - Customers'!$L19,0)</f>
        <v>0</v>
      </c>
      <c r="H13" s="89">
        <f>ROUND('New Projects'!H13*'MD - Customers'!$L19,0)</f>
        <v>0</v>
      </c>
      <c r="I13" s="89">
        <f>ROUND('New Projects'!I13*'MD - Customers'!$L19,0)</f>
        <v>0</v>
      </c>
      <c r="J13" s="98">
        <f>ROUND('New Projects'!J13*'MD - Customers'!$L19,0)</f>
        <v>0</v>
      </c>
      <c r="K13" s="89">
        <f>ROUND('New Projects'!K13*'MD - Customers'!$L19,0)</f>
        <v>0</v>
      </c>
      <c r="L13" s="89">
        <f>ROUND('New Projects'!L13*'MD - Customers'!$L19,0)</f>
        <v>0</v>
      </c>
      <c r="M13" s="89">
        <f>ROUND('New Projects'!M13*'MD - Customers'!$L19,0)</f>
        <v>0</v>
      </c>
      <c r="N13" s="98">
        <f>ROUND('New Projects'!N13*'MD - Customers'!$L19,0)</f>
        <v>0</v>
      </c>
      <c r="O13" s="89">
        <f>ROUND('New Projects'!O13*'MD - Customers'!$L19,0)</f>
        <v>0</v>
      </c>
      <c r="P13" s="89">
        <f>ROUND('New Projects'!P13*'MD - Customers'!$L19,0)</f>
        <v>0</v>
      </c>
      <c r="Q13" s="89">
        <f>ROUND('New Projects'!Q13*'MD - Customers'!$L19,0)</f>
        <v>0</v>
      </c>
      <c r="R13" s="98">
        <f>ROUND('New Projects'!R13*'MD - Customers'!$L19,0)</f>
        <v>0</v>
      </c>
      <c r="S13" s="89">
        <f>ROUND('New Projects'!S13*'MD - Customers'!$L19,0)</f>
        <v>0</v>
      </c>
      <c r="T13" s="89">
        <f>ROUND('New Projects'!T13*'MD - Customers'!$L19,0)</f>
        <v>0</v>
      </c>
      <c r="U13" s="89">
        <f>ROUND('New Projects'!U13*'MD - Customers'!$L19,0)</f>
        <v>0</v>
      </c>
      <c r="V13" s="98">
        <f>ROUND('New Projects'!V13*'MD - Customers'!$L19,0)</f>
        <v>0</v>
      </c>
      <c r="W13" s="89">
        <f>ROUND('New Projects'!W13*'MD - Customers'!$L19,0)</f>
        <v>0</v>
      </c>
      <c r="X13" s="89">
        <f>ROUND('New Projects'!X13*'MD - Customers'!$L19,0)</f>
        <v>0</v>
      </c>
      <c r="Y13" s="89">
        <f>ROUND('New Projects'!Y13*'MD - Customers'!$L19,0)</f>
        <v>0</v>
      </c>
      <c r="Z13" s="52"/>
    </row>
    <row r="14" spans="1:26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97">
        <f>ROUND('New Projects'!F14*'MD - Customers'!$L20,0)</f>
        <v>0</v>
      </c>
      <c r="G14" s="93">
        <f>ROUND('New Projects'!G14*'MD - Customers'!$L20,0)</f>
        <v>0</v>
      </c>
      <c r="H14" s="93">
        <f>ROUND('New Projects'!H14*'MD - Customers'!$L20,0)</f>
        <v>0</v>
      </c>
      <c r="I14" s="93">
        <f>ROUND('New Projects'!I14*'MD - Customers'!$L20,0)</f>
        <v>0</v>
      </c>
      <c r="J14" s="97">
        <f>ROUND('New Projects'!J14*'MD - Customers'!$L20,0)</f>
        <v>0</v>
      </c>
      <c r="K14" s="93">
        <f>ROUND('New Projects'!K14*'MD - Customers'!$L20,0)</f>
        <v>0</v>
      </c>
      <c r="L14" s="93">
        <f>ROUND('New Projects'!L14*'MD - Customers'!$L20,0)</f>
        <v>0</v>
      </c>
      <c r="M14" s="93">
        <f>ROUND('New Projects'!M14*'MD - Customers'!$L20,0)</f>
        <v>0</v>
      </c>
      <c r="N14" s="97">
        <f>ROUND('New Projects'!N14*'MD - Customers'!$L20,0)</f>
        <v>0</v>
      </c>
      <c r="O14" s="93">
        <f>ROUND('New Projects'!O14*'MD - Customers'!$L20,0)</f>
        <v>0</v>
      </c>
      <c r="P14" s="93">
        <f>ROUND('New Projects'!P14*'MD - Customers'!$L20,0)</f>
        <v>0</v>
      </c>
      <c r="Q14" s="93">
        <f>ROUND('New Projects'!Q14*'MD - Customers'!$L20,0)</f>
        <v>0</v>
      </c>
      <c r="R14" s="97">
        <f>ROUND('New Projects'!R14*'MD - Customers'!$L20,0)</f>
        <v>0</v>
      </c>
      <c r="S14" s="93">
        <f>ROUND('New Projects'!S14*'MD - Customers'!$L20,0)</f>
        <v>0</v>
      </c>
      <c r="T14" s="93">
        <f>ROUND('New Projects'!T14*'MD - Customers'!$L20,0)</f>
        <v>0</v>
      </c>
      <c r="U14" s="93">
        <f>ROUND('New Projects'!U14*'MD - Customers'!$L20,0)</f>
        <v>1</v>
      </c>
      <c r="V14" s="97">
        <f>ROUND('New Projects'!V14*'MD - Customers'!$L20,0)</f>
        <v>0</v>
      </c>
      <c r="W14" s="93">
        <f>ROUND('New Projects'!W14*'MD - Customers'!$L20,0)</f>
        <v>0</v>
      </c>
      <c r="X14" s="93">
        <f>ROUND('New Projects'!X14*'MD - Customers'!$L20,0)</f>
        <v>0</v>
      </c>
      <c r="Y14" s="93">
        <f>ROUND('New Projects'!Y14*'MD - Customers'!$L20,0)</f>
        <v>0</v>
      </c>
    </row>
    <row r="15" spans="1:26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98">
        <f>ROUND('New Projects'!F15*'MD - Customers'!$L21,0)</f>
        <v>0</v>
      </c>
      <c r="G15" s="89">
        <f>ROUND('New Projects'!G15*'MD - Customers'!$L21,0)</f>
        <v>0</v>
      </c>
      <c r="H15" s="89">
        <f>ROUND('New Projects'!H15*'MD - Customers'!$L21,0)</f>
        <v>0</v>
      </c>
      <c r="I15" s="89">
        <f>ROUND('New Projects'!I15*'MD - Customers'!$L21,0)</f>
        <v>0</v>
      </c>
      <c r="J15" s="98">
        <f>ROUND('New Projects'!J15*'MD - Customers'!$L21,0)</f>
        <v>0</v>
      </c>
      <c r="K15" s="89">
        <f>ROUND('New Projects'!K15*'MD - Customers'!$L21,0)</f>
        <v>0</v>
      </c>
      <c r="L15" s="89">
        <f>ROUND('New Projects'!L15*'MD - Customers'!$L21,0)</f>
        <v>0</v>
      </c>
      <c r="M15" s="89">
        <f>ROUND('New Projects'!M15*'MD - Customers'!$L21,0)</f>
        <v>0</v>
      </c>
      <c r="N15" s="98">
        <f>ROUND('New Projects'!N15*'MD - Customers'!$L21,0)</f>
        <v>0</v>
      </c>
      <c r="O15" s="89">
        <f>ROUND('New Projects'!O15*'MD - Customers'!$L21,0)</f>
        <v>0</v>
      </c>
      <c r="P15" s="89">
        <f>ROUND('New Projects'!P15*'MD - Customers'!$L21,0)</f>
        <v>0</v>
      </c>
      <c r="Q15" s="89">
        <f>ROUND('New Projects'!Q15*'MD - Customers'!$L21,0)</f>
        <v>0</v>
      </c>
      <c r="R15" s="98">
        <f>ROUND('New Projects'!R15*'MD - Customers'!$L21,0)</f>
        <v>0</v>
      </c>
      <c r="S15" s="89">
        <f>ROUND('New Projects'!S15*'MD - Customers'!$L21,0)</f>
        <v>0</v>
      </c>
      <c r="T15" s="89">
        <f>ROUND('New Projects'!T15*'MD - Customers'!$L21,0)</f>
        <v>0</v>
      </c>
      <c r="U15" s="89">
        <f>ROUND('New Projects'!U15*'MD - Customers'!$L21,0)</f>
        <v>0</v>
      </c>
      <c r="V15" s="98">
        <f>ROUND('New Projects'!V15*'MD - Customers'!$L21,0)</f>
        <v>0</v>
      </c>
      <c r="W15" s="89">
        <f>ROUND('New Projects'!W15*'MD - Customers'!$L21,0)</f>
        <v>0</v>
      </c>
      <c r="X15" s="89">
        <f>ROUND('New Projects'!X15*'MD - Customers'!$L21,0)</f>
        <v>0</v>
      </c>
      <c r="Y15" s="89">
        <f>ROUND('New Projects'!Y15*'MD - Customers'!$L21,0)</f>
        <v>0</v>
      </c>
      <c r="Z15" s="52"/>
    </row>
    <row r="16" spans="1:26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97">
        <f>ROUND('New Projects'!F16*'MD - Customers'!$L22,0)</f>
        <v>0</v>
      </c>
      <c r="G16" s="93">
        <f>ROUND('New Projects'!G16*'MD - Customers'!$L22,0)</f>
        <v>0</v>
      </c>
      <c r="H16" s="93">
        <f>ROUND('New Projects'!H16*'MD - Customers'!$L22,0)</f>
        <v>0</v>
      </c>
      <c r="I16" s="93">
        <f>ROUND('New Projects'!I16*'MD - Customers'!$L22,0)</f>
        <v>0</v>
      </c>
      <c r="J16" s="97">
        <f>ROUND('New Projects'!J16*'MD - Customers'!$L22,0)</f>
        <v>0</v>
      </c>
      <c r="K16" s="93">
        <f>ROUND('New Projects'!K16*'MD - Customers'!$L22,0)</f>
        <v>0</v>
      </c>
      <c r="L16" s="93">
        <f>ROUND('New Projects'!L16*'MD - Customers'!$L22,0)</f>
        <v>0</v>
      </c>
      <c r="M16" s="93">
        <f>ROUND('New Projects'!M16*'MD - Customers'!$L22,0)</f>
        <v>0</v>
      </c>
      <c r="N16" s="97">
        <f>ROUND('New Projects'!N16*'MD - Customers'!$L22,0)</f>
        <v>0</v>
      </c>
      <c r="O16" s="93">
        <f>ROUND('New Projects'!O16*'MD - Customers'!$L22,0)</f>
        <v>0</v>
      </c>
      <c r="P16" s="93">
        <f>ROUND('New Projects'!P16*'MD - Customers'!$L22,0)</f>
        <v>0</v>
      </c>
      <c r="Q16" s="93">
        <f>ROUND('New Projects'!Q16*'MD - Customers'!$L22,0)</f>
        <v>0</v>
      </c>
      <c r="R16" s="97">
        <f>ROUND('New Projects'!R16*'MD - Customers'!$L22,0)</f>
        <v>0</v>
      </c>
      <c r="S16" s="93">
        <f>ROUND('New Projects'!S16*'MD - Customers'!$L22,0)</f>
        <v>0</v>
      </c>
      <c r="T16" s="93">
        <f>ROUND('New Projects'!T16*'MD - Customers'!$L22,0)</f>
        <v>0</v>
      </c>
      <c r="U16" s="93">
        <f>ROUND('New Projects'!U16*'MD - Customers'!$L22,0)</f>
        <v>0</v>
      </c>
      <c r="V16" s="97">
        <f>ROUND('New Projects'!V16*'MD - Customers'!$L22,0)</f>
        <v>0</v>
      </c>
      <c r="W16" s="93">
        <f>ROUND('New Projects'!W16*'MD - Customers'!$L22,0)</f>
        <v>0</v>
      </c>
      <c r="X16" s="93">
        <f>ROUND('New Projects'!X16*'MD - Customers'!$L22,0)</f>
        <v>0</v>
      </c>
      <c r="Y16" s="93">
        <f>ROUND('New Projects'!Y16*'MD - Customers'!$L22,0)</f>
        <v>0</v>
      </c>
    </row>
    <row r="17" spans="1:26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97">
        <f>ROUND('New Projects'!F17*'MD - Customers'!$L23,0)</f>
        <v>0</v>
      </c>
      <c r="G17" s="93">
        <f>ROUND('New Projects'!G17*'MD - Customers'!$L23,0)</f>
        <v>0</v>
      </c>
      <c r="H17" s="93">
        <f>ROUND('New Projects'!H17*'MD - Customers'!$L23,0)</f>
        <v>0</v>
      </c>
      <c r="I17" s="93">
        <f>ROUND('New Projects'!I17*'MD - Customers'!$L23,0)</f>
        <v>0</v>
      </c>
      <c r="J17" s="97">
        <f>ROUND('New Projects'!J17*'MD - Customers'!$L23,0)</f>
        <v>0</v>
      </c>
      <c r="K17" s="93">
        <f>ROUND('New Projects'!K17*'MD - Customers'!$L23,0)</f>
        <v>0</v>
      </c>
      <c r="L17" s="93">
        <f>ROUND('New Projects'!L17*'MD - Customers'!$L23,0)</f>
        <v>0</v>
      </c>
      <c r="M17" s="93">
        <f>ROUND('New Projects'!M17*'MD - Customers'!$L23,0)</f>
        <v>0</v>
      </c>
      <c r="N17" s="97">
        <f>ROUND('New Projects'!N17*'MD - Customers'!$L23,0)</f>
        <v>0</v>
      </c>
      <c r="O17" s="93">
        <f>ROUND('New Projects'!O17*'MD - Customers'!$L23,0)</f>
        <v>0</v>
      </c>
      <c r="P17" s="93">
        <f>ROUND('New Projects'!P17*'MD - Customers'!$L23,0)</f>
        <v>0</v>
      </c>
      <c r="Q17" s="93">
        <f>ROUND('New Projects'!Q17*'MD - Customers'!$L23,0)</f>
        <v>0</v>
      </c>
      <c r="R17" s="97">
        <f>ROUND('New Projects'!R17*'MD - Customers'!$L23,0)</f>
        <v>0</v>
      </c>
      <c r="S17" s="93">
        <f>ROUND('New Projects'!S17*'MD - Customers'!$L23,0)</f>
        <v>0</v>
      </c>
      <c r="T17" s="93">
        <f>ROUND('New Projects'!T17*'MD - Customers'!$L23,0)</f>
        <v>0</v>
      </c>
      <c r="U17" s="93">
        <f>ROUND('New Projects'!U17*'MD - Customers'!$L23,0)</f>
        <v>0</v>
      </c>
      <c r="V17" s="97">
        <f>ROUND('New Projects'!V17*'MD - Customers'!$L23,0)</f>
        <v>0</v>
      </c>
      <c r="W17" s="93">
        <f>ROUND('New Projects'!W17*'MD - Customers'!$L23,0)</f>
        <v>0</v>
      </c>
      <c r="X17" s="93">
        <f>ROUND('New Projects'!X17*'MD - Customers'!$L23,0)</f>
        <v>0</v>
      </c>
      <c r="Y17" s="93">
        <f>ROUND('New Projects'!Y17*'MD - Customers'!$L23,0)</f>
        <v>0</v>
      </c>
    </row>
    <row r="18" spans="1:26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98">
        <f>ROUND('New Projects'!F18*'MD - Customers'!$L24,0)</f>
        <v>0</v>
      </c>
      <c r="G18" s="89">
        <f>ROUND('New Projects'!G18*'MD - Customers'!$L24,0)</f>
        <v>0</v>
      </c>
      <c r="H18" s="89">
        <f>ROUND('New Projects'!H18*'MD - Customers'!$L24,0)</f>
        <v>0</v>
      </c>
      <c r="I18" s="89">
        <f>ROUND('New Projects'!I18*'MD - Customers'!$L24,0)</f>
        <v>0</v>
      </c>
      <c r="J18" s="98">
        <f>ROUND('New Projects'!J18*'MD - Customers'!$L24,0)</f>
        <v>0</v>
      </c>
      <c r="K18" s="89">
        <f>ROUND('New Projects'!K18*'MD - Customers'!$L24,0)</f>
        <v>0</v>
      </c>
      <c r="L18" s="89">
        <f>ROUND('New Projects'!L18*'MD - Customers'!$L24,0)</f>
        <v>0</v>
      </c>
      <c r="M18" s="89">
        <f>ROUND('New Projects'!M18*'MD - Customers'!$L24,0)</f>
        <v>0</v>
      </c>
      <c r="N18" s="98">
        <f>ROUND('New Projects'!N18*'MD - Customers'!$L24,0)</f>
        <v>0</v>
      </c>
      <c r="O18" s="89">
        <f>ROUND('New Projects'!O18*'MD - Customers'!$L24,0)</f>
        <v>0</v>
      </c>
      <c r="P18" s="89">
        <f>ROUND('New Projects'!P18*'MD - Customers'!$L24,0)</f>
        <v>0</v>
      </c>
      <c r="Q18" s="89">
        <f>ROUND('New Projects'!Q18*'MD - Customers'!$L24,0)</f>
        <v>0</v>
      </c>
      <c r="R18" s="98">
        <f>ROUND('New Projects'!R18*'MD - Customers'!$L24,0)</f>
        <v>0</v>
      </c>
      <c r="S18" s="89">
        <f>ROUND('New Projects'!S18*'MD - Customers'!$L24,0)</f>
        <v>0</v>
      </c>
      <c r="T18" s="89">
        <f>ROUND('New Projects'!T18*'MD - Customers'!$L24,0)</f>
        <v>0</v>
      </c>
      <c r="U18" s="89">
        <f>ROUND('New Projects'!U18*'MD - Customers'!$L24,0)</f>
        <v>0</v>
      </c>
      <c r="V18" s="98">
        <f>ROUND('New Projects'!V18*'MD - Customers'!$L24,0)</f>
        <v>0</v>
      </c>
      <c r="W18" s="89">
        <f>ROUND('New Projects'!W18*'MD - Customers'!$L24,0)</f>
        <v>0</v>
      </c>
      <c r="X18" s="89">
        <f>ROUND('New Projects'!X18*'MD - Customers'!$L24,0)</f>
        <v>0</v>
      </c>
      <c r="Y18" s="89">
        <f>ROUND('New Projects'!Y18*'MD - Customers'!$L24,0)</f>
        <v>0</v>
      </c>
      <c r="Z18" s="52"/>
    </row>
    <row r="19" spans="1:26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97">
        <f>ROUND('New Projects'!F19*'MD - Customers'!$L25,0)</f>
        <v>0</v>
      </c>
      <c r="G19" s="93">
        <f>ROUND('New Projects'!G19*'MD - Customers'!$L25,0)</f>
        <v>0</v>
      </c>
      <c r="H19" s="93">
        <f>ROUND('New Projects'!H19*'MD - Customers'!$L25,0)</f>
        <v>0</v>
      </c>
      <c r="I19" s="93">
        <f>ROUND('New Projects'!I19*'MD - Customers'!$L25,0)</f>
        <v>0</v>
      </c>
      <c r="J19" s="97">
        <f>ROUND('New Projects'!J19*'MD - Customers'!$L25,0)</f>
        <v>0</v>
      </c>
      <c r="K19" s="93">
        <f>ROUND('New Projects'!K19*'MD - Customers'!$L25,0)</f>
        <v>0</v>
      </c>
      <c r="L19" s="93">
        <f>ROUND('New Projects'!L19*'MD - Customers'!$L25,0)</f>
        <v>0</v>
      </c>
      <c r="M19" s="93">
        <f>ROUND('New Projects'!M19*'MD - Customers'!$L25,0)</f>
        <v>0</v>
      </c>
      <c r="N19" s="97">
        <f>ROUND('New Projects'!N19*'MD - Customers'!$L25,0)</f>
        <v>0</v>
      </c>
      <c r="O19" s="93">
        <f>ROUND('New Projects'!O19*'MD - Customers'!$L25,0)</f>
        <v>0</v>
      </c>
      <c r="P19" s="93">
        <f>ROUND('New Projects'!P19*'MD - Customers'!$L25,0)</f>
        <v>0</v>
      </c>
      <c r="Q19" s="93">
        <f>ROUND('New Projects'!Q19*'MD - Customers'!$L25,0)</f>
        <v>0</v>
      </c>
      <c r="R19" s="97">
        <f>ROUND('New Projects'!R19*'MD - Customers'!$L25,0)</f>
        <v>0</v>
      </c>
      <c r="S19" s="93">
        <f>ROUND('New Projects'!S19*'MD - Customers'!$L25,0)</f>
        <v>0</v>
      </c>
      <c r="T19" s="93">
        <f>ROUND('New Projects'!T19*'MD - Customers'!$L25,0)</f>
        <v>0</v>
      </c>
      <c r="U19" s="93">
        <f>ROUND('New Projects'!U19*'MD - Customers'!$L25,0)</f>
        <v>0</v>
      </c>
      <c r="V19" s="97">
        <f>ROUND('New Projects'!V19*'MD - Customers'!$L25,0)</f>
        <v>0</v>
      </c>
      <c r="W19" s="93">
        <f>ROUND('New Projects'!W19*'MD - Customers'!$L25,0)</f>
        <v>0</v>
      </c>
      <c r="X19" s="93">
        <f>ROUND('New Projects'!X19*'MD - Customers'!$L25,0)</f>
        <v>0</v>
      </c>
      <c r="Y19" s="93">
        <f>ROUND('New Projects'!Y19*'MD - Customers'!$L25,0)</f>
        <v>0</v>
      </c>
    </row>
    <row r="20" spans="1:26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97">
        <f>ROUND('New Projects'!F20*'MD - Customers'!$L26,0)</f>
        <v>0</v>
      </c>
      <c r="G20" s="93">
        <f>ROUND('New Projects'!G20*'MD - Customers'!$L26,0)</f>
        <v>0</v>
      </c>
      <c r="H20" s="93">
        <f>ROUND('New Projects'!H20*'MD - Customers'!$L26,0)</f>
        <v>0</v>
      </c>
      <c r="I20" s="93">
        <f>ROUND('New Projects'!I20*'MD - Customers'!$L26,0)</f>
        <v>0</v>
      </c>
      <c r="J20" s="97">
        <f>ROUND('New Projects'!J20*'MD - Customers'!$L26,0)</f>
        <v>0</v>
      </c>
      <c r="K20" s="93">
        <f>ROUND('New Projects'!K20*'MD - Customers'!$L26,0)</f>
        <v>0</v>
      </c>
      <c r="L20" s="93">
        <f>ROUND('New Projects'!L20*'MD - Customers'!$L26,0)</f>
        <v>0</v>
      </c>
      <c r="M20" s="93">
        <f>ROUND('New Projects'!M20*'MD - Customers'!$L26,0)</f>
        <v>0</v>
      </c>
      <c r="N20" s="97">
        <f>ROUND('New Projects'!N20*'MD - Customers'!$L26,0)</f>
        <v>0</v>
      </c>
      <c r="O20" s="93">
        <f>ROUND('New Projects'!O20*'MD - Customers'!$L26,0)</f>
        <v>0</v>
      </c>
      <c r="P20" s="93">
        <f>ROUND('New Projects'!P20*'MD - Customers'!$L26,0)</f>
        <v>0</v>
      </c>
      <c r="Q20" s="93">
        <f>ROUND('New Projects'!Q20*'MD - Customers'!$L26,0)</f>
        <v>0</v>
      </c>
      <c r="R20" s="97">
        <f>ROUND('New Projects'!R20*'MD - Customers'!$L26,0)</f>
        <v>0</v>
      </c>
      <c r="S20" s="93">
        <f>ROUND('New Projects'!S20*'MD - Customers'!$L26,0)</f>
        <v>0</v>
      </c>
      <c r="T20" s="93">
        <f>ROUND('New Projects'!T20*'MD - Customers'!$L26,0)</f>
        <v>0</v>
      </c>
      <c r="U20" s="93">
        <f>ROUND('New Projects'!U20*'MD - Customers'!$L26,0)</f>
        <v>0</v>
      </c>
      <c r="V20" s="97">
        <f>ROUND('New Projects'!V20*'MD - Customers'!$L26,0)</f>
        <v>0</v>
      </c>
      <c r="W20" s="93">
        <f>ROUND('New Projects'!W20*'MD - Customers'!$L26,0)</f>
        <v>0</v>
      </c>
      <c r="X20" s="93">
        <f>ROUND('New Projects'!X20*'MD - Customers'!$L26,0)</f>
        <v>0</v>
      </c>
      <c r="Y20" s="93">
        <f>ROUND('New Projects'!Y20*'MD - Customers'!$L26,0)</f>
        <v>0</v>
      </c>
    </row>
    <row r="21" spans="1:26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98">
        <f>ROUND('New Projects'!F21*'MD - Customers'!$L27,0)</f>
        <v>0</v>
      </c>
      <c r="G21" s="89">
        <f>ROUND('New Projects'!G21*'MD - Customers'!$L27,0)</f>
        <v>0</v>
      </c>
      <c r="H21" s="89">
        <f>ROUND('New Projects'!H21*'MD - Customers'!$L27,0)</f>
        <v>0</v>
      </c>
      <c r="I21" s="89">
        <f>ROUND('New Projects'!I21*'MD - Customers'!$L27,0)</f>
        <v>0</v>
      </c>
      <c r="J21" s="98">
        <f>ROUND('New Projects'!J21*'MD - Customers'!$L27,0)</f>
        <v>0</v>
      </c>
      <c r="K21" s="89">
        <f>ROUND('New Projects'!K21*'MD - Customers'!$L27,0)</f>
        <v>0</v>
      </c>
      <c r="L21" s="89">
        <f>ROUND('New Projects'!L21*'MD - Customers'!$L27,0)</f>
        <v>0</v>
      </c>
      <c r="M21" s="89">
        <f>ROUND('New Projects'!M21*'MD - Customers'!$L27,0)</f>
        <v>0</v>
      </c>
      <c r="N21" s="98">
        <f>ROUND('New Projects'!N21*'MD - Customers'!$L27,0)</f>
        <v>0</v>
      </c>
      <c r="O21" s="89">
        <f>ROUND('New Projects'!O21*'MD - Customers'!$L27,0)</f>
        <v>1</v>
      </c>
      <c r="P21" s="89">
        <f>ROUND('New Projects'!P21*'MD - Customers'!$L27,0)</f>
        <v>0</v>
      </c>
      <c r="Q21" s="89">
        <f>ROUND('New Projects'!Q21*'MD - Customers'!$L27,0)</f>
        <v>0</v>
      </c>
      <c r="R21" s="98">
        <f>ROUND('New Projects'!R21*'MD - Customers'!$L27,0)</f>
        <v>0</v>
      </c>
      <c r="S21" s="89">
        <f>ROUND('New Projects'!S21*'MD - Customers'!$L27,0)</f>
        <v>0</v>
      </c>
      <c r="T21" s="89">
        <f>ROUND('New Projects'!T21*'MD - Customers'!$L27,0)</f>
        <v>0</v>
      </c>
      <c r="U21" s="89">
        <f>ROUND('New Projects'!U21*'MD - Customers'!$L27,0)</f>
        <v>0</v>
      </c>
      <c r="V21" s="98">
        <f>ROUND('New Projects'!V21*'MD - Customers'!$L27,0)</f>
        <v>0</v>
      </c>
      <c r="W21" s="89">
        <f>ROUND('New Projects'!W21*'MD - Customers'!$L27,0)</f>
        <v>0</v>
      </c>
      <c r="X21" s="89">
        <f>ROUND('New Projects'!X21*'MD - Customers'!$L27,0)</f>
        <v>0</v>
      </c>
      <c r="Y21" s="89">
        <f>ROUND('New Projects'!Y21*'MD - Customers'!$L27,0)</f>
        <v>0</v>
      </c>
      <c r="Z21" s="52"/>
    </row>
    <row r="22" spans="1:26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97">
        <f>ROUND('New Projects'!F22*'MD - Customers'!$L28,0)</f>
        <v>0</v>
      </c>
      <c r="G22" s="93">
        <f>ROUND('New Projects'!G22*'MD - Customers'!$L28,0)</f>
        <v>0</v>
      </c>
      <c r="H22" s="93">
        <f>ROUND('New Projects'!H22*'MD - Customers'!$L28,0)</f>
        <v>0</v>
      </c>
      <c r="I22" s="93">
        <f>ROUND('New Projects'!I22*'MD - Customers'!$L28,0)</f>
        <v>0</v>
      </c>
      <c r="J22" s="97">
        <f>ROUND('New Projects'!J22*'MD - Customers'!$L28,0)</f>
        <v>0</v>
      </c>
      <c r="K22" s="93">
        <f>ROUND('New Projects'!K22*'MD - Customers'!$L28,0)</f>
        <v>0</v>
      </c>
      <c r="L22" s="93">
        <f>ROUND('New Projects'!L22*'MD - Customers'!$L28,0)</f>
        <v>0</v>
      </c>
      <c r="M22" s="93">
        <f>ROUND('New Projects'!M22*'MD - Customers'!$L28,0)</f>
        <v>0</v>
      </c>
      <c r="N22" s="97">
        <f>ROUND('New Projects'!N22*'MD - Customers'!$L28,0)</f>
        <v>0</v>
      </c>
      <c r="O22" s="93">
        <f>ROUND('New Projects'!O22*'MD - Customers'!$L28,0)</f>
        <v>0</v>
      </c>
      <c r="P22" s="93">
        <f>ROUND('New Projects'!P22*'MD - Customers'!$L28,0)</f>
        <v>0</v>
      </c>
      <c r="Q22" s="93">
        <f>ROUND('New Projects'!Q22*'MD - Customers'!$L28,0)</f>
        <v>0</v>
      </c>
      <c r="R22" s="97">
        <f>ROUND('New Projects'!R22*'MD - Customers'!$L28,0)</f>
        <v>0</v>
      </c>
      <c r="S22" s="93">
        <f>ROUND('New Projects'!S22*'MD - Customers'!$L28,0)</f>
        <v>0</v>
      </c>
      <c r="T22" s="93">
        <f>ROUND('New Projects'!T22*'MD - Customers'!$L28,0)</f>
        <v>0</v>
      </c>
      <c r="U22" s="93">
        <f>ROUND('New Projects'!U22*'MD - Customers'!$L28,0)</f>
        <v>0</v>
      </c>
      <c r="V22" s="97">
        <f>ROUND('New Projects'!V22*'MD - Customers'!$L28,0)</f>
        <v>0</v>
      </c>
      <c r="W22" s="93">
        <f>ROUND('New Projects'!W22*'MD - Customers'!$L28,0)</f>
        <v>0</v>
      </c>
      <c r="X22" s="93">
        <f>ROUND('New Projects'!X22*'MD - Customers'!$L28,0)</f>
        <v>0</v>
      </c>
      <c r="Y22" s="93">
        <f>ROUND('New Projects'!Y22*'MD - Customers'!$L28,0)</f>
        <v>0</v>
      </c>
    </row>
    <row r="23" spans="1:26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97">
        <f>ROUND('New Projects'!F23*'MD - Customers'!$L29,0)</f>
        <v>0</v>
      </c>
      <c r="G23" s="93">
        <f>ROUND('New Projects'!G23*'MD - Customers'!$L29,0)</f>
        <v>0</v>
      </c>
      <c r="H23" s="93">
        <f>ROUND('New Projects'!H23*'MD - Customers'!$L29,0)</f>
        <v>0</v>
      </c>
      <c r="I23" s="93">
        <f>ROUND('New Projects'!I23*'MD - Customers'!$L29,0)</f>
        <v>0</v>
      </c>
      <c r="J23" s="97">
        <f>ROUND('New Projects'!J23*'MD - Customers'!$L29,0)</f>
        <v>0</v>
      </c>
      <c r="K23" s="93">
        <f>ROUND('New Projects'!K23*'MD - Customers'!$L29,0)</f>
        <v>0</v>
      </c>
      <c r="L23" s="93">
        <f>ROUND('New Projects'!L23*'MD - Customers'!$L29,0)</f>
        <v>0</v>
      </c>
      <c r="M23" s="93">
        <f>ROUND('New Projects'!M23*'MD - Customers'!$L29,0)</f>
        <v>0</v>
      </c>
      <c r="N23" s="97">
        <f>ROUND('New Projects'!N23*'MD - Customers'!$L29,0)</f>
        <v>0</v>
      </c>
      <c r="O23" s="93">
        <f>ROUND('New Projects'!O23*'MD - Customers'!$L29,0)</f>
        <v>0</v>
      </c>
      <c r="P23" s="93">
        <f>ROUND('New Projects'!P23*'MD - Customers'!$L29,0)</f>
        <v>0</v>
      </c>
      <c r="Q23" s="93">
        <f>ROUND('New Projects'!Q23*'MD - Customers'!$L29,0)</f>
        <v>0</v>
      </c>
      <c r="R23" s="97">
        <f>ROUND('New Projects'!R23*'MD - Customers'!$L29,0)</f>
        <v>0</v>
      </c>
      <c r="S23" s="93">
        <f>ROUND('New Projects'!S23*'MD - Customers'!$L29,0)</f>
        <v>0</v>
      </c>
      <c r="T23" s="93">
        <f>ROUND('New Projects'!T23*'MD - Customers'!$L29,0)</f>
        <v>0</v>
      </c>
      <c r="U23" s="93">
        <f>ROUND('New Projects'!U23*'MD - Customers'!$L29,0)</f>
        <v>0</v>
      </c>
      <c r="V23" s="97">
        <f>ROUND('New Projects'!V23*'MD - Customers'!$L29,0)</f>
        <v>0</v>
      </c>
      <c r="W23" s="93">
        <f>ROUND('New Projects'!W23*'MD - Customers'!$L29,0)</f>
        <v>0</v>
      </c>
      <c r="X23" s="93">
        <f>ROUND('New Projects'!X23*'MD - Customers'!$L29,0)</f>
        <v>0</v>
      </c>
      <c r="Y23" s="93">
        <f>ROUND('New Projects'!Y23*'MD - Customers'!$L29,0)</f>
        <v>0</v>
      </c>
    </row>
    <row r="24" spans="1:26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97">
        <f>ROUND('New Projects'!F24*'MD - Customers'!$L30,0)</f>
        <v>0</v>
      </c>
      <c r="G24" s="93">
        <f>ROUND('New Projects'!G24*'MD - Customers'!$L30,0)</f>
        <v>0</v>
      </c>
      <c r="H24" s="93">
        <f>ROUND('New Projects'!H24*'MD - Customers'!$L30,0)</f>
        <v>0</v>
      </c>
      <c r="I24" s="93">
        <f>ROUND('New Projects'!I24*'MD - Customers'!$L30,0)</f>
        <v>0</v>
      </c>
      <c r="J24" s="97">
        <f>ROUND('New Projects'!J24*'MD - Customers'!$L30,0)</f>
        <v>0</v>
      </c>
      <c r="K24" s="93">
        <f>ROUND('New Projects'!K24*'MD - Customers'!$L30,0)</f>
        <v>0</v>
      </c>
      <c r="L24" s="93">
        <f>ROUND('New Projects'!L24*'MD - Customers'!$L30,0)</f>
        <v>0</v>
      </c>
      <c r="M24" s="93">
        <f>ROUND('New Projects'!M24*'MD - Customers'!$L30,0)</f>
        <v>0</v>
      </c>
      <c r="N24" s="97">
        <f>ROUND('New Projects'!N24*'MD - Customers'!$L30,0)</f>
        <v>0</v>
      </c>
      <c r="O24" s="93">
        <f>ROUND('New Projects'!O24*'MD - Customers'!$L30,0)</f>
        <v>0</v>
      </c>
      <c r="P24" s="93">
        <f>ROUND('New Projects'!P24*'MD - Customers'!$L30,0)</f>
        <v>0</v>
      </c>
      <c r="Q24" s="93">
        <f>ROUND('New Projects'!Q24*'MD - Customers'!$L30,0)</f>
        <v>0</v>
      </c>
      <c r="R24" s="97">
        <f>ROUND('New Projects'!R24*'MD - Customers'!$L30,0)</f>
        <v>0</v>
      </c>
      <c r="S24" s="93">
        <f>ROUND('New Projects'!S24*'MD - Customers'!$L30,0)</f>
        <v>0</v>
      </c>
      <c r="T24" s="93">
        <f>ROUND('New Projects'!T24*'MD - Customers'!$L30,0)</f>
        <v>0</v>
      </c>
      <c r="U24" s="93">
        <f>ROUND('New Projects'!U24*'MD - Customers'!$L30,0)</f>
        <v>0</v>
      </c>
      <c r="V24" s="97">
        <f>ROUND('New Projects'!V24*'MD - Customers'!$L30,0)</f>
        <v>0</v>
      </c>
      <c r="W24" s="93">
        <f>ROUND('New Projects'!W24*'MD - Customers'!$L30,0)</f>
        <v>0</v>
      </c>
      <c r="X24" s="93">
        <f>ROUND('New Projects'!X24*'MD - Customers'!$L30,0)</f>
        <v>0</v>
      </c>
      <c r="Y24" s="93">
        <f>ROUND('New Projects'!Y24*'MD - Customers'!$L30,0)</f>
        <v>0</v>
      </c>
    </row>
    <row r="25" spans="1:26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97">
        <f>ROUND('New Projects'!F25*'MD - Customers'!$L31,0)</f>
        <v>0</v>
      </c>
      <c r="G25" s="93">
        <f>ROUND('New Projects'!G25*'MD - Customers'!$L31,0)</f>
        <v>0</v>
      </c>
      <c r="H25" s="93">
        <f>ROUND('New Projects'!H25*'MD - Customers'!$L31,0)</f>
        <v>0</v>
      </c>
      <c r="I25" s="93">
        <f>ROUND('New Projects'!I25*'MD - Customers'!$L31,0)</f>
        <v>0</v>
      </c>
      <c r="J25" s="97">
        <f>ROUND('New Projects'!J25*'MD - Customers'!$L31,0)</f>
        <v>0</v>
      </c>
      <c r="K25" s="93">
        <f>ROUND('New Projects'!K25*'MD - Customers'!$L31,0)</f>
        <v>0</v>
      </c>
      <c r="L25" s="93">
        <f>ROUND('New Projects'!L25*'MD - Customers'!$L31,0)</f>
        <v>0</v>
      </c>
      <c r="M25" s="93">
        <f>ROUND('New Projects'!M25*'MD - Customers'!$L31,0)</f>
        <v>0</v>
      </c>
      <c r="N25" s="97">
        <f>ROUND('New Projects'!N25*'MD - Customers'!$L31,0)</f>
        <v>0</v>
      </c>
      <c r="O25" s="93">
        <f>ROUND('New Projects'!O25*'MD - Customers'!$L31,0)</f>
        <v>1</v>
      </c>
      <c r="P25" s="93">
        <f>ROUND('New Projects'!P25*'MD - Customers'!$L31,0)</f>
        <v>0</v>
      </c>
      <c r="Q25" s="93">
        <f>ROUND('New Projects'!Q25*'MD - Customers'!$L31,0)</f>
        <v>0</v>
      </c>
      <c r="R25" s="97">
        <f>ROUND('New Projects'!R25*'MD - Customers'!$L31,0)</f>
        <v>0</v>
      </c>
      <c r="S25" s="93">
        <f>ROUND('New Projects'!S25*'MD - Customers'!$L31,0)</f>
        <v>0</v>
      </c>
      <c r="T25" s="93">
        <f>ROUND('New Projects'!T25*'MD - Customers'!$L31,0)</f>
        <v>0</v>
      </c>
      <c r="U25" s="93">
        <f>ROUND('New Projects'!U25*'MD - Customers'!$L31,0)</f>
        <v>0</v>
      </c>
      <c r="V25" s="97">
        <f>ROUND('New Projects'!V25*'MD - Customers'!$L31,0)</f>
        <v>0</v>
      </c>
      <c r="W25" s="93">
        <f>ROUND('New Projects'!W25*'MD - Customers'!$L31,0)</f>
        <v>0</v>
      </c>
      <c r="X25" s="93">
        <f>ROUND('New Projects'!X25*'MD - Customers'!$L31,0)</f>
        <v>0</v>
      </c>
      <c r="Y25" s="93">
        <f>ROUND('New Projects'!Y25*'MD - Customers'!$L31,0)</f>
        <v>0</v>
      </c>
    </row>
    <row r="26" spans="1:26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98">
        <f>ROUND('New Projects'!F26*'MD - Customers'!$L32,0)</f>
        <v>0</v>
      </c>
      <c r="G26" s="89">
        <f>ROUND('New Projects'!G26*'MD - Customers'!$L32,0)</f>
        <v>0</v>
      </c>
      <c r="H26" s="89">
        <f>ROUND('New Projects'!H26*'MD - Customers'!$L32,0)</f>
        <v>0</v>
      </c>
      <c r="I26" s="89">
        <f>ROUND('New Projects'!I26*'MD - Customers'!$L32,0)</f>
        <v>0</v>
      </c>
      <c r="J26" s="98">
        <f>ROUND('New Projects'!J26*'MD - Customers'!$L32,0)</f>
        <v>0</v>
      </c>
      <c r="K26" s="89">
        <f>ROUND('New Projects'!K26*'MD - Customers'!$L32,0)</f>
        <v>0</v>
      </c>
      <c r="L26" s="89">
        <f>ROUND('New Projects'!L26*'MD - Customers'!$L32,0)</f>
        <v>0</v>
      </c>
      <c r="M26" s="89">
        <f>ROUND('New Projects'!M26*'MD - Customers'!$L32,0)</f>
        <v>0</v>
      </c>
      <c r="N26" s="98">
        <f>ROUND('New Projects'!N26*'MD - Customers'!$L32,0)</f>
        <v>0</v>
      </c>
      <c r="O26" s="89">
        <f>ROUND('New Projects'!O26*'MD - Customers'!$L32,0)</f>
        <v>0</v>
      </c>
      <c r="P26" s="89">
        <f>ROUND('New Projects'!P26*'MD - Customers'!$L32,0)</f>
        <v>0</v>
      </c>
      <c r="Q26" s="89">
        <f>ROUND('New Projects'!Q26*'MD - Customers'!$L32,0)</f>
        <v>0</v>
      </c>
      <c r="R26" s="98">
        <f>ROUND('New Projects'!R26*'MD - Customers'!$L32,0)</f>
        <v>0</v>
      </c>
      <c r="S26" s="89">
        <f>ROUND('New Projects'!S26*'MD - Customers'!$L32,0)</f>
        <v>2</v>
      </c>
      <c r="T26" s="89">
        <f>ROUND('New Projects'!T26*'MD - Customers'!$L32,0)</f>
        <v>0</v>
      </c>
      <c r="U26" s="89">
        <f>ROUND('New Projects'!U26*'MD - Customers'!$L32,0)</f>
        <v>0</v>
      </c>
      <c r="V26" s="98">
        <f>ROUND('New Projects'!V26*'MD - Customers'!$L32,0)</f>
        <v>0</v>
      </c>
      <c r="W26" s="89">
        <f>ROUND('New Projects'!W26*'MD - Customers'!$L32,0)</f>
        <v>0</v>
      </c>
      <c r="X26" s="89">
        <f>ROUND('New Projects'!X26*'MD - Customers'!$L32,0)</f>
        <v>0</v>
      </c>
      <c r="Y26" s="89">
        <f>ROUND('New Projects'!Y26*'MD - Customers'!$L32,0)</f>
        <v>0</v>
      </c>
      <c r="Z26" s="52"/>
    </row>
    <row r="27" spans="1:26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97">
        <f>ROUND('New Projects'!F27*'MD - Customers'!$L33,0)</f>
        <v>0</v>
      </c>
      <c r="G27" s="93">
        <f>ROUND('New Projects'!G27*'MD - Customers'!$L33,0)</f>
        <v>0</v>
      </c>
      <c r="H27" s="93">
        <f>ROUND('New Projects'!H27*'MD - Customers'!$L33,0)</f>
        <v>0</v>
      </c>
      <c r="I27" s="93">
        <f>ROUND('New Projects'!I27*'MD - Customers'!$L33,0)</f>
        <v>0</v>
      </c>
      <c r="J27" s="97">
        <f>ROUND('New Projects'!J27*'MD - Customers'!$L33,0)</f>
        <v>0</v>
      </c>
      <c r="K27" s="93">
        <f>ROUND('New Projects'!K27*'MD - Customers'!$L33,0)</f>
        <v>0</v>
      </c>
      <c r="L27" s="93">
        <f>ROUND('New Projects'!L27*'MD - Customers'!$L33,0)</f>
        <v>0</v>
      </c>
      <c r="M27" s="93">
        <f>ROUND('New Projects'!M27*'MD - Customers'!$L33,0)</f>
        <v>0</v>
      </c>
      <c r="N27" s="97">
        <f>ROUND('New Projects'!N27*'MD - Customers'!$L33,0)</f>
        <v>0</v>
      </c>
      <c r="O27" s="93">
        <f>ROUND('New Projects'!O27*'MD - Customers'!$L33,0)</f>
        <v>0</v>
      </c>
      <c r="P27" s="93">
        <f>ROUND('New Projects'!P27*'MD - Customers'!$L33,0)</f>
        <v>0</v>
      </c>
      <c r="Q27" s="93">
        <f>ROUND('New Projects'!Q27*'MD - Customers'!$L33,0)</f>
        <v>0</v>
      </c>
      <c r="R27" s="97">
        <f>ROUND('New Projects'!R27*'MD - Customers'!$L33,0)</f>
        <v>0</v>
      </c>
      <c r="S27" s="93">
        <f>ROUND('New Projects'!S27*'MD - Customers'!$L33,0)</f>
        <v>0</v>
      </c>
      <c r="T27" s="93">
        <f>ROUND('New Projects'!T27*'MD - Customers'!$L33,0)</f>
        <v>0</v>
      </c>
      <c r="U27" s="93">
        <f>ROUND('New Projects'!U27*'MD - Customers'!$L33,0)</f>
        <v>0</v>
      </c>
      <c r="V27" s="97">
        <f>ROUND('New Projects'!V27*'MD - Customers'!$L33,0)</f>
        <v>0</v>
      </c>
      <c r="W27" s="93">
        <f>ROUND('New Projects'!W27*'MD - Customers'!$L33,0)</f>
        <v>0</v>
      </c>
      <c r="X27" s="93">
        <f>ROUND('New Projects'!X27*'MD - Customers'!$L33,0)</f>
        <v>0</v>
      </c>
      <c r="Y27" s="93">
        <f>ROUND('New Projects'!Y27*'MD - Customers'!$L33,0)</f>
        <v>0</v>
      </c>
    </row>
    <row r="28" spans="1:26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97">
        <f>ROUND('New Projects'!F28*'MD - Customers'!$L34,0)</f>
        <v>0</v>
      </c>
      <c r="G28" s="93">
        <f>ROUND('New Projects'!G28*'MD - Customers'!$L34,0)</f>
        <v>0</v>
      </c>
      <c r="H28" s="93">
        <f>ROUND('New Projects'!H28*'MD - Customers'!$L34,0)</f>
        <v>0</v>
      </c>
      <c r="I28" s="93">
        <f>ROUND('New Projects'!I28*'MD - Customers'!$L34,0)</f>
        <v>0</v>
      </c>
      <c r="J28" s="97">
        <f>ROUND('New Projects'!J28*'MD - Customers'!$L34,0)</f>
        <v>0</v>
      </c>
      <c r="K28" s="93">
        <f>ROUND('New Projects'!K28*'MD - Customers'!$L34,0)</f>
        <v>0</v>
      </c>
      <c r="L28" s="93">
        <f>ROUND('New Projects'!L28*'MD - Customers'!$L34,0)</f>
        <v>0</v>
      </c>
      <c r="M28" s="93">
        <f>ROUND('New Projects'!M28*'MD - Customers'!$L34,0)</f>
        <v>0</v>
      </c>
      <c r="N28" s="97">
        <f>ROUND('New Projects'!N28*'MD - Customers'!$L34,0)</f>
        <v>0</v>
      </c>
      <c r="O28" s="93">
        <f>ROUND('New Projects'!O28*'MD - Customers'!$L34,0)</f>
        <v>0</v>
      </c>
      <c r="P28" s="93">
        <f>ROUND('New Projects'!P28*'MD - Customers'!$L34,0)</f>
        <v>0</v>
      </c>
      <c r="Q28" s="93">
        <f>ROUND('New Projects'!Q28*'MD - Customers'!$L34,0)</f>
        <v>0</v>
      </c>
      <c r="R28" s="97">
        <f>ROUND('New Projects'!R28*'MD - Customers'!$L34,0)</f>
        <v>0</v>
      </c>
      <c r="S28" s="93">
        <f>ROUND('New Projects'!S28*'MD - Customers'!$L34,0)</f>
        <v>0</v>
      </c>
      <c r="T28" s="93">
        <f>ROUND('New Projects'!T28*'MD - Customers'!$L34,0)</f>
        <v>0</v>
      </c>
      <c r="U28" s="93">
        <f>ROUND('New Projects'!U28*'MD - Customers'!$L34,0)</f>
        <v>0</v>
      </c>
      <c r="V28" s="97">
        <f>ROUND('New Projects'!V28*'MD - Customers'!$L34,0)</f>
        <v>0</v>
      </c>
      <c r="W28" s="93">
        <f>ROUND('New Projects'!W28*'MD - Customers'!$L34,0)</f>
        <v>0</v>
      </c>
      <c r="X28" s="93">
        <f>ROUND('New Projects'!X28*'MD - Customers'!$L34,0)</f>
        <v>0</v>
      </c>
      <c r="Y28" s="93">
        <f>ROUND('New Projects'!Y28*'MD - Customers'!$L34,0)</f>
        <v>0</v>
      </c>
    </row>
    <row r="29" spans="1:26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97">
        <f>ROUND('New Projects'!F29*'MD - Customers'!$L35,0)</f>
        <v>0</v>
      </c>
      <c r="G29" s="93">
        <f>ROUND('New Projects'!G29*'MD - Customers'!$L35,0)</f>
        <v>0</v>
      </c>
      <c r="H29" s="93">
        <f>ROUND('New Projects'!H29*'MD - Customers'!$L35,0)</f>
        <v>0</v>
      </c>
      <c r="I29" s="93">
        <f>ROUND('New Projects'!I29*'MD - Customers'!$L35,0)</f>
        <v>0</v>
      </c>
      <c r="J29" s="97">
        <f>ROUND('New Projects'!J29*'MD - Customers'!$L35,0)</f>
        <v>0</v>
      </c>
      <c r="K29" s="93">
        <f>ROUND('New Projects'!K29*'MD - Customers'!$L35,0)</f>
        <v>0</v>
      </c>
      <c r="L29" s="93">
        <f>ROUND('New Projects'!L29*'MD - Customers'!$L35,0)</f>
        <v>0</v>
      </c>
      <c r="M29" s="93">
        <f>ROUND('New Projects'!M29*'MD - Customers'!$L35,0)</f>
        <v>0</v>
      </c>
      <c r="N29" s="97">
        <f>ROUND('New Projects'!N29*'MD - Customers'!$L35,0)</f>
        <v>0</v>
      </c>
      <c r="O29" s="93">
        <f>ROUND('New Projects'!O29*'MD - Customers'!$L35,0)</f>
        <v>0</v>
      </c>
      <c r="P29" s="93">
        <f>ROUND('New Projects'!P29*'MD - Customers'!$L35,0)</f>
        <v>0</v>
      </c>
      <c r="Q29" s="93">
        <f>ROUND('New Projects'!Q29*'MD - Customers'!$L35,0)</f>
        <v>0</v>
      </c>
      <c r="R29" s="97">
        <f>ROUND('New Projects'!R29*'MD - Customers'!$L35,0)</f>
        <v>0</v>
      </c>
      <c r="S29" s="93">
        <f>ROUND('New Projects'!S29*'MD - Customers'!$L35,0)</f>
        <v>0</v>
      </c>
      <c r="T29" s="93">
        <f>ROUND('New Projects'!T29*'MD - Customers'!$L35,0)</f>
        <v>0</v>
      </c>
      <c r="U29" s="93">
        <f>ROUND('New Projects'!U29*'MD - Customers'!$L35,0)</f>
        <v>0</v>
      </c>
      <c r="V29" s="97">
        <f>ROUND('New Projects'!V29*'MD - Customers'!$L35,0)</f>
        <v>0</v>
      </c>
      <c r="W29" s="93">
        <f>ROUND('New Projects'!W29*'MD - Customers'!$L35,0)</f>
        <v>0</v>
      </c>
      <c r="X29" s="93">
        <f>ROUND('New Projects'!X29*'MD - Customers'!$L35,0)</f>
        <v>0</v>
      </c>
      <c r="Y29" s="93">
        <f>ROUND('New Projects'!Y29*'MD - Customers'!$L35,0)</f>
        <v>0</v>
      </c>
    </row>
    <row r="30" spans="1:26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97">
        <f>ROUND('New Projects'!F30*'MD - Customers'!$L36,0)</f>
        <v>0</v>
      </c>
      <c r="G30" s="93">
        <f>ROUND('New Projects'!G30*'MD - Customers'!$L36,0)</f>
        <v>0</v>
      </c>
      <c r="H30" s="93">
        <f>ROUND('New Projects'!H30*'MD - Customers'!$L36,0)</f>
        <v>0</v>
      </c>
      <c r="I30" s="93">
        <f>ROUND('New Projects'!I30*'MD - Customers'!$L36,0)</f>
        <v>0</v>
      </c>
      <c r="J30" s="97">
        <f>ROUND('New Projects'!J30*'MD - Customers'!$L36,0)</f>
        <v>0</v>
      </c>
      <c r="K30" s="93">
        <f>ROUND('New Projects'!K30*'MD - Customers'!$L36,0)</f>
        <v>0</v>
      </c>
      <c r="L30" s="93">
        <f>ROUND('New Projects'!L30*'MD - Customers'!$L36,0)</f>
        <v>0</v>
      </c>
      <c r="M30" s="93">
        <f>ROUND('New Projects'!M30*'MD - Customers'!$L36,0)</f>
        <v>0</v>
      </c>
      <c r="N30" s="97">
        <f>ROUND('New Projects'!N30*'MD - Customers'!$L36,0)</f>
        <v>0</v>
      </c>
      <c r="O30" s="93">
        <f>ROUND('New Projects'!O30*'MD - Customers'!$L36,0)</f>
        <v>0</v>
      </c>
      <c r="P30" s="93">
        <f>ROUND('New Projects'!P30*'MD - Customers'!$L36,0)</f>
        <v>0</v>
      </c>
      <c r="Q30" s="93">
        <f>ROUND('New Projects'!Q30*'MD - Customers'!$L36,0)</f>
        <v>0</v>
      </c>
      <c r="R30" s="97">
        <f>ROUND('New Projects'!R30*'MD - Customers'!$L36,0)</f>
        <v>0</v>
      </c>
      <c r="S30" s="93">
        <f>ROUND('New Projects'!S30*'MD - Customers'!$L36,0)</f>
        <v>0</v>
      </c>
      <c r="T30" s="93">
        <f>ROUND('New Projects'!T30*'MD - Customers'!$L36,0)</f>
        <v>0</v>
      </c>
      <c r="U30" s="93">
        <f>ROUND('New Projects'!U30*'MD - Customers'!$L36,0)</f>
        <v>0</v>
      </c>
      <c r="V30" s="97">
        <f>ROUND('New Projects'!V30*'MD - Customers'!$L36,0)</f>
        <v>0</v>
      </c>
      <c r="W30" s="93">
        <f>ROUND('New Projects'!W30*'MD - Customers'!$L36,0)</f>
        <v>0</v>
      </c>
      <c r="X30" s="93">
        <f>ROUND('New Projects'!X30*'MD - Customers'!$L36,0)</f>
        <v>0</v>
      </c>
      <c r="Y30" s="93">
        <f>ROUND('New Projects'!Y30*'MD - Customers'!$L36,0)</f>
        <v>0</v>
      </c>
    </row>
    <row r="31" spans="1:26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98">
        <f>ROUND('New Projects'!F31*'MD - Customers'!$L37,0)</f>
        <v>0</v>
      </c>
      <c r="G31" s="89">
        <f>ROUND('New Projects'!G31*'MD - Customers'!$L37,0)</f>
        <v>0</v>
      </c>
      <c r="H31" s="89">
        <f>ROUND('New Projects'!H31*'MD - Customers'!$L37,0)</f>
        <v>0</v>
      </c>
      <c r="I31" s="89">
        <f>ROUND('New Projects'!I31*'MD - Customers'!$L37,0)</f>
        <v>0</v>
      </c>
      <c r="J31" s="98">
        <f>ROUND('New Projects'!J31*'MD - Customers'!$L37,0)</f>
        <v>0</v>
      </c>
      <c r="K31" s="89">
        <f>ROUND('New Projects'!K31*'MD - Customers'!$L37,0)</f>
        <v>0</v>
      </c>
      <c r="L31" s="89">
        <f>ROUND('New Projects'!L31*'MD - Customers'!$L37,0)</f>
        <v>0</v>
      </c>
      <c r="M31" s="89">
        <f>ROUND('New Projects'!M31*'MD - Customers'!$L37,0)</f>
        <v>0</v>
      </c>
      <c r="N31" s="98">
        <f>ROUND('New Projects'!N31*'MD - Customers'!$L37,0)</f>
        <v>0</v>
      </c>
      <c r="O31" s="89">
        <f>ROUND('New Projects'!O31*'MD - Customers'!$L37,0)</f>
        <v>0</v>
      </c>
      <c r="P31" s="89">
        <f>ROUND('New Projects'!P31*'MD - Customers'!$L37,0)</f>
        <v>0</v>
      </c>
      <c r="Q31" s="89">
        <f>ROUND('New Projects'!Q31*'MD - Customers'!$L37,0)</f>
        <v>0</v>
      </c>
      <c r="R31" s="98">
        <f>ROUND('New Projects'!R31*'MD - Customers'!$L37,0)</f>
        <v>0</v>
      </c>
      <c r="S31" s="89">
        <f>ROUND('New Projects'!S31*'MD - Customers'!$L37,0)</f>
        <v>0</v>
      </c>
      <c r="T31" s="89">
        <f>ROUND('New Projects'!T31*'MD - Customers'!$L37,0)</f>
        <v>0</v>
      </c>
      <c r="U31" s="89">
        <f>ROUND('New Projects'!U31*'MD - Customers'!$L37,0)</f>
        <v>0</v>
      </c>
      <c r="V31" s="98">
        <f>ROUND('New Projects'!V31*'MD - Customers'!$L37,0)</f>
        <v>0</v>
      </c>
      <c r="W31" s="89">
        <f>ROUND('New Projects'!W31*'MD - Customers'!$L37,0)</f>
        <v>0</v>
      </c>
      <c r="X31" s="89">
        <f>ROUND('New Projects'!X31*'MD - Customers'!$L37,0)</f>
        <v>0</v>
      </c>
      <c r="Y31" s="89">
        <f>ROUND('New Projects'!Y31*'MD - Customers'!$L37,0)</f>
        <v>0</v>
      </c>
      <c r="Z31" s="52"/>
    </row>
    <row r="32" spans="1:26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97">
        <f>ROUND('New Projects'!F32*'MD - Customers'!$L38,0)</f>
        <v>0</v>
      </c>
      <c r="G32" s="93">
        <f>ROUND('New Projects'!G32*'MD - Customers'!$L38,0)</f>
        <v>0</v>
      </c>
      <c r="H32" s="93">
        <f>ROUND('New Projects'!H32*'MD - Customers'!$L38,0)</f>
        <v>0</v>
      </c>
      <c r="I32" s="93">
        <f>ROUND('New Projects'!I32*'MD - Customers'!$L38,0)</f>
        <v>0</v>
      </c>
      <c r="J32" s="97">
        <f>ROUND('New Projects'!J32*'MD - Customers'!$L38,0)</f>
        <v>0</v>
      </c>
      <c r="K32" s="93">
        <f>ROUND('New Projects'!K32*'MD - Customers'!$L38,0)</f>
        <v>0</v>
      </c>
      <c r="L32" s="93">
        <f>ROUND('New Projects'!L32*'MD - Customers'!$L38,0)</f>
        <v>0</v>
      </c>
      <c r="M32" s="93">
        <f>ROUND('New Projects'!M32*'MD - Customers'!$L38,0)</f>
        <v>0</v>
      </c>
      <c r="N32" s="97">
        <f>ROUND('New Projects'!N32*'MD - Customers'!$L38,0)</f>
        <v>0</v>
      </c>
      <c r="O32" s="93">
        <f>ROUND('New Projects'!O32*'MD - Customers'!$L38,0)</f>
        <v>0</v>
      </c>
      <c r="P32" s="93">
        <f>ROUND('New Projects'!P32*'MD - Customers'!$L38,0)</f>
        <v>0</v>
      </c>
      <c r="Q32" s="93">
        <f>ROUND('New Projects'!Q32*'MD - Customers'!$L38,0)</f>
        <v>0</v>
      </c>
      <c r="R32" s="97">
        <f>ROUND('New Projects'!R32*'MD - Customers'!$L38,0)</f>
        <v>0</v>
      </c>
      <c r="S32" s="93">
        <f>ROUND('New Projects'!S32*'MD - Customers'!$L38,0)</f>
        <v>0</v>
      </c>
      <c r="T32" s="93">
        <f>ROUND('New Projects'!T32*'MD - Customers'!$L38,0)</f>
        <v>0</v>
      </c>
      <c r="U32" s="93">
        <f>ROUND('New Projects'!U32*'MD - Customers'!$L38,0)</f>
        <v>0</v>
      </c>
      <c r="V32" s="97">
        <f>ROUND('New Projects'!V32*'MD - Customers'!$L38,0)</f>
        <v>0</v>
      </c>
      <c r="W32" s="93">
        <f>ROUND('New Projects'!W32*'MD - Customers'!$L38,0)</f>
        <v>0</v>
      </c>
      <c r="X32" s="93">
        <f>ROUND('New Projects'!X32*'MD - Customers'!$L38,0)</f>
        <v>0</v>
      </c>
      <c r="Y32" s="93">
        <f>ROUND('New Projects'!Y32*'MD - Customers'!$L38,0)</f>
        <v>0</v>
      </c>
    </row>
    <row r="33" spans="1:26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97">
        <f>ROUND('New Projects'!F33*'MD - Customers'!$L39,0)</f>
        <v>0</v>
      </c>
      <c r="G33" s="93">
        <f>ROUND('New Projects'!G33*'MD - Customers'!$L39,0)</f>
        <v>0</v>
      </c>
      <c r="H33" s="93">
        <f>ROUND('New Projects'!H33*'MD - Customers'!$L39,0)</f>
        <v>0</v>
      </c>
      <c r="I33" s="93">
        <f>ROUND('New Projects'!I33*'MD - Customers'!$L39,0)</f>
        <v>0</v>
      </c>
      <c r="J33" s="97">
        <f>ROUND('New Projects'!J33*'MD - Customers'!$L39,0)</f>
        <v>0</v>
      </c>
      <c r="K33" s="93">
        <f>ROUND('New Projects'!K33*'MD - Customers'!$L39,0)</f>
        <v>0</v>
      </c>
      <c r="L33" s="93">
        <f>ROUND('New Projects'!L33*'MD - Customers'!$L39,0)</f>
        <v>0</v>
      </c>
      <c r="M33" s="93">
        <f>ROUND('New Projects'!M33*'MD - Customers'!$L39,0)</f>
        <v>0</v>
      </c>
      <c r="N33" s="97">
        <f>ROUND('New Projects'!N33*'MD - Customers'!$L39,0)</f>
        <v>0</v>
      </c>
      <c r="O33" s="93">
        <f>ROUND('New Projects'!O33*'MD - Customers'!$L39,0)</f>
        <v>0</v>
      </c>
      <c r="P33" s="93">
        <f>ROUND('New Projects'!P33*'MD - Customers'!$L39,0)</f>
        <v>0</v>
      </c>
      <c r="Q33" s="93">
        <f>ROUND('New Projects'!Q33*'MD - Customers'!$L39,0)</f>
        <v>0</v>
      </c>
      <c r="R33" s="97">
        <f>ROUND('New Projects'!R33*'MD - Customers'!$L39,0)</f>
        <v>0</v>
      </c>
      <c r="S33" s="93">
        <f>ROUND('New Projects'!S33*'MD - Customers'!$L39,0)</f>
        <v>0</v>
      </c>
      <c r="T33" s="93">
        <f>ROUND('New Projects'!T33*'MD - Customers'!$L39,0)</f>
        <v>0</v>
      </c>
      <c r="U33" s="93">
        <f>ROUND('New Projects'!U33*'MD - Customers'!$L39,0)</f>
        <v>0</v>
      </c>
      <c r="V33" s="97">
        <f>ROUND('New Projects'!V33*'MD - Customers'!$L39,0)</f>
        <v>0</v>
      </c>
      <c r="W33" s="93">
        <f>ROUND('New Projects'!W33*'MD - Customers'!$L39,0)</f>
        <v>0</v>
      </c>
      <c r="X33" s="93">
        <f>ROUND('New Projects'!X33*'MD - Customers'!$L39,0)</f>
        <v>0</v>
      </c>
      <c r="Y33" s="93">
        <f>ROUND('New Projects'!Y33*'MD - Customers'!$L39,0)</f>
        <v>0</v>
      </c>
    </row>
    <row r="34" spans="1:26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97">
        <f>ROUND('New Projects'!F34*'MD - Customers'!$L40,0)</f>
        <v>0</v>
      </c>
      <c r="G34" s="93">
        <f>ROUND('New Projects'!G34*'MD - Customers'!$L40,0)</f>
        <v>0</v>
      </c>
      <c r="H34" s="93">
        <f>ROUND('New Projects'!H34*'MD - Customers'!$L40,0)</f>
        <v>0</v>
      </c>
      <c r="I34" s="93">
        <f>ROUND('New Projects'!I34*'MD - Customers'!$L40,0)</f>
        <v>0</v>
      </c>
      <c r="J34" s="97">
        <f>ROUND('New Projects'!J34*'MD - Customers'!$L40,0)</f>
        <v>0</v>
      </c>
      <c r="K34" s="93">
        <f>ROUND('New Projects'!K34*'MD - Customers'!$L40,0)</f>
        <v>0</v>
      </c>
      <c r="L34" s="93">
        <f>ROUND('New Projects'!L34*'MD - Customers'!$L40,0)</f>
        <v>0</v>
      </c>
      <c r="M34" s="93">
        <f>ROUND('New Projects'!M34*'MD - Customers'!$L40,0)</f>
        <v>0</v>
      </c>
      <c r="N34" s="97">
        <f>ROUND('New Projects'!N34*'MD - Customers'!$L40,0)</f>
        <v>0</v>
      </c>
      <c r="O34" s="93">
        <f>ROUND('New Projects'!O34*'MD - Customers'!$L40,0)</f>
        <v>0</v>
      </c>
      <c r="P34" s="93">
        <f>ROUND('New Projects'!P34*'MD - Customers'!$L40,0)</f>
        <v>0</v>
      </c>
      <c r="Q34" s="93">
        <f>ROUND('New Projects'!Q34*'MD - Customers'!$L40,0)</f>
        <v>0</v>
      </c>
      <c r="R34" s="97">
        <f>ROUND('New Projects'!R34*'MD - Customers'!$L40,0)</f>
        <v>0</v>
      </c>
      <c r="S34" s="93">
        <f>ROUND('New Projects'!S34*'MD - Customers'!$L40,0)</f>
        <v>0</v>
      </c>
      <c r="T34" s="93">
        <f>ROUND('New Projects'!T34*'MD - Customers'!$L40,0)</f>
        <v>0</v>
      </c>
      <c r="U34" s="93">
        <f>ROUND('New Projects'!U34*'MD - Customers'!$L40,0)</f>
        <v>0</v>
      </c>
      <c r="V34" s="97">
        <f>ROUND('New Projects'!V34*'MD - Customers'!$L40,0)</f>
        <v>0</v>
      </c>
      <c r="W34" s="93">
        <f>ROUND('New Projects'!W34*'MD - Customers'!$L40,0)</f>
        <v>0</v>
      </c>
      <c r="X34" s="93">
        <f>ROUND('New Projects'!X34*'MD - Customers'!$L40,0)</f>
        <v>0</v>
      </c>
      <c r="Y34" s="93">
        <f>ROUND('New Projects'!Y34*'MD - Customers'!$L40,0)</f>
        <v>0</v>
      </c>
    </row>
    <row r="35" spans="1:26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97">
        <f>ROUND('New Projects'!F35*'MD - Customers'!$L41,0)</f>
        <v>0</v>
      </c>
      <c r="G35" s="93">
        <f>ROUND('New Projects'!G35*'MD - Customers'!$L41,0)</f>
        <v>0</v>
      </c>
      <c r="H35" s="93">
        <f>ROUND('New Projects'!H35*'MD - Customers'!$L41,0)</f>
        <v>0</v>
      </c>
      <c r="I35" s="93">
        <f>ROUND('New Projects'!I35*'MD - Customers'!$L41,0)</f>
        <v>0</v>
      </c>
      <c r="J35" s="97">
        <f>ROUND('New Projects'!J35*'MD - Customers'!$L41,0)</f>
        <v>1</v>
      </c>
      <c r="K35" s="93">
        <f>ROUND('New Projects'!K35*'MD - Customers'!$L41,0)</f>
        <v>0</v>
      </c>
      <c r="L35" s="93">
        <f>ROUND('New Projects'!L35*'MD - Customers'!$L41,0)</f>
        <v>0</v>
      </c>
      <c r="M35" s="93">
        <f>ROUND('New Projects'!M35*'MD - Customers'!$L41,0)</f>
        <v>0</v>
      </c>
      <c r="N35" s="97">
        <f>ROUND('New Projects'!N35*'MD - Customers'!$L41,0)</f>
        <v>0</v>
      </c>
      <c r="O35" s="93">
        <f>ROUND('New Projects'!O35*'MD - Customers'!$L41,0)</f>
        <v>0</v>
      </c>
      <c r="P35" s="93">
        <f>ROUND('New Projects'!P35*'MD - Customers'!$L41,0)</f>
        <v>0</v>
      </c>
      <c r="Q35" s="93">
        <f>ROUND('New Projects'!Q35*'MD - Customers'!$L41,0)</f>
        <v>0</v>
      </c>
      <c r="R35" s="97">
        <f>ROUND('New Projects'!R35*'MD - Customers'!$L41,0)</f>
        <v>0</v>
      </c>
      <c r="S35" s="93">
        <f>ROUND('New Projects'!S35*'MD - Customers'!$L41,0)</f>
        <v>0</v>
      </c>
      <c r="T35" s="93">
        <f>ROUND('New Projects'!T35*'MD - Customers'!$L41,0)</f>
        <v>0</v>
      </c>
      <c r="U35" s="93">
        <f>ROUND('New Projects'!U35*'MD - Customers'!$L41,0)</f>
        <v>0</v>
      </c>
      <c r="V35" s="97">
        <f>ROUND('New Projects'!V35*'MD - Customers'!$L41,0)</f>
        <v>0</v>
      </c>
      <c r="W35" s="93">
        <f>ROUND('New Projects'!W35*'MD - Customers'!$L41,0)</f>
        <v>0</v>
      </c>
      <c r="X35" s="93">
        <f>ROUND('New Projects'!X35*'MD - Customers'!$L41,0)</f>
        <v>0</v>
      </c>
      <c r="Y35" s="93">
        <f>ROUND('New Projects'!Y35*'MD - Customers'!$L41,0)</f>
        <v>0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B37" s="119" t="s">
        <v>166</v>
      </c>
      <c r="F37" s="68">
        <f>SUM(F3:F35)</f>
        <v>0</v>
      </c>
      <c r="G37" s="42">
        <f t="shared" ref="G37:Y37" si="0">SUM(G3:G35)</f>
        <v>0</v>
      </c>
      <c r="H37" s="42">
        <f t="shared" si="0"/>
        <v>0</v>
      </c>
      <c r="I37" s="42">
        <f t="shared" si="0"/>
        <v>0</v>
      </c>
      <c r="J37" s="68">
        <f t="shared" si="0"/>
        <v>1</v>
      </c>
      <c r="K37" s="42">
        <f t="shared" si="0"/>
        <v>0</v>
      </c>
      <c r="L37" s="42">
        <f t="shared" si="0"/>
        <v>0</v>
      </c>
      <c r="M37" s="42">
        <f t="shared" si="0"/>
        <v>0</v>
      </c>
      <c r="N37" s="68">
        <f t="shared" si="0"/>
        <v>0</v>
      </c>
      <c r="O37" s="42">
        <f t="shared" si="0"/>
        <v>2</v>
      </c>
      <c r="P37" s="42">
        <f t="shared" si="0"/>
        <v>0</v>
      </c>
      <c r="Q37" s="42">
        <f t="shared" si="0"/>
        <v>0</v>
      </c>
      <c r="R37" s="68">
        <f t="shared" si="0"/>
        <v>0</v>
      </c>
      <c r="S37" s="42">
        <f t="shared" si="0"/>
        <v>2</v>
      </c>
      <c r="T37" s="42">
        <f t="shared" si="0"/>
        <v>0</v>
      </c>
      <c r="U37" s="42">
        <f t="shared" si="0"/>
        <v>1</v>
      </c>
      <c r="V37" s="68">
        <f t="shared" si="0"/>
        <v>0</v>
      </c>
      <c r="W37" s="42">
        <f t="shared" si="0"/>
        <v>0</v>
      </c>
      <c r="X37" s="42">
        <f t="shared" si="0"/>
        <v>2</v>
      </c>
      <c r="Y37" s="42">
        <f t="shared" si="0"/>
        <v>0</v>
      </c>
    </row>
  </sheetData>
  <conditionalFormatting sqref="F3:Y35">
    <cfRule type="cellIs" dxfId="1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B1" zoomScale="90" zoomScaleNormal="90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G3" sqref="G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8.7109375" style="42" customWidth="1"/>
    <col min="7" max="7" width="9.140625" style="68"/>
    <col min="8" max="10" width="9.140625" style="42"/>
    <col min="11" max="11" width="9.140625" style="68"/>
    <col min="12" max="12" width="10.5703125" style="42" bestFit="1" customWidth="1"/>
    <col min="13" max="13" width="10" style="42" bestFit="1" customWidth="1"/>
    <col min="14" max="14" width="11.140625" style="42" bestFit="1" customWidth="1"/>
    <col min="15" max="15" width="11.140625" style="68" bestFit="1" customWidth="1"/>
    <col min="16" max="18" width="11.140625" style="42" bestFit="1" customWidth="1"/>
    <col min="19" max="19" width="11.140625" style="68" bestFit="1" customWidth="1"/>
    <col min="20" max="22" width="11.140625" style="42" bestFit="1" customWidth="1"/>
    <col min="23" max="23" width="11.140625" style="68" bestFit="1" customWidth="1"/>
    <col min="24" max="26" width="11.140625" style="42" bestFit="1" customWidth="1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59" t="s">
        <v>143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146" t="s">
        <v>164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44">
        <f>'MD - Customers'!D9</f>
        <v>225</v>
      </c>
      <c r="G3" s="77">
        <f>'All Subscriptions'!F3*$F3*'MD - Customers'!$H9*Y3_Annual_Subscription_Fee_Increase_Factor</f>
        <v>0</v>
      </c>
      <c r="H3" s="78">
        <f>'All Subscriptions'!G3*$F3*'MD - Customers'!$H9*Y3_Annual_Subscription_Fee_Increase_Factor</f>
        <v>0</v>
      </c>
      <c r="I3" s="78">
        <f>'All Subscriptions'!H3*$F3*'MD - Customers'!$H9*Y3_Annual_Subscription_Fee_Increase_Factor</f>
        <v>0</v>
      </c>
      <c r="J3" s="78">
        <f>'All Subscriptions'!I3*$F3*'MD - Customers'!$H9*Y3_Annual_Subscription_Fee_Increase_Factor</f>
        <v>0</v>
      </c>
      <c r="K3" s="77">
        <f>'All Subscriptions'!J3*$F3*'MD - Customers'!$H9*Y4_Annual_Subscription_Fee_Increase_Factor</f>
        <v>0</v>
      </c>
      <c r="L3" s="78">
        <f>'All Subscriptions'!K3*$F3*'MD - Customers'!$H9*Y4_Annual_Subscription_Fee_Increase_Factor</f>
        <v>0</v>
      </c>
      <c r="M3" s="78">
        <f>'All Subscriptions'!L3*$F3*'MD - Customers'!$H9*Y4_Annual_Subscription_Fee_Increase_Factor</f>
        <v>0</v>
      </c>
      <c r="N3" s="78">
        <f>'All Subscriptions'!M3*$F3*'MD - Customers'!$H9*Y4_Annual_Subscription_Fee_Increase_Factor</f>
        <v>0</v>
      </c>
      <c r="O3" s="77">
        <f>'All Subscriptions'!N3*$F3*'MD - Customers'!$H9*Y5_Annual_Subscription_Fee_Increase_Factor</f>
        <v>0</v>
      </c>
      <c r="P3" s="78">
        <f>'All Subscriptions'!O3*$F3*'MD - Customers'!$H9*Y5_Annual_Subscription_Fee_Increase_Factor</f>
        <v>0</v>
      </c>
      <c r="Q3" s="78">
        <f>'All Subscriptions'!P3*$F3*'MD - Customers'!$H9*Y5_Annual_Subscription_Fee_Increase_Factor</f>
        <v>0</v>
      </c>
      <c r="R3" s="78">
        <f>'All Subscriptions'!Q3*$F3*'MD - Customers'!$H9*Y5_Annual_Subscription_Fee_Increase_Factor</f>
        <v>0</v>
      </c>
      <c r="S3" s="77">
        <f>'All Subscriptions'!R3*$F3*'MD - Customers'!$H9*Y6_Annual_Subscription_Fee_Increase_Factor</f>
        <v>0</v>
      </c>
      <c r="T3" s="78">
        <f>'All Subscriptions'!S3*$F3*'MD - Customers'!$H9*Y6_Annual_Subscription_Fee_Increase_Factor</f>
        <v>0</v>
      </c>
      <c r="U3" s="78">
        <f>'All Subscriptions'!T3*$F3*'MD - Customers'!$H9*Y6_Annual_Subscription_Fee_Increase_Factor</f>
        <v>0</v>
      </c>
      <c r="V3" s="78">
        <f>'All Subscriptions'!U3*$F3*'MD - Customers'!$H9*Y6_Annual_Subscription_Fee_Increase_Factor</f>
        <v>0</v>
      </c>
      <c r="W3" s="77">
        <f>'All Subscriptions'!V3*$F3*'MD - Customers'!$H9*Y7_Annual_Subscription_Fee_Increase_Factor</f>
        <v>0</v>
      </c>
      <c r="X3" s="78">
        <f>'All Subscriptions'!W3*$F3*'MD - Customers'!$H9*Y7_Annual_Subscription_Fee_Increase_Factor</f>
        <v>0</v>
      </c>
      <c r="Y3" s="78">
        <f>'All Subscriptions'!X3*$F3*'MD - Customers'!$H9*Y7_Annual_Subscription_Fee_Increase_Factor</f>
        <v>0</v>
      </c>
      <c r="Z3" s="78">
        <f>'All Subscriptions'!Y3*$F3*'MD - Customers'!$H9*Y7_Annual_Subscription_Fee_Increase_Factor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212">
        <f>'New Projects'!E4</f>
        <v>3</v>
      </c>
      <c r="F4" s="48">
        <f>'MD - Customers'!D10</f>
        <v>225</v>
      </c>
      <c r="G4" s="79">
        <f>'All Subscriptions'!F4*$F4*'MD - Customers'!$H10*Y3_Annual_Subscription_Fee_Increase_Factor</f>
        <v>0</v>
      </c>
      <c r="H4" s="80">
        <f>'All Subscriptions'!G4*$F4*'MD - Customers'!$H10*Y3_Annual_Subscription_Fee_Increase_Factor</f>
        <v>0</v>
      </c>
      <c r="I4" s="80">
        <f>'All Subscriptions'!H4*$F4*'MD - Customers'!$H10*Y3_Annual_Subscription_Fee_Increase_Factor</f>
        <v>0</v>
      </c>
      <c r="J4" s="80">
        <f>'All Subscriptions'!I4*$F4*'MD - Customers'!$H10*Y3_Annual_Subscription_Fee_Increase_Factor</f>
        <v>0</v>
      </c>
      <c r="K4" s="79">
        <f>'All Subscriptions'!J4*$F4*'MD - Customers'!$H10*Y4_Annual_Subscription_Fee_Increase_Factor</f>
        <v>0</v>
      </c>
      <c r="L4" s="80">
        <f>'All Subscriptions'!K4*$F4*'MD - Customers'!$H10*Y4_Annual_Subscription_Fee_Increase_Factor</f>
        <v>0</v>
      </c>
      <c r="M4" s="80">
        <f>'All Subscriptions'!L4*$F4*'MD - Customers'!$H10*Y4_Annual_Subscription_Fee_Increase_Factor</f>
        <v>0</v>
      </c>
      <c r="N4" s="80">
        <f>'All Subscriptions'!M4*$F4*'MD - Customers'!$H10*Y4_Annual_Subscription_Fee_Increase_Factor</f>
        <v>0</v>
      </c>
      <c r="O4" s="79">
        <f>'All Subscriptions'!N4*$F4*'MD - Customers'!$H10*Y5_Annual_Subscription_Fee_Increase_Factor</f>
        <v>0</v>
      </c>
      <c r="P4" s="80">
        <f>'All Subscriptions'!O4*$F4*'MD - Customers'!$H10*Y5_Annual_Subscription_Fee_Increase_Factor</f>
        <v>0</v>
      </c>
      <c r="Q4" s="80">
        <f>'All Subscriptions'!P4*$F4*'MD - Customers'!$H10*Y5_Annual_Subscription_Fee_Increase_Factor</f>
        <v>0</v>
      </c>
      <c r="R4" s="80">
        <f>'All Subscriptions'!Q4*$F4*'MD - Customers'!$H10*Y5_Annual_Subscription_Fee_Increase_Factor</f>
        <v>0</v>
      </c>
      <c r="S4" s="79">
        <f>'All Subscriptions'!R4*$F4*'MD - Customers'!$H10*Y6_Annual_Subscription_Fee_Increase_Factor</f>
        <v>0</v>
      </c>
      <c r="T4" s="80">
        <f>'All Subscriptions'!S4*$F4*'MD - Customers'!$H10*Y6_Annual_Subscription_Fee_Increase_Factor</f>
        <v>0</v>
      </c>
      <c r="U4" s="80">
        <f>'All Subscriptions'!T4*$F4*'MD - Customers'!$H10*Y6_Annual_Subscription_Fee_Increase_Factor</f>
        <v>0</v>
      </c>
      <c r="V4" s="80">
        <f>'All Subscriptions'!U4*$F4*'MD - Customers'!$H10*Y6_Annual_Subscription_Fee_Increase_Factor</f>
        <v>0</v>
      </c>
      <c r="W4" s="79">
        <f>'All Subscriptions'!V4*$F4*'MD - Customers'!$H10*Y7_Annual_Subscription_Fee_Increase_Factor</f>
        <v>0</v>
      </c>
      <c r="X4" s="80">
        <f>'All Subscriptions'!W4*$F4*'MD - Customers'!$H10*Y7_Annual_Subscription_Fee_Increase_Factor</f>
        <v>0</v>
      </c>
      <c r="Y4" s="80">
        <f>'All Subscriptions'!X4*$F4*'MD - Customers'!$H10*Y7_Annual_Subscription_Fee_Increase_Factor</f>
        <v>0</v>
      </c>
      <c r="Z4" s="80">
        <f>'All Subscriptions'!Y4*$F4*'MD - Customers'!$H10*Y7_Annual_Subscription_Fee_Increase_Factor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54">
        <f>'New Projects'!E5</f>
        <v>3</v>
      </c>
      <c r="F5" s="213">
        <f>'MD - Customers'!D11</f>
        <v>375</v>
      </c>
      <c r="G5" s="81">
        <f>'All Subscriptions'!F5*$F5*'MD - Customers'!$H11*Y3_Annual_Subscription_Fee_Increase_Factor</f>
        <v>0</v>
      </c>
      <c r="H5" s="82">
        <f>'All Subscriptions'!G5*$F5*'MD - Customers'!$H11*Y3_Annual_Subscription_Fee_Increase_Factor</f>
        <v>0</v>
      </c>
      <c r="I5" s="82">
        <f>'All Subscriptions'!H5*$F5*'MD - Customers'!$H11*Y3_Annual_Subscription_Fee_Increase_Factor</f>
        <v>0</v>
      </c>
      <c r="J5" s="82">
        <f>'All Subscriptions'!I5*$F5*'MD - Customers'!$H11*Y3_Annual_Subscription_Fee_Increase_Factor</f>
        <v>0</v>
      </c>
      <c r="K5" s="81">
        <f>'All Subscriptions'!J5*$F5*'MD - Customers'!$H11*Y4_Annual_Subscription_Fee_Increase_Factor</f>
        <v>0</v>
      </c>
      <c r="L5" s="82">
        <f>'All Subscriptions'!K5*$F5*'MD - Customers'!$H11*Y4_Annual_Subscription_Fee_Increase_Factor</f>
        <v>0</v>
      </c>
      <c r="M5" s="82">
        <f>'All Subscriptions'!L5*$F5*'MD - Customers'!$H11*Y4_Annual_Subscription_Fee_Increase_Factor</f>
        <v>0</v>
      </c>
      <c r="N5" s="82">
        <f>'All Subscriptions'!M5*$F5*'MD - Customers'!$H11*Y4_Annual_Subscription_Fee_Increase_Factor</f>
        <v>0</v>
      </c>
      <c r="O5" s="81">
        <f>'All Subscriptions'!N5*$F5*'MD - Customers'!$H11*Y5_Annual_Subscription_Fee_Increase_Factor</f>
        <v>0</v>
      </c>
      <c r="P5" s="82">
        <f>'All Subscriptions'!O5*$F5*'MD - Customers'!$H11*Y5_Annual_Subscription_Fee_Increase_Factor</f>
        <v>0</v>
      </c>
      <c r="Q5" s="82">
        <f>'All Subscriptions'!P5*$F5*'MD - Customers'!$H11*Y5_Annual_Subscription_Fee_Increase_Factor</f>
        <v>0</v>
      </c>
      <c r="R5" s="82">
        <f>'All Subscriptions'!Q5*$F5*'MD - Customers'!$H11*Y5_Annual_Subscription_Fee_Increase_Factor</f>
        <v>0</v>
      </c>
      <c r="S5" s="81">
        <f>'All Subscriptions'!R5*$F5*'MD - Customers'!$H11*Y6_Annual_Subscription_Fee_Increase_Factor</f>
        <v>0</v>
      </c>
      <c r="T5" s="82">
        <f>'All Subscriptions'!S5*$F5*'MD - Customers'!$H11*Y6_Annual_Subscription_Fee_Increase_Factor</f>
        <v>0</v>
      </c>
      <c r="U5" s="82">
        <f>'All Subscriptions'!T5*$F5*'MD - Customers'!$H11*Y6_Annual_Subscription_Fee_Increase_Factor</f>
        <v>0</v>
      </c>
      <c r="V5" s="82">
        <f>'All Subscriptions'!U5*$F5*'MD - Customers'!$H11*Y6_Annual_Subscription_Fee_Increase_Factor</f>
        <v>0</v>
      </c>
      <c r="W5" s="81">
        <f>'All Subscriptions'!V5*$F5*'MD - Customers'!$H11*Y7_Annual_Subscription_Fee_Increase_Factor</f>
        <v>0</v>
      </c>
      <c r="X5" s="82">
        <f>'All Subscriptions'!W5*$F5*'MD - Customers'!$H11*Y7_Annual_Subscription_Fee_Increase_Factor</f>
        <v>0</v>
      </c>
      <c r="Y5" s="82">
        <f>'All Subscriptions'!X5*$F5*'MD - Customers'!$H11*Y7_Annual_Subscription_Fee_Increase_Factor</f>
        <v>0</v>
      </c>
      <c r="Z5" s="82">
        <f>'All Subscriptions'!Y5*$F5*'MD - Customers'!$H11*Y7_Annual_Subscription_Fee_Increase_Factor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45">
        <f>'MD - Customers'!D12</f>
        <v>375</v>
      </c>
      <c r="G6" s="79">
        <f>'All Subscriptions'!F6*$F6*'MD - Customers'!$H12*Y3_Annual_Subscription_Fee_Increase_Factor</f>
        <v>0</v>
      </c>
      <c r="H6" s="80">
        <f>'All Subscriptions'!G6*$F6*'MD - Customers'!$H12*Y3_Annual_Subscription_Fee_Increase_Factor</f>
        <v>0</v>
      </c>
      <c r="I6" s="80">
        <f>'All Subscriptions'!H6*$F6*'MD - Customers'!$H12*Y3_Annual_Subscription_Fee_Increase_Factor</f>
        <v>0</v>
      </c>
      <c r="J6" s="80">
        <f>'All Subscriptions'!I6*$F6*'MD - Customers'!$H12*Y3_Annual_Subscription_Fee_Increase_Factor</f>
        <v>0</v>
      </c>
      <c r="K6" s="79">
        <f>'All Subscriptions'!J6*$F6*'MD - Customers'!$H12*Y4_Annual_Subscription_Fee_Increase_Factor</f>
        <v>0</v>
      </c>
      <c r="L6" s="80">
        <f>'All Subscriptions'!K6*$F6*'MD - Customers'!$H12*Y4_Annual_Subscription_Fee_Increase_Factor</f>
        <v>0</v>
      </c>
      <c r="M6" s="80">
        <f>'All Subscriptions'!L6*$F6*'MD - Customers'!$H12*Y4_Annual_Subscription_Fee_Increase_Factor</f>
        <v>0</v>
      </c>
      <c r="N6" s="80">
        <f>'All Subscriptions'!M6*$F6*'MD - Customers'!$H12*Y4_Annual_Subscription_Fee_Increase_Factor</f>
        <v>0</v>
      </c>
      <c r="O6" s="79">
        <f>'All Subscriptions'!N6*$F6*'MD - Customers'!$H12*Y5_Annual_Subscription_Fee_Increase_Factor</f>
        <v>0</v>
      </c>
      <c r="P6" s="80">
        <f>'All Subscriptions'!O6*$F6*'MD - Customers'!$H12*Y5_Annual_Subscription_Fee_Increase_Factor</f>
        <v>0</v>
      </c>
      <c r="Q6" s="80">
        <f>'All Subscriptions'!P6*$F6*'MD - Customers'!$H12*Y5_Annual_Subscription_Fee_Increase_Factor</f>
        <v>0</v>
      </c>
      <c r="R6" s="80">
        <f>'All Subscriptions'!Q6*$F6*'MD - Customers'!$H12*Y5_Annual_Subscription_Fee_Increase_Factor</f>
        <v>0</v>
      </c>
      <c r="S6" s="79">
        <f>'All Subscriptions'!R6*$F6*'MD - Customers'!$H12*Y6_Annual_Subscription_Fee_Increase_Factor</f>
        <v>0</v>
      </c>
      <c r="T6" s="80">
        <f>'All Subscriptions'!S6*$F6*'MD - Customers'!$H12*Y6_Annual_Subscription_Fee_Increase_Factor</f>
        <v>0</v>
      </c>
      <c r="U6" s="80">
        <f>'All Subscriptions'!T6*$F6*'MD - Customers'!$H12*Y6_Annual_Subscription_Fee_Increase_Factor</f>
        <v>0</v>
      </c>
      <c r="V6" s="80">
        <f>'All Subscriptions'!U6*$F6*'MD - Customers'!$H12*Y6_Annual_Subscription_Fee_Increase_Factor</f>
        <v>0</v>
      </c>
      <c r="W6" s="79">
        <f>'All Subscriptions'!V6*$F6*'MD - Customers'!$H12*Y7_Annual_Subscription_Fee_Increase_Factor</f>
        <v>0</v>
      </c>
      <c r="X6" s="80">
        <f>'All Subscriptions'!W6*$F6*'MD - Customers'!$H12*Y7_Annual_Subscription_Fee_Increase_Factor</f>
        <v>0</v>
      </c>
      <c r="Y6" s="80">
        <f>'All Subscriptions'!X6*$F6*'MD - Customers'!$H12*Y7_Annual_Subscription_Fee_Increase_Factor</f>
        <v>80.400000000000006</v>
      </c>
      <c r="Z6" s="80">
        <f>'All Subscriptions'!Y6*$F6*'MD - Customers'!$H12*Y7_Annual_Subscription_Fee_Increase_Factor</f>
        <v>80.400000000000006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54">
        <f>'New Projects'!E7</f>
        <v>4</v>
      </c>
      <c r="F7" s="50">
        <f>'MD - Customers'!D13</f>
        <v>525</v>
      </c>
      <c r="G7" s="81">
        <f>'All Subscriptions'!F7*$F7*'MD - Customers'!$H13*Y3_Annual_Subscription_Fee_Increase_Factor</f>
        <v>0</v>
      </c>
      <c r="H7" s="82">
        <f>'All Subscriptions'!G7*$F7*'MD - Customers'!$H13*Y3_Annual_Subscription_Fee_Increase_Factor</f>
        <v>0</v>
      </c>
      <c r="I7" s="82">
        <f>'All Subscriptions'!H7*$F7*'MD - Customers'!$H13*Y3_Annual_Subscription_Fee_Increase_Factor</f>
        <v>0</v>
      </c>
      <c r="J7" s="82">
        <f>'All Subscriptions'!I7*$F7*'MD - Customers'!$H13*Y3_Annual_Subscription_Fee_Increase_Factor</f>
        <v>0</v>
      </c>
      <c r="K7" s="81">
        <f>'All Subscriptions'!J7*$F7*'MD - Customers'!$H13*Y4_Annual_Subscription_Fee_Increase_Factor</f>
        <v>0</v>
      </c>
      <c r="L7" s="82">
        <f>'All Subscriptions'!K7*$F7*'MD - Customers'!$H13*Y4_Annual_Subscription_Fee_Increase_Factor</f>
        <v>0</v>
      </c>
      <c r="M7" s="82">
        <f>'All Subscriptions'!L7*$F7*'MD - Customers'!$H13*Y4_Annual_Subscription_Fee_Increase_Factor</f>
        <v>0</v>
      </c>
      <c r="N7" s="82">
        <f>'All Subscriptions'!M7*$F7*'MD - Customers'!$H13*Y4_Annual_Subscription_Fee_Increase_Factor</f>
        <v>0</v>
      </c>
      <c r="O7" s="81">
        <f>'All Subscriptions'!N7*$F7*'MD - Customers'!$H13*Y5_Annual_Subscription_Fee_Increase_Factor</f>
        <v>0</v>
      </c>
      <c r="P7" s="82">
        <f>'All Subscriptions'!O7*$F7*'MD - Customers'!$H13*Y5_Annual_Subscription_Fee_Increase_Factor</f>
        <v>0</v>
      </c>
      <c r="Q7" s="82">
        <f>'All Subscriptions'!P7*$F7*'MD - Customers'!$H13*Y5_Annual_Subscription_Fee_Increase_Factor</f>
        <v>0</v>
      </c>
      <c r="R7" s="82">
        <f>'All Subscriptions'!Q7*$F7*'MD - Customers'!$H13*Y5_Annual_Subscription_Fee_Increase_Factor</f>
        <v>0</v>
      </c>
      <c r="S7" s="81">
        <f>'All Subscriptions'!R7*$F7*'MD - Customers'!$H13*Y6_Annual_Subscription_Fee_Increase_Factor</f>
        <v>0</v>
      </c>
      <c r="T7" s="82">
        <f>'All Subscriptions'!S7*$F7*'MD - Customers'!$H13*Y6_Annual_Subscription_Fee_Increase_Factor</f>
        <v>0</v>
      </c>
      <c r="U7" s="82">
        <f>'All Subscriptions'!T7*$F7*'MD - Customers'!$H13*Y6_Annual_Subscription_Fee_Increase_Factor</f>
        <v>0</v>
      </c>
      <c r="V7" s="82">
        <f>'All Subscriptions'!U7*$F7*'MD - Customers'!$H13*Y6_Annual_Subscription_Fee_Increase_Factor</f>
        <v>0</v>
      </c>
      <c r="W7" s="81">
        <f>'All Subscriptions'!V7*$F7*'MD - Customers'!$H13*Y7_Annual_Subscription_Fee_Increase_Factor</f>
        <v>0</v>
      </c>
      <c r="X7" s="82">
        <f>'All Subscriptions'!W7*$F7*'MD - Customers'!$H13*Y7_Annual_Subscription_Fee_Increase_Factor</f>
        <v>0</v>
      </c>
      <c r="Y7" s="82">
        <f>'All Subscriptions'!X7*$F7*'MD - Customers'!$H13*Y7_Annual_Subscription_Fee_Increase_Factor</f>
        <v>0</v>
      </c>
      <c r="Z7" s="82">
        <f>'All Subscriptions'!Y7*$F7*'MD - Customers'!$H13*Y7_Annual_Subscription_Fee_Increase_Factor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45">
        <f>'MD - Customers'!D14</f>
        <v>525</v>
      </c>
      <c r="G8" s="79">
        <f>'All Subscriptions'!F8*$F8*'MD - Customers'!$H14*Y3_Annual_Subscription_Fee_Increase_Factor</f>
        <v>0</v>
      </c>
      <c r="H8" s="80">
        <f>'All Subscriptions'!G8*$F8*'MD - Customers'!$H14*Y3_Annual_Subscription_Fee_Increase_Factor</f>
        <v>0</v>
      </c>
      <c r="I8" s="80">
        <f>'All Subscriptions'!H8*$F8*'MD - Customers'!$H14*Y3_Annual_Subscription_Fee_Increase_Factor</f>
        <v>0</v>
      </c>
      <c r="J8" s="80">
        <f>'All Subscriptions'!I8*$F8*'MD - Customers'!$H14*Y3_Annual_Subscription_Fee_Increase_Factor</f>
        <v>0</v>
      </c>
      <c r="K8" s="79">
        <f>'All Subscriptions'!J8*$F8*'MD - Customers'!$H14*Y4_Annual_Subscription_Fee_Increase_Factor</f>
        <v>0</v>
      </c>
      <c r="L8" s="80">
        <f>'All Subscriptions'!K8*$F8*'MD - Customers'!$H14*Y4_Annual_Subscription_Fee_Increase_Factor</f>
        <v>0</v>
      </c>
      <c r="M8" s="80">
        <f>'All Subscriptions'!L8*$F8*'MD - Customers'!$H14*Y4_Annual_Subscription_Fee_Increase_Factor</f>
        <v>0</v>
      </c>
      <c r="N8" s="80">
        <f>'All Subscriptions'!M8*$F8*'MD - Customers'!$H14*Y4_Annual_Subscription_Fee_Increase_Factor</f>
        <v>0</v>
      </c>
      <c r="O8" s="79">
        <f>'All Subscriptions'!N8*$F8*'MD - Customers'!$H14*Y5_Annual_Subscription_Fee_Increase_Factor</f>
        <v>0</v>
      </c>
      <c r="P8" s="80">
        <f>'All Subscriptions'!O8*$F8*'MD - Customers'!$H14*Y5_Annual_Subscription_Fee_Increase_Factor</f>
        <v>0</v>
      </c>
      <c r="Q8" s="80">
        <f>'All Subscriptions'!P8*$F8*'MD - Customers'!$H14*Y5_Annual_Subscription_Fee_Increase_Factor</f>
        <v>0</v>
      </c>
      <c r="R8" s="80">
        <f>'All Subscriptions'!Q8*$F8*'MD - Customers'!$H14*Y5_Annual_Subscription_Fee_Increase_Factor</f>
        <v>0</v>
      </c>
      <c r="S8" s="79">
        <f>'All Subscriptions'!R8*$F8*'MD - Customers'!$H14*Y6_Annual_Subscription_Fee_Increase_Factor</f>
        <v>0</v>
      </c>
      <c r="T8" s="80">
        <f>'All Subscriptions'!S8*$F8*'MD - Customers'!$H14*Y6_Annual_Subscription_Fee_Increase_Factor</f>
        <v>0</v>
      </c>
      <c r="U8" s="80">
        <f>'All Subscriptions'!T8*$F8*'MD - Customers'!$H14*Y6_Annual_Subscription_Fee_Increase_Factor</f>
        <v>0</v>
      </c>
      <c r="V8" s="80">
        <f>'All Subscriptions'!U8*$F8*'MD - Customers'!$H14*Y6_Annual_Subscription_Fee_Increase_Factor</f>
        <v>0</v>
      </c>
      <c r="W8" s="79">
        <f>'All Subscriptions'!V8*$F8*'MD - Customers'!$H14*Y7_Annual_Subscription_Fee_Increase_Factor</f>
        <v>0</v>
      </c>
      <c r="X8" s="80">
        <f>'All Subscriptions'!W8*$F8*'MD - Customers'!$H14*Y7_Annual_Subscription_Fee_Increase_Factor</f>
        <v>0</v>
      </c>
      <c r="Y8" s="80">
        <f>'All Subscriptions'!X8*$F8*'MD - Customers'!$H14*Y7_Annual_Subscription_Fee_Increase_Factor</f>
        <v>0</v>
      </c>
      <c r="Z8" s="80">
        <f>'All Subscriptions'!Y8*$F8*'MD - Customers'!$H14*Y7_Annual_Subscription_Fee_Increase_Factor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54">
        <f>'New Projects'!E9</f>
        <v>4</v>
      </c>
      <c r="F9" s="213">
        <f>'MD - Customers'!D15</f>
        <v>675</v>
      </c>
      <c r="G9" s="81">
        <f>'All Subscriptions'!F9*$F9*'MD - Customers'!$H15*Y3_Annual_Subscription_Fee_Increase_Factor</f>
        <v>0</v>
      </c>
      <c r="H9" s="82">
        <f>'All Subscriptions'!G9*$F9*'MD - Customers'!$H15*Y3_Annual_Subscription_Fee_Increase_Factor</f>
        <v>0</v>
      </c>
      <c r="I9" s="82">
        <f>'All Subscriptions'!H9*$F9*'MD - Customers'!$H15*Y3_Annual_Subscription_Fee_Increase_Factor</f>
        <v>0</v>
      </c>
      <c r="J9" s="82">
        <f>'All Subscriptions'!I9*$F9*'MD - Customers'!$H15*Y3_Annual_Subscription_Fee_Increase_Factor</f>
        <v>0</v>
      </c>
      <c r="K9" s="81">
        <f>'All Subscriptions'!J9*$F9*'MD - Customers'!$H15*Y4_Annual_Subscription_Fee_Increase_Factor</f>
        <v>0</v>
      </c>
      <c r="L9" s="82">
        <f>'All Subscriptions'!K9*$F9*'MD - Customers'!$H15*Y4_Annual_Subscription_Fee_Increase_Factor</f>
        <v>0</v>
      </c>
      <c r="M9" s="82">
        <f>'All Subscriptions'!L9*$F9*'MD - Customers'!$H15*Y4_Annual_Subscription_Fee_Increase_Factor</f>
        <v>0</v>
      </c>
      <c r="N9" s="82">
        <f>'All Subscriptions'!M9*$F9*'MD - Customers'!$H15*Y4_Annual_Subscription_Fee_Increase_Factor</f>
        <v>0</v>
      </c>
      <c r="O9" s="81">
        <f>'All Subscriptions'!N9*$F9*'MD - Customers'!$H15*Y5_Annual_Subscription_Fee_Increase_Factor</f>
        <v>0</v>
      </c>
      <c r="P9" s="82">
        <f>'All Subscriptions'!O9*$F9*'MD - Customers'!$H15*Y5_Annual_Subscription_Fee_Increase_Factor</f>
        <v>0</v>
      </c>
      <c r="Q9" s="82">
        <f>'All Subscriptions'!P9*$F9*'MD - Customers'!$H15*Y5_Annual_Subscription_Fee_Increase_Factor</f>
        <v>0</v>
      </c>
      <c r="R9" s="82">
        <f>'All Subscriptions'!Q9*$F9*'MD - Customers'!$H15*Y5_Annual_Subscription_Fee_Increase_Factor</f>
        <v>0</v>
      </c>
      <c r="S9" s="81">
        <f>'All Subscriptions'!R9*$F9*'MD - Customers'!$H15*Y6_Annual_Subscription_Fee_Increase_Factor</f>
        <v>0</v>
      </c>
      <c r="T9" s="82">
        <f>'All Subscriptions'!S9*$F9*'MD - Customers'!$H15*Y6_Annual_Subscription_Fee_Increase_Factor</f>
        <v>0</v>
      </c>
      <c r="U9" s="82">
        <f>'All Subscriptions'!T9*$F9*'MD - Customers'!$H15*Y6_Annual_Subscription_Fee_Increase_Factor</f>
        <v>0</v>
      </c>
      <c r="V9" s="82">
        <f>'All Subscriptions'!U9*$F9*'MD - Customers'!$H15*Y6_Annual_Subscription_Fee_Increase_Factor</f>
        <v>0</v>
      </c>
      <c r="W9" s="81">
        <f>'All Subscriptions'!V9*$F9*'MD - Customers'!$H15*Y7_Annual_Subscription_Fee_Increase_Factor</f>
        <v>0</v>
      </c>
      <c r="X9" s="82">
        <f>'All Subscriptions'!W9*$F9*'MD - Customers'!$H15*Y7_Annual_Subscription_Fee_Increase_Factor</f>
        <v>0</v>
      </c>
      <c r="Y9" s="82">
        <f>'All Subscriptions'!X9*$F9*'MD - Customers'!$H15*Y7_Annual_Subscription_Fee_Increase_Factor</f>
        <v>0</v>
      </c>
      <c r="Z9" s="82">
        <f>'All Subscriptions'!Y9*$F9*'MD - Customers'!$H15*Y7_Annual_Subscription_Fee_Increase_Factor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45">
        <f>'MD - Customers'!D16</f>
        <v>675</v>
      </c>
      <c r="G10" s="79">
        <f>'All Subscriptions'!F10*$F10*'MD - Customers'!$H16*Y3_Annual_Subscription_Fee_Increase_Factor</f>
        <v>0</v>
      </c>
      <c r="H10" s="80">
        <f>'All Subscriptions'!G10*$F10*'MD - Customers'!$H16*Y3_Annual_Subscription_Fee_Increase_Factor</f>
        <v>0</v>
      </c>
      <c r="I10" s="80">
        <f>'All Subscriptions'!H10*$F10*'MD - Customers'!$H16*Y3_Annual_Subscription_Fee_Increase_Factor</f>
        <v>0</v>
      </c>
      <c r="J10" s="80">
        <f>'All Subscriptions'!I10*$F10*'MD - Customers'!$H16*Y3_Annual_Subscription_Fee_Increase_Factor</f>
        <v>0</v>
      </c>
      <c r="K10" s="79">
        <f>'All Subscriptions'!J10*$F10*'MD - Customers'!$H16*Y4_Annual_Subscription_Fee_Increase_Factor</f>
        <v>0</v>
      </c>
      <c r="L10" s="80">
        <f>'All Subscriptions'!K10*$F10*'MD - Customers'!$H16*Y4_Annual_Subscription_Fee_Increase_Factor</f>
        <v>0</v>
      </c>
      <c r="M10" s="80">
        <f>'All Subscriptions'!L10*$F10*'MD - Customers'!$H16*Y4_Annual_Subscription_Fee_Increase_Factor</f>
        <v>0</v>
      </c>
      <c r="N10" s="80">
        <f>'All Subscriptions'!M10*$F10*'MD - Customers'!$H16*Y4_Annual_Subscription_Fee_Increase_Factor</f>
        <v>0</v>
      </c>
      <c r="O10" s="79">
        <f>'All Subscriptions'!N10*$F10*'MD - Customers'!$H16*Y5_Annual_Subscription_Fee_Increase_Factor</f>
        <v>0</v>
      </c>
      <c r="P10" s="80">
        <f>'All Subscriptions'!O10*$F10*'MD - Customers'!$H16*Y5_Annual_Subscription_Fee_Increase_Factor</f>
        <v>0</v>
      </c>
      <c r="Q10" s="80">
        <f>'All Subscriptions'!P10*$F10*'MD - Customers'!$H16*Y5_Annual_Subscription_Fee_Increase_Factor</f>
        <v>0</v>
      </c>
      <c r="R10" s="80">
        <f>'All Subscriptions'!Q10*$F10*'MD - Customers'!$H16*Y5_Annual_Subscription_Fee_Increase_Factor</f>
        <v>0</v>
      </c>
      <c r="S10" s="79">
        <f>'All Subscriptions'!R10*$F10*'MD - Customers'!$H16*Y6_Annual_Subscription_Fee_Increase_Factor</f>
        <v>0</v>
      </c>
      <c r="T10" s="80">
        <f>'All Subscriptions'!S10*$F10*'MD - Customers'!$H16*Y6_Annual_Subscription_Fee_Increase_Factor</f>
        <v>0</v>
      </c>
      <c r="U10" s="80">
        <f>'All Subscriptions'!T10*$F10*'MD - Customers'!$H16*Y6_Annual_Subscription_Fee_Increase_Factor</f>
        <v>0</v>
      </c>
      <c r="V10" s="80">
        <f>'All Subscriptions'!U10*$F10*'MD - Customers'!$H16*Y6_Annual_Subscription_Fee_Increase_Factor</f>
        <v>0</v>
      </c>
      <c r="W10" s="79">
        <f>'All Subscriptions'!V10*$F10*'MD - Customers'!$H16*Y7_Annual_Subscription_Fee_Increase_Factor</f>
        <v>0</v>
      </c>
      <c r="X10" s="80">
        <f>'All Subscriptions'!W10*$F10*'MD - Customers'!$H16*Y7_Annual_Subscription_Fee_Increase_Factor</f>
        <v>0</v>
      </c>
      <c r="Y10" s="80">
        <f>'All Subscriptions'!X10*$F10*'MD - Customers'!$H16*Y7_Annual_Subscription_Fee_Increase_Factor</f>
        <v>0</v>
      </c>
      <c r="Z10" s="80">
        <f>'All Subscriptions'!Y10*$F10*'MD - Customers'!$H16*Y7_Annual_Subscription_Fee_Increase_Factor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50">
        <f>'MD - Customers'!D17</f>
        <v>825</v>
      </c>
      <c r="G11" s="81">
        <f>'All Subscriptions'!F11*$F11*'MD - Customers'!$H17*Y3_Annual_Subscription_Fee_Increase_Factor</f>
        <v>0</v>
      </c>
      <c r="H11" s="82">
        <f>'All Subscriptions'!G11*$F11*'MD - Customers'!$H17*Y3_Annual_Subscription_Fee_Increase_Factor</f>
        <v>0</v>
      </c>
      <c r="I11" s="82">
        <f>'All Subscriptions'!H11*$F11*'MD - Customers'!$H17*Y3_Annual_Subscription_Fee_Increase_Factor</f>
        <v>0</v>
      </c>
      <c r="J11" s="82">
        <f>'All Subscriptions'!I11*$F11*'MD - Customers'!$H17*Y3_Annual_Subscription_Fee_Increase_Factor</f>
        <v>0</v>
      </c>
      <c r="K11" s="81">
        <f>'All Subscriptions'!J11*$F11*'MD - Customers'!$H17*Y4_Annual_Subscription_Fee_Increase_Factor</f>
        <v>0</v>
      </c>
      <c r="L11" s="82">
        <f>'All Subscriptions'!K11*$F11*'MD - Customers'!$H17*Y4_Annual_Subscription_Fee_Increase_Factor</f>
        <v>0</v>
      </c>
      <c r="M11" s="82">
        <f>'All Subscriptions'!L11*$F11*'MD - Customers'!$H17*Y4_Annual_Subscription_Fee_Increase_Factor</f>
        <v>0</v>
      </c>
      <c r="N11" s="82">
        <f>'All Subscriptions'!M11*$F11*'MD - Customers'!$H17*Y4_Annual_Subscription_Fee_Increase_Factor</f>
        <v>0</v>
      </c>
      <c r="O11" s="81">
        <f>'All Subscriptions'!N11*$F11*'MD - Customers'!$H17*Y5_Annual_Subscription_Fee_Increase_Factor</f>
        <v>0</v>
      </c>
      <c r="P11" s="82">
        <f>'All Subscriptions'!O11*$F11*'MD - Customers'!$H17*Y5_Annual_Subscription_Fee_Increase_Factor</f>
        <v>0</v>
      </c>
      <c r="Q11" s="82">
        <f>'All Subscriptions'!P11*$F11*'MD - Customers'!$H17*Y5_Annual_Subscription_Fee_Increase_Factor</f>
        <v>0</v>
      </c>
      <c r="R11" s="82">
        <f>'All Subscriptions'!Q11*$F11*'MD - Customers'!$H17*Y5_Annual_Subscription_Fee_Increase_Factor</f>
        <v>0</v>
      </c>
      <c r="S11" s="81">
        <f>'All Subscriptions'!R11*$F11*'MD - Customers'!$H17*Y6_Annual_Subscription_Fee_Increase_Factor</f>
        <v>0</v>
      </c>
      <c r="T11" s="82">
        <f>'All Subscriptions'!S11*$F11*'MD - Customers'!$H17*Y6_Annual_Subscription_Fee_Increase_Factor</f>
        <v>0</v>
      </c>
      <c r="U11" s="82">
        <f>'All Subscriptions'!T11*$F11*'MD - Customers'!$H17*Y6_Annual_Subscription_Fee_Increase_Factor</f>
        <v>0</v>
      </c>
      <c r="V11" s="82">
        <f>'All Subscriptions'!U11*$F11*'MD - Customers'!$H17*Y6_Annual_Subscription_Fee_Increase_Factor</f>
        <v>0</v>
      </c>
      <c r="W11" s="81">
        <f>'All Subscriptions'!V11*$F11*'MD - Customers'!$H17*Y7_Annual_Subscription_Fee_Increase_Factor</f>
        <v>0</v>
      </c>
      <c r="X11" s="82">
        <f>'All Subscriptions'!W11*$F11*'MD - Customers'!$H17*Y7_Annual_Subscription_Fee_Increase_Factor</f>
        <v>0</v>
      </c>
      <c r="Y11" s="82">
        <f>'All Subscriptions'!X11*$F11*'MD - Customers'!$H17*Y7_Annual_Subscription_Fee_Increase_Factor</f>
        <v>0</v>
      </c>
      <c r="Z11" s="82">
        <f>'All Subscriptions'!Y11*$F11*'MD - Customers'!$H17*Y7_Annual_Subscription_Fee_Increase_Factor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45">
        <f>'MD - Customers'!D18</f>
        <v>825</v>
      </c>
      <c r="G12" s="79">
        <f>'All Subscriptions'!F12*$F12*'MD - Customers'!$H18*Y3_Annual_Subscription_Fee_Increase_Factor</f>
        <v>0</v>
      </c>
      <c r="H12" s="80">
        <f>'All Subscriptions'!G12*$F12*'MD - Customers'!$H18*Y3_Annual_Subscription_Fee_Increase_Factor</f>
        <v>0</v>
      </c>
      <c r="I12" s="80">
        <f>'All Subscriptions'!H12*$F12*'MD - Customers'!$H18*Y3_Annual_Subscription_Fee_Increase_Factor</f>
        <v>0</v>
      </c>
      <c r="J12" s="80">
        <f>'All Subscriptions'!I12*$F12*'MD - Customers'!$H18*Y3_Annual_Subscription_Fee_Increase_Factor</f>
        <v>0</v>
      </c>
      <c r="K12" s="79">
        <f>'All Subscriptions'!J12*$F12*'MD - Customers'!$H18*Y4_Annual_Subscription_Fee_Increase_Factor</f>
        <v>0</v>
      </c>
      <c r="L12" s="80">
        <f>'All Subscriptions'!K12*$F12*'MD - Customers'!$H18*Y4_Annual_Subscription_Fee_Increase_Factor</f>
        <v>0</v>
      </c>
      <c r="M12" s="80">
        <f>'All Subscriptions'!L12*$F12*'MD - Customers'!$H18*Y4_Annual_Subscription_Fee_Increase_Factor</f>
        <v>0</v>
      </c>
      <c r="N12" s="80">
        <f>'All Subscriptions'!M12*$F12*'MD - Customers'!$H18*Y4_Annual_Subscription_Fee_Increase_Factor</f>
        <v>0</v>
      </c>
      <c r="O12" s="79">
        <f>'All Subscriptions'!N12*$F12*'MD - Customers'!$H18*Y5_Annual_Subscription_Fee_Increase_Factor</f>
        <v>0</v>
      </c>
      <c r="P12" s="80">
        <f>'All Subscriptions'!O12*$F12*'MD - Customers'!$H18*Y5_Annual_Subscription_Fee_Increase_Factor</f>
        <v>0</v>
      </c>
      <c r="Q12" s="80">
        <f>'All Subscriptions'!P12*$F12*'MD - Customers'!$H18*Y5_Annual_Subscription_Fee_Increase_Factor</f>
        <v>0</v>
      </c>
      <c r="R12" s="80">
        <f>'All Subscriptions'!Q12*$F12*'MD - Customers'!$H18*Y5_Annual_Subscription_Fee_Increase_Factor</f>
        <v>0</v>
      </c>
      <c r="S12" s="79">
        <f>'All Subscriptions'!R12*$F12*'MD - Customers'!$H18*Y6_Annual_Subscription_Fee_Increase_Factor</f>
        <v>0</v>
      </c>
      <c r="T12" s="80">
        <f>'All Subscriptions'!S12*$F12*'MD - Customers'!$H18*Y6_Annual_Subscription_Fee_Increase_Factor</f>
        <v>0</v>
      </c>
      <c r="U12" s="80">
        <f>'All Subscriptions'!T12*$F12*'MD - Customers'!$H18*Y6_Annual_Subscription_Fee_Increase_Factor</f>
        <v>0</v>
      </c>
      <c r="V12" s="80">
        <f>'All Subscriptions'!U12*$F12*'MD - Customers'!$H18*Y6_Annual_Subscription_Fee_Increase_Factor</f>
        <v>0</v>
      </c>
      <c r="W12" s="79">
        <f>'All Subscriptions'!V12*$F12*'MD - Customers'!$H18*Y7_Annual_Subscription_Fee_Increase_Factor</f>
        <v>0</v>
      </c>
      <c r="X12" s="80">
        <f>'All Subscriptions'!W12*$F12*'MD - Customers'!$H18*Y7_Annual_Subscription_Fee_Increase_Factor</f>
        <v>0</v>
      </c>
      <c r="Y12" s="80">
        <f>'All Subscriptions'!X12*$F12*'MD - Customers'!$H18*Y7_Annual_Subscription_Fee_Increase_Factor</f>
        <v>0</v>
      </c>
      <c r="Z12" s="80">
        <f>'All Subscriptions'!Y12*$F12*'MD - Customers'!$H18*Y7_Annual_Subscription_Fee_Increase_Factor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50">
        <f>'MD - Customers'!D19</f>
        <v>1200</v>
      </c>
      <c r="G13" s="81">
        <f>'All Subscriptions'!F13*$F13*'MD - Customers'!$H19*Y3_Annual_Subscription_Fee_Increase_Factor</f>
        <v>0</v>
      </c>
      <c r="H13" s="82">
        <f>'All Subscriptions'!G13*$F13*'MD - Customers'!$H19*Y3_Annual_Subscription_Fee_Increase_Factor</f>
        <v>0</v>
      </c>
      <c r="I13" s="82">
        <f>'All Subscriptions'!H13*$F13*'MD - Customers'!$H19*Y3_Annual_Subscription_Fee_Increase_Factor</f>
        <v>0</v>
      </c>
      <c r="J13" s="82">
        <f>'All Subscriptions'!I13*$F13*'MD - Customers'!$H19*Y3_Annual_Subscription_Fee_Increase_Factor</f>
        <v>0</v>
      </c>
      <c r="K13" s="81">
        <f>'All Subscriptions'!J13*$F13*'MD - Customers'!$H19*Y4_Annual_Subscription_Fee_Increase_Factor</f>
        <v>0</v>
      </c>
      <c r="L13" s="82">
        <f>'All Subscriptions'!K13*$F13*'MD - Customers'!$H19*Y4_Annual_Subscription_Fee_Increase_Factor</f>
        <v>0</v>
      </c>
      <c r="M13" s="82">
        <f>'All Subscriptions'!L13*$F13*'MD - Customers'!$H19*Y4_Annual_Subscription_Fee_Increase_Factor</f>
        <v>0</v>
      </c>
      <c r="N13" s="82">
        <f>'All Subscriptions'!M13*$F13*'MD - Customers'!$H19*Y4_Annual_Subscription_Fee_Increase_Factor</f>
        <v>0</v>
      </c>
      <c r="O13" s="81">
        <f>'All Subscriptions'!N13*$F13*'MD - Customers'!$H19*Y5_Annual_Subscription_Fee_Increase_Factor</f>
        <v>0</v>
      </c>
      <c r="P13" s="82">
        <f>'All Subscriptions'!O13*$F13*'MD - Customers'!$H19*Y5_Annual_Subscription_Fee_Increase_Factor</f>
        <v>0</v>
      </c>
      <c r="Q13" s="82">
        <f>'All Subscriptions'!P13*$F13*'MD - Customers'!$H19*Y5_Annual_Subscription_Fee_Increase_Factor</f>
        <v>0</v>
      </c>
      <c r="R13" s="82">
        <f>'All Subscriptions'!Q13*$F13*'MD - Customers'!$H19*Y5_Annual_Subscription_Fee_Increase_Factor</f>
        <v>0</v>
      </c>
      <c r="S13" s="81">
        <f>'All Subscriptions'!R13*$F13*'MD - Customers'!$H19*Y6_Annual_Subscription_Fee_Increase_Factor</f>
        <v>0</v>
      </c>
      <c r="T13" s="82">
        <f>'All Subscriptions'!S13*$F13*'MD - Customers'!$H19*Y6_Annual_Subscription_Fee_Increase_Factor</f>
        <v>0</v>
      </c>
      <c r="U13" s="82">
        <f>'All Subscriptions'!T13*$F13*'MD - Customers'!$H19*Y6_Annual_Subscription_Fee_Increase_Factor</f>
        <v>0</v>
      </c>
      <c r="V13" s="82">
        <f>'All Subscriptions'!U13*$F13*'MD - Customers'!$H19*Y6_Annual_Subscription_Fee_Increase_Factor</f>
        <v>0</v>
      </c>
      <c r="W13" s="81">
        <f>'All Subscriptions'!V13*$F13*'MD - Customers'!$H19*Y7_Annual_Subscription_Fee_Increase_Factor</f>
        <v>0</v>
      </c>
      <c r="X13" s="82">
        <f>'All Subscriptions'!W13*$F13*'MD - Customers'!$H19*Y7_Annual_Subscription_Fee_Increase_Factor</f>
        <v>0</v>
      </c>
      <c r="Y13" s="82">
        <f>'All Subscriptions'!X13*$F13*'MD - Customers'!$H19*Y7_Annual_Subscription_Fee_Increase_Factor</f>
        <v>0</v>
      </c>
      <c r="Z13" s="82">
        <f>'All Subscriptions'!Y13*$F13*'MD - Customers'!$H19*Y7_Annual_Subscription_Fee_Increase_Factor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45">
        <f>'MD - Customers'!D20</f>
        <v>1200</v>
      </c>
      <c r="G14" s="79">
        <f>'All Subscriptions'!F14*$F14*'MD - Customers'!$H20*Y3_Annual_Subscription_Fee_Increase_Factor</f>
        <v>0</v>
      </c>
      <c r="H14" s="80">
        <f>'All Subscriptions'!G14*$F14*'MD - Customers'!$H20*Y3_Annual_Subscription_Fee_Increase_Factor</f>
        <v>0</v>
      </c>
      <c r="I14" s="80">
        <f>'All Subscriptions'!H14*$F14*'MD - Customers'!$H20*Y3_Annual_Subscription_Fee_Increase_Factor</f>
        <v>0</v>
      </c>
      <c r="J14" s="80">
        <f>'All Subscriptions'!I14*$F14*'MD - Customers'!$H20*Y3_Annual_Subscription_Fee_Increase_Factor</f>
        <v>0</v>
      </c>
      <c r="K14" s="79">
        <f>'All Subscriptions'!J14*$F14*'MD - Customers'!$H20*Y4_Annual_Subscription_Fee_Increase_Factor</f>
        <v>0</v>
      </c>
      <c r="L14" s="80">
        <f>'All Subscriptions'!K14*$F14*'MD - Customers'!$H20*Y4_Annual_Subscription_Fee_Increase_Factor</f>
        <v>0</v>
      </c>
      <c r="M14" s="80">
        <f>'All Subscriptions'!L14*$F14*'MD - Customers'!$H20*Y4_Annual_Subscription_Fee_Increase_Factor</f>
        <v>0</v>
      </c>
      <c r="N14" s="80">
        <f>'All Subscriptions'!M14*$F14*'MD - Customers'!$H20*Y4_Annual_Subscription_Fee_Increase_Factor</f>
        <v>0</v>
      </c>
      <c r="O14" s="79">
        <f>'All Subscriptions'!N14*$F14*'MD - Customers'!$H20*Y5_Annual_Subscription_Fee_Increase_Factor</f>
        <v>0</v>
      </c>
      <c r="P14" s="80">
        <f>'All Subscriptions'!O14*$F14*'MD - Customers'!$H20*Y5_Annual_Subscription_Fee_Increase_Factor</f>
        <v>0</v>
      </c>
      <c r="Q14" s="80">
        <f>'All Subscriptions'!P14*$F14*'MD - Customers'!$H20*Y5_Annual_Subscription_Fee_Increase_Factor</f>
        <v>0</v>
      </c>
      <c r="R14" s="80">
        <f>'All Subscriptions'!Q14*$F14*'MD - Customers'!$H20*Y5_Annual_Subscription_Fee_Increase_Factor</f>
        <v>0</v>
      </c>
      <c r="S14" s="79">
        <f>'All Subscriptions'!R14*$F14*'MD - Customers'!$H20*Y6_Annual_Subscription_Fee_Increase_Factor</f>
        <v>0</v>
      </c>
      <c r="T14" s="80">
        <f>'All Subscriptions'!S14*$F14*'MD - Customers'!$H20*Y6_Annual_Subscription_Fee_Increase_Factor</f>
        <v>0</v>
      </c>
      <c r="U14" s="80">
        <f>'All Subscriptions'!T14*$F14*'MD - Customers'!$H20*Y6_Annual_Subscription_Fee_Increase_Factor</f>
        <v>0</v>
      </c>
      <c r="V14" s="80">
        <f>'All Subscriptions'!U14*$F14*'MD - Customers'!$H20*Y6_Annual_Subscription_Fee_Increase_Factor</f>
        <v>69.12</v>
      </c>
      <c r="W14" s="79">
        <f>'All Subscriptions'!V14*$F14*'MD - Customers'!$H20*Y7_Annual_Subscription_Fee_Increase_Factor</f>
        <v>72.36</v>
      </c>
      <c r="X14" s="80">
        <f>'All Subscriptions'!W14*$F14*'MD - Customers'!$H20*Y7_Annual_Subscription_Fee_Increase_Factor</f>
        <v>72.36</v>
      </c>
      <c r="Y14" s="80">
        <f>'All Subscriptions'!X14*$F14*'MD - Customers'!$H20*Y7_Annual_Subscription_Fee_Increase_Factor</f>
        <v>72.36</v>
      </c>
      <c r="Z14" s="80">
        <f>'All Subscriptions'!Y14*$F14*'MD - Customers'!$H20*Y7_Annual_Subscription_Fee_Increase_Factor</f>
        <v>72.36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50">
        <f>'MD - Customers'!D21</f>
        <v>1875</v>
      </c>
      <c r="G15" s="81">
        <f>'All Subscriptions'!F15*$F15*'MD - Customers'!$H21*Y3_Annual_Subscription_Fee_Increase_Factor</f>
        <v>0</v>
      </c>
      <c r="H15" s="82">
        <f>'All Subscriptions'!G15*$F15*'MD - Customers'!$H21*Y3_Annual_Subscription_Fee_Increase_Factor</f>
        <v>0</v>
      </c>
      <c r="I15" s="82">
        <f>'All Subscriptions'!H15*$F15*'MD - Customers'!$H21*Y3_Annual_Subscription_Fee_Increase_Factor</f>
        <v>0</v>
      </c>
      <c r="J15" s="82">
        <f>'All Subscriptions'!I15*$F15*'MD - Customers'!$H21*Y3_Annual_Subscription_Fee_Increase_Factor</f>
        <v>0</v>
      </c>
      <c r="K15" s="81">
        <f>'All Subscriptions'!J15*$F15*'MD - Customers'!$H21*Y4_Annual_Subscription_Fee_Increase_Factor</f>
        <v>0</v>
      </c>
      <c r="L15" s="82">
        <f>'All Subscriptions'!K15*$F15*'MD - Customers'!$H21*Y4_Annual_Subscription_Fee_Increase_Factor</f>
        <v>0</v>
      </c>
      <c r="M15" s="82">
        <f>'All Subscriptions'!L15*$F15*'MD - Customers'!$H21*Y4_Annual_Subscription_Fee_Increase_Factor</f>
        <v>0</v>
      </c>
      <c r="N15" s="82">
        <f>'All Subscriptions'!M15*$F15*'MD - Customers'!$H21*Y4_Annual_Subscription_Fee_Increase_Factor</f>
        <v>0</v>
      </c>
      <c r="O15" s="81">
        <f>'All Subscriptions'!N15*$F15*'MD - Customers'!$H21*Y5_Annual_Subscription_Fee_Increase_Factor</f>
        <v>0</v>
      </c>
      <c r="P15" s="82">
        <f>'All Subscriptions'!O15*$F15*'MD - Customers'!$H21*Y5_Annual_Subscription_Fee_Increase_Factor</f>
        <v>0</v>
      </c>
      <c r="Q15" s="82">
        <f>'All Subscriptions'!P15*$F15*'MD - Customers'!$H21*Y5_Annual_Subscription_Fee_Increase_Factor</f>
        <v>0</v>
      </c>
      <c r="R15" s="82">
        <f>'All Subscriptions'!Q15*$F15*'MD - Customers'!$H21*Y5_Annual_Subscription_Fee_Increase_Factor</f>
        <v>0</v>
      </c>
      <c r="S15" s="81">
        <f>'All Subscriptions'!R15*$F15*'MD - Customers'!$H21*Y6_Annual_Subscription_Fee_Increase_Factor</f>
        <v>0</v>
      </c>
      <c r="T15" s="82">
        <f>'All Subscriptions'!S15*$F15*'MD - Customers'!$H21*Y6_Annual_Subscription_Fee_Increase_Factor</f>
        <v>0</v>
      </c>
      <c r="U15" s="82">
        <f>'All Subscriptions'!T15*$F15*'MD - Customers'!$H21*Y6_Annual_Subscription_Fee_Increase_Factor</f>
        <v>0</v>
      </c>
      <c r="V15" s="82">
        <f>'All Subscriptions'!U15*$F15*'MD - Customers'!$H21*Y6_Annual_Subscription_Fee_Increase_Factor</f>
        <v>0</v>
      </c>
      <c r="W15" s="81">
        <f>'All Subscriptions'!V15*$F15*'MD - Customers'!$H21*Y7_Annual_Subscription_Fee_Increase_Factor</f>
        <v>0</v>
      </c>
      <c r="X15" s="82">
        <f>'All Subscriptions'!W15*$F15*'MD - Customers'!$H21*Y7_Annual_Subscription_Fee_Increase_Factor</f>
        <v>0</v>
      </c>
      <c r="Y15" s="82">
        <f>'All Subscriptions'!X15*$F15*'MD - Customers'!$H21*Y7_Annual_Subscription_Fee_Increase_Factor</f>
        <v>0</v>
      </c>
      <c r="Z15" s="82">
        <f>'All Subscriptions'!Y15*$F15*'MD - Customers'!$H21*Y7_Annual_Subscription_Fee_Increase_Factor</f>
        <v>0</v>
      </c>
      <c r="AA15" s="52"/>
    </row>
    <row r="16" spans="1:27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45">
        <f>'MD - Customers'!D22</f>
        <v>1875</v>
      </c>
      <c r="G16" s="79">
        <f>'All Subscriptions'!F16*$F16*'MD - Customers'!$H22*Y3_Annual_Subscription_Fee_Increase_Factor</f>
        <v>0</v>
      </c>
      <c r="H16" s="80">
        <f>'All Subscriptions'!G16*$F16*'MD - Customers'!$H22*Y3_Annual_Subscription_Fee_Increase_Factor</f>
        <v>0</v>
      </c>
      <c r="I16" s="80">
        <f>'All Subscriptions'!H16*$F16*'MD - Customers'!$H22*Y3_Annual_Subscription_Fee_Increase_Factor</f>
        <v>0</v>
      </c>
      <c r="J16" s="80">
        <f>'All Subscriptions'!I16*$F16*'MD - Customers'!$H22*Y3_Annual_Subscription_Fee_Increase_Factor</f>
        <v>0</v>
      </c>
      <c r="K16" s="79">
        <f>'All Subscriptions'!J16*$F16*'MD - Customers'!$H22*Y4_Annual_Subscription_Fee_Increase_Factor</f>
        <v>0</v>
      </c>
      <c r="L16" s="80">
        <f>'All Subscriptions'!K16*$F16*'MD - Customers'!$H22*Y4_Annual_Subscription_Fee_Increase_Factor</f>
        <v>0</v>
      </c>
      <c r="M16" s="80">
        <f>'All Subscriptions'!L16*$F16*'MD - Customers'!$H22*Y4_Annual_Subscription_Fee_Increase_Factor</f>
        <v>0</v>
      </c>
      <c r="N16" s="80">
        <f>'All Subscriptions'!M16*$F16*'MD - Customers'!$H22*Y4_Annual_Subscription_Fee_Increase_Factor</f>
        <v>0</v>
      </c>
      <c r="O16" s="79">
        <f>'All Subscriptions'!N16*$F16*'MD - Customers'!$H22*Y5_Annual_Subscription_Fee_Increase_Factor</f>
        <v>0</v>
      </c>
      <c r="P16" s="80">
        <f>'All Subscriptions'!O16*$F16*'MD - Customers'!$H22*Y5_Annual_Subscription_Fee_Increase_Factor</f>
        <v>0</v>
      </c>
      <c r="Q16" s="80">
        <f>'All Subscriptions'!P16*$F16*'MD - Customers'!$H22*Y5_Annual_Subscription_Fee_Increase_Factor</f>
        <v>0</v>
      </c>
      <c r="R16" s="80">
        <f>'All Subscriptions'!Q16*$F16*'MD - Customers'!$H22*Y5_Annual_Subscription_Fee_Increase_Factor</f>
        <v>0</v>
      </c>
      <c r="S16" s="79">
        <f>'All Subscriptions'!R16*$F16*'MD - Customers'!$H22*Y6_Annual_Subscription_Fee_Increase_Factor</f>
        <v>0</v>
      </c>
      <c r="T16" s="80">
        <f>'All Subscriptions'!S16*$F16*'MD - Customers'!$H22*Y6_Annual_Subscription_Fee_Increase_Factor</f>
        <v>0</v>
      </c>
      <c r="U16" s="80">
        <f>'All Subscriptions'!T16*$F16*'MD - Customers'!$H22*Y6_Annual_Subscription_Fee_Increase_Factor</f>
        <v>0</v>
      </c>
      <c r="V16" s="80">
        <f>'All Subscriptions'!U16*$F16*'MD - Customers'!$H22*Y6_Annual_Subscription_Fee_Increase_Factor</f>
        <v>0</v>
      </c>
      <c r="W16" s="79">
        <f>'All Subscriptions'!V16*$F16*'MD - Customers'!$H22*Y7_Annual_Subscription_Fee_Increase_Factor</f>
        <v>0</v>
      </c>
      <c r="X16" s="80">
        <f>'All Subscriptions'!W16*$F16*'MD - Customers'!$H22*Y7_Annual_Subscription_Fee_Increase_Factor</f>
        <v>0</v>
      </c>
      <c r="Y16" s="80">
        <f>'All Subscriptions'!X16*$F16*'MD - Customers'!$H22*Y7_Annual_Subscription_Fee_Increase_Factor</f>
        <v>0</v>
      </c>
      <c r="Z16" s="80">
        <f>'All Subscriptions'!Y16*$F16*'MD - Customers'!$H22*Y7_Annual_Subscription_Fee_Increase_Factor</f>
        <v>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45">
        <f>'MD - Customers'!D23</f>
        <v>1875</v>
      </c>
      <c r="G17" s="79">
        <f>'All Subscriptions'!F17*$F17*'MD - Customers'!$H23*Y3_Annual_Subscription_Fee_Increase_Factor</f>
        <v>0</v>
      </c>
      <c r="H17" s="80">
        <f>'All Subscriptions'!G17*$F17*'MD - Customers'!$H23*Y3_Annual_Subscription_Fee_Increase_Factor</f>
        <v>0</v>
      </c>
      <c r="I17" s="80">
        <f>'All Subscriptions'!H17*$F17*'MD - Customers'!$H23*Y3_Annual_Subscription_Fee_Increase_Factor</f>
        <v>0</v>
      </c>
      <c r="J17" s="80">
        <f>'All Subscriptions'!I17*$F17*'MD - Customers'!$H23*Y3_Annual_Subscription_Fee_Increase_Factor</f>
        <v>0</v>
      </c>
      <c r="K17" s="79">
        <f>'All Subscriptions'!J17*$F17*'MD - Customers'!$H23*Y4_Annual_Subscription_Fee_Increase_Factor</f>
        <v>0</v>
      </c>
      <c r="L17" s="80">
        <f>'All Subscriptions'!K17*$F17*'MD - Customers'!$H23*Y4_Annual_Subscription_Fee_Increase_Factor</f>
        <v>0</v>
      </c>
      <c r="M17" s="80">
        <f>'All Subscriptions'!L17*$F17*'MD - Customers'!$H23*Y4_Annual_Subscription_Fee_Increase_Factor</f>
        <v>0</v>
      </c>
      <c r="N17" s="80">
        <f>'All Subscriptions'!M17*$F17*'MD - Customers'!$H23*Y4_Annual_Subscription_Fee_Increase_Factor</f>
        <v>0</v>
      </c>
      <c r="O17" s="79">
        <f>'All Subscriptions'!N17*$F17*'MD - Customers'!$H23*Y5_Annual_Subscription_Fee_Increase_Factor</f>
        <v>0</v>
      </c>
      <c r="P17" s="80">
        <f>'All Subscriptions'!O17*$F17*'MD - Customers'!$H23*Y5_Annual_Subscription_Fee_Increase_Factor</f>
        <v>0</v>
      </c>
      <c r="Q17" s="80">
        <f>'All Subscriptions'!P17*$F17*'MD - Customers'!$H23*Y5_Annual_Subscription_Fee_Increase_Factor</f>
        <v>0</v>
      </c>
      <c r="R17" s="80">
        <f>'All Subscriptions'!Q17*$F17*'MD - Customers'!$H23*Y5_Annual_Subscription_Fee_Increase_Factor</f>
        <v>0</v>
      </c>
      <c r="S17" s="79">
        <f>'All Subscriptions'!R17*$F17*'MD - Customers'!$H23*Y6_Annual_Subscription_Fee_Increase_Factor</f>
        <v>0</v>
      </c>
      <c r="T17" s="80">
        <f>'All Subscriptions'!S17*$F17*'MD - Customers'!$H23*Y6_Annual_Subscription_Fee_Increase_Factor</f>
        <v>0</v>
      </c>
      <c r="U17" s="80">
        <f>'All Subscriptions'!T17*$F17*'MD - Customers'!$H23*Y6_Annual_Subscription_Fee_Increase_Factor</f>
        <v>0</v>
      </c>
      <c r="V17" s="80">
        <f>'All Subscriptions'!U17*$F17*'MD - Customers'!$H23*Y6_Annual_Subscription_Fee_Increase_Factor</f>
        <v>0</v>
      </c>
      <c r="W17" s="79">
        <f>'All Subscriptions'!V17*$F17*'MD - Customers'!$H23*Y7_Annual_Subscription_Fee_Increase_Factor</f>
        <v>0</v>
      </c>
      <c r="X17" s="80">
        <f>'All Subscriptions'!W17*$F17*'MD - Customers'!$H23*Y7_Annual_Subscription_Fee_Increase_Factor</f>
        <v>0</v>
      </c>
      <c r="Y17" s="80">
        <f>'All Subscriptions'!X17*$F17*'MD - Customers'!$H23*Y7_Annual_Subscription_Fee_Increase_Factor</f>
        <v>0</v>
      </c>
      <c r="Z17" s="80">
        <f>'All Subscriptions'!Y17*$F17*'MD - Customers'!$H23*Y7_Annual_Subscription_Fee_Increase_Factor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50">
        <f>'MD - Customers'!D24</f>
        <v>2625</v>
      </c>
      <c r="G18" s="81">
        <f>'All Subscriptions'!F18*$F18*'MD - Customers'!$H24*Y3_Annual_Subscription_Fee_Increase_Factor</f>
        <v>0</v>
      </c>
      <c r="H18" s="82">
        <f>'All Subscriptions'!G18*$F18*'MD - Customers'!$H24*Y3_Annual_Subscription_Fee_Increase_Factor</f>
        <v>0</v>
      </c>
      <c r="I18" s="82">
        <f>'All Subscriptions'!H18*$F18*'MD - Customers'!$H24*Y3_Annual_Subscription_Fee_Increase_Factor</f>
        <v>0</v>
      </c>
      <c r="J18" s="82">
        <f>'All Subscriptions'!I18*$F18*'MD - Customers'!$H24*Y3_Annual_Subscription_Fee_Increase_Factor</f>
        <v>0</v>
      </c>
      <c r="K18" s="81">
        <f>'All Subscriptions'!J18*$F18*'MD - Customers'!$H24*Y4_Annual_Subscription_Fee_Increase_Factor</f>
        <v>0</v>
      </c>
      <c r="L18" s="82">
        <f>'All Subscriptions'!K18*$F18*'MD - Customers'!$H24*Y4_Annual_Subscription_Fee_Increase_Factor</f>
        <v>0</v>
      </c>
      <c r="M18" s="82">
        <f>'All Subscriptions'!L18*$F18*'MD - Customers'!$H24*Y4_Annual_Subscription_Fee_Increase_Factor</f>
        <v>0</v>
      </c>
      <c r="N18" s="82">
        <f>'All Subscriptions'!M18*$F18*'MD - Customers'!$H24*Y4_Annual_Subscription_Fee_Increase_Factor</f>
        <v>0</v>
      </c>
      <c r="O18" s="81">
        <f>'All Subscriptions'!N18*$F18*'MD - Customers'!$H24*Y5_Annual_Subscription_Fee_Increase_Factor</f>
        <v>0</v>
      </c>
      <c r="P18" s="82">
        <f>'All Subscriptions'!O18*$F18*'MD - Customers'!$H24*Y5_Annual_Subscription_Fee_Increase_Factor</f>
        <v>0</v>
      </c>
      <c r="Q18" s="82">
        <f>'All Subscriptions'!P18*$F18*'MD - Customers'!$H24*Y5_Annual_Subscription_Fee_Increase_Factor</f>
        <v>0</v>
      </c>
      <c r="R18" s="82">
        <f>'All Subscriptions'!Q18*$F18*'MD - Customers'!$H24*Y5_Annual_Subscription_Fee_Increase_Factor</f>
        <v>0</v>
      </c>
      <c r="S18" s="81">
        <f>'All Subscriptions'!R18*$F18*'MD - Customers'!$H24*Y6_Annual_Subscription_Fee_Increase_Factor</f>
        <v>0</v>
      </c>
      <c r="T18" s="82">
        <f>'All Subscriptions'!S18*$F18*'MD - Customers'!$H24*Y6_Annual_Subscription_Fee_Increase_Factor</f>
        <v>0</v>
      </c>
      <c r="U18" s="82">
        <f>'All Subscriptions'!T18*$F18*'MD - Customers'!$H24*Y6_Annual_Subscription_Fee_Increase_Factor</f>
        <v>0</v>
      </c>
      <c r="V18" s="82">
        <f>'All Subscriptions'!U18*$F18*'MD - Customers'!$H24*Y6_Annual_Subscription_Fee_Increase_Factor</f>
        <v>0</v>
      </c>
      <c r="W18" s="81">
        <f>'All Subscriptions'!V18*$F18*'MD - Customers'!$H24*Y7_Annual_Subscription_Fee_Increase_Factor</f>
        <v>0</v>
      </c>
      <c r="X18" s="82">
        <f>'All Subscriptions'!W18*$F18*'MD - Customers'!$H24*Y7_Annual_Subscription_Fee_Increase_Factor</f>
        <v>0</v>
      </c>
      <c r="Y18" s="82">
        <f>'All Subscriptions'!X18*$F18*'MD - Customers'!$H24*Y7_Annual_Subscription_Fee_Increase_Factor</f>
        <v>0</v>
      </c>
      <c r="Z18" s="82">
        <f>'All Subscriptions'!Y18*$F18*'MD - Customers'!$H24*Y7_Annual_Subscription_Fee_Increase_Factor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45">
        <f>'MD - Customers'!D25</f>
        <v>2625</v>
      </c>
      <c r="G19" s="79">
        <f>'All Subscriptions'!F19*$F19*'MD - Customers'!$H25*Y3_Annual_Subscription_Fee_Increase_Factor</f>
        <v>0</v>
      </c>
      <c r="H19" s="80">
        <f>'All Subscriptions'!G19*$F19*'MD - Customers'!$H25*Y3_Annual_Subscription_Fee_Increase_Factor</f>
        <v>0</v>
      </c>
      <c r="I19" s="80">
        <f>'All Subscriptions'!H19*$F19*'MD - Customers'!$H25*Y3_Annual_Subscription_Fee_Increase_Factor</f>
        <v>0</v>
      </c>
      <c r="J19" s="80">
        <f>'All Subscriptions'!I19*$F19*'MD - Customers'!$H25*Y3_Annual_Subscription_Fee_Increase_Factor</f>
        <v>0</v>
      </c>
      <c r="K19" s="79">
        <f>'All Subscriptions'!J19*$F19*'MD - Customers'!$H25*Y4_Annual_Subscription_Fee_Increase_Factor</f>
        <v>0</v>
      </c>
      <c r="L19" s="80">
        <f>'All Subscriptions'!K19*$F19*'MD - Customers'!$H25*Y4_Annual_Subscription_Fee_Increase_Factor</f>
        <v>0</v>
      </c>
      <c r="M19" s="80">
        <f>'All Subscriptions'!L19*$F19*'MD - Customers'!$H25*Y4_Annual_Subscription_Fee_Increase_Factor</f>
        <v>0</v>
      </c>
      <c r="N19" s="80">
        <f>'All Subscriptions'!M19*$F19*'MD - Customers'!$H25*Y4_Annual_Subscription_Fee_Increase_Factor</f>
        <v>0</v>
      </c>
      <c r="O19" s="79">
        <f>'All Subscriptions'!N19*$F19*'MD - Customers'!$H25*Y5_Annual_Subscription_Fee_Increase_Factor</f>
        <v>0</v>
      </c>
      <c r="P19" s="80">
        <f>'All Subscriptions'!O19*$F19*'MD - Customers'!$H25*Y5_Annual_Subscription_Fee_Increase_Factor</f>
        <v>0</v>
      </c>
      <c r="Q19" s="80">
        <f>'All Subscriptions'!P19*$F19*'MD - Customers'!$H25*Y5_Annual_Subscription_Fee_Increase_Factor</f>
        <v>0</v>
      </c>
      <c r="R19" s="80">
        <f>'All Subscriptions'!Q19*$F19*'MD - Customers'!$H25*Y5_Annual_Subscription_Fee_Increase_Factor</f>
        <v>0</v>
      </c>
      <c r="S19" s="79">
        <f>'All Subscriptions'!R19*$F19*'MD - Customers'!$H25*Y6_Annual_Subscription_Fee_Increase_Factor</f>
        <v>0</v>
      </c>
      <c r="T19" s="80">
        <f>'All Subscriptions'!S19*$F19*'MD - Customers'!$H25*Y6_Annual_Subscription_Fee_Increase_Factor</f>
        <v>0</v>
      </c>
      <c r="U19" s="80">
        <f>'All Subscriptions'!T19*$F19*'MD - Customers'!$H25*Y6_Annual_Subscription_Fee_Increase_Factor</f>
        <v>0</v>
      </c>
      <c r="V19" s="80">
        <f>'All Subscriptions'!U19*$F19*'MD - Customers'!$H25*Y6_Annual_Subscription_Fee_Increase_Factor</f>
        <v>0</v>
      </c>
      <c r="W19" s="79">
        <f>'All Subscriptions'!V19*$F19*'MD - Customers'!$H25*Y7_Annual_Subscription_Fee_Increase_Factor</f>
        <v>0</v>
      </c>
      <c r="X19" s="80">
        <f>'All Subscriptions'!W19*$F19*'MD - Customers'!$H25*Y7_Annual_Subscription_Fee_Increase_Factor</f>
        <v>0</v>
      </c>
      <c r="Y19" s="80">
        <f>'All Subscriptions'!X19*$F19*'MD - Customers'!$H25*Y7_Annual_Subscription_Fee_Increase_Factor</f>
        <v>0</v>
      </c>
      <c r="Z19" s="80">
        <f>'All Subscriptions'!Y19*$F19*'MD - Customers'!$H25*Y7_Annual_Subscription_Fee_Increase_Factor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45">
        <f>'MD - Customers'!D26</f>
        <v>2625</v>
      </c>
      <c r="G20" s="79">
        <f>'All Subscriptions'!F20*$F20*'MD - Customers'!$H26*Y3_Annual_Subscription_Fee_Increase_Factor</f>
        <v>0</v>
      </c>
      <c r="H20" s="80">
        <f>'All Subscriptions'!G20*$F20*'MD - Customers'!$H26*Y3_Annual_Subscription_Fee_Increase_Factor</f>
        <v>0</v>
      </c>
      <c r="I20" s="80">
        <f>'All Subscriptions'!H20*$F20*'MD - Customers'!$H26*Y3_Annual_Subscription_Fee_Increase_Factor</f>
        <v>0</v>
      </c>
      <c r="J20" s="80">
        <f>'All Subscriptions'!I20*$F20*'MD - Customers'!$H26*Y3_Annual_Subscription_Fee_Increase_Factor</f>
        <v>0</v>
      </c>
      <c r="K20" s="79">
        <f>'All Subscriptions'!J20*$F20*'MD - Customers'!$H26*Y4_Annual_Subscription_Fee_Increase_Factor</f>
        <v>0</v>
      </c>
      <c r="L20" s="80">
        <f>'All Subscriptions'!K20*$F20*'MD - Customers'!$H26*Y4_Annual_Subscription_Fee_Increase_Factor</f>
        <v>0</v>
      </c>
      <c r="M20" s="80">
        <f>'All Subscriptions'!L20*$F20*'MD - Customers'!$H26*Y4_Annual_Subscription_Fee_Increase_Factor</f>
        <v>0</v>
      </c>
      <c r="N20" s="80">
        <f>'All Subscriptions'!M20*$F20*'MD - Customers'!$H26*Y4_Annual_Subscription_Fee_Increase_Factor</f>
        <v>0</v>
      </c>
      <c r="O20" s="79">
        <f>'All Subscriptions'!N20*$F20*'MD - Customers'!$H26*Y5_Annual_Subscription_Fee_Increase_Factor</f>
        <v>0</v>
      </c>
      <c r="P20" s="80">
        <f>'All Subscriptions'!O20*$F20*'MD - Customers'!$H26*Y5_Annual_Subscription_Fee_Increase_Factor</f>
        <v>0</v>
      </c>
      <c r="Q20" s="80">
        <f>'All Subscriptions'!P20*$F20*'MD - Customers'!$H26*Y5_Annual_Subscription_Fee_Increase_Factor</f>
        <v>0</v>
      </c>
      <c r="R20" s="80">
        <f>'All Subscriptions'!Q20*$F20*'MD - Customers'!$H26*Y5_Annual_Subscription_Fee_Increase_Factor</f>
        <v>0</v>
      </c>
      <c r="S20" s="79">
        <f>'All Subscriptions'!R20*$F20*'MD - Customers'!$H26*Y6_Annual_Subscription_Fee_Increase_Factor</f>
        <v>0</v>
      </c>
      <c r="T20" s="80">
        <f>'All Subscriptions'!S20*$F20*'MD - Customers'!$H26*Y6_Annual_Subscription_Fee_Increase_Factor</f>
        <v>0</v>
      </c>
      <c r="U20" s="80">
        <f>'All Subscriptions'!T20*$F20*'MD - Customers'!$H26*Y6_Annual_Subscription_Fee_Increase_Factor</f>
        <v>0</v>
      </c>
      <c r="V20" s="80">
        <f>'All Subscriptions'!U20*$F20*'MD - Customers'!$H26*Y6_Annual_Subscription_Fee_Increase_Factor</f>
        <v>0</v>
      </c>
      <c r="W20" s="79">
        <f>'All Subscriptions'!V20*$F20*'MD - Customers'!$H26*Y7_Annual_Subscription_Fee_Increase_Factor</f>
        <v>0</v>
      </c>
      <c r="X20" s="80">
        <f>'All Subscriptions'!W20*$F20*'MD - Customers'!$H26*Y7_Annual_Subscription_Fee_Increase_Factor</f>
        <v>0</v>
      </c>
      <c r="Y20" s="80">
        <f>'All Subscriptions'!X20*$F20*'MD - Customers'!$H26*Y7_Annual_Subscription_Fee_Increase_Factor</f>
        <v>0</v>
      </c>
      <c r="Z20" s="80">
        <f>'All Subscriptions'!Y20*$F20*'MD - Customers'!$H26*Y7_Annual_Subscription_Fee_Increase_Factor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50">
        <f>'MD - Customers'!D27</f>
        <v>3750</v>
      </c>
      <c r="G21" s="81">
        <f>'All Subscriptions'!F21*$F21*'MD - Customers'!$H27*Y3_Annual_Subscription_Fee_Increase_Factor</f>
        <v>0</v>
      </c>
      <c r="H21" s="82">
        <f>'All Subscriptions'!G21*$F21*'MD - Customers'!$H27*Y3_Annual_Subscription_Fee_Increase_Factor</f>
        <v>0</v>
      </c>
      <c r="I21" s="82">
        <f>'All Subscriptions'!H21*$F21*'MD - Customers'!$H27*Y3_Annual_Subscription_Fee_Increase_Factor</f>
        <v>0</v>
      </c>
      <c r="J21" s="82">
        <f>'All Subscriptions'!I21*$F21*'MD - Customers'!$H27*Y3_Annual_Subscription_Fee_Increase_Factor</f>
        <v>0</v>
      </c>
      <c r="K21" s="81">
        <f>'All Subscriptions'!J21*$F21*'MD - Customers'!$H27*Y4_Annual_Subscription_Fee_Increase_Factor</f>
        <v>0</v>
      </c>
      <c r="L21" s="82">
        <f>'All Subscriptions'!K21*$F21*'MD - Customers'!$H27*Y4_Annual_Subscription_Fee_Increase_Factor</f>
        <v>0</v>
      </c>
      <c r="M21" s="82">
        <f>'All Subscriptions'!L21*$F21*'MD - Customers'!$H27*Y4_Annual_Subscription_Fee_Increase_Factor</f>
        <v>0</v>
      </c>
      <c r="N21" s="82">
        <f>'All Subscriptions'!M21*$F21*'MD - Customers'!$H27*Y4_Annual_Subscription_Fee_Increase_Factor</f>
        <v>0</v>
      </c>
      <c r="O21" s="81">
        <f>'All Subscriptions'!N21*$F21*'MD - Customers'!$H27*Y5_Annual_Subscription_Fee_Increase_Factor</f>
        <v>0</v>
      </c>
      <c r="P21" s="82">
        <f>'All Subscriptions'!O21*$F21*'MD - Customers'!$H27*Y5_Annual_Subscription_Fee_Increase_Factor</f>
        <v>137.25</v>
      </c>
      <c r="Q21" s="82">
        <f>'All Subscriptions'!P21*$F21*'MD - Customers'!$H27*Y5_Annual_Subscription_Fee_Increase_Factor</f>
        <v>137.25</v>
      </c>
      <c r="R21" s="82">
        <f>'All Subscriptions'!Q21*$F21*'MD - Customers'!$H27*Y5_Annual_Subscription_Fee_Increase_Factor</f>
        <v>137.25</v>
      </c>
      <c r="S21" s="81">
        <f>'All Subscriptions'!R21*$F21*'MD - Customers'!$H27*Y6_Annual_Subscription_Fee_Increase_Factor</f>
        <v>144</v>
      </c>
      <c r="T21" s="82">
        <f>'All Subscriptions'!S21*$F21*'MD - Customers'!$H27*Y6_Annual_Subscription_Fee_Increase_Factor</f>
        <v>144</v>
      </c>
      <c r="U21" s="82">
        <f>'All Subscriptions'!T21*$F21*'MD - Customers'!$H27*Y6_Annual_Subscription_Fee_Increase_Factor</f>
        <v>144</v>
      </c>
      <c r="V21" s="82">
        <f>'All Subscriptions'!U21*$F21*'MD - Customers'!$H27*Y6_Annual_Subscription_Fee_Increase_Factor</f>
        <v>144</v>
      </c>
      <c r="W21" s="81">
        <f>'All Subscriptions'!V21*$F21*'MD - Customers'!$H27*Y7_Annual_Subscription_Fee_Increase_Factor</f>
        <v>150.75</v>
      </c>
      <c r="X21" s="82">
        <f>'All Subscriptions'!W21*$F21*'MD - Customers'!$H27*Y7_Annual_Subscription_Fee_Increase_Factor</f>
        <v>150.75</v>
      </c>
      <c r="Y21" s="82">
        <f>'All Subscriptions'!X21*$F21*'MD - Customers'!$H27*Y7_Annual_Subscription_Fee_Increase_Factor</f>
        <v>150.75</v>
      </c>
      <c r="Z21" s="82">
        <f>'All Subscriptions'!Y21*$F21*'MD - Customers'!$H27*Y7_Annual_Subscription_Fee_Increase_Factor</f>
        <v>150.75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45">
        <f>'MD - Customers'!D28</f>
        <v>3750</v>
      </c>
      <c r="G22" s="79">
        <f>'All Subscriptions'!F22*$F22*'MD - Customers'!$H28*Y3_Annual_Subscription_Fee_Increase_Factor</f>
        <v>0</v>
      </c>
      <c r="H22" s="80">
        <f>'All Subscriptions'!G22*$F22*'MD - Customers'!$H28*Y3_Annual_Subscription_Fee_Increase_Factor</f>
        <v>0</v>
      </c>
      <c r="I22" s="80">
        <f>'All Subscriptions'!H22*$F22*'MD - Customers'!$H28*Y3_Annual_Subscription_Fee_Increase_Factor</f>
        <v>0</v>
      </c>
      <c r="J22" s="80">
        <f>'All Subscriptions'!I22*$F22*'MD - Customers'!$H28*Y3_Annual_Subscription_Fee_Increase_Factor</f>
        <v>0</v>
      </c>
      <c r="K22" s="79">
        <f>'All Subscriptions'!J22*$F22*'MD - Customers'!$H28*Y4_Annual_Subscription_Fee_Increase_Factor</f>
        <v>0</v>
      </c>
      <c r="L22" s="80">
        <f>'All Subscriptions'!K22*$F22*'MD - Customers'!$H28*Y4_Annual_Subscription_Fee_Increase_Factor</f>
        <v>0</v>
      </c>
      <c r="M22" s="80">
        <f>'All Subscriptions'!L22*$F22*'MD - Customers'!$H28*Y4_Annual_Subscription_Fee_Increase_Factor</f>
        <v>0</v>
      </c>
      <c r="N22" s="80">
        <f>'All Subscriptions'!M22*$F22*'MD - Customers'!$H28*Y4_Annual_Subscription_Fee_Increase_Factor</f>
        <v>0</v>
      </c>
      <c r="O22" s="79">
        <f>'All Subscriptions'!N22*$F22*'MD - Customers'!$H28*Y5_Annual_Subscription_Fee_Increase_Factor</f>
        <v>0</v>
      </c>
      <c r="P22" s="80">
        <f>'All Subscriptions'!O22*$F22*'MD - Customers'!$H28*Y5_Annual_Subscription_Fee_Increase_Factor</f>
        <v>0</v>
      </c>
      <c r="Q22" s="80">
        <f>'All Subscriptions'!P22*$F22*'MD - Customers'!$H28*Y5_Annual_Subscription_Fee_Increase_Factor</f>
        <v>0</v>
      </c>
      <c r="R22" s="80">
        <f>'All Subscriptions'!Q22*$F22*'MD - Customers'!$H28*Y5_Annual_Subscription_Fee_Increase_Factor</f>
        <v>0</v>
      </c>
      <c r="S22" s="79">
        <f>'All Subscriptions'!R22*$F22*'MD - Customers'!$H28*Y6_Annual_Subscription_Fee_Increase_Factor</f>
        <v>0</v>
      </c>
      <c r="T22" s="80">
        <f>'All Subscriptions'!S22*$F22*'MD - Customers'!$H28*Y6_Annual_Subscription_Fee_Increase_Factor</f>
        <v>0</v>
      </c>
      <c r="U22" s="80">
        <f>'All Subscriptions'!T22*$F22*'MD - Customers'!$H28*Y6_Annual_Subscription_Fee_Increase_Factor</f>
        <v>0</v>
      </c>
      <c r="V22" s="80">
        <f>'All Subscriptions'!U22*$F22*'MD - Customers'!$H28*Y6_Annual_Subscription_Fee_Increase_Factor</f>
        <v>0</v>
      </c>
      <c r="W22" s="79">
        <f>'All Subscriptions'!V22*$F22*'MD - Customers'!$H28*Y7_Annual_Subscription_Fee_Increase_Factor</f>
        <v>0</v>
      </c>
      <c r="X22" s="80">
        <f>'All Subscriptions'!W22*$F22*'MD - Customers'!$H28*Y7_Annual_Subscription_Fee_Increase_Factor</f>
        <v>0</v>
      </c>
      <c r="Y22" s="80">
        <f>'All Subscriptions'!X22*$F22*'MD - Customers'!$H28*Y7_Annual_Subscription_Fee_Increase_Factor</f>
        <v>0</v>
      </c>
      <c r="Z22" s="80">
        <f>'All Subscriptions'!Y22*$F22*'MD - Customers'!$H28*Y7_Annual_Subscription_Fee_Increase_Factor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45">
        <f>'MD - Customers'!D29</f>
        <v>3750</v>
      </c>
      <c r="G23" s="79">
        <f>'All Subscriptions'!F23*$F23*'MD - Customers'!$H29*Y3_Annual_Subscription_Fee_Increase_Factor</f>
        <v>0</v>
      </c>
      <c r="H23" s="80">
        <f>'All Subscriptions'!G23*$F23*'MD - Customers'!$H29*Y3_Annual_Subscription_Fee_Increase_Factor</f>
        <v>0</v>
      </c>
      <c r="I23" s="80">
        <f>'All Subscriptions'!H23*$F23*'MD - Customers'!$H29*Y3_Annual_Subscription_Fee_Increase_Factor</f>
        <v>0</v>
      </c>
      <c r="J23" s="80">
        <f>'All Subscriptions'!I23*$F23*'MD - Customers'!$H29*Y3_Annual_Subscription_Fee_Increase_Factor</f>
        <v>0</v>
      </c>
      <c r="K23" s="79">
        <f>'All Subscriptions'!J23*$F23*'MD - Customers'!$H29*Y4_Annual_Subscription_Fee_Increase_Factor</f>
        <v>0</v>
      </c>
      <c r="L23" s="80">
        <f>'All Subscriptions'!K23*$F23*'MD - Customers'!$H29*Y4_Annual_Subscription_Fee_Increase_Factor</f>
        <v>0</v>
      </c>
      <c r="M23" s="80">
        <f>'All Subscriptions'!L23*$F23*'MD - Customers'!$H29*Y4_Annual_Subscription_Fee_Increase_Factor</f>
        <v>0</v>
      </c>
      <c r="N23" s="80">
        <f>'All Subscriptions'!M23*$F23*'MD - Customers'!$H29*Y4_Annual_Subscription_Fee_Increase_Factor</f>
        <v>0</v>
      </c>
      <c r="O23" s="79">
        <f>'All Subscriptions'!N23*$F23*'MD - Customers'!$H29*Y5_Annual_Subscription_Fee_Increase_Factor</f>
        <v>0</v>
      </c>
      <c r="P23" s="80">
        <f>'All Subscriptions'!O23*$F23*'MD - Customers'!$H29*Y5_Annual_Subscription_Fee_Increase_Factor</f>
        <v>0</v>
      </c>
      <c r="Q23" s="80">
        <f>'All Subscriptions'!P23*$F23*'MD - Customers'!$H29*Y5_Annual_Subscription_Fee_Increase_Factor</f>
        <v>0</v>
      </c>
      <c r="R23" s="80">
        <f>'All Subscriptions'!Q23*$F23*'MD - Customers'!$H29*Y5_Annual_Subscription_Fee_Increase_Factor</f>
        <v>0</v>
      </c>
      <c r="S23" s="79">
        <f>'All Subscriptions'!R23*$F23*'MD - Customers'!$H29*Y6_Annual_Subscription_Fee_Increase_Factor</f>
        <v>0</v>
      </c>
      <c r="T23" s="80">
        <f>'All Subscriptions'!S23*$F23*'MD - Customers'!$H29*Y6_Annual_Subscription_Fee_Increase_Factor</f>
        <v>0</v>
      </c>
      <c r="U23" s="80">
        <f>'All Subscriptions'!T23*$F23*'MD - Customers'!$H29*Y6_Annual_Subscription_Fee_Increase_Factor</f>
        <v>0</v>
      </c>
      <c r="V23" s="80">
        <f>'All Subscriptions'!U23*$F23*'MD - Customers'!$H29*Y6_Annual_Subscription_Fee_Increase_Factor</f>
        <v>0</v>
      </c>
      <c r="W23" s="79">
        <f>'All Subscriptions'!V23*$F23*'MD - Customers'!$H29*Y7_Annual_Subscription_Fee_Increase_Factor</f>
        <v>0</v>
      </c>
      <c r="X23" s="80">
        <f>'All Subscriptions'!W23*$F23*'MD - Customers'!$H29*Y7_Annual_Subscription_Fee_Increase_Factor</f>
        <v>0</v>
      </c>
      <c r="Y23" s="80">
        <f>'All Subscriptions'!X23*$F23*'MD - Customers'!$H29*Y7_Annual_Subscription_Fee_Increase_Factor</f>
        <v>0</v>
      </c>
      <c r="Z23" s="80">
        <f>'All Subscriptions'!Y23*$F23*'MD - Customers'!$H29*Y7_Annual_Subscription_Fee_Increase_Factor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45">
        <f>'MD - Customers'!D30</f>
        <v>3750</v>
      </c>
      <c r="G24" s="79">
        <f>'All Subscriptions'!F24*$F24*'MD - Customers'!$H30*Y3_Annual_Subscription_Fee_Increase_Factor</f>
        <v>0</v>
      </c>
      <c r="H24" s="80">
        <f>'All Subscriptions'!G24*$F24*'MD - Customers'!$H30*Y3_Annual_Subscription_Fee_Increase_Factor</f>
        <v>0</v>
      </c>
      <c r="I24" s="80">
        <f>'All Subscriptions'!H24*$F24*'MD - Customers'!$H30*Y3_Annual_Subscription_Fee_Increase_Factor</f>
        <v>0</v>
      </c>
      <c r="J24" s="80">
        <f>'All Subscriptions'!I24*$F24*'MD - Customers'!$H30*Y3_Annual_Subscription_Fee_Increase_Factor</f>
        <v>0</v>
      </c>
      <c r="K24" s="79">
        <f>'All Subscriptions'!J24*$F24*'MD - Customers'!$H30*Y4_Annual_Subscription_Fee_Increase_Factor</f>
        <v>0</v>
      </c>
      <c r="L24" s="80">
        <f>'All Subscriptions'!K24*$F24*'MD - Customers'!$H30*Y4_Annual_Subscription_Fee_Increase_Factor</f>
        <v>0</v>
      </c>
      <c r="M24" s="80">
        <f>'All Subscriptions'!L24*$F24*'MD - Customers'!$H30*Y4_Annual_Subscription_Fee_Increase_Factor</f>
        <v>0</v>
      </c>
      <c r="N24" s="80">
        <f>'All Subscriptions'!M24*$F24*'MD - Customers'!$H30*Y4_Annual_Subscription_Fee_Increase_Factor</f>
        <v>0</v>
      </c>
      <c r="O24" s="79">
        <f>'All Subscriptions'!N24*$F24*'MD - Customers'!$H30*Y5_Annual_Subscription_Fee_Increase_Factor</f>
        <v>0</v>
      </c>
      <c r="P24" s="80">
        <f>'All Subscriptions'!O24*$F24*'MD - Customers'!$H30*Y5_Annual_Subscription_Fee_Increase_Factor</f>
        <v>0</v>
      </c>
      <c r="Q24" s="80">
        <f>'All Subscriptions'!P24*$F24*'MD - Customers'!$H30*Y5_Annual_Subscription_Fee_Increase_Factor</f>
        <v>0</v>
      </c>
      <c r="R24" s="80">
        <f>'All Subscriptions'!Q24*$F24*'MD - Customers'!$H30*Y5_Annual_Subscription_Fee_Increase_Factor</f>
        <v>0</v>
      </c>
      <c r="S24" s="79">
        <f>'All Subscriptions'!R24*$F24*'MD - Customers'!$H30*Y6_Annual_Subscription_Fee_Increase_Factor</f>
        <v>0</v>
      </c>
      <c r="T24" s="80">
        <f>'All Subscriptions'!S24*$F24*'MD - Customers'!$H30*Y6_Annual_Subscription_Fee_Increase_Factor</f>
        <v>0</v>
      </c>
      <c r="U24" s="80">
        <f>'All Subscriptions'!T24*$F24*'MD - Customers'!$H30*Y6_Annual_Subscription_Fee_Increase_Factor</f>
        <v>0</v>
      </c>
      <c r="V24" s="80">
        <f>'All Subscriptions'!U24*$F24*'MD - Customers'!$H30*Y6_Annual_Subscription_Fee_Increase_Factor</f>
        <v>0</v>
      </c>
      <c r="W24" s="79">
        <f>'All Subscriptions'!V24*$F24*'MD - Customers'!$H30*Y7_Annual_Subscription_Fee_Increase_Factor</f>
        <v>0</v>
      </c>
      <c r="X24" s="80">
        <f>'All Subscriptions'!W24*$F24*'MD - Customers'!$H30*Y7_Annual_Subscription_Fee_Increase_Factor</f>
        <v>0</v>
      </c>
      <c r="Y24" s="80">
        <f>'All Subscriptions'!X24*$F24*'MD - Customers'!$H30*Y7_Annual_Subscription_Fee_Increase_Factor</f>
        <v>0</v>
      </c>
      <c r="Z24" s="80">
        <f>'All Subscriptions'!Y24*$F24*'MD - Customers'!$H30*Y7_Annual_Subscription_Fee_Increase_Factor</f>
        <v>0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45">
        <f>'MD - Customers'!D31</f>
        <v>3750</v>
      </c>
      <c r="G25" s="79">
        <f>'All Subscriptions'!F25*$F25*'MD - Customers'!$H31*Y3_Annual_Subscription_Fee_Increase_Factor</f>
        <v>0</v>
      </c>
      <c r="H25" s="80">
        <f>'All Subscriptions'!G25*$F25*'MD - Customers'!$H31*Y3_Annual_Subscription_Fee_Increase_Factor</f>
        <v>0</v>
      </c>
      <c r="I25" s="80">
        <f>'All Subscriptions'!H25*$F25*'MD - Customers'!$H31*Y3_Annual_Subscription_Fee_Increase_Factor</f>
        <v>0</v>
      </c>
      <c r="J25" s="80">
        <f>'All Subscriptions'!I25*$F25*'MD - Customers'!$H31*Y3_Annual_Subscription_Fee_Increase_Factor</f>
        <v>0</v>
      </c>
      <c r="K25" s="79">
        <f>'All Subscriptions'!J25*$F25*'MD - Customers'!$H31*Y4_Annual_Subscription_Fee_Increase_Factor</f>
        <v>0</v>
      </c>
      <c r="L25" s="80">
        <f>'All Subscriptions'!K25*$F25*'MD - Customers'!$H31*Y4_Annual_Subscription_Fee_Increase_Factor</f>
        <v>0</v>
      </c>
      <c r="M25" s="80">
        <f>'All Subscriptions'!L25*$F25*'MD - Customers'!$H31*Y4_Annual_Subscription_Fee_Increase_Factor</f>
        <v>0</v>
      </c>
      <c r="N25" s="80">
        <f>'All Subscriptions'!M25*$F25*'MD - Customers'!$H31*Y4_Annual_Subscription_Fee_Increase_Factor</f>
        <v>0</v>
      </c>
      <c r="O25" s="79">
        <f>'All Subscriptions'!N25*$F25*'MD - Customers'!$H31*Y5_Annual_Subscription_Fee_Increase_Factor</f>
        <v>0</v>
      </c>
      <c r="P25" s="80">
        <f>'All Subscriptions'!O25*$F25*'MD - Customers'!$H31*Y5_Annual_Subscription_Fee_Increase_Factor</f>
        <v>137.25</v>
      </c>
      <c r="Q25" s="80">
        <f>'All Subscriptions'!P25*$F25*'MD - Customers'!$H31*Y5_Annual_Subscription_Fee_Increase_Factor</f>
        <v>137.25</v>
      </c>
      <c r="R25" s="80">
        <f>'All Subscriptions'!Q25*$F25*'MD - Customers'!$H31*Y5_Annual_Subscription_Fee_Increase_Factor</f>
        <v>137.25</v>
      </c>
      <c r="S25" s="79">
        <f>'All Subscriptions'!R25*$F25*'MD - Customers'!$H31*Y6_Annual_Subscription_Fee_Increase_Factor</f>
        <v>144</v>
      </c>
      <c r="T25" s="80">
        <f>'All Subscriptions'!S25*$F25*'MD - Customers'!$H31*Y6_Annual_Subscription_Fee_Increase_Factor</f>
        <v>144</v>
      </c>
      <c r="U25" s="80">
        <f>'All Subscriptions'!T25*$F25*'MD - Customers'!$H31*Y6_Annual_Subscription_Fee_Increase_Factor</f>
        <v>144</v>
      </c>
      <c r="V25" s="80">
        <f>'All Subscriptions'!U25*$F25*'MD - Customers'!$H31*Y6_Annual_Subscription_Fee_Increase_Factor</f>
        <v>144</v>
      </c>
      <c r="W25" s="79">
        <f>'All Subscriptions'!V25*$F25*'MD - Customers'!$H31*Y7_Annual_Subscription_Fee_Increase_Factor</f>
        <v>150.75</v>
      </c>
      <c r="X25" s="80">
        <f>'All Subscriptions'!W25*$F25*'MD - Customers'!$H31*Y7_Annual_Subscription_Fee_Increase_Factor</f>
        <v>150.75</v>
      </c>
      <c r="Y25" s="80">
        <f>'All Subscriptions'!X25*$F25*'MD - Customers'!$H31*Y7_Annual_Subscription_Fee_Increase_Factor</f>
        <v>150.75</v>
      </c>
      <c r="Z25" s="80">
        <f>'All Subscriptions'!Y25*$F25*'MD - Customers'!$H31*Y7_Annual_Subscription_Fee_Increase_Factor</f>
        <v>150.75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50">
        <f>'MD - Customers'!D32</f>
        <v>5250</v>
      </c>
      <c r="G26" s="81">
        <f>'All Subscriptions'!F26*$F26*'MD - Customers'!$H32*Y3_Annual_Subscription_Fee_Increase_Factor</f>
        <v>0</v>
      </c>
      <c r="H26" s="82">
        <f>'All Subscriptions'!G26*$F26*'MD - Customers'!$H32*Y3_Annual_Subscription_Fee_Increase_Factor</f>
        <v>0</v>
      </c>
      <c r="I26" s="82">
        <f>'All Subscriptions'!H26*$F26*'MD - Customers'!$H32*Y3_Annual_Subscription_Fee_Increase_Factor</f>
        <v>0</v>
      </c>
      <c r="J26" s="82">
        <f>'All Subscriptions'!I26*$F26*'MD - Customers'!$H32*Y3_Annual_Subscription_Fee_Increase_Factor</f>
        <v>0</v>
      </c>
      <c r="K26" s="81">
        <f>'All Subscriptions'!J26*$F26*'MD - Customers'!$H32*Y4_Annual_Subscription_Fee_Increase_Factor</f>
        <v>0</v>
      </c>
      <c r="L26" s="82">
        <f>'All Subscriptions'!K26*$F26*'MD - Customers'!$H32*Y4_Annual_Subscription_Fee_Increase_Factor</f>
        <v>0</v>
      </c>
      <c r="M26" s="82">
        <f>'All Subscriptions'!L26*$F26*'MD - Customers'!$H32*Y4_Annual_Subscription_Fee_Increase_Factor</f>
        <v>0</v>
      </c>
      <c r="N26" s="82">
        <f>'All Subscriptions'!M26*$F26*'MD - Customers'!$H32*Y4_Annual_Subscription_Fee_Increase_Factor</f>
        <v>0</v>
      </c>
      <c r="O26" s="81">
        <f>'All Subscriptions'!N26*$F26*'MD - Customers'!$H32*Y5_Annual_Subscription_Fee_Increase_Factor</f>
        <v>0</v>
      </c>
      <c r="P26" s="82">
        <f>'All Subscriptions'!O26*$F26*'MD - Customers'!$H32*Y5_Annual_Subscription_Fee_Increase_Factor</f>
        <v>0</v>
      </c>
      <c r="Q26" s="82">
        <f>'All Subscriptions'!P26*$F26*'MD - Customers'!$H32*Y5_Annual_Subscription_Fee_Increase_Factor</f>
        <v>0</v>
      </c>
      <c r="R26" s="82">
        <f>'All Subscriptions'!Q26*$F26*'MD - Customers'!$H32*Y5_Annual_Subscription_Fee_Increase_Factor</f>
        <v>0</v>
      </c>
      <c r="S26" s="81">
        <f>'All Subscriptions'!R26*$F26*'MD - Customers'!$H32*Y6_Annual_Subscription_Fee_Increase_Factor</f>
        <v>0</v>
      </c>
      <c r="T26" s="82">
        <f>'All Subscriptions'!S26*$F26*'MD - Customers'!$H32*Y6_Annual_Subscription_Fee_Increase_Factor</f>
        <v>336</v>
      </c>
      <c r="U26" s="82">
        <f>'All Subscriptions'!T26*$F26*'MD - Customers'!$H32*Y6_Annual_Subscription_Fee_Increase_Factor</f>
        <v>336</v>
      </c>
      <c r="V26" s="82">
        <f>'All Subscriptions'!U26*$F26*'MD - Customers'!$H32*Y6_Annual_Subscription_Fee_Increase_Factor</f>
        <v>336</v>
      </c>
      <c r="W26" s="81">
        <f>'All Subscriptions'!V26*$F26*'MD - Customers'!$H32*Y7_Annual_Subscription_Fee_Increase_Factor</f>
        <v>351.75</v>
      </c>
      <c r="X26" s="82">
        <f>'All Subscriptions'!W26*$F26*'MD - Customers'!$H32*Y7_Annual_Subscription_Fee_Increase_Factor</f>
        <v>351.75</v>
      </c>
      <c r="Y26" s="82">
        <f>'All Subscriptions'!X26*$F26*'MD - Customers'!$H32*Y7_Annual_Subscription_Fee_Increase_Factor</f>
        <v>351.75</v>
      </c>
      <c r="Z26" s="82">
        <f>'All Subscriptions'!Y26*$F26*'MD - Customers'!$H32*Y7_Annual_Subscription_Fee_Increase_Factor</f>
        <v>351.75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45">
        <f>'MD - Customers'!D33</f>
        <v>5250</v>
      </c>
      <c r="G27" s="79">
        <f>'All Subscriptions'!F27*$F27*'MD - Customers'!$H33*Y3_Annual_Subscription_Fee_Increase_Factor</f>
        <v>0</v>
      </c>
      <c r="H27" s="80">
        <f>'All Subscriptions'!G27*$F27*'MD - Customers'!$H33*Y3_Annual_Subscription_Fee_Increase_Factor</f>
        <v>0</v>
      </c>
      <c r="I27" s="80">
        <f>'All Subscriptions'!H27*$F27*'MD - Customers'!$H33*Y3_Annual_Subscription_Fee_Increase_Factor</f>
        <v>0</v>
      </c>
      <c r="J27" s="80">
        <f>'All Subscriptions'!I27*$F27*'MD - Customers'!$H33*Y3_Annual_Subscription_Fee_Increase_Factor</f>
        <v>0</v>
      </c>
      <c r="K27" s="79">
        <f>'All Subscriptions'!J27*$F27*'MD - Customers'!$H33*Y4_Annual_Subscription_Fee_Increase_Factor</f>
        <v>0</v>
      </c>
      <c r="L27" s="80">
        <f>'All Subscriptions'!K27*$F27*'MD - Customers'!$H33*Y4_Annual_Subscription_Fee_Increase_Factor</f>
        <v>0</v>
      </c>
      <c r="M27" s="80">
        <f>'All Subscriptions'!L27*$F27*'MD - Customers'!$H33*Y4_Annual_Subscription_Fee_Increase_Factor</f>
        <v>0</v>
      </c>
      <c r="N27" s="80">
        <f>'All Subscriptions'!M27*$F27*'MD - Customers'!$H33*Y4_Annual_Subscription_Fee_Increase_Factor</f>
        <v>0</v>
      </c>
      <c r="O27" s="79">
        <f>'All Subscriptions'!N27*$F27*'MD - Customers'!$H33*Y5_Annual_Subscription_Fee_Increase_Factor</f>
        <v>0</v>
      </c>
      <c r="P27" s="80">
        <f>'All Subscriptions'!O27*$F27*'MD - Customers'!$H33*Y5_Annual_Subscription_Fee_Increase_Factor</f>
        <v>0</v>
      </c>
      <c r="Q27" s="80">
        <f>'All Subscriptions'!P27*$F27*'MD - Customers'!$H33*Y5_Annual_Subscription_Fee_Increase_Factor</f>
        <v>0</v>
      </c>
      <c r="R27" s="80">
        <f>'All Subscriptions'!Q27*$F27*'MD - Customers'!$H33*Y5_Annual_Subscription_Fee_Increase_Factor</f>
        <v>0</v>
      </c>
      <c r="S27" s="79">
        <f>'All Subscriptions'!R27*$F27*'MD - Customers'!$H33*Y6_Annual_Subscription_Fee_Increase_Factor</f>
        <v>0</v>
      </c>
      <c r="T27" s="80">
        <f>'All Subscriptions'!S27*$F27*'MD - Customers'!$H33*Y6_Annual_Subscription_Fee_Increase_Factor</f>
        <v>0</v>
      </c>
      <c r="U27" s="80">
        <f>'All Subscriptions'!T27*$F27*'MD - Customers'!$H33*Y6_Annual_Subscription_Fee_Increase_Factor</f>
        <v>0</v>
      </c>
      <c r="V27" s="80">
        <f>'All Subscriptions'!U27*$F27*'MD - Customers'!$H33*Y6_Annual_Subscription_Fee_Increase_Factor</f>
        <v>0</v>
      </c>
      <c r="W27" s="79">
        <f>'All Subscriptions'!V27*$F27*'MD - Customers'!$H33*Y7_Annual_Subscription_Fee_Increase_Factor</f>
        <v>0</v>
      </c>
      <c r="X27" s="80">
        <f>'All Subscriptions'!W27*$F27*'MD - Customers'!$H33*Y7_Annual_Subscription_Fee_Increase_Factor</f>
        <v>0</v>
      </c>
      <c r="Y27" s="80">
        <f>'All Subscriptions'!X27*$F27*'MD - Customers'!$H33*Y7_Annual_Subscription_Fee_Increase_Factor</f>
        <v>0</v>
      </c>
      <c r="Z27" s="80">
        <f>'All Subscriptions'!Y27*$F27*'MD - Customers'!$H33*Y7_Annual_Subscription_Fee_Increase_Factor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45">
        <f>'MD - Customers'!D34</f>
        <v>5250</v>
      </c>
      <c r="G28" s="79">
        <f>'All Subscriptions'!F28*$F28*'MD - Customers'!$H34*Y3_Annual_Subscription_Fee_Increase_Factor</f>
        <v>0</v>
      </c>
      <c r="H28" s="80">
        <f>'All Subscriptions'!G28*$F28*'MD - Customers'!$H34*Y3_Annual_Subscription_Fee_Increase_Factor</f>
        <v>0</v>
      </c>
      <c r="I28" s="80">
        <f>'All Subscriptions'!H28*$F28*'MD - Customers'!$H34*Y3_Annual_Subscription_Fee_Increase_Factor</f>
        <v>0</v>
      </c>
      <c r="J28" s="80">
        <f>'All Subscriptions'!I28*$F28*'MD - Customers'!$H34*Y3_Annual_Subscription_Fee_Increase_Factor</f>
        <v>0</v>
      </c>
      <c r="K28" s="79">
        <f>'All Subscriptions'!J28*$F28*'MD - Customers'!$H34*Y4_Annual_Subscription_Fee_Increase_Factor</f>
        <v>0</v>
      </c>
      <c r="L28" s="80">
        <f>'All Subscriptions'!K28*$F28*'MD - Customers'!$H34*Y4_Annual_Subscription_Fee_Increase_Factor</f>
        <v>0</v>
      </c>
      <c r="M28" s="80">
        <f>'All Subscriptions'!L28*$F28*'MD - Customers'!$H34*Y4_Annual_Subscription_Fee_Increase_Factor</f>
        <v>0</v>
      </c>
      <c r="N28" s="80">
        <f>'All Subscriptions'!M28*$F28*'MD - Customers'!$H34*Y4_Annual_Subscription_Fee_Increase_Factor</f>
        <v>0</v>
      </c>
      <c r="O28" s="79">
        <f>'All Subscriptions'!N28*$F28*'MD - Customers'!$H34*Y5_Annual_Subscription_Fee_Increase_Factor</f>
        <v>0</v>
      </c>
      <c r="P28" s="80">
        <f>'All Subscriptions'!O28*$F28*'MD - Customers'!$H34*Y5_Annual_Subscription_Fee_Increase_Factor</f>
        <v>0</v>
      </c>
      <c r="Q28" s="80">
        <f>'All Subscriptions'!P28*$F28*'MD - Customers'!$H34*Y5_Annual_Subscription_Fee_Increase_Factor</f>
        <v>0</v>
      </c>
      <c r="R28" s="80">
        <f>'All Subscriptions'!Q28*$F28*'MD - Customers'!$H34*Y5_Annual_Subscription_Fee_Increase_Factor</f>
        <v>0</v>
      </c>
      <c r="S28" s="79">
        <f>'All Subscriptions'!R28*$F28*'MD - Customers'!$H34*Y6_Annual_Subscription_Fee_Increase_Factor</f>
        <v>0</v>
      </c>
      <c r="T28" s="80">
        <f>'All Subscriptions'!S28*$F28*'MD - Customers'!$H34*Y6_Annual_Subscription_Fee_Increase_Factor</f>
        <v>0</v>
      </c>
      <c r="U28" s="80">
        <f>'All Subscriptions'!T28*$F28*'MD - Customers'!$H34*Y6_Annual_Subscription_Fee_Increase_Factor</f>
        <v>0</v>
      </c>
      <c r="V28" s="80">
        <f>'All Subscriptions'!U28*$F28*'MD - Customers'!$H34*Y6_Annual_Subscription_Fee_Increase_Factor</f>
        <v>0</v>
      </c>
      <c r="W28" s="79">
        <f>'All Subscriptions'!V28*$F28*'MD - Customers'!$H34*Y7_Annual_Subscription_Fee_Increase_Factor</f>
        <v>0</v>
      </c>
      <c r="X28" s="80">
        <f>'All Subscriptions'!W28*$F28*'MD - Customers'!$H34*Y7_Annual_Subscription_Fee_Increase_Factor</f>
        <v>0</v>
      </c>
      <c r="Y28" s="80">
        <f>'All Subscriptions'!X28*$F28*'MD - Customers'!$H34*Y7_Annual_Subscription_Fee_Increase_Factor</f>
        <v>0</v>
      </c>
      <c r="Z28" s="80">
        <f>'All Subscriptions'!Y28*$F28*'MD - Customers'!$H34*Y7_Annual_Subscription_Fee_Increase_Factor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45">
        <f>'MD - Customers'!D35</f>
        <v>5250</v>
      </c>
      <c r="G29" s="79">
        <f>'All Subscriptions'!F29*$F29*'MD - Customers'!$H35*Y3_Annual_Subscription_Fee_Increase_Factor</f>
        <v>0</v>
      </c>
      <c r="H29" s="80">
        <f>'All Subscriptions'!G29*$F29*'MD - Customers'!$H35*Y3_Annual_Subscription_Fee_Increase_Factor</f>
        <v>0</v>
      </c>
      <c r="I29" s="80">
        <f>'All Subscriptions'!H29*$F29*'MD - Customers'!$H35*Y3_Annual_Subscription_Fee_Increase_Factor</f>
        <v>0</v>
      </c>
      <c r="J29" s="80">
        <f>'All Subscriptions'!I29*$F29*'MD - Customers'!$H35*Y3_Annual_Subscription_Fee_Increase_Factor</f>
        <v>0</v>
      </c>
      <c r="K29" s="79">
        <f>'All Subscriptions'!J29*$F29*'MD - Customers'!$H35*Y4_Annual_Subscription_Fee_Increase_Factor</f>
        <v>0</v>
      </c>
      <c r="L29" s="80">
        <f>'All Subscriptions'!K29*$F29*'MD - Customers'!$H35*Y4_Annual_Subscription_Fee_Increase_Factor</f>
        <v>0</v>
      </c>
      <c r="M29" s="80">
        <f>'All Subscriptions'!L29*$F29*'MD - Customers'!$H35*Y4_Annual_Subscription_Fee_Increase_Factor</f>
        <v>0</v>
      </c>
      <c r="N29" s="80">
        <f>'All Subscriptions'!M29*$F29*'MD - Customers'!$H35*Y4_Annual_Subscription_Fee_Increase_Factor</f>
        <v>0</v>
      </c>
      <c r="O29" s="79">
        <f>'All Subscriptions'!N29*$F29*'MD - Customers'!$H35*Y5_Annual_Subscription_Fee_Increase_Factor</f>
        <v>0</v>
      </c>
      <c r="P29" s="80">
        <f>'All Subscriptions'!O29*$F29*'MD - Customers'!$H35*Y5_Annual_Subscription_Fee_Increase_Factor</f>
        <v>0</v>
      </c>
      <c r="Q29" s="80">
        <f>'All Subscriptions'!P29*$F29*'MD - Customers'!$H35*Y5_Annual_Subscription_Fee_Increase_Factor</f>
        <v>0</v>
      </c>
      <c r="R29" s="80">
        <f>'All Subscriptions'!Q29*$F29*'MD - Customers'!$H35*Y5_Annual_Subscription_Fee_Increase_Factor</f>
        <v>0</v>
      </c>
      <c r="S29" s="79">
        <f>'All Subscriptions'!R29*$F29*'MD - Customers'!$H35*Y6_Annual_Subscription_Fee_Increase_Factor</f>
        <v>0</v>
      </c>
      <c r="T29" s="80">
        <f>'All Subscriptions'!S29*$F29*'MD - Customers'!$H35*Y6_Annual_Subscription_Fee_Increase_Factor</f>
        <v>0</v>
      </c>
      <c r="U29" s="80">
        <f>'All Subscriptions'!T29*$F29*'MD - Customers'!$H35*Y6_Annual_Subscription_Fee_Increase_Factor</f>
        <v>0</v>
      </c>
      <c r="V29" s="80">
        <f>'All Subscriptions'!U29*$F29*'MD - Customers'!$H35*Y6_Annual_Subscription_Fee_Increase_Factor</f>
        <v>0</v>
      </c>
      <c r="W29" s="79">
        <f>'All Subscriptions'!V29*$F29*'MD - Customers'!$H35*Y7_Annual_Subscription_Fee_Increase_Factor</f>
        <v>0</v>
      </c>
      <c r="X29" s="80">
        <f>'All Subscriptions'!W29*$F29*'MD - Customers'!$H35*Y7_Annual_Subscription_Fee_Increase_Factor</f>
        <v>0</v>
      </c>
      <c r="Y29" s="80">
        <f>'All Subscriptions'!X29*$F29*'MD - Customers'!$H35*Y7_Annual_Subscription_Fee_Increase_Factor</f>
        <v>0</v>
      </c>
      <c r="Z29" s="80">
        <f>'All Subscriptions'!Y29*$F29*'MD - Customers'!$H35*Y7_Annual_Subscription_Fee_Increase_Factor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45">
        <f>'MD - Customers'!D36</f>
        <v>5250</v>
      </c>
      <c r="G30" s="79">
        <f>'All Subscriptions'!F30*$F30*'MD - Customers'!$H36*Y3_Annual_Subscription_Fee_Increase_Factor</f>
        <v>0</v>
      </c>
      <c r="H30" s="80">
        <f>'All Subscriptions'!G30*$F30*'MD - Customers'!$H36*Y3_Annual_Subscription_Fee_Increase_Factor</f>
        <v>0</v>
      </c>
      <c r="I30" s="80">
        <f>'All Subscriptions'!H30*$F30*'MD - Customers'!$H36*Y3_Annual_Subscription_Fee_Increase_Factor</f>
        <v>0</v>
      </c>
      <c r="J30" s="80">
        <f>'All Subscriptions'!I30*$F30*'MD - Customers'!$H36*Y3_Annual_Subscription_Fee_Increase_Factor</f>
        <v>0</v>
      </c>
      <c r="K30" s="79">
        <f>'All Subscriptions'!J30*$F30*'MD - Customers'!$H36*Y4_Annual_Subscription_Fee_Increase_Factor</f>
        <v>0</v>
      </c>
      <c r="L30" s="80">
        <f>'All Subscriptions'!K30*$F30*'MD - Customers'!$H36*Y4_Annual_Subscription_Fee_Increase_Factor</f>
        <v>0</v>
      </c>
      <c r="M30" s="80">
        <f>'All Subscriptions'!L30*$F30*'MD - Customers'!$H36*Y4_Annual_Subscription_Fee_Increase_Factor</f>
        <v>0</v>
      </c>
      <c r="N30" s="80">
        <f>'All Subscriptions'!M30*$F30*'MD - Customers'!$H36*Y4_Annual_Subscription_Fee_Increase_Factor</f>
        <v>0</v>
      </c>
      <c r="O30" s="79">
        <f>'All Subscriptions'!N30*$F30*'MD - Customers'!$H36*Y5_Annual_Subscription_Fee_Increase_Factor</f>
        <v>0</v>
      </c>
      <c r="P30" s="80">
        <f>'All Subscriptions'!O30*$F30*'MD - Customers'!$H36*Y5_Annual_Subscription_Fee_Increase_Factor</f>
        <v>0</v>
      </c>
      <c r="Q30" s="80">
        <f>'All Subscriptions'!P30*$F30*'MD - Customers'!$H36*Y5_Annual_Subscription_Fee_Increase_Factor</f>
        <v>0</v>
      </c>
      <c r="R30" s="80">
        <f>'All Subscriptions'!Q30*$F30*'MD - Customers'!$H36*Y5_Annual_Subscription_Fee_Increase_Factor</f>
        <v>0</v>
      </c>
      <c r="S30" s="79">
        <f>'All Subscriptions'!R30*$F30*'MD - Customers'!$H36*Y6_Annual_Subscription_Fee_Increase_Factor</f>
        <v>0</v>
      </c>
      <c r="T30" s="80">
        <f>'All Subscriptions'!S30*$F30*'MD - Customers'!$H36*Y6_Annual_Subscription_Fee_Increase_Factor</f>
        <v>0</v>
      </c>
      <c r="U30" s="80">
        <f>'All Subscriptions'!T30*$F30*'MD - Customers'!$H36*Y6_Annual_Subscription_Fee_Increase_Factor</f>
        <v>0</v>
      </c>
      <c r="V30" s="80">
        <f>'All Subscriptions'!U30*$F30*'MD - Customers'!$H36*Y6_Annual_Subscription_Fee_Increase_Factor</f>
        <v>0</v>
      </c>
      <c r="W30" s="79">
        <f>'All Subscriptions'!V30*$F30*'MD - Customers'!$H36*Y7_Annual_Subscription_Fee_Increase_Factor</f>
        <v>0</v>
      </c>
      <c r="X30" s="80">
        <f>'All Subscriptions'!W30*$F30*'MD - Customers'!$H36*Y7_Annual_Subscription_Fee_Increase_Factor</f>
        <v>0</v>
      </c>
      <c r="Y30" s="80">
        <f>'All Subscriptions'!X30*$F30*'MD - Customers'!$H36*Y7_Annual_Subscription_Fee_Increase_Factor</f>
        <v>0</v>
      </c>
      <c r="Z30" s="80">
        <f>'All Subscriptions'!Y30*$F30*'MD - Customers'!$H36*Y7_Annual_Subscription_Fee_Increase_Factor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50">
        <f>'MD - Customers'!D37</f>
        <v>7500</v>
      </c>
      <c r="G31" s="81">
        <f>'All Subscriptions'!F31*$F31*'MD - Customers'!$H37*Y3_Annual_Subscription_Fee_Increase_Factor</f>
        <v>0</v>
      </c>
      <c r="H31" s="82">
        <f>'All Subscriptions'!G31*$F31*'MD - Customers'!$H37*Y3_Annual_Subscription_Fee_Increase_Factor</f>
        <v>0</v>
      </c>
      <c r="I31" s="82">
        <f>'All Subscriptions'!H31*$F31*'MD - Customers'!$H37*Y3_Annual_Subscription_Fee_Increase_Factor</f>
        <v>0</v>
      </c>
      <c r="J31" s="82">
        <f>'All Subscriptions'!I31*$F31*'MD - Customers'!$H37*Y3_Annual_Subscription_Fee_Increase_Factor</f>
        <v>0</v>
      </c>
      <c r="K31" s="81">
        <f>'All Subscriptions'!J31*$F31*'MD - Customers'!$H37*Y4_Annual_Subscription_Fee_Increase_Factor</f>
        <v>0</v>
      </c>
      <c r="L31" s="82">
        <f>'All Subscriptions'!K31*$F31*'MD - Customers'!$H37*Y4_Annual_Subscription_Fee_Increase_Factor</f>
        <v>0</v>
      </c>
      <c r="M31" s="82">
        <f>'All Subscriptions'!L31*$F31*'MD - Customers'!$H37*Y4_Annual_Subscription_Fee_Increase_Factor</f>
        <v>0</v>
      </c>
      <c r="N31" s="82">
        <f>'All Subscriptions'!M31*$F31*'MD - Customers'!$H37*Y4_Annual_Subscription_Fee_Increase_Factor</f>
        <v>0</v>
      </c>
      <c r="O31" s="81">
        <f>'All Subscriptions'!N31*$F31*'MD - Customers'!$H37*Y5_Annual_Subscription_Fee_Increase_Factor</f>
        <v>0</v>
      </c>
      <c r="P31" s="82">
        <f>'All Subscriptions'!O31*$F31*'MD - Customers'!$H37*Y5_Annual_Subscription_Fee_Increase_Factor</f>
        <v>0</v>
      </c>
      <c r="Q31" s="82">
        <f>'All Subscriptions'!P31*$F31*'MD - Customers'!$H37*Y5_Annual_Subscription_Fee_Increase_Factor</f>
        <v>0</v>
      </c>
      <c r="R31" s="82">
        <f>'All Subscriptions'!Q31*$F31*'MD - Customers'!$H37*Y5_Annual_Subscription_Fee_Increase_Factor</f>
        <v>0</v>
      </c>
      <c r="S31" s="81">
        <f>'All Subscriptions'!R31*$F31*'MD - Customers'!$H37*Y6_Annual_Subscription_Fee_Increase_Factor</f>
        <v>0</v>
      </c>
      <c r="T31" s="82">
        <f>'All Subscriptions'!S31*$F31*'MD - Customers'!$H37*Y6_Annual_Subscription_Fee_Increase_Factor</f>
        <v>0</v>
      </c>
      <c r="U31" s="82">
        <f>'All Subscriptions'!T31*$F31*'MD - Customers'!$H37*Y6_Annual_Subscription_Fee_Increase_Factor</f>
        <v>0</v>
      </c>
      <c r="V31" s="82">
        <f>'All Subscriptions'!U31*$F31*'MD - Customers'!$H37*Y6_Annual_Subscription_Fee_Increase_Factor</f>
        <v>0</v>
      </c>
      <c r="W31" s="81">
        <f>'All Subscriptions'!V31*$F31*'MD - Customers'!$H37*Y7_Annual_Subscription_Fee_Increase_Factor</f>
        <v>0</v>
      </c>
      <c r="X31" s="82">
        <f>'All Subscriptions'!W31*$F31*'MD - Customers'!$H37*Y7_Annual_Subscription_Fee_Increase_Factor</f>
        <v>0</v>
      </c>
      <c r="Y31" s="82">
        <f>'All Subscriptions'!X31*$F31*'MD - Customers'!$H37*Y7_Annual_Subscription_Fee_Increase_Factor</f>
        <v>0</v>
      </c>
      <c r="Z31" s="82">
        <f>'All Subscriptions'!Y31*$F31*'MD - Customers'!$H37*Y7_Annual_Subscription_Fee_Increase_Factor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45">
        <f>'MD - Customers'!D38</f>
        <v>7500</v>
      </c>
      <c r="G32" s="79">
        <f>'All Subscriptions'!F32*$F32*'MD - Customers'!$H38*Y3_Annual_Subscription_Fee_Increase_Factor</f>
        <v>0</v>
      </c>
      <c r="H32" s="80">
        <f>'All Subscriptions'!G32*$F32*'MD - Customers'!$H38*Y3_Annual_Subscription_Fee_Increase_Factor</f>
        <v>0</v>
      </c>
      <c r="I32" s="80">
        <f>'All Subscriptions'!H32*$F32*'MD - Customers'!$H38*Y3_Annual_Subscription_Fee_Increase_Factor</f>
        <v>0</v>
      </c>
      <c r="J32" s="80">
        <f>'All Subscriptions'!I32*$F32*'MD - Customers'!$H38*Y3_Annual_Subscription_Fee_Increase_Factor</f>
        <v>0</v>
      </c>
      <c r="K32" s="79">
        <f>'All Subscriptions'!J32*$F32*'MD - Customers'!$H38*Y4_Annual_Subscription_Fee_Increase_Factor</f>
        <v>0</v>
      </c>
      <c r="L32" s="80">
        <f>'All Subscriptions'!K32*$F32*'MD - Customers'!$H38*Y4_Annual_Subscription_Fee_Increase_Factor</f>
        <v>0</v>
      </c>
      <c r="M32" s="80">
        <f>'All Subscriptions'!L32*$F32*'MD - Customers'!$H38*Y4_Annual_Subscription_Fee_Increase_Factor</f>
        <v>0</v>
      </c>
      <c r="N32" s="80">
        <f>'All Subscriptions'!M32*$F32*'MD - Customers'!$H38*Y4_Annual_Subscription_Fee_Increase_Factor</f>
        <v>0</v>
      </c>
      <c r="O32" s="79">
        <f>'All Subscriptions'!N32*$F32*'MD - Customers'!$H38*Y5_Annual_Subscription_Fee_Increase_Factor</f>
        <v>0</v>
      </c>
      <c r="P32" s="80">
        <f>'All Subscriptions'!O32*$F32*'MD - Customers'!$H38*Y5_Annual_Subscription_Fee_Increase_Factor</f>
        <v>0</v>
      </c>
      <c r="Q32" s="80">
        <f>'All Subscriptions'!P32*$F32*'MD - Customers'!$H38*Y5_Annual_Subscription_Fee_Increase_Factor</f>
        <v>0</v>
      </c>
      <c r="R32" s="80">
        <f>'All Subscriptions'!Q32*$F32*'MD - Customers'!$H38*Y5_Annual_Subscription_Fee_Increase_Factor</f>
        <v>0</v>
      </c>
      <c r="S32" s="79">
        <f>'All Subscriptions'!R32*$F32*'MD - Customers'!$H38*Y6_Annual_Subscription_Fee_Increase_Factor</f>
        <v>0</v>
      </c>
      <c r="T32" s="80">
        <f>'All Subscriptions'!S32*$F32*'MD - Customers'!$H38*Y6_Annual_Subscription_Fee_Increase_Factor</f>
        <v>0</v>
      </c>
      <c r="U32" s="80">
        <f>'All Subscriptions'!T32*$F32*'MD - Customers'!$H38*Y6_Annual_Subscription_Fee_Increase_Factor</f>
        <v>0</v>
      </c>
      <c r="V32" s="80">
        <f>'All Subscriptions'!U32*$F32*'MD - Customers'!$H38*Y6_Annual_Subscription_Fee_Increase_Factor</f>
        <v>0</v>
      </c>
      <c r="W32" s="79">
        <f>'All Subscriptions'!V32*$F32*'MD - Customers'!$H38*Y7_Annual_Subscription_Fee_Increase_Factor</f>
        <v>0</v>
      </c>
      <c r="X32" s="80">
        <f>'All Subscriptions'!W32*$F32*'MD - Customers'!$H38*Y7_Annual_Subscription_Fee_Increase_Factor</f>
        <v>0</v>
      </c>
      <c r="Y32" s="80">
        <f>'All Subscriptions'!X32*$F32*'MD - Customers'!$H38*Y7_Annual_Subscription_Fee_Increase_Factor</f>
        <v>0</v>
      </c>
      <c r="Z32" s="80">
        <f>'All Subscriptions'!Y32*$F32*'MD - Customers'!$H38*Y7_Annual_Subscription_Fee_Increase_Factor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45">
        <f>'MD - Customers'!D39</f>
        <v>7500</v>
      </c>
      <c r="G33" s="79">
        <f>'All Subscriptions'!F33*$F33*'MD - Customers'!$H39*Y3_Annual_Subscription_Fee_Increase_Factor</f>
        <v>0</v>
      </c>
      <c r="H33" s="80">
        <f>'All Subscriptions'!G33*$F33*'MD - Customers'!$H39*Y3_Annual_Subscription_Fee_Increase_Factor</f>
        <v>0</v>
      </c>
      <c r="I33" s="80">
        <f>'All Subscriptions'!H33*$F33*'MD - Customers'!$H39*Y3_Annual_Subscription_Fee_Increase_Factor</f>
        <v>0</v>
      </c>
      <c r="J33" s="80">
        <f>'All Subscriptions'!I33*$F33*'MD - Customers'!$H39*Y3_Annual_Subscription_Fee_Increase_Factor</f>
        <v>0</v>
      </c>
      <c r="K33" s="79">
        <f>'All Subscriptions'!J33*$F33*'MD - Customers'!$H39*Y4_Annual_Subscription_Fee_Increase_Factor</f>
        <v>0</v>
      </c>
      <c r="L33" s="80">
        <f>'All Subscriptions'!K33*$F33*'MD - Customers'!$H39*Y4_Annual_Subscription_Fee_Increase_Factor</f>
        <v>0</v>
      </c>
      <c r="M33" s="80">
        <f>'All Subscriptions'!L33*$F33*'MD - Customers'!$H39*Y4_Annual_Subscription_Fee_Increase_Factor</f>
        <v>0</v>
      </c>
      <c r="N33" s="80">
        <f>'All Subscriptions'!M33*$F33*'MD - Customers'!$H39*Y4_Annual_Subscription_Fee_Increase_Factor</f>
        <v>0</v>
      </c>
      <c r="O33" s="79">
        <f>'All Subscriptions'!N33*$F33*'MD - Customers'!$H39*Y5_Annual_Subscription_Fee_Increase_Factor</f>
        <v>0</v>
      </c>
      <c r="P33" s="80">
        <f>'All Subscriptions'!O33*$F33*'MD - Customers'!$H39*Y5_Annual_Subscription_Fee_Increase_Factor</f>
        <v>0</v>
      </c>
      <c r="Q33" s="80">
        <f>'All Subscriptions'!P33*$F33*'MD - Customers'!$H39*Y5_Annual_Subscription_Fee_Increase_Factor</f>
        <v>0</v>
      </c>
      <c r="R33" s="80">
        <f>'All Subscriptions'!Q33*$F33*'MD - Customers'!$H39*Y5_Annual_Subscription_Fee_Increase_Factor</f>
        <v>0</v>
      </c>
      <c r="S33" s="79">
        <f>'All Subscriptions'!R33*$F33*'MD - Customers'!$H39*Y6_Annual_Subscription_Fee_Increase_Factor</f>
        <v>0</v>
      </c>
      <c r="T33" s="80">
        <f>'All Subscriptions'!S33*$F33*'MD - Customers'!$H39*Y6_Annual_Subscription_Fee_Increase_Factor</f>
        <v>0</v>
      </c>
      <c r="U33" s="80">
        <f>'All Subscriptions'!T33*$F33*'MD - Customers'!$H39*Y6_Annual_Subscription_Fee_Increase_Factor</f>
        <v>0</v>
      </c>
      <c r="V33" s="80">
        <f>'All Subscriptions'!U33*$F33*'MD - Customers'!$H39*Y6_Annual_Subscription_Fee_Increase_Factor</f>
        <v>0</v>
      </c>
      <c r="W33" s="79">
        <f>'All Subscriptions'!V33*$F33*'MD - Customers'!$H39*Y7_Annual_Subscription_Fee_Increase_Factor</f>
        <v>0</v>
      </c>
      <c r="X33" s="80">
        <f>'All Subscriptions'!W33*$F33*'MD - Customers'!$H39*Y7_Annual_Subscription_Fee_Increase_Factor</f>
        <v>0</v>
      </c>
      <c r="Y33" s="80">
        <f>'All Subscriptions'!X33*$F33*'MD - Customers'!$H39*Y7_Annual_Subscription_Fee_Increase_Factor</f>
        <v>0</v>
      </c>
      <c r="Z33" s="80">
        <f>'All Subscriptions'!Y33*$F33*'MD - Customers'!$H39*Y7_Annual_Subscription_Fee_Increase_Factor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45">
        <f>'MD - Customers'!D40</f>
        <v>7500</v>
      </c>
      <c r="G34" s="79">
        <f>'All Subscriptions'!F34*$F34*'MD - Customers'!$H40*Y3_Annual_Subscription_Fee_Increase_Factor</f>
        <v>0</v>
      </c>
      <c r="H34" s="80">
        <f>'All Subscriptions'!G34*$F34*'MD - Customers'!$H40*Y3_Annual_Subscription_Fee_Increase_Factor</f>
        <v>0</v>
      </c>
      <c r="I34" s="80">
        <f>'All Subscriptions'!H34*$F34*'MD - Customers'!$H40*Y3_Annual_Subscription_Fee_Increase_Factor</f>
        <v>0</v>
      </c>
      <c r="J34" s="80">
        <f>'All Subscriptions'!I34*$F34*'MD - Customers'!$H40*Y3_Annual_Subscription_Fee_Increase_Factor</f>
        <v>0</v>
      </c>
      <c r="K34" s="79">
        <f>'All Subscriptions'!J34*$F34*'MD - Customers'!$H40*Y4_Annual_Subscription_Fee_Increase_Factor</f>
        <v>0</v>
      </c>
      <c r="L34" s="80">
        <f>'All Subscriptions'!K34*$F34*'MD - Customers'!$H40*Y4_Annual_Subscription_Fee_Increase_Factor</f>
        <v>0</v>
      </c>
      <c r="M34" s="80">
        <f>'All Subscriptions'!L34*$F34*'MD - Customers'!$H40*Y4_Annual_Subscription_Fee_Increase_Factor</f>
        <v>0</v>
      </c>
      <c r="N34" s="80">
        <f>'All Subscriptions'!M34*$F34*'MD - Customers'!$H40*Y4_Annual_Subscription_Fee_Increase_Factor</f>
        <v>0</v>
      </c>
      <c r="O34" s="79">
        <f>'All Subscriptions'!N34*$F34*'MD - Customers'!$H40*Y5_Annual_Subscription_Fee_Increase_Factor</f>
        <v>0</v>
      </c>
      <c r="P34" s="80">
        <f>'All Subscriptions'!O34*$F34*'MD - Customers'!$H40*Y5_Annual_Subscription_Fee_Increase_Factor</f>
        <v>0</v>
      </c>
      <c r="Q34" s="80">
        <f>'All Subscriptions'!P34*$F34*'MD - Customers'!$H40*Y5_Annual_Subscription_Fee_Increase_Factor</f>
        <v>0</v>
      </c>
      <c r="R34" s="80">
        <f>'All Subscriptions'!Q34*$F34*'MD - Customers'!$H40*Y5_Annual_Subscription_Fee_Increase_Factor</f>
        <v>0</v>
      </c>
      <c r="S34" s="79">
        <f>'All Subscriptions'!R34*$F34*'MD - Customers'!$H40*Y6_Annual_Subscription_Fee_Increase_Factor</f>
        <v>0</v>
      </c>
      <c r="T34" s="80">
        <f>'All Subscriptions'!S34*$F34*'MD - Customers'!$H40*Y6_Annual_Subscription_Fee_Increase_Factor</f>
        <v>0</v>
      </c>
      <c r="U34" s="80">
        <f>'All Subscriptions'!T34*$F34*'MD - Customers'!$H40*Y6_Annual_Subscription_Fee_Increase_Factor</f>
        <v>0</v>
      </c>
      <c r="V34" s="80">
        <f>'All Subscriptions'!U34*$F34*'MD - Customers'!$H40*Y6_Annual_Subscription_Fee_Increase_Factor</f>
        <v>0</v>
      </c>
      <c r="W34" s="79">
        <f>'All Subscriptions'!V34*$F34*'MD - Customers'!$H40*Y7_Annual_Subscription_Fee_Increase_Factor</f>
        <v>0</v>
      </c>
      <c r="X34" s="80">
        <f>'All Subscriptions'!W34*$F34*'MD - Customers'!$H40*Y7_Annual_Subscription_Fee_Increase_Factor</f>
        <v>0</v>
      </c>
      <c r="Y34" s="80">
        <f>'All Subscriptions'!X34*$F34*'MD - Customers'!$H40*Y7_Annual_Subscription_Fee_Increase_Factor</f>
        <v>0</v>
      </c>
      <c r="Z34" s="80">
        <f>'All Subscriptions'!Y34*$F34*'MD - Customers'!$H40*Y7_Annual_Subscription_Fee_Increase_Factor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45">
        <f>'MD - Customers'!D41</f>
        <v>7500</v>
      </c>
      <c r="G35" s="79">
        <f>'All Subscriptions'!F35*$F35*'MD - Customers'!$H41*Y3_Annual_Subscription_Fee_Increase_Factor</f>
        <v>0</v>
      </c>
      <c r="H35" s="80">
        <f>'All Subscriptions'!G35*$F35*'MD - Customers'!$H41*Y3_Annual_Subscription_Fee_Increase_Factor</f>
        <v>0</v>
      </c>
      <c r="I35" s="80">
        <f>'All Subscriptions'!H35*$F35*'MD - Customers'!$H41*Y3_Annual_Subscription_Fee_Increase_Factor</f>
        <v>0</v>
      </c>
      <c r="J35" s="80">
        <f>'All Subscriptions'!I35*$F35*'MD - Customers'!$H41*Y3_Annual_Subscription_Fee_Increase_Factor</f>
        <v>0</v>
      </c>
      <c r="K35" s="79">
        <f>'All Subscriptions'!J35*$F35*'MD - Customers'!$H41*Y4_Annual_Subscription_Fee_Increase_Factor</f>
        <v>174</v>
      </c>
      <c r="L35" s="80">
        <f>'All Subscriptions'!K35*$F35*'MD - Customers'!$H41*Y4_Annual_Subscription_Fee_Increase_Factor</f>
        <v>174</v>
      </c>
      <c r="M35" s="80">
        <f>'All Subscriptions'!L35*$F35*'MD - Customers'!$H41*Y4_Annual_Subscription_Fee_Increase_Factor</f>
        <v>174</v>
      </c>
      <c r="N35" s="80">
        <f>'All Subscriptions'!M35*$F35*'MD - Customers'!$H41*Y4_Annual_Subscription_Fee_Increase_Factor</f>
        <v>174</v>
      </c>
      <c r="O35" s="79">
        <f>'All Subscriptions'!N35*$F35*'MD - Customers'!$H41*Y5_Annual_Subscription_Fee_Increase_Factor</f>
        <v>183</v>
      </c>
      <c r="P35" s="80">
        <f>'All Subscriptions'!O35*$F35*'MD - Customers'!$H41*Y5_Annual_Subscription_Fee_Increase_Factor</f>
        <v>183</v>
      </c>
      <c r="Q35" s="80">
        <f>'All Subscriptions'!P35*$F35*'MD - Customers'!$H41*Y5_Annual_Subscription_Fee_Increase_Factor</f>
        <v>183</v>
      </c>
      <c r="R35" s="80">
        <f>'All Subscriptions'!Q35*$F35*'MD - Customers'!$H41*Y5_Annual_Subscription_Fee_Increase_Factor</f>
        <v>183</v>
      </c>
      <c r="S35" s="79">
        <f>'All Subscriptions'!R35*$F35*'MD - Customers'!$H41*Y6_Annual_Subscription_Fee_Increase_Factor</f>
        <v>192</v>
      </c>
      <c r="T35" s="80">
        <f>'All Subscriptions'!S35*$F35*'MD - Customers'!$H41*Y6_Annual_Subscription_Fee_Increase_Factor</f>
        <v>192</v>
      </c>
      <c r="U35" s="80">
        <f>'All Subscriptions'!T35*$F35*'MD - Customers'!$H41*Y6_Annual_Subscription_Fee_Increase_Factor</f>
        <v>192</v>
      </c>
      <c r="V35" s="80">
        <f>'All Subscriptions'!U35*$F35*'MD - Customers'!$H41*Y6_Annual_Subscription_Fee_Increase_Factor</f>
        <v>192</v>
      </c>
      <c r="W35" s="79">
        <f>'All Subscriptions'!V35*$F35*'MD - Customers'!$H41*Y7_Annual_Subscription_Fee_Increase_Factor</f>
        <v>201</v>
      </c>
      <c r="X35" s="80">
        <f>'All Subscriptions'!W35*$F35*'MD - Customers'!$H41*Y7_Annual_Subscription_Fee_Increase_Factor</f>
        <v>201</v>
      </c>
      <c r="Y35" s="80">
        <f>'All Subscriptions'!X35*$F35*'MD - Customers'!$H41*Y7_Annual_Subscription_Fee_Increase_Factor</f>
        <v>201</v>
      </c>
      <c r="Z35" s="80">
        <f>'All Subscriptions'!Y35*$F35*'MD - Customers'!$H41*Y7_Annual_Subscription_Fee_Increase_Factor</f>
        <v>201</v>
      </c>
    </row>
    <row r="36" spans="1:27" s="53" customFormat="1" x14ac:dyDescent="0.25">
      <c r="A36" s="50"/>
      <c r="B36" s="50"/>
      <c r="C36" s="50"/>
      <c r="D36" s="54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342</v>
      </c>
      <c r="G37" s="75">
        <f t="shared" ref="G37:J37" si="0">SUM(G3:G35)</f>
        <v>0</v>
      </c>
      <c r="H37" s="45">
        <f t="shared" si="0"/>
        <v>0</v>
      </c>
      <c r="I37" s="45">
        <f t="shared" si="0"/>
        <v>0</v>
      </c>
      <c r="J37" s="45">
        <f t="shared" si="0"/>
        <v>0</v>
      </c>
      <c r="K37" s="75"/>
      <c r="L37" s="45">
        <f>SUM(L3:L35)</f>
        <v>174</v>
      </c>
      <c r="M37" s="45">
        <f t="shared" ref="M37:Z37" si="1">SUM(M3:M35)</f>
        <v>174</v>
      </c>
      <c r="N37" s="45">
        <f t="shared" si="1"/>
        <v>174</v>
      </c>
      <c r="O37" s="75">
        <f t="shared" si="1"/>
        <v>183</v>
      </c>
      <c r="P37" s="45">
        <f t="shared" si="1"/>
        <v>457.5</v>
      </c>
      <c r="Q37" s="45">
        <f t="shared" si="1"/>
        <v>457.5</v>
      </c>
      <c r="R37" s="45">
        <f t="shared" si="1"/>
        <v>457.5</v>
      </c>
      <c r="S37" s="75">
        <f t="shared" si="1"/>
        <v>480</v>
      </c>
      <c r="T37" s="45">
        <f t="shared" si="1"/>
        <v>816</v>
      </c>
      <c r="U37" s="45">
        <f t="shared" si="1"/>
        <v>816</v>
      </c>
      <c r="V37" s="45">
        <f t="shared" si="1"/>
        <v>885.12</v>
      </c>
      <c r="W37" s="75">
        <f t="shared" si="1"/>
        <v>926.61</v>
      </c>
      <c r="X37" s="45">
        <f t="shared" si="1"/>
        <v>926.61</v>
      </c>
      <c r="Y37" s="45">
        <f t="shared" si="1"/>
        <v>1007.01</v>
      </c>
      <c r="Z37" s="45">
        <f t="shared" si="1"/>
        <v>1007.01</v>
      </c>
    </row>
    <row r="39" spans="1:27" x14ac:dyDescent="0.25">
      <c r="B39" s="119" t="s">
        <v>381</v>
      </c>
      <c r="J39" s="140">
        <f>SUM(G37:J37)</f>
        <v>0</v>
      </c>
      <c r="N39" s="140">
        <f>SUM(K37:N37)</f>
        <v>522</v>
      </c>
      <c r="R39" s="140">
        <f>SUM(O37:R37)</f>
        <v>1555.5</v>
      </c>
      <c r="V39" s="140">
        <f>SUM(S37:V37)</f>
        <v>2997.12</v>
      </c>
      <c r="Z39" s="140">
        <f>SUM(W37:Z37)</f>
        <v>3867.24</v>
      </c>
    </row>
  </sheetData>
  <conditionalFormatting sqref="G3:Z35">
    <cfRule type="cellIs" dxfId="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B1" zoomScaleNormal="100" workbookViewId="0">
      <pane xSplit="4" ySplit="2" topLeftCell="F3" activePane="bottomRight" state="frozen"/>
      <selection activeCell="B1" sqref="B1"/>
      <selection pane="topRight" activeCell="E1" sqref="E1"/>
      <selection pane="bottomLeft" activeCell="B3" sqref="B3"/>
      <selection pane="bottomRight" activeCell="F3" sqref="F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203" t="s">
        <v>113</v>
      </c>
      <c r="G2" s="146" t="s">
        <v>114</v>
      </c>
      <c r="H2" s="146" t="s">
        <v>115</v>
      </c>
      <c r="I2" s="146" t="s">
        <v>116</v>
      </c>
      <c r="J2" s="203" t="s">
        <v>117</v>
      </c>
      <c r="K2" s="146" t="s">
        <v>118</v>
      </c>
      <c r="L2" s="146" t="s">
        <v>119</v>
      </c>
      <c r="M2" s="146" t="s">
        <v>120</v>
      </c>
      <c r="N2" s="203" t="s">
        <v>121</v>
      </c>
      <c r="O2" s="146" t="s">
        <v>122</v>
      </c>
      <c r="P2" s="146" t="s">
        <v>123</v>
      </c>
      <c r="Q2" s="146" t="s">
        <v>124</v>
      </c>
      <c r="R2" s="203" t="s">
        <v>125</v>
      </c>
      <c r="S2" s="146" t="s">
        <v>136</v>
      </c>
      <c r="T2" s="146" t="s">
        <v>126</v>
      </c>
      <c r="U2" s="146" t="s">
        <v>127</v>
      </c>
      <c r="V2" s="203" t="s">
        <v>128</v>
      </c>
      <c r="W2" s="146" t="s">
        <v>129</v>
      </c>
      <c r="X2" s="146" t="s">
        <v>130</v>
      </c>
      <c r="Y2" s="146" t="s">
        <v>131</v>
      </c>
      <c r="Z2" s="203"/>
    </row>
    <row r="3" spans="1:26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95">
        <f>'New Subscriptions'!F3</f>
        <v>0</v>
      </c>
      <c r="G3" s="96">
        <f>F3+'New Subscriptions'!G3</f>
        <v>0</v>
      </c>
      <c r="H3" s="96">
        <f>G3+'New Subscriptions'!H3</f>
        <v>0</v>
      </c>
      <c r="I3" s="96">
        <f>H3+'New Subscriptions'!I3</f>
        <v>0</v>
      </c>
      <c r="J3" s="95">
        <f>I3+'New Subscriptions'!J3</f>
        <v>0</v>
      </c>
      <c r="K3" s="96">
        <f>J3+'New Subscriptions'!K3</f>
        <v>0</v>
      </c>
      <c r="L3" s="96">
        <f>K3+'New Subscriptions'!L3</f>
        <v>0</v>
      </c>
      <c r="M3" s="96">
        <f>L3+'New Subscriptions'!M3</f>
        <v>0</v>
      </c>
      <c r="N3" s="95">
        <f>M3+'New Subscriptions'!N3</f>
        <v>0</v>
      </c>
      <c r="O3" s="96">
        <f>N3+'New Subscriptions'!O3</f>
        <v>0</v>
      </c>
      <c r="P3" s="96">
        <f>O3+'New Subscriptions'!P3</f>
        <v>0</v>
      </c>
      <c r="Q3" s="96">
        <f>P3+'New Subscriptions'!Q3</f>
        <v>0</v>
      </c>
      <c r="R3" s="95">
        <f>Q3+'New Subscriptions'!R3</f>
        <v>0</v>
      </c>
      <c r="S3" s="96">
        <f>R3+'New Subscriptions'!S3</f>
        <v>0</v>
      </c>
      <c r="T3" s="96">
        <f>S3+'New Subscriptions'!T3</f>
        <v>0</v>
      </c>
      <c r="U3" s="96">
        <f>T3+'New Subscriptions'!U3</f>
        <v>0</v>
      </c>
      <c r="V3" s="95">
        <f>U3+'New Subscriptions'!V3</f>
        <v>0</v>
      </c>
      <c r="W3" s="96">
        <f>V3+'New Subscriptions'!W3</f>
        <v>0</v>
      </c>
      <c r="X3" s="96">
        <f>W3+'New Subscriptions'!X3</f>
        <v>0</v>
      </c>
      <c r="Y3" s="96">
        <f>X3+'New Subscriptions'!Y3</f>
        <v>0</v>
      </c>
      <c r="Z3" s="34"/>
    </row>
    <row r="4" spans="1:26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60">
        <f>'New Projects'!E4</f>
        <v>3</v>
      </c>
      <c r="F4" s="97">
        <f>'New Subscriptions'!F4</f>
        <v>0</v>
      </c>
      <c r="G4" s="93">
        <f>F4+'New Subscriptions'!G4</f>
        <v>0</v>
      </c>
      <c r="H4" s="93">
        <f>G4+'New Subscriptions'!H4</f>
        <v>0</v>
      </c>
      <c r="I4" s="93">
        <f>H4+'New Subscriptions'!I4</f>
        <v>0</v>
      </c>
      <c r="J4" s="97">
        <f>I4+'New Subscriptions'!J4</f>
        <v>0</v>
      </c>
      <c r="K4" s="93">
        <f>J4+'New Subscriptions'!K4</f>
        <v>0</v>
      </c>
      <c r="L4" s="93">
        <f>K4+'New Subscriptions'!L4</f>
        <v>0</v>
      </c>
      <c r="M4" s="93">
        <f>L4+'New Subscriptions'!M4</f>
        <v>0</v>
      </c>
      <c r="N4" s="97">
        <f>M4+'New Subscriptions'!N4</f>
        <v>0</v>
      </c>
      <c r="O4" s="93">
        <f>N4+'New Subscriptions'!O4</f>
        <v>0</v>
      </c>
      <c r="P4" s="93">
        <f>O4+'New Subscriptions'!P4</f>
        <v>0</v>
      </c>
      <c r="Q4" s="93">
        <f>P4+'New Subscriptions'!Q4</f>
        <v>0</v>
      </c>
      <c r="R4" s="97">
        <f>Q4+'New Subscriptions'!R4</f>
        <v>0</v>
      </c>
      <c r="S4" s="93">
        <f>R4+'New Subscriptions'!S4</f>
        <v>0</v>
      </c>
      <c r="T4" s="93">
        <f>S4+'New Subscriptions'!T4</f>
        <v>0</v>
      </c>
      <c r="U4" s="93">
        <f>T4+'New Subscriptions'!U4</f>
        <v>0</v>
      </c>
      <c r="V4" s="97">
        <f>U4+'New Subscriptions'!V4</f>
        <v>0</v>
      </c>
      <c r="W4" s="93">
        <f>V4+'New Subscriptions'!W4</f>
        <v>0</v>
      </c>
      <c r="X4" s="93">
        <f>W4+'New Subscriptions'!X4</f>
        <v>0</v>
      </c>
      <c r="Y4" s="93">
        <f>X4+'New Subscriptions'!Y4</f>
        <v>0</v>
      </c>
    </row>
    <row r="5" spans="1:26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61">
        <f>'New Projects'!E5</f>
        <v>3</v>
      </c>
      <c r="F5" s="98">
        <f>'New Subscriptions'!F5</f>
        <v>0</v>
      </c>
      <c r="G5" s="89">
        <f>F5+'New Subscriptions'!G5</f>
        <v>0</v>
      </c>
      <c r="H5" s="89">
        <f>G5+'New Subscriptions'!H5</f>
        <v>0</v>
      </c>
      <c r="I5" s="89">
        <f>H5+'New Subscriptions'!I5</f>
        <v>0</v>
      </c>
      <c r="J5" s="98">
        <f>I5+'New Subscriptions'!J5</f>
        <v>0</v>
      </c>
      <c r="K5" s="89">
        <f>J5+'New Subscriptions'!K5</f>
        <v>0</v>
      </c>
      <c r="L5" s="89">
        <f>K5+'New Subscriptions'!L5</f>
        <v>0</v>
      </c>
      <c r="M5" s="89">
        <f>L5+'New Subscriptions'!M5</f>
        <v>0</v>
      </c>
      <c r="N5" s="98">
        <f>M5+'New Subscriptions'!N5</f>
        <v>0</v>
      </c>
      <c r="O5" s="89">
        <f>N5+'New Subscriptions'!O5</f>
        <v>0</v>
      </c>
      <c r="P5" s="89">
        <f>O5+'New Subscriptions'!P5</f>
        <v>0</v>
      </c>
      <c r="Q5" s="89">
        <f>P5+'New Subscriptions'!Q5</f>
        <v>0</v>
      </c>
      <c r="R5" s="98">
        <f>Q5+'New Subscriptions'!R5</f>
        <v>0</v>
      </c>
      <c r="S5" s="89">
        <f>R5+'New Subscriptions'!S5</f>
        <v>0</v>
      </c>
      <c r="T5" s="89">
        <f>S5+'New Subscriptions'!T5</f>
        <v>0</v>
      </c>
      <c r="U5" s="89">
        <f>T5+'New Subscriptions'!U5</f>
        <v>0</v>
      </c>
      <c r="V5" s="98">
        <f>U5+'New Subscriptions'!V5</f>
        <v>0</v>
      </c>
      <c r="W5" s="89">
        <f>V5+'New Subscriptions'!W5</f>
        <v>0</v>
      </c>
      <c r="X5" s="89">
        <f>W5+'New Subscriptions'!X5</f>
        <v>0</v>
      </c>
      <c r="Y5" s="89">
        <f>X5+'New Subscriptions'!Y5</f>
        <v>0</v>
      </c>
      <c r="Z5" s="52"/>
    </row>
    <row r="6" spans="1:26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97">
        <f>'New Subscriptions'!F6</f>
        <v>0</v>
      </c>
      <c r="G6" s="93">
        <f>F6+'New Subscriptions'!G6</f>
        <v>0</v>
      </c>
      <c r="H6" s="93">
        <f>G6+'New Subscriptions'!H6</f>
        <v>0</v>
      </c>
      <c r="I6" s="93">
        <f>H6+'New Subscriptions'!I6</f>
        <v>0</v>
      </c>
      <c r="J6" s="97">
        <f>I6+'New Subscriptions'!J6</f>
        <v>0</v>
      </c>
      <c r="K6" s="93">
        <f>J6+'New Subscriptions'!K6</f>
        <v>0</v>
      </c>
      <c r="L6" s="93">
        <f>K6+'New Subscriptions'!L6</f>
        <v>0</v>
      </c>
      <c r="M6" s="93">
        <f>L6+'New Subscriptions'!M6</f>
        <v>0</v>
      </c>
      <c r="N6" s="97">
        <f>M6+'New Subscriptions'!N6</f>
        <v>0</v>
      </c>
      <c r="O6" s="93">
        <f>N6+'New Subscriptions'!O6</f>
        <v>0</v>
      </c>
      <c r="P6" s="93">
        <f>O6+'New Subscriptions'!P6</f>
        <v>0</v>
      </c>
      <c r="Q6" s="93">
        <f>P6+'New Subscriptions'!Q6</f>
        <v>0</v>
      </c>
      <c r="R6" s="97">
        <f>Q6+'New Subscriptions'!R6</f>
        <v>0</v>
      </c>
      <c r="S6" s="93">
        <f>R6+'New Subscriptions'!S6</f>
        <v>0</v>
      </c>
      <c r="T6" s="93">
        <f>S6+'New Subscriptions'!T6</f>
        <v>0</v>
      </c>
      <c r="U6" s="93">
        <f>T6+'New Subscriptions'!U6</f>
        <v>0</v>
      </c>
      <c r="V6" s="97">
        <f>U6+'New Subscriptions'!V6</f>
        <v>0</v>
      </c>
      <c r="W6" s="93">
        <f>V6+'New Subscriptions'!W6</f>
        <v>0</v>
      </c>
      <c r="X6" s="93">
        <f>W6+'New Subscriptions'!X6</f>
        <v>2</v>
      </c>
      <c r="Y6" s="93">
        <f>X6+'New Subscriptions'!Y6</f>
        <v>2</v>
      </c>
    </row>
    <row r="7" spans="1:26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61">
        <f>'New Projects'!E7</f>
        <v>4</v>
      </c>
      <c r="F7" s="98">
        <f>'New Subscriptions'!F7</f>
        <v>0</v>
      </c>
      <c r="G7" s="89">
        <f>F7+'New Subscriptions'!G7</f>
        <v>0</v>
      </c>
      <c r="H7" s="89">
        <f>G7+'New Subscriptions'!H7</f>
        <v>0</v>
      </c>
      <c r="I7" s="89">
        <f>H7+'New Subscriptions'!I7</f>
        <v>0</v>
      </c>
      <c r="J7" s="98">
        <f>I7+'New Subscriptions'!J7</f>
        <v>0</v>
      </c>
      <c r="K7" s="89">
        <f>J7+'New Subscriptions'!K7</f>
        <v>0</v>
      </c>
      <c r="L7" s="89">
        <f>K7+'New Subscriptions'!L7</f>
        <v>0</v>
      </c>
      <c r="M7" s="89">
        <f>L7+'New Subscriptions'!M7</f>
        <v>0</v>
      </c>
      <c r="N7" s="98">
        <f>M7+'New Subscriptions'!N7</f>
        <v>0</v>
      </c>
      <c r="O7" s="89">
        <f>N7+'New Subscriptions'!O7</f>
        <v>0</v>
      </c>
      <c r="P7" s="89">
        <f>O7+'New Subscriptions'!P7</f>
        <v>0</v>
      </c>
      <c r="Q7" s="89">
        <f>P7+'New Subscriptions'!Q7</f>
        <v>0</v>
      </c>
      <c r="R7" s="98">
        <f>Q7+'New Subscriptions'!R7</f>
        <v>0</v>
      </c>
      <c r="S7" s="89">
        <f>R7+'New Subscriptions'!S7</f>
        <v>0</v>
      </c>
      <c r="T7" s="89">
        <f>S7+'New Subscriptions'!T7</f>
        <v>0</v>
      </c>
      <c r="U7" s="89">
        <f>T7+'New Subscriptions'!U7</f>
        <v>0</v>
      </c>
      <c r="V7" s="98">
        <f>U7+'New Subscriptions'!V7</f>
        <v>0</v>
      </c>
      <c r="W7" s="89">
        <f>V7+'New Subscriptions'!W7</f>
        <v>0</v>
      </c>
      <c r="X7" s="89">
        <f>W7+'New Subscriptions'!X7</f>
        <v>0</v>
      </c>
      <c r="Y7" s="89">
        <f>X7+'New Subscriptions'!Y7</f>
        <v>0</v>
      </c>
      <c r="Z7" s="52"/>
    </row>
    <row r="8" spans="1:26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97">
        <f>'New Subscriptions'!F8</f>
        <v>0</v>
      </c>
      <c r="G8" s="93">
        <f>F8+'New Subscriptions'!G8</f>
        <v>0</v>
      </c>
      <c r="H8" s="93">
        <f>G8+'New Subscriptions'!H8</f>
        <v>0</v>
      </c>
      <c r="I8" s="93">
        <f>H8+'New Subscriptions'!I8</f>
        <v>0</v>
      </c>
      <c r="J8" s="97">
        <f>I8+'New Subscriptions'!J8</f>
        <v>0</v>
      </c>
      <c r="K8" s="93">
        <f>J8+'New Subscriptions'!K8</f>
        <v>0</v>
      </c>
      <c r="L8" s="93">
        <f>K8+'New Subscriptions'!L8</f>
        <v>0</v>
      </c>
      <c r="M8" s="93">
        <f>L8+'New Subscriptions'!M8</f>
        <v>0</v>
      </c>
      <c r="N8" s="97">
        <f>M8+'New Subscriptions'!N8</f>
        <v>0</v>
      </c>
      <c r="O8" s="93">
        <f>N8+'New Subscriptions'!O8</f>
        <v>0</v>
      </c>
      <c r="P8" s="93">
        <f>O8+'New Subscriptions'!P8</f>
        <v>0</v>
      </c>
      <c r="Q8" s="93">
        <f>P8+'New Subscriptions'!Q8</f>
        <v>0</v>
      </c>
      <c r="R8" s="97">
        <f>Q8+'New Subscriptions'!R8</f>
        <v>0</v>
      </c>
      <c r="S8" s="93">
        <f>R8+'New Subscriptions'!S8</f>
        <v>0</v>
      </c>
      <c r="T8" s="93">
        <f>S8+'New Subscriptions'!T8</f>
        <v>0</v>
      </c>
      <c r="U8" s="93">
        <f>T8+'New Subscriptions'!U8</f>
        <v>0</v>
      </c>
      <c r="V8" s="97">
        <f>U8+'New Subscriptions'!V8</f>
        <v>0</v>
      </c>
      <c r="W8" s="93">
        <f>V8+'New Subscriptions'!W8</f>
        <v>0</v>
      </c>
      <c r="X8" s="93">
        <f>W8+'New Subscriptions'!X8</f>
        <v>0</v>
      </c>
      <c r="Y8" s="93">
        <f>X8+'New Subscriptions'!Y8</f>
        <v>0</v>
      </c>
    </row>
    <row r="9" spans="1:26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61">
        <f>'New Projects'!E9</f>
        <v>4</v>
      </c>
      <c r="F9" s="98">
        <f>'New Subscriptions'!F9</f>
        <v>0</v>
      </c>
      <c r="G9" s="89">
        <f>F9+'New Subscriptions'!G9</f>
        <v>0</v>
      </c>
      <c r="H9" s="89">
        <f>G9+'New Subscriptions'!H9</f>
        <v>0</v>
      </c>
      <c r="I9" s="89">
        <f>H9+'New Subscriptions'!I9</f>
        <v>0</v>
      </c>
      <c r="J9" s="98">
        <f>I9+'New Subscriptions'!J9</f>
        <v>0</v>
      </c>
      <c r="K9" s="89">
        <f>J9+'New Subscriptions'!K9</f>
        <v>0</v>
      </c>
      <c r="L9" s="89">
        <f>K9+'New Subscriptions'!L9</f>
        <v>0</v>
      </c>
      <c r="M9" s="89">
        <f>L9+'New Subscriptions'!M9</f>
        <v>0</v>
      </c>
      <c r="N9" s="98">
        <f>M9+'New Subscriptions'!N9</f>
        <v>0</v>
      </c>
      <c r="O9" s="89">
        <f>N9+'New Subscriptions'!O9</f>
        <v>0</v>
      </c>
      <c r="P9" s="89">
        <f>O9+'New Subscriptions'!P9</f>
        <v>0</v>
      </c>
      <c r="Q9" s="89">
        <f>P9+'New Subscriptions'!Q9</f>
        <v>0</v>
      </c>
      <c r="R9" s="98">
        <f>Q9+'New Subscriptions'!R9</f>
        <v>0</v>
      </c>
      <c r="S9" s="89">
        <f>R9+'New Subscriptions'!S9</f>
        <v>0</v>
      </c>
      <c r="T9" s="89">
        <f>S9+'New Subscriptions'!T9</f>
        <v>0</v>
      </c>
      <c r="U9" s="89">
        <f>T9+'New Subscriptions'!U9</f>
        <v>0</v>
      </c>
      <c r="V9" s="98">
        <f>U9+'New Subscriptions'!V9</f>
        <v>0</v>
      </c>
      <c r="W9" s="89">
        <f>V9+'New Subscriptions'!W9</f>
        <v>0</v>
      </c>
      <c r="X9" s="89">
        <f>W9+'New Subscriptions'!X9</f>
        <v>0</v>
      </c>
      <c r="Y9" s="89">
        <f>X9+'New Subscriptions'!Y9</f>
        <v>0</v>
      </c>
      <c r="Z9" s="52"/>
    </row>
    <row r="10" spans="1:26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97">
        <f>'New Subscriptions'!F10</f>
        <v>0</v>
      </c>
      <c r="G10" s="93">
        <f>F10+'New Subscriptions'!G10</f>
        <v>0</v>
      </c>
      <c r="H10" s="93">
        <f>G10+'New Subscriptions'!H10</f>
        <v>0</v>
      </c>
      <c r="I10" s="93">
        <f>H10+'New Subscriptions'!I10</f>
        <v>0</v>
      </c>
      <c r="J10" s="97">
        <f>I10+'New Subscriptions'!J10</f>
        <v>0</v>
      </c>
      <c r="K10" s="93">
        <f>J10+'New Subscriptions'!K10</f>
        <v>0</v>
      </c>
      <c r="L10" s="93">
        <f>K10+'New Subscriptions'!L10</f>
        <v>0</v>
      </c>
      <c r="M10" s="93">
        <f>L10+'New Subscriptions'!M10</f>
        <v>0</v>
      </c>
      <c r="N10" s="97">
        <f>M10+'New Subscriptions'!N10</f>
        <v>0</v>
      </c>
      <c r="O10" s="93">
        <f>N10+'New Subscriptions'!O10</f>
        <v>0</v>
      </c>
      <c r="P10" s="93">
        <f>O10+'New Subscriptions'!P10</f>
        <v>0</v>
      </c>
      <c r="Q10" s="93">
        <f>P10+'New Subscriptions'!Q10</f>
        <v>0</v>
      </c>
      <c r="R10" s="97">
        <f>Q10+'New Subscriptions'!R10</f>
        <v>0</v>
      </c>
      <c r="S10" s="93">
        <f>R10+'New Subscriptions'!S10</f>
        <v>0</v>
      </c>
      <c r="T10" s="93">
        <f>S10+'New Subscriptions'!T10</f>
        <v>0</v>
      </c>
      <c r="U10" s="93">
        <f>T10+'New Subscriptions'!U10</f>
        <v>0</v>
      </c>
      <c r="V10" s="97">
        <f>U10+'New Subscriptions'!V10</f>
        <v>0</v>
      </c>
      <c r="W10" s="93">
        <f>V10+'New Subscriptions'!W10</f>
        <v>0</v>
      </c>
      <c r="X10" s="93">
        <f>W10+'New Subscriptions'!X10</f>
        <v>0</v>
      </c>
      <c r="Y10" s="93">
        <f>X10+'New Subscriptions'!Y10</f>
        <v>0</v>
      </c>
    </row>
    <row r="11" spans="1:26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98">
        <f>'New Subscriptions'!F11</f>
        <v>0</v>
      </c>
      <c r="G11" s="89">
        <f>F11+'New Subscriptions'!G11</f>
        <v>0</v>
      </c>
      <c r="H11" s="89">
        <f>G11+'New Subscriptions'!H11</f>
        <v>0</v>
      </c>
      <c r="I11" s="89">
        <f>H11+'New Subscriptions'!I11</f>
        <v>0</v>
      </c>
      <c r="J11" s="98">
        <f>I11+'New Subscriptions'!J11</f>
        <v>0</v>
      </c>
      <c r="K11" s="89">
        <f>J11+'New Subscriptions'!K11</f>
        <v>0</v>
      </c>
      <c r="L11" s="89">
        <f>K11+'New Subscriptions'!L11</f>
        <v>0</v>
      </c>
      <c r="M11" s="89">
        <f>L11+'New Subscriptions'!M11</f>
        <v>0</v>
      </c>
      <c r="N11" s="98">
        <f>M11+'New Subscriptions'!N11</f>
        <v>0</v>
      </c>
      <c r="O11" s="89">
        <f>N11+'New Subscriptions'!O11</f>
        <v>0</v>
      </c>
      <c r="P11" s="89">
        <f>O11+'New Subscriptions'!P11</f>
        <v>0</v>
      </c>
      <c r="Q11" s="89">
        <f>P11+'New Subscriptions'!Q11</f>
        <v>0</v>
      </c>
      <c r="R11" s="98">
        <f>Q11+'New Subscriptions'!R11</f>
        <v>0</v>
      </c>
      <c r="S11" s="89">
        <f>R11+'New Subscriptions'!S11</f>
        <v>0</v>
      </c>
      <c r="T11" s="89">
        <f>S11+'New Subscriptions'!T11</f>
        <v>0</v>
      </c>
      <c r="U11" s="89">
        <f>T11+'New Subscriptions'!U11</f>
        <v>0</v>
      </c>
      <c r="V11" s="98">
        <f>U11+'New Subscriptions'!V11</f>
        <v>0</v>
      </c>
      <c r="W11" s="89">
        <f>V11+'New Subscriptions'!W11</f>
        <v>0</v>
      </c>
      <c r="X11" s="89">
        <f>W11+'New Subscriptions'!X11</f>
        <v>0</v>
      </c>
      <c r="Y11" s="89">
        <f>X11+'New Subscriptions'!Y11</f>
        <v>0</v>
      </c>
      <c r="Z11" s="52"/>
    </row>
    <row r="12" spans="1:26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97">
        <f>'New Subscriptions'!F12</f>
        <v>0</v>
      </c>
      <c r="G12" s="93">
        <f>F12+'New Subscriptions'!G12</f>
        <v>0</v>
      </c>
      <c r="H12" s="93">
        <f>G12+'New Subscriptions'!H12</f>
        <v>0</v>
      </c>
      <c r="I12" s="93">
        <f>H12+'New Subscriptions'!I12</f>
        <v>0</v>
      </c>
      <c r="J12" s="97">
        <f>I12+'New Subscriptions'!J12</f>
        <v>0</v>
      </c>
      <c r="K12" s="93">
        <f>J12+'New Subscriptions'!K12</f>
        <v>0</v>
      </c>
      <c r="L12" s="93">
        <f>K12+'New Subscriptions'!L12</f>
        <v>0</v>
      </c>
      <c r="M12" s="93">
        <f>L12+'New Subscriptions'!M12</f>
        <v>0</v>
      </c>
      <c r="N12" s="97">
        <f>M12+'New Subscriptions'!N12</f>
        <v>0</v>
      </c>
      <c r="O12" s="93">
        <f>N12+'New Subscriptions'!O12</f>
        <v>0</v>
      </c>
      <c r="P12" s="93">
        <f>O12+'New Subscriptions'!P12</f>
        <v>0</v>
      </c>
      <c r="Q12" s="93">
        <f>P12+'New Subscriptions'!Q12</f>
        <v>0</v>
      </c>
      <c r="R12" s="97">
        <f>Q12+'New Subscriptions'!R12</f>
        <v>0</v>
      </c>
      <c r="S12" s="93">
        <f>R12+'New Subscriptions'!S12</f>
        <v>0</v>
      </c>
      <c r="T12" s="93">
        <f>S12+'New Subscriptions'!T12</f>
        <v>0</v>
      </c>
      <c r="U12" s="93">
        <f>T12+'New Subscriptions'!U12</f>
        <v>0</v>
      </c>
      <c r="V12" s="97">
        <f>U12+'New Subscriptions'!V12</f>
        <v>0</v>
      </c>
      <c r="W12" s="93">
        <f>V12+'New Subscriptions'!W12</f>
        <v>0</v>
      </c>
      <c r="X12" s="93">
        <f>W12+'New Subscriptions'!X12</f>
        <v>0</v>
      </c>
      <c r="Y12" s="93">
        <f>X12+'New Subscriptions'!Y12</f>
        <v>0</v>
      </c>
    </row>
    <row r="13" spans="1:26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98">
        <f>'New Subscriptions'!F13</f>
        <v>0</v>
      </c>
      <c r="G13" s="89">
        <f>F13+'New Subscriptions'!G13</f>
        <v>0</v>
      </c>
      <c r="H13" s="89">
        <f>G13+'New Subscriptions'!H13</f>
        <v>0</v>
      </c>
      <c r="I13" s="89">
        <f>H13+'New Subscriptions'!I13</f>
        <v>0</v>
      </c>
      <c r="J13" s="98">
        <f>I13+'New Subscriptions'!J13</f>
        <v>0</v>
      </c>
      <c r="K13" s="89">
        <f>J13+'New Subscriptions'!K13</f>
        <v>0</v>
      </c>
      <c r="L13" s="89">
        <f>K13+'New Subscriptions'!L13</f>
        <v>0</v>
      </c>
      <c r="M13" s="89">
        <f>L13+'New Subscriptions'!M13</f>
        <v>0</v>
      </c>
      <c r="N13" s="98">
        <f>M13+'New Subscriptions'!N13</f>
        <v>0</v>
      </c>
      <c r="O13" s="89">
        <f>N13+'New Subscriptions'!O13</f>
        <v>0</v>
      </c>
      <c r="P13" s="89">
        <f>O13+'New Subscriptions'!P13</f>
        <v>0</v>
      </c>
      <c r="Q13" s="89">
        <f>P13+'New Subscriptions'!Q13</f>
        <v>0</v>
      </c>
      <c r="R13" s="98">
        <f>Q13+'New Subscriptions'!R13</f>
        <v>0</v>
      </c>
      <c r="S13" s="89">
        <f>R13+'New Subscriptions'!S13</f>
        <v>0</v>
      </c>
      <c r="T13" s="89">
        <f>S13+'New Subscriptions'!T13</f>
        <v>0</v>
      </c>
      <c r="U13" s="89">
        <f>T13+'New Subscriptions'!U13</f>
        <v>0</v>
      </c>
      <c r="V13" s="98">
        <f>U13+'New Subscriptions'!V13</f>
        <v>0</v>
      </c>
      <c r="W13" s="89">
        <f>V13+'New Subscriptions'!W13</f>
        <v>0</v>
      </c>
      <c r="X13" s="89">
        <f>W13+'New Subscriptions'!X13</f>
        <v>0</v>
      </c>
      <c r="Y13" s="89">
        <f>X13+'New Subscriptions'!Y13</f>
        <v>0</v>
      </c>
      <c r="Z13" s="52"/>
    </row>
    <row r="14" spans="1:26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97">
        <f>'New Subscriptions'!F14</f>
        <v>0</v>
      </c>
      <c r="G14" s="93">
        <f>F14+'New Subscriptions'!G14</f>
        <v>0</v>
      </c>
      <c r="H14" s="93">
        <f>G14+'New Subscriptions'!H14</f>
        <v>0</v>
      </c>
      <c r="I14" s="93">
        <f>H14+'New Subscriptions'!I14</f>
        <v>0</v>
      </c>
      <c r="J14" s="97">
        <f>I14+'New Subscriptions'!J14</f>
        <v>0</v>
      </c>
      <c r="K14" s="93">
        <f>J14+'New Subscriptions'!K14</f>
        <v>0</v>
      </c>
      <c r="L14" s="93">
        <f>K14+'New Subscriptions'!L14</f>
        <v>0</v>
      </c>
      <c r="M14" s="93">
        <f>L14+'New Subscriptions'!M14</f>
        <v>0</v>
      </c>
      <c r="N14" s="97">
        <f>M14+'New Subscriptions'!N14</f>
        <v>0</v>
      </c>
      <c r="O14" s="93">
        <f>N14+'New Subscriptions'!O14</f>
        <v>0</v>
      </c>
      <c r="P14" s="93">
        <f>O14+'New Subscriptions'!P14</f>
        <v>0</v>
      </c>
      <c r="Q14" s="93">
        <f>P14+'New Subscriptions'!Q14</f>
        <v>0</v>
      </c>
      <c r="R14" s="97">
        <f>Q14+'New Subscriptions'!R14</f>
        <v>0</v>
      </c>
      <c r="S14" s="93">
        <f>R14+'New Subscriptions'!S14</f>
        <v>0</v>
      </c>
      <c r="T14" s="93">
        <f>S14+'New Subscriptions'!T14</f>
        <v>0</v>
      </c>
      <c r="U14" s="93">
        <f>T14+'New Subscriptions'!U14</f>
        <v>1</v>
      </c>
      <c r="V14" s="97">
        <f>U14+'New Subscriptions'!V14</f>
        <v>1</v>
      </c>
      <c r="W14" s="93">
        <f>V14+'New Subscriptions'!W14</f>
        <v>1</v>
      </c>
      <c r="X14" s="93">
        <f>W14+'New Subscriptions'!X14</f>
        <v>1</v>
      </c>
      <c r="Y14" s="93">
        <f>X14+'New Subscriptions'!Y14</f>
        <v>1</v>
      </c>
    </row>
    <row r="15" spans="1:26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98">
        <f>'New Subscriptions'!F15</f>
        <v>0</v>
      </c>
      <c r="G15" s="89">
        <f>F15+'New Subscriptions'!G15</f>
        <v>0</v>
      </c>
      <c r="H15" s="89">
        <f>G15+'New Subscriptions'!H15</f>
        <v>0</v>
      </c>
      <c r="I15" s="89">
        <f>H15+'New Subscriptions'!I15</f>
        <v>0</v>
      </c>
      <c r="J15" s="98">
        <f>I15+'New Subscriptions'!J15</f>
        <v>0</v>
      </c>
      <c r="K15" s="89">
        <f>J15+'New Subscriptions'!K15</f>
        <v>0</v>
      </c>
      <c r="L15" s="89">
        <f>K15+'New Subscriptions'!L15</f>
        <v>0</v>
      </c>
      <c r="M15" s="89">
        <f>L15+'New Subscriptions'!M15</f>
        <v>0</v>
      </c>
      <c r="N15" s="98">
        <f>M15+'New Subscriptions'!N15</f>
        <v>0</v>
      </c>
      <c r="O15" s="89">
        <f>N15+'New Subscriptions'!O15</f>
        <v>0</v>
      </c>
      <c r="P15" s="89">
        <f>O15+'New Subscriptions'!P15</f>
        <v>0</v>
      </c>
      <c r="Q15" s="89">
        <f>P15+'New Subscriptions'!Q15</f>
        <v>0</v>
      </c>
      <c r="R15" s="98">
        <f>Q15+'New Subscriptions'!R15</f>
        <v>0</v>
      </c>
      <c r="S15" s="89">
        <f>R15+'New Subscriptions'!S15</f>
        <v>0</v>
      </c>
      <c r="T15" s="89">
        <f>S15+'New Subscriptions'!T15</f>
        <v>0</v>
      </c>
      <c r="U15" s="89">
        <f>T15+'New Subscriptions'!U15</f>
        <v>0</v>
      </c>
      <c r="V15" s="98">
        <f>U15+'New Subscriptions'!V15</f>
        <v>0</v>
      </c>
      <c r="W15" s="89">
        <f>V15+'New Subscriptions'!W15</f>
        <v>0</v>
      </c>
      <c r="X15" s="89">
        <f>W15+'New Subscriptions'!X15</f>
        <v>0</v>
      </c>
      <c r="Y15" s="89">
        <f>X15+'New Subscriptions'!Y15</f>
        <v>0</v>
      </c>
      <c r="Z15" s="52"/>
    </row>
    <row r="16" spans="1:26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97">
        <f>'New Subscriptions'!F16</f>
        <v>0</v>
      </c>
      <c r="G16" s="93">
        <f>F16+'New Subscriptions'!G16</f>
        <v>0</v>
      </c>
      <c r="H16" s="93">
        <f>G16+'New Subscriptions'!H16</f>
        <v>0</v>
      </c>
      <c r="I16" s="93">
        <f>H16+'New Subscriptions'!I16</f>
        <v>0</v>
      </c>
      <c r="J16" s="97">
        <f>I16+'New Subscriptions'!J16</f>
        <v>0</v>
      </c>
      <c r="K16" s="93">
        <f>J16+'New Subscriptions'!K16</f>
        <v>0</v>
      </c>
      <c r="L16" s="93">
        <f>K16+'New Subscriptions'!L16</f>
        <v>0</v>
      </c>
      <c r="M16" s="93">
        <f>L16+'New Subscriptions'!M16</f>
        <v>0</v>
      </c>
      <c r="N16" s="97">
        <f>M16+'New Subscriptions'!N16</f>
        <v>0</v>
      </c>
      <c r="O16" s="93">
        <f>N16+'New Subscriptions'!O16</f>
        <v>0</v>
      </c>
      <c r="P16" s="93">
        <f>O16+'New Subscriptions'!P16</f>
        <v>0</v>
      </c>
      <c r="Q16" s="93">
        <f>P16+'New Subscriptions'!Q16</f>
        <v>0</v>
      </c>
      <c r="R16" s="97">
        <f>Q16+'New Subscriptions'!R16</f>
        <v>0</v>
      </c>
      <c r="S16" s="93">
        <f>R16+'New Subscriptions'!S16</f>
        <v>0</v>
      </c>
      <c r="T16" s="93">
        <f>S16+'New Subscriptions'!T16</f>
        <v>0</v>
      </c>
      <c r="U16" s="93">
        <f>T16+'New Subscriptions'!U16</f>
        <v>0</v>
      </c>
      <c r="V16" s="97">
        <f>U16+'New Subscriptions'!V16</f>
        <v>0</v>
      </c>
      <c r="W16" s="93">
        <f>V16+'New Subscriptions'!W16</f>
        <v>0</v>
      </c>
      <c r="X16" s="93">
        <f>W16+'New Subscriptions'!X16</f>
        <v>0</v>
      </c>
      <c r="Y16" s="93">
        <f>X16+'New Subscriptions'!Y16</f>
        <v>0</v>
      </c>
    </row>
    <row r="17" spans="1:26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97">
        <f>'New Subscriptions'!F17</f>
        <v>0</v>
      </c>
      <c r="G17" s="93">
        <f>F17+'New Subscriptions'!G17</f>
        <v>0</v>
      </c>
      <c r="H17" s="93">
        <f>G17+'New Subscriptions'!H17</f>
        <v>0</v>
      </c>
      <c r="I17" s="93">
        <f>H17+'New Subscriptions'!I17</f>
        <v>0</v>
      </c>
      <c r="J17" s="97">
        <f>I17+'New Subscriptions'!J17</f>
        <v>0</v>
      </c>
      <c r="K17" s="93">
        <f>J17+'New Subscriptions'!K17</f>
        <v>0</v>
      </c>
      <c r="L17" s="93">
        <f>K17+'New Subscriptions'!L17</f>
        <v>0</v>
      </c>
      <c r="M17" s="93">
        <f>L17+'New Subscriptions'!M17</f>
        <v>0</v>
      </c>
      <c r="N17" s="97">
        <f>M17+'New Subscriptions'!N17</f>
        <v>0</v>
      </c>
      <c r="O17" s="93">
        <f>N17+'New Subscriptions'!O17</f>
        <v>0</v>
      </c>
      <c r="P17" s="93">
        <f>O17+'New Subscriptions'!P17</f>
        <v>0</v>
      </c>
      <c r="Q17" s="93">
        <f>P17+'New Subscriptions'!Q17</f>
        <v>0</v>
      </c>
      <c r="R17" s="97">
        <f>Q17+'New Subscriptions'!R17</f>
        <v>0</v>
      </c>
      <c r="S17" s="93">
        <f>R17+'New Subscriptions'!S17</f>
        <v>0</v>
      </c>
      <c r="T17" s="93">
        <f>S17+'New Subscriptions'!T17</f>
        <v>0</v>
      </c>
      <c r="U17" s="93">
        <f>T17+'New Subscriptions'!U17</f>
        <v>0</v>
      </c>
      <c r="V17" s="97">
        <f>U17+'New Subscriptions'!V17</f>
        <v>0</v>
      </c>
      <c r="W17" s="93">
        <f>V17+'New Subscriptions'!W17</f>
        <v>0</v>
      </c>
      <c r="X17" s="93">
        <f>W17+'New Subscriptions'!X17</f>
        <v>0</v>
      </c>
      <c r="Y17" s="93">
        <f>X17+'New Subscriptions'!Y17</f>
        <v>0</v>
      </c>
    </row>
    <row r="18" spans="1:26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98">
        <f>'New Subscriptions'!F18</f>
        <v>0</v>
      </c>
      <c r="G18" s="89">
        <f>F18+'New Subscriptions'!G18</f>
        <v>0</v>
      </c>
      <c r="H18" s="89">
        <f>G18+'New Subscriptions'!H18</f>
        <v>0</v>
      </c>
      <c r="I18" s="89">
        <f>H18+'New Subscriptions'!I18</f>
        <v>0</v>
      </c>
      <c r="J18" s="98">
        <f>I18+'New Subscriptions'!J18</f>
        <v>0</v>
      </c>
      <c r="K18" s="89">
        <f>J18+'New Subscriptions'!K18</f>
        <v>0</v>
      </c>
      <c r="L18" s="89">
        <f>K18+'New Subscriptions'!L18</f>
        <v>0</v>
      </c>
      <c r="M18" s="89">
        <f>L18+'New Subscriptions'!M18</f>
        <v>0</v>
      </c>
      <c r="N18" s="98">
        <f>M18+'New Subscriptions'!N18</f>
        <v>0</v>
      </c>
      <c r="O18" s="89">
        <f>N18+'New Subscriptions'!O18</f>
        <v>0</v>
      </c>
      <c r="P18" s="89">
        <f>O18+'New Subscriptions'!P18</f>
        <v>0</v>
      </c>
      <c r="Q18" s="89">
        <f>P18+'New Subscriptions'!Q18</f>
        <v>0</v>
      </c>
      <c r="R18" s="98">
        <f>Q18+'New Subscriptions'!R18</f>
        <v>0</v>
      </c>
      <c r="S18" s="89">
        <f>R18+'New Subscriptions'!S18</f>
        <v>0</v>
      </c>
      <c r="T18" s="89">
        <f>S18+'New Subscriptions'!T18</f>
        <v>0</v>
      </c>
      <c r="U18" s="89">
        <f>T18+'New Subscriptions'!U18</f>
        <v>0</v>
      </c>
      <c r="V18" s="98">
        <f>U18+'New Subscriptions'!V18</f>
        <v>0</v>
      </c>
      <c r="W18" s="89">
        <f>V18+'New Subscriptions'!W18</f>
        <v>0</v>
      </c>
      <c r="X18" s="89">
        <f>W18+'New Subscriptions'!X18</f>
        <v>0</v>
      </c>
      <c r="Y18" s="89">
        <f>X18+'New Subscriptions'!Y18</f>
        <v>0</v>
      </c>
      <c r="Z18" s="52"/>
    </row>
    <row r="19" spans="1:26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97">
        <f>'New Subscriptions'!F19</f>
        <v>0</v>
      </c>
      <c r="G19" s="93">
        <f>F19+'New Subscriptions'!G19</f>
        <v>0</v>
      </c>
      <c r="H19" s="93">
        <f>G19+'New Subscriptions'!H19</f>
        <v>0</v>
      </c>
      <c r="I19" s="93">
        <f>H19+'New Subscriptions'!I19</f>
        <v>0</v>
      </c>
      <c r="J19" s="97">
        <f>I19+'New Subscriptions'!J19</f>
        <v>0</v>
      </c>
      <c r="K19" s="93">
        <f>J19+'New Subscriptions'!K19</f>
        <v>0</v>
      </c>
      <c r="L19" s="93">
        <f>K19+'New Subscriptions'!L19</f>
        <v>0</v>
      </c>
      <c r="M19" s="93">
        <f>L19+'New Subscriptions'!M19</f>
        <v>0</v>
      </c>
      <c r="N19" s="97">
        <f>M19+'New Subscriptions'!N19</f>
        <v>0</v>
      </c>
      <c r="O19" s="93">
        <f>N19+'New Subscriptions'!O19</f>
        <v>0</v>
      </c>
      <c r="P19" s="93">
        <f>O19+'New Subscriptions'!P19</f>
        <v>0</v>
      </c>
      <c r="Q19" s="93">
        <f>P19+'New Subscriptions'!Q19</f>
        <v>0</v>
      </c>
      <c r="R19" s="97">
        <f>Q19+'New Subscriptions'!R19</f>
        <v>0</v>
      </c>
      <c r="S19" s="93">
        <f>R19+'New Subscriptions'!S19</f>
        <v>0</v>
      </c>
      <c r="T19" s="93">
        <f>S19+'New Subscriptions'!T19</f>
        <v>0</v>
      </c>
      <c r="U19" s="93">
        <f>T19+'New Subscriptions'!U19</f>
        <v>0</v>
      </c>
      <c r="V19" s="97">
        <f>U19+'New Subscriptions'!V19</f>
        <v>0</v>
      </c>
      <c r="W19" s="93">
        <f>V19+'New Subscriptions'!W19</f>
        <v>0</v>
      </c>
      <c r="X19" s="93">
        <f>W19+'New Subscriptions'!X19</f>
        <v>0</v>
      </c>
      <c r="Y19" s="93">
        <f>X19+'New Subscriptions'!Y19</f>
        <v>0</v>
      </c>
    </row>
    <row r="20" spans="1:26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97">
        <f>'New Subscriptions'!F20</f>
        <v>0</v>
      </c>
      <c r="G20" s="93">
        <f>F20+'New Subscriptions'!G20</f>
        <v>0</v>
      </c>
      <c r="H20" s="93">
        <f>G20+'New Subscriptions'!H20</f>
        <v>0</v>
      </c>
      <c r="I20" s="93">
        <f>H20+'New Subscriptions'!I20</f>
        <v>0</v>
      </c>
      <c r="J20" s="97">
        <f>I20+'New Subscriptions'!J20</f>
        <v>0</v>
      </c>
      <c r="K20" s="93">
        <f>J20+'New Subscriptions'!K20</f>
        <v>0</v>
      </c>
      <c r="L20" s="93">
        <f>K20+'New Subscriptions'!L20</f>
        <v>0</v>
      </c>
      <c r="M20" s="93">
        <f>L20+'New Subscriptions'!M20</f>
        <v>0</v>
      </c>
      <c r="N20" s="97">
        <f>M20+'New Subscriptions'!N20</f>
        <v>0</v>
      </c>
      <c r="O20" s="93">
        <f>N20+'New Subscriptions'!O20</f>
        <v>0</v>
      </c>
      <c r="P20" s="93">
        <f>O20+'New Subscriptions'!P20</f>
        <v>0</v>
      </c>
      <c r="Q20" s="93">
        <f>P20+'New Subscriptions'!Q20</f>
        <v>0</v>
      </c>
      <c r="R20" s="97">
        <f>Q20+'New Subscriptions'!R20</f>
        <v>0</v>
      </c>
      <c r="S20" s="93">
        <f>R20+'New Subscriptions'!S20</f>
        <v>0</v>
      </c>
      <c r="T20" s="93">
        <f>S20+'New Subscriptions'!T20</f>
        <v>0</v>
      </c>
      <c r="U20" s="93">
        <f>T20+'New Subscriptions'!U20</f>
        <v>0</v>
      </c>
      <c r="V20" s="97">
        <f>U20+'New Subscriptions'!V20</f>
        <v>0</v>
      </c>
      <c r="W20" s="93">
        <f>V20+'New Subscriptions'!W20</f>
        <v>0</v>
      </c>
      <c r="X20" s="93">
        <f>W20+'New Subscriptions'!X20</f>
        <v>0</v>
      </c>
      <c r="Y20" s="93">
        <f>X20+'New Subscriptions'!Y20</f>
        <v>0</v>
      </c>
    </row>
    <row r="21" spans="1:26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98">
        <f>'New Subscriptions'!F21</f>
        <v>0</v>
      </c>
      <c r="G21" s="89">
        <f>F21+'New Subscriptions'!G21</f>
        <v>0</v>
      </c>
      <c r="H21" s="89">
        <f>G21+'New Subscriptions'!H21</f>
        <v>0</v>
      </c>
      <c r="I21" s="89">
        <f>H21+'New Subscriptions'!I21</f>
        <v>0</v>
      </c>
      <c r="J21" s="98">
        <f>I21+'New Subscriptions'!J21</f>
        <v>0</v>
      </c>
      <c r="K21" s="89">
        <f>J21+'New Subscriptions'!K21</f>
        <v>0</v>
      </c>
      <c r="L21" s="89">
        <f>K21+'New Subscriptions'!L21</f>
        <v>0</v>
      </c>
      <c r="M21" s="89">
        <f>L21+'New Subscriptions'!M21</f>
        <v>0</v>
      </c>
      <c r="N21" s="98">
        <f>M21+'New Subscriptions'!N21</f>
        <v>0</v>
      </c>
      <c r="O21" s="89">
        <f>N21+'New Subscriptions'!O21</f>
        <v>1</v>
      </c>
      <c r="P21" s="89">
        <f>O21+'New Subscriptions'!P21</f>
        <v>1</v>
      </c>
      <c r="Q21" s="89">
        <f>P21+'New Subscriptions'!Q21</f>
        <v>1</v>
      </c>
      <c r="R21" s="98">
        <f>Q21+'New Subscriptions'!R21</f>
        <v>1</v>
      </c>
      <c r="S21" s="89">
        <f>R21+'New Subscriptions'!S21</f>
        <v>1</v>
      </c>
      <c r="T21" s="89">
        <f>S21+'New Subscriptions'!T21</f>
        <v>1</v>
      </c>
      <c r="U21" s="89">
        <f>T21+'New Subscriptions'!U21</f>
        <v>1</v>
      </c>
      <c r="V21" s="98">
        <f>U21+'New Subscriptions'!V21</f>
        <v>1</v>
      </c>
      <c r="W21" s="89">
        <f>V21+'New Subscriptions'!W21</f>
        <v>1</v>
      </c>
      <c r="X21" s="89">
        <f>W21+'New Subscriptions'!X21</f>
        <v>1</v>
      </c>
      <c r="Y21" s="89">
        <f>X21+'New Subscriptions'!Y21</f>
        <v>1</v>
      </c>
      <c r="Z21" s="52"/>
    </row>
    <row r="22" spans="1:26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97">
        <f>'New Subscriptions'!F22</f>
        <v>0</v>
      </c>
      <c r="G22" s="93">
        <f>F22+'New Subscriptions'!G22</f>
        <v>0</v>
      </c>
      <c r="H22" s="93">
        <f>G22+'New Subscriptions'!H22</f>
        <v>0</v>
      </c>
      <c r="I22" s="93">
        <f>H22+'New Subscriptions'!I22</f>
        <v>0</v>
      </c>
      <c r="J22" s="97">
        <f>I22+'New Subscriptions'!J22</f>
        <v>0</v>
      </c>
      <c r="K22" s="93">
        <f>J22+'New Subscriptions'!K22</f>
        <v>0</v>
      </c>
      <c r="L22" s="93">
        <f>K22+'New Subscriptions'!L22</f>
        <v>0</v>
      </c>
      <c r="M22" s="93">
        <f>L22+'New Subscriptions'!M22</f>
        <v>0</v>
      </c>
      <c r="N22" s="97">
        <f>M22+'New Subscriptions'!N22</f>
        <v>0</v>
      </c>
      <c r="O22" s="93">
        <f>N22+'New Subscriptions'!O22</f>
        <v>0</v>
      </c>
      <c r="P22" s="93">
        <f>O22+'New Subscriptions'!P22</f>
        <v>0</v>
      </c>
      <c r="Q22" s="93">
        <f>P22+'New Subscriptions'!Q22</f>
        <v>0</v>
      </c>
      <c r="R22" s="97">
        <f>Q22+'New Subscriptions'!R22</f>
        <v>0</v>
      </c>
      <c r="S22" s="93">
        <f>R22+'New Subscriptions'!S22</f>
        <v>0</v>
      </c>
      <c r="T22" s="93">
        <f>S22+'New Subscriptions'!T22</f>
        <v>0</v>
      </c>
      <c r="U22" s="93">
        <f>T22+'New Subscriptions'!U22</f>
        <v>0</v>
      </c>
      <c r="V22" s="97">
        <f>U22+'New Subscriptions'!V22</f>
        <v>0</v>
      </c>
      <c r="W22" s="93">
        <f>V22+'New Subscriptions'!W22</f>
        <v>0</v>
      </c>
      <c r="X22" s="93">
        <f>W22+'New Subscriptions'!X22</f>
        <v>0</v>
      </c>
      <c r="Y22" s="93">
        <f>X22+'New Subscriptions'!Y22</f>
        <v>0</v>
      </c>
    </row>
    <row r="23" spans="1:26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97">
        <f>'New Subscriptions'!F23</f>
        <v>0</v>
      </c>
      <c r="G23" s="93">
        <f>F23+'New Subscriptions'!G23</f>
        <v>0</v>
      </c>
      <c r="H23" s="93">
        <f>G23+'New Subscriptions'!H23</f>
        <v>0</v>
      </c>
      <c r="I23" s="93">
        <f>H23+'New Subscriptions'!I23</f>
        <v>0</v>
      </c>
      <c r="J23" s="97">
        <f>I23+'New Subscriptions'!J23</f>
        <v>0</v>
      </c>
      <c r="K23" s="93">
        <f>J23+'New Subscriptions'!K23</f>
        <v>0</v>
      </c>
      <c r="L23" s="93">
        <f>K23+'New Subscriptions'!L23</f>
        <v>0</v>
      </c>
      <c r="M23" s="93">
        <f>L23+'New Subscriptions'!M23</f>
        <v>0</v>
      </c>
      <c r="N23" s="97">
        <f>M23+'New Subscriptions'!N23</f>
        <v>0</v>
      </c>
      <c r="O23" s="93">
        <f>N23+'New Subscriptions'!O23</f>
        <v>0</v>
      </c>
      <c r="P23" s="93">
        <f>O23+'New Subscriptions'!P23</f>
        <v>0</v>
      </c>
      <c r="Q23" s="93">
        <f>P23+'New Subscriptions'!Q23</f>
        <v>0</v>
      </c>
      <c r="R23" s="97">
        <f>Q23+'New Subscriptions'!R23</f>
        <v>0</v>
      </c>
      <c r="S23" s="93">
        <f>R23+'New Subscriptions'!S23</f>
        <v>0</v>
      </c>
      <c r="T23" s="93">
        <f>S23+'New Subscriptions'!T23</f>
        <v>0</v>
      </c>
      <c r="U23" s="93">
        <f>T23+'New Subscriptions'!U23</f>
        <v>0</v>
      </c>
      <c r="V23" s="97">
        <f>U23+'New Subscriptions'!V23</f>
        <v>0</v>
      </c>
      <c r="W23" s="93">
        <f>V23+'New Subscriptions'!W23</f>
        <v>0</v>
      </c>
      <c r="X23" s="93">
        <f>W23+'New Subscriptions'!X23</f>
        <v>0</v>
      </c>
      <c r="Y23" s="93">
        <f>X23+'New Subscriptions'!Y23</f>
        <v>0</v>
      </c>
    </row>
    <row r="24" spans="1:26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97">
        <f>'New Subscriptions'!F24</f>
        <v>0</v>
      </c>
      <c r="G24" s="93">
        <f>F24+'New Subscriptions'!G24</f>
        <v>0</v>
      </c>
      <c r="H24" s="93">
        <f>G24+'New Subscriptions'!H24</f>
        <v>0</v>
      </c>
      <c r="I24" s="93">
        <f>H24+'New Subscriptions'!I24</f>
        <v>0</v>
      </c>
      <c r="J24" s="97">
        <f>I24+'New Subscriptions'!J24</f>
        <v>0</v>
      </c>
      <c r="K24" s="93">
        <f>J24+'New Subscriptions'!K24</f>
        <v>0</v>
      </c>
      <c r="L24" s="93">
        <f>K24+'New Subscriptions'!L24</f>
        <v>0</v>
      </c>
      <c r="M24" s="93">
        <f>L24+'New Subscriptions'!M24</f>
        <v>0</v>
      </c>
      <c r="N24" s="97">
        <f>M24+'New Subscriptions'!N24</f>
        <v>0</v>
      </c>
      <c r="O24" s="93">
        <f>N24+'New Subscriptions'!O24</f>
        <v>0</v>
      </c>
      <c r="P24" s="93">
        <f>O24+'New Subscriptions'!P24</f>
        <v>0</v>
      </c>
      <c r="Q24" s="93">
        <f>P24+'New Subscriptions'!Q24</f>
        <v>0</v>
      </c>
      <c r="R24" s="97">
        <f>Q24+'New Subscriptions'!R24</f>
        <v>0</v>
      </c>
      <c r="S24" s="93">
        <f>R24+'New Subscriptions'!S24</f>
        <v>0</v>
      </c>
      <c r="T24" s="93">
        <f>S24+'New Subscriptions'!T24</f>
        <v>0</v>
      </c>
      <c r="U24" s="93">
        <f>T24+'New Subscriptions'!U24</f>
        <v>0</v>
      </c>
      <c r="V24" s="97">
        <f>U24+'New Subscriptions'!V24</f>
        <v>0</v>
      </c>
      <c r="W24" s="93">
        <f>V24+'New Subscriptions'!W24</f>
        <v>0</v>
      </c>
      <c r="X24" s="93">
        <f>W24+'New Subscriptions'!X24</f>
        <v>0</v>
      </c>
      <c r="Y24" s="93">
        <f>X24+'New Subscriptions'!Y24</f>
        <v>0</v>
      </c>
    </row>
    <row r="25" spans="1:26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97">
        <f>'New Subscriptions'!F25</f>
        <v>0</v>
      </c>
      <c r="G25" s="93">
        <f>F25+'New Subscriptions'!G25</f>
        <v>0</v>
      </c>
      <c r="H25" s="93">
        <f>G25+'New Subscriptions'!H25</f>
        <v>0</v>
      </c>
      <c r="I25" s="93">
        <f>H25+'New Subscriptions'!I25</f>
        <v>0</v>
      </c>
      <c r="J25" s="97">
        <f>I25+'New Subscriptions'!J25</f>
        <v>0</v>
      </c>
      <c r="K25" s="93">
        <f>J25+'New Subscriptions'!K25</f>
        <v>0</v>
      </c>
      <c r="L25" s="93">
        <f>K25+'New Subscriptions'!L25</f>
        <v>0</v>
      </c>
      <c r="M25" s="93">
        <f>L25+'New Subscriptions'!M25</f>
        <v>0</v>
      </c>
      <c r="N25" s="97">
        <f>M25+'New Subscriptions'!N25</f>
        <v>0</v>
      </c>
      <c r="O25" s="93">
        <f>N25+'New Subscriptions'!O25</f>
        <v>1</v>
      </c>
      <c r="P25" s="93">
        <f>O25+'New Subscriptions'!P25</f>
        <v>1</v>
      </c>
      <c r="Q25" s="93">
        <f>P25+'New Subscriptions'!Q25</f>
        <v>1</v>
      </c>
      <c r="R25" s="97">
        <f>Q25+'New Subscriptions'!R25</f>
        <v>1</v>
      </c>
      <c r="S25" s="93">
        <f>R25+'New Subscriptions'!S25</f>
        <v>1</v>
      </c>
      <c r="T25" s="93">
        <f>S25+'New Subscriptions'!T25</f>
        <v>1</v>
      </c>
      <c r="U25" s="93">
        <f>T25+'New Subscriptions'!U25</f>
        <v>1</v>
      </c>
      <c r="V25" s="97">
        <f>U25+'New Subscriptions'!V25</f>
        <v>1</v>
      </c>
      <c r="W25" s="93">
        <f>V25+'New Subscriptions'!W25</f>
        <v>1</v>
      </c>
      <c r="X25" s="93">
        <f>W25+'New Subscriptions'!X25</f>
        <v>1</v>
      </c>
      <c r="Y25" s="93">
        <f>X25+'New Subscriptions'!Y25</f>
        <v>1</v>
      </c>
    </row>
    <row r="26" spans="1:26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98">
        <f>'New Subscriptions'!F26</f>
        <v>0</v>
      </c>
      <c r="G26" s="89">
        <f>F26+'New Subscriptions'!G26</f>
        <v>0</v>
      </c>
      <c r="H26" s="89">
        <f>G26+'New Subscriptions'!H26</f>
        <v>0</v>
      </c>
      <c r="I26" s="89">
        <f>H26+'New Subscriptions'!I26</f>
        <v>0</v>
      </c>
      <c r="J26" s="98">
        <f>I26+'New Subscriptions'!J26</f>
        <v>0</v>
      </c>
      <c r="K26" s="89">
        <f>J26+'New Subscriptions'!K26</f>
        <v>0</v>
      </c>
      <c r="L26" s="89">
        <f>K26+'New Subscriptions'!L26</f>
        <v>0</v>
      </c>
      <c r="M26" s="89">
        <f>L26+'New Subscriptions'!M26</f>
        <v>0</v>
      </c>
      <c r="N26" s="98">
        <f>M26+'New Subscriptions'!N26</f>
        <v>0</v>
      </c>
      <c r="O26" s="89">
        <f>N26+'New Subscriptions'!O26</f>
        <v>0</v>
      </c>
      <c r="P26" s="89">
        <f>O26+'New Subscriptions'!P26</f>
        <v>0</v>
      </c>
      <c r="Q26" s="89">
        <f>P26+'New Subscriptions'!Q26</f>
        <v>0</v>
      </c>
      <c r="R26" s="98">
        <f>Q26+'New Subscriptions'!R26</f>
        <v>0</v>
      </c>
      <c r="S26" s="89">
        <f>R26+'New Subscriptions'!S26</f>
        <v>2</v>
      </c>
      <c r="T26" s="89">
        <f>S26+'New Subscriptions'!T26</f>
        <v>2</v>
      </c>
      <c r="U26" s="89">
        <f>T26+'New Subscriptions'!U26</f>
        <v>2</v>
      </c>
      <c r="V26" s="98">
        <f>U26+'New Subscriptions'!V26</f>
        <v>2</v>
      </c>
      <c r="W26" s="89">
        <f>V26+'New Subscriptions'!W26</f>
        <v>2</v>
      </c>
      <c r="X26" s="89">
        <f>W26+'New Subscriptions'!X26</f>
        <v>2</v>
      </c>
      <c r="Y26" s="89">
        <f>X26+'New Subscriptions'!Y26</f>
        <v>2</v>
      </c>
      <c r="Z26" s="52"/>
    </row>
    <row r="27" spans="1:26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97">
        <f>'New Subscriptions'!F27</f>
        <v>0</v>
      </c>
      <c r="G27" s="93">
        <f>F27+'New Subscriptions'!G27</f>
        <v>0</v>
      </c>
      <c r="H27" s="93">
        <f>G27+'New Subscriptions'!H27</f>
        <v>0</v>
      </c>
      <c r="I27" s="93">
        <f>H27+'New Subscriptions'!I27</f>
        <v>0</v>
      </c>
      <c r="J27" s="97">
        <f>I27+'New Subscriptions'!J27</f>
        <v>0</v>
      </c>
      <c r="K27" s="93">
        <f>J27+'New Subscriptions'!K27</f>
        <v>0</v>
      </c>
      <c r="L27" s="93">
        <f>K27+'New Subscriptions'!L27</f>
        <v>0</v>
      </c>
      <c r="M27" s="93">
        <f>L27+'New Subscriptions'!M27</f>
        <v>0</v>
      </c>
      <c r="N27" s="97">
        <f>M27+'New Subscriptions'!N27</f>
        <v>0</v>
      </c>
      <c r="O27" s="93">
        <f>N27+'New Subscriptions'!O27</f>
        <v>0</v>
      </c>
      <c r="P27" s="93">
        <f>O27+'New Subscriptions'!P27</f>
        <v>0</v>
      </c>
      <c r="Q27" s="93">
        <f>P27+'New Subscriptions'!Q27</f>
        <v>0</v>
      </c>
      <c r="R27" s="97">
        <f>Q27+'New Subscriptions'!R27</f>
        <v>0</v>
      </c>
      <c r="S27" s="93">
        <f>R27+'New Subscriptions'!S27</f>
        <v>0</v>
      </c>
      <c r="T27" s="93">
        <f>S27+'New Subscriptions'!T27</f>
        <v>0</v>
      </c>
      <c r="U27" s="93">
        <f>T27+'New Subscriptions'!U27</f>
        <v>0</v>
      </c>
      <c r="V27" s="97">
        <f>U27+'New Subscriptions'!V27</f>
        <v>0</v>
      </c>
      <c r="W27" s="93">
        <f>V27+'New Subscriptions'!W27</f>
        <v>0</v>
      </c>
      <c r="X27" s="93">
        <f>W27+'New Subscriptions'!X27</f>
        <v>0</v>
      </c>
      <c r="Y27" s="93">
        <f>X27+'New Subscriptions'!Y27</f>
        <v>0</v>
      </c>
    </row>
    <row r="28" spans="1:26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97">
        <f>'New Subscriptions'!F28</f>
        <v>0</v>
      </c>
      <c r="G28" s="93">
        <f>F28+'New Subscriptions'!G28</f>
        <v>0</v>
      </c>
      <c r="H28" s="93">
        <f>G28+'New Subscriptions'!H28</f>
        <v>0</v>
      </c>
      <c r="I28" s="93">
        <f>H28+'New Subscriptions'!I28</f>
        <v>0</v>
      </c>
      <c r="J28" s="97">
        <f>I28+'New Subscriptions'!J28</f>
        <v>0</v>
      </c>
      <c r="K28" s="93">
        <f>J28+'New Subscriptions'!K28</f>
        <v>0</v>
      </c>
      <c r="L28" s="93">
        <f>K28+'New Subscriptions'!L28</f>
        <v>0</v>
      </c>
      <c r="M28" s="93">
        <f>L28+'New Subscriptions'!M28</f>
        <v>0</v>
      </c>
      <c r="N28" s="97">
        <f>M28+'New Subscriptions'!N28</f>
        <v>0</v>
      </c>
      <c r="O28" s="93">
        <f>N28+'New Subscriptions'!O28</f>
        <v>0</v>
      </c>
      <c r="P28" s="93">
        <f>O28+'New Subscriptions'!P28</f>
        <v>0</v>
      </c>
      <c r="Q28" s="93">
        <f>P28+'New Subscriptions'!Q28</f>
        <v>0</v>
      </c>
      <c r="R28" s="97">
        <f>Q28+'New Subscriptions'!R28</f>
        <v>0</v>
      </c>
      <c r="S28" s="93">
        <f>R28+'New Subscriptions'!S28</f>
        <v>0</v>
      </c>
      <c r="T28" s="93">
        <f>S28+'New Subscriptions'!T28</f>
        <v>0</v>
      </c>
      <c r="U28" s="93">
        <f>T28+'New Subscriptions'!U28</f>
        <v>0</v>
      </c>
      <c r="V28" s="97">
        <f>U28+'New Subscriptions'!V28</f>
        <v>0</v>
      </c>
      <c r="W28" s="93">
        <f>V28+'New Subscriptions'!W28</f>
        <v>0</v>
      </c>
      <c r="X28" s="93">
        <f>W28+'New Subscriptions'!X28</f>
        <v>0</v>
      </c>
      <c r="Y28" s="93">
        <f>X28+'New Subscriptions'!Y28</f>
        <v>0</v>
      </c>
    </row>
    <row r="29" spans="1:26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97">
        <f>'New Subscriptions'!F29</f>
        <v>0</v>
      </c>
      <c r="G29" s="93">
        <f>F29+'New Subscriptions'!G29</f>
        <v>0</v>
      </c>
      <c r="H29" s="93">
        <f>G29+'New Subscriptions'!H29</f>
        <v>0</v>
      </c>
      <c r="I29" s="93">
        <f>H29+'New Subscriptions'!I29</f>
        <v>0</v>
      </c>
      <c r="J29" s="97">
        <f>I29+'New Subscriptions'!J29</f>
        <v>0</v>
      </c>
      <c r="K29" s="93">
        <f>J29+'New Subscriptions'!K29</f>
        <v>0</v>
      </c>
      <c r="L29" s="93">
        <f>K29+'New Subscriptions'!L29</f>
        <v>0</v>
      </c>
      <c r="M29" s="93">
        <f>L29+'New Subscriptions'!M29</f>
        <v>0</v>
      </c>
      <c r="N29" s="97">
        <f>M29+'New Subscriptions'!N29</f>
        <v>0</v>
      </c>
      <c r="O29" s="93">
        <f>N29+'New Subscriptions'!O29</f>
        <v>0</v>
      </c>
      <c r="P29" s="93">
        <f>O29+'New Subscriptions'!P29</f>
        <v>0</v>
      </c>
      <c r="Q29" s="93">
        <f>P29+'New Subscriptions'!Q29</f>
        <v>0</v>
      </c>
      <c r="R29" s="97">
        <f>Q29+'New Subscriptions'!R29</f>
        <v>0</v>
      </c>
      <c r="S29" s="93">
        <f>R29+'New Subscriptions'!S29</f>
        <v>0</v>
      </c>
      <c r="T29" s="93">
        <f>S29+'New Subscriptions'!T29</f>
        <v>0</v>
      </c>
      <c r="U29" s="93">
        <f>T29+'New Subscriptions'!U29</f>
        <v>0</v>
      </c>
      <c r="V29" s="97">
        <f>U29+'New Subscriptions'!V29</f>
        <v>0</v>
      </c>
      <c r="W29" s="93">
        <f>V29+'New Subscriptions'!W29</f>
        <v>0</v>
      </c>
      <c r="X29" s="93">
        <f>W29+'New Subscriptions'!X29</f>
        <v>0</v>
      </c>
      <c r="Y29" s="93">
        <f>X29+'New Subscriptions'!Y29</f>
        <v>0</v>
      </c>
    </row>
    <row r="30" spans="1:26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97">
        <f>'New Subscriptions'!F30</f>
        <v>0</v>
      </c>
      <c r="G30" s="93">
        <f>F30+'New Subscriptions'!G30</f>
        <v>0</v>
      </c>
      <c r="H30" s="93">
        <f>G30+'New Subscriptions'!H30</f>
        <v>0</v>
      </c>
      <c r="I30" s="93">
        <f>H30+'New Subscriptions'!I30</f>
        <v>0</v>
      </c>
      <c r="J30" s="97">
        <f>I30+'New Subscriptions'!J30</f>
        <v>0</v>
      </c>
      <c r="K30" s="93">
        <f>J30+'New Subscriptions'!K30</f>
        <v>0</v>
      </c>
      <c r="L30" s="93">
        <f>K30+'New Subscriptions'!L30</f>
        <v>0</v>
      </c>
      <c r="M30" s="93">
        <f>L30+'New Subscriptions'!M30</f>
        <v>0</v>
      </c>
      <c r="N30" s="97">
        <f>M30+'New Subscriptions'!N30</f>
        <v>0</v>
      </c>
      <c r="O30" s="93">
        <f>N30+'New Subscriptions'!O30</f>
        <v>0</v>
      </c>
      <c r="P30" s="93">
        <f>O30+'New Subscriptions'!P30</f>
        <v>0</v>
      </c>
      <c r="Q30" s="93">
        <f>P30+'New Subscriptions'!Q30</f>
        <v>0</v>
      </c>
      <c r="R30" s="97">
        <f>Q30+'New Subscriptions'!R30</f>
        <v>0</v>
      </c>
      <c r="S30" s="93">
        <f>R30+'New Subscriptions'!S30</f>
        <v>0</v>
      </c>
      <c r="T30" s="93">
        <f>S30+'New Subscriptions'!T30</f>
        <v>0</v>
      </c>
      <c r="U30" s="93">
        <f>T30+'New Subscriptions'!U30</f>
        <v>0</v>
      </c>
      <c r="V30" s="97">
        <f>U30+'New Subscriptions'!V30</f>
        <v>0</v>
      </c>
      <c r="W30" s="93">
        <f>V30+'New Subscriptions'!W30</f>
        <v>0</v>
      </c>
      <c r="X30" s="93">
        <f>W30+'New Subscriptions'!X30</f>
        <v>0</v>
      </c>
      <c r="Y30" s="93">
        <f>X30+'New Subscriptions'!Y30</f>
        <v>0</v>
      </c>
    </row>
    <row r="31" spans="1:26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98">
        <f>'New Subscriptions'!F31</f>
        <v>0</v>
      </c>
      <c r="G31" s="89">
        <f>F31+'New Subscriptions'!G31</f>
        <v>0</v>
      </c>
      <c r="H31" s="89">
        <f>G31+'New Subscriptions'!H31</f>
        <v>0</v>
      </c>
      <c r="I31" s="89">
        <f>H31+'New Subscriptions'!I31</f>
        <v>0</v>
      </c>
      <c r="J31" s="98">
        <f>I31+'New Subscriptions'!J31</f>
        <v>0</v>
      </c>
      <c r="K31" s="89">
        <f>J31+'New Subscriptions'!K31</f>
        <v>0</v>
      </c>
      <c r="L31" s="89">
        <f>K31+'New Subscriptions'!L31</f>
        <v>0</v>
      </c>
      <c r="M31" s="89">
        <f>L31+'New Subscriptions'!M31</f>
        <v>0</v>
      </c>
      <c r="N31" s="98">
        <f>M31+'New Subscriptions'!N31</f>
        <v>0</v>
      </c>
      <c r="O31" s="89">
        <f>N31+'New Subscriptions'!O31</f>
        <v>0</v>
      </c>
      <c r="P31" s="89">
        <f>O31+'New Subscriptions'!P31</f>
        <v>0</v>
      </c>
      <c r="Q31" s="89">
        <f>P31+'New Subscriptions'!Q31</f>
        <v>0</v>
      </c>
      <c r="R31" s="98">
        <f>Q31+'New Subscriptions'!R31</f>
        <v>0</v>
      </c>
      <c r="S31" s="89">
        <f>R31+'New Subscriptions'!S31</f>
        <v>0</v>
      </c>
      <c r="T31" s="89">
        <f>S31+'New Subscriptions'!T31</f>
        <v>0</v>
      </c>
      <c r="U31" s="89">
        <f>T31+'New Subscriptions'!U31</f>
        <v>0</v>
      </c>
      <c r="V31" s="98">
        <f>U31+'New Subscriptions'!V31</f>
        <v>0</v>
      </c>
      <c r="W31" s="89">
        <f>V31+'New Subscriptions'!W31</f>
        <v>0</v>
      </c>
      <c r="X31" s="89">
        <f>W31+'New Subscriptions'!X31</f>
        <v>0</v>
      </c>
      <c r="Y31" s="89">
        <f>X31+'New Subscriptions'!Y31</f>
        <v>0</v>
      </c>
      <c r="Z31" s="52"/>
    </row>
    <row r="32" spans="1:26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97">
        <f>'New Subscriptions'!F32</f>
        <v>0</v>
      </c>
      <c r="G32" s="93">
        <f>F32+'New Subscriptions'!G32</f>
        <v>0</v>
      </c>
      <c r="H32" s="93">
        <f>G32+'New Subscriptions'!H32</f>
        <v>0</v>
      </c>
      <c r="I32" s="93">
        <f>H32+'New Subscriptions'!I32</f>
        <v>0</v>
      </c>
      <c r="J32" s="97">
        <f>I32+'New Subscriptions'!J32</f>
        <v>0</v>
      </c>
      <c r="K32" s="93">
        <f>J32+'New Subscriptions'!K32</f>
        <v>0</v>
      </c>
      <c r="L32" s="93">
        <f>K32+'New Subscriptions'!L32</f>
        <v>0</v>
      </c>
      <c r="M32" s="93">
        <f>L32+'New Subscriptions'!M32</f>
        <v>0</v>
      </c>
      <c r="N32" s="97">
        <f>M32+'New Subscriptions'!N32</f>
        <v>0</v>
      </c>
      <c r="O32" s="93">
        <f>N32+'New Subscriptions'!O32</f>
        <v>0</v>
      </c>
      <c r="P32" s="93">
        <f>O32+'New Subscriptions'!P32</f>
        <v>0</v>
      </c>
      <c r="Q32" s="93">
        <f>P32+'New Subscriptions'!Q32</f>
        <v>0</v>
      </c>
      <c r="R32" s="97">
        <f>Q32+'New Subscriptions'!R32</f>
        <v>0</v>
      </c>
      <c r="S32" s="93">
        <f>R32+'New Subscriptions'!S32</f>
        <v>0</v>
      </c>
      <c r="T32" s="93">
        <f>S32+'New Subscriptions'!T32</f>
        <v>0</v>
      </c>
      <c r="U32" s="93">
        <f>T32+'New Subscriptions'!U32</f>
        <v>0</v>
      </c>
      <c r="V32" s="97">
        <f>U32+'New Subscriptions'!V32</f>
        <v>0</v>
      </c>
      <c r="W32" s="93">
        <f>V32+'New Subscriptions'!W32</f>
        <v>0</v>
      </c>
      <c r="X32" s="93">
        <f>W32+'New Subscriptions'!X32</f>
        <v>0</v>
      </c>
      <c r="Y32" s="93">
        <f>X32+'New Subscriptions'!Y32</f>
        <v>0</v>
      </c>
    </row>
    <row r="33" spans="1:26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97">
        <f>'New Subscriptions'!F33</f>
        <v>0</v>
      </c>
      <c r="G33" s="93">
        <f>F33+'New Subscriptions'!G33</f>
        <v>0</v>
      </c>
      <c r="H33" s="93">
        <f>G33+'New Subscriptions'!H33</f>
        <v>0</v>
      </c>
      <c r="I33" s="93">
        <f>H33+'New Subscriptions'!I33</f>
        <v>0</v>
      </c>
      <c r="J33" s="97">
        <f>I33+'New Subscriptions'!J33</f>
        <v>0</v>
      </c>
      <c r="K33" s="93">
        <f>J33+'New Subscriptions'!K33</f>
        <v>0</v>
      </c>
      <c r="L33" s="93">
        <f>K33+'New Subscriptions'!L33</f>
        <v>0</v>
      </c>
      <c r="M33" s="93">
        <f>L33+'New Subscriptions'!M33</f>
        <v>0</v>
      </c>
      <c r="N33" s="97">
        <f>M33+'New Subscriptions'!N33</f>
        <v>0</v>
      </c>
      <c r="O33" s="93">
        <f>N33+'New Subscriptions'!O33</f>
        <v>0</v>
      </c>
      <c r="P33" s="93">
        <f>O33+'New Subscriptions'!P33</f>
        <v>0</v>
      </c>
      <c r="Q33" s="93">
        <f>P33+'New Subscriptions'!Q33</f>
        <v>0</v>
      </c>
      <c r="R33" s="97">
        <f>Q33+'New Subscriptions'!R33</f>
        <v>0</v>
      </c>
      <c r="S33" s="93">
        <f>R33+'New Subscriptions'!S33</f>
        <v>0</v>
      </c>
      <c r="T33" s="93">
        <f>S33+'New Subscriptions'!T33</f>
        <v>0</v>
      </c>
      <c r="U33" s="93">
        <f>T33+'New Subscriptions'!U33</f>
        <v>0</v>
      </c>
      <c r="V33" s="97">
        <f>U33+'New Subscriptions'!V33</f>
        <v>0</v>
      </c>
      <c r="W33" s="93">
        <f>V33+'New Subscriptions'!W33</f>
        <v>0</v>
      </c>
      <c r="X33" s="93">
        <f>W33+'New Subscriptions'!X33</f>
        <v>0</v>
      </c>
      <c r="Y33" s="93">
        <f>X33+'New Subscriptions'!Y33</f>
        <v>0</v>
      </c>
    </row>
    <row r="34" spans="1:26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97">
        <f>'New Subscriptions'!F34</f>
        <v>0</v>
      </c>
      <c r="G34" s="93">
        <f>F34+'New Subscriptions'!G34</f>
        <v>0</v>
      </c>
      <c r="H34" s="93">
        <f>G34+'New Subscriptions'!H34</f>
        <v>0</v>
      </c>
      <c r="I34" s="93">
        <f>H34+'New Subscriptions'!I34</f>
        <v>0</v>
      </c>
      <c r="J34" s="97">
        <f>I34+'New Subscriptions'!J34</f>
        <v>0</v>
      </c>
      <c r="K34" s="93">
        <f>J34+'New Subscriptions'!K34</f>
        <v>0</v>
      </c>
      <c r="L34" s="93">
        <f>K34+'New Subscriptions'!L34</f>
        <v>0</v>
      </c>
      <c r="M34" s="93">
        <f>L34+'New Subscriptions'!M34</f>
        <v>0</v>
      </c>
      <c r="N34" s="97">
        <f>M34+'New Subscriptions'!N34</f>
        <v>0</v>
      </c>
      <c r="O34" s="93">
        <f>N34+'New Subscriptions'!O34</f>
        <v>0</v>
      </c>
      <c r="P34" s="93">
        <f>O34+'New Subscriptions'!P34</f>
        <v>0</v>
      </c>
      <c r="Q34" s="93">
        <f>P34+'New Subscriptions'!Q34</f>
        <v>0</v>
      </c>
      <c r="R34" s="97">
        <f>Q34+'New Subscriptions'!R34</f>
        <v>0</v>
      </c>
      <c r="S34" s="93">
        <f>R34+'New Subscriptions'!S34</f>
        <v>0</v>
      </c>
      <c r="T34" s="93">
        <f>S34+'New Subscriptions'!T34</f>
        <v>0</v>
      </c>
      <c r="U34" s="93">
        <f>T34+'New Subscriptions'!U34</f>
        <v>0</v>
      </c>
      <c r="V34" s="97">
        <f>U34+'New Subscriptions'!V34</f>
        <v>0</v>
      </c>
      <c r="W34" s="93">
        <f>V34+'New Subscriptions'!W34</f>
        <v>0</v>
      </c>
      <c r="X34" s="93">
        <f>W34+'New Subscriptions'!X34</f>
        <v>0</v>
      </c>
      <c r="Y34" s="93">
        <f>X34+'New Subscriptions'!Y34</f>
        <v>0</v>
      </c>
    </row>
    <row r="35" spans="1:26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97">
        <f>'New Subscriptions'!F35</f>
        <v>0</v>
      </c>
      <c r="G35" s="93">
        <f>F35+'New Subscriptions'!G35</f>
        <v>0</v>
      </c>
      <c r="H35" s="93">
        <f>G35+'New Subscriptions'!H35</f>
        <v>0</v>
      </c>
      <c r="I35" s="93">
        <f>H35+'New Subscriptions'!I35</f>
        <v>0</v>
      </c>
      <c r="J35" s="97">
        <f>I35+'New Subscriptions'!J35</f>
        <v>1</v>
      </c>
      <c r="K35" s="93">
        <f>J35+'New Subscriptions'!K35</f>
        <v>1</v>
      </c>
      <c r="L35" s="93">
        <f>K35+'New Subscriptions'!L35</f>
        <v>1</v>
      </c>
      <c r="M35" s="93">
        <f>L35+'New Subscriptions'!M35</f>
        <v>1</v>
      </c>
      <c r="N35" s="97">
        <f>M35+'New Subscriptions'!N35</f>
        <v>1</v>
      </c>
      <c r="O35" s="93">
        <f>N35+'New Subscriptions'!O35</f>
        <v>1</v>
      </c>
      <c r="P35" s="93">
        <f>O35+'New Subscriptions'!P35</f>
        <v>1</v>
      </c>
      <c r="Q35" s="93">
        <f>P35+'New Subscriptions'!Q35</f>
        <v>1</v>
      </c>
      <c r="R35" s="97">
        <f>Q35+'New Subscriptions'!R35</f>
        <v>1</v>
      </c>
      <c r="S35" s="93">
        <f>R35+'New Subscriptions'!S35</f>
        <v>1</v>
      </c>
      <c r="T35" s="93">
        <f>S35+'New Subscriptions'!T35</f>
        <v>1</v>
      </c>
      <c r="U35" s="93">
        <f>T35+'New Subscriptions'!U35</f>
        <v>1</v>
      </c>
      <c r="V35" s="97">
        <f>U35+'New Subscriptions'!V35</f>
        <v>1</v>
      </c>
      <c r="W35" s="93">
        <f>V35+'New Subscriptions'!W35</f>
        <v>1</v>
      </c>
      <c r="X35" s="93">
        <f>W35+'New Subscriptions'!X35</f>
        <v>1</v>
      </c>
      <c r="Y35" s="93">
        <f>X35+'New Subscriptions'!Y35</f>
        <v>1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B37" s="119" t="s">
        <v>166</v>
      </c>
      <c r="K37" s="42">
        <f>SUM(K3:K35)</f>
        <v>1</v>
      </c>
      <c r="L37" s="42">
        <f t="shared" ref="L37:Y37" si="0">SUM(L3:L35)</f>
        <v>1</v>
      </c>
      <c r="M37" s="42">
        <f t="shared" si="0"/>
        <v>1</v>
      </c>
      <c r="N37" s="68">
        <f t="shared" si="0"/>
        <v>1</v>
      </c>
      <c r="O37" s="42">
        <f t="shared" si="0"/>
        <v>3</v>
      </c>
      <c r="P37" s="42">
        <f t="shared" si="0"/>
        <v>3</v>
      </c>
      <c r="Q37" s="42">
        <f t="shared" si="0"/>
        <v>3</v>
      </c>
      <c r="R37" s="68">
        <f t="shared" si="0"/>
        <v>3</v>
      </c>
      <c r="S37" s="42">
        <f t="shared" si="0"/>
        <v>5</v>
      </c>
      <c r="T37" s="42">
        <f t="shared" si="0"/>
        <v>5</v>
      </c>
      <c r="U37" s="42">
        <f t="shared" si="0"/>
        <v>6</v>
      </c>
      <c r="V37" s="68">
        <f t="shared" si="0"/>
        <v>6</v>
      </c>
      <c r="W37" s="42">
        <f t="shared" si="0"/>
        <v>6</v>
      </c>
      <c r="X37" s="42">
        <f t="shared" si="0"/>
        <v>8</v>
      </c>
      <c r="Y37" s="42">
        <f t="shared" si="0"/>
        <v>8</v>
      </c>
    </row>
  </sheetData>
  <conditionalFormatting sqref="F3:Y35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B1" zoomScaleNormal="100" workbookViewId="0">
      <pane xSplit="4" ySplit="2" topLeftCell="F3" activePane="bottomRight" state="frozen"/>
      <selection activeCell="B1" sqref="B1"/>
      <selection pane="topRight" activeCell="E1" sqref="E1"/>
      <selection pane="bottomLeft" activeCell="B3" sqref="B3"/>
      <selection pane="bottomRight" activeCell="F3" sqref="F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203" t="s">
        <v>113</v>
      </c>
      <c r="G2" s="146" t="s">
        <v>114</v>
      </c>
      <c r="H2" s="146" t="s">
        <v>115</v>
      </c>
      <c r="I2" s="146" t="s">
        <v>116</v>
      </c>
      <c r="J2" s="203" t="s">
        <v>117</v>
      </c>
      <c r="K2" s="146" t="s">
        <v>118</v>
      </c>
      <c r="L2" s="146" t="s">
        <v>119</v>
      </c>
      <c r="M2" s="146" t="s">
        <v>120</v>
      </c>
      <c r="N2" s="203" t="s">
        <v>121</v>
      </c>
      <c r="O2" s="146" t="s">
        <v>122</v>
      </c>
      <c r="P2" s="146" t="s">
        <v>123</v>
      </c>
      <c r="Q2" s="146" t="s">
        <v>124</v>
      </c>
      <c r="R2" s="203" t="s">
        <v>125</v>
      </c>
      <c r="S2" s="146" t="s">
        <v>136</v>
      </c>
      <c r="T2" s="146" t="s">
        <v>126</v>
      </c>
      <c r="U2" s="146" t="s">
        <v>127</v>
      </c>
      <c r="V2" s="203" t="s">
        <v>128</v>
      </c>
      <c r="W2" s="146" t="s">
        <v>129</v>
      </c>
      <c r="X2" s="146" t="s">
        <v>130</v>
      </c>
      <c r="Y2" s="146" t="s">
        <v>131</v>
      </c>
      <c r="Z2" s="203"/>
    </row>
    <row r="3" spans="1:26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95">
        <f>'New Projects'!F3-'New Subscriptions'!F3</f>
        <v>0</v>
      </c>
      <c r="G3" s="96">
        <f>'New Projects'!G3-'New Subscriptions'!G3</f>
        <v>0</v>
      </c>
      <c r="H3" s="96">
        <f>'New Projects'!H3-'New Subscriptions'!H3</f>
        <v>0</v>
      </c>
      <c r="I3" s="96">
        <f>'New Projects'!I3-'New Subscriptions'!I3</f>
        <v>0</v>
      </c>
      <c r="J3" s="95">
        <f>'New Projects'!J3-'New Subscriptions'!J3</f>
        <v>0</v>
      </c>
      <c r="K3" s="96">
        <f>'New Projects'!K3-'New Subscriptions'!K3</f>
        <v>0</v>
      </c>
      <c r="L3" s="96">
        <f>'New Projects'!L3-'New Subscriptions'!L3</f>
        <v>0</v>
      </c>
      <c r="M3" s="96">
        <f>'New Projects'!M3-'New Subscriptions'!M3</f>
        <v>0</v>
      </c>
      <c r="N3" s="95">
        <f>'New Projects'!N3-'New Subscriptions'!N3</f>
        <v>0</v>
      </c>
      <c r="O3" s="96">
        <f>'New Projects'!O3-'New Subscriptions'!O3</f>
        <v>0</v>
      </c>
      <c r="P3" s="96">
        <f>'New Projects'!P3-'New Subscriptions'!P3</f>
        <v>0</v>
      </c>
      <c r="Q3" s="96">
        <f>'New Projects'!Q3-'New Subscriptions'!Q3</f>
        <v>0</v>
      </c>
      <c r="R3" s="95">
        <f>'New Projects'!R3-'New Subscriptions'!R3</f>
        <v>0</v>
      </c>
      <c r="S3" s="96">
        <f>'New Projects'!S3-'New Subscriptions'!S3</f>
        <v>0</v>
      </c>
      <c r="T3" s="96">
        <f>'New Projects'!T3-'New Subscriptions'!T3</f>
        <v>0</v>
      </c>
      <c r="U3" s="96">
        <f>'New Projects'!U3-'New Subscriptions'!U3</f>
        <v>0</v>
      </c>
      <c r="V3" s="95">
        <f>'New Projects'!V3-'New Subscriptions'!V3</f>
        <v>0</v>
      </c>
      <c r="W3" s="96">
        <f>'New Projects'!W3-'New Subscriptions'!W3</f>
        <v>0</v>
      </c>
      <c r="X3" s="96">
        <f>'New Projects'!X3-'New Subscriptions'!X3</f>
        <v>0</v>
      </c>
      <c r="Y3" s="96">
        <f>'New Projects'!Y3-'New Subscriptions'!Y3</f>
        <v>0</v>
      </c>
      <c r="Z3" s="34"/>
    </row>
    <row r="4" spans="1:26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60">
        <f>'New Projects'!E4</f>
        <v>3</v>
      </c>
      <c r="F4" s="97">
        <f>'New Projects'!F4-'New Subscriptions'!F4</f>
        <v>0</v>
      </c>
      <c r="G4" s="93">
        <f>'New Projects'!G4-'New Subscriptions'!G4</f>
        <v>0</v>
      </c>
      <c r="H4" s="93">
        <f>'New Projects'!H4-'New Subscriptions'!H4</f>
        <v>0</v>
      </c>
      <c r="I4" s="93">
        <f>'New Projects'!I4-'New Subscriptions'!I4</f>
        <v>0</v>
      </c>
      <c r="J4" s="97">
        <f>'New Projects'!J4-'New Subscriptions'!J4</f>
        <v>0</v>
      </c>
      <c r="K4" s="93">
        <f>'New Projects'!K4-'New Subscriptions'!K4</f>
        <v>0</v>
      </c>
      <c r="L4" s="93">
        <f>'New Projects'!L4-'New Subscriptions'!L4</f>
        <v>0</v>
      </c>
      <c r="M4" s="93">
        <f>'New Projects'!M4-'New Subscriptions'!M4</f>
        <v>0</v>
      </c>
      <c r="N4" s="97">
        <f>'New Projects'!N4-'New Subscriptions'!N4</f>
        <v>0</v>
      </c>
      <c r="O4" s="93">
        <f>'New Projects'!O4-'New Subscriptions'!O4</f>
        <v>0</v>
      </c>
      <c r="P4" s="93">
        <f>'New Projects'!P4-'New Subscriptions'!P4</f>
        <v>0</v>
      </c>
      <c r="Q4" s="93">
        <f>'New Projects'!Q4-'New Subscriptions'!Q4</f>
        <v>0</v>
      </c>
      <c r="R4" s="97">
        <f>'New Projects'!R4-'New Subscriptions'!R4</f>
        <v>0</v>
      </c>
      <c r="S4" s="93">
        <f>'New Projects'!S4-'New Subscriptions'!S4</f>
        <v>0</v>
      </c>
      <c r="T4" s="93">
        <f>'New Projects'!T4-'New Subscriptions'!T4</f>
        <v>0</v>
      </c>
      <c r="U4" s="93">
        <f>'New Projects'!U4-'New Subscriptions'!U4</f>
        <v>0</v>
      </c>
      <c r="V4" s="97">
        <f>'New Projects'!V4-'New Subscriptions'!V4</f>
        <v>0</v>
      </c>
      <c r="W4" s="93">
        <f>'New Projects'!W4-'New Subscriptions'!W4</f>
        <v>0</v>
      </c>
      <c r="X4" s="93">
        <f>'New Projects'!X4-'New Subscriptions'!X4</f>
        <v>0</v>
      </c>
      <c r="Y4" s="93">
        <f>'New Projects'!Y4-'New Subscriptions'!Y4</f>
        <v>0</v>
      </c>
    </row>
    <row r="5" spans="1:26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61">
        <f>'New Projects'!E5</f>
        <v>3</v>
      </c>
      <c r="F5" s="98">
        <f>'New Projects'!F5-'New Subscriptions'!F5</f>
        <v>0</v>
      </c>
      <c r="G5" s="89">
        <f>'New Projects'!G5-'New Subscriptions'!G5</f>
        <v>0</v>
      </c>
      <c r="H5" s="89">
        <f>'New Projects'!H5-'New Subscriptions'!H5</f>
        <v>0</v>
      </c>
      <c r="I5" s="89">
        <f>'New Projects'!I5-'New Subscriptions'!I5</f>
        <v>0</v>
      </c>
      <c r="J5" s="98">
        <f>'New Projects'!J5-'New Subscriptions'!J5</f>
        <v>0</v>
      </c>
      <c r="K5" s="89">
        <f>'New Projects'!K5-'New Subscriptions'!K5</f>
        <v>0</v>
      </c>
      <c r="L5" s="89">
        <f>'New Projects'!L5-'New Subscriptions'!L5</f>
        <v>0</v>
      </c>
      <c r="M5" s="89">
        <f>'New Projects'!M5-'New Subscriptions'!M5</f>
        <v>0</v>
      </c>
      <c r="N5" s="98">
        <f>'New Projects'!N5-'New Subscriptions'!N5</f>
        <v>0</v>
      </c>
      <c r="O5" s="89">
        <f>'New Projects'!O5-'New Subscriptions'!O5</f>
        <v>0</v>
      </c>
      <c r="P5" s="89">
        <f>'New Projects'!P5-'New Subscriptions'!P5</f>
        <v>0</v>
      </c>
      <c r="Q5" s="89">
        <f>'New Projects'!Q5-'New Subscriptions'!Q5</f>
        <v>0</v>
      </c>
      <c r="R5" s="98">
        <f>'New Projects'!R5-'New Subscriptions'!R5</f>
        <v>0</v>
      </c>
      <c r="S5" s="89">
        <f>'New Projects'!S5-'New Subscriptions'!S5</f>
        <v>0</v>
      </c>
      <c r="T5" s="89">
        <f>'New Projects'!T5-'New Subscriptions'!T5</f>
        <v>0</v>
      </c>
      <c r="U5" s="89">
        <f>'New Projects'!U5-'New Subscriptions'!U5</f>
        <v>0</v>
      </c>
      <c r="V5" s="98">
        <f>'New Projects'!V5-'New Subscriptions'!V5</f>
        <v>0</v>
      </c>
      <c r="W5" s="89">
        <f>'New Projects'!W5-'New Subscriptions'!W5</f>
        <v>0</v>
      </c>
      <c r="X5" s="89">
        <f>'New Projects'!X5-'New Subscriptions'!X5</f>
        <v>0</v>
      </c>
      <c r="Y5" s="89">
        <f>'New Projects'!Y5-'New Subscriptions'!Y5</f>
        <v>0</v>
      </c>
      <c r="Z5" s="52"/>
    </row>
    <row r="6" spans="1:26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97">
        <f>'New Projects'!F6-'New Subscriptions'!F6</f>
        <v>0</v>
      </c>
      <c r="G6" s="93">
        <f>'New Projects'!G6-'New Subscriptions'!G6</f>
        <v>0</v>
      </c>
      <c r="H6" s="93">
        <f>'New Projects'!H6-'New Subscriptions'!H6</f>
        <v>0</v>
      </c>
      <c r="I6" s="93">
        <f>'New Projects'!I6-'New Subscriptions'!I6</f>
        <v>0</v>
      </c>
      <c r="J6" s="97">
        <f>'New Projects'!J6-'New Subscriptions'!J6</f>
        <v>0</v>
      </c>
      <c r="K6" s="93">
        <f>'New Projects'!K6-'New Subscriptions'!K6</f>
        <v>0</v>
      </c>
      <c r="L6" s="93">
        <f>'New Projects'!L6-'New Subscriptions'!L6</f>
        <v>0</v>
      </c>
      <c r="M6" s="93">
        <f>'New Projects'!M6-'New Subscriptions'!M6</f>
        <v>0</v>
      </c>
      <c r="N6" s="97">
        <f>'New Projects'!N6-'New Subscriptions'!N6</f>
        <v>0</v>
      </c>
      <c r="O6" s="93">
        <f>'New Projects'!O6-'New Subscriptions'!O6</f>
        <v>0</v>
      </c>
      <c r="P6" s="93">
        <f>'New Projects'!P6-'New Subscriptions'!P6</f>
        <v>0</v>
      </c>
      <c r="Q6" s="93">
        <f>'New Projects'!Q6-'New Subscriptions'!Q6</f>
        <v>0</v>
      </c>
      <c r="R6" s="97">
        <f>'New Projects'!R6-'New Subscriptions'!R6</f>
        <v>0</v>
      </c>
      <c r="S6" s="93">
        <f>'New Projects'!S6-'New Subscriptions'!S6</f>
        <v>0</v>
      </c>
      <c r="T6" s="93">
        <f>'New Projects'!T6-'New Subscriptions'!T6</f>
        <v>0</v>
      </c>
      <c r="U6" s="93">
        <f>'New Projects'!U6-'New Subscriptions'!U6</f>
        <v>0</v>
      </c>
      <c r="V6" s="97">
        <f>'New Projects'!V6-'New Subscriptions'!V6</f>
        <v>0</v>
      </c>
      <c r="W6" s="93">
        <f>'New Projects'!W6-'New Subscriptions'!W6</f>
        <v>0</v>
      </c>
      <c r="X6" s="93">
        <f>'New Projects'!X6-'New Subscriptions'!X6</f>
        <v>2</v>
      </c>
      <c r="Y6" s="93">
        <f>'New Projects'!Y6-'New Subscriptions'!Y6</f>
        <v>0</v>
      </c>
    </row>
    <row r="7" spans="1:26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61">
        <f>'New Projects'!E7</f>
        <v>4</v>
      </c>
      <c r="F7" s="98">
        <f>'New Projects'!F7-'New Subscriptions'!F7</f>
        <v>0</v>
      </c>
      <c r="G7" s="89">
        <f>'New Projects'!G7-'New Subscriptions'!G7</f>
        <v>0</v>
      </c>
      <c r="H7" s="89">
        <f>'New Projects'!H7-'New Subscriptions'!H7</f>
        <v>0</v>
      </c>
      <c r="I7" s="89">
        <f>'New Projects'!I7-'New Subscriptions'!I7</f>
        <v>0</v>
      </c>
      <c r="J7" s="98">
        <f>'New Projects'!J7-'New Subscriptions'!J7</f>
        <v>0</v>
      </c>
      <c r="K7" s="89">
        <f>'New Projects'!K7-'New Subscriptions'!K7</f>
        <v>0</v>
      </c>
      <c r="L7" s="89">
        <f>'New Projects'!L7-'New Subscriptions'!L7</f>
        <v>0</v>
      </c>
      <c r="M7" s="89">
        <f>'New Projects'!M7-'New Subscriptions'!M7</f>
        <v>0</v>
      </c>
      <c r="N7" s="98">
        <f>'New Projects'!N7-'New Subscriptions'!N7</f>
        <v>0</v>
      </c>
      <c r="O7" s="89">
        <f>'New Projects'!O7-'New Subscriptions'!O7</f>
        <v>0</v>
      </c>
      <c r="P7" s="89">
        <f>'New Projects'!P7-'New Subscriptions'!P7</f>
        <v>0</v>
      </c>
      <c r="Q7" s="89">
        <f>'New Projects'!Q7-'New Subscriptions'!Q7</f>
        <v>0</v>
      </c>
      <c r="R7" s="98">
        <f>'New Projects'!R7-'New Subscriptions'!R7</f>
        <v>0</v>
      </c>
      <c r="S7" s="89">
        <f>'New Projects'!S7-'New Subscriptions'!S7</f>
        <v>0</v>
      </c>
      <c r="T7" s="89">
        <f>'New Projects'!T7-'New Subscriptions'!T7</f>
        <v>0</v>
      </c>
      <c r="U7" s="89">
        <f>'New Projects'!U7-'New Subscriptions'!U7</f>
        <v>0</v>
      </c>
      <c r="V7" s="98">
        <f>'New Projects'!V7-'New Subscriptions'!V7</f>
        <v>0</v>
      </c>
      <c r="W7" s="89">
        <f>'New Projects'!W7-'New Subscriptions'!W7</f>
        <v>0</v>
      </c>
      <c r="X7" s="89">
        <f>'New Projects'!X7-'New Subscriptions'!X7</f>
        <v>0</v>
      </c>
      <c r="Y7" s="89">
        <f>'New Projects'!Y7-'New Subscriptions'!Y7</f>
        <v>0</v>
      </c>
      <c r="Z7" s="52"/>
    </row>
    <row r="8" spans="1:26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97">
        <f>'New Projects'!F8-'New Subscriptions'!F8</f>
        <v>0</v>
      </c>
      <c r="G8" s="93">
        <f>'New Projects'!G8-'New Subscriptions'!G8</f>
        <v>0</v>
      </c>
      <c r="H8" s="93">
        <f>'New Projects'!H8-'New Subscriptions'!H8</f>
        <v>0</v>
      </c>
      <c r="I8" s="93">
        <f>'New Projects'!I8-'New Subscriptions'!I8</f>
        <v>0</v>
      </c>
      <c r="J8" s="97">
        <f>'New Projects'!J8-'New Subscriptions'!J8</f>
        <v>0</v>
      </c>
      <c r="K8" s="93">
        <f>'New Projects'!K8-'New Subscriptions'!K8</f>
        <v>0</v>
      </c>
      <c r="L8" s="93">
        <f>'New Projects'!L8-'New Subscriptions'!L8</f>
        <v>0</v>
      </c>
      <c r="M8" s="93">
        <f>'New Projects'!M8-'New Subscriptions'!M8</f>
        <v>0</v>
      </c>
      <c r="N8" s="97">
        <f>'New Projects'!N8-'New Subscriptions'!N8</f>
        <v>0</v>
      </c>
      <c r="O8" s="93">
        <f>'New Projects'!O8-'New Subscriptions'!O8</f>
        <v>0</v>
      </c>
      <c r="P8" s="93">
        <f>'New Projects'!P8-'New Subscriptions'!P8</f>
        <v>0</v>
      </c>
      <c r="Q8" s="93">
        <f>'New Projects'!Q8-'New Subscriptions'!Q8</f>
        <v>0</v>
      </c>
      <c r="R8" s="97">
        <f>'New Projects'!R8-'New Subscriptions'!R8</f>
        <v>0</v>
      </c>
      <c r="S8" s="93">
        <f>'New Projects'!S8-'New Subscriptions'!S8</f>
        <v>0</v>
      </c>
      <c r="T8" s="93">
        <f>'New Projects'!T8-'New Subscriptions'!T8</f>
        <v>0</v>
      </c>
      <c r="U8" s="93">
        <f>'New Projects'!U8-'New Subscriptions'!U8</f>
        <v>0</v>
      </c>
      <c r="V8" s="97">
        <f>'New Projects'!V8-'New Subscriptions'!V8</f>
        <v>0</v>
      </c>
      <c r="W8" s="93">
        <f>'New Projects'!W8-'New Subscriptions'!W8</f>
        <v>0</v>
      </c>
      <c r="X8" s="93">
        <f>'New Projects'!X8-'New Subscriptions'!X8</f>
        <v>0</v>
      </c>
      <c r="Y8" s="93">
        <f>'New Projects'!Y8-'New Subscriptions'!Y8</f>
        <v>0</v>
      </c>
    </row>
    <row r="9" spans="1:26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61">
        <f>'New Projects'!E9</f>
        <v>4</v>
      </c>
      <c r="F9" s="98">
        <f>'New Projects'!F9-'New Subscriptions'!F9</f>
        <v>0</v>
      </c>
      <c r="G9" s="89">
        <f>'New Projects'!G9-'New Subscriptions'!G9</f>
        <v>0</v>
      </c>
      <c r="H9" s="89">
        <f>'New Projects'!H9-'New Subscriptions'!H9</f>
        <v>0</v>
      </c>
      <c r="I9" s="89">
        <f>'New Projects'!I9-'New Subscriptions'!I9</f>
        <v>0</v>
      </c>
      <c r="J9" s="98">
        <f>'New Projects'!J9-'New Subscriptions'!J9</f>
        <v>0</v>
      </c>
      <c r="K9" s="89">
        <f>'New Projects'!K9-'New Subscriptions'!K9</f>
        <v>0</v>
      </c>
      <c r="L9" s="89">
        <f>'New Projects'!L9-'New Subscriptions'!L9</f>
        <v>0</v>
      </c>
      <c r="M9" s="89">
        <f>'New Projects'!M9-'New Subscriptions'!M9</f>
        <v>0</v>
      </c>
      <c r="N9" s="98">
        <f>'New Projects'!N9-'New Subscriptions'!N9</f>
        <v>0</v>
      </c>
      <c r="O9" s="89">
        <f>'New Projects'!O9-'New Subscriptions'!O9</f>
        <v>0</v>
      </c>
      <c r="P9" s="89">
        <f>'New Projects'!P9-'New Subscriptions'!P9</f>
        <v>0</v>
      </c>
      <c r="Q9" s="89">
        <f>'New Projects'!Q9-'New Subscriptions'!Q9</f>
        <v>0</v>
      </c>
      <c r="R9" s="98">
        <f>'New Projects'!R9-'New Subscriptions'!R9</f>
        <v>0</v>
      </c>
      <c r="S9" s="89">
        <f>'New Projects'!S9-'New Subscriptions'!S9</f>
        <v>0</v>
      </c>
      <c r="T9" s="89">
        <f>'New Projects'!T9-'New Subscriptions'!T9</f>
        <v>0</v>
      </c>
      <c r="U9" s="89">
        <f>'New Projects'!U9-'New Subscriptions'!U9</f>
        <v>0</v>
      </c>
      <c r="V9" s="98">
        <f>'New Projects'!V9-'New Subscriptions'!V9</f>
        <v>0</v>
      </c>
      <c r="W9" s="89">
        <f>'New Projects'!W9-'New Subscriptions'!W9</f>
        <v>0</v>
      </c>
      <c r="X9" s="89">
        <f>'New Projects'!X9-'New Subscriptions'!X9</f>
        <v>0</v>
      </c>
      <c r="Y9" s="89">
        <f>'New Projects'!Y9-'New Subscriptions'!Y9</f>
        <v>0</v>
      </c>
      <c r="Z9" s="52"/>
    </row>
    <row r="10" spans="1:26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97">
        <f>'New Projects'!F10-'New Subscriptions'!F10</f>
        <v>0</v>
      </c>
      <c r="G10" s="93">
        <f>'New Projects'!G10-'New Subscriptions'!G10</f>
        <v>0</v>
      </c>
      <c r="H10" s="93">
        <f>'New Projects'!H10-'New Subscriptions'!H10</f>
        <v>0</v>
      </c>
      <c r="I10" s="93">
        <f>'New Projects'!I10-'New Subscriptions'!I10</f>
        <v>0</v>
      </c>
      <c r="J10" s="97">
        <f>'New Projects'!J10-'New Subscriptions'!J10</f>
        <v>0</v>
      </c>
      <c r="K10" s="93">
        <f>'New Projects'!K10-'New Subscriptions'!K10</f>
        <v>0</v>
      </c>
      <c r="L10" s="93">
        <f>'New Projects'!L10-'New Subscriptions'!L10</f>
        <v>0</v>
      </c>
      <c r="M10" s="93">
        <f>'New Projects'!M10-'New Subscriptions'!M10</f>
        <v>0</v>
      </c>
      <c r="N10" s="97">
        <f>'New Projects'!N10-'New Subscriptions'!N10</f>
        <v>0</v>
      </c>
      <c r="O10" s="93">
        <f>'New Projects'!O10-'New Subscriptions'!O10</f>
        <v>0</v>
      </c>
      <c r="P10" s="93">
        <f>'New Projects'!P10-'New Subscriptions'!P10</f>
        <v>0</v>
      </c>
      <c r="Q10" s="93">
        <f>'New Projects'!Q10-'New Subscriptions'!Q10</f>
        <v>0</v>
      </c>
      <c r="R10" s="97">
        <f>'New Projects'!R10-'New Subscriptions'!R10</f>
        <v>0</v>
      </c>
      <c r="S10" s="93">
        <f>'New Projects'!S10-'New Subscriptions'!S10</f>
        <v>0</v>
      </c>
      <c r="T10" s="93">
        <f>'New Projects'!T10-'New Subscriptions'!T10</f>
        <v>0</v>
      </c>
      <c r="U10" s="93">
        <f>'New Projects'!U10-'New Subscriptions'!U10</f>
        <v>0</v>
      </c>
      <c r="V10" s="97">
        <f>'New Projects'!V10-'New Subscriptions'!V10</f>
        <v>0</v>
      </c>
      <c r="W10" s="93">
        <f>'New Projects'!W10-'New Subscriptions'!W10</f>
        <v>0</v>
      </c>
      <c r="X10" s="93">
        <f>'New Projects'!X10-'New Subscriptions'!X10</f>
        <v>0</v>
      </c>
      <c r="Y10" s="93">
        <f>'New Projects'!Y10-'New Subscriptions'!Y10</f>
        <v>0</v>
      </c>
    </row>
    <row r="11" spans="1:26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98">
        <f>'New Projects'!F11-'New Subscriptions'!F11</f>
        <v>0</v>
      </c>
      <c r="G11" s="89">
        <f>'New Projects'!G11-'New Subscriptions'!G11</f>
        <v>0</v>
      </c>
      <c r="H11" s="89">
        <f>'New Projects'!H11-'New Subscriptions'!H11</f>
        <v>0</v>
      </c>
      <c r="I11" s="89">
        <f>'New Projects'!I11-'New Subscriptions'!I11</f>
        <v>0</v>
      </c>
      <c r="J11" s="98">
        <f>'New Projects'!J11-'New Subscriptions'!J11</f>
        <v>0</v>
      </c>
      <c r="K11" s="89">
        <f>'New Projects'!K11-'New Subscriptions'!K11</f>
        <v>0</v>
      </c>
      <c r="L11" s="89">
        <f>'New Projects'!L11-'New Subscriptions'!L11</f>
        <v>0</v>
      </c>
      <c r="M11" s="89">
        <f>'New Projects'!M11-'New Subscriptions'!M11</f>
        <v>0</v>
      </c>
      <c r="N11" s="98">
        <f>'New Projects'!N11-'New Subscriptions'!N11</f>
        <v>0</v>
      </c>
      <c r="O11" s="89">
        <f>'New Projects'!O11-'New Subscriptions'!O11</f>
        <v>0</v>
      </c>
      <c r="P11" s="89">
        <f>'New Projects'!P11-'New Subscriptions'!P11</f>
        <v>0</v>
      </c>
      <c r="Q11" s="89">
        <f>'New Projects'!Q11-'New Subscriptions'!Q11</f>
        <v>0</v>
      </c>
      <c r="R11" s="98">
        <f>'New Projects'!R11-'New Subscriptions'!R11</f>
        <v>0</v>
      </c>
      <c r="S11" s="89">
        <f>'New Projects'!S11-'New Subscriptions'!S11</f>
        <v>0</v>
      </c>
      <c r="T11" s="89">
        <f>'New Projects'!T11-'New Subscriptions'!T11</f>
        <v>0</v>
      </c>
      <c r="U11" s="89">
        <f>'New Projects'!U11-'New Subscriptions'!U11</f>
        <v>0</v>
      </c>
      <c r="V11" s="98">
        <f>'New Projects'!V11-'New Subscriptions'!V11</f>
        <v>0</v>
      </c>
      <c r="W11" s="89">
        <f>'New Projects'!W11-'New Subscriptions'!W11</f>
        <v>0</v>
      </c>
      <c r="X11" s="89">
        <f>'New Projects'!X11-'New Subscriptions'!X11</f>
        <v>0</v>
      </c>
      <c r="Y11" s="89">
        <f>'New Projects'!Y11-'New Subscriptions'!Y11</f>
        <v>0</v>
      </c>
      <c r="Z11" s="52"/>
    </row>
    <row r="12" spans="1:26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97">
        <f>'New Projects'!F12-'New Subscriptions'!F12</f>
        <v>0</v>
      </c>
      <c r="G12" s="93">
        <f>'New Projects'!G12-'New Subscriptions'!G12</f>
        <v>0</v>
      </c>
      <c r="H12" s="93">
        <f>'New Projects'!H12-'New Subscriptions'!H12</f>
        <v>0</v>
      </c>
      <c r="I12" s="93">
        <f>'New Projects'!I12-'New Subscriptions'!I12</f>
        <v>0</v>
      </c>
      <c r="J12" s="97">
        <f>'New Projects'!J12-'New Subscriptions'!J12</f>
        <v>0</v>
      </c>
      <c r="K12" s="93">
        <f>'New Projects'!K12-'New Subscriptions'!K12</f>
        <v>0</v>
      </c>
      <c r="L12" s="93">
        <f>'New Projects'!L12-'New Subscriptions'!L12</f>
        <v>0</v>
      </c>
      <c r="M12" s="93">
        <f>'New Projects'!M12-'New Subscriptions'!M12</f>
        <v>0</v>
      </c>
      <c r="N12" s="97">
        <f>'New Projects'!N12-'New Subscriptions'!N12</f>
        <v>0</v>
      </c>
      <c r="O12" s="93">
        <f>'New Projects'!O12-'New Subscriptions'!O12</f>
        <v>0</v>
      </c>
      <c r="P12" s="93">
        <f>'New Projects'!P12-'New Subscriptions'!P12</f>
        <v>0</v>
      </c>
      <c r="Q12" s="93">
        <f>'New Projects'!Q12-'New Subscriptions'!Q12</f>
        <v>0</v>
      </c>
      <c r="R12" s="97">
        <f>'New Projects'!R12-'New Subscriptions'!R12</f>
        <v>0</v>
      </c>
      <c r="S12" s="93">
        <f>'New Projects'!S12-'New Subscriptions'!S12</f>
        <v>0</v>
      </c>
      <c r="T12" s="93">
        <f>'New Projects'!T12-'New Subscriptions'!T12</f>
        <v>0</v>
      </c>
      <c r="U12" s="93">
        <f>'New Projects'!U12-'New Subscriptions'!U12</f>
        <v>0</v>
      </c>
      <c r="V12" s="97">
        <f>'New Projects'!V12-'New Subscriptions'!V12</f>
        <v>0</v>
      </c>
      <c r="W12" s="93">
        <f>'New Projects'!W12-'New Subscriptions'!W12</f>
        <v>0</v>
      </c>
      <c r="X12" s="93">
        <f>'New Projects'!X12-'New Subscriptions'!X12</f>
        <v>0</v>
      </c>
      <c r="Y12" s="93">
        <f>'New Projects'!Y12-'New Subscriptions'!Y12</f>
        <v>0</v>
      </c>
    </row>
    <row r="13" spans="1:26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98">
        <f>'New Projects'!F13-'New Subscriptions'!F13</f>
        <v>0</v>
      </c>
      <c r="G13" s="89">
        <f>'New Projects'!G13-'New Subscriptions'!G13</f>
        <v>0</v>
      </c>
      <c r="H13" s="89">
        <f>'New Projects'!H13-'New Subscriptions'!H13</f>
        <v>0</v>
      </c>
      <c r="I13" s="89">
        <f>'New Projects'!I13-'New Subscriptions'!I13</f>
        <v>0</v>
      </c>
      <c r="J13" s="98">
        <f>'New Projects'!J13-'New Subscriptions'!J13</f>
        <v>0</v>
      </c>
      <c r="K13" s="89">
        <f>'New Projects'!K13-'New Subscriptions'!K13</f>
        <v>0</v>
      </c>
      <c r="L13" s="89">
        <f>'New Projects'!L13-'New Subscriptions'!L13</f>
        <v>0</v>
      </c>
      <c r="M13" s="89">
        <f>'New Projects'!M13-'New Subscriptions'!M13</f>
        <v>0</v>
      </c>
      <c r="N13" s="98">
        <f>'New Projects'!N13-'New Subscriptions'!N13</f>
        <v>0</v>
      </c>
      <c r="O13" s="89">
        <f>'New Projects'!O13-'New Subscriptions'!O13</f>
        <v>0</v>
      </c>
      <c r="P13" s="89">
        <f>'New Projects'!P13-'New Subscriptions'!P13</f>
        <v>0</v>
      </c>
      <c r="Q13" s="89">
        <f>'New Projects'!Q13-'New Subscriptions'!Q13</f>
        <v>0</v>
      </c>
      <c r="R13" s="98">
        <f>'New Projects'!R13-'New Subscriptions'!R13</f>
        <v>0</v>
      </c>
      <c r="S13" s="89">
        <f>'New Projects'!S13-'New Subscriptions'!S13</f>
        <v>0</v>
      </c>
      <c r="T13" s="89">
        <f>'New Projects'!T13-'New Subscriptions'!T13</f>
        <v>0</v>
      </c>
      <c r="U13" s="89">
        <f>'New Projects'!U13-'New Subscriptions'!U13</f>
        <v>0</v>
      </c>
      <c r="V13" s="98">
        <f>'New Projects'!V13-'New Subscriptions'!V13</f>
        <v>0</v>
      </c>
      <c r="W13" s="89">
        <f>'New Projects'!W13-'New Subscriptions'!W13</f>
        <v>0</v>
      </c>
      <c r="X13" s="89">
        <f>'New Projects'!X13-'New Subscriptions'!X13</f>
        <v>0</v>
      </c>
      <c r="Y13" s="89">
        <f>'New Projects'!Y13-'New Subscriptions'!Y13</f>
        <v>0</v>
      </c>
      <c r="Z13" s="52"/>
    </row>
    <row r="14" spans="1:26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97">
        <f>'New Projects'!F14-'New Subscriptions'!F14</f>
        <v>0</v>
      </c>
      <c r="G14" s="93">
        <f>'New Projects'!G14-'New Subscriptions'!G14</f>
        <v>0</v>
      </c>
      <c r="H14" s="93">
        <f>'New Projects'!H14-'New Subscriptions'!H14</f>
        <v>0</v>
      </c>
      <c r="I14" s="93">
        <f>'New Projects'!I14-'New Subscriptions'!I14</f>
        <v>0</v>
      </c>
      <c r="J14" s="97">
        <f>'New Projects'!J14-'New Subscriptions'!J14</f>
        <v>0</v>
      </c>
      <c r="K14" s="93">
        <f>'New Projects'!K14-'New Subscriptions'!K14</f>
        <v>0</v>
      </c>
      <c r="L14" s="93">
        <f>'New Projects'!L14-'New Subscriptions'!L14</f>
        <v>0</v>
      </c>
      <c r="M14" s="93">
        <f>'New Projects'!M14-'New Subscriptions'!M14</f>
        <v>0</v>
      </c>
      <c r="N14" s="97">
        <f>'New Projects'!N14-'New Subscriptions'!N14</f>
        <v>1</v>
      </c>
      <c r="O14" s="93">
        <f>'New Projects'!O14-'New Subscriptions'!O14</f>
        <v>0</v>
      </c>
      <c r="P14" s="93">
        <f>'New Projects'!P14-'New Subscriptions'!P14</f>
        <v>0</v>
      </c>
      <c r="Q14" s="93">
        <f>'New Projects'!Q14-'New Subscriptions'!Q14</f>
        <v>0</v>
      </c>
      <c r="R14" s="97">
        <f>'New Projects'!R14-'New Subscriptions'!R14</f>
        <v>0</v>
      </c>
      <c r="S14" s="93">
        <f>'New Projects'!S14-'New Subscriptions'!S14</f>
        <v>0</v>
      </c>
      <c r="T14" s="93">
        <f>'New Projects'!T14-'New Subscriptions'!T14</f>
        <v>0</v>
      </c>
      <c r="U14" s="93">
        <f>'New Projects'!U14-'New Subscriptions'!U14</f>
        <v>2</v>
      </c>
      <c r="V14" s="97">
        <f>'New Projects'!V14-'New Subscriptions'!V14</f>
        <v>0</v>
      </c>
      <c r="W14" s="93">
        <f>'New Projects'!W14-'New Subscriptions'!W14</f>
        <v>0</v>
      </c>
      <c r="X14" s="93">
        <f>'New Projects'!X14-'New Subscriptions'!X14</f>
        <v>0</v>
      </c>
      <c r="Y14" s="93">
        <f>'New Projects'!Y14-'New Subscriptions'!Y14</f>
        <v>0</v>
      </c>
    </row>
    <row r="15" spans="1:26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98">
        <f>'New Projects'!F15-'New Subscriptions'!F15</f>
        <v>0</v>
      </c>
      <c r="G15" s="89">
        <f>'New Projects'!G15-'New Subscriptions'!G15</f>
        <v>0</v>
      </c>
      <c r="H15" s="89">
        <f>'New Projects'!H15-'New Subscriptions'!H15</f>
        <v>0</v>
      </c>
      <c r="I15" s="89">
        <f>'New Projects'!I15-'New Subscriptions'!I15</f>
        <v>0</v>
      </c>
      <c r="J15" s="98">
        <f>'New Projects'!J15-'New Subscriptions'!J15</f>
        <v>0</v>
      </c>
      <c r="K15" s="89">
        <f>'New Projects'!K15-'New Subscriptions'!K15</f>
        <v>0</v>
      </c>
      <c r="L15" s="89">
        <f>'New Projects'!L15-'New Subscriptions'!L15</f>
        <v>0</v>
      </c>
      <c r="M15" s="89">
        <f>'New Projects'!M15-'New Subscriptions'!M15</f>
        <v>0</v>
      </c>
      <c r="N15" s="98">
        <f>'New Projects'!N15-'New Subscriptions'!N15</f>
        <v>0</v>
      </c>
      <c r="O15" s="89">
        <f>'New Projects'!O15-'New Subscriptions'!O15</f>
        <v>0</v>
      </c>
      <c r="P15" s="89">
        <f>'New Projects'!P15-'New Subscriptions'!P15</f>
        <v>0</v>
      </c>
      <c r="Q15" s="89">
        <f>'New Projects'!Q15-'New Subscriptions'!Q15</f>
        <v>0</v>
      </c>
      <c r="R15" s="98">
        <f>'New Projects'!R15-'New Subscriptions'!R15</f>
        <v>0</v>
      </c>
      <c r="S15" s="89">
        <f>'New Projects'!S15-'New Subscriptions'!S15</f>
        <v>0</v>
      </c>
      <c r="T15" s="89">
        <f>'New Projects'!T15-'New Subscriptions'!T15</f>
        <v>0</v>
      </c>
      <c r="U15" s="89">
        <f>'New Projects'!U15-'New Subscriptions'!U15</f>
        <v>0</v>
      </c>
      <c r="V15" s="98">
        <f>'New Projects'!V15-'New Subscriptions'!V15</f>
        <v>0</v>
      </c>
      <c r="W15" s="89">
        <f>'New Projects'!W15-'New Subscriptions'!W15</f>
        <v>0</v>
      </c>
      <c r="X15" s="89">
        <f>'New Projects'!X15-'New Subscriptions'!X15</f>
        <v>0</v>
      </c>
      <c r="Y15" s="89">
        <f>'New Projects'!Y15-'New Subscriptions'!Y15</f>
        <v>0</v>
      </c>
      <c r="Z15" s="52"/>
    </row>
    <row r="16" spans="1:26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97">
        <f>'New Projects'!F16-'New Subscriptions'!F16</f>
        <v>1</v>
      </c>
      <c r="G16" s="93">
        <f>'New Projects'!G16-'New Subscriptions'!G16</f>
        <v>0</v>
      </c>
      <c r="H16" s="93">
        <f>'New Projects'!H16-'New Subscriptions'!H16</f>
        <v>0</v>
      </c>
      <c r="I16" s="93">
        <f>'New Projects'!I16-'New Subscriptions'!I16</f>
        <v>0</v>
      </c>
      <c r="J16" s="97">
        <f>'New Projects'!J16-'New Subscriptions'!J16</f>
        <v>0</v>
      </c>
      <c r="K16" s="93">
        <f>'New Projects'!K16-'New Subscriptions'!K16</f>
        <v>1</v>
      </c>
      <c r="L16" s="93">
        <f>'New Projects'!L16-'New Subscriptions'!L16</f>
        <v>0</v>
      </c>
      <c r="M16" s="93">
        <f>'New Projects'!M16-'New Subscriptions'!M16</f>
        <v>0</v>
      </c>
      <c r="N16" s="97">
        <f>'New Projects'!N16-'New Subscriptions'!N16</f>
        <v>0</v>
      </c>
      <c r="O16" s="93">
        <f>'New Projects'!O16-'New Subscriptions'!O16</f>
        <v>0</v>
      </c>
      <c r="P16" s="93">
        <f>'New Projects'!P16-'New Subscriptions'!P16</f>
        <v>0</v>
      </c>
      <c r="Q16" s="93">
        <f>'New Projects'!Q16-'New Subscriptions'!Q16</f>
        <v>0</v>
      </c>
      <c r="R16" s="97">
        <f>'New Projects'!R16-'New Subscriptions'!R16</f>
        <v>0</v>
      </c>
      <c r="S16" s="93">
        <f>'New Projects'!S16-'New Subscriptions'!S16</f>
        <v>0</v>
      </c>
      <c r="T16" s="93">
        <f>'New Projects'!T16-'New Subscriptions'!T16</f>
        <v>0</v>
      </c>
      <c r="U16" s="93">
        <f>'New Projects'!U16-'New Subscriptions'!U16</f>
        <v>0</v>
      </c>
      <c r="V16" s="97">
        <f>'New Projects'!V16-'New Subscriptions'!V16</f>
        <v>0</v>
      </c>
      <c r="W16" s="93">
        <f>'New Projects'!W16-'New Subscriptions'!W16</f>
        <v>0</v>
      </c>
      <c r="X16" s="93">
        <f>'New Projects'!X16-'New Subscriptions'!X16</f>
        <v>0</v>
      </c>
      <c r="Y16" s="93">
        <f>'New Projects'!Y16-'New Subscriptions'!Y16</f>
        <v>0</v>
      </c>
    </row>
    <row r="17" spans="1:26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97">
        <f>'New Projects'!F17-'New Subscriptions'!F17</f>
        <v>0</v>
      </c>
      <c r="G17" s="93">
        <f>'New Projects'!G17-'New Subscriptions'!G17</f>
        <v>0</v>
      </c>
      <c r="H17" s="93">
        <f>'New Projects'!H17-'New Subscriptions'!H17</f>
        <v>0</v>
      </c>
      <c r="I17" s="93">
        <f>'New Projects'!I17-'New Subscriptions'!I17</f>
        <v>0</v>
      </c>
      <c r="J17" s="97">
        <f>'New Projects'!J17-'New Subscriptions'!J17</f>
        <v>0</v>
      </c>
      <c r="K17" s="93">
        <f>'New Projects'!K17-'New Subscriptions'!K17</f>
        <v>0</v>
      </c>
      <c r="L17" s="93">
        <f>'New Projects'!L17-'New Subscriptions'!L17</f>
        <v>0</v>
      </c>
      <c r="M17" s="93">
        <f>'New Projects'!M17-'New Subscriptions'!M17</f>
        <v>0</v>
      </c>
      <c r="N17" s="97">
        <f>'New Projects'!N17-'New Subscriptions'!N17</f>
        <v>0</v>
      </c>
      <c r="O17" s="93">
        <f>'New Projects'!O17-'New Subscriptions'!O17</f>
        <v>0</v>
      </c>
      <c r="P17" s="93">
        <f>'New Projects'!P17-'New Subscriptions'!P17</f>
        <v>0</v>
      </c>
      <c r="Q17" s="93">
        <f>'New Projects'!Q17-'New Subscriptions'!Q17</f>
        <v>0</v>
      </c>
      <c r="R17" s="97">
        <f>'New Projects'!R17-'New Subscriptions'!R17</f>
        <v>0</v>
      </c>
      <c r="S17" s="93">
        <f>'New Projects'!S17-'New Subscriptions'!S17</f>
        <v>0</v>
      </c>
      <c r="T17" s="93">
        <f>'New Projects'!T17-'New Subscriptions'!T17</f>
        <v>0</v>
      </c>
      <c r="U17" s="93">
        <f>'New Projects'!U17-'New Subscriptions'!U17</f>
        <v>0</v>
      </c>
      <c r="V17" s="97">
        <f>'New Projects'!V17-'New Subscriptions'!V17</f>
        <v>0</v>
      </c>
      <c r="W17" s="93">
        <f>'New Projects'!W17-'New Subscriptions'!W17</f>
        <v>0</v>
      </c>
      <c r="X17" s="93">
        <f>'New Projects'!X17-'New Subscriptions'!X17</f>
        <v>0</v>
      </c>
      <c r="Y17" s="93">
        <f>'New Projects'!Y17-'New Subscriptions'!Y17</f>
        <v>0</v>
      </c>
    </row>
    <row r="18" spans="1:26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98">
        <f>'New Projects'!F18-'New Subscriptions'!F18</f>
        <v>0</v>
      </c>
      <c r="G18" s="89">
        <f>'New Projects'!G18-'New Subscriptions'!G18</f>
        <v>0</v>
      </c>
      <c r="H18" s="89">
        <f>'New Projects'!H18-'New Subscriptions'!H18</f>
        <v>0</v>
      </c>
      <c r="I18" s="89">
        <f>'New Projects'!I18-'New Subscriptions'!I18</f>
        <v>0</v>
      </c>
      <c r="J18" s="98">
        <f>'New Projects'!J18-'New Subscriptions'!J18</f>
        <v>0</v>
      </c>
      <c r="K18" s="89">
        <f>'New Projects'!K18-'New Subscriptions'!K18</f>
        <v>0</v>
      </c>
      <c r="L18" s="89">
        <f>'New Projects'!L18-'New Subscriptions'!L18</f>
        <v>0</v>
      </c>
      <c r="M18" s="89">
        <f>'New Projects'!M18-'New Subscriptions'!M18</f>
        <v>0</v>
      </c>
      <c r="N18" s="98">
        <f>'New Projects'!N18-'New Subscriptions'!N18</f>
        <v>0</v>
      </c>
      <c r="O18" s="89">
        <f>'New Projects'!O18-'New Subscriptions'!O18</f>
        <v>0</v>
      </c>
      <c r="P18" s="89">
        <f>'New Projects'!P18-'New Subscriptions'!P18</f>
        <v>0</v>
      </c>
      <c r="Q18" s="89">
        <f>'New Projects'!Q18-'New Subscriptions'!Q18</f>
        <v>0</v>
      </c>
      <c r="R18" s="98">
        <f>'New Projects'!R18-'New Subscriptions'!R18</f>
        <v>0</v>
      </c>
      <c r="S18" s="89">
        <f>'New Projects'!S18-'New Subscriptions'!S18</f>
        <v>0</v>
      </c>
      <c r="T18" s="89">
        <f>'New Projects'!T18-'New Subscriptions'!T18</f>
        <v>0</v>
      </c>
      <c r="U18" s="89">
        <f>'New Projects'!U18-'New Subscriptions'!U18</f>
        <v>0</v>
      </c>
      <c r="V18" s="98">
        <f>'New Projects'!V18-'New Subscriptions'!V18</f>
        <v>0</v>
      </c>
      <c r="W18" s="89">
        <f>'New Projects'!W18-'New Subscriptions'!W18</f>
        <v>0</v>
      </c>
      <c r="X18" s="89">
        <f>'New Projects'!X18-'New Subscriptions'!X18</f>
        <v>0</v>
      </c>
      <c r="Y18" s="89">
        <f>'New Projects'!Y18-'New Subscriptions'!Y18</f>
        <v>0</v>
      </c>
      <c r="Z18" s="52"/>
    </row>
    <row r="19" spans="1:26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97">
        <f>'New Projects'!F19-'New Subscriptions'!F19</f>
        <v>0</v>
      </c>
      <c r="G19" s="93">
        <f>'New Projects'!G19-'New Subscriptions'!G19</f>
        <v>0</v>
      </c>
      <c r="H19" s="93">
        <f>'New Projects'!H19-'New Subscriptions'!H19</f>
        <v>0</v>
      </c>
      <c r="I19" s="93">
        <f>'New Projects'!I19-'New Subscriptions'!I19</f>
        <v>0</v>
      </c>
      <c r="J19" s="97">
        <f>'New Projects'!J19-'New Subscriptions'!J19</f>
        <v>0</v>
      </c>
      <c r="K19" s="93">
        <f>'New Projects'!K19-'New Subscriptions'!K19</f>
        <v>0</v>
      </c>
      <c r="L19" s="93">
        <f>'New Projects'!L19-'New Subscriptions'!L19</f>
        <v>0</v>
      </c>
      <c r="M19" s="93">
        <f>'New Projects'!M19-'New Subscriptions'!M19</f>
        <v>0</v>
      </c>
      <c r="N19" s="97">
        <f>'New Projects'!N19-'New Subscriptions'!N19</f>
        <v>0</v>
      </c>
      <c r="O19" s="93">
        <f>'New Projects'!O19-'New Subscriptions'!O19</f>
        <v>0</v>
      </c>
      <c r="P19" s="93">
        <f>'New Projects'!P19-'New Subscriptions'!P19</f>
        <v>0</v>
      </c>
      <c r="Q19" s="93">
        <f>'New Projects'!Q19-'New Subscriptions'!Q19</f>
        <v>0</v>
      </c>
      <c r="R19" s="97">
        <f>'New Projects'!R19-'New Subscriptions'!R19</f>
        <v>0</v>
      </c>
      <c r="S19" s="93">
        <f>'New Projects'!S19-'New Subscriptions'!S19</f>
        <v>0</v>
      </c>
      <c r="T19" s="93">
        <f>'New Projects'!T19-'New Subscriptions'!T19</f>
        <v>0</v>
      </c>
      <c r="U19" s="93">
        <f>'New Projects'!U19-'New Subscriptions'!U19</f>
        <v>0</v>
      </c>
      <c r="V19" s="97">
        <f>'New Projects'!V19-'New Subscriptions'!V19</f>
        <v>0</v>
      </c>
      <c r="W19" s="93">
        <f>'New Projects'!W19-'New Subscriptions'!W19</f>
        <v>0</v>
      </c>
      <c r="X19" s="93">
        <f>'New Projects'!X19-'New Subscriptions'!X19</f>
        <v>0</v>
      </c>
      <c r="Y19" s="93">
        <f>'New Projects'!Y19-'New Subscriptions'!Y19</f>
        <v>0</v>
      </c>
    </row>
    <row r="20" spans="1:26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97">
        <f>'New Projects'!F20-'New Subscriptions'!F20</f>
        <v>0</v>
      </c>
      <c r="G20" s="93">
        <f>'New Projects'!G20-'New Subscriptions'!G20</f>
        <v>0</v>
      </c>
      <c r="H20" s="93">
        <f>'New Projects'!H20-'New Subscriptions'!H20</f>
        <v>0</v>
      </c>
      <c r="I20" s="93">
        <f>'New Projects'!I20-'New Subscriptions'!I20</f>
        <v>0</v>
      </c>
      <c r="J20" s="97">
        <f>'New Projects'!J20-'New Subscriptions'!J20</f>
        <v>0</v>
      </c>
      <c r="K20" s="93">
        <f>'New Projects'!K20-'New Subscriptions'!K20</f>
        <v>0</v>
      </c>
      <c r="L20" s="93">
        <f>'New Projects'!L20-'New Subscriptions'!L20</f>
        <v>0</v>
      </c>
      <c r="M20" s="93">
        <f>'New Projects'!M20-'New Subscriptions'!M20</f>
        <v>0</v>
      </c>
      <c r="N20" s="97">
        <f>'New Projects'!N20-'New Subscriptions'!N20</f>
        <v>0</v>
      </c>
      <c r="O20" s="93">
        <f>'New Projects'!O20-'New Subscriptions'!O20</f>
        <v>0</v>
      </c>
      <c r="P20" s="93">
        <f>'New Projects'!P20-'New Subscriptions'!P20</f>
        <v>0</v>
      </c>
      <c r="Q20" s="93">
        <f>'New Projects'!Q20-'New Subscriptions'!Q20</f>
        <v>0</v>
      </c>
      <c r="R20" s="97">
        <f>'New Projects'!R20-'New Subscriptions'!R20</f>
        <v>0</v>
      </c>
      <c r="S20" s="93">
        <f>'New Projects'!S20-'New Subscriptions'!S20</f>
        <v>0</v>
      </c>
      <c r="T20" s="93">
        <f>'New Projects'!T20-'New Subscriptions'!T20</f>
        <v>0</v>
      </c>
      <c r="U20" s="93">
        <f>'New Projects'!U20-'New Subscriptions'!U20</f>
        <v>0</v>
      </c>
      <c r="V20" s="97">
        <f>'New Projects'!V20-'New Subscriptions'!V20</f>
        <v>0</v>
      </c>
      <c r="W20" s="93">
        <f>'New Projects'!W20-'New Subscriptions'!W20</f>
        <v>0</v>
      </c>
      <c r="X20" s="93">
        <f>'New Projects'!X20-'New Subscriptions'!X20</f>
        <v>0</v>
      </c>
      <c r="Y20" s="93">
        <f>'New Projects'!Y20-'New Subscriptions'!Y20</f>
        <v>0</v>
      </c>
    </row>
    <row r="21" spans="1:26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98">
        <f>'New Projects'!F21-'New Subscriptions'!F21</f>
        <v>0</v>
      </c>
      <c r="G21" s="89">
        <f>'New Projects'!G21-'New Subscriptions'!G21</f>
        <v>0</v>
      </c>
      <c r="H21" s="89">
        <f>'New Projects'!H21-'New Subscriptions'!H21</f>
        <v>0</v>
      </c>
      <c r="I21" s="89">
        <f>'New Projects'!I21-'New Subscriptions'!I21</f>
        <v>0</v>
      </c>
      <c r="J21" s="98">
        <f>'New Projects'!J21-'New Subscriptions'!J21</f>
        <v>0</v>
      </c>
      <c r="K21" s="89">
        <f>'New Projects'!K21-'New Subscriptions'!K21</f>
        <v>0</v>
      </c>
      <c r="L21" s="89">
        <f>'New Projects'!L21-'New Subscriptions'!L21</f>
        <v>0</v>
      </c>
      <c r="M21" s="89">
        <f>'New Projects'!M21-'New Subscriptions'!M21</f>
        <v>0</v>
      </c>
      <c r="N21" s="98">
        <f>'New Projects'!N21-'New Subscriptions'!N21</f>
        <v>0</v>
      </c>
      <c r="O21" s="89">
        <f>'New Projects'!O21-'New Subscriptions'!O21</f>
        <v>1</v>
      </c>
      <c r="P21" s="89">
        <f>'New Projects'!P21-'New Subscriptions'!P21</f>
        <v>0</v>
      </c>
      <c r="Q21" s="89">
        <f>'New Projects'!Q21-'New Subscriptions'!Q21</f>
        <v>0</v>
      </c>
      <c r="R21" s="98">
        <f>'New Projects'!R21-'New Subscriptions'!R21</f>
        <v>0</v>
      </c>
      <c r="S21" s="89">
        <f>'New Projects'!S21-'New Subscriptions'!S21</f>
        <v>0</v>
      </c>
      <c r="T21" s="89">
        <f>'New Projects'!T21-'New Subscriptions'!T21</f>
        <v>0</v>
      </c>
      <c r="U21" s="89">
        <f>'New Projects'!U21-'New Subscriptions'!U21</f>
        <v>0</v>
      </c>
      <c r="V21" s="98">
        <f>'New Projects'!V21-'New Subscriptions'!V21</f>
        <v>0</v>
      </c>
      <c r="W21" s="89">
        <f>'New Projects'!W21-'New Subscriptions'!W21</f>
        <v>0</v>
      </c>
      <c r="X21" s="89">
        <f>'New Projects'!X21-'New Subscriptions'!X21</f>
        <v>0</v>
      </c>
      <c r="Y21" s="89">
        <f>'New Projects'!Y21-'New Subscriptions'!Y21</f>
        <v>0</v>
      </c>
      <c r="Z21" s="52"/>
    </row>
    <row r="22" spans="1:26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97">
        <f>'New Projects'!F22-'New Subscriptions'!F22</f>
        <v>0</v>
      </c>
      <c r="G22" s="93">
        <f>'New Projects'!G22-'New Subscriptions'!G22</f>
        <v>0</v>
      </c>
      <c r="H22" s="93">
        <f>'New Projects'!H22-'New Subscriptions'!H22</f>
        <v>0</v>
      </c>
      <c r="I22" s="93">
        <f>'New Projects'!I22-'New Subscriptions'!I22</f>
        <v>0</v>
      </c>
      <c r="J22" s="97">
        <f>'New Projects'!J22-'New Subscriptions'!J22</f>
        <v>0</v>
      </c>
      <c r="K22" s="93">
        <f>'New Projects'!K22-'New Subscriptions'!K22</f>
        <v>0</v>
      </c>
      <c r="L22" s="93">
        <f>'New Projects'!L22-'New Subscriptions'!L22</f>
        <v>0</v>
      </c>
      <c r="M22" s="93">
        <f>'New Projects'!M22-'New Subscriptions'!M22</f>
        <v>0</v>
      </c>
      <c r="N22" s="97">
        <f>'New Projects'!N22-'New Subscriptions'!N22</f>
        <v>0</v>
      </c>
      <c r="O22" s="93">
        <f>'New Projects'!O22-'New Subscriptions'!O22</f>
        <v>0</v>
      </c>
      <c r="P22" s="93">
        <f>'New Projects'!P22-'New Subscriptions'!P22</f>
        <v>0</v>
      </c>
      <c r="Q22" s="93">
        <f>'New Projects'!Q22-'New Subscriptions'!Q22</f>
        <v>0</v>
      </c>
      <c r="R22" s="97">
        <f>'New Projects'!R22-'New Subscriptions'!R22</f>
        <v>0</v>
      </c>
      <c r="S22" s="93">
        <f>'New Projects'!S22-'New Subscriptions'!S22</f>
        <v>0</v>
      </c>
      <c r="T22" s="93">
        <f>'New Projects'!T22-'New Subscriptions'!T22</f>
        <v>0</v>
      </c>
      <c r="U22" s="93">
        <f>'New Projects'!U22-'New Subscriptions'!U22</f>
        <v>0</v>
      </c>
      <c r="V22" s="97">
        <f>'New Projects'!V22-'New Subscriptions'!V22</f>
        <v>0</v>
      </c>
      <c r="W22" s="93">
        <f>'New Projects'!W22-'New Subscriptions'!W22</f>
        <v>0</v>
      </c>
      <c r="X22" s="93">
        <f>'New Projects'!X22-'New Subscriptions'!X22</f>
        <v>0</v>
      </c>
      <c r="Y22" s="93">
        <f>'New Projects'!Y22-'New Subscriptions'!Y22</f>
        <v>0</v>
      </c>
    </row>
    <row r="23" spans="1:26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97">
        <f>'New Projects'!F23-'New Subscriptions'!F23</f>
        <v>0</v>
      </c>
      <c r="G23" s="93">
        <f>'New Projects'!G23-'New Subscriptions'!G23</f>
        <v>0</v>
      </c>
      <c r="H23" s="93">
        <f>'New Projects'!H23-'New Subscriptions'!H23</f>
        <v>0</v>
      </c>
      <c r="I23" s="93">
        <f>'New Projects'!I23-'New Subscriptions'!I23</f>
        <v>0</v>
      </c>
      <c r="J23" s="97">
        <f>'New Projects'!J23-'New Subscriptions'!J23</f>
        <v>0</v>
      </c>
      <c r="K23" s="93">
        <f>'New Projects'!K23-'New Subscriptions'!K23</f>
        <v>0</v>
      </c>
      <c r="L23" s="93">
        <f>'New Projects'!L23-'New Subscriptions'!L23</f>
        <v>0</v>
      </c>
      <c r="M23" s="93">
        <f>'New Projects'!M23-'New Subscriptions'!M23</f>
        <v>0</v>
      </c>
      <c r="N23" s="97">
        <f>'New Projects'!N23-'New Subscriptions'!N23</f>
        <v>0</v>
      </c>
      <c r="O23" s="93">
        <f>'New Projects'!O23-'New Subscriptions'!O23</f>
        <v>0</v>
      </c>
      <c r="P23" s="93">
        <f>'New Projects'!P23-'New Subscriptions'!P23</f>
        <v>0</v>
      </c>
      <c r="Q23" s="93">
        <f>'New Projects'!Q23-'New Subscriptions'!Q23</f>
        <v>0</v>
      </c>
      <c r="R23" s="97">
        <f>'New Projects'!R23-'New Subscriptions'!R23</f>
        <v>0</v>
      </c>
      <c r="S23" s="93">
        <f>'New Projects'!S23-'New Subscriptions'!S23</f>
        <v>0</v>
      </c>
      <c r="T23" s="93">
        <f>'New Projects'!T23-'New Subscriptions'!T23</f>
        <v>0</v>
      </c>
      <c r="U23" s="93">
        <f>'New Projects'!U23-'New Subscriptions'!U23</f>
        <v>0</v>
      </c>
      <c r="V23" s="97">
        <f>'New Projects'!V23-'New Subscriptions'!V23</f>
        <v>0</v>
      </c>
      <c r="W23" s="93">
        <f>'New Projects'!W23-'New Subscriptions'!W23</f>
        <v>0</v>
      </c>
      <c r="X23" s="93">
        <f>'New Projects'!X23-'New Subscriptions'!X23</f>
        <v>0</v>
      </c>
      <c r="Y23" s="93">
        <f>'New Projects'!Y23-'New Subscriptions'!Y23</f>
        <v>0</v>
      </c>
    </row>
    <row r="24" spans="1:26" x14ac:dyDescent="0.25">
      <c r="A24" s="45" t="s">
        <v>379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97">
        <f>'New Projects'!F24-'New Subscriptions'!F24</f>
        <v>0</v>
      </c>
      <c r="G24" s="93">
        <f>'New Projects'!G24-'New Subscriptions'!G24</f>
        <v>0</v>
      </c>
      <c r="H24" s="93">
        <f>'New Projects'!H24-'New Subscriptions'!H24</f>
        <v>0</v>
      </c>
      <c r="I24" s="93">
        <f>'New Projects'!I24-'New Subscriptions'!I24</f>
        <v>0</v>
      </c>
      <c r="J24" s="97">
        <f>'New Projects'!J24-'New Subscriptions'!J24</f>
        <v>0</v>
      </c>
      <c r="K24" s="93">
        <f>'New Projects'!K24-'New Subscriptions'!K24</f>
        <v>0</v>
      </c>
      <c r="L24" s="93">
        <f>'New Projects'!L24-'New Subscriptions'!L24</f>
        <v>0</v>
      </c>
      <c r="M24" s="93">
        <f>'New Projects'!M24-'New Subscriptions'!M24</f>
        <v>1</v>
      </c>
      <c r="N24" s="97">
        <f>'New Projects'!N24-'New Subscriptions'!N24</f>
        <v>0</v>
      </c>
      <c r="O24" s="93">
        <f>'New Projects'!O24-'New Subscriptions'!O24</f>
        <v>0</v>
      </c>
      <c r="P24" s="93">
        <f>'New Projects'!P24-'New Subscriptions'!P24</f>
        <v>0</v>
      </c>
      <c r="Q24" s="93">
        <f>'New Projects'!Q24-'New Subscriptions'!Q24</f>
        <v>0</v>
      </c>
      <c r="R24" s="97">
        <f>'New Projects'!R24-'New Subscriptions'!R24</f>
        <v>0</v>
      </c>
      <c r="S24" s="93">
        <f>'New Projects'!S24-'New Subscriptions'!S24</f>
        <v>0</v>
      </c>
      <c r="T24" s="93">
        <f>'New Projects'!T24-'New Subscriptions'!T24</f>
        <v>0</v>
      </c>
      <c r="U24" s="93">
        <f>'New Projects'!U24-'New Subscriptions'!U24</f>
        <v>0</v>
      </c>
      <c r="V24" s="97">
        <f>'New Projects'!V24-'New Subscriptions'!V24</f>
        <v>0</v>
      </c>
      <c r="W24" s="93">
        <f>'New Projects'!W24-'New Subscriptions'!W24</f>
        <v>0</v>
      </c>
      <c r="X24" s="93">
        <f>'New Projects'!X24-'New Subscriptions'!X24</f>
        <v>0</v>
      </c>
      <c r="Y24" s="93">
        <f>'New Projects'!Y24-'New Subscriptions'!Y24</f>
        <v>0</v>
      </c>
    </row>
    <row r="25" spans="1:26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97">
        <f>'New Projects'!F25-'New Subscriptions'!F25</f>
        <v>0</v>
      </c>
      <c r="G25" s="93">
        <f>'New Projects'!G25-'New Subscriptions'!G25</f>
        <v>0</v>
      </c>
      <c r="H25" s="93">
        <f>'New Projects'!H25-'New Subscriptions'!H25</f>
        <v>0</v>
      </c>
      <c r="I25" s="93">
        <f>'New Projects'!I25-'New Subscriptions'!I25</f>
        <v>0</v>
      </c>
      <c r="J25" s="97">
        <f>'New Projects'!J25-'New Subscriptions'!J25</f>
        <v>0</v>
      </c>
      <c r="K25" s="93">
        <f>'New Projects'!K25-'New Subscriptions'!K25</f>
        <v>0</v>
      </c>
      <c r="L25" s="93">
        <f>'New Projects'!L25-'New Subscriptions'!L25</f>
        <v>0</v>
      </c>
      <c r="M25" s="93">
        <f>'New Projects'!M25-'New Subscriptions'!M25</f>
        <v>0</v>
      </c>
      <c r="N25" s="97">
        <f>'New Projects'!N25-'New Subscriptions'!N25</f>
        <v>0</v>
      </c>
      <c r="O25" s="93">
        <f>'New Projects'!O25-'New Subscriptions'!O25</f>
        <v>2</v>
      </c>
      <c r="P25" s="93">
        <f>'New Projects'!P25-'New Subscriptions'!P25</f>
        <v>0</v>
      </c>
      <c r="Q25" s="93">
        <f>'New Projects'!Q25-'New Subscriptions'!Q25</f>
        <v>0</v>
      </c>
      <c r="R25" s="97">
        <f>'New Projects'!R25-'New Subscriptions'!R25</f>
        <v>0</v>
      </c>
      <c r="S25" s="93">
        <f>'New Projects'!S25-'New Subscriptions'!S25</f>
        <v>0</v>
      </c>
      <c r="T25" s="93">
        <f>'New Projects'!T25-'New Subscriptions'!T25</f>
        <v>0</v>
      </c>
      <c r="U25" s="93">
        <f>'New Projects'!U25-'New Subscriptions'!U25</f>
        <v>0</v>
      </c>
      <c r="V25" s="97">
        <f>'New Projects'!V25-'New Subscriptions'!V25</f>
        <v>0</v>
      </c>
      <c r="W25" s="93">
        <f>'New Projects'!W25-'New Subscriptions'!W25</f>
        <v>0</v>
      </c>
      <c r="X25" s="93">
        <f>'New Projects'!X25-'New Subscriptions'!X25</f>
        <v>0</v>
      </c>
      <c r="Y25" s="93">
        <f>'New Projects'!Y25-'New Subscriptions'!Y25</f>
        <v>0</v>
      </c>
    </row>
    <row r="26" spans="1:26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98">
        <f>'New Projects'!F26-'New Subscriptions'!F26</f>
        <v>0</v>
      </c>
      <c r="G26" s="89">
        <f>'New Projects'!G26-'New Subscriptions'!G26</f>
        <v>0</v>
      </c>
      <c r="H26" s="89">
        <f>'New Projects'!H26-'New Subscriptions'!H26</f>
        <v>0</v>
      </c>
      <c r="I26" s="89">
        <f>'New Projects'!I26-'New Subscriptions'!I26</f>
        <v>0</v>
      </c>
      <c r="J26" s="98">
        <f>'New Projects'!J26-'New Subscriptions'!J26</f>
        <v>0</v>
      </c>
      <c r="K26" s="89">
        <f>'New Projects'!K26-'New Subscriptions'!K26</f>
        <v>0</v>
      </c>
      <c r="L26" s="89">
        <f>'New Projects'!L26-'New Subscriptions'!L26</f>
        <v>0</v>
      </c>
      <c r="M26" s="89">
        <f>'New Projects'!M26-'New Subscriptions'!M26</f>
        <v>0</v>
      </c>
      <c r="N26" s="98">
        <f>'New Projects'!N26-'New Subscriptions'!N26</f>
        <v>0</v>
      </c>
      <c r="O26" s="89">
        <f>'New Projects'!O26-'New Subscriptions'!O26</f>
        <v>0</v>
      </c>
      <c r="P26" s="89">
        <f>'New Projects'!P26-'New Subscriptions'!P26</f>
        <v>0</v>
      </c>
      <c r="Q26" s="89">
        <f>'New Projects'!Q26-'New Subscriptions'!Q26</f>
        <v>0</v>
      </c>
      <c r="R26" s="98">
        <f>'New Projects'!R26-'New Subscriptions'!R26</f>
        <v>0</v>
      </c>
      <c r="S26" s="89">
        <f>'New Projects'!S26-'New Subscriptions'!S26</f>
        <v>3</v>
      </c>
      <c r="T26" s="89">
        <f>'New Projects'!T26-'New Subscriptions'!T26</f>
        <v>0</v>
      </c>
      <c r="U26" s="89">
        <f>'New Projects'!U26-'New Subscriptions'!U26</f>
        <v>0</v>
      </c>
      <c r="V26" s="98">
        <f>'New Projects'!V26-'New Subscriptions'!V26</f>
        <v>0</v>
      </c>
      <c r="W26" s="89">
        <f>'New Projects'!W26-'New Subscriptions'!W26</f>
        <v>0</v>
      </c>
      <c r="X26" s="89">
        <f>'New Projects'!X26-'New Subscriptions'!X26</f>
        <v>0</v>
      </c>
      <c r="Y26" s="89">
        <f>'New Projects'!Y26-'New Subscriptions'!Y26</f>
        <v>0</v>
      </c>
      <c r="Z26" s="52"/>
    </row>
    <row r="27" spans="1:26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97">
        <f>'New Projects'!F27-'New Subscriptions'!F27</f>
        <v>0</v>
      </c>
      <c r="G27" s="93">
        <f>'New Projects'!G27-'New Subscriptions'!G27</f>
        <v>0</v>
      </c>
      <c r="H27" s="93">
        <f>'New Projects'!H27-'New Subscriptions'!H27</f>
        <v>0</v>
      </c>
      <c r="I27" s="93">
        <f>'New Projects'!I27-'New Subscriptions'!I27</f>
        <v>0</v>
      </c>
      <c r="J27" s="97">
        <f>'New Projects'!J27-'New Subscriptions'!J27</f>
        <v>0</v>
      </c>
      <c r="K27" s="93">
        <f>'New Projects'!K27-'New Subscriptions'!K27</f>
        <v>0</v>
      </c>
      <c r="L27" s="93">
        <f>'New Projects'!L27-'New Subscriptions'!L27</f>
        <v>0</v>
      </c>
      <c r="M27" s="93">
        <f>'New Projects'!M27-'New Subscriptions'!M27</f>
        <v>0</v>
      </c>
      <c r="N27" s="97">
        <f>'New Projects'!N27-'New Subscriptions'!N27</f>
        <v>0</v>
      </c>
      <c r="O27" s="93">
        <f>'New Projects'!O27-'New Subscriptions'!O27</f>
        <v>0</v>
      </c>
      <c r="P27" s="93">
        <f>'New Projects'!P27-'New Subscriptions'!P27</f>
        <v>0</v>
      </c>
      <c r="Q27" s="93">
        <f>'New Projects'!Q27-'New Subscriptions'!Q27</f>
        <v>0</v>
      </c>
      <c r="R27" s="97">
        <f>'New Projects'!R27-'New Subscriptions'!R27</f>
        <v>0</v>
      </c>
      <c r="S27" s="93">
        <f>'New Projects'!S27-'New Subscriptions'!S27</f>
        <v>0</v>
      </c>
      <c r="T27" s="93">
        <f>'New Projects'!T27-'New Subscriptions'!T27</f>
        <v>0</v>
      </c>
      <c r="U27" s="93">
        <f>'New Projects'!U27-'New Subscriptions'!U27</f>
        <v>0</v>
      </c>
      <c r="V27" s="97">
        <f>'New Projects'!V27-'New Subscriptions'!V27</f>
        <v>0</v>
      </c>
      <c r="W27" s="93">
        <f>'New Projects'!W27-'New Subscriptions'!W27</f>
        <v>0</v>
      </c>
      <c r="X27" s="93">
        <f>'New Projects'!X27-'New Subscriptions'!X27</f>
        <v>0</v>
      </c>
      <c r="Y27" s="93">
        <f>'New Projects'!Y27-'New Subscriptions'!Y27</f>
        <v>0</v>
      </c>
    </row>
    <row r="28" spans="1:26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97">
        <f>'New Projects'!F28-'New Subscriptions'!F28</f>
        <v>0</v>
      </c>
      <c r="G28" s="93">
        <f>'New Projects'!G28-'New Subscriptions'!G28</f>
        <v>0</v>
      </c>
      <c r="H28" s="93">
        <f>'New Projects'!H28-'New Subscriptions'!H28</f>
        <v>0</v>
      </c>
      <c r="I28" s="93">
        <f>'New Projects'!I28-'New Subscriptions'!I28</f>
        <v>0</v>
      </c>
      <c r="J28" s="97">
        <f>'New Projects'!J28-'New Subscriptions'!J28</f>
        <v>0</v>
      </c>
      <c r="K28" s="93">
        <f>'New Projects'!K28-'New Subscriptions'!K28</f>
        <v>0</v>
      </c>
      <c r="L28" s="93">
        <f>'New Projects'!L28-'New Subscriptions'!L28</f>
        <v>0</v>
      </c>
      <c r="M28" s="93">
        <f>'New Projects'!M28-'New Subscriptions'!M28</f>
        <v>0</v>
      </c>
      <c r="N28" s="97">
        <f>'New Projects'!N28-'New Subscriptions'!N28</f>
        <v>0</v>
      </c>
      <c r="O28" s="93">
        <f>'New Projects'!O28-'New Subscriptions'!O28</f>
        <v>0</v>
      </c>
      <c r="P28" s="93">
        <f>'New Projects'!P28-'New Subscriptions'!P28</f>
        <v>0</v>
      </c>
      <c r="Q28" s="93">
        <f>'New Projects'!Q28-'New Subscriptions'!Q28</f>
        <v>0</v>
      </c>
      <c r="R28" s="97">
        <f>'New Projects'!R28-'New Subscriptions'!R28</f>
        <v>0</v>
      </c>
      <c r="S28" s="93">
        <f>'New Projects'!S28-'New Subscriptions'!S28</f>
        <v>0</v>
      </c>
      <c r="T28" s="93">
        <f>'New Projects'!T28-'New Subscriptions'!T28</f>
        <v>0</v>
      </c>
      <c r="U28" s="93">
        <f>'New Projects'!U28-'New Subscriptions'!U28</f>
        <v>0</v>
      </c>
      <c r="V28" s="97">
        <f>'New Projects'!V28-'New Subscriptions'!V28</f>
        <v>0</v>
      </c>
      <c r="W28" s="93">
        <f>'New Projects'!W28-'New Subscriptions'!W28</f>
        <v>0</v>
      </c>
      <c r="X28" s="93">
        <f>'New Projects'!X28-'New Subscriptions'!X28</f>
        <v>0</v>
      </c>
      <c r="Y28" s="93">
        <f>'New Projects'!Y28-'New Subscriptions'!Y28</f>
        <v>0</v>
      </c>
    </row>
    <row r="29" spans="1:26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97">
        <f>'New Projects'!F29-'New Subscriptions'!F29</f>
        <v>0</v>
      </c>
      <c r="G29" s="93">
        <f>'New Projects'!G29-'New Subscriptions'!G29</f>
        <v>0</v>
      </c>
      <c r="H29" s="93">
        <f>'New Projects'!H29-'New Subscriptions'!H29</f>
        <v>0</v>
      </c>
      <c r="I29" s="93">
        <f>'New Projects'!I29-'New Subscriptions'!I29</f>
        <v>0</v>
      </c>
      <c r="J29" s="97">
        <f>'New Projects'!J29-'New Subscriptions'!J29</f>
        <v>0</v>
      </c>
      <c r="K29" s="93">
        <f>'New Projects'!K29-'New Subscriptions'!K29</f>
        <v>0</v>
      </c>
      <c r="L29" s="93">
        <f>'New Projects'!L29-'New Subscriptions'!L29</f>
        <v>0</v>
      </c>
      <c r="M29" s="93">
        <f>'New Projects'!M29-'New Subscriptions'!M29</f>
        <v>0</v>
      </c>
      <c r="N29" s="97">
        <f>'New Projects'!N29-'New Subscriptions'!N29</f>
        <v>0</v>
      </c>
      <c r="O29" s="93">
        <f>'New Projects'!O29-'New Subscriptions'!O29</f>
        <v>0</v>
      </c>
      <c r="P29" s="93">
        <f>'New Projects'!P29-'New Subscriptions'!P29</f>
        <v>0</v>
      </c>
      <c r="Q29" s="93">
        <f>'New Projects'!Q29-'New Subscriptions'!Q29</f>
        <v>0</v>
      </c>
      <c r="R29" s="97">
        <f>'New Projects'!R29-'New Subscriptions'!R29</f>
        <v>0</v>
      </c>
      <c r="S29" s="93">
        <f>'New Projects'!S29-'New Subscriptions'!S29</f>
        <v>0</v>
      </c>
      <c r="T29" s="93">
        <f>'New Projects'!T29-'New Subscriptions'!T29</f>
        <v>0</v>
      </c>
      <c r="U29" s="93">
        <f>'New Projects'!U29-'New Subscriptions'!U29</f>
        <v>0</v>
      </c>
      <c r="V29" s="97">
        <f>'New Projects'!V29-'New Subscriptions'!V29</f>
        <v>0</v>
      </c>
      <c r="W29" s="93">
        <f>'New Projects'!W29-'New Subscriptions'!W29</f>
        <v>0</v>
      </c>
      <c r="X29" s="93">
        <f>'New Projects'!X29-'New Subscriptions'!X29</f>
        <v>0</v>
      </c>
      <c r="Y29" s="93">
        <f>'New Projects'!Y29-'New Subscriptions'!Y29</f>
        <v>0</v>
      </c>
    </row>
    <row r="30" spans="1:26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97">
        <f>'New Projects'!F30-'New Subscriptions'!F30</f>
        <v>0</v>
      </c>
      <c r="G30" s="93">
        <f>'New Projects'!G30-'New Subscriptions'!G30</f>
        <v>0</v>
      </c>
      <c r="H30" s="93">
        <f>'New Projects'!H30-'New Subscriptions'!H30</f>
        <v>0</v>
      </c>
      <c r="I30" s="93">
        <f>'New Projects'!I30-'New Subscriptions'!I30</f>
        <v>0</v>
      </c>
      <c r="J30" s="97">
        <f>'New Projects'!J30-'New Subscriptions'!J30</f>
        <v>0</v>
      </c>
      <c r="K30" s="93">
        <f>'New Projects'!K30-'New Subscriptions'!K30</f>
        <v>0</v>
      </c>
      <c r="L30" s="93">
        <f>'New Projects'!L30-'New Subscriptions'!L30</f>
        <v>0</v>
      </c>
      <c r="M30" s="93">
        <f>'New Projects'!M30-'New Subscriptions'!M30</f>
        <v>0</v>
      </c>
      <c r="N30" s="97">
        <f>'New Projects'!N30-'New Subscriptions'!N30</f>
        <v>0</v>
      </c>
      <c r="O30" s="93">
        <f>'New Projects'!O30-'New Subscriptions'!O30</f>
        <v>0</v>
      </c>
      <c r="P30" s="93">
        <f>'New Projects'!P30-'New Subscriptions'!P30</f>
        <v>0</v>
      </c>
      <c r="Q30" s="93">
        <f>'New Projects'!Q30-'New Subscriptions'!Q30</f>
        <v>0</v>
      </c>
      <c r="R30" s="97">
        <f>'New Projects'!R30-'New Subscriptions'!R30</f>
        <v>0</v>
      </c>
      <c r="S30" s="93">
        <f>'New Projects'!S30-'New Subscriptions'!S30</f>
        <v>0</v>
      </c>
      <c r="T30" s="93">
        <f>'New Projects'!T30-'New Subscriptions'!T30</f>
        <v>0</v>
      </c>
      <c r="U30" s="93">
        <f>'New Projects'!U30-'New Subscriptions'!U30</f>
        <v>0</v>
      </c>
      <c r="V30" s="97">
        <f>'New Projects'!V30-'New Subscriptions'!V30</f>
        <v>0</v>
      </c>
      <c r="W30" s="93">
        <f>'New Projects'!W30-'New Subscriptions'!W30</f>
        <v>0</v>
      </c>
      <c r="X30" s="93">
        <f>'New Projects'!X30-'New Subscriptions'!X30</f>
        <v>0</v>
      </c>
      <c r="Y30" s="93">
        <f>'New Projects'!Y30-'New Subscriptions'!Y30</f>
        <v>0</v>
      </c>
    </row>
    <row r="31" spans="1:26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98">
        <f>'New Projects'!F31-'New Subscriptions'!F31</f>
        <v>0</v>
      </c>
      <c r="G31" s="89">
        <f>'New Projects'!G31-'New Subscriptions'!G31</f>
        <v>0</v>
      </c>
      <c r="H31" s="89">
        <f>'New Projects'!H31-'New Subscriptions'!H31</f>
        <v>0</v>
      </c>
      <c r="I31" s="89">
        <f>'New Projects'!I31-'New Subscriptions'!I31</f>
        <v>0</v>
      </c>
      <c r="J31" s="98">
        <f>'New Projects'!J31-'New Subscriptions'!J31</f>
        <v>0</v>
      </c>
      <c r="K31" s="89">
        <f>'New Projects'!K31-'New Subscriptions'!K31</f>
        <v>0</v>
      </c>
      <c r="L31" s="89">
        <f>'New Projects'!L31-'New Subscriptions'!L31</f>
        <v>0</v>
      </c>
      <c r="M31" s="89">
        <f>'New Projects'!M31-'New Subscriptions'!M31</f>
        <v>0</v>
      </c>
      <c r="N31" s="98">
        <f>'New Projects'!N31-'New Subscriptions'!N31</f>
        <v>0</v>
      </c>
      <c r="O31" s="89">
        <f>'New Projects'!O31-'New Subscriptions'!O31</f>
        <v>0</v>
      </c>
      <c r="P31" s="89">
        <f>'New Projects'!P31-'New Subscriptions'!P31</f>
        <v>0</v>
      </c>
      <c r="Q31" s="89">
        <f>'New Projects'!Q31-'New Subscriptions'!Q31</f>
        <v>0</v>
      </c>
      <c r="R31" s="98">
        <f>'New Projects'!R31-'New Subscriptions'!R31</f>
        <v>0</v>
      </c>
      <c r="S31" s="89">
        <f>'New Projects'!S31-'New Subscriptions'!S31</f>
        <v>0</v>
      </c>
      <c r="T31" s="89">
        <f>'New Projects'!T31-'New Subscriptions'!T31</f>
        <v>0</v>
      </c>
      <c r="U31" s="89">
        <f>'New Projects'!U31-'New Subscriptions'!U31</f>
        <v>0</v>
      </c>
      <c r="V31" s="98">
        <f>'New Projects'!V31-'New Subscriptions'!V31</f>
        <v>0</v>
      </c>
      <c r="W31" s="89">
        <f>'New Projects'!W31-'New Subscriptions'!W31</f>
        <v>0</v>
      </c>
      <c r="X31" s="89">
        <f>'New Projects'!X31-'New Subscriptions'!X31</f>
        <v>0</v>
      </c>
      <c r="Y31" s="89">
        <f>'New Projects'!Y31-'New Subscriptions'!Y31</f>
        <v>0</v>
      </c>
      <c r="Z31" s="52"/>
    </row>
    <row r="32" spans="1:26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97">
        <f>'New Projects'!F32-'New Subscriptions'!F32</f>
        <v>0</v>
      </c>
      <c r="G32" s="93">
        <f>'New Projects'!G32-'New Subscriptions'!G32</f>
        <v>0</v>
      </c>
      <c r="H32" s="93">
        <f>'New Projects'!H32-'New Subscriptions'!H32</f>
        <v>0</v>
      </c>
      <c r="I32" s="93">
        <f>'New Projects'!I32-'New Subscriptions'!I32</f>
        <v>0</v>
      </c>
      <c r="J32" s="97">
        <f>'New Projects'!J32-'New Subscriptions'!J32</f>
        <v>0</v>
      </c>
      <c r="K32" s="93">
        <f>'New Projects'!K32-'New Subscriptions'!K32</f>
        <v>0</v>
      </c>
      <c r="L32" s="93">
        <f>'New Projects'!L32-'New Subscriptions'!L32</f>
        <v>0</v>
      </c>
      <c r="M32" s="93">
        <f>'New Projects'!M32-'New Subscriptions'!M32</f>
        <v>0</v>
      </c>
      <c r="N32" s="97">
        <f>'New Projects'!N32-'New Subscriptions'!N32</f>
        <v>0</v>
      </c>
      <c r="O32" s="93">
        <f>'New Projects'!O32-'New Subscriptions'!O32</f>
        <v>0</v>
      </c>
      <c r="P32" s="93">
        <f>'New Projects'!P32-'New Subscriptions'!P32</f>
        <v>0</v>
      </c>
      <c r="Q32" s="93">
        <f>'New Projects'!Q32-'New Subscriptions'!Q32</f>
        <v>0</v>
      </c>
      <c r="R32" s="97">
        <f>'New Projects'!R32-'New Subscriptions'!R32</f>
        <v>0</v>
      </c>
      <c r="S32" s="93">
        <f>'New Projects'!S32-'New Subscriptions'!S32</f>
        <v>0</v>
      </c>
      <c r="T32" s="93">
        <f>'New Projects'!T32-'New Subscriptions'!T32</f>
        <v>0</v>
      </c>
      <c r="U32" s="93">
        <f>'New Projects'!U32-'New Subscriptions'!U32</f>
        <v>0</v>
      </c>
      <c r="V32" s="97">
        <f>'New Projects'!V32-'New Subscriptions'!V32</f>
        <v>0</v>
      </c>
      <c r="W32" s="93">
        <f>'New Projects'!W32-'New Subscriptions'!W32</f>
        <v>0</v>
      </c>
      <c r="X32" s="93">
        <f>'New Projects'!X32-'New Subscriptions'!X32</f>
        <v>0</v>
      </c>
      <c r="Y32" s="93">
        <f>'New Projects'!Y32-'New Subscriptions'!Y32</f>
        <v>0</v>
      </c>
    </row>
    <row r="33" spans="1:26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97">
        <f>'New Projects'!F33-'New Subscriptions'!F33</f>
        <v>0</v>
      </c>
      <c r="G33" s="93">
        <f>'New Projects'!G33-'New Subscriptions'!G33</f>
        <v>0</v>
      </c>
      <c r="H33" s="93">
        <f>'New Projects'!H33-'New Subscriptions'!H33</f>
        <v>0</v>
      </c>
      <c r="I33" s="93">
        <f>'New Projects'!I33-'New Subscriptions'!I33</f>
        <v>0</v>
      </c>
      <c r="J33" s="97">
        <f>'New Projects'!J33-'New Subscriptions'!J33</f>
        <v>0</v>
      </c>
      <c r="K33" s="93">
        <f>'New Projects'!K33-'New Subscriptions'!K33</f>
        <v>0</v>
      </c>
      <c r="L33" s="93">
        <f>'New Projects'!L33-'New Subscriptions'!L33</f>
        <v>0</v>
      </c>
      <c r="M33" s="93">
        <f>'New Projects'!M33-'New Subscriptions'!M33</f>
        <v>0</v>
      </c>
      <c r="N33" s="97">
        <f>'New Projects'!N33-'New Subscriptions'!N33</f>
        <v>0</v>
      </c>
      <c r="O33" s="93">
        <f>'New Projects'!O33-'New Subscriptions'!O33</f>
        <v>0</v>
      </c>
      <c r="P33" s="93">
        <f>'New Projects'!P33-'New Subscriptions'!P33</f>
        <v>0</v>
      </c>
      <c r="Q33" s="93">
        <f>'New Projects'!Q33-'New Subscriptions'!Q33</f>
        <v>0</v>
      </c>
      <c r="R33" s="97">
        <f>'New Projects'!R33-'New Subscriptions'!R33</f>
        <v>0</v>
      </c>
      <c r="S33" s="93">
        <f>'New Projects'!S33-'New Subscriptions'!S33</f>
        <v>0</v>
      </c>
      <c r="T33" s="93">
        <f>'New Projects'!T33-'New Subscriptions'!T33</f>
        <v>0</v>
      </c>
      <c r="U33" s="93">
        <f>'New Projects'!U33-'New Subscriptions'!U33</f>
        <v>0</v>
      </c>
      <c r="V33" s="97">
        <f>'New Projects'!V33-'New Subscriptions'!V33</f>
        <v>0</v>
      </c>
      <c r="W33" s="93">
        <f>'New Projects'!W33-'New Subscriptions'!W33</f>
        <v>0</v>
      </c>
      <c r="X33" s="93">
        <f>'New Projects'!X33-'New Subscriptions'!X33</f>
        <v>0</v>
      </c>
      <c r="Y33" s="93">
        <f>'New Projects'!Y33-'New Subscriptions'!Y33</f>
        <v>0</v>
      </c>
    </row>
    <row r="34" spans="1:26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97">
        <f>'New Projects'!F34-'New Subscriptions'!F34</f>
        <v>0</v>
      </c>
      <c r="G34" s="93">
        <f>'New Projects'!G34-'New Subscriptions'!G34</f>
        <v>0</v>
      </c>
      <c r="H34" s="93">
        <f>'New Projects'!H34-'New Subscriptions'!H34</f>
        <v>0</v>
      </c>
      <c r="I34" s="93">
        <f>'New Projects'!I34-'New Subscriptions'!I34</f>
        <v>0</v>
      </c>
      <c r="J34" s="97">
        <f>'New Projects'!J34-'New Subscriptions'!J34</f>
        <v>0</v>
      </c>
      <c r="K34" s="93">
        <f>'New Projects'!K34-'New Subscriptions'!K34</f>
        <v>0</v>
      </c>
      <c r="L34" s="93">
        <f>'New Projects'!L34-'New Subscriptions'!L34</f>
        <v>0</v>
      </c>
      <c r="M34" s="93">
        <f>'New Projects'!M34-'New Subscriptions'!M34</f>
        <v>0</v>
      </c>
      <c r="N34" s="97">
        <f>'New Projects'!N34-'New Subscriptions'!N34</f>
        <v>0</v>
      </c>
      <c r="O34" s="93">
        <f>'New Projects'!O34-'New Subscriptions'!O34</f>
        <v>0</v>
      </c>
      <c r="P34" s="93">
        <f>'New Projects'!P34-'New Subscriptions'!P34</f>
        <v>0</v>
      </c>
      <c r="Q34" s="93">
        <f>'New Projects'!Q34-'New Subscriptions'!Q34</f>
        <v>0</v>
      </c>
      <c r="R34" s="97">
        <f>'New Projects'!R34-'New Subscriptions'!R34</f>
        <v>0</v>
      </c>
      <c r="S34" s="93">
        <f>'New Projects'!S34-'New Subscriptions'!S34</f>
        <v>0</v>
      </c>
      <c r="T34" s="93">
        <f>'New Projects'!T34-'New Subscriptions'!T34</f>
        <v>0</v>
      </c>
      <c r="U34" s="93">
        <f>'New Projects'!U34-'New Subscriptions'!U34</f>
        <v>0</v>
      </c>
      <c r="V34" s="97">
        <f>'New Projects'!V34-'New Subscriptions'!V34</f>
        <v>0</v>
      </c>
      <c r="W34" s="93">
        <f>'New Projects'!W34-'New Subscriptions'!W34</f>
        <v>0</v>
      </c>
      <c r="X34" s="93">
        <f>'New Projects'!X34-'New Subscriptions'!X34</f>
        <v>0</v>
      </c>
      <c r="Y34" s="93">
        <f>'New Projects'!Y34-'New Subscriptions'!Y34</f>
        <v>0</v>
      </c>
    </row>
    <row r="35" spans="1:26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97">
        <f>'New Projects'!F35-'New Subscriptions'!F35</f>
        <v>0</v>
      </c>
      <c r="G35" s="93">
        <f>'New Projects'!G35-'New Subscriptions'!G35</f>
        <v>0</v>
      </c>
      <c r="H35" s="93">
        <f>'New Projects'!H35-'New Subscriptions'!H35</f>
        <v>0</v>
      </c>
      <c r="I35" s="93">
        <f>'New Projects'!I35-'New Subscriptions'!I35</f>
        <v>0</v>
      </c>
      <c r="J35" s="97">
        <f>'New Projects'!J35-'New Subscriptions'!J35</f>
        <v>1</v>
      </c>
      <c r="K35" s="93">
        <f>'New Projects'!K35-'New Subscriptions'!K35</f>
        <v>0</v>
      </c>
      <c r="L35" s="93">
        <f>'New Projects'!L35-'New Subscriptions'!L35</f>
        <v>0</v>
      </c>
      <c r="M35" s="93">
        <f>'New Projects'!M35-'New Subscriptions'!M35</f>
        <v>0</v>
      </c>
      <c r="N35" s="97">
        <f>'New Projects'!N35-'New Subscriptions'!N35</f>
        <v>0</v>
      </c>
      <c r="O35" s="93">
        <f>'New Projects'!O35-'New Subscriptions'!O35</f>
        <v>0</v>
      </c>
      <c r="P35" s="93">
        <f>'New Projects'!P35-'New Subscriptions'!P35</f>
        <v>0</v>
      </c>
      <c r="Q35" s="93">
        <f>'New Projects'!Q35-'New Subscriptions'!Q35</f>
        <v>0</v>
      </c>
      <c r="R35" s="97">
        <f>'New Projects'!R35-'New Subscriptions'!R35</f>
        <v>0</v>
      </c>
      <c r="S35" s="93">
        <f>'New Projects'!S35-'New Subscriptions'!S35</f>
        <v>0</v>
      </c>
      <c r="T35" s="93">
        <f>'New Projects'!T35-'New Subscriptions'!T35</f>
        <v>0</v>
      </c>
      <c r="U35" s="93">
        <f>'New Projects'!U35-'New Subscriptions'!U35</f>
        <v>0</v>
      </c>
      <c r="V35" s="97">
        <f>'New Projects'!V35-'New Subscriptions'!V35</f>
        <v>0</v>
      </c>
      <c r="W35" s="93">
        <f>'New Projects'!W35-'New Subscriptions'!W35</f>
        <v>0</v>
      </c>
      <c r="X35" s="93">
        <f>'New Projects'!X35-'New Subscriptions'!X35</f>
        <v>0</v>
      </c>
      <c r="Y35" s="93">
        <f>'New Projects'!Y35-'New Subscriptions'!Y35</f>
        <v>0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B37" s="119" t="s">
        <v>166</v>
      </c>
      <c r="F37" s="68">
        <f>SUM(F3:F35)</f>
        <v>1</v>
      </c>
      <c r="G37" s="42">
        <f t="shared" ref="G37:Y37" si="0">SUM(G3:G35)</f>
        <v>0</v>
      </c>
      <c r="H37" s="42">
        <f t="shared" si="0"/>
        <v>0</v>
      </c>
      <c r="I37" s="42">
        <f t="shared" si="0"/>
        <v>0</v>
      </c>
      <c r="J37" s="68">
        <f t="shared" si="0"/>
        <v>1</v>
      </c>
      <c r="K37" s="42">
        <f t="shared" si="0"/>
        <v>1</v>
      </c>
      <c r="L37" s="42">
        <f t="shared" si="0"/>
        <v>0</v>
      </c>
      <c r="M37" s="42">
        <f t="shared" si="0"/>
        <v>1</v>
      </c>
      <c r="N37" s="68">
        <f t="shared" si="0"/>
        <v>1</v>
      </c>
      <c r="O37" s="42">
        <f t="shared" si="0"/>
        <v>3</v>
      </c>
      <c r="P37" s="42">
        <f t="shared" si="0"/>
        <v>0</v>
      </c>
      <c r="Q37" s="42">
        <f t="shared" si="0"/>
        <v>0</v>
      </c>
      <c r="R37" s="68">
        <f t="shared" si="0"/>
        <v>0</v>
      </c>
      <c r="S37" s="42">
        <f t="shared" si="0"/>
        <v>3</v>
      </c>
      <c r="T37" s="42">
        <f t="shared" si="0"/>
        <v>0</v>
      </c>
      <c r="U37" s="42">
        <f t="shared" si="0"/>
        <v>2</v>
      </c>
      <c r="V37" s="68">
        <f t="shared" si="0"/>
        <v>0</v>
      </c>
      <c r="W37" s="42">
        <f t="shared" si="0"/>
        <v>0</v>
      </c>
      <c r="X37" s="42">
        <f t="shared" si="0"/>
        <v>2</v>
      </c>
      <c r="Y37" s="42">
        <f t="shared" si="0"/>
        <v>0</v>
      </c>
    </row>
  </sheetData>
  <conditionalFormatting sqref="F3:Y35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B1" zoomScaleNormal="100" workbookViewId="0">
      <pane xSplit="4" ySplit="2" topLeftCell="F3" activePane="bottomRight" state="frozen"/>
      <selection activeCell="B1" sqref="B1"/>
      <selection pane="topRight" activeCell="E1" sqref="E1"/>
      <selection pane="bottomLeft" activeCell="B3" sqref="B3"/>
      <selection pane="bottomRight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203" t="s">
        <v>113</v>
      </c>
      <c r="G2" s="146" t="s">
        <v>114</v>
      </c>
      <c r="H2" s="146" t="s">
        <v>115</v>
      </c>
      <c r="I2" s="146" t="s">
        <v>116</v>
      </c>
      <c r="J2" s="203" t="s">
        <v>117</v>
      </c>
      <c r="K2" s="146" t="s">
        <v>118</v>
      </c>
      <c r="L2" s="146" t="s">
        <v>119</v>
      </c>
      <c r="M2" s="146" t="s">
        <v>120</v>
      </c>
      <c r="N2" s="203" t="s">
        <v>121</v>
      </c>
      <c r="O2" s="146" t="s">
        <v>122</v>
      </c>
      <c r="P2" s="146" t="s">
        <v>123</v>
      </c>
      <c r="Q2" s="146" t="s">
        <v>124</v>
      </c>
      <c r="R2" s="203" t="s">
        <v>125</v>
      </c>
      <c r="S2" s="146" t="s">
        <v>136</v>
      </c>
      <c r="T2" s="146" t="s">
        <v>126</v>
      </c>
      <c r="U2" s="146" t="s">
        <v>127</v>
      </c>
      <c r="V2" s="203" t="s">
        <v>128</v>
      </c>
      <c r="W2" s="146" t="s">
        <v>129</v>
      </c>
      <c r="X2" s="146" t="s">
        <v>130</v>
      </c>
      <c r="Y2" s="146" t="s">
        <v>131</v>
      </c>
      <c r="Z2" s="203"/>
    </row>
    <row r="3" spans="1:26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95">
        <f>'New Licenses'!F3</f>
        <v>0</v>
      </c>
      <c r="G3" s="96">
        <f>F3+'New Licenses'!G3</f>
        <v>0</v>
      </c>
      <c r="H3" s="96">
        <f>G3+'New Licenses'!H3</f>
        <v>0</v>
      </c>
      <c r="I3" s="96">
        <f>H3+'New Licenses'!I3</f>
        <v>0</v>
      </c>
      <c r="J3" s="95">
        <f>I3+'New Licenses'!J3</f>
        <v>0</v>
      </c>
      <c r="K3" s="96">
        <f>J3+'New Licenses'!K3</f>
        <v>0</v>
      </c>
      <c r="L3" s="96">
        <f>K3+'New Licenses'!L3</f>
        <v>0</v>
      </c>
      <c r="M3" s="96">
        <f>L3+'New Licenses'!M3</f>
        <v>0</v>
      </c>
      <c r="N3" s="95">
        <f>M3+'New Licenses'!N3</f>
        <v>0</v>
      </c>
      <c r="O3" s="96">
        <f>N3+'New Licenses'!O3</f>
        <v>0</v>
      </c>
      <c r="P3" s="96">
        <f>O3+'New Licenses'!P3</f>
        <v>0</v>
      </c>
      <c r="Q3" s="96">
        <f>P3+'New Licenses'!Q3</f>
        <v>0</v>
      </c>
      <c r="R3" s="95">
        <f>Q3+'New Licenses'!R3</f>
        <v>0</v>
      </c>
      <c r="S3" s="96">
        <f>R3+'New Licenses'!S3</f>
        <v>0</v>
      </c>
      <c r="T3" s="96">
        <f>S3+'New Licenses'!T3</f>
        <v>0</v>
      </c>
      <c r="U3" s="96">
        <f>T3+'New Licenses'!U3</f>
        <v>0</v>
      </c>
      <c r="V3" s="95">
        <f>U3+'New Licenses'!V3</f>
        <v>0</v>
      </c>
      <c r="W3" s="96">
        <f>V3+'New Licenses'!W3</f>
        <v>0</v>
      </c>
      <c r="X3" s="96">
        <f>W3+'New Licenses'!X3</f>
        <v>0</v>
      </c>
      <c r="Y3" s="96">
        <f>X3+'New Licenses'!Y3</f>
        <v>0</v>
      </c>
      <c r="Z3" s="34"/>
    </row>
    <row r="4" spans="1:26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60">
        <f>'New Projects'!E4</f>
        <v>3</v>
      </c>
      <c r="F4" s="97">
        <f>'New Licenses'!F4</f>
        <v>0</v>
      </c>
      <c r="G4" s="93">
        <f>F4+'New Licenses'!G4</f>
        <v>0</v>
      </c>
      <c r="H4" s="93">
        <f>G4+'New Licenses'!H4</f>
        <v>0</v>
      </c>
      <c r="I4" s="93">
        <f>H4+'New Licenses'!I4</f>
        <v>0</v>
      </c>
      <c r="J4" s="97">
        <f>I4+'New Licenses'!J4</f>
        <v>0</v>
      </c>
      <c r="K4" s="93">
        <f>J4+'New Licenses'!K4</f>
        <v>0</v>
      </c>
      <c r="L4" s="93">
        <f>K4+'New Licenses'!L4</f>
        <v>0</v>
      </c>
      <c r="M4" s="93">
        <f>L4+'New Licenses'!M4</f>
        <v>0</v>
      </c>
      <c r="N4" s="97">
        <f>M4+'New Licenses'!N4</f>
        <v>0</v>
      </c>
      <c r="O4" s="93">
        <f>N4+'New Licenses'!O4</f>
        <v>0</v>
      </c>
      <c r="P4" s="93">
        <f>O4+'New Licenses'!P4</f>
        <v>0</v>
      </c>
      <c r="Q4" s="93">
        <f>P4+'New Licenses'!Q4</f>
        <v>0</v>
      </c>
      <c r="R4" s="97">
        <f>Q4+'New Licenses'!R4</f>
        <v>0</v>
      </c>
      <c r="S4" s="93">
        <f>R4+'New Licenses'!S4</f>
        <v>0</v>
      </c>
      <c r="T4" s="93">
        <f>S4+'New Licenses'!T4</f>
        <v>0</v>
      </c>
      <c r="U4" s="93">
        <f>T4+'New Licenses'!U4</f>
        <v>0</v>
      </c>
      <c r="V4" s="97">
        <f>U4+'New Licenses'!V4</f>
        <v>0</v>
      </c>
      <c r="W4" s="93">
        <f>V4+'New Licenses'!W4</f>
        <v>0</v>
      </c>
      <c r="X4" s="93">
        <f>W4+'New Licenses'!X4</f>
        <v>0</v>
      </c>
      <c r="Y4" s="93">
        <f>X4+'New Licenses'!Y4</f>
        <v>0</v>
      </c>
    </row>
    <row r="5" spans="1:26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61">
        <f>'New Projects'!E5</f>
        <v>3</v>
      </c>
      <c r="F5" s="98">
        <f>'New Licenses'!F5</f>
        <v>0</v>
      </c>
      <c r="G5" s="89">
        <f>F5+'New Licenses'!G5</f>
        <v>0</v>
      </c>
      <c r="H5" s="89">
        <f>G5+'New Licenses'!H5</f>
        <v>0</v>
      </c>
      <c r="I5" s="89">
        <f>H5+'New Licenses'!I5</f>
        <v>0</v>
      </c>
      <c r="J5" s="98">
        <f>I5+'New Licenses'!J5</f>
        <v>0</v>
      </c>
      <c r="K5" s="89">
        <f>J5+'New Licenses'!K5</f>
        <v>0</v>
      </c>
      <c r="L5" s="89">
        <f>K5+'New Licenses'!L5</f>
        <v>0</v>
      </c>
      <c r="M5" s="89">
        <f>L5+'New Licenses'!M5</f>
        <v>0</v>
      </c>
      <c r="N5" s="98">
        <f>M5+'New Licenses'!N5</f>
        <v>0</v>
      </c>
      <c r="O5" s="89">
        <f>N5+'New Licenses'!O5</f>
        <v>0</v>
      </c>
      <c r="P5" s="89">
        <f>O5+'New Licenses'!P5</f>
        <v>0</v>
      </c>
      <c r="Q5" s="89">
        <f>P5+'New Licenses'!Q5</f>
        <v>0</v>
      </c>
      <c r="R5" s="98">
        <f>Q5+'New Licenses'!R5</f>
        <v>0</v>
      </c>
      <c r="S5" s="89">
        <f>R5+'New Licenses'!S5</f>
        <v>0</v>
      </c>
      <c r="T5" s="89">
        <f>S5+'New Licenses'!T5</f>
        <v>0</v>
      </c>
      <c r="U5" s="89">
        <f>T5+'New Licenses'!U5</f>
        <v>0</v>
      </c>
      <c r="V5" s="98">
        <f>U5+'New Licenses'!V5</f>
        <v>0</v>
      </c>
      <c r="W5" s="89">
        <f>V5+'New Licenses'!W5</f>
        <v>0</v>
      </c>
      <c r="X5" s="89">
        <f>W5+'New Licenses'!X5</f>
        <v>0</v>
      </c>
      <c r="Y5" s="89">
        <f>X5+'New Licenses'!Y5</f>
        <v>0</v>
      </c>
      <c r="Z5" s="52"/>
    </row>
    <row r="6" spans="1:26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97">
        <f>'New Licenses'!F6</f>
        <v>0</v>
      </c>
      <c r="G6" s="93">
        <f>F6+'New Licenses'!G6</f>
        <v>0</v>
      </c>
      <c r="H6" s="93">
        <f>G6+'New Licenses'!H6</f>
        <v>0</v>
      </c>
      <c r="I6" s="93">
        <f>H6+'New Licenses'!I6</f>
        <v>0</v>
      </c>
      <c r="J6" s="97">
        <f>I6+'New Licenses'!J6</f>
        <v>0</v>
      </c>
      <c r="K6" s="93">
        <f>J6+'New Licenses'!K6</f>
        <v>0</v>
      </c>
      <c r="L6" s="93">
        <f>K6+'New Licenses'!L6</f>
        <v>0</v>
      </c>
      <c r="M6" s="93">
        <f>L6+'New Licenses'!M6</f>
        <v>0</v>
      </c>
      <c r="N6" s="97">
        <f>M6+'New Licenses'!N6</f>
        <v>0</v>
      </c>
      <c r="O6" s="93">
        <f>N6+'New Licenses'!O6</f>
        <v>0</v>
      </c>
      <c r="P6" s="93">
        <f>O6+'New Licenses'!P6</f>
        <v>0</v>
      </c>
      <c r="Q6" s="93">
        <f>P6+'New Licenses'!Q6</f>
        <v>0</v>
      </c>
      <c r="R6" s="97">
        <f>Q6+'New Licenses'!R6</f>
        <v>0</v>
      </c>
      <c r="S6" s="93">
        <f>R6+'New Licenses'!S6</f>
        <v>0</v>
      </c>
      <c r="T6" s="93">
        <f>S6+'New Licenses'!T6</f>
        <v>0</v>
      </c>
      <c r="U6" s="93">
        <f>T6+'New Licenses'!U6</f>
        <v>0</v>
      </c>
      <c r="V6" s="97">
        <f>U6+'New Licenses'!V6</f>
        <v>0</v>
      </c>
      <c r="W6" s="93">
        <f>V6+'New Licenses'!W6</f>
        <v>0</v>
      </c>
      <c r="X6" s="93">
        <f>W6+'New Licenses'!X6</f>
        <v>2</v>
      </c>
      <c r="Y6" s="93">
        <f>X6+'New Licenses'!Y6</f>
        <v>2</v>
      </c>
    </row>
    <row r="7" spans="1:26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61">
        <f>'New Projects'!E7</f>
        <v>4</v>
      </c>
      <c r="F7" s="98">
        <f>'New Licenses'!F7</f>
        <v>0</v>
      </c>
      <c r="G7" s="89">
        <f>F7+'New Licenses'!G7</f>
        <v>0</v>
      </c>
      <c r="H7" s="89">
        <f>G7+'New Licenses'!H7</f>
        <v>0</v>
      </c>
      <c r="I7" s="89">
        <f>H7+'New Licenses'!I7</f>
        <v>0</v>
      </c>
      <c r="J7" s="98">
        <f>I7+'New Licenses'!J7</f>
        <v>0</v>
      </c>
      <c r="K7" s="89">
        <f>J7+'New Licenses'!K7</f>
        <v>0</v>
      </c>
      <c r="L7" s="89">
        <f>K7+'New Licenses'!L7</f>
        <v>0</v>
      </c>
      <c r="M7" s="89">
        <f>L7+'New Licenses'!M7</f>
        <v>0</v>
      </c>
      <c r="N7" s="98">
        <f>M7+'New Licenses'!N7</f>
        <v>0</v>
      </c>
      <c r="O7" s="89">
        <f>N7+'New Licenses'!O7</f>
        <v>0</v>
      </c>
      <c r="P7" s="89">
        <f>O7+'New Licenses'!P7</f>
        <v>0</v>
      </c>
      <c r="Q7" s="89">
        <f>P7+'New Licenses'!Q7</f>
        <v>0</v>
      </c>
      <c r="R7" s="98">
        <f>Q7+'New Licenses'!R7</f>
        <v>0</v>
      </c>
      <c r="S7" s="89">
        <f>R7+'New Licenses'!S7</f>
        <v>0</v>
      </c>
      <c r="T7" s="89">
        <f>S7+'New Licenses'!T7</f>
        <v>0</v>
      </c>
      <c r="U7" s="89">
        <f>T7+'New Licenses'!U7</f>
        <v>0</v>
      </c>
      <c r="V7" s="98">
        <f>U7+'New Licenses'!V7</f>
        <v>0</v>
      </c>
      <c r="W7" s="89">
        <f>V7+'New Licenses'!W7</f>
        <v>0</v>
      </c>
      <c r="X7" s="89">
        <f>W7+'New Licenses'!X7</f>
        <v>0</v>
      </c>
      <c r="Y7" s="89">
        <f>X7+'New Licenses'!Y7</f>
        <v>0</v>
      </c>
      <c r="Z7" s="52"/>
    </row>
    <row r="8" spans="1:26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97">
        <f>'New Licenses'!F8</f>
        <v>0</v>
      </c>
      <c r="G8" s="93">
        <f>F8+'New Licenses'!G8</f>
        <v>0</v>
      </c>
      <c r="H8" s="93">
        <f>G8+'New Licenses'!H8</f>
        <v>0</v>
      </c>
      <c r="I8" s="93">
        <f>H8+'New Licenses'!I8</f>
        <v>0</v>
      </c>
      <c r="J8" s="97">
        <f>I8+'New Licenses'!J8</f>
        <v>0</v>
      </c>
      <c r="K8" s="93">
        <f>J8+'New Licenses'!K8</f>
        <v>0</v>
      </c>
      <c r="L8" s="93">
        <f>K8+'New Licenses'!L8</f>
        <v>0</v>
      </c>
      <c r="M8" s="93">
        <f>L8+'New Licenses'!M8</f>
        <v>0</v>
      </c>
      <c r="N8" s="97">
        <f>M8+'New Licenses'!N8</f>
        <v>0</v>
      </c>
      <c r="O8" s="93">
        <f>N8+'New Licenses'!O8</f>
        <v>0</v>
      </c>
      <c r="P8" s="93">
        <f>O8+'New Licenses'!P8</f>
        <v>0</v>
      </c>
      <c r="Q8" s="93">
        <f>P8+'New Licenses'!Q8</f>
        <v>0</v>
      </c>
      <c r="R8" s="97">
        <f>Q8+'New Licenses'!R8</f>
        <v>0</v>
      </c>
      <c r="S8" s="93">
        <f>R8+'New Licenses'!S8</f>
        <v>0</v>
      </c>
      <c r="T8" s="93">
        <f>S8+'New Licenses'!T8</f>
        <v>0</v>
      </c>
      <c r="U8" s="93">
        <f>T8+'New Licenses'!U8</f>
        <v>0</v>
      </c>
      <c r="V8" s="97">
        <f>U8+'New Licenses'!V8</f>
        <v>0</v>
      </c>
      <c r="W8" s="93">
        <f>V8+'New Licenses'!W8</f>
        <v>0</v>
      </c>
      <c r="X8" s="93">
        <f>W8+'New Licenses'!X8</f>
        <v>0</v>
      </c>
      <c r="Y8" s="93">
        <f>X8+'New Licenses'!Y8</f>
        <v>0</v>
      </c>
    </row>
    <row r="9" spans="1:26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61">
        <f>'New Projects'!E9</f>
        <v>4</v>
      </c>
      <c r="F9" s="98">
        <f>'New Licenses'!F9</f>
        <v>0</v>
      </c>
      <c r="G9" s="89">
        <f>F9+'New Licenses'!G9</f>
        <v>0</v>
      </c>
      <c r="H9" s="89">
        <f>G9+'New Licenses'!H9</f>
        <v>0</v>
      </c>
      <c r="I9" s="89">
        <f>H9+'New Licenses'!I9</f>
        <v>0</v>
      </c>
      <c r="J9" s="98">
        <f>I9+'New Licenses'!J9</f>
        <v>0</v>
      </c>
      <c r="K9" s="89">
        <f>J9+'New Licenses'!K9</f>
        <v>0</v>
      </c>
      <c r="L9" s="89">
        <f>K9+'New Licenses'!L9</f>
        <v>0</v>
      </c>
      <c r="M9" s="89">
        <f>L9+'New Licenses'!M9</f>
        <v>0</v>
      </c>
      <c r="N9" s="98">
        <f>M9+'New Licenses'!N9</f>
        <v>0</v>
      </c>
      <c r="O9" s="89">
        <f>N9+'New Licenses'!O9</f>
        <v>0</v>
      </c>
      <c r="P9" s="89">
        <f>O9+'New Licenses'!P9</f>
        <v>0</v>
      </c>
      <c r="Q9" s="89">
        <f>P9+'New Licenses'!Q9</f>
        <v>0</v>
      </c>
      <c r="R9" s="98">
        <f>Q9+'New Licenses'!R9</f>
        <v>0</v>
      </c>
      <c r="S9" s="89">
        <f>R9+'New Licenses'!S9</f>
        <v>0</v>
      </c>
      <c r="T9" s="89">
        <f>S9+'New Licenses'!T9</f>
        <v>0</v>
      </c>
      <c r="U9" s="89">
        <f>T9+'New Licenses'!U9</f>
        <v>0</v>
      </c>
      <c r="V9" s="98">
        <f>U9+'New Licenses'!V9</f>
        <v>0</v>
      </c>
      <c r="W9" s="89">
        <f>V9+'New Licenses'!W9</f>
        <v>0</v>
      </c>
      <c r="X9" s="89">
        <f>W9+'New Licenses'!X9</f>
        <v>0</v>
      </c>
      <c r="Y9" s="89">
        <f>X9+'New Licenses'!Y9</f>
        <v>0</v>
      </c>
      <c r="Z9" s="52"/>
    </row>
    <row r="10" spans="1:26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97">
        <f>'New Licenses'!F10</f>
        <v>0</v>
      </c>
      <c r="G10" s="93">
        <f>F10+'New Licenses'!G10</f>
        <v>0</v>
      </c>
      <c r="H10" s="93">
        <f>G10+'New Licenses'!H10</f>
        <v>0</v>
      </c>
      <c r="I10" s="93">
        <f>H10+'New Licenses'!I10</f>
        <v>0</v>
      </c>
      <c r="J10" s="97">
        <f>I10+'New Licenses'!J10</f>
        <v>0</v>
      </c>
      <c r="K10" s="93">
        <f>J10+'New Licenses'!K10</f>
        <v>0</v>
      </c>
      <c r="L10" s="93">
        <f>K10+'New Licenses'!L10</f>
        <v>0</v>
      </c>
      <c r="M10" s="93">
        <f>L10+'New Licenses'!M10</f>
        <v>0</v>
      </c>
      <c r="N10" s="97">
        <f>M10+'New Licenses'!N10</f>
        <v>0</v>
      </c>
      <c r="O10" s="93">
        <f>N10+'New Licenses'!O10</f>
        <v>0</v>
      </c>
      <c r="P10" s="93">
        <f>O10+'New Licenses'!P10</f>
        <v>0</v>
      </c>
      <c r="Q10" s="93">
        <f>P10+'New Licenses'!Q10</f>
        <v>0</v>
      </c>
      <c r="R10" s="97">
        <f>Q10+'New Licenses'!R10</f>
        <v>0</v>
      </c>
      <c r="S10" s="93">
        <f>R10+'New Licenses'!S10</f>
        <v>0</v>
      </c>
      <c r="T10" s="93">
        <f>S10+'New Licenses'!T10</f>
        <v>0</v>
      </c>
      <c r="U10" s="93">
        <f>T10+'New Licenses'!U10</f>
        <v>0</v>
      </c>
      <c r="V10" s="97">
        <f>U10+'New Licenses'!V10</f>
        <v>0</v>
      </c>
      <c r="W10" s="93">
        <f>V10+'New Licenses'!W10</f>
        <v>0</v>
      </c>
      <c r="X10" s="93">
        <f>W10+'New Licenses'!X10</f>
        <v>0</v>
      </c>
      <c r="Y10" s="93">
        <f>X10+'New Licenses'!Y10</f>
        <v>0</v>
      </c>
    </row>
    <row r="11" spans="1:26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98">
        <f>'New Licenses'!F11</f>
        <v>0</v>
      </c>
      <c r="G11" s="89">
        <f>F11+'New Licenses'!G11</f>
        <v>0</v>
      </c>
      <c r="H11" s="89">
        <f>G11+'New Licenses'!H11</f>
        <v>0</v>
      </c>
      <c r="I11" s="89">
        <f>H11+'New Licenses'!I11</f>
        <v>0</v>
      </c>
      <c r="J11" s="98">
        <f>I11+'New Licenses'!J11</f>
        <v>0</v>
      </c>
      <c r="K11" s="89">
        <f>J11+'New Licenses'!K11</f>
        <v>0</v>
      </c>
      <c r="L11" s="89">
        <f>K11+'New Licenses'!L11</f>
        <v>0</v>
      </c>
      <c r="M11" s="89">
        <f>L11+'New Licenses'!M11</f>
        <v>0</v>
      </c>
      <c r="N11" s="98">
        <f>M11+'New Licenses'!N11</f>
        <v>0</v>
      </c>
      <c r="O11" s="89">
        <f>N11+'New Licenses'!O11</f>
        <v>0</v>
      </c>
      <c r="P11" s="89">
        <f>O11+'New Licenses'!P11</f>
        <v>0</v>
      </c>
      <c r="Q11" s="89">
        <f>P11+'New Licenses'!Q11</f>
        <v>0</v>
      </c>
      <c r="R11" s="98">
        <f>Q11+'New Licenses'!R11</f>
        <v>0</v>
      </c>
      <c r="S11" s="89">
        <f>R11+'New Licenses'!S11</f>
        <v>0</v>
      </c>
      <c r="T11" s="89">
        <f>S11+'New Licenses'!T11</f>
        <v>0</v>
      </c>
      <c r="U11" s="89">
        <f>T11+'New Licenses'!U11</f>
        <v>0</v>
      </c>
      <c r="V11" s="98">
        <f>U11+'New Licenses'!V11</f>
        <v>0</v>
      </c>
      <c r="W11" s="89">
        <f>V11+'New Licenses'!W11</f>
        <v>0</v>
      </c>
      <c r="X11" s="89">
        <f>W11+'New Licenses'!X11</f>
        <v>0</v>
      </c>
      <c r="Y11" s="89">
        <f>X11+'New Licenses'!Y11</f>
        <v>0</v>
      </c>
      <c r="Z11" s="52"/>
    </row>
    <row r="12" spans="1:26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97">
        <f>'New Licenses'!F12</f>
        <v>0</v>
      </c>
      <c r="G12" s="93">
        <f>F12+'New Licenses'!G12</f>
        <v>0</v>
      </c>
      <c r="H12" s="93">
        <f>G12+'New Licenses'!H12</f>
        <v>0</v>
      </c>
      <c r="I12" s="93">
        <f>H12+'New Licenses'!I12</f>
        <v>0</v>
      </c>
      <c r="J12" s="97">
        <f>I12+'New Licenses'!J12</f>
        <v>0</v>
      </c>
      <c r="K12" s="93">
        <f>J12+'New Licenses'!K12</f>
        <v>0</v>
      </c>
      <c r="L12" s="93">
        <f>K12+'New Licenses'!L12</f>
        <v>0</v>
      </c>
      <c r="M12" s="93">
        <f>L12+'New Licenses'!M12</f>
        <v>0</v>
      </c>
      <c r="N12" s="97">
        <f>M12+'New Licenses'!N12</f>
        <v>0</v>
      </c>
      <c r="O12" s="93">
        <f>N12+'New Licenses'!O12</f>
        <v>0</v>
      </c>
      <c r="P12" s="93">
        <f>O12+'New Licenses'!P12</f>
        <v>0</v>
      </c>
      <c r="Q12" s="93">
        <f>P12+'New Licenses'!Q12</f>
        <v>0</v>
      </c>
      <c r="R12" s="97">
        <f>Q12+'New Licenses'!R12</f>
        <v>0</v>
      </c>
      <c r="S12" s="93">
        <f>R12+'New Licenses'!S12</f>
        <v>0</v>
      </c>
      <c r="T12" s="93">
        <f>S12+'New Licenses'!T12</f>
        <v>0</v>
      </c>
      <c r="U12" s="93">
        <f>T12+'New Licenses'!U12</f>
        <v>0</v>
      </c>
      <c r="V12" s="97">
        <f>U12+'New Licenses'!V12</f>
        <v>0</v>
      </c>
      <c r="W12" s="93">
        <f>V12+'New Licenses'!W12</f>
        <v>0</v>
      </c>
      <c r="X12" s="93">
        <f>W12+'New Licenses'!X12</f>
        <v>0</v>
      </c>
      <c r="Y12" s="93">
        <f>X12+'New Licenses'!Y12</f>
        <v>0</v>
      </c>
    </row>
    <row r="13" spans="1:26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98">
        <f>'New Licenses'!F13</f>
        <v>0</v>
      </c>
      <c r="G13" s="89">
        <f>F13+'New Licenses'!G13</f>
        <v>0</v>
      </c>
      <c r="H13" s="89">
        <f>G13+'New Licenses'!H13</f>
        <v>0</v>
      </c>
      <c r="I13" s="89">
        <f>H13+'New Licenses'!I13</f>
        <v>0</v>
      </c>
      <c r="J13" s="98">
        <f>I13+'New Licenses'!J13</f>
        <v>0</v>
      </c>
      <c r="K13" s="89">
        <f>J13+'New Licenses'!K13</f>
        <v>0</v>
      </c>
      <c r="L13" s="89">
        <f>K13+'New Licenses'!L13</f>
        <v>0</v>
      </c>
      <c r="M13" s="89">
        <f>L13+'New Licenses'!M13</f>
        <v>0</v>
      </c>
      <c r="N13" s="98">
        <f>M13+'New Licenses'!N13</f>
        <v>0</v>
      </c>
      <c r="O13" s="89">
        <f>N13+'New Licenses'!O13</f>
        <v>0</v>
      </c>
      <c r="P13" s="89">
        <f>O13+'New Licenses'!P13</f>
        <v>0</v>
      </c>
      <c r="Q13" s="89">
        <f>P13+'New Licenses'!Q13</f>
        <v>0</v>
      </c>
      <c r="R13" s="98">
        <f>Q13+'New Licenses'!R13</f>
        <v>0</v>
      </c>
      <c r="S13" s="89">
        <f>R13+'New Licenses'!S13</f>
        <v>0</v>
      </c>
      <c r="T13" s="89">
        <f>S13+'New Licenses'!T13</f>
        <v>0</v>
      </c>
      <c r="U13" s="89">
        <f>T13+'New Licenses'!U13</f>
        <v>0</v>
      </c>
      <c r="V13" s="98">
        <f>U13+'New Licenses'!V13</f>
        <v>0</v>
      </c>
      <c r="W13" s="89">
        <f>V13+'New Licenses'!W13</f>
        <v>0</v>
      </c>
      <c r="X13" s="89">
        <f>W13+'New Licenses'!X13</f>
        <v>0</v>
      </c>
      <c r="Y13" s="89">
        <f>X13+'New Licenses'!Y13</f>
        <v>0</v>
      </c>
      <c r="Z13" s="52"/>
    </row>
    <row r="14" spans="1:26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97">
        <f>'New Licenses'!F14</f>
        <v>0</v>
      </c>
      <c r="G14" s="93">
        <f>F14+'New Licenses'!G14</f>
        <v>0</v>
      </c>
      <c r="H14" s="93">
        <f>G14+'New Licenses'!H14</f>
        <v>0</v>
      </c>
      <c r="I14" s="93">
        <f>H14+'New Licenses'!I14</f>
        <v>0</v>
      </c>
      <c r="J14" s="97">
        <f>I14+'New Licenses'!J14</f>
        <v>0</v>
      </c>
      <c r="K14" s="93">
        <f>J14+'New Licenses'!K14</f>
        <v>0</v>
      </c>
      <c r="L14" s="93">
        <f>K14+'New Licenses'!L14</f>
        <v>0</v>
      </c>
      <c r="M14" s="93">
        <f>L14+'New Licenses'!M14</f>
        <v>0</v>
      </c>
      <c r="N14" s="97">
        <f>M14+'New Licenses'!N14</f>
        <v>1</v>
      </c>
      <c r="O14" s="93">
        <f>N14+'New Licenses'!O14</f>
        <v>1</v>
      </c>
      <c r="P14" s="93">
        <f>O14+'New Licenses'!P14</f>
        <v>1</v>
      </c>
      <c r="Q14" s="93">
        <f>P14+'New Licenses'!Q14</f>
        <v>1</v>
      </c>
      <c r="R14" s="97">
        <f>Q14+'New Licenses'!R14</f>
        <v>1</v>
      </c>
      <c r="S14" s="93">
        <f>R14+'New Licenses'!S14</f>
        <v>1</v>
      </c>
      <c r="T14" s="93">
        <f>S14+'New Licenses'!T14</f>
        <v>1</v>
      </c>
      <c r="U14" s="93">
        <f>T14+'New Licenses'!U14</f>
        <v>3</v>
      </c>
      <c r="V14" s="97">
        <f>U14+'New Licenses'!V14</f>
        <v>3</v>
      </c>
      <c r="W14" s="93">
        <f>V14+'New Licenses'!W14</f>
        <v>3</v>
      </c>
      <c r="X14" s="93">
        <f>W14+'New Licenses'!X14</f>
        <v>3</v>
      </c>
      <c r="Y14" s="93">
        <f>X14+'New Licenses'!Y14</f>
        <v>3</v>
      </c>
    </row>
    <row r="15" spans="1:26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98">
        <f>'New Licenses'!F15</f>
        <v>0</v>
      </c>
      <c r="G15" s="89">
        <f>F15+'New Licenses'!G15</f>
        <v>0</v>
      </c>
      <c r="H15" s="89">
        <f>G15+'New Licenses'!H15</f>
        <v>0</v>
      </c>
      <c r="I15" s="89">
        <f>H15+'New Licenses'!I15</f>
        <v>0</v>
      </c>
      <c r="J15" s="98">
        <f>I15+'New Licenses'!J15</f>
        <v>0</v>
      </c>
      <c r="K15" s="89">
        <f>J15+'New Licenses'!K15</f>
        <v>0</v>
      </c>
      <c r="L15" s="89">
        <f>K15+'New Licenses'!L15</f>
        <v>0</v>
      </c>
      <c r="M15" s="89">
        <f>L15+'New Licenses'!M15</f>
        <v>0</v>
      </c>
      <c r="N15" s="98">
        <f>M15+'New Licenses'!N15</f>
        <v>0</v>
      </c>
      <c r="O15" s="89">
        <f>N15+'New Licenses'!O15</f>
        <v>0</v>
      </c>
      <c r="P15" s="89">
        <f>O15+'New Licenses'!P15</f>
        <v>0</v>
      </c>
      <c r="Q15" s="89">
        <f>P15+'New Licenses'!Q15</f>
        <v>0</v>
      </c>
      <c r="R15" s="98">
        <f>Q15+'New Licenses'!R15</f>
        <v>0</v>
      </c>
      <c r="S15" s="89">
        <f>R15+'New Licenses'!S15</f>
        <v>0</v>
      </c>
      <c r="T15" s="89">
        <f>S15+'New Licenses'!T15</f>
        <v>0</v>
      </c>
      <c r="U15" s="89">
        <f>T15+'New Licenses'!U15</f>
        <v>0</v>
      </c>
      <c r="V15" s="98">
        <f>U15+'New Licenses'!V15</f>
        <v>0</v>
      </c>
      <c r="W15" s="89">
        <f>V15+'New Licenses'!W15</f>
        <v>0</v>
      </c>
      <c r="X15" s="89">
        <f>W15+'New Licenses'!X15</f>
        <v>0</v>
      </c>
      <c r="Y15" s="89">
        <f>X15+'New Licenses'!Y15</f>
        <v>0</v>
      </c>
      <c r="Z15" s="52"/>
    </row>
    <row r="16" spans="1:26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97">
        <f>'New Licenses'!F16</f>
        <v>1</v>
      </c>
      <c r="G16" s="93">
        <f>F16+'New Licenses'!G16</f>
        <v>1</v>
      </c>
      <c r="H16" s="93">
        <f>G16+'New Licenses'!H16</f>
        <v>1</v>
      </c>
      <c r="I16" s="93">
        <f>H16+'New Licenses'!I16</f>
        <v>1</v>
      </c>
      <c r="J16" s="97">
        <f>I16+'New Licenses'!J16</f>
        <v>1</v>
      </c>
      <c r="K16" s="93">
        <f>J16+'New Licenses'!K16</f>
        <v>2</v>
      </c>
      <c r="L16" s="93">
        <f>K16+'New Licenses'!L16</f>
        <v>2</v>
      </c>
      <c r="M16" s="93">
        <f>L16+'New Licenses'!M16</f>
        <v>2</v>
      </c>
      <c r="N16" s="97">
        <f>M16+'New Licenses'!N16</f>
        <v>2</v>
      </c>
      <c r="O16" s="93">
        <f>N16+'New Licenses'!O16</f>
        <v>2</v>
      </c>
      <c r="P16" s="93">
        <f>O16+'New Licenses'!P16</f>
        <v>2</v>
      </c>
      <c r="Q16" s="93">
        <f>P16+'New Licenses'!Q16</f>
        <v>2</v>
      </c>
      <c r="R16" s="97">
        <f>Q16+'New Licenses'!R16</f>
        <v>2</v>
      </c>
      <c r="S16" s="93">
        <f>R16+'New Licenses'!S16</f>
        <v>2</v>
      </c>
      <c r="T16" s="93">
        <f>S16+'New Licenses'!T16</f>
        <v>2</v>
      </c>
      <c r="U16" s="93">
        <f>T16+'New Licenses'!U16</f>
        <v>2</v>
      </c>
      <c r="V16" s="97">
        <f>U16+'New Licenses'!V16</f>
        <v>2</v>
      </c>
      <c r="W16" s="93">
        <f>V16+'New Licenses'!W16</f>
        <v>2</v>
      </c>
      <c r="X16" s="93">
        <f>W16+'New Licenses'!X16</f>
        <v>2</v>
      </c>
      <c r="Y16" s="93">
        <f>X16+'New Licenses'!Y16</f>
        <v>2</v>
      </c>
    </row>
    <row r="17" spans="1:26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97">
        <f>'New Licenses'!F17</f>
        <v>0</v>
      </c>
      <c r="G17" s="93">
        <f>F17+'New Licenses'!G17</f>
        <v>0</v>
      </c>
      <c r="H17" s="93">
        <f>G17+'New Licenses'!H17</f>
        <v>0</v>
      </c>
      <c r="I17" s="93">
        <f>H17+'New Licenses'!I17</f>
        <v>0</v>
      </c>
      <c r="J17" s="97">
        <f>I17+'New Licenses'!J17</f>
        <v>0</v>
      </c>
      <c r="K17" s="93">
        <f>J17+'New Licenses'!K17</f>
        <v>0</v>
      </c>
      <c r="L17" s="93">
        <f>K17+'New Licenses'!L17</f>
        <v>0</v>
      </c>
      <c r="M17" s="93">
        <f>L17+'New Licenses'!M17</f>
        <v>0</v>
      </c>
      <c r="N17" s="97">
        <f>M17+'New Licenses'!N17</f>
        <v>0</v>
      </c>
      <c r="O17" s="93">
        <f>N17+'New Licenses'!O17</f>
        <v>0</v>
      </c>
      <c r="P17" s="93">
        <f>O17+'New Licenses'!P17</f>
        <v>0</v>
      </c>
      <c r="Q17" s="93">
        <f>P17+'New Licenses'!Q17</f>
        <v>0</v>
      </c>
      <c r="R17" s="97">
        <f>Q17+'New Licenses'!R17</f>
        <v>0</v>
      </c>
      <c r="S17" s="93">
        <f>R17+'New Licenses'!S17</f>
        <v>0</v>
      </c>
      <c r="T17" s="93">
        <f>S17+'New Licenses'!T17</f>
        <v>0</v>
      </c>
      <c r="U17" s="93">
        <f>T17+'New Licenses'!U17</f>
        <v>0</v>
      </c>
      <c r="V17" s="97">
        <f>U17+'New Licenses'!V17</f>
        <v>0</v>
      </c>
      <c r="W17" s="93">
        <f>V17+'New Licenses'!W17</f>
        <v>0</v>
      </c>
      <c r="X17" s="93">
        <f>W17+'New Licenses'!X17</f>
        <v>0</v>
      </c>
      <c r="Y17" s="93">
        <f>X17+'New Licenses'!Y17</f>
        <v>0</v>
      </c>
    </row>
    <row r="18" spans="1:26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98">
        <f>'New Licenses'!F18</f>
        <v>0</v>
      </c>
      <c r="G18" s="89">
        <f>F18+'New Licenses'!G18</f>
        <v>0</v>
      </c>
      <c r="H18" s="89">
        <f>G18+'New Licenses'!H18</f>
        <v>0</v>
      </c>
      <c r="I18" s="89">
        <f>H18+'New Licenses'!I18</f>
        <v>0</v>
      </c>
      <c r="J18" s="98">
        <f>I18+'New Licenses'!J18</f>
        <v>0</v>
      </c>
      <c r="K18" s="89">
        <f>J18+'New Licenses'!K18</f>
        <v>0</v>
      </c>
      <c r="L18" s="89">
        <f>K18+'New Licenses'!L18</f>
        <v>0</v>
      </c>
      <c r="M18" s="89">
        <f>L18+'New Licenses'!M18</f>
        <v>0</v>
      </c>
      <c r="N18" s="98">
        <f>M18+'New Licenses'!N18</f>
        <v>0</v>
      </c>
      <c r="O18" s="89">
        <f>N18+'New Licenses'!O18</f>
        <v>0</v>
      </c>
      <c r="P18" s="89">
        <f>O18+'New Licenses'!P18</f>
        <v>0</v>
      </c>
      <c r="Q18" s="89">
        <f>P18+'New Licenses'!Q18</f>
        <v>0</v>
      </c>
      <c r="R18" s="98">
        <f>Q18+'New Licenses'!R18</f>
        <v>0</v>
      </c>
      <c r="S18" s="89">
        <f>R18+'New Licenses'!S18</f>
        <v>0</v>
      </c>
      <c r="T18" s="89">
        <f>S18+'New Licenses'!T18</f>
        <v>0</v>
      </c>
      <c r="U18" s="89">
        <f>T18+'New Licenses'!U18</f>
        <v>0</v>
      </c>
      <c r="V18" s="98">
        <f>U18+'New Licenses'!V18</f>
        <v>0</v>
      </c>
      <c r="W18" s="89">
        <f>V18+'New Licenses'!W18</f>
        <v>0</v>
      </c>
      <c r="X18" s="89">
        <f>W18+'New Licenses'!X18</f>
        <v>0</v>
      </c>
      <c r="Y18" s="89">
        <f>X18+'New Licenses'!Y18</f>
        <v>0</v>
      </c>
      <c r="Z18" s="52"/>
    </row>
    <row r="19" spans="1:26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97">
        <f>'New Licenses'!F19</f>
        <v>0</v>
      </c>
      <c r="G19" s="93">
        <f>F19+'New Licenses'!G19</f>
        <v>0</v>
      </c>
      <c r="H19" s="93">
        <f>G19+'New Licenses'!H19</f>
        <v>0</v>
      </c>
      <c r="I19" s="93">
        <f>H19+'New Licenses'!I19</f>
        <v>0</v>
      </c>
      <c r="J19" s="97">
        <f>I19+'New Licenses'!J19</f>
        <v>0</v>
      </c>
      <c r="K19" s="93">
        <f>J19+'New Licenses'!K19</f>
        <v>0</v>
      </c>
      <c r="L19" s="93">
        <f>K19+'New Licenses'!L19</f>
        <v>0</v>
      </c>
      <c r="M19" s="93">
        <f>L19+'New Licenses'!M19</f>
        <v>0</v>
      </c>
      <c r="N19" s="97">
        <f>M19+'New Licenses'!N19</f>
        <v>0</v>
      </c>
      <c r="O19" s="93">
        <f>N19+'New Licenses'!O19</f>
        <v>0</v>
      </c>
      <c r="P19" s="93">
        <f>O19+'New Licenses'!P19</f>
        <v>0</v>
      </c>
      <c r="Q19" s="93">
        <f>P19+'New Licenses'!Q19</f>
        <v>0</v>
      </c>
      <c r="R19" s="97">
        <f>Q19+'New Licenses'!R19</f>
        <v>0</v>
      </c>
      <c r="S19" s="93">
        <f>R19+'New Licenses'!S19</f>
        <v>0</v>
      </c>
      <c r="T19" s="93">
        <f>S19+'New Licenses'!T19</f>
        <v>0</v>
      </c>
      <c r="U19" s="93">
        <f>T19+'New Licenses'!U19</f>
        <v>0</v>
      </c>
      <c r="V19" s="97">
        <f>U19+'New Licenses'!V19</f>
        <v>0</v>
      </c>
      <c r="W19" s="93">
        <f>V19+'New Licenses'!W19</f>
        <v>0</v>
      </c>
      <c r="X19" s="93">
        <f>W19+'New Licenses'!X19</f>
        <v>0</v>
      </c>
      <c r="Y19" s="93">
        <f>X19+'New Licenses'!Y19</f>
        <v>0</v>
      </c>
    </row>
    <row r="20" spans="1:26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97">
        <f>'New Licenses'!F20</f>
        <v>0</v>
      </c>
      <c r="G20" s="93">
        <f>F20+'New Licenses'!G20</f>
        <v>0</v>
      </c>
      <c r="H20" s="93">
        <f>G20+'New Licenses'!H20</f>
        <v>0</v>
      </c>
      <c r="I20" s="93">
        <f>H20+'New Licenses'!I20</f>
        <v>0</v>
      </c>
      <c r="J20" s="97">
        <f>I20+'New Licenses'!J20</f>
        <v>0</v>
      </c>
      <c r="K20" s="93">
        <f>J20+'New Licenses'!K20</f>
        <v>0</v>
      </c>
      <c r="L20" s="93">
        <f>K20+'New Licenses'!L20</f>
        <v>0</v>
      </c>
      <c r="M20" s="93">
        <f>L20+'New Licenses'!M20</f>
        <v>0</v>
      </c>
      <c r="N20" s="97">
        <f>M20+'New Licenses'!N20</f>
        <v>0</v>
      </c>
      <c r="O20" s="93">
        <f>N20+'New Licenses'!O20</f>
        <v>0</v>
      </c>
      <c r="P20" s="93">
        <f>O20+'New Licenses'!P20</f>
        <v>0</v>
      </c>
      <c r="Q20" s="93">
        <f>P20+'New Licenses'!Q20</f>
        <v>0</v>
      </c>
      <c r="R20" s="97">
        <f>Q20+'New Licenses'!R20</f>
        <v>0</v>
      </c>
      <c r="S20" s="93">
        <f>R20+'New Licenses'!S20</f>
        <v>0</v>
      </c>
      <c r="T20" s="93">
        <f>S20+'New Licenses'!T20</f>
        <v>0</v>
      </c>
      <c r="U20" s="93">
        <f>T20+'New Licenses'!U20</f>
        <v>0</v>
      </c>
      <c r="V20" s="97">
        <f>U20+'New Licenses'!V20</f>
        <v>0</v>
      </c>
      <c r="W20" s="93">
        <f>V20+'New Licenses'!W20</f>
        <v>0</v>
      </c>
      <c r="X20" s="93">
        <f>W20+'New Licenses'!X20</f>
        <v>0</v>
      </c>
      <c r="Y20" s="93">
        <f>X20+'New Licenses'!Y20</f>
        <v>0</v>
      </c>
    </row>
    <row r="21" spans="1:26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98">
        <f>'New Licenses'!F21</f>
        <v>0</v>
      </c>
      <c r="G21" s="89">
        <f>F21+'New Licenses'!G21</f>
        <v>0</v>
      </c>
      <c r="H21" s="89">
        <f>G21+'New Licenses'!H21</f>
        <v>0</v>
      </c>
      <c r="I21" s="89">
        <f>H21+'New Licenses'!I21</f>
        <v>0</v>
      </c>
      <c r="J21" s="98">
        <f>I21+'New Licenses'!J21</f>
        <v>0</v>
      </c>
      <c r="K21" s="89">
        <f>J21+'New Licenses'!K21</f>
        <v>0</v>
      </c>
      <c r="L21" s="89">
        <f>K21+'New Licenses'!L21</f>
        <v>0</v>
      </c>
      <c r="M21" s="89">
        <f>L21+'New Licenses'!M21</f>
        <v>0</v>
      </c>
      <c r="N21" s="98">
        <f>M21+'New Licenses'!N21</f>
        <v>0</v>
      </c>
      <c r="O21" s="89">
        <f>N21+'New Licenses'!O21</f>
        <v>1</v>
      </c>
      <c r="P21" s="89">
        <f>O21+'New Licenses'!P21</f>
        <v>1</v>
      </c>
      <c r="Q21" s="89">
        <f>P21+'New Licenses'!Q21</f>
        <v>1</v>
      </c>
      <c r="R21" s="98">
        <f>Q21+'New Licenses'!R21</f>
        <v>1</v>
      </c>
      <c r="S21" s="89">
        <f>R21+'New Licenses'!S21</f>
        <v>1</v>
      </c>
      <c r="T21" s="89">
        <f>S21+'New Licenses'!T21</f>
        <v>1</v>
      </c>
      <c r="U21" s="89">
        <f>T21+'New Licenses'!U21</f>
        <v>1</v>
      </c>
      <c r="V21" s="98">
        <f>U21+'New Licenses'!V21</f>
        <v>1</v>
      </c>
      <c r="W21" s="89">
        <f>V21+'New Licenses'!W21</f>
        <v>1</v>
      </c>
      <c r="X21" s="89">
        <f>W21+'New Licenses'!X21</f>
        <v>1</v>
      </c>
      <c r="Y21" s="89">
        <f>X21+'New Licenses'!Y21</f>
        <v>1</v>
      </c>
      <c r="Z21" s="52"/>
    </row>
    <row r="22" spans="1:26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97">
        <f>'New Licenses'!F22</f>
        <v>0</v>
      </c>
      <c r="G22" s="93">
        <f>F22+'New Licenses'!G22</f>
        <v>0</v>
      </c>
      <c r="H22" s="93">
        <f>G22+'New Licenses'!H22</f>
        <v>0</v>
      </c>
      <c r="I22" s="93">
        <f>H22+'New Licenses'!I22</f>
        <v>0</v>
      </c>
      <c r="J22" s="97">
        <f>I22+'New Licenses'!J22</f>
        <v>0</v>
      </c>
      <c r="K22" s="93">
        <f>J22+'New Licenses'!K22</f>
        <v>0</v>
      </c>
      <c r="L22" s="93">
        <f>K22+'New Licenses'!L22</f>
        <v>0</v>
      </c>
      <c r="M22" s="93">
        <f>L22+'New Licenses'!M22</f>
        <v>0</v>
      </c>
      <c r="N22" s="97">
        <f>M22+'New Licenses'!N22</f>
        <v>0</v>
      </c>
      <c r="O22" s="93">
        <f>N22+'New Licenses'!O22</f>
        <v>0</v>
      </c>
      <c r="P22" s="93">
        <f>O22+'New Licenses'!P22</f>
        <v>0</v>
      </c>
      <c r="Q22" s="93">
        <f>P22+'New Licenses'!Q22</f>
        <v>0</v>
      </c>
      <c r="R22" s="97">
        <f>Q22+'New Licenses'!R22</f>
        <v>0</v>
      </c>
      <c r="S22" s="93">
        <f>R22+'New Licenses'!S22</f>
        <v>0</v>
      </c>
      <c r="T22" s="93">
        <f>S22+'New Licenses'!T22</f>
        <v>0</v>
      </c>
      <c r="U22" s="93">
        <f>T22+'New Licenses'!U22</f>
        <v>0</v>
      </c>
      <c r="V22" s="97">
        <f>U22+'New Licenses'!V22</f>
        <v>0</v>
      </c>
      <c r="W22" s="93">
        <f>V22+'New Licenses'!W22</f>
        <v>0</v>
      </c>
      <c r="X22" s="93">
        <f>W22+'New Licenses'!X22</f>
        <v>0</v>
      </c>
      <c r="Y22" s="93">
        <f>X22+'New Licenses'!Y22</f>
        <v>0</v>
      </c>
    </row>
    <row r="23" spans="1:26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97">
        <f>'New Licenses'!F23</f>
        <v>0</v>
      </c>
      <c r="G23" s="93">
        <f>F23+'New Licenses'!G23</f>
        <v>0</v>
      </c>
      <c r="H23" s="93">
        <f>G23+'New Licenses'!H23</f>
        <v>0</v>
      </c>
      <c r="I23" s="93">
        <f>H23+'New Licenses'!I23</f>
        <v>0</v>
      </c>
      <c r="J23" s="97">
        <f>I23+'New Licenses'!J23</f>
        <v>0</v>
      </c>
      <c r="K23" s="93">
        <f>J23+'New Licenses'!K23</f>
        <v>0</v>
      </c>
      <c r="L23" s="93">
        <f>K23+'New Licenses'!L23</f>
        <v>0</v>
      </c>
      <c r="M23" s="93">
        <f>L23+'New Licenses'!M23</f>
        <v>0</v>
      </c>
      <c r="N23" s="97">
        <f>M23+'New Licenses'!N23</f>
        <v>0</v>
      </c>
      <c r="O23" s="93">
        <f>N23+'New Licenses'!O23</f>
        <v>0</v>
      </c>
      <c r="P23" s="93">
        <f>O23+'New Licenses'!P23</f>
        <v>0</v>
      </c>
      <c r="Q23" s="93">
        <f>P23+'New Licenses'!Q23</f>
        <v>0</v>
      </c>
      <c r="R23" s="97">
        <f>Q23+'New Licenses'!R23</f>
        <v>0</v>
      </c>
      <c r="S23" s="93">
        <f>R23+'New Licenses'!S23</f>
        <v>0</v>
      </c>
      <c r="T23" s="93">
        <f>S23+'New Licenses'!T23</f>
        <v>0</v>
      </c>
      <c r="U23" s="93">
        <f>T23+'New Licenses'!U23</f>
        <v>0</v>
      </c>
      <c r="V23" s="97">
        <f>U23+'New Licenses'!V23</f>
        <v>0</v>
      </c>
      <c r="W23" s="93">
        <f>V23+'New Licenses'!W23</f>
        <v>0</v>
      </c>
      <c r="X23" s="93">
        <f>W23+'New Licenses'!X23</f>
        <v>0</v>
      </c>
      <c r="Y23" s="93">
        <f>X23+'New Licenses'!Y23</f>
        <v>0</v>
      </c>
    </row>
    <row r="24" spans="1:26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97">
        <f>'New Licenses'!F24</f>
        <v>0</v>
      </c>
      <c r="G24" s="93">
        <f>F24+'New Licenses'!G24</f>
        <v>0</v>
      </c>
      <c r="H24" s="93">
        <f>G24+'New Licenses'!H24</f>
        <v>0</v>
      </c>
      <c r="I24" s="93">
        <f>H24+'New Licenses'!I24</f>
        <v>0</v>
      </c>
      <c r="J24" s="97">
        <f>I24+'New Licenses'!J24</f>
        <v>0</v>
      </c>
      <c r="K24" s="93">
        <f>J24+'New Licenses'!K24</f>
        <v>0</v>
      </c>
      <c r="L24" s="93">
        <f>K24+'New Licenses'!L24</f>
        <v>0</v>
      </c>
      <c r="M24" s="93">
        <f>L24+'New Licenses'!M24</f>
        <v>1</v>
      </c>
      <c r="N24" s="97">
        <f>M24+'New Licenses'!N24</f>
        <v>1</v>
      </c>
      <c r="O24" s="93">
        <f>N24+'New Licenses'!O24</f>
        <v>1</v>
      </c>
      <c r="P24" s="93">
        <f>O24+'New Licenses'!P24</f>
        <v>1</v>
      </c>
      <c r="Q24" s="93">
        <f>P24+'New Licenses'!Q24</f>
        <v>1</v>
      </c>
      <c r="R24" s="97">
        <f>Q24+'New Licenses'!R24</f>
        <v>1</v>
      </c>
      <c r="S24" s="93">
        <f>R24+'New Licenses'!S24</f>
        <v>1</v>
      </c>
      <c r="T24" s="93">
        <f>S24+'New Licenses'!T24</f>
        <v>1</v>
      </c>
      <c r="U24" s="93">
        <f>T24+'New Licenses'!U24</f>
        <v>1</v>
      </c>
      <c r="V24" s="97">
        <f>U24+'New Licenses'!V24</f>
        <v>1</v>
      </c>
      <c r="W24" s="93">
        <f>V24+'New Licenses'!W24</f>
        <v>1</v>
      </c>
      <c r="X24" s="93">
        <f>W24+'New Licenses'!X24</f>
        <v>1</v>
      </c>
      <c r="Y24" s="93">
        <f>X24+'New Licenses'!Y24</f>
        <v>1</v>
      </c>
    </row>
    <row r="25" spans="1:26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97">
        <f>'New Licenses'!F25</f>
        <v>0</v>
      </c>
      <c r="G25" s="93">
        <f>F25+'New Licenses'!G25</f>
        <v>0</v>
      </c>
      <c r="H25" s="93">
        <f>G25+'New Licenses'!H25</f>
        <v>0</v>
      </c>
      <c r="I25" s="93">
        <f>H25+'New Licenses'!I25</f>
        <v>0</v>
      </c>
      <c r="J25" s="97">
        <f>I25+'New Licenses'!J25</f>
        <v>0</v>
      </c>
      <c r="K25" s="93">
        <f>J25+'New Licenses'!K25</f>
        <v>0</v>
      </c>
      <c r="L25" s="93">
        <f>K25+'New Licenses'!L25</f>
        <v>0</v>
      </c>
      <c r="M25" s="93">
        <f>L25+'New Licenses'!M25</f>
        <v>0</v>
      </c>
      <c r="N25" s="97">
        <f>M25+'New Licenses'!N25</f>
        <v>0</v>
      </c>
      <c r="O25" s="93">
        <f>N25+'New Licenses'!O25</f>
        <v>2</v>
      </c>
      <c r="P25" s="93">
        <f>O25+'New Licenses'!P25</f>
        <v>2</v>
      </c>
      <c r="Q25" s="93">
        <f>P25+'New Licenses'!Q25</f>
        <v>2</v>
      </c>
      <c r="R25" s="97">
        <f>Q25+'New Licenses'!R25</f>
        <v>2</v>
      </c>
      <c r="S25" s="93">
        <f>R25+'New Licenses'!S25</f>
        <v>2</v>
      </c>
      <c r="T25" s="93">
        <f>S25+'New Licenses'!T25</f>
        <v>2</v>
      </c>
      <c r="U25" s="93">
        <f>T25+'New Licenses'!U25</f>
        <v>2</v>
      </c>
      <c r="V25" s="97">
        <f>U25+'New Licenses'!V25</f>
        <v>2</v>
      </c>
      <c r="W25" s="93">
        <f>V25+'New Licenses'!W25</f>
        <v>2</v>
      </c>
      <c r="X25" s="93">
        <f>W25+'New Licenses'!X25</f>
        <v>2</v>
      </c>
      <c r="Y25" s="93">
        <f>X25+'New Licenses'!Y25</f>
        <v>2</v>
      </c>
    </row>
    <row r="26" spans="1:26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98">
        <f>'New Licenses'!F26</f>
        <v>0</v>
      </c>
      <c r="G26" s="89">
        <f>F26+'New Licenses'!G26</f>
        <v>0</v>
      </c>
      <c r="H26" s="89">
        <f>G26+'New Licenses'!H26</f>
        <v>0</v>
      </c>
      <c r="I26" s="89">
        <f>H26+'New Licenses'!I26</f>
        <v>0</v>
      </c>
      <c r="J26" s="98">
        <f>I26+'New Licenses'!J26</f>
        <v>0</v>
      </c>
      <c r="K26" s="89">
        <f>J26+'New Licenses'!K26</f>
        <v>0</v>
      </c>
      <c r="L26" s="89">
        <f>K26+'New Licenses'!L26</f>
        <v>0</v>
      </c>
      <c r="M26" s="89">
        <f>L26+'New Licenses'!M26</f>
        <v>0</v>
      </c>
      <c r="N26" s="98">
        <f>M26+'New Licenses'!N26</f>
        <v>0</v>
      </c>
      <c r="O26" s="89">
        <f>N26+'New Licenses'!O26</f>
        <v>0</v>
      </c>
      <c r="P26" s="89">
        <f>O26+'New Licenses'!P26</f>
        <v>0</v>
      </c>
      <c r="Q26" s="89">
        <f>P26+'New Licenses'!Q26</f>
        <v>0</v>
      </c>
      <c r="R26" s="98">
        <f>Q26+'New Licenses'!R26</f>
        <v>0</v>
      </c>
      <c r="S26" s="89">
        <f>R26+'New Licenses'!S26</f>
        <v>3</v>
      </c>
      <c r="T26" s="89">
        <f>S26+'New Licenses'!T26</f>
        <v>3</v>
      </c>
      <c r="U26" s="89">
        <f>T26+'New Licenses'!U26</f>
        <v>3</v>
      </c>
      <c r="V26" s="98">
        <f>U26+'New Licenses'!V26</f>
        <v>3</v>
      </c>
      <c r="W26" s="89">
        <f>V26+'New Licenses'!W26</f>
        <v>3</v>
      </c>
      <c r="X26" s="89">
        <f>W26+'New Licenses'!X26</f>
        <v>3</v>
      </c>
      <c r="Y26" s="89">
        <f>X26+'New Licenses'!Y26</f>
        <v>3</v>
      </c>
      <c r="Z26" s="52"/>
    </row>
    <row r="27" spans="1:26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97">
        <f>'New Licenses'!F27</f>
        <v>0</v>
      </c>
      <c r="G27" s="93">
        <f>F27+'New Licenses'!G27</f>
        <v>0</v>
      </c>
      <c r="H27" s="93">
        <f>G27+'New Licenses'!H27</f>
        <v>0</v>
      </c>
      <c r="I27" s="93">
        <f>H27+'New Licenses'!I27</f>
        <v>0</v>
      </c>
      <c r="J27" s="97">
        <f>I27+'New Licenses'!J27</f>
        <v>0</v>
      </c>
      <c r="K27" s="93">
        <f>J27+'New Licenses'!K27</f>
        <v>0</v>
      </c>
      <c r="L27" s="93">
        <f>K27+'New Licenses'!L27</f>
        <v>0</v>
      </c>
      <c r="M27" s="93">
        <f>L27+'New Licenses'!M27</f>
        <v>0</v>
      </c>
      <c r="N27" s="97">
        <f>M27+'New Licenses'!N27</f>
        <v>0</v>
      </c>
      <c r="O27" s="93">
        <f>N27+'New Licenses'!O27</f>
        <v>0</v>
      </c>
      <c r="P27" s="93">
        <f>O27+'New Licenses'!P27</f>
        <v>0</v>
      </c>
      <c r="Q27" s="93">
        <f>P27+'New Licenses'!Q27</f>
        <v>0</v>
      </c>
      <c r="R27" s="97">
        <f>Q27+'New Licenses'!R27</f>
        <v>0</v>
      </c>
      <c r="S27" s="93">
        <f>R27+'New Licenses'!S27</f>
        <v>0</v>
      </c>
      <c r="T27" s="93">
        <f>S27+'New Licenses'!T27</f>
        <v>0</v>
      </c>
      <c r="U27" s="93">
        <f>T27+'New Licenses'!U27</f>
        <v>0</v>
      </c>
      <c r="V27" s="97">
        <f>U27+'New Licenses'!V27</f>
        <v>0</v>
      </c>
      <c r="W27" s="93">
        <f>V27+'New Licenses'!W27</f>
        <v>0</v>
      </c>
      <c r="X27" s="93">
        <f>W27+'New Licenses'!X27</f>
        <v>0</v>
      </c>
      <c r="Y27" s="93">
        <f>X27+'New Licenses'!Y27</f>
        <v>0</v>
      </c>
    </row>
    <row r="28" spans="1:26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97">
        <f>'New Licenses'!F28</f>
        <v>0</v>
      </c>
      <c r="G28" s="93">
        <f>F28+'New Licenses'!G28</f>
        <v>0</v>
      </c>
      <c r="H28" s="93">
        <f>G28+'New Licenses'!H28</f>
        <v>0</v>
      </c>
      <c r="I28" s="93">
        <f>H28+'New Licenses'!I28</f>
        <v>0</v>
      </c>
      <c r="J28" s="97">
        <f>I28+'New Licenses'!J28</f>
        <v>0</v>
      </c>
      <c r="K28" s="93">
        <f>J28+'New Licenses'!K28</f>
        <v>0</v>
      </c>
      <c r="L28" s="93">
        <f>K28+'New Licenses'!L28</f>
        <v>0</v>
      </c>
      <c r="M28" s="93">
        <f>L28+'New Licenses'!M28</f>
        <v>0</v>
      </c>
      <c r="N28" s="97">
        <f>M28+'New Licenses'!N28</f>
        <v>0</v>
      </c>
      <c r="O28" s="93">
        <f>N28+'New Licenses'!O28</f>
        <v>0</v>
      </c>
      <c r="P28" s="93">
        <f>O28+'New Licenses'!P28</f>
        <v>0</v>
      </c>
      <c r="Q28" s="93">
        <f>P28+'New Licenses'!Q28</f>
        <v>0</v>
      </c>
      <c r="R28" s="97">
        <f>Q28+'New Licenses'!R28</f>
        <v>0</v>
      </c>
      <c r="S28" s="93">
        <f>R28+'New Licenses'!S28</f>
        <v>0</v>
      </c>
      <c r="T28" s="93">
        <f>S28+'New Licenses'!T28</f>
        <v>0</v>
      </c>
      <c r="U28" s="93">
        <f>T28+'New Licenses'!U28</f>
        <v>0</v>
      </c>
      <c r="V28" s="97">
        <f>U28+'New Licenses'!V28</f>
        <v>0</v>
      </c>
      <c r="W28" s="93">
        <f>V28+'New Licenses'!W28</f>
        <v>0</v>
      </c>
      <c r="X28" s="93">
        <f>W28+'New Licenses'!X28</f>
        <v>0</v>
      </c>
      <c r="Y28" s="93">
        <f>X28+'New Licenses'!Y28</f>
        <v>0</v>
      </c>
    </row>
    <row r="29" spans="1:26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97">
        <f>'New Licenses'!F29</f>
        <v>0</v>
      </c>
      <c r="G29" s="93">
        <f>F29+'New Licenses'!G29</f>
        <v>0</v>
      </c>
      <c r="H29" s="93">
        <f>G29+'New Licenses'!H29</f>
        <v>0</v>
      </c>
      <c r="I29" s="93">
        <f>H29+'New Licenses'!I29</f>
        <v>0</v>
      </c>
      <c r="J29" s="97">
        <f>I29+'New Licenses'!J29</f>
        <v>0</v>
      </c>
      <c r="K29" s="93">
        <f>J29+'New Licenses'!K29</f>
        <v>0</v>
      </c>
      <c r="L29" s="93">
        <f>K29+'New Licenses'!L29</f>
        <v>0</v>
      </c>
      <c r="M29" s="93">
        <f>L29+'New Licenses'!M29</f>
        <v>0</v>
      </c>
      <c r="N29" s="97">
        <f>M29+'New Licenses'!N29</f>
        <v>0</v>
      </c>
      <c r="O29" s="93">
        <f>N29+'New Licenses'!O29</f>
        <v>0</v>
      </c>
      <c r="P29" s="93">
        <f>O29+'New Licenses'!P29</f>
        <v>0</v>
      </c>
      <c r="Q29" s="93">
        <f>P29+'New Licenses'!Q29</f>
        <v>0</v>
      </c>
      <c r="R29" s="97">
        <f>Q29+'New Licenses'!R29</f>
        <v>0</v>
      </c>
      <c r="S29" s="93">
        <f>R29+'New Licenses'!S29</f>
        <v>0</v>
      </c>
      <c r="T29" s="93">
        <f>S29+'New Licenses'!T29</f>
        <v>0</v>
      </c>
      <c r="U29" s="93">
        <f>T29+'New Licenses'!U29</f>
        <v>0</v>
      </c>
      <c r="V29" s="97">
        <f>U29+'New Licenses'!V29</f>
        <v>0</v>
      </c>
      <c r="W29" s="93">
        <f>V29+'New Licenses'!W29</f>
        <v>0</v>
      </c>
      <c r="X29" s="93">
        <f>W29+'New Licenses'!X29</f>
        <v>0</v>
      </c>
      <c r="Y29" s="93">
        <f>X29+'New Licenses'!Y29</f>
        <v>0</v>
      </c>
    </row>
    <row r="30" spans="1:26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97">
        <f>'New Licenses'!F30</f>
        <v>0</v>
      </c>
      <c r="G30" s="93">
        <f>F30+'New Licenses'!G30</f>
        <v>0</v>
      </c>
      <c r="H30" s="93">
        <f>G30+'New Licenses'!H30</f>
        <v>0</v>
      </c>
      <c r="I30" s="93">
        <f>H30+'New Licenses'!I30</f>
        <v>0</v>
      </c>
      <c r="J30" s="97">
        <f>I30+'New Licenses'!J30</f>
        <v>0</v>
      </c>
      <c r="K30" s="93">
        <f>J30+'New Licenses'!K30</f>
        <v>0</v>
      </c>
      <c r="L30" s="93">
        <f>K30+'New Licenses'!L30</f>
        <v>0</v>
      </c>
      <c r="M30" s="93">
        <f>L30+'New Licenses'!M30</f>
        <v>0</v>
      </c>
      <c r="N30" s="97">
        <f>M30+'New Licenses'!N30</f>
        <v>0</v>
      </c>
      <c r="O30" s="93">
        <f>N30+'New Licenses'!O30</f>
        <v>0</v>
      </c>
      <c r="P30" s="93">
        <f>O30+'New Licenses'!P30</f>
        <v>0</v>
      </c>
      <c r="Q30" s="93">
        <f>P30+'New Licenses'!Q30</f>
        <v>0</v>
      </c>
      <c r="R30" s="97">
        <f>Q30+'New Licenses'!R30</f>
        <v>0</v>
      </c>
      <c r="S30" s="93">
        <f>R30+'New Licenses'!S30</f>
        <v>0</v>
      </c>
      <c r="T30" s="93">
        <f>S30+'New Licenses'!T30</f>
        <v>0</v>
      </c>
      <c r="U30" s="93">
        <f>T30+'New Licenses'!U30</f>
        <v>0</v>
      </c>
      <c r="V30" s="97">
        <f>U30+'New Licenses'!V30</f>
        <v>0</v>
      </c>
      <c r="W30" s="93">
        <f>V30+'New Licenses'!W30</f>
        <v>0</v>
      </c>
      <c r="X30" s="93">
        <f>W30+'New Licenses'!X30</f>
        <v>0</v>
      </c>
      <c r="Y30" s="93">
        <f>X30+'New Licenses'!Y30</f>
        <v>0</v>
      </c>
    </row>
    <row r="31" spans="1:26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98">
        <f>'New Licenses'!F31</f>
        <v>0</v>
      </c>
      <c r="G31" s="89">
        <f>F31+'New Licenses'!G31</f>
        <v>0</v>
      </c>
      <c r="H31" s="89">
        <f>G31+'New Licenses'!H31</f>
        <v>0</v>
      </c>
      <c r="I31" s="89">
        <f>H31+'New Licenses'!I31</f>
        <v>0</v>
      </c>
      <c r="J31" s="98">
        <f>I31+'New Licenses'!J31</f>
        <v>0</v>
      </c>
      <c r="K31" s="89">
        <f>J31+'New Licenses'!K31</f>
        <v>0</v>
      </c>
      <c r="L31" s="89">
        <f>K31+'New Licenses'!L31</f>
        <v>0</v>
      </c>
      <c r="M31" s="89">
        <f>L31+'New Licenses'!M31</f>
        <v>0</v>
      </c>
      <c r="N31" s="98">
        <f>M31+'New Licenses'!N31</f>
        <v>0</v>
      </c>
      <c r="O31" s="89">
        <f>N31+'New Licenses'!O31</f>
        <v>0</v>
      </c>
      <c r="P31" s="89">
        <f>O31+'New Licenses'!P31</f>
        <v>0</v>
      </c>
      <c r="Q31" s="89">
        <f>P31+'New Licenses'!Q31</f>
        <v>0</v>
      </c>
      <c r="R31" s="98">
        <f>Q31+'New Licenses'!R31</f>
        <v>0</v>
      </c>
      <c r="S31" s="89">
        <f>R31+'New Licenses'!S31</f>
        <v>0</v>
      </c>
      <c r="T31" s="89">
        <f>S31+'New Licenses'!T31</f>
        <v>0</v>
      </c>
      <c r="U31" s="89">
        <f>T31+'New Licenses'!U31</f>
        <v>0</v>
      </c>
      <c r="V31" s="98">
        <f>U31+'New Licenses'!V31</f>
        <v>0</v>
      </c>
      <c r="W31" s="89">
        <f>V31+'New Licenses'!W31</f>
        <v>0</v>
      </c>
      <c r="X31" s="89">
        <f>W31+'New Licenses'!X31</f>
        <v>0</v>
      </c>
      <c r="Y31" s="89">
        <f>X31+'New Licenses'!Y31</f>
        <v>0</v>
      </c>
      <c r="Z31" s="52"/>
    </row>
    <row r="32" spans="1:26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97">
        <f>'New Licenses'!F32</f>
        <v>0</v>
      </c>
      <c r="G32" s="93">
        <f>F32+'New Licenses'!G32</f>
        <v>0</v>
      </c>
      <c r="H32" s="93">
        <f>G32+'New Licenses'!H32</f>
        <v>0</v>
      </c>
      <c r="I32" s="93">
        <f>H32+'New Licenses'!I32</f>
        <v>0</v>
      </c>
      <c r="J32" s="97">
        <f>I32+'New Licenses'!J32</f>
        <v>0</v>
      </c>
      <c r="K32" s="93">
        <f>J32+'New Licenses'!K32</f>
        <v>0</v>
      </c>
      <c r="L32" s="93">
        <f>K32+'New Licenses'!L32</f>
        <v>0</v>
      </c>
      <c r="M32" s="93">
        <f>L32+'New Licenses'!M32</f>
        <v>0</v>
      </c>
      <c r="N32" s="97">
        <f>M32+'New Licenses'!N32</f>
        <v>0</v>
      </c>
      <c r="O32" s="93">
        <f>N32+'New Licenses'!O32</f>
        <v>0</v>
      </c>
      <c r="P32" s="93">
        <f>O32+'New Licenses'!P32</f>
        <v>0</v>
      </c>
      <c r="Q32" s="93">
        <f>P32+'New Licenses'!Q32</f>
        <v>0</v>
      </c>
      <c r="R32" s="97">
        <f>Q32+'New Licenses'!R32</f>
        <v>0</v>
      </c>
      <c r="S32" s="93">
        <f>R32+'New Licenses'!S32</f>
        <v>0</v>
      </c>
      <c r="T32" s="93">
        <f>S32+'New Licenses'!T32</f>
        <v>0</v>
      </c>
      <c r="U32" s="93">
        <f>T32+'New Licenses'!U32</f>
        <v>0</v>
      </c>
      <c r="V32" s="97">
        <f>U32+'New Licenses'!V32</f>
        <v>0</v>
      </c>
      <c r="W32" s="93">
        <f>V32+'New Licenses'!W32</f>
        <v>0</v>
      </c>
      <c r="X32" s="93">
        <f>W32+'New Licenses'!X32</f>
        <v>0</v>
      </c>
      <c r="Y32" s="93">
        <f>X32+'New Licenses'!Y32</f>
        <v>0</v>
      </c>
    </row>
    <row r="33" spans="1:26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97">
        <f>'New Licenses'!F33</f>
        <v>0</v>
      </c>
      <c r="G33" s="93">
        <f>F33+'New Licenses'!G33</f>
        <v>0</v>
      </c>
      <c r="H33" s="93">
        <f>G33+'New Licenses'!H33</f>
        <v>0</v>
      </c>
      <c r="I33" s="93">
        <f>H33+'New Licenses'!I33</f>
        <v>0</v>
      </c>
      <c r="J33" s="97">
        <f>I33+'New Licenses'!J33</f>
        <v>0</v>
      </c>
      <c r="K33" s="93">
        <f>J33+'New Licenses'!K33</f>
        <v>0</v>
      </c>
      <c r="L33" s="93">
        <f>K33+'New Licenses'!L33</f>
        <v>0</v>
      </c>
      <c r="M33" s="93">
        <f>L33+'New Licenses'!M33</f>
        <v>0</v>
      </c>
      <c r="N33" s="97">
        <f>M33+'New Licenses'!N33</f>
        <v>0</v>
      </c>
      <c r="O33" s="93">
        <f>N33+'New Licenses'!O33</f>
        <v>0</v>
      </c>
      <c r="P33" s="93">
        <f>O33+'New Licenses'!P33</f>
        <v>0</v>
      </c>
      <c r="Q33" s="93">
        <f>P33+'New Licenses'!Q33</f>
        <v>0</v>
      </c>
      <c r="R33" s="97">
        <f>Q33+'New Licenses'!R33</f>
        <v>0</v>
      </c>
      <c r="S33" s="93">
        <f>R33+'New Licenses'!S33</f>
        <v>0</v>
      </c>
      <c r="T33" s="93">
        <f>S33+'New Licenses'!T33</f>
        <v>0</v>
      </c>
      <c r="U33" s="93">
        <f>T33+'New Licenses'!U33</f>
        <v>0</v>
      </c>
      <c r="V33" s="97">
        <f>U33+'New Licenses'!V33</f>
        <v>0</v>
      </c>
      <c r="W33" s="93">
        <f>V33+'New Licenses'!W33</f>
        <v>0</v>
      </c>
      <c r="X33" s="93">
        <f>W33+'New Licenses'!X33</f>
        <v>0</v>
      </c>
      <c r="Y33" s="93">
        <f>X33+'New Licenses'!Y33</f>
        <v>0</v>
      </c>
    </row>
    <row r="34" spans="1:26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97">
        <f>'New Licenses'!F34</f>
        <v>0</v>
      </c>
      <c r="G34" s="93">
        <f>F34+'New Licenses'!G34</f>
        <v>0</v>
      </c>
      <c r="H34" s="93">
        <f>G34+'New Licenses'!H34</f>
        <v>0</v>
      </c>
      <c r="I34" s="93">
        <f>H34+'New Licenses'!I34</f>
        <v>0</v>
      </c>
      <c r="J34" s="97">
        <f>I34+'New Licenses'!J34</f>
        <v>0</v>
      </c>
      <c r="K34" s="93">
        <f>J34+'New Licenses'!K34</f>
        <v>0</v>
      </c>
      <c r="L34" s="93">
        <f>K34+'New Licenses'!L34</f>
        <v>0</v>
      </c>
      <c r="M34" s="93">
        <f>L34+'New Licenses'!M34</f>
        <v>0</v>
      </c>
      <c r="N34" s="97">
        <f>M34+'New Licenses'!N34</f>
        <v>0</v>
      </c>
      <c r="O34" s="93">
        <f>N34+'New Licenses'!O34</f>
        <v>0</v>
      </c>
      <c r="P34" s="93">
        <f>O34+'New Licenses'!P34</f>
        <v>0</v>
      </c>
      <c r="Q34" s="93">
        <f>P34+'New Licenses'!Q34</f>
        <v>0</v>
      </c>
      <c r="R34" s="97">
        <f>Q34+'New Licenses'!R34</f>
        <v>0</v>
      </c>
      <c r="S34" s="93">
        <f>R34+'New Licenses'!S34</f>
        <v>0</v>
      </c>
      <c r="T34" s="93">
        <f>S34+'New Licenses'!T34</f>
        <v>0</v>
      </c>
      <c r="U34" s="93">
        <f>T34+'New Licenses'!U34</f>
        <v>0</v>
      </c>
      <c r="V34" s="97">
        <f>U34+'New Licenses'!V34</f>
        <v>0</v>
      </c>
      <c r="W34" s="93">
        <f>V34+'New Licenses'!W34</f>
        <v>0</v>
      </c>
      <c r="X34" s="93">
        <f>W34+'New Licenses'!X34</f>
        <v>0</v>
      </c>
      <c r="Y34" s="93">
        <f>X34+'New Licenses'!Y34</f>
        <v>0</v>
      </c>
    </row>
    <row r="35" spans="1:26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97">
        <f>'New Licenses'!F35</f>
        <v>0</v>
      </c>
      <c r="G35" s="93">
        <f>F35+'New Licenses'!G35</f>
        <v>0</v>
      </c>
      <c r="H35" s="93">
        <f>G35+'New Licenses'!H35</f>
        <v>0</v>
      </c>
      <c r="I35" s="93">
        <f>H35+'New Licenses'!I35</f>
        <v>0</v>
      </c>
      <c r="J35" s="97">
        <f>I35+'New Licenses'!J35</f>
        <v>1</v>
      </c>
      <c r="K35" s="93">
        <f>J35+'New Licenses'!K35</f>
        <v>1</v>
      </c>
      <c r="L35" s="93">
        <f>K35+'New Licenses'!L35</f>
        <v>1</v>
      </c>
      <c r="M35" s="93">
        <f>L35+'New Licenses'!M35</f>
        <v>1</v>
      </c>
      <c r="N35" s="97">
        <f>M35+'New Licenses'!N35</f>
        <v>1</v>
      </c>
      <c r="O35" s="93">
        <f>N35+'New Licenses'!O35</f>
        <v>1</v>
      </c>
      <c r="P35" s="93">
        <f>O35+'New Licenses'!P35</f>
        <v>1</v>
      </c>
      <c r="Q35" s="93">
        <f>P35+'New Licenses'!Q35</f>
        <v>1</v>
      </c>
      <c r="R35" s="97">
        <f>Q35+'New Licenses'!R35</f>
        <v>1</v>
      </c>
      <c r="S35" s="93">
        <f>R35+'New Licenses'!S35</f>
        <v>1</v>
      </c>
      <c r="T35" s="93">
        <f>S35+'New Licenses'!T35</f>
        <v>1</v>
      </c>
      <c r="U35" s="93">
        <f>T35+'New Licenses'!U35</f>
        <v>1</v>
      </c>
      <c r="V35" s="97">
        <f>U35+'New Licenses'!V35</f>
        <v>1</v>
      </c>
      <c r="W35" s="93">
        <f>V35+'New Licenses'!W35</f>
        <v>1</v>
      </c>
      <c r="X35" s="93">
        <f>W35+'New Licenses'!X35</f>
        <v>1</v>
      </c>
      <c r="Y35" s="93">
        <f>X35+'New Licenses'!Y35</f>
        <v>1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B37" s="119" t="s">
        <v>166</v>
      </c>
      <c r="F37" s="68">
        <f>SUM(F3:F35)</f>
        <v>1</v>
      </c>
      <c r="G37" s="42">
        <f t="shared" ref="G37:Y37" si="0">SUM(G3:G35)</f>
        <v>1</v>
      </c>
      <c r="H37" s="42">
        <f t="shared" si="0"/>
        <v>1</v>
      </c>
      <c r="I37" s="42">
        <f t="shared" si="0"/>
        <v>1</v>
      </c>
      <c r="J37" s="68">
        <f t="shared" si="0"/>
        <v>2</v>
      </c>
      <c r="K37" s="42">
        <f t="shared" si="0"/>
        <v>3</v>
      </c>
      <c r="L37" s="42">
        <f t="shared" si="0"/>
        <v>3</v>
      </c>
      <c r="M37" s="42">
        <f t="shared" si="0"/>
        <v>4</v>
      </c>
      <c r="N37" s="68">
        <f t="shared" si="0"/>
        <v>5</v>
      </c>
      <c r="O37" s="42">
        <f t="shared" si="0"/>
        <v>8</v>
      </c>
      <c r="P37" s="42">
        <f t="shared" si="0"/>
        <v>8</v>
      </c>
      <c r="Q37" s="42">
        <f t="shared" si="0"/>
        <v>8</v>
      </c>
      <c r="R37" s="68">
        <f t="shared" si="0"/>
        <v>8</v>
      </c>
      <c r="S37" s="42">
        <f t="shared" si="0"/>
        <v>11</v>
      </c>
      <c r="T37" s="42">
        <f t="shared" si="0"/>
        <v>11</v>
      </c>
      <c r="U37" s="42">
        <f t="shared" si="0"/>
        <v>13</v>
      </c>
      <c r="V37" s="68">
        <f t="shared" si="0"/>
        <v>13</v>
      </c>
      <c r="W37" s="42">
        <f t="shared" si="0"/>
        <v>13</v>
      </c>
      <c r="X37" s="42">
        <f t="shared" si="0"/>
        <v>15</v>
      </c>
      <c r="Y37" s="42">
        <f t="shared" si="0"/>
        <v>15</v>
      </c>
    </row>
  </sheetData>
  <conditionalFormatting sqref="F3:Y35">
    <cfRule type="cellIs" dxfId="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7"/>
  <sheetViews>
    <sheetView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M23" sqref="M23"/>
    </sheetView>
  </sheetViews>
  <sheetFormatPr defaultRowHeight="15" x14ac:dyDescent="0.25"/>
  <cols>
    <col min="1" max="2" width="12.140625" style="45" bestFit="1" customWidth="1"/>
    <col min="3" max="3" width="11.425781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ht="15.75" thickTop="1" x14ac:dyDescent="0.25">
      <c r="A1" s="43" t="str">
        <f>'New Projects'!A1</f>
        <v>Min</v>
      </c>
      <c r="B1" s="43" t="str">
        <f>'New Projects'!B1</f>
        <v>Max</v>
      </c>
      <c r="C1" s="43" t="str">
        <f>'New Projects'!C1</f>
        <v>HR Scale</v>
      </c>
      <c r="D1" s="39" t="str">
        <f>'New Projects'!D1</f>
        <v>Difficulty</v>
      </c>
      <c r="E1" s="59" t="str">
        <f>'New Projects'!E1</f>
        <v>Num</v>
      </c>
      <c r="F1" s="62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39" customFormat="1" ht="15.75" thickBot="1" x14ac:dyDescent="0.3">
      <c r="A2" s="43" t="str">
        <f>'New Projects'!A2</f>
        <v>Employees</v>
      </c>
      <c r="B2" s="43" t="str">
        <f>'New Projects'!B2</f>
        <v>Employees</v>
      </c>
      <c r="C2" s="43" t="str">
        <f>'New Projects'!C2</f>
        <v>Factor</v>
      </c>
      <c r="D2" s="39" t="str">
        <f>'New Projects'!D2</f>
        <v>Level</v>
      </c>
      <c r="E2" s="39" t="str">
        <f>'New Projects'!E2</f>
        <v>Quarters</v>
      </c>
      <c r="F2" s="40" t="s">
        <v>113</v>
      </c>
      <c r="G2" s="39" t="s">
        <v>114</v>
      </c>
      <c r="H2" s="39" t="s">
        <v>115</v>
      </c>
      <c r="I2" s="39" t="s">
        <v>116</v>
      </c>
      <c r="J2" s="40" t="s">
        <v>117</v>
      </c>
      <c r="K2" s="39" t="s">
        <v>118</v>
      </c>
      <c r="L2" s="39" t="s">
        <v>119</v>
      </c>
      <c r="M2" s="39" t="s">
        <v>120</v>
      </c>
      <c r="N2" s="40" t="s">
        <v>121</v>
      </c>
      <c r="O2" s="39" t="s">
        <v>122</v>
      </c>
      <c r="P2" s="39" t="s">
        <v>123</v>
      </c>
      <c r="Q2" s="39" t="s">
        <v>124</v>
      </c>
      <c r="R2" s="40" t="s">
        <v>125</v>
      </c>
      <c r="S2" s="39" t="s">
        <v>136</v>
      </c>
      <c r="T2" s="39" t="s">
        <v>126</v>
      </c>
      <c r="U2" s="39" t="s">
        <v>127</v>
      </c>
      <c r="V2" s="40" t="s">
        <v>128</v>
      </c>
      <c r="W2" s="39" t="s">
        <v>129</v>
      </c>
      <c r="X2" s="39" t="s">
        <v>130</v>
      </c>
      <c r="Y2" s="39" t="s">
        <v>131</v>
      </c>
      <c r="Z2" s="40"/>
    </row>
    <row r="3" spans="1:26" s="36" customFormat="1" ht="15.75" thickTop="1" x14ac:dyDescent="0.25">
      <c r="A3" s="44">
        <f>'New Projects'!A3</f>
        <v>501</v>
      </c>
      <c r="B3" s="44">
        <f>'New Projects'!B3</f>
        <v>1000</v>
      </c>
      <c r="C3" s="83">
        <f>'New Projects'!C3</f>
        <v>0.3</v>
      </c>
      <c r="D3" s="47" t="str">
        <f>'New Projects'!D3</f>
        <v>Easy</v>
      </c>
      <c r="E3" s="41">
        <f>'New Projects'!E3</f>
        <v>2</v>
      </c>
      <c r="F3" s="95">
        <f ca="1">IF(COLUMN()-COLUMN($E3)&lt;$E3,SUM(OFFSET('New Projects'!F3,0,-1*(COLUMN()-COLUMN($F3)),1,(COLUMN()-COLUMN($E3)))),SUM(OFFSET('New Projects'!F3,0,-1*($E3-1),1,$E3)))</f>
        <v>0</v>
      </c>
      <c r="G3" s="96">
        <f ca="1">IF(COLUMN()-COLUMN($E3)&lt;$E3,SUM(OFFSET('New Projects'!G3,0,-1*(COLUMN()-COLUMN($F3)),1,(COLUMN()-COLUMN($E3)))),SUM(OFFSET('New Projects'!G3,0,-1*($E3-1),1,$E3)))</f>
        <v>0</v>
      </c>
      <c r="H3" s="96">
        <f ca="1">IF(COLUMN()-COLUMN($E3)&lt;$E3,SUM(OFFSET('New Projects'!H3,0,-1*(COLUMN()-COLUMN($F3)),1,(COLUMN()-COLUMN($E3)))),SUM(OFFSET('New Projects'!H3,0,-1*($E3-1),1,$E3)))</f>
        <v>0</v>
      </c>
      <c r="I3" s="96">
        <f ca="1">IF(COLUMN()-COLUMN($E3)&lt;$E3,SUM(OFFSET('New Projects'!I3,0,-1*(COLUMN()-COLUMN($F3)),1,(COLUMN()-COLUMN($E3)))),SUM(OFFSET('New Projects'!I3,0,-1*($E3-1),1,$E3)))</f>
        <v>0</v>
      </c>
      <c r="J3" s="95">
        <f ca="1">IF(COLUMN()-COLUMN($E3)&lt;$E3,SUM(OFFSET('New Projects'!J3,0,-1*(COLUMN()-COLUMN($F3)),1,(COLUMN()-COLUMN($E3)))),SUM(OFFSET('New Projects'!J3,0,-1*($E3-1),1,$E3)))</f>
        <v>0</v>
      </c>
      <c r="K3" s="96">
        <f ca="1">IF(COLUMN()-COLUMN($E3)&lt;$E3,SUM(OFFSET('New Projects'!K3,0,-1*(COLUMN()-COLUMN($F3)),1,(COLUMN()-COLUMN($E3)))),SUM(OFFSET('New Projects'!K3,0,-1*($E3-1),1,$E3)))</f>
        <v>0</v>
      </c>
      <c r="L3" s="96">
        <f ca="1">IF(COLUMN()-COLUMN($E3)&lt;$E3,SUM(OFFSET('New Projects'!L3,0,-1*(COLUMN()-COLUMN($F3)),1,(COLUMN()-COLUMN($E3)))),SUM(OFFSET('New Projects'!L3,0,-1*($E3-1),1,$E3)))</f>
        <v>0</v>
      </c>
      <c r="M3" s="96">
        <f ca="1">IF(COLUMN()-COLUMN($E3)&lt;$E3,SUM(OFFSET('New Projects'!M3,0,-1*(COLUMN()-COLUMN($F3)),1,(COLUMN()-COLUMN($E3)))),SUM(OFFSET('New Projects'!M3,0,-1*($E3-1),1,$E3)))</f>
        <v>0</v>
      </c>
      <c r="N3" s="95">
        <f ca="1">IF(COLUMN()-COLUMN($E3)&lt;$E3,SUM(OFFSET('New Projects'!N3,0,-1*(COLUMN()-COLUMN($F3)),1,(COLUMN()-COLUMN($E3)))),SUM(OFFSET('New Projects'!N3,0,-1*($E3-1),1,$E3)))</f>
        <v>0</v>
      </c>
      <c r="O3" s="96">
        <f ca="1">IF(COLUMN()-COLUMN($E3)&lt;$E3,SUM(OFFSET('New Projects'!O3,0,-1*(COLUMN()-COLUMN($F3)),1,(COLUMN()-COLUMN($E3)))),SUM(OFFSET('New Projects'!O3,0,-1*($E3-1),1,$E3)))</f>
        <v>0</v>
      </c>
      <c r="P3" s="96">
        <f ca="1">IF(COLUMN()-COLUMN($E3)&lt;$E3,SUM(OFFSET('New Projects'!P3,0,-1*(COLUMN()-COLUMN($F3)),1,(COLUMN()-COLUMN($E3)))),SUM(OFFSET('New Projects'!P3,0,-1*($E3-1),1,$E3)))</f>
        <v>0</v>
      </c>
      <c r="Q3" s="96">
        <f ca="1">IF(COLUMN()-COLUMN($E3)&lt;$E3,SUM(OFFSET('New Projects'!Q3,0,-1*(COLUMN()-COLUMN($F3)),1,(COLUMN()-COLUMN($E3)))),SUM(OFFSET('New Projects'!Q3,0,-1*($E3-1),1,$E3)))</f>
        <v>0</v>
      </c>
      <c r="R3" s="95">
        <f ca="1">IF(COLUMN()-COLUMN($E3)&lt;$E3,SUM(OFFSET('New Projects'!R3,0,-1*(COLUMN()-COLUMN($F3)),1,(COLUMN()-COLUMN($E3)))),SUM(OFFSET('New Projects'!R3,0,-1*($E3-1),1,$E3)))</f>
        <v>0</v>
      </c>
      <c r="S3" s="96">
        <f ca="1">IF(COLUMN()-COLUMN($E3)&lt;$E3,SUM(OFFSET('New Projects'!S3,0,-1*(COLUMN()-COLUMN($F3)),1,(COLUMN()-COLUMN($E3)))),SUM(OFFSET('New Projects'!S3,0,-1*($E3-1),1,$E3)))</f>
        <v>0</v>
      </c>
      <c r="T3" s="96">
        <f ca="1">IF(COLUMN()-COLUMN($E3)&lt;$E3,SUM(OFFSET('New Projects'!T3,0,-1*(COLUMN()-COLUMN($F3)),1,(COLUMN()-COLUMN($E3)))),SUM(OFFSET('New Projects'!T3,0,-1*($E3-1),1,$E3)))</f>
        <v>0</v>
      </c>
      <c r="U3" s="96">
        <f ca="1">IF(COLUMN()-COLUMN($E3)&lt;$E3,SUM(OFFSET('New Projects'!U3,0,-1*(COLUMN()-COLUMN($F3)),1,(COLUMN()-COLUMN($E3)))),SUM(OFFSET('New Projects'!U3,0,-1*($E3-1),1,$E3)))</f>
        <v>0</v>
      </c>
      <c r="V3" s="95">
        <f ca="1">IF(COLUMN()-COLUMN($E3)&lt;$E3,SUM(OFFSET('New Projects'!V3,0,-1*(COLUMN()-COLUMN($F3)),1,(COLUMN()-COLUMN($E3)))),SUM(OFFSET('New Projects'!V3,0,-1*($E3-1),1,$E3)))</f>
        <v>0</v>
      </c>
      <c r="W3" s="96">
        <f ca="1">IF(COLUMN()-COLUMN($E3)&lt;$E3,SUM(OFFSET('New Projects'!W3,0,-1*(COLUMN()-COLUMN($F3)),1,(COLUMN()-COLUMN($E3)))),SUM(OFFSET('New Projects'!W3,0,-1*($E3-1),1,$E3)))</f>
        <v>0</v>
      </c>
      <c r="X3" s="96">
        <f ca="1">IF(COLUMN()-COLUMN($E3)&lt;$E3,SUM(OFFSET('New Projects'!X3,0,-1*(COLUMN()-COLUMN($F3)),1,(COLUMN()-COLUMN($E3)))),SUM(OFFSET('New Projects'!X3,0,-1*($E3-1),1,$E3)))</f>
        <v>0</v>
      </c>
      <c r="Y3" s="96">
        <f ca="1">IF(COLUMN()-COLUMN($E3)&lt;$E3,SUM(OFFSET('New Projects'!Y3,0,-1*(COLUMN()-COLUMN($F3)),1,(COLUMN()-COLUMN($E3)))),SUM(OFFSET('New Projects'!Y3,0,-1*($E3-1),1,$E3)))</f>
        <v>0</v>
      </c>
      <c r="Z3" s="34"/>
    </row>
    <row r="4" spans="1:26" x14ac:dyDescent="0.25">
      <c r="A4" s="48">
        <f>'New Projects'!A4</f>
        <v>501</v>
      </c>
      <c r="B4" s="48">
        <f>'New Projects'!B4</f>
        <v>1000</v>
      </c>
      <c r="C4" s="84">
        <f>'New Projects'!C4</f>
        <v>0.3</v>
      </c>
      <c r="D4" s="49" t="str">
        <f>'New Projects'!D4</f>
        <v>Hard</v>
      </c>
      <c r="E4" s="60">
        <f>'New Projects'!E4</f>
        <v>3</v>
      </c>
      <c r="F4" s="97">
        <f ca="1">IF(COLUMN()-COLUMN($E4)&lt;$E4,SUM(OFFSET('New Projects'!F4,0,-1*(COLUMN()-COLUMN($F4)),1,(COLUMN()-COLUMN($E4)))),SUM(OFFSET('New Projects'!F4,0,-1*($E4-1),1,$E4)))</f>
        <v>0</v>
      </c>
      <c r="G4" s="93">
        <f ca="1">IF(COLUMN()-COLUMN($E4)&lt;$E4,SUM(OFFSET('New Projects'!G4,0,-1*(COLUMN()-COLUMN($F4)),1,(COLUMN()-COLUMN($E4)))),SUM(OFFSET('New Projects'!G4,0,-1*($E4-1),1,$E4)))</f>
        <v>0</v>
      </c>
      <c r="H4" s="93">
        <f ca="1">IF(COLUMN()-COLUMN($E4)&lt;$E4,SUM(OFFSET('New Projects'!H4,0,-1*(COLUMN()-COLUMN($F4)),1,(COLUMN()-COLUMN($E4)))),SUM(OFFSET('New Projects'!H4,0,-1*($E4-1),1,$E4)))</f>
        <v>0</v>
      </c>
      <c r="I4" s="93">
        <f ca="1">IF(COLUMN()-COLUMN($E4)&lt;$E4,SUM(OFFSET('New Projects'!I4,0,-1*(COLUMN()-COLUMN($F4)),1,(COLUMN()-COLUMN($E4)))),SUM(OFFSET('New Projects'!I4,0,-1*($E4-1),1,$E4)))</f>
        <v>0</v>
      </c>
      <c r="J4" s="97">
        <f ca="1">IF(COLUMN()-COLUMN($E4)&lt;$E4,SUM(OFFSET('New Projects'!J4,0,-1*(COLUMN()-COLUMN($F4)),1,(COLUMN()-COLUMN($E4)))),SUM(OFFSET('New Projects'!J4,0,-1*($E4-1),1,$E4)))</f>
        <v>0</v>
      </c>
      <c r="K4" s="93">
        <f ca="1">IF(COLUMN()-COLUMN($E4)&lt;$E4,SUM(OFFSET('New Projects'!K4,0,-1*(COLUMN()-COLUMN($F4)),1,(COLUMN()-COLUMN($E4)))),SUM(OFFSET('New Projects'!K4,0,-1*($E4-1),1,$E4)))</f>
        <v>0</v>
      </c>
      <c r="L4" s="93">
        <f ca="1">IF(COLUMN()-COLUMN($E4)&lt;$E4,SUM(OFFSET('New Projects'!L4,0,-1*(COLUMN()-COLUMN($F4)),1,(COLUMN()-COLUMN($E4)))),SUM(OFFSET('New Projects'!L4,0,-1*($E4-1),1,$E4)))</f>
        <v>0</v>
      </c>
      <c r="M4" s="93">
        <f ca="1">IF(COLUMN()-COLUMN($E4)&lt;$E4,SUM(OFFSET('New Projects'!M4,0,-1*(COLUMN()-COLUMN($F4)),1,(COLUMN()-COLUMN($E4)))),SUM(OFFSET('New Projects'!M4,0,-1*($E4-1),1,$E4)))</f>
        <v>0</v>
      </c>
      <c r="N4" s="97">
        <f ca="1">IF(COLUMN()-COLUMN($E4)&lt;$E4,SUM(OFFSET('New Projects'!N4,0,-1*(COLUMN()-COLUMN($F4)),1,(COLUMN()-COLUMN($E4)))),SUM(OFFSET('New Projects'!N4,0,-1*($E4-1),1,$E4)))</f>
        <v>0</v>
      </c>
      <c r="O4" s="93">
        <f ca="1">IF(COLUMN()-COLUMN($E4)&lt;$E4,SUM(OFFSET('New Projects'!O4,0,-1*(COLUMN()-COLUMN($F4)),1,(COLUMN()-COLUMN($E4)))),SUM(OFFSET('New Projects'!O4,0,-1*($E4-1),1,$E4)))</f>
        <v>0</v>
      </c>
      <c r="P4" s="93">
        <f ca="1">IF(COLUMN()-COLUMN($E4)&lt;$E4,SUM(OFFSET('New Projects'!P4,0,-1*(COLUMN()-COLUMN($F4)),1,(COLUMN()-COLUMN($E4)))),SUM(OFFSET('New Projects'!P4,0,-1*($E4-1),1,$E4)))</f>
        <v>0</v>
      </c>
      <c r="Q4" s="93">
        <f ca="1">IF(COLUMN()-COLUMN($E4)&lt;$E4,SUM(OFFSET('New Projects'!Q4,0,-1*(COLUMN()-COLUMN($F4)),1,(COLUMN()-COLUMN($E4)))),SUM(OFFSET('New Projects'!Q4,0,-1*($E4-1),1,$E4)))</f>
        <v>0</v>
      </c>
      <c r="R4" s="97">
        <f ca="1">IF(COLUMN()-COLUMN($E4)&lt;$E4,SUM(OFFSET('New Projects'!R4,0,-1*(COLUMN()-COLUMN($F4)),1,(COLUMN()-COLUMN($E4)))),SUM(OFFSET('New Projects'!R4,0,-1*($E4-1),1,$E4)))</f>
        <v>0</v>
      </c>
      <c r="S4" s="93">
        <f ca="1">IF(COLUMN()-COLUMN($E4)&lt;$E4,SUM(OFFSET('New Projects'!S4,0,-1*(COLUMN()-COLUMN($F4)),1,(COLUMN()-COLUMN($E4)))),SUM(OFFSET('New Projects'!S4,0,-1*($E4-1),1,$E4)))</f>
        <v>0</v>
      </c>
      <c r="T4" s="93">
        <f ca="1">IF(COLUMN()-COLUMN($E4)&lt;$E4,SUM(OFFSET('New Projects'!T4,0,-1*(COLUMN()-COLUMN($F4)),1,(COLUMN()-COLUMN($E4)))),SUM(OFFSET('New Projects'!T4,0,-1*($E4-1),1,$E4)))</f>
        <v>0</v>
      </c>
      <c r="U4" s="93">
        <f ca="1">IF(COLUMN()-COLUMN($E4)&lt;$E4,SUM(OFFSET('New Projects'!U4,0,-1*(COLUMN()-COLUMN($F4)),1,(COLUMN()-COLUMN($E4)))),SUM(OFFSET('New Projects'!U4,0,-1*($E4-1),1,$E4)))</f>
        <v>0</v>
      </c>
      <c r="V4" s="97">
        <f ca="1">IF(COLUMN()-COLUMN($E4)&lt;$E4,SUM(OFFSET('New Projects'!V4,0,-1*(COLUMN()-COLUMN($F4)),1,(COLUMN()-COLUMN($E4)))),SUM(OFFSET('New Projects'!V4,0,-1*($E4-1),1,$E4)))</f>
        <v>0</v>
      </c>
      <c r="W4" s="93">
        <f ca="1">IF(COLUMN()-COLUMN($E4)&lt;$E4,SUM(OFFSET('New Projects'!W4,0,-1*(COLUMN()-COLUMN($F4)),1,(COLUMN()-COLUMN($E4)))),SUM(OFFSET('New Projects'!W4,0,-1*($E4-1),1,$E4)))</f>
        <v>0</v>
      </c>
      <c r="X4" s="93">
        <f ca="1">IF(COLUMN()-COLUMN($E4)&lt;$E4,SUM(OFFSET('New Projects'!X4,0,-1*(COLUMN()-COLUMN($F4)),1,(COLUMN()-COLUMN($E4)))),SUM(OFFSET('New Projects'!X4,0,-1*($E4-1),1,$E4)))</f>
        <v>0</v>
      </c>
      <c r="Y4" s="93">
        <f ca="1">IF(COLUMN()-COLUMN($E4)&lt;$E4,SUM(OFFSET('New Projects'!Y4,0,-1*(COLUMN()-COLUMN($F4)),1,(COLUMN()-COLUMN($E4)))),SUM(OFFSET('New Projects'!Y4,0,-1*($E4-1),1,$E4)))</f>
        <v>0</v>
      </c>
    </row>
    <row r="5" spans="1:26" s="53" customFormat="1" x14ac:dyDescent="0.25">
      <c r="A5" s="50">
        <f>'New Projects'!A5</f>
        <v>1001</v>
      </c>
      <c r="B5" s="50">
        <f>'New Projects'!B5</f>
        <v>1500</v>
      </c>
      <c r="C5" s="85">
        <f>'New Projects'!C5</f>
        <v>0.4</v>
      </c>
      <c r="D5" s="51" t="str">
        <f>'New Projects'!D5</f>
        <v>E</v>
      </c>
      <c r="E5" s="61">
        <f>'New Projects'!E5</f>
        <v>3</v>
      </c>
      <c r="F5" s="98">
        <f ca="1">IF(COLUMN()-COLUMN($E5)&lt;$E5,SUM(OFFSET('New Projects'!F5,0,-1*(COLUMN()-COLUMN($F5)),1,(COLUMN()-COLUMN($E5)))),SUM(OFFSET('New Projects'!F5,0,-1*($E5-1),1,$E5)))</f>
        <v>0</v>
      </c>
      <c r="G5" s="89">
        <f ca="1">IF(COLUMN()-COLUMN($E5)&lt;$E5,SUM(OFFSET('New Projects'!G5,0,-1*(COLUMN()-COLUMN($F5)),1,(COLUMN()-COLUMN($E5)))),SUM(OFFSET('New Projects'!G5,0,-1*($E5-1),1,$E5)))</f>
        <v>0</v>
      </c>
      <c r="H5" s="89">
        <f ca="1">IF(COLUMN()-COLUMN($E5)&lt;$E5,SUM(OFFSET('New Projects'!H5,0,-1*(COLUMN()-COLUMN($F5)),1,(COLUMN()-COLUMN($E5)))),SUM(OFFSET('New Projects'!H5,0,-1*($E5-1),1,$E5)))</f>
        <v>0</v>
      </c>
      <c r="I5" s="89">
        <f ca="1">IF(COLUMN()-COLUMN($E5)&lt;$E5,SUM(OFFSET('New Projects'!I5,0,-1*(COLUMN()-COLUMN($F5)),1,(COLUMN()-COLUMN($E5)))),SUM(OFFSET('New Projects'!I5,0,-1*($E5-1),1,$E5)))</f>
        <v>0</v>
      </c>
      <c r="J5" s="98">
        <f ca="1">IF(COLUMN()-COLUMN($E5)&lt;$E5,SUM(OFFSET('New Projects'!J5,0,-1*(COLUMN()-COLUMN($F5)),1,(COLUMN()-COLUMN($E5)))),SUM(OFFSET('New Projects'!J5,0,-1*($E5-1),1,$E5)))</f>
        <v>0</v>
      </c>
      <c r="K5" s="89">
        <f ca="1">IF(COLUMN()-COLUMN($E5)&lt;$E5,SUM(OFFSET('New Projects'!K5,0,-1*(COLUMN()-COLUMN($F5)),1,(COLUMN()-COLUMN($E5)))),SUM(OFFSET('New Projects'!K5,0,-1*($E5-1),1,$E5)))</f>
        <v>0</v>
      </c>
      <c r="L5" s="89">
        <f ca="1">IF(COLUMN()-COLUMN($E5)&lt;$E5,SUM(OFFSET('New Projects'!L5,0,-1*(COLUMN()-COLUMN($F5)),1,(COLUMN()-COLUMN($E5)))),SUM(OFFSET('New Projects'!L5,0,-1*($E5-1),1,$E5)))</f>
        <v>0</v>
      </c>
      <c r="M5" s="89">
        <f ca="1">IF(COLUMN()-COLUMN($E5)&lt;$E5,SUM(OFFSET('New Projects'!M5,0,-1*(COLUMN()-COLUMN($F5)),1,(COLUMN()-COLUMN($E5)))),SUM(OFFSET('New Projects'!M5,0,-1*($E5-1),1,$E5)))</f>
        <v>0</v>
      </c>
      <c r="N5" s="98">
        <f ca="1">IF(COLUMN()-COLUMN($E5)&lt;$E5,SUM(OFFSET('New Projects'!N5,0,-1*(COLUMN()-COLUMN($F5)),1,(COLUMN()-COLUMN($E5)))),SUM(OFFSET('New Projects'!N5,0,-1*($E5-1),1,$E5)))</f>
        <v>0</v>
      </c>
      <c r="O5" s="89">
        <f ca="1">IF(COLUMN()-COLUMN($E5)&lt;$E5,SUM(OFFSET('New Projects'!O5,0,-1*(COLUMN()-COLUMN($F5)),1,(COLUMN()-COLUMN($E5)))),SUM(OFFSET('New Projects'!O5,0,-1*($E5-1),1,$E5)))</f>
        <v>0</v>
      </c>
      <c r="P5" s="89">
        <f ca="1">IF(COLUMN()-COLUMN($E5)&lt;$E5,SUM(OFFSET('New Projects'!P5,0,-1*(COLUMN()-COLUMN($F5)),1,(COLUMN()-COLUMN($E5)))),SUM(OFFSET('New Projects'!P5,0,-1*($E5-1),1,$E5)))</f>
        <v>0</v>
      </c>
      <c r="Q5" s="89">
        <f ca="1">IF(COLUMN()-COLUMN($E5)&lt;$E5,SUM(OFFSET('New Projects'!Q5,0,-1*(COLUMN()-COLUMN($F5)),1,(COLUMN()-COLUMN($E5)))),SUM(OFFSET('New Projects'!Q5,0,-1*($E5-1),1,$E5)))</f>
        <v>0</v>
      </c>
      <c r="R5" s="98">
        <f ca="1">IF(COLUMN()-COLUMN($E5)&lt;$E5,SUM(OFFSET('New Projects'!R5,0,-1*(COLUMN()-COLUMN($F5)),1,(COLUMN()-COLUMN($E5)))),SUM(OFFSET('New Projects'!R5,0,-1*($E5-1),1,$E5)))</f>
        <v>0</v>
      </c>
      <c r="S5" s="89">
        <f ca="1">IF(COLUMN()-COLUMN($E5)&lt;$E5,SUM(OFFSET('New Projects'!S5,0,-1*(COLUMN()-COLUMN($F5)),1,(COLUMN()-COLUMN($E5)))),SUM(OFFSET('New Projects'!S5,0,-1*($E5-1),1,$E5)))</f>
        <v>0</v>
      </c>
      <c r="T5" s="89">
        <f ca="1">IF(COLUMN()-COLUMN($E5)&lt;$E5,SUM(OFFSET('New Projects'!T5,0,-1*(COLUMN()-COLUMN($F5)),1,(COLUMN()-COLUMN($E5)))),SUM(OFFSET('New Projects'!T5,0,-1*($E5-1),1,$E5)))</f>
        <v>0</v>
      </c>
      <c r="U5" s="89">
        <f ca="1">IF(COLUMN()-COLUMN($E5)&lt;$E5,SUM(OFFSET('New Projects'!U5,0,-1*(COLUMN()-COLUMN($F5)),1,(COLUMN()-COLUMN($E5)))),SUM(OFFSET('New Projects'!U5,0,-1*($E5-1),1,$E5)))</f>
        <v>0</v>
      </c>
      <c r="V5" s="98">
        <f ca="1">IF(COLUMN()-COLUMN($E5)&lt;$E5,SUM(OFFSET('New Projects'!V5,0,-1*(COLUMN()-COLUMN($F5)),1,(COLUMN()-COLUMN($E5)))),SUM(OFFSET('New Projects'!V5,0,-1*($E5-1),1,$E5)))</f>
        <v>0</v>
      </c>
      <c r="W5" s="89">
        <f ca="1">IF(COLUMN()-COLUMN($E5)&lt;$E5,SUM(OFFSET('New Projects'!W5,0,-1*(COLUMN()-COLUMN($F5)),1,(COLUMN()-COLUMN($E5)))),SUM(OFFSET('New Projects'!W5,0,-1*($E5-1),1,$E5)))</f>
        <v>0</v>
      </c>
      <c r="X5" s="89">
        <f ca="1">IF(COLUMN()-COLUMN($E5)&lt;$E5,SUM(OFFSET('New Projects'!X5,0,-1*(COLUMN()-COLUMN($F5)),1,(COLUMN()-COLUMN($E5)))),SUM(OFFSET('New Projects'!X5,0,-1*($E5-1),1,$E5)))</f>
        <v>0</v>
      </c>
      <c r="Y5" s="89">
        <f ca="1">IF(COLUMN()-COLUMN($E5)&lt;$E5,SUM(OFFSET('New Projects'!Y5,0,-1*(COLUMN()-COLUMN($F5)),1,(COLUMN()-COLUMN($E5)))),SUM(OFFSET('New Projects'!Y5,0,-1*($E5-1),1,$E5)))</f>
        <v>0</v>
      </c>
      <c r="Z5" s="52"/>
    </row>
    <row r="6" spans="1:26" x14ac:dyDescent="0.25">
      <c r="A6" s="45">
        <f>'New Projects'!A6</f>
        <v>1001</v>
      </c>
      <c r="B6" s="45">
        <f>'New Projects'!B6</f>
        <v>1500</v>
      </c>
      <c r="C6" s="86">
        <f>'New Projects'!C6</f>
        <v>0.4</v>
      </c>
      <c r="D6" s="46" t="str">
        <f>'New Projects'!D6</f>
        <v>H</v>
      </c>
      <c r="E6" s="42">
        <f>'New Projects'!E6</f>
        <v>4</v>
      </c>
      <c r="F6" s="97">
        <f ca="1">IF(COLUMN()-COLUMN($E6)&lt;$E6,SUM(OFFSET('New Projects'!F6,0,-1*(COLUMN()-COLUMN($F6)),1,(COLUMN()-COLUMN($E6)))),SUM(OFFSET('New Projects'!F6,0,-1*($E6-1),1,$E6)))</f>
        <v>0</v>
      </c>
      <c r="G6" s="93">
        <f ca="1">IF(COLUMN()-COLUMN($E6)&lt;$E6,SUM(OFFSET('New Projects'!G6,0,-1*(COLUMN()-COLUMN($F6)),1,(COLUMN()-COLUMN($E6)))),SUM(OFFSET('New Projects'!G6,0,-1*($E6-1),1,$E6)))</f>
        <v>0</v>
      </c>
      <c r="H6" s="93">
        <f ca="1">IF(COLUMN()-COLUMN($E6)&lt;$E6,SUM(OFFSET('New Projects'!H6,0,-1*(COLUMN()-COLUMN($F6)),1,(COLUMN()-COLUMN($E6)))),SUM(OFFSET('New Projects'!H6,0,-1*($E6-1),1,$E6)))</f>
        <v>0</v>
      </c>
      <c r="I6" s="93">
        <f ca="1">IF(COLUMN()-COLUMN($E6)&lt;$E6,SUM(OFFSET('New Projects'!I6,0,-1*(COLUMN()-COLUMN($F6)),1,(COLUMN()-COLUMN($E6)))),SUM(OFFSET('New Projects'!I6,0,-1*($E6-1),1,$E6)))</f>
        <v>0</v>
      </c>
      <c r="J6" s="97">
        <f ca="1">IF(COLUMN()-COLUMN($E6)&lt;$E6,SUM(OFFSET('New Projects'!J6,0,-1*(COLUMN()-COLUMN($F6)),1,(COLUMN()-COLUMN($E6)))),SUM(OFFSET('New Projects'!J6,0,-1*($E6-1),1,$E6)))</f>
        <v>0</v>
      </c>
      <c r="K6" s="93">
        <f ca="1">IF(COLUMN()-COLUMN($E6)&lt;$E6,SUM(OFFSET('New Projects'!K6,0,-1*(COLUMN()-COLUMN($F6)),1,(COLUMN()-COLUMN($E6)))),SUM(OFFSET('New Projects'!K6,0,-1*($E6-1),1,$E6)))</f>
        <v>0</v>
      </c>
      <c r="L6" s="93">
        <f ca="1">IF(COLUMN()-COLUMN($E6)&lt;$E6,SUM(OFFSET('New Projects'!L6,0,-1*(COLUMN()-COLUMN($F6)),1,(COLUMN()-COLUMN($E6)))),SUM(OFFSET('New Projects'!L6,0,-1*($E6-1),1,$E6)))</f>
        <v>0</v>
      </c>
      <c r="M6" s="93">
        <f ca="1">IF(COLUMN()-COLUMN($E6)&lt;$E6,SUM(OFFSET('New Projects'!M6,0,-1*(COLUMN()-COLUMN($F6)),1,(COLUMN()-COLUMN($E6)))),SUM(OFFSET('New Projects'!M6,0,-1*($E6-1),1,$E6)))</f>
        <v>0</v>
      </c>
      <c r="N6" s="97">
        <f ca="1">IF(COLUMN()-COLUMN($E6)&lt;$E6,SUM(OFFSET('New Projects'!N6,0,-1*(COLUMN()-COLUMN($F6)),1,(COLUMN()-COLUMN($E6)))),SUM(OFFSET('New Projects'!N6,0,-1*($E6-1),1,$E6)))</f>
        <v>0</v>
      </c>
      <c r="O6" s="93">
        <f ca="1">IF(COLUMN()-COLUMN($E6)&lt;$E6,SUM(OFFSET('New Projects'!O6,0,-1*(COLUMN()-COLUMN($F6)),1,(COLUMN()-COLUMN($E6)))),SUM(OFFSET('New Projects'!O6,0,-1*($E6-1),1,$E6)))</f>
        <v>0</v>
      </c>
      <c r="P6" s="93">
        <f ca="1">IF(COLUMN()-COLUMN($E6)&lt;$E6,SUM(OFFSET('New Projects'!P6,0,-1*(COLUMN()-COLUMN($F6)),1,(COLUMN()-COLUMN($E6)))),SUM(OFFSET('New Projects'!P6,0,-1*($E6-1),1,$E6)))</f>
        <v>0</v>
      </c>
      <c r="Q6" s="93">
        <f ca="1">IF(COLUMN()-COLUMN($E6)&lt;$E6,SUM(OFFSET('New Projects'!Q6,0,-1*(COLUMN()-COLUMN($F6)),1,(COLUMN()-COLUMN($E6)))),SUM(OFFSET('New Projects'!Q6,0,-1*($E6-1),1,$E6)))</f>
        <v>0</v>
      </c>
      <c r="R6" s="97">
        <f ca="1">IF(COLUMN()-COLUMN($E6)&lt;$E6,SUM(OFFSET('New Projects'!R6,0,-1*(COLUMN()-COLUMN($F6)),1,(COLUMN()-COLUMN($E6)))),SUM(OFFSET('New Projects'!R6,0,-1*($E6-1),1,$E6)))</f>
        <v>0</v>
      </c>
      <c r="S6" s="93">
        <f ca="1">IF(COLUMN()-COLUMN($E6)&lt;$E6,SUM(OFFSET('New Projects'!S6,0,-1*(COLUMN()-COLUMN($F6)),1,(COLUMN()-COLUMN($E6)))),SUM(OFFSET('New Projects'!S6,0,-1*($E6-1),1,$E6)))</f>
        <v>0</v>
      </c>
      <c r="T6" s="93">
        <f ca="1">IF(COLUMN()-COLUMN($E6)&lt;$E6,SUM(OFFSET('New Projects'!T6,0,-1*(COLUMN()-COLUMN($F6)),1,(COLUMN()-COLUMN($E6)))),SUM(OFFSET('New Projects'!T6,0,-1*($E6-1),1,$E6)))</f>
        <v>0</v>
      </c>
      <c r="U6" s="93">
        <f ca="1">IF(COLUMN()-COLUMN($E6)&lt;$E6,SUM(OFFSET('New Projects'!U6,0,-1*(COLUMN()-COLUMN($F6)),1,(COLUMN()-COLUMN($E6)))),SUM(OFFSET('New Projects'!U6,0,-1*($E6-1),1,$E6)))</f>
        <v>0</v>
      </c>
      <c r="V6" s="97">
        <f ca="1">IF(COLUMN()-COLUMN($E6)&lt;$E6,SUM(OFFSET('New Projects'!V6,0,-1*(COLUMN()-COLUMN($F6)),1,(COLUMN()-COLUMN($E6)))),SUM(OFFSET('New Projects'!V6,0,-1*($E6-1),1,$E6)))</f>
        <v>0</v>
      </c>
      <c r="W6" s="93">
        <f ca="1">IF(COLUMN()-COLUMN($E6)&lt;$E6,SUM(OFFSET('New Projects'!W6,0,-1*(COLUMN()-COLUMN($F6)),1,(COLUMN()-COLUMN($E6)))),SUM(OFFSET('New Projects'!W6,0,-1*($E6-1),1,$E6)))</f>
        <v>0</v>
      </c>
      <c r="X6" s="93">
        <f ca="1">IF(COLUMN()-COLUMN($E6)&lt;$E6,SUM(OFFSET('New Projects'!X6,0,-1*(COLUMN()-COLUMN($F6)),1,(COLUMN()-COLUMN($E6)))),SUM(OFFSET('New Projects'!X6,0,-1*($E6-1),1,$E6)))</f>
        <v>4</v>
      </c>
      <c r="Y6" s="93">
        <f ca="1">IF(COLUMN()-COLUMN($E6)&lt;$E6,SUM(OFFSET('New Projects'!Y6,0,-1*(COLUMN()-COLUMN($F6)),1,(COLUMN()-COLUMN($E6)))),SUM(OFFSET('New Projects'!Y6,0,-1*($E6-1),1,$E6)))</f>
        <v>4</v>
      </c>
    </row>
    <row r="7" spans="1:26" s="53" customFormat="1" x14ac:dyDescent="0.25">
      <c r="A7" s="50">
        <f>'New Projects'!A7</f>
        <v>1501</v>
      </c>
      <c r="B7" s="50">
        <f>'New Projects'!B7</f>
        <v>2000</v>
      </c>
      <c r="C7" s="85">
        <f>'New Projects'!C7</f>
        <v>0.5</v>
      </c>
      <c r="D7" s="51" t="str">
        <f>'New Projects'!D7</f>
        <v>E</v>
      </c>
      <c r="E7" s="61">
        <f>'New Projects'!E7</f>
        <v>4</v>
      </c>
      <c r="F7" s="98">
        <f ca="1">IF(COLUMN()-COLUMN($E7)&lt;$E7,SUM(OFFSET('New Projects'!F7,0,-1*(COLUMN()-COLUMN($F7)),1,(COLUMN()-COLUMN($E7)))),SUM(OFFSET('New Projects'!F7,0,-1*($E7-1),1,$E7)))</f>
        <v>0</v>
      </c>
      <c r="G7" s="89">
        <f ca="1">IF(COLUMN()-COLUMN($E7)&lt;$E7,SUM(OFFSET('New Projects'!G7,0,-1*(COLUMN()-COLUMN($F7)),1,(COLUMN()-COLUMN($E7)))),SUM(OFFSET('New Projects'!G7,0,-1*($E7-1),1,$E7)))</f>
        <v>0</v>
      </c>
      <c r="H7" s="89">
        <f ca="1">IF(COLUMN()-COLUMN($E7)&lt;$E7,SUM(OFFSET('New Projects'!H7,0,-1*(COLUMN()-COLUMN($F7)),1,(COLUMN()-COLUMN($E7)))),SUM(OFFSET('New Projects'!H7,0,-1*($E7-1),1,$E7)))</f>
        <v>0</v>
      </c>
      <c r="I7" s="89">
        <f ca="1">IF(COLUMN()-COLUMN($E7)&lt;$E7,SUM(OFFSET('New Projects'!I7,0,-1*(COLUMN()-COLUMN($F7)),1,(COLUMN()-COLUMN($E7)))),SUM(OFFSET('New Projects'!I7,0,-1*($E7-1),1,$E7)))</f>
        <v>0</v>
      </c>
      <c r="J7" s="98">
        <f ca="1">IF(COLUMN()-COLUMN($E7)&lt;$E7,SUM(OFFSET('New Projects'!J7,0,-1*(COLUMN()-COLUMN($F7)),1,(COLUMN()-COLUMN($E7)))),SUM(OFFSET('New Projects'!J7,0,-1*($E7-1),1,$E7)))</f>
        <v>0</v>
      </c>
      <c r="K7" s="89">
        <f ca="1">IF(COLUMN()-COLUMN($E7)&lt;$E7,SUM(OFFSET('New Projects'!K7,0,-1*(COLUMN()-COLUMN($F7)),1,(COLUMN()-COLUMN($E7)))),SUM(OFFSET('New Projects'!K7,0,-1*($E7-1),1,$E7)))</f>
        <v>0</v>
      </c>
      <c r="L7" s="89">
        <f ca="1">IF(COLUMN()-COLUMN($E7)&lt;$E7,SUM(OFFSET('New Projects'!L7,0,-1*(COLUMN()-COLUMN($F7)),1,(COLUMN()-COLUMN($E7)))),SUM(OFFSET('New Projects'!L7,0,-1*($E7-1),1,$E7)))</f>
        <v>0</v>
      </c>
      <c r="M7" s="89">
        <f ca="1">IF(COLUMN()-COLUMN($E7)&lt;$E7,SUM(OFFSET('New Projects'!M7,0,-1*(COLUMN()-COLUMN($F7)),1,(COLUMN()-COLUMN($E7)))),SUM(OFFSET('New Projects'!M7,0,-1*($E7-1),1,$E7)))</f>
        <v>0</v>
      </c>
      <c r="N7" s="98">
        <f ca="1">IF(COLUMN()-COLUMN($E7)&lt;$E7,SUM(OFFSET('New Projects'!N7,0,-1*(COLUMN()-COLUMN($F7)),1,(COLUMN()-COLUMN($E7)))),SUM(OFFSET('New Projects'!N7,0,-1*($E7-1),1,$E7)))</f>
        <v>0</v>
      </c>
      <c r="O7" s="89">
        <f ca="1">IF(COLUMN()-COLUMN($E7)&lt;$E7,SUM(OFFSET('New Projects'!O7,0,-1*(COLUMN()-COLUMN($F7)),1,(COLUMN()-COLUMN($E7)))),SUM(OFFSET('New Projects'!O7,0,-1*($E7-1),1,$E7)))</f>
        <v>0</v>
      </c>
      <c r="P7" s="89">
        <f ca="1">IF(COLUMN()-COLUMN($E7)&lt;$E7,SUM(OFFSET('New Projects'!P7,0,-1*(COLUMN()-COLUMN($F7)),1,(COLUMN()-COLUMN($E7)))),SUM(OFFSET('New Projects'!P7,0,-1*($E7-1),1,$E7)))</f>
        <v>0</v>
      </c>
      <c r="Q7" s="89">
        <f ca="1">IF(COLUMN()-COLUMN($E7)&lt;$E7,SUM(OFFSET('New Projects'!Q7,0,-1*(COLUMN()-COLUMN($F7)),1,(COLUMN()-COLUMN($E7)))),SUM(OFFSET('New Projects'!Q7,0,-1*($E7-1),1,$E7)))</f>
        <v>0</v>
      </c>
      <c r="R7" s="98">
        <f ca="1">IF(COLUMN()-COLUMN($E7)&lt;$E7,SUM(OFFSET('New Projects'!R7,0,-1*(COLUMN()-COLUMN($F7)),1,(COLUMN()-COLUMN($E7)))),SUM(OFFSET('New Projects'!R7,0,-1*($E7-1),1,$E7)))</f>
        <v>0</v>
      </c>
      <c r="S7" s="89">
        <f ca="1">IF(COLUMN()-COLUMN($E7)&lt;$E7,SUM(OFFSET('New Projects'!S7,0,-1*(COLUMN()-COLUMN($F7)),1,(COLUMN()-COLUMN($E7)))),SUM(OFFSET('New Projects'!S7,0,-1*($E7-1),1,$E7)))</f>
        <v>0</v>
      </c>
      <c r="T7" s="89">
        <f ca="1">IF(COLUMN()-COLUMN($E7)&lt;$E7,SUM(OFFSET('New Projects'!T7,0,-1*(COLUMN()-COLUMN($F7)),1,(COLUMN()-COLUMN($E7)))),SUM(OFFSET('New Projects'!T7,0,-1*($E7-1),1,$E7)))</f>
        <v>0</v>
      </c>
      <c r="U7" s="89">
        <f ca="1">IF(COLUMN()-COLUMN($E7)&lt;$E7,SUM(OFFSET('New Projects'!U7,0,-1*(COLUMN()-COLUMN($F7)),1,(COLUMN()-COLUMN($E7)))),SUM(OFFSET('New Projects'!U7,0,-1*($E7-1),1,$E7)))</f>
        <v>0</v>
      </c>
      <c r="V7" s="98">
        <f ca="1">IF(COLUMN()-COLUMN($E7)&lt;$E7,SUM(OFFSET('New Projects'!V7,0,-1*(COLUMN()-COLUMN($F7)),1,(COLUMN()-COLUMN($E7)))),SUM(OFFSET('New Projects'!V7,0,-1*($E7-1),1,$E7)))</f>
        <v>0</v>
      </c>
      <c r="W7" s="89">
        <f ca="1">IF(COLUMN()-COLUMN($E7)&lt;$E7,SUM(OFFSET('New Projects'!W7,0,-1*(COLUMN()-COLUMN($F7)),1,(COLUMN()-COLUMN($E7)))),SUM(OFFSET('New Projects'!W7,0,-1*($E7-1),1,$E7)))</f>
        <v>0</v>
      </c>
      <c r="X7" s="89">
        <f ca="1">IF(COLUMN()-COLUMN($E7)&lt;$E7,SUM(OFFSET('New Projects'!X7,0,-1*(COLUMN()-COLUMN($F7)),1,(COLUMN()-COLUMN($E7)))),SUM(OFFSET('New Projects'!X7,0,-1*($E7-1),1,$E7)))</f>
        <v>0</v>
      </c>
      <c r="Y7" s="89">
        <f ca="1">IF(COLUMN()-COLUMN($E7)&lt;$E7,SUM(OFFSET('New Projects'!Y7,0,-1*(COLUMN()-COLUMN($F7)),1,(COLUMN()-COLUMN($E7)))),SUM(OFFSET('New Projects'!Y7,0,-1*($E7-1),1,$E7)))</f>
        <v>0</v>
      </c>
      <c r="Z7" s="52"/>
    </row>
    <row r="8" spans="1:26" x14ac:dyDescent="0.25">
      <c r="A8" s="45">
        <f>'New Projects'!A8</f>
        <v>1501</v>
      </c>
      <c r="B8" s="45">
        <f>'New Projects'!B8</f>
        <v>2000</v>
      </c>
      <c r="C8" s="86">
        <f>'New Projects'!C8</f>
        <v>0.5</v>
      </c>
      <c r="D8" s="46" t="str">
        <f>'New Projects'!D8</f>
        <v>H</v>
      </c>
      <c r="E8" s="42">
        <f>'New Projects'!E8</f>
        <v>5</v>
      </c>
      <c r="F8" s="97">
        <f ca="1">IF(COLUMN()-COLUMN($E8)&lt;$E8,SUM(OFFSET('New Projects'!F8,0,-1*(COLUMN()-COLUMN($F8)),1,(COLUMN()-COLUMN($E8)))),SUM(OFFSET('New Projects'!F8,0,-1*($E8-1),1,$E8)))</f>
        <v>0</v>
      </c>
      <c r="G8" s="93">
        <f ca="1">IF(COLUMN()-COLUMN($E8)&lt;$E8,SUM(OFFSET('New Projects'!G8,0,-1*(COLUMN()-COLUMN($F8)),1,(COLUMN()-COLUMN($E8)))),SUM(OFFSET('New Projects'!G8,0,-1*($E8-1),1,$E8)))</f>
        <v>0</v>
      </c>
      <c r="H8" s="93">
        <f ca="1">IF(COLUMN()-COLUMN($E8)&lt;$E8,SUM(OFFSET('New Projects'!H8,0,-1*(COLUMN()-COLUMN($F8)),1,(COLUMN()-COLUMN($E8)))),SUM(OFFSET('New Projects'!H8,0,-1*($E8-1),1,$E8)))</f>
        <v>0</v>
      </c>
      <c r="I8" s="93">
        <f ca="1">IF(COLUMN()-COLUMN($E8)&lt;$E8,SUM(OFFSET('New Projects'!I8,0,-1*(COLUMN()-COLUMN($F8)),1,(COLUMN()-COLUMN($E8)))),SUM(OFFSET('New Projects'!I8,0,-1*($E8-1),1,$E8)))</f>
        <v>0</v>
      </c>
      <c r="J8" s="97">
        <f ca="1">IF(COLUMN()-COLUMN($E8)&lt;$E8,SUM(OFFSET('New Projects'!J8,0,-1*(COLUMN()-COLUMN($F8)),1,(COLUMN()-COLUMN($E8)))),SUM(OFFSET('New Projects'!J8,0,-1*($E8-1),1,$E8)))</f>
        <v>0</v>
      </c>
      <c r="K8" s="93">
        <f ca="1">IF(COLUMN()-COLUMN($E8)&lt;$E8,SUM(OFFSET('New Projects'!K8,0,-1*(COLUMN()-COLUMN($F8)),1,(COLUMN()-COLUMN($E8)))),SUM(OFFSET('New Projects'!K8,0,-1*($E8-1),1,$E8)))</f>
        <v>0</v>
      </c>
      <c r="L8" s="93">
        <f ca="1">IF(COLUMN()-COLUMN($E8)&lt;$E8,SUM(OFFSET('New Projects'!L8,0,-1*(COLUMN()-COLUMN($F8)),1,(COLUMN()-COLUMN($E8)))),SUM(OFFSET('New Projects'!L8,0,-1*($E8-1),1,$E8)))</f>
        <v>0</v>
      </c>
      <c r="M8" s="93">
        <f ca="1">IF(COLUMN()-COLUMN($E8)&lt;$E8,SUM(OFFSET('New Projects'!M8,0,-1*(COLUMN()-COLUMN($F8)),1,(COLUMN()-COLUMN($E8)))),SUM(OFFSET('New Projects'!M8,0,-1*($E8-1),1,$E8)))</f>
        <v>0</v>
      </c>
      <c r="N8" s="97">
        <f ca="1">IF(COLUMN()-COLUMN($E8)&lt;$E8,SUM(OFFSET('New Projects'!N8,0,-1*(COLUMN()-COLUMN($F8)),1,(COLUMN()-COLUMN($E8)))),SUM(OFFSET('New Projects'!N8,0,-1*($E8-1),1,$E8)))</f>
        <v>0</v>
      </c>
      <c r="O8" s="93">
        <f ca="1">IF(COLUMN()-COLUMN($E8)&lt;$E8,SUM(OFFSET('New Projects'!O8,0,-1*(COLUMN()-COLUMN($F8)),1,(COLUMN()-COLUMN($E8)))),SUM(OFFSET('New Projects'!O8,0,-1*($E8-1),1,$E8)))</f>
        <v>0</v>
      </c>
      <c r="P8" s="93">
        <f ca="1">IF(COLUMN()-COLUMN($E8)&lt;$E8,SUM(OFFSET('New Projects'!P8,0,-1*(COLUMN()-COLUMN($F8)),1,(COLUMN()-COLUMN($E8)))),SUM(OFFSET('New Projects'!P8,0,-1*($E8-1),1,$E8)))</f>
        <v>0</v>
      </c>
      <c r="Q8" s="93">
        <f ca="1">IF(COLUMN()-COLUMN($E8)&lt;$E8,SUM(OFFSET('New Projects'!Q8,0,-1*(COLUMN()-COLUMN($F8)),1,(COLUMN()-COLUMN($E8)))),SUM(OFFSET('New Projects'!Q8,0,-1*($E8-1),1,$E8)))</f>
        <v>0</v>
      </c>
      <c r="R8" s="97">
        <f ca="1">IF(COLUMN()-COLUMN($E8)&lt;$E8,SUM(OFFSET('New Projects'!R8,0,-1*(COLUMN()-COLUMN($F8)),1,(COLUMN()-COLUMN($E8)))),SUM(OFFSET('New Projects'!R8,0,-1*($E8-1),1,$E8)))</f>
        <v>0</v>
      </c>
      <c r="S8" s="93">
        <f ca="1">IF(COLUMN()-COLUMN($E8)&lt;$E8,SUM(OFFSET('New Projects'!S8,0,-1*(COLUMN()-COLUMN($F8)),1,(COLUMN()-COLUMN($E8)))),SUM(OFFSET('New Projects'!S8,0,-1*($E8-1),1,$E8)))</f>
        <v>0</v>
      </c>
      <c r="T8" s="93">
        <f ca="1">IF(COLUMN()-COLUMN($E8)&lt;$E8,SUM(OFFSET('New Projects'!T8,0,-1*(COLUMN()-COLUMN($F8)),1,(COLUMN()-COLUMN($E8)))),SUM(OFFSET('New Projects'!T8,0,-1*($E8-1),1,$E8)))</f>
        <v>0</v>
      </c>
      <c r="U8" s="93">
        <f ca="1">IF(COLUMN()-COLUMN($E8)&lt;$E8,SUM(OFFSET('New Projects'!U8,0,-1*(COLUMN()-COLUMN($F8)),1,(COLUMN()-COLUMN($E8)))),SUM(OFFSET('New Projects'!U8,0,-1*($E8-1),1,$E8)))</f>
        <v>0</v>
      </c>
      <c r="V8" s="97">
        <f ca="1">IF(COLUMN()-COLUMN($E8)&lt;$E8,SUM(OFFSET('New Projects'!V8,0,-1*(COLUMN()-COLUMN($F8)),1,(COLUMN()-COLUMN($E8)))),SUM(OFFSET('New Projects'!V8,0,-1*($E8-1),1,$E8)))</f>
        <v>0</v>
      </c>
      <c r="W8" s="93">
        <f ca="1">IF(COLUMN()-COLUMN($E8)&lt;$E8,SUM(OFFSET('New Projects'!W8,0,-1*(COLUMN()-COLUMN($F8)),1,(COLUMN()-COLUMN($E8)))),SUM(OFFSET('New Projects'!W8,0,-1*($E8-1),1,$E8)))</f>
        <v>0</v>
      </c>
      <c r="X8" s="93">
        <f ca="1">IF(COLUMN()-COLUMN($E8)&lt;$E8,SUM(OFFSET('New Projects'!X8,0,-1*(COLUMN()-COLUMN($F8)),1,(COLUMN()-COLUMN($E8)))),SUM(OFFSET('New Projects'!X8,0,-1*($E8-1),1,$E8)))</f>
        <v>0</v>
      </c>
      <c r="Y8" s="93">
        <f ca="1">IF(COLUMN()-COLUMN($E8)&lt;$E8,SUM(OFFSET('New Projects'!Y8,0,-1*(COLUMN()-COLUMN($F8)),1,(COLUMN()-COLUMN($E8)))),SUM(OFFSET('New Projects'!Y8,0,-1*($E8-1),1,$E8)))</f>
        <v>0</v>
      </c>
    </row>
    <row r="9" spans="1:26" s="53" customFormat="1" x14ac:dyDescent="0.25">
      <c r="A9" s="50">
        <f>'New Projects'!A9</f>
        <v>2001</v>
      </c>
      <c r="B9" s="50">
        <f>'New Projects'!B9</f>
        <v>2500</v>
      </c>
      <c r="C9" s="85">
        <f>'New Projects'!C9</f>
        <v>0.65</v>
      </c>
      <c r="D9" s="51" t="str">
        <f>'New Projects'!D9</f>
        <v>E</v>
      </c>
      <c r="E9" s="61">
        <f>'New Projects'!E9</f>
        <v>4</v>
      </c>
      <c r="F9" s="98">
        <f ca="1">IF(COLUMN()-COLUMN($E9)&lt;$E9,SUM(OFFSET('New Projects'!F9,0,-1*(COLUMN()-COLUMN($F9)),1,(COLUMN()-COLUMN($E9)))),SUM(OFFSET('New Projects'!F9,0,-1*($E9-1),1,$E9)))</f>
        <v>0</v>
      </c>
      <c r="G9" s="89">
        <f ca="1">IF(COLUMN()-COLUMN($E9)&lt;$E9,SUM(OFFSET('New Projects'!G9,0,-1*(COLUMN()-COLUMN($F9)),1,(COLUMN()-COLUMN($E9)))),SUM(OFFSET('New Projects'!G9,0,-1*($E9-1),1,$E9)))</f>
        <v>0</v>
      </c>
      <c r="H9" s="89">
        <f ca="1">IF(COLUMN()-COLUMN($E9)&lt;$E9,SUM(OFFSET('New Projects'!H9,0,-1*(COLUMN()-COLUMN($F9)),1,(COLUMN()-COLUMN($E9)))),SUM(OFFSET('New Projects'!H9,0,-1*($E9-1),1,$E9)))</f>
        <v>0</v>
      </c>
      <c r="I9" s="89">
        <f ca="1">IF(COLUMN()-COLUMN($E9)&lt;$E9,SUM(OFFSET('New Projects'!I9,0,-1*(COLUMN()-COLUMN($F9)),1,(COLUMN()-COLUMN($E9)))),SUM(OFFSET('New Projects'!I9,0,-1*($E9-1),1,$E9)))</f>
        <v>0</v>
      </c>
      <c r="J9" s="98">
        <f ca="1">IF(COLUMN()-COLUMN($E9)&lt;$E9,SUM(OFFSET('New Projects'!J9,0,-1*(COLUMN()-COLUMN($F9)),1,(COLUMN()-COLUMN($E9)))),SUM(OFFSET('New Projects'!J9,0,-1*($E9-1),1,$E9)))</f>
        <v>0</v>
      </c>
      <c r="K9" s="89">
        <f ca="1">IF(COLUMN()-COLUMN($E9)&lt;$E9,SUM(OFFSET('New Projects'!K9,0,-1*(COLUMN()-COLUMN($F9)),1,(COLUMN()-COLUMN($E9)))),SUM(OFFSET('New Projects'!K9,0,-1*($E9-1),1,$E9)))</f>
        <v>0</v>
      </c>
      <c r="L9" s="89">
        <f ca="1">IF(COLUMN()-COLUMN($E9)&lt;$E9,SUM(OFFSET('New Projects'!L9,0,-1*(COLUMN()-COLUMN($F9)),1,(COLUMN()-COLUMN($E9)))),SUM(OFFSET('New Projects'!L9,0,-1*($E9-1),1,$E9)))</f>
        <v>0</v>
      </c>
      <c r="M9" s="89">
        <f ca="1">IF(COLUMN()-COLUMN($E9)&lt;$E9,SUM(OFFSET('New Projects'!M9,0,-1*(COLUMN()-COLUMN($F9)),1,(COLUMN()-COLUMN($E9)))),SUM(OFFSET('New Projects'!M9,0,-1*($E9-1),1,$E9)))</f>
        <v>0</v>
      </c>
      <c r="N9" s="98">
        <f ca="1">IF(COLUMN()-COLUMN($E9)&lt;$E9,SUM(OFFSET('New Projects'!N9,0,-1*(COLUMN()-COLUMN($F9)),1,(COLUMN()-COLUMN($E9)))),SUM(OFFSET('New Projects'!N9,0,-1*($E9-1),1,$E9)))</f>
        <v>0</v>
      </c>
      <c r="O9" s="89">
        <f ca="1">IF(COLUMN()-COLUMN($E9)&lt;$E9,SUM(OFFSET('New Projects'!O9,0,-1*(COLUMN()-COLUMN($F9)),1,(COLUMN()-COLUMN($E9)))),SUM(OFFSET('New Projects'!O9,0,-1*($E9-1),1,$E9)))</f>
        <v>0</v>
      </c>
      <c r="P9" s="89">
        <f ca="1">IF(COLUMN()-COLUMN($E9)&lt;$E9,SUM(OFFSET('New Projects'!P9,0,-1*(COLUMN()-COLUMN($F9)),1,(COLUMN()-COLUMN($E9)))),SUM(OFFSET('New Projects'!P9,0,-1*($E9-1),1,$E9)))</f>
        <v>0</v>
      </c>
      <c r="Q9" s="89">
        <f ca="1">IF(COLUMN()-COLUMN($E9)&lt;$E9,SUM(OFFSET('New Projects'!Q9,0,-1*(COLUMN()-COLUMN($F9)),1,(COLUMN()-COLUMN($E9)))),SUM(OFFSET('New Projects'!Q9,0,-1*($E9-1),1,$E9)))</f>
        <v>0</v>
      </c>
      <c r="R9" s="98">
        <f ca="1">IF(COLUMN()-COLUMN($E9)&lt;$E9,SUM(OFFSET('New Projects'!R9,0,-1*(COLUMN()-COLUMN($F9)),1,(COLUMN()-COLUMN($E9)))),SUM(OFFSET('New Projects'!R9,0,-1*($E9-1),1,$E9)))</f>
        <v>0</v>
      </c>
      <c r="S9" s="89">
        <f ca="1">IF(COLUMN()-COLUMN($E9)&lt;$E9,SUM(OFFSET('New Projects'!S9,0,-1*(COLUMN()-COLUMN($F9)),1,(COLUMN()-COLUMN($E9)))),SUM(OFFSET('New Projects'!S9,0,-1*($E9-1),1,$E9)))</f>
        <v>0</v>
      </c>
      <c r="T9" s="89">
        <f ca="1">IF(COLUMN()-COLUMN($E9)&lt;$E9,SUM(OFFSET('New Projects'!T9,0,-1*(COLUMN()-COLUMN($F9)),1,(COLUMN()-COLUMN($E9)))),SUM(OFFSET('New Projects'!T9,0,-1*($E9-1),1,$E9)))</f>
        <v>0</v>
      </c>
      <c r="U9" s="89">
        <f ca="1">IF(COLUMN()-COLUMN($E9)&lt;$E9,SUM(OFFSET('New Projects'!U9,0,-1*(COLUMN()-COLUMN($F9)),1,(COLUMN()-COLUMN($E9)))),SUM(OFFSET('New Projects'!U9,0,-1*($E9-1),1,$E9)))</f>
        <v>0</v>
      </c>
      <c r="V9" s="98">
        <f ca="1">IF(COLUMN()-COLUMN($E9)&lt;$E9,SUM(OFFSET('New Projects'!V9,0,-1*(COLUMN()-COLUMN($F9)),1,(COLUMN()-COLUMN($E9)))),SUM(OFFSET('New Projects'!V9,0,-1*($E9-1),1,$E9)))</f>
        <v>0</v>
      </c>
      <c r="W9" s="89">
        <f ca="1">IF(COLUMN()-COLUMN($E9)&lt;$E9,SUM(OFFSET('New Projects'!W9,0,-1*(COLUMN()-COLUMN($F9)),1,(COLUMN()-COLUMN($E9)))),SUM(OFFSET('New Projects'!W9,0,-1*($E9-1),1,$E9)))</f>
        <v>0</v>
      </c>
      <c r="X9" s="89">
        <f ca="1">IF(COLUMN()-COLUMN($E9)&lt;$E9,SUM(OFFSET('New Projects'!X9,0,-1*(COLUMN()-COLUMN($F9)),1,(COLUMN()-COLUMN($E9)))),SUM(OFFSET('New Projects'!X9,0,-1*($E9-1),1,$E9)))</f>
        <v>0</v>
      </c>
      <c r="Y9" s="89">
        <f ca="1">IF(COLUMN()-COLUMN($E9)&lt;$E9,SUM(OFFSET('New Projects'!Y9,0,-1*(COLUMN()-COLUMN($F9)),1,(COLUMN()-COLUMN($E9)))),SUM(OFFSET('New Projects'!Y9,0,-1*($E9-1),1,$E9)))</f>
        <v>0</v>
      </c>
      <c r="Z9" s="52"/>
    </row>
    <row r="10" spans="1:26" x14ac:dyDescent="0.25">
      <c r="A10" s="45">
        <f>'New Projects'!A10</f>
        <v>2001</v>
      </c>
      <c r="B10" s="45">
        <f>'New Projects'!B10</f>
        <v>2500</v>
      </c>
      <c r="C10" s="86">
        <f>'New Projects'!C10</f>
        <v>0.65</v>
      </c>
      <c r="D10" s="46" t="str">
        <f>'New Projects'!D10</f>
        <v>H</v>
      </c>
      <c r="E10" s="42">
        <f>'New Projects'!E10</f>
        <v>5</v>
      </c>
      <c r="F10" s="97">
        <f ca="1">IF(COLUMN()-COLUMN($E10)&lt;$E10,SUM(OFFSET('New Projects'!F10,0,-1*(COLUMN()-COLUMN($F10)),1,(COLUMN()-COLUMN($E10)))),SUM(OFFSET('New Projects'!F10,0,-1*($E10-1),1,$E10)))</f>
        <v>0</v>
      </c>
      <c r="G10" s="93">
        <f ca="1">IF(COLUMN()-COLUMN($E10)&lt;$E10,SUM(OFFSET('New Projects'!G10,0,-1*(COLUMN()-COLUMN($F10)),1,(COLUMN()-COLUMN($E10)))),SUM(OFFSET('New Projects'!G10,0,-1*($E10-1),1,$E10)))</f>
        <v>0</v>
      </c>
      <c r="H10" s="93">
        <f ca="1">IF(COLUMN()-COLUMN($E10)&lt;$E10,SUM(OFFSET('New Projects'!H10,0,-1*(COLUMN()-COLUMN($F10)),1,(COLUMN()-COLUMN($E10)))),SUM(OFFSET('New Projects'!H10,0,-1*($E10-1),1,$E10)))</f>
        <v>0</v>
      </c>
      <c r="I10" s="93">
        <f ca="1">IF(COLUMN()-COLUMN($E10)&lt;$E10,SUM(OFFSET('New Projects'!I10,0,-1*(COLUMN()-COLUMN($F10)),1,(COLUMN()-COLUMN($E10)))),SUM(OFFSET('New Projects'!I10,0,-1*($E10-1),1,$E10)))</f>
        <v>0</v>
      </c>
      <c r="J10" s="97">
        <f ca="1">IF(COLUMN()-COLUMN($E10)&lt;$E10,SUM(OFFSET('New Projects'!J10,0,-1*(COLUMN()-COLUMN($F10)),1,(COLUMN()-COLUMN($E10)))),SUM(OFFSET('New Projects'!J10,0,-1*($E10-1),1,$E10)))</f>
        <v>0</v>
      </c>
      <c r="K10" s="93">
        <f ca="1">IF(COLUMN()-COLUMN($E10)&lt;$E10,SUM(OFFSET('New Projects'!K10,0,-1*(COLUMN()-COLUMN($F10)),1,(COLUMN()-COLUMN($E10)))),SUM(OFFSET('New Projects'!K10,0,-1*($E10-1),1,$E10)))</f>
        <v>0</v>
      </c>
      <c r="L10" s="93">
        <f ca="1">IF(COLUMN()-COLUMN($E10)&lt;$E10,SUM(OFFSET('New Projects'!L10,0,-1*(COLUMN()-COLUMN($F10)),1,(COLUMN()-COLUMN($E10)))),SUM(OFFSET('New Projects'!L10,0,-1*($E10-1),1,$E10)))</f>
        <v>0</v>
      </c>
      <c r="M10" s="93">
        <f ca="1">IF(COLUMN()-COLUMN($E10)&lt;$E10,SUM(OFFSET('New Projects'!M10,0,-1*(COLUMN()-COLUMN($F10)),1,(COLUMN()-COLUMN($E10)))),SUM(OFFSET('New Projects'!M10,0,-1*($E10-1),1,$E10)))</f>
        <v>0</v>
      </c>
      <c r="N10" s="97">
        <f ca="1">IF(COLUMN()-COLUMN($E10)&lt;$E10,SUM(OFFSET('New Projects'!N10,0,-1*(COLUMN()-COLUMN($F10)),1,(COLUMN()-COLUMN($E10)))),SUM(OFFSET('New Projects'!N10,0,-1*($E10-1),1,$E10)))</f>
        <v>0</v>
      </c>
      <c r="O10" s="93">
        <f ca="1">IF(COLUMN()-COLUMN($E10)&lt;$E10,SUM(OFFSET('New Projects'!O10,0,-1*(COLUMN()-COLUMN($F10)),1,(COLUMN()-COLUMN($E10)))),SUM(OFFSET('New Projects'!O10,0,-1*($E10-1),1,$E10)))</f>
        <v>0</v>
      </c>
      <c r="P10" s="93">
        <f ca="1">IF(COLUMN()-COLUMN($E10)&lt;$E10,SUM(OFFSET('New Projects'!P10,0,-1*(COLUMN()-COLUMN($F10)),1,(COLUMN()-COLUMN($E10)))),SUM(OFFSET('New Projects'!P10,0,-1*($E10-1),1,$E10)))</f>
        <v>0</v>
      </c>
      <c r="Q10" s="93">
        <f ca="1">IF(COLUMN()-COLUMN($E10)&lt;$E10,SUM(OFFSET('New Projects'!Q10,0,-1*(COLUMN()-COLUMN($F10)),1,(COLUMN()-COLUMN($E10)))),SUM(OFFSET('New Projects'!Q10,0,-1*($E10-1),1,$E10)))</f>
        <v>0</v>
      </c>
      <c r="R10" s="97">
        <f ca="1">IF(COLUMN()-COLUMN($E10)&lt;$E10,SUM(OFFSET('New Projects'!R10,0,-1*(COLUMN()-COLUMN($F10)),1,(COLUMN()-COLUMN($E10)))),SUM(OFFSET('New Projects'!R10,0,-1*($E10-1),1,$E10)))</f>
        <v>0</v>
      </c>
      <c r="S10" s="93">
        <f ca="1">IF(COLUMN()-COLUMN($E10)&lt;$E10,SUM(OFFSET('New Projects'!S10,0,-1*(COLUMN()-COLUMN($F10)),1,(COLUMN()-COLUMN($E10)))),SUM(OFFSET('New Projects'!S10,0,-1*($E10-1),1,$E10)))</f>
        <v>0</v>
      </c>
      <c r="T10" s="93">
        <f ca="1">IF(COLUMN()-COLUMN($E10)&lt;$E10,SUM(OFFSET('New Projects'!T10,0,-1*(COLUMN()-COLUMN($F10)),1,(COLUMN()-COLUMN($E10)))),SUM(OFFSET('New Projects'!T10,0,-1*($E10-1),1,$E10)))</f>
        <v>0</v>
      </c>
      <c r="U10" s="93">
        <f ca="1">IF(COLUMN()-COLUMN($E10)&lt;$E10,SUM(OFFSET('New Projects'!U10,0,-1*(COLUMN()-COLUMN($F10)),1,(COLUMN()-COLUMN($E10)))),SUM(OFFSET('New Projects'!U10,0,-1*($E10-1),1,$E10)))</f>
        <v>0</v>
      </c>
      <c r="V10" s="97">
        <f ca="1">IF(COLUMN()-COLUMN($E10)&lt;$E10,SUM(OFFSET('New Projects'!V10,0,-1*(COLUMN()-COLUMN($F10)),1,(COLUMN()-COLUMN($E10)))),SUM(OFFSET('New Projects'!V10,0,-1*($E10-1),1,$E10)))</f>
        <v>0</v>
      </c>
      <c r="W10" s="93">
        <f ca="1">IF(COLUMN()-COLUMN($E10)&lt;$E10,SUM(OFFSET('New Projects'!W10,0,-1*(COLUMN()-COLUMN($F10)),1,(COLUMN()-COLUMN($E10)))),SUM(OFFSET('New Projects'!W10,0,-1*($E10-1),1,$E10)))</f>
        <v>0</v>
      </c>
      <c r="X10" s="93">
        <f ca="1">IF(COLUMN()-COLUMN($E10)&lt;$E10,SUM(OFFSET('New Projects'!X10,0,-1*(COLUMN()-COLUMN($F10)),1,(COLUMN()-COLUMN($E10)))),SUM(OFFSET('New Projects'!X10,0,-1*($E10-1),1,$E10)))</f>
        <v>0</v>
      </c>
      <c r="Y10" s="93">
        <f ca="1">IF(COLUMN()-COLUMN($E10)&lt;$E10,SUM(OFFSET('New Projects'!Y10,0,-1*(COLUMN()-COLUMN($F10)),1,(COLUMN()-COLUMN($E10)))),SUM(OFFSET('New Projects'!Y10,0,-1*($E10-1),1,$E10)))</f>
        <v>0</v>
      </c>
    </row>
    <row r="11" spans="1:26" s="53" customFormat="1" x14ac:dyDescent="0.25">
      <c r="A11" s="50">
        <f>'New Projects'!A11</f>
        <v>2501</v>
      </c>
      <c r="B11" s="50">
        <f>'New Projects'!B11</f>
        <v>3000</v>
      </c>
      <c r="C11" s="85">
        <f>'New Projects'!C11</f>
        <v>0.75</v>
      </c>
      <c r="D11" s="51" t="str">
        <f>'New Projects'!D11</f>
        <v>E</v>
      </c>
      <c r="E11" s="54">
        <f>'New Projects'!E11</f>
        <v>5</v>
      </c>
      <c r="F11" s="98">
        <f ca="1">IF(COLUMN()-COLUMN($E11)&lt;$E11,SUM(OFFSET('New Projects'!F11,0,-1*(COLUMN()-COLUMN($F11)),1,(COLUMN()-COLUMN($E11)))),SUM(OFFSET('New Projects'!F11,0,-1*($E11-1),1,$E11)))</f>
        <v>0</v>
      </c>
      <c r="G11" s="89">
        <f ca="1">IF(COLUMN()-COLUMN($E11)&lt;$E11,SUM(OFFSET('New Projects'!G11,0,-1*(COLUMN()-COLUMN($F11)),1,(COLUMN()-COLUMN($E11)))),SUM(OFFSET('New Projects'!G11,0,-1*($E11-1),1,$E11)))</f>
        <v>0</v>
      </c>
      <c r="H11" s="89">
        <f ca="1">IF(COLUMN()-COLUMN($E11)&lt;$E11,SUM(OFFSET('New Projects'!H11,0,-1*(COLUMN()-COLUMN($F11)),1,(COLUMN()-COLUMN($E11)))),SUM(OFFSET('New Projects'!H11,0,-1*($E11-1),1,$E11)))</f>
        <v>0</v>
      </c>
      <c r="I11" s="89">
        <f ca="1">IF(COLUMN()-COLUMN($E11)&lt;$E11,SUM(OFFSET('New Projects'!I11,0,-1*(COLUMN()-COLUMN($F11)),1,(COLUMN()-COLUMN($E11)))),SUM(OFFSET('New Projects'!I11,0,-1*($E11-1),1,$E11)))</f>
        <v>0</v>
      </c>
      <c r="J11" s="98">
        <f ca="1">IF(COLUMN()-COLUMN($E11)&lt;$E11,SUM(OFFSET('New Projects'!J11,0,-1*(COLUMN()-COLUMN($F11)),1,(COLUMN()-COLUMN($E11)))),SUM(OFFSET('New Projects'!J11,0,-1*($E11-1),1,$E11)))</f>
        <v>0</v>
      </c>
      <c r="K11" s="89">
        <f ca="1">IF(COLUMN()-COLUMN($E11)&lt;$E11,SUM(OFFSET('New Projects'!K11,0,-1*(COLUMN()-COLUMN($F11)),1,(COLUMN()-COLUMN($E11)))),SUM(OFFSET('New Projects'!K11,0,-1*($E11-1),1,$E11)))</f>
        <v>0</v>
      </c>
      <c r="L11" s="89">
        <f ca="1">IF(COLUMN()-COLUMN($E11)&lt;$E11,SUM(OFFSET('New Projects'!L11,0,-1*(COLUMN()-COLUMN($F11)),1,(COLUMN()-COLUMN($E11)))),SUM(OFFSET('New Projects'!L11,0,-1*($E11-1),1,$E11)))</f>
        <v>0</v>
      </c>
      <c r="M11" s="89">
        <f ca="1">IF(COLUMN()-COLUMN($E11)&lt;$E11,SUM(OFFSET('New Projects'!M11,0,-1*(COLUMN()-COLUMN($F11)),1,(COLUMN()-COLUMN($E11)))),SUM(OFFSET('New Projects'!M11,0,-1*($E11-1),1,$E11)))</f>
        <v>0</v>
      </c>
      <c r="N11" s="98">
        <f ca="1">IF(COLUMN()-COLUMN($E11)&lt;$E11,SUM(OFFSET('New Projects'!N11,0,-1*(COLUMN()-COLUMN($F11)),1,(COLUMN()-COLUMN($E11)))),SUM(OFFSET('New Projects'!N11,0,-1*($E11-1),1,$E11)))</f>
        <v>0</v>
      </c>
      <c r="O11" s="89">
        <f ca="1">IF(COLUMN()-COLUMN($E11)&lt;$E11,SUM(OFFSET('New Projects'!O11,0,-1*(COLUMN()-COLUMN($F11)),1,(COLUMN()-COLUMN($E11)))),SUM(OFFSET('New Projects'!O11,0,-1*($E11-1),1,$E11)))</f>
        <v>0</v>
      </c>
      <c r="P11" s="89">
        <f ca="1">IF(COLUMN()-COLUMN($E11)&lt;$E11,SUM(OFFSET('New Projects'!P11,0,-1*(COLUMN()-COLUMN($F11)),1,(COLUMN()-COLUMN($E11)))),SUM(OFFSET('New Projects'!P11,0,-1*($E11-1),1,$E11)))</f>
        <v>0</v>
      </c>
      <c r="Q11" s="89">
        <f ca="1">IF(COLUMN()-COLUMN($E11)&lt;$E11,SUM(OFFSET('New Projects'!Q11,0,-1*(COLUMN()-COLUMN($F11)),1,(COLUMN()-COLUMN($E11)))),SUM(OFFSET('New Projects'!Q11,0,-1*($E11-1),1,$E11)))</f>
        <v>0</v>
      </c>
      <c r="R11" s="98">
        <f ca="1">IF(COLUMN()-COLUMN($E11)&lt;$E11,SUM(OFFSET('New Projects'!R11,0,-1*(COLUMN()-COLUMN($F11)),1,(COLUMN()-COLUMN($E11)))),SUM(OFFSET('New Projects'!R11,0,-1*($E11-1),1,$E11)))</f>
        <v>0</v>
      </c>
      <c r="S11" s="89">
        <f ca="1">IF(COLUMN()-COLUMN($E11)&lt;$E11,SUM(OFFSET('New Projects'!S11,0,-1*(COLUMN()-COLUMN($F11)),1,(COLUMN()-COLUMN($E11)))),SUM(OFFSET('New Projects'!S11,0,-1*($E11-1),1,$E11)))</f>
        <v>0</v>
      </c>
      <c r="T11" s="89">
        <f ca="1">IF(COLUMN()-COLUMN($E11)&lt;$E11,SUM(OFFSET('New Projects'!T11,0,-1*(COLUMN()-COLUMN($F11)),1,(COLUMN()-COLUMN($E11)))),SUM(OFFSET('New Projects'!T11,0,-1*($E11-1),1,$E11)))</f>
        <v>0</v>
      </c>
      <c r="U11" s="89">
        <f ca="1">IF(COLUMN()-COLUMN($E11)&lt;$E11,SUM(OFFSET('New Projects'!U11,0,-1*(COLUMN()-COLUMN($F11)),1,(COLUMN()-COLUMN($E11)))),SUM(OFFSET('New Projects'!U11,0,-1*($E11-1),1,$E11)))</f>
        <v>0</v>
      </c>
      <c r="V11" s="98">
        <f ca="1">IF(COLUMN()-COLUMN($E11)&lt;$E11,SUM(OFFSET('New Projects'!V11,0,-1*(COLUMN()-COLUMN($F11)),1,(COLUMN()-COLUMN($E11)))),SUM(OFFSET('New Projects'!V11,0,-1*($E11-1),1,$E11)))</f>
        <v>0</v>
      </c>
      <c r="W11" s="89">
        <f ca="1">IF(COLUMN()-COLUMN($E11)&lt;$E11,SUM(OFFSET('New Projects'!W11,0,-1*(COLUMN()-COLUMN($F11)),1,(COLUMN()-COLUMN($E11)))),SUM(OFFSET('New Projects'!W11,0,-1*($E11-1),1,$E11)))</f>
        <v>0</v>
      </c>
      <c r="X11" s="89">
        <f ca="1">IF(COLUMN()-COLUMN($E11)&lt;$E11,SUM(OFFSET('New Projects'!X11,0,-1*(COLUMN()-COLUMN($F11)),1,(COLUMN()-COLUMN($E11)))),SUM(OFFSET('New Projects'!X11,0,-1*($E11-1),1,$E11)))</f>
        <v>0</v>
      </c>
      <c r="Y11" s="89">
        <f ca="1">IF(COLUMN()-COLUMN($E11)&lt;$E11,SUM(OFFSET('New Projects'!Y11,0,-1*(COLUMN()-COLUMN($F11)),1,(COLUMN()-COLUMN($E11)))),SUM(OFFSET('New Projects'!Y11,0,-1*($E11-1),1,$E11)))</f>
        <v>0</v>
      </c>
      <c r="Z11" s="52"/>
    </row>
    <row r="12" spans="1:26" x14ac:dyDescent="0.25">
      <c r="A12" s="45">
        <f>'New Projects'!A12</f>
        <v>2501</v>
      </c>
      <c r="B12" s="45">
        <f>'New Projects'!B12</f>
        <v>3000</v>
      </c>
      <c r="C12" s="86">
        <f>'New Projects'!C12</f>
        <v>0.75</v>
      </c>
      <c r="D12" s="46" t="str">
        <f>'New Projects'!D12</f>
        <v>H</v>
      </c>
      <c r="E12" s="42">
        <f>'New Projects'!E12</f>
        <v>6</v>
      </c>
      <c r="F12" s="97">
        <f ca="1">IF(COLUMN()-COLUMN($E12)&lt;$E12,SUM(OFFSET('New Projects'!F12,0,-1*(COLUMN()-COLUMN($F12)),1,(COLUMN()-COLUMN($E12)))),SUM(OFFSET('New Projects'!F12,0,-1*($E12-1),1,$E12)))</f>
        <v>0</v>
      </c>
      <c r="G12" s="93">
        <f ca="1">IF(COLUMN()-COLUMN($E12)&lt;$E12,SUM(OFFSET('New Projects'!G12,0,-1*(COLUMN()-COLUMN($F12)),1,(COLUMN()-COLUMN($E12)))),SUM(OFFSET('New Projects'!G12,0,-1*($E12-1),1,$E12)))</f>
        <v>0</v>
      </c>
      <c r="H12" s="93">
        <f ca="1">IF(COLUMN()-COLUMN($E12)&lt;$E12,SUM(OFFSET('New Projects'!H12,0,-1*(COLUMN()-COLUMN($F12)),1,(COLUMN()-COLUMN($E12)))),SUM(OFFSET('New Projects'!H12,0,-1*($E12-1),1,$E12)))</f>
        <v>0</v>
      </c>
      <c r="I12" s="93">
        <f ca="1">IF(COLUMN()-COLUMN($E12)&lt;$E12,SUM(OFFSET('New Projects'!I12,0,-1*(COLUMN()-COLUMN($F12)),1,(COLUMN()-COLUMN($E12)))),SUM(OFFSET('New Projects'!I12,0,-1*($E12-1),1,$E12)))</f>
        <v>0</v>
      </c>
      <c r="J12" s="97">
        <f ca="1">IF(COLUMN()-COLUMN($E12)&lt;$E12,SUM(OFFSET('New Projects'!J12,0,-1*(COLUMN()-COLUMN($F12)),1,(COLUMN()-COLUMN($E12)))),SUM(OFFSET('New Projects'!J12,0,-1*($E12-1),1,$E12)))</f>
        <v>0</v>
      </c>
      <c r="K12" s="93">
        <f ca="1">IF(COLUMN()-COLUMN($E12)&lt;$E12,SUM(OFFSET('New Projects'!K12,0,-1*(COLUMN()-COLUMN($F12)),1,(COLUMN()-COLUMN($E12)))),SUM(OFFSET('New Projects'!K12,0,-1*($E12-1),1,$E12)))</f>
        <v>0</v>
      </c>
      <c r="L12" s="93">
        <f ca="1">IF(COLUMN()-COLUMN($E12)&lt;$E12,SUM(OFFSET('New Projects'!L12,0,-1*(COLUMN()-COLUMN($F12)),1,(COLUMN()-COLUMN($E12)))),SUM(OFFSET('New Projects'!L12,0,-1*($E12-1),1,$E12)))</f>
        <v>0</v>
      </c>
      <c r="M12" s="93">
        <f ca="1">IF(COLUMN()-COLUMN($E12)&lt;$E12,SUM(OFFSET('New Projects'!M12,0,-1*(COLUMN()-COLUMN($F12)),1,(COLUMN()-COLUMN($E12)))),SUM(OFFSET('New Projects'!M12,0,-1*($E12-1),1,$E12)))</f>
        <v>0</v>
      </c>
      <c r="N12" s="97">
        <f ca="1">IF(COLUMN()-COLUMN($E12)&lt;$E12,SUM(OFFSET('New Projects'!N12,0,-1*(COLUMN()-COLUMN($F12)),1,(COLUMN()-COLUMN($E12)))),SUM(OFFSET('New Projects'!N12,0,-1*($E12-1),1,$E12)))</f>
        <v>0</v>
      </c>
      <c r="O12" s="93">
        <f ca="1">IF(COLUMN()-COLUMN($E12)&lt;$E12,SUM(OFFSET('New Projects'!O12,0,-1*(COLUMN()-COLUMN($F12)),1,(COLUMN()-COLUMN($E12)))),SUM(OFFSET('New Projects'!O12,0,-1*($E12-1),1,$E12)))</f>
        <v>0</v>
      </c>
      <c r="P12" s="93">
        <f ca="1">IF(COLUMN()-COLUMN($E12)&lt;$E12,SUM(OFFSET('New Projects'!P12,0,-1*(COLUMN()-COLUMN($F12)),1,(COLUMN()-COLUMN($E12)))),SUM(OFFSET('New Projects'!P12,0,-1*($E12-1),1,$E12)))</f>
        <v>0</v>
      </c>
      <c r="Q12" s="93">
        <f ca="1">IF(COLUMN()-COLUMN($E12)&lt;$E12,SUM(OFFSET('New Projects'!Q12,0,-1*(COLUMN()-COLUMN($F12)),1,(COLUMN()-COLUMN($E12)))),SUM(OFFSET('New Projects'!Q12,0,-1*($E12-1),1,$E12)))</f>
        <v>0</v>
      </c>
      <c r="R12" s="97">
        <f ca="1">IF(COLUMN()-COLUMN($E12)&lt;$E12,SUM(OFFSET('New Projects'!R12,0,-1*(COLUMN()-COLUMN($F12)),1,(COLUMN()-COLUMN($E12)))),SUM(OFFSET('New Projects'!R12,0,-1*($E12-1),1,$E12)))</f>
        <v>0</v>
      </c>
      <c r="S12" s="93">
        <f ca="1">IF(COLUMN()-COLUMN($E12)&lt;$E12,SUM(OFFSET('New Projects'!S12,0,-1*(COLUMN()-COLUMN($F12)),1,(COLUMN()-COLUMN($E12)))),SUM(OFFSET('New Projects'!S12,0,-1*($E12-1),1,$E12)))</f>
        <v>0</v>
      </c>
      <c r="T12" s="93">
        <f ca="1">IF(COLUMN()-COLUMN($E12)&lt;$E12,SUM(OFFSET('New Projects'!T12,0,-1*(COLUMN()-COLUMN($F12)),1,(COLUMN()-COLUMN($E12)))),SUM(OFFSET('New Projects'!T12,0,-1*($E12-1),1,$E12)))</f>
        <v>0</v>
      </c>
      <c r="U12" s="93">
        <f ca="1">IF(COLUMN()-COLUMN($E12)&lt;$E12,SUM(OFFSET('New Projects'!U12,0,-1*(COLUMN()-COLUMN($F12)),1,(COLUMN()-COLUMN($E12)))),SUM(OFFSET('New Projects'!U12,0,-1*($E12-1),1,$E12)))</f>
        <v>0</v>
      </c>
      <c r="V12" s="97">
        <f ca="1">IF(COLUMN()-COLUMN($E12)&lt;$E12,SUM(OFFSET('New Projects'!V12,0,-1*(COLUMN()-COLUMN($F12)),1,(COLUMN()-COLUMN($E12)))),SUM(OFFSET('New Projects'!V12,0,-1*($E12-1),1,$E12)))</f>
        <v>0</v>
      </c>
      <c r="W12" s="93">
        <f ca="1">IF(COLUMN()-COLUMN($E12)&lt;$E12,SUM(OFFSET('New Projects'!W12,0,-1*(COLUMN()-COLUMN($F12)),1,(COLUMN()-COLUMN($E12)))),SUM(OFFSET('New Projects'!W12,0,-1*($E12-1),1,$E12)))</f>
        <v>0</v>
      </c>
      <c r="X12" s="93">
        <f ca="1">IF(COLUMN()-COLUMN($E12)&lt;$E12,SUM(OFFSET('New Projects'!X12,0,-1*(COLUMN()-COLUMN($F12)),1,(COLUMN()-COLUMN($E12)))),SUM(OFFSET('New Projects'!X12,0,-1*($E12-1),1,$E12)))</f>
        <v>0</v>
      </c>
      <c r="Y12" s="93">
        <f ca="1">IF(COLUMN()-COLUMN($E12)&lt;$E12,SUM(OFFSET('New Projects'!Y12,0,-1*(COLUMN()-COLUMN($F12)),1,(COLUMN()-COLUMN($E12)))),SUM(OFFSET('New Projects'!Y12,0,-1*($E12-1),1,$E12)))</f>
        <v>0</v>
      </c>
    </row>
    <row r="13" spans="1:26" s="53" customFormat="1" x14ac:dyDescent="0.25">
      <c r="A13" s="50">
        <f>'New Projects'!A13</f>
        <v>3001</v>
      </c>
      <c r="B13" s="50">
        <f>'New Projects'!B13</f>
        <v>5000</v>
      </c>
      <c r="C13" s="85">
        <f>'New Projects'!C13</f>
        <v>0.85</v>
      </c>
      <c r="D13" s="51" t="str">
        <f>'New Projects'!D13</f>
        <v>E</v>
      </c>
      <c r="E13" s="54">
        <f>'New Projects'!E13</f>
        <v>5</v>
      </c>
      <c r="F13" s="98">
        <f ca="1">IF(COLUMN()-COLUMN($E13)&lt;$E13,SUM(OFFSET('New Projects'!F13,0,-1*(COLUMN()-COLUMN($F13)),1,(COLUMN()-COLUMN($E13)))),SUM(OFFSET('New Projects'!F13,0,-1*($E13-1),1,$E13)))</f>
        <v>0</v>
      </c>
      <c r="G13" s="89">
        <f ca="1">IF(COLUMN()-COLUMN($E13)&lt;$E13,SUM(OFFSET('New Projects'!G13,0,-1*(COLUMN()-COLUMN($F13)),1,(COLUMN()-COLUMN($E13)))),SUM(OFFSET('New Projects'!G13,0,-1*($E13-1),1,$E13)))</f>
        <v>0</v>
      </c>
      <c r="H13" s="89">
        <f ca="1">IF(COLUMN()-COLUMN($E13)&lt;$E13,SUM(OFFSET('New Projects'!H13,0,-1*(COLUMN()-COLUMN($F13)),1,(COLUMN()-COLUMN($E13)))),SUM(OFFSET('New Projects'!H13,0,-1*($E13-1),1,$E13)))</f>
        <v>0</v>
      </c>
      <c r="I13" s="89">
        <f ca="1">IF(COLUMN()-COLUMN($E13)&lt;$E13,SUM(OFFSET('New Projects'!I13,0,-1*(COLUMN()-COLUMN($F13)),1,(COLUMN()-COLUMN($E13)))),SUM(OFFSET('New Projects'!I13,0,-1*($E13-1),1,$E13)))</f>
        <v>0</v>
      </c>
      <c r="J13" s="98">
        <f ca="1">IF(COLUMN()-COLUMN($E13)&lt;$E13,SUM(OFFSET('New Projects'!J13,0,-1*(COLUMN()-COLUMN($F13)),1,(COLUMN()-COLUMN($E13)))),SUM(OFFSET('New Projects'!J13,0,-1*($E13-1),1,$E13)))</f>
        <v>0</v>
      </c>
      <c r="K13" s="89">
        <f ca="1">IF(COLUMN()-COLUMN($E13)&lt;$E13,SUM(OFFSET('New Projects'!K13,0,-1*(COLUMN()-COLUMN($F13)),1,(COLUMN()-COLUMN($E13)))),SUM(OFFSET('New Projects'!K13,0,-1*($E13-1),1,$E13)))</f>
        <v>0</v>
      </c>
      <c r="L13" s="89">
        <f ca="1">IF(COLUMN()-COLUMN($E13)&lt;$E13,SUM(OFFSET('New Projects'!L13,0,-1*(COLUMN()-COLUMN($F13)),1,(COLUMN()-COLUMN($E13)))),SUM(OFFSET('New Projects'!L13,0,-1*($E13-1),1,$E13)))</f>
        <v>0</v>
      </c>
      <c r="M13" s="89">
        <f ca="1">IF(COLUMN()-COLUMN($E13)&lt;$E13,SUM(OFFSET('New Projects'!M13,0,-1*(COLUMN()-COLUMN($F13)),1,(COLUMN()-COLUMN($E13)))),SUM(OFFSET('New Projects'!M13,0,-1*($E13-1),1,$E13)))</f>
        <v>0</v>
      </c>
      <c r="N13" s="98">
        <f ca="1">IF(COLUMN()-COLUMN($E13)&lt;$E13,SUM(OFFSET('New Projects'!N13,0,-1*(COLUMN()-COLUMN($F13)),1,(COLUMN()-COLUMN($E13)))),SUM(OFFSET('New Projects'!N13,0,-1*($E13-1),1,$E13)))</f>
        <v>0</v>
      </c>
      <c r="O13" s="89">
        <f ca="1">IF(COLUMN()-COLUMN($E13)&lt;$E13,SUM(OFFSET('New Projects'!O13,0,-1*(COLUMN()-COLUMN($F13)),1,(COLUMN()-COLUMN($E13)))),SUM(OFFSET('New Projects'!O13,0,-1*($E13-1),1,$E13)))</f>
        <v>0</v>
      </c>
      <c r="P13" s="89">
        <f ca="1">IF(COLUMN()-COLUMN($E13)&lt;$E13,SUM(OFFSET('New Projects'!P13,0,-1*(COLUMN()-COLUMN($F13)),1,(COLUMN()-COLUMN($E13)))),SUM(OFFSET('New Projects'!P13,0,-1*($E13-1),1,$E13)))</f>
        <v>0</v>
      </c>
      <c r="Q13" s="89">
        <f ca="1">IF(COLUMN()-COLUMN($E13)&lt;$E13,SUM(OFFSET('New Projects'!Q13,0,-1*(COLUMN()-COLUMN($F13)),1,(COLUMN()-COLUMN($E13)))),SUM(OFFSET('New Projects'!Q13,0,-1*($E13-1),1,$E13)))</f>
        <v>0</v>
      </c>
      <c r="R13" s="98">
        <f ca="1">IF(COLUMN()-COLUMN($E13)&lt;$E13,SUM(OFFSET('New Projects'!R13,0,-1*(COLUMN()-COLUMN($F13)),1,(COLUMN()-COLUMN($E13)))),SUM(OFFSET('New Projects'!R13,0,-1*($E13-1),1,$E13)))</f>
        <v>0</v>
      </c>
      <c r="S13" s="89">
        <f ca="1">IF(COLUMN()-COLUMN($E13)&lt;$E13,SUM(OFFSET('New Projects'!S13,0,-1*(COLUMN()-COLUMN($F13)),1,(COLUMN()-COLUMN($E13)))),SUM(OFFSET('New Projects'!S13,0,-1*($E13-1),1,$E13)))</f>
        <v>0</v>
      </c>
      <c r="T13" s="89">
        <f ca="1">IF(COLUMN()-COLUMN($E13)&lt;$E13,SUM(OFFSET('New Projects'!T13,0,-1*(COLUMN()-COLUMN($F13)),1,(COLUMN()-COLUMN($E13)))),SUM(OFFSET('New Projects'!T13,0,-1*($E13-1),1,$E13)))</f>
        <v>0</v>
      </c>
      <c r="U13" s="89">
        <f ca="1">IF(COLUMN()-COLUMN($E13)&lt;$E13,SUM(OFFSET('New Projects'!U13,0,-1*(COLUMN()-COLUMN($F13)),1,(COLUMN()-COLUMN($E13)))),SUM(OFFSET('New Projects'!U13,0,-1*($E13-1),1,$E13)))</f>
        <v>0</v>
      </c>
      <c r="V13" s="98">
        <f ca="1">IF(COLUMN()-COLUMN($E13)&lt;$E13,SUM(OFFSET('New Projects'!V13,0,-1*(COLUMN()-COLUMN($F13)),1,(COLUMN()-COLUMN($E13)))),SUM(OFFSET('New Projects'!V13,0,-1*($E13-1),1,$E13)))</f>
        <v>0</v>
      </c>
      <c r="W13" s="89">
        <f ca="1">IF(COLUMN()-COLUMN($E13)&lt;$E13,SUM(OFFSET('New Projects'!W13,0,-1*(COLUMN()-COLUMN($F13)),1,(COLUMN()-COLUMN($E13)))),SUM(OFFSET('New Projects'!W13,0,-1*($E13-1),1,$E13)))</f>
        <v>0</v>
      </c>
      <c r="X13" s="89">
        <f ca="1">IF(COLUMN()-COLUMN($E13)&lt;$E13,SUM(OFFSET('New Projects'!X13,0,-1*(COLUMN()-COLUMN($F13)),1,(COLUMN()-COLUMN($E13)))),SUM(OFFSET('New Projects'!X13,0,-1*($E13-1),1,$E13)))</f>
        <v>0</v>
      </c>
      <c r="Y13" s="89">
        <f ca="1">IF(COLUMN()-COLUMN($E13)&lt;$E13,SUM(OFFSET('New Projects'!Y13,0,-1*(COLUMN()-COLUMN($F13)),1,(COLUMN()-COLUMN($E13)))),SUM(OFFSET('New Projects'!Y13,0,-1*($E13-1),1,$E13)))</f>
        <v>0</v>
      </c>
      <c r="Z13" s="52"/>
    </row>
    <row r="14" spans="1:26" x14ac:dyDescent="0.25">
      <c r="A14" s="45">
        <f>'New Projects'!A14</f>
        <v>3001</v>
      </c>
      <c r="B14" s="45">
        <f>'New Projects'!B14</f>
        <v>5000</v>
      </c>
      <c r="C14" s="86">
        <f>'New Projects'!C14</f>
        <v>0.85</v>
      </c>
      <c r="D14" s="46" t="str">
        <f>'New Projects'!D14</f>
        <v>H</v>
      </c>
      <c r="E14" s="42">
        <f>'New Projects'!E14</f>
        <v>6</v>
      </c>
      <c r="F14" s="97">
        <f ca="1">IF(COLUMN()-COLUMN($E14)&lt;$E14,SUM(OFFSET('New Projects'!F14,0,-1*(COLUMN()-COLUMN($F14)),1,(COLUMN()-COLUMN($E14)))),SUM(OFFSET('New Projects'!F14,0,-1*($E14-1),1,$E14)))</f>
        <v>0</v>
      </c>
      <c r="G14" s="93">
        <f ca="1">IF(COLUMN()-COLUMN($E14)&lt;$E14,SUM(OFFSET('New Projects'!G14,0,-1*(COLUMN()-COLUMN($F14)),1,(COLUMN()-COLUMN($E14)))),SUM(OFFSET('New Projects'!G14,0,-1*($E14-1),1,$E14)))</f>
        <v>0</v>
      </c>
      <c r="H14" s="93">
        <f ca="1">IF(COLUMN()-COLUMN($E14)&lt;$E14,SUM(OFFSET('New Projects'!H14,0,-1*(COLUMN()-COLUMN($F14)),1,(COLUMN()-COLUMN($E14)))),SUM(OFFSET('New Projects'!H14,0,-1*($E14-1),1,$E14)))</f>
        <v>0</v>
      </c>
      <c r="I14" s="93">
        <f ca="1">IF(COLUMN()-COLUMN($E14)&lt;$E14,SUM(OFFSET('New Projects'!I14,0,-1*(COLUMN()-COLUMN($F14)),1,(COLUMN()-COLUMN($E14)))),SUM(OFFSET('New Projects'!I14,0,-1*($E14-1),1,$E14)))</f>
        <v>0</v>
      </c>
      <c r="J14" s="97">
        <f ca="1">IF(COLUMN()-COLUMN($E14)&lt;$E14,SUM(OFFSET('New Projects'!J14,0,-1*(COLUMN()-COLUMN($F14)),1,(COLUMN()-COLUMN($E14)))),SUM(OFFSET('New Projects'!J14,0,-1*($E14-1),1,$E14)))</f>
        <v>0</v>
      </c>
      <c r="K14" s="93">
        <f ca="1">IF(COLUMN()-COLUMN($E14)&lt;$E14,SUM(OFFSET('New Projects'!K14,0,-1*(COLUMN()-COLUMN($F14)),1,(COLUMN()-COLUMN($E14)))),SUM(OFFSET('New Projects'!K14,0,-1*($E14-1),1,$E14)))</f>
        <v>0</v>
      </c>
      <c r="L14" s="93">
        <f ca="1">IF(COLUMN()-COLUMN($E14)&lt;$E14,SUM(OFFSET('New Projects'!L14,0,-1*(COLUMN()-COLUMN($F14)),1,(COLUMN()-COLUMN($E14)))),SUM(OFFSET('New Projects'!L14,0,-1*($E14-1),1,$E14)))</f>
        <v>0</v>
      </c>
      <c r="M14" s="93">
        <f ca="1">IF(COLUMN()-COLUMN($E14)&lt;$E14,SUM(OFFSET('New Projects'!M14,0,-1*(COLUMN()-COLUMN($F14)),1,(COLUMN()-COLUMN($E14)))),SUM(OFFSET('New Projects'!M14,0,-1*($E14-1),1,$E14)))</f>
        <v>0</v>
      </c>
      <c r="N14" s="97">
        <f ca="1">IF(COLUMN()-COLUMN($E14)&lt;$E14,SUM(OFFSET('New Projects'!N14,0,-1*(COLUMN()-COLUMN($F14)),1,(COLUMN()-COLUMN($E14)))),SUM(OFFSET('New Projects'!N14,0,-1*($E14-1),1,$E14)))</f>
        <v>1</v>
      </c>
      <c r="O14" s="93">
        <f ca="1">IF(COLUMN()-COLUMN($E14)&lt;$E14,SUM(OFFSET('New Projects'!O14,0,-1*(COLUMN()-COLUMN($F14)),1,(COLUMN()-COLUMN($E14)))),SUM(OFFSET('New Projects'!O14,0,-1*($E14-1),1,$E14)))</f>
        <v>1</v>
      </c>
      <c r="P14" s="93">
        <f ca="1">IF(COLUMN()-COLUMN($E14)&lt;$E14,SUM(OFFSET('New Projects'!P14,0,-1*(COLUMN()-COLUMN($F14)),1,(COLUMN()-COLUMN($E14)))),SUM(OFFSET('New Projects'!P14,0,-1*($E14-1),1,$E14)))</f>
        <v>1</v>
      </c>
      <c r="Q14" s="93">
        <f ca="1">IF(COLUMN()-COLUMN($E14)&lt;$E14,SUM(OFFSET('New Projects'!Q14,0,-1*(COLUMN()-COLUMN($F14)),1,(COLUMN()-COLUMN($E14)))),SUM(OFFSET('New Projects'!Q14,0,-1*($E14-1),1,$E14)))</f>
        <v>1</v>
      </c>
      <c r="R14" s="97">
        <f ca="1">IF(COLUMN()-COLUMN($E14)&lt;$E14,SUM(OFFSET('New Projects'!R14,0,-1*(COLUMN()-COLUMN($F14)),1,(COLUMN()-COLUMN($E14)))),SUM(OFFSET('New Projects'!R14,0,-1*($E14-1),1,$E14)))</f>
        <v>1</v>
      </c>
      <c r="S14" s="93">
        <f ca="1">IF(COLUMN()-COLUMN($E14)&lt;$E14,SUM(OFFSET('New Projects'!S14,0,-1*(COLUMN()-COLUMN($F14)),1,(COLUMN()-COLUMN($E14)))),SUM(OFFSET('New Projects'!S14,0,-1*($E14-1),1,$E14)))</f>
        <v>1</v>
      </c>
      <c r="T14" s="93">
        <f ca="1">IF(COLUMN()-COLUMN($E14)&lt;$E14,SUM(OFFSET('New Projects'!T14,0,-1*(COLUMN()-COLUMN($F14)),1,(COLUMN()-COLUMN($E14)))),SUM(OFFSET('New Projects'!T14,0,-1*($E14-1),1,$E14)))</f>
        <v>0</v>
      </c>
      <c r="U14" s="93">
        <f ca="1">IF(COLUMN()-COLUMN($E14)&lt;$E14,SUM(OFFSET('New Projects'!U14,0,-1*(COLUMN()-COLUMN($F14)),1,(COLUMN()-COLUMN($E14)))),SUM(OFFSET('New Projects'!U14,0,-1*($E14-1),1,$E14)))</f>
        <v>3</v>
      </c>
      <c r="V14" s="97">
        <f ca="1">IF(COLUMN()-COLUMN($E14)&lt;$E14,SUM(OFFSET('New Projects'!V14,0,-1*(COLUMN()-COLUMN($F14)),1,(COLUMN()-COLUMN($E14)))),SUM(OFFSET('New Projects'!V14,0,-1*($E14-1),1,$E14)))</f>
        <v>3</v>
      </c>
      <c r="W14" s="93">
        <f ca="1">IF(COLUMN()-COLUMN($E14)&lt;$E14,SUM(OFFSET('New Projects'!W14,0,-1*(COLUMN()-COLUMN($F14)),1,(COLUMN()-COLUMN($E14)))),SUM(OFFSET('New Projects'!W14,0,-1*($E14-1),1,$E14)))</f>
        <v>3</v>
      </c>
      <c r="X14" s="93">
        <f ca="1">IF(COLUMN()-COLUMN($E14)&lt;$E14,SUM(OFFSET('New Projects'!X14,0,-1*(COLUMN()-COLUMN($F14)),1,(COLUMN()-COLUMN($E14)))),SUM(OFFSET('New Projects'!X14,0,-1*($E14-1),1,$E14)))</f>
        <v>3</v>
      </c>
      <c r="Y14" s="93">
        <f ca="1">IF(COLUMN()-COLUMN($E14)&lt;$E14,SUM(OFFSET('New Projects'!Y14,0,-1*(COLUMN()-COLUMN($F14)),1,(COLUMN()-COLUMN($E14)))),SUM(OFFSET('New Projects'!Y14,0,-1*($E14-1),1,$E14)))</f>
        <v>3</v>
      </c>
    </row>
    <row r="15" spans="1:26" s="53" customFormat="1" x14ac:dyDescent="0.25">
      <c r="A15" s="50">
        <f>'New Projects'!A15</f>
        <v>5001</v>
      </c>
      <c r="B15" s="50">
        <f>'New Projects'!B15</f>
        <v>7500</v>
      </c>
      <c r="C15" s="85">
        <f>'New Projects'!C15</f>
        <v>1</v>
      </c>
      <c r="D15" s="51" t="str">
        <f>'New Projects'!D15</f>
        <v>E</v>
      </c>
      <c r="E15" s="54">
        <f>'New Projects'!E15</f>
        <v>6</v>
      </c>
      <c r="F15" s="98">
        <f ca="1">IF(COLUMN()-COLUMN($E15)&lt;$E15,SUM(OFFSET('New Projects'!F15,0,-1*(COLUMN()-COLUMN($F15)),1,(COLUMN()-COLUMN($E15)))),SUM(OFFSET('New Projects'!F15,0,-1*($E15-1),1,$E15)))</f>
        <v>0</v>
      </c>
      <c r="G15" s="89">
        <f ca="1">IF(COLUMN()-COLUMN($E15)&lt;$E15,SUM(OFFSET('New Projects'!G15,0,-1*(COLUMN()-COLUMN($F15)),1,(COLUMN()-COLUMN($E15)))),SUM(OFFSET('New Projects'!G15,0,-1*($E15-1),1,$E15)))</f>
        <v>0</v>
      </c>
      <c r="H15" s="89">
        <f ca="1">IF(COLUMN()-COLUMN($E15)&lt;$E15,SUM(OFFSET('New Projects'!H15,0,-1*(COLUMN()-COLUMN($F15)),1,(COLUMN()-COLUMN($E15)))),SUM(OFFSET('New Projects'!H15,0,-1*($E15-1),1,$E15)))</f>
        <v>0</v>
      </c>
      <c r="I15" s="89">
        <f ca="1">IF(COLUMN()-COLUMN($E15)&lt;$E15,SUM(OFFSET('New Projects'!I15,0,-1*(COLUMN()-COLUMN($F15)),1,(COLUMN()-COLUMN($E15)))),SUM(OFFSET('New Projects'!I15,0,-1*($E15-1),1,$E15)))</f>
        <v>0</v>
      </c>
      <c r="J15" s="98">
        <f ca="1">IF(COLUMN()-COLUMN($E15)&lt;$E15,SUM(OFFSET('New Projects'!J15,0,-1*(COLUMN()-COLUMN($F15)),1,(COLUMN()-COLUMN($E15)))),SUM(OFFSET('New Projects'!J15,0,-1*($E15-1),1,$E15)))</f>
        <v>0</v>
      </c>
      <c r="K15" s="89">
        <f ca="1">IF(COLUMN()-COLUMN($E15)&lt;$E15,SUM(OFFSET('New Projects'!K15,0,-1*(COLUMN()-COLUMN($F15)),1,(COLUMN()-COLUMN($E15)))),SUM(OFFSET('New Projects'!K15,0,-1*($E15-1),1,$E15)))</f>
        <v>0</v>
      </c>
      <c r="L15" s="89">
        <f ca="1">IF(COLUMN()-COLUMN($E15)&lt;$E15,SUM(OFFSET('New Projects'!L15,0,-1*(COLUMN()-COLUMN($F15)),1,(COLUMN()-COLUMN($E15)))),SUM(OFFSET('New Projects'!L15,0,-1*($E15-1),1,$E15)))</f>
        <v>0</v>
      </c>
      <c r="M15" s="89">
        <f ca="1">IF(COLUMN()-COLUMN($E15)&lt;$E15,SUM(OFFSET('New Projects'!M15,0,-1*(COLUMN()-COLUMN($F15)),1,(COLUMN()-COLUMN($E15)))),SUM(OFFSET('New Projects'!M15,0,-1*($E15-1),1,$E15)))</f>
        <v>0</v>
      </c>
      <c r="N15" s="98">
        <f ca="1">IF(COLUMN()-COLUMN($E15)&lt;$E15,SUM(OFFSET('New Projects'!N15,0,-1*(COLUMN()-COLUMN($F15)),1,(COLUMN()-COLUMN($E15)))),SUM(OFFSET('New Projects'!N15,0,-1*($E15-1),1,$E15)))</f>
        <v>0</v>
      </c>
      <c r="O15" s="89">
        <f ca="1">IF(COLUMN()-COLUMN($E15)&lt;$E15,SUM(OFFSET('New Projects'!O15,0,-1*(COLUMN()-COLUMN($F15)),1,(COLUMN()-COLUMN($E15)))),SUM(OFFSET('New Projects'!O15,0,-1*($E15-1),1,$E15)))</f>
        <v>0</v>
      </c>
      <c r="P15" s="89">
        <f ca="1">IF(COLUMN()-COLUMN($E15)&lt;$E15,SUM(OFFSET('New Projects'!P15,0,-1*(COLUMN()-COLUMN($F15)),1,(COLUMN()-COLUMN($E15)))),SUM(OFFSET('New Projects'!P15,0,-1*($E15-1),1,$E15)))</f>
        <v>0</v>
      </c>
      <c r="Q15" s="89">
        <f ca="1">IF(COLUMN()-COLUMN($E15)&lt;$E15,SUM(OFFSET('New Projects'!Q15,0,-1*(COLUMN()-COLUMN($F15)),1,(COLUMN()-COLUMN($E15)))),SUM(OFFSET('New Projects'!Q15,0,-1*($E15-1),1,$E15)))</f>
        <v>0</v>
      </c>
      <c r="R15" s="98">
        <f ca="1">IF(COLUMN()-COLUMN($E15)&lt;$E15,SUM(OFFSET('New Projects'!R15,0,-1*(COLUMN()-COLUMN($F15)),1,(COLUMN()-COLUMN($E15)))),SUM(OFFSET('New Projects'!R15,0,-1*($E15-1),1,$E15)))</f>
        <v>0</v>
      </c>
      <c r="S15" s="89">
        <f ca="1">IF(COLUMN()-COLUMN($E15)&lt;$E15,SUM(OFFSET('New Projects'!S15,0,-1*(COLUMN()-COLUMN($F15)),1,(COLUMN()-COLUMN($E15)))),SUM(OFFSET('New Projects'!S15,0,-1*($E15-1),1,$E15)))</f>
        <v>0</v>
      </c>
      <c r="T15" s="89">
        <f ca="1">IF(COLUMN()-COLUMN($E15)&lt;$E15,SUM(OFFSET('New Projects'!T15,0,-1*(COLUMN()-COLUMN($F15)),1,(COLUMN()-COLUMN($E15)))),SUM(OFFSET('New Projects'!T15,0,-1*($E15-1),1,$E15)))</f>
        <v>0</v>
      </c>
      <c r="U15" s="89">
        <f ca="1">IF(COLUMN()-COLUMN($E15)&lt;$E15,SUM(OFFSET('New Projects'!U15,0,-1*(COLUMN()-COLUMN($F15)),1,(COLUMN()-COLUMN($E15)))),SUM(OFFSET('New Projects'!U15,0,-1*($E15-1),1,$E15)))</f>
        <v>0</v>
      </c>
      <c r="V15" s="98">
        <f ca="1">IF(COLUMN()-COLUMN($E15)&lt;$E15,SUM(OFFSET('New Projects'!V15,0,-1*(COLUMN()-COLUMN($F15)),1,(COLUMN()-COLUMN($E15)))),SUM(OFFSET('New Projects'!V15,0,-1*($E15-1),1,$E15)))</f>
        <v>0</v>
      </c>
      <c r="W15" s="89">
        <f ca="1">IF(COLUMN()-COLUMN($E15)&lt;$E15,SUM(OFFSET('New Projects'!W15,0,-1*(COLUMN()-COLUMN($F15)),1,(COLUMN()-COLUMN($E15)))),SUM(OFFSET('New Projects'!W15,0,-1*($E15-1),1,$E15)))</f>
        <v>0</v>
      </c>
      <c r="X15" s="89">
        <f ca="1">IF(COLUMN()-COLUMN($E15)&lt;$E15,SUM(OFFSET('New Projects'!X15,0,-1*(COLUMN()-COLUMN($F15)),1,(COLUMN()-COLUMN($E15)))),SUM(OFFSET('New Projects'!X15,0,-1*($E15-1),1,$E15)))</f>
        <v>0</v>
      </c>
      <c r="Y15" s="89">
        <f ca="1">IF(COLUMN()-COLUMN($E15)&lt;$E15,SUM(OFFSET('New Projects'!Y15,0,-1*(COLUMN()-COLUMN($F15)),1,(COLUMN()-COLUMN($E15)))),SUM(OFFSET('New Projects'!Y15,0,-1*($E15-1),1,$E15)))</f>
        <v>0</v>
      </c>
      <c r="Z15" s="52"/>
    </row>
    <row r="16" spans="1:26" x14ac:dyDescent="0.25">
      <c r="A16" s="224">
        <f>'New Projects'!A16</f>
        <v>5001</v>
      </c>
      <c r="B16" s="224">
        <f>'New Projects'!B16</f>
        <v>7500</v>
      </c>
      <c r="C16" s="225">
        <f>'New Projects'!C16</f>
        <v>1</v>
      </c>
      <c r="D16" s="226" t="str">
        <f>'New Projects'!D16</f>
        <v>Moderate</v>
      </c>
      <c r="E16" s="256">
        <f>'New Projects'!E16</f>
        <v>7</v>
      </c>
      <c r="F16" s="97">
        <f ca="1">IF(COLUMN()-COLUMN($E16)&lt;$E16,SUM(OFFSET('New Projects'!F16,0,-1*(COLUMN()-COLUMN($F16)),1,(COLUMN()-COLUMN($E16)))),SUM(OFFSET('New Projects'!F16,0,-1*($E16-1),1,$E16)))</f>
        <v>1</v>
      </c>
      <c r="G16" s="93">
        <f ca="1">IF(COLUMN()-COLUMN($E16)&lt;$E16,SUM(OFFSET('New Projects'!G16,0,-1*(COLUMN()-COLUMN($F16)),1,(COLUMN()-COLUMN($E16)))),SUM(OFFSET('New Projects'!G16,0,-1*($E16-1),1,$E16)))</f>
        <v>1</v>
      </c>
      <c r="H16" s="93">
        <f ca="1">IF(COLUMN()-COLUMN($E16)&lt;$E16,SUM(OFFSET('New Projects'!H16,0,-1*(COLUMN()-COLUMN($F16)),1,(COLUMN()-COLUMN($E16)))),SUM(OFFSET('New Projects'!H16,0,-1*($E16-1),1,$E16)))</f>
        <v>1</v>
      </c>
      <c r="I16" s="93">
        <f ca="1">IF(COLUMN()-COLUMN($E16)&lt;$E16,SUM(OFFSET('New Projects'!I16,0,-1*(COLUMN()-COLUMN($F16)),1,(COLUMN()-COLUMN($E16)))),SUM(OFFSET('New Projects'!I16,0,-1*($E16-1),1,$E16)))</f>
        <v>1</v>
      </c>
      <c r="J16" s="97">
        <f ca="1">IF(COLUMN()-COLUMN($E16)&lt;$E16,SUM(OFFSET('New Projects'!J16,0,-1*(COLUMN()-COLUMN($F16)),1,(COLUMN()-COLUMN($E16)))),SUM(OFFSET('New Projects'!J16,0,-1*($E16-1),1,$E16)))</f>
        <v>1</v>
      </c>
      <c r="K16" s="93">
        <f ca="1">IF(COLUMN()-COLUMN($E16)&lt;$E16,SUM(OFFSET('New Projects'!K16,0,-1*(COLUMN()-COLUMN($F16)),1,(COLUMN()-COLUMN($E16)))),SUM(OFFSET('New Projects'!K16,0,-1*($E16-1),1,$E16)))</f>
        <v>2</v>
      </c>
      <c r="L16" s="93">
        <f ca="1">IF(COLUMN()-COLUMN($E16)&lt;$E16,SUM(OFFSET('New Projects'!L16,0,-1*(COLUMN()-COLUMN($F16)),1,(COLUMN()-COLUMN($E16)))),SUM(OFFSET('New Projects'!L16,0,-1*($E16-1),1,$E16)))</f>
        <v>2</v>
      </c>
      <c r="M16" s="93">
        <f ca="1">IF(COLUMN()-COLUMN($E16)&lt;$E16,SUM(OFFSET('New Projects'!M16,0,-1*(COLUMN()-COLUMN($F16)),1,(COLUMN()-COLUMN($E16)))),SUM(OFFSET('New Projects'!M16,0,-1*($E16-1),1,$E16)))</f>
        <v>1</v>
      </c>
      <c r="N16" s="97">
        <f ca="1">IF(COLUMN()-COLUMN($E16)&lt;$E16,SUM(OFFSET('New Projects'!N16,0,-1*(COLUMN()-COLUMN($F16)),1,(COLUMN()-COLUMN($E16)))),SUM(OFFSET('New Projects'!N16,0,-1*($E16-1),1,$E16)))</f>
        <v>1</v>
      </c>
      <c r="O16" s="93">
        <f ca="1">IF(COLUMN()-COLUMN($E16)&lt;$E16,SUM(OFFSET('New Projects'!O16,0,-1*(COLUMN()-COLUMN($F16)),1,(COLUMN()-COLUMN($E16)))),SUM(OFFSET('New Projects'!O16,0,-1*($E16-1),1,$E16)))</f>
        <v>1</v>
      </c>
      <c r="P16" s="93">
        <f ca="1">IF(COLUMN()-COLUMN($E16)&lt;$E16,SUM(OFFSET('New Projects'!P16,0,-1*(COLUMN()-COLUMN($F16)),1,(COLUMN()-COLUMN($E16)))),SUM(OFFSET('New Projects'!P16,0,-1*($E16-1),1,$E16)))</f>
        <v>1</v>
      </c>
      <c r="Q16" s="93">
        <f ca="1">IF(COLUMN()-COLUMN($E16)&lt;$E16,SUM(OFFSET('New Projects'!Q16,0,-1*(COLUMN()-COLUMN($F16)),1,(COLUMN()-COLUMN($E16)))),SUM(OFFSET('New Projects'!Q16,0,-1*($E16-1),1,$E16)))</f>
        <v>1</v>
      </c>
      <c r="R16" s="97">
        <f ca="1">IF(COLUMN()-COLUMN($E16)&lt;$E16,SUM(OFFSET('New Projects'!R16,0,-1*(COLUMN()-COLUMN($F16)),1,(COLUMN()-COLUMN($E16)))),SUM(OFFSET('New Projects'!R16,0,-1*($E16-1),1,$E16)))</f>
        <v>0</v>
      </c>
      <c r="S16" s="93">
        <f ca="1">IF(COLUMN()-COLUMN($E16)&lt;$E16,SUM(OFFSET('New Projects'!S16,0,-1*(COLUMN()-COLUMN($F16)),1,(COLUMN()-COLUMN($E16)))),SUM(OFFSET('New Projects'!S16,0,-1*($E16-1),1,$E16)))</f>
        <v>0</v>
      </c>
      <c r="T16" s="93">
        <f ca="1">IF(COLUMN()-COLUMN($E16)&lt;$E16,SUM(OFFSET('New Projects'!T16,0,-1*(COLUMN()-COLUMN($F16)),1,(COLUMN()-COLUMN($E16)))),SUM(OFFSET('New Projects'!T16,0,-1*($E16-1),1,$E16)))</f>
        <v>0</v>
      </c>
      <c r="U16" s="93">
        <f ca="1">IF(COLUMN()-COLUMN($E16)&lt;$E16,SUM(OFFSET('New Projects'!U16,0,-1*(COLUMN()-COLUMN($F16)),1,(COLUMN()-COLUMN($E16)))),SUM(OFFSET('New Projects'!U16,0,-1*($E16-1),1,$E16)))</f>
        <v>0</v>
      </c>
      <c r="V16" s="97">
        <f ca="1">IF(COLUMN()-COLUMN($E16)&lt;$E16,SUM(OFFSET('New Projects'!V16,0,-1*(COLUMN()-COLUMN($F16)),1,(COLUMN()-COLUMN($E16)))),SUM(OFFSET('New Projects'!V16,0,-1*($E16-1),1,$E16)))</f>
        <v>0</v>
      </c>
      <c r="W16" s="93">
        <f ca="1">IF(COLUMN()-COLUMN($E16)&lt;$E16,SUM(OFFSET('New Projects'!W16,0,-1*(COLUMN()-COLUMN($F16)),1,(COLUMN()-COLUMN($E16)))),SUM(OFFSET('New Projects'!W16,0,-1*($E16-1),1,$E16)))</f>
        <v>0</v>
      </c>
      <c r="X16" s="93">
        <f ca="1">IF(COLUMN()-COLUMN($E16)&lt;$E16,SUM(OFFSET('New Projects'!X16,0,-1*(COLUMN()-COLUMN($F16)),1,(COLUMN()-COLUMN($E16)))),SUM(OFFSET('New Projects'!X16,0,-1*($E16-1),1,$E16)))</f>
        <v>0</v>
      </c>
      <c r="Y16" s="93">
        <f ca="1">IF(COLUMN()-COLUMN($E16)&lt;$E16,SUM(OFFSET('New Projects'!Y16,0,-1*(COLUMN()-COLUMN($F16)),1,(COLUMN()-COLUMN($E16)))),SUM(OFFSET('New Projects'!Y16,0,-1*($E16-1),1,$E16)))</f>
        <v>0</v>
      </c>
    </row>
    <row r="17" spans="1:26" x14ac:dyDescent="0.25">
      <c r="A17" s="45">
        <f>'New Projects'!A17</f>
        <v>5001</v>
      </c>
      <c r="B17" s="45">
        <f>'New Projects'!B17</f>
        <v>7500</v>
      </c>
      <c r="C17" s="86">
        <f>'New Projects'!C17</f>
        <v>1</v>
      </c>
      <c r="D17" s="46" t="str">
        <f>'New Projects'!D17</f>
        <v>H</v>
      </c>
      <c r="E17" s="42">
        <f>'New Projects'!E17</f>
        <v>8</v>
      </c>
      <c r="F17" s="97">
        <f ca="1">IF(COLUMN()-COLUMN($E17)&lt;$E17,SUM(OFFSET('New Projects'!F17,0,-1*(COLUMN()-COLUMN($F17)),1,(COLUMN()-COLUMN($E17)))),SUM(OFFSET('New Projects'!F17,0,-1*($E17-1),1,$E17)))</f>
        <v>0</v>
      </c>
      <c r="G17" s="93">
        <f ca="1">IF(COLUMN()-COLUMN($E17)&lt;$E17,SUM(OFFSET('New Projects'!G17,0,-1*(COLUMN()-COLUMN($F17)),1,(COLUMN()-COLUMN($E17)))),SUM(OFFSET('New Projects'!G17,0,-1*($E17-1),1,$E17)))</f>
        <v>0</v>
      </c>
      <c r="H17" s="93">
        <f ca="1">IF(COLUMN()-COLUMN($E17)&lt;$E17,SUM(OFFSET('New Projects'!H17,0,-1*(COLUMN()-COLUMN($F17)),1,(COLUMN()-COLUMN($E17)))),SUM(OFFSET('New Projects'!H17,0,-1*($E17-1),1,$E17)))</f>
        <v>0</v>
      </c>
      <c r="I17" s="93">
        <f ca="1">IF(COLUMN()-COLUMN($E17)&lt;$E17,SUM(OFFSET('New Projects'!I17,0,-1*(COLUMN()-COLUMN($F17)),1,(COLUMN()-COLUMN($E17)))),SUM(OFFSET('New Projects'!I17,0,-1*($E17-1),1,$E17)))</f>
        <v>0</v>
      </c>
      <c r="J17" s="97">
        <f ca="1">IF(COLUMN()-COLUMN($E17)&lt;$E17,SUM(OFFSET('New Projects'!J17,0,-1*(COLUMN()-COLUMN($F17)),1,(COLUMN()-COLUMN($E17)))),SUM(OFFSET('New Projects'!J17,0,-1*($E17-1),1,$E17)))</f>
        <v>0</v>
      </c>
      <c r="K17" s="93">
        <f ca="1">IF(COLUMN()-COLUMN($E17)&lt;$E17,SUM(OFFSET('New Projects'!K17,0,-1*(COLUMN()-COLUMN($F17)),1,(COLUMN()-COLUMN($E17)))),SUM(OFFSET('New Projects'!K17,0,-1*($E17-1),1,$E17)))</f>
        <v>0</v>
      </c>
      <c r="L17" s="93">
        <f ca="1">IF(COLUMN()-COLUMN($E17)&lt;$E17,SUM(OFFSET('New Projects'!L17,0,-1*(COLUMN()-COLUMN($F17)),1,(COLUMN()-COLUMN($E17)))),SUM(OFFSET('New Projects'!L17,0,-1*($E17-1),1,$E17)))</f>
        <v>0</v>
      </c>
      <c r="M17" s="93">
        <f ca="1">IF(COLUMN()-COLUMN($E17)&lt;$E17,SUM(OFFSET('New Projects'!M17,0,-1*(COLUMN()-COLUMN($F17)),1,(COLUMN()-COLUMN($E17)))),SUM(OFFSET('New Projects'!M17,0,-1*($E17-1),1,$E17)))</f>
        <v>0</v>
      </c>
      <c r="N17" s="97">
        <f ca="1">IF(COLUMN()-COLUMN($E17)&lt;$E17,SUM(OFFSET('New Projects'!N17,0,-1*(COLUMN()-COLUMN($F17)),1,(COLUMN()-COLUMN($E17)))),SUM(OFFSET('New Projects'!N17,0,-1*($E17-1),1,$E17)))</f>
        <v>0</v>
      </c>
      <c r="O17" s="93">
        <f ca="1">IF(COLUMN()-COLUMN($E17)&lt;$E17,SUM(OFFSET('New Projects'!O17,0,-1*(COLUMN()-COLUMN($F17)),1,(COLUMN()-COLUMN($E17)))),SUM(OFFSET('New Projects'!O17,0,-1*($E17-1),1,$E17)))</f>
        <v>0</v>
      </c>
      <c r="P17" s="93">
        <f ca="1">IF(COLUMN()-COLUMN($E17)&lt;$E17,SUM(OFFSET('New Projects'!P17,0,-1*(COLUMN()-COLUMN($F17)),1,(COLUMN()-COLUMN($E17)))),SUM(OFFSET('New Projects'!P17,0,-1*($E17-1),1,$E17)))</f>
        <v>0</v>
      </c>
      <c r="Q17" s="93">
        <f ca="1">IF(COLUMN()-COLUMN($E17)&lt;$E17,SUM(OFFSET('New Projects'!Q17,0,-1*(COLUMN()-COLUMN($F17)),1,(COLUMN()-COLUMN($E17)))),SUM(OFFSET('New Projects'!Q17,0,-1*($E17-1),1,$E17)))</f>
        <v>0</v>
      </c>
      <c r="R17" s="97">
        <f ca="1">IF(COLUMN()-COLUMN($E17)&lt;$E17,SUM(OFFSET('New Projects'!R17,0,-1*(COLUMN()-COLUMN($F17)),1,(COLUMN()-COLUMN($E17)))),SUM(OFFSET('New Projects'!R17,0,-1*($E17-1),1,$E17)))</f>
        <v>0</v>
      </c>
      <c r="S17" s="93">
        <f ca="1">IF(COLUMN()-COLUMN($E17)&lt;$E17,SUM(OFFSET('New Projects'!S17,0,-1*(COLUMN()-COLUMN($F17)),1,(COLUMN()-COLUMN($E17)))),SUM(OFFSET('New Projects'!S17,0,-1*($E17-1),1,$E17)))</f>
        <v>0</v>
      </c>
      <c r="T17" s="93">
        <f ca="1">IF(COLUMN()-COLUMN($E17)&lt;$E17,SUM(OFFSET('New Projects'!T17,0,-1*(COLUMN()-COLUMN($F17)),1,(COLUMN()-COLUMN($E17)))),SUM(OFFSET('New Projects'!T17,0,-1*($E17-1),1,$E17)))</f>
        <v>0</v>
      </c>
      <c r="U17" s="93">
        <f ca="1">IF(COLUMN()-COLUMN($E17)&lt;$E17,SUM(OFFSET('New Projects'!U17,0,-1*(COLUMN()-COLUMN($F17)),1,(COLUMN()-COLUMN($E17)))),SUM(OFFSET('New Projects'!U17,0,-1*($E17-1),1,$E17)))</f>
        <v>0</v>
      </c>
      <c r="V17" s="97">
        <f ca="1">IF(COLUMN()-COLUMN($E17)&lt;$E17,SUM(OFFSET('New Projects'!V17,0,-1*(COLUMN()-COLUMN($F17)),1,(COLUMN()-COLUMN($E17)))),SUM(OFFSET('New Projects'!V17,0,-1*($E17-1),1,$E17)))</f>
        <v>0</v>
      </c>
      <c r="W17" s="93">
        <f ca="1">IF(COLUMN()-COLUMN($E17)&lt;$E17,SUM(OFFSET('New Projects'!W17,0,-1*(COLUMN()-COLUMN($F17)),1,(COLUMN()-COLUMN($E17)))),SUM(OFFSET('New Projects'!W17,0,-1*($E17-1),1,$E17)))</f>
        <v>0</v>
      </c>
      <c r="X17" s="93">
        <f ca="1">IF(COLUMN()-COLUMN($E17)&lt;$E17,SUM(OFFSET('New Projects'!X17,0,-1*(COLUMN()-COLUMN($F17)),1,(COLUMN()-COLUMN($E17)))),SUM(OFFSET('New Projects'!X17,0,-1*($E17-1),1,$E17)))</f>
        <v>0</v>
      </c>
      <c r="Y17" s="93">
        <f ca="1">IF(COLUMN()-COLUMN($E17)&lt;$E17,SUM(OFFSET('New Projects'!Y17,0,-1*(COLUMN()-COLUMN($F17)),1,(COLUMN()-COLUMN($E17)))),SUM(OFFSET('New Projects'!Y17,0,-1*($E17-1),1,$E17)))</f>
        <v>0</v>
      </c>
    </row>
    <row r="18" spans="1:26" s="53" customFormat="1" x14ac:dyDescent="0.25">
      <c r="A18" s="50">
        <f>'New Projects'!A18</f>
        <v>7501</v>
      </c>
      <c r="B18" s="50">
        <f>'New Projects'!B18</f>
        <v>10000</v>
      </c>
      <c r="C18" s="85">
        <f>'New Projects'!C18</f>
        <v>1.3</v>
      </c>
      <c r="D18" s="51" t="str">
        <f>'New Projects'!D18</f>
        <v>E</v>
      </c>
      <c r="E18" s="54">
        <f>'New Projects'!E18</f>
        <v>6</v>
      </c>
      <c r="F18" s="98">
        <f ca="1">IF(COLUMN()-COLUMN($E18)&lt;$E18,SUM(OFFSET('New Projects'!F18,0,-1*(COLUMN()-COLUMN($F18)),1,(COLUMN()-COLUMN($E18)))),SUM(OFFSET('New Projects'!F18,0,-1*($E18-1),1,$E18)))</f>
        <v>0</v>
      </c>
      <c r="G18" s="89">
        <f ca="1">IF(COLUMN()-COLUMN($E18)&lt;$E18,SUM(OFFSET('New Projects'!G18,0,-1*(COLUMN()-COLUMN($F18)),1,(COLUMN()-COLUMN($E18)))),SUM(OFFSET('New Projects'!G18,0,-1*($E18-1),1,$E18)))</f>
        <v>0</v>
      </c>
      <c r="H18" s="89">
        <f ca="1">IF(COLUMN()-COLUMN($E18)&lt;$E18,SUM(OFFSET('New Projects'!H18,0,-1*(COLUMN()-COLUMN($F18)),1,(COLUMN()-COLUMN($E18)))),SUM(OFFSET('New Projects'!H18,0,-1*($E18-1),1,$E18)))</f>
        <v>0</v>
      </c>
      <c r="I18" s="89">
        <f ca="1">IF(COLUMN()-COLUMN($E18)&lt;$E18,SUM(OFFSET('New Projects'!I18,0,-1*(COLUMN()-COLUMN($F18)),1,(COLUMN()-COLUMN($E18)))),SUM(OFFSET('New Projects'!I18,0,-1*($E18-1),1,$E18)))</f>
        <v>0</v>
      </c>
      <c r="J18" s="98">
        <f ca="1">IF(COLUMN()-COLUMN($E18)&lt;$E18,SUM(OFFSET('New Projects'!J18,0,-1*(COLUMN()-COLUMN($F18)),1,(COLUMN()-COLUMN($E18)))),SUM(OFFSET('New Projects'!J18,0,-1*($E18-1),1,$E18)))</f>
        <v>0</v>
      </c>
      <c r="K18" s="89">
        <f ca="1">IF(COLUMN()-COLUMN($E18)&lt;$E18,SUM(OFFSET('New Projects'!K18,0,-1*(COLUMN()-COLUMN($F18)),1,(COLUMN()-COLUMN($E18)))),SUM(OFFSET('New Projects'!K18,0,-1*($E18-1),1,$E18)))</f>
        <v>0</v>
      </c>
      <c r="L18" s="89">
        <f ca="1">IF(COLUMN()-COLUMN($E18)&lt;$E18,SUM(OFFSET('New Projects'!L18,0,-1*(COLUMN()-COLUMN($F18)),1,(COLUMN()-COLUMN($E18)))),SUM(OFFSET('New Projects'!L18,0,-1*($E18-1),1,$E18)))</f>
        <v>0</v>
      </c>
      <c r="M18" s="89">
        <f ca="1">IF(COLUMN()-COLUMN($E18)&lt;$E18,SUM(OFFSET('New Projects'!M18,0,-1*(COLUMN()-COLUMN($F18)),1,(COLUMN()-COLUMN($E18)))),SUM(OFFSET('New Projects'!M18,0,-1*($E18-1),1,$E18)))</f>
        <v>0</v>
      </c>
      <c r="N18" s="98">
        <f ca="1">IF(COLUMN()-COLUMN($E18)&lt;$E18,SUM(OFFSET('New Projects'!N18,0,-1*(COLUMN()-COLUMN($F18)),1,(COLUMN()-COLUMN($E18)))),SUM(OFFSET('New Projects'!N18,0,-1*($E18-1),1,$E18)))</f>
        <v>0</v>
      </c>
      <c r="O18" s="89">
        <f ca="1">IF(COLUMN()-COLUMN($E18)&lt;$E18,SUM(OFFSET('New Projects'!O18,0,-1*(COLUMN()-COLUMN($F18)),1,(COLUMN()-COLUMN($E18)))),SUM(OFFSET('New Projects'!O18,0,-1*($E18-1),1,$E18)))</f>
        <v>0</v>
      </c>
      <c r="P18" s="89">
        <f ca="1">IF(COLUMN()-COLUMN($E18)&lt;$E18,SUM(OFFSET('New Projects'!P18,0,-1*(COLUMN()-COLUMN($F18)),1,(COLUMN()-COLUMN($E18)))),SUM(OFFSET('New Projects'!P18,0,-1*($E18-1),1,$E18)))</f>
        <v>0</v>
      </c>
      <c r="Q18" s="89">
        <f ca="1">IF(COLUMN()-COLUMN($E18)&lt;$E18,SUM(OFFSET('New Projects'!Q18,0,-1*(COLUMN()-COLUMN($F18)),1,(COLUMN()-COLUMN($E18)))),SUM(OFFSET('New Projects'!Q18,0,-1*($E18-1),1,$E18)))</f>
        <v>0</v>
      </c>
      <c r="R18" s="98">
        <f ca="1">IF(COLUMN()-COLUMN($E18)&lt;$E18,SUM(OFFSET('New Projects'!R18,0,-1*(COLUMN()-COLUMN($F18)),1,(COLUMN()-COLUMN($E18)))),SUM(OFFSET('New Projects'!R18,0,-1*($E18-1),1,$E18)))</f>
        <v>0</v>
      </c>
      <c r="S18" s="89">
        <f ca="1">IF(COLUMN()-COLUMN($E18)&lt;$E18,SUM(OFFSET('New Projects'!S18,0,-1*(COLUMN()-COLUMN($F18)),1,(COLUMN()-COLUMN($E18)))),SUM(OFFSET('New Projects'!S18,0,-1*($E18-1),1,$E18)))</f>
        <v>0</v>
      </c>
      <c r="T18" s="89">
        <f ca="1">IF(COLUMN()-COLUMN($E18)&lt;$E18,SUM(OFFSET('New Projects'!T18,0,-1*(COLUMN()-COLUMN($F18)),1,(COLUMN()-COLUMN($E18)))),SUM(OFFSET('New Projects'!T18,0,-1*($E18-1),1,$E18)))</f>
        <v>0</v>
      </c>
      <c r="U18" s="89">
        <f ca="1">IF(COLUMN()-COLUMN($E18)&lt;$E18,SUM(OFFSET('New Projects'!U18,0,-1*(COLUMN()-COLUMN($F18)),1,(COLUMN()-COLUMN($E18)))),SUM(OFFSET('New Projects'!U18,0,-1*($E18-1),1,$E18)))</f>
        <v>0</v>
      </c>
      <c r="V18" s="98">
        <f ca="1">IF(COLUMN()-COLUMN($E18)&lt;$E18,SUM(OFFSET('New Projects'!V18,0,-1*(COLUMN()-COLUMN($F18)),1,(COLUMN()-COLUMN($E18)))),SUM(OFFSET('New Projects'!V18,0,-1*($E18-1),1,$E18)))</f>
        <v>0</v>
      </c>
      <c r="W18" s="89">
        <f ca="1">IF(COLUMN()-COLUMN($E18)&lt;$E18,SUM(OFFSET('New Projects'!W18,0,-1*(COLUMN()-COLUMN($F18)),1,(COLUMN()-COLUMN($E18)))),SUM(OFFSET('New Projects'!W18,0,-1*($E18-1),1,$E18)))</f>
        <v>0</v>
      </c>
      <c r="X18" s="89">
        <f ca="1">IF(COLUMN()-COLUMN($E18)&lt;$E18,SUM(OFFSET('New Projects'!X18,0,-1*(COLUMN()-COLUMN($F18)),1,(COLUMN()-COLUMN($E18)))),SUM(OFFSET('New Projects'!X18,0,-1*($E18-1),1,$E18)))</f>
        <v>0</v>
      </c>
      <c r="Y18" s="89">
        <f ca="1">IF(COLUMN()-COLUMN($E18)&lt;$E18,SUM(OFFSET('New Projects'!Y18,0,-1*(COLUMN()-COLUMN($F18)),1,(COLUMN()-COLUMN($E18)))),SUM(OFFSET('New Projects'!Y18,0,-1*($E18-1),1,$E18)))</f>
        <v>0</v>
      </c>
      <c r="Z18" s="52"/>
    </row>
    <row r="19" spans="1:26" x14ac:dyDescent="0.25">
      <c r="A19" s="45">
        <f>'New Projects'!A19</f>
        <v>7501</v>
      </c>
      <c r="B19" s="45">
        <f>'New Projects'!B19</f>
        <v>10000</v>
      </c>
      <c r="C19" s="86">
        <f>'New Projects'!C19</f>
        <v>1.3</v>
      </c>
      <c r="D19" s="46" t="str">
        <f>'New Projects'!D19</f>
        <v>M</v>
      </c>
      <c r="E19" s="42">
        <f>'New Projects'!E19</f>
        <v>7</v>
      </c>
      <c r="F19" s="97">
        <f ca="1">IF(COLUMN()-COLUMN($E19)&lt;$E19,SUM(OFFSET('New Projects'!F19,0,-1*(COLUMN()-COLUMN($F19)),1,(COLUMN()-COLUMN($E19)))),SUM(OFFSET('New Projects'!F19,0,-1*($E19-1),1,$E19)))</f>
        <v>0</v>
      </c>
      <c r="G19" s="93">
        <f ca="1">IF(COLUMN()-COLUMN($E19)&lt;$E19,SUM(OFFSET('New Projects'!G19,0,-1*(COLUMN()-COLUMN($F19)),1,(COLUMN()-COLUMN($E19)))),SUM(OFFSET('New Projects'!G19,0,-1*($E19-1),1,$E19)))</f>
        <v>0</v>
      </c>
      <c r="H19" s="93">
        <f ca="1">IF(COLUMN()-COLUMN($E19)&lt;$E19,SUM(OFFSET('New Projects'!H19,0,-1*(COLUMN()-COLUMN($F19)),1,(COLUMN()-COLUMN($E19)))),SUM(OFFSET('New Projects'!H19,0,-1*($E19-1),1,$E19)))</f>
        <v>0</v>
      </c>
      <c r="I19" s="93">
        <f ca="1">IF(COLUMN()-COLUMN($E19)&lt;$E19,SUM(OFFSET('New Projects'!I19,0,-1*(COLUMN()-COLUMN($F19)),1,(COLUMN()-COLUMN($E19)))),SUM(OFFSET('New Projects'!I19,0,-1*($E19-1),1,$E19)))</f>
        <v>0</v>
      </c>
      <c r="J19" s="97">
        <f ca="1">IF(COLUMN()-COLUMN($E19)&lt;$E19,SUM(OFFSET('New Projects'!J19,0,-1*(COLUMN()-COLUMN($F19)),1,(COLUMN()-COLUMN($E19)))),SUM(OFFSET('New Projects'!J19,0,-1*($E19-1),1,$E19)))</f>
        <v>0</v>
      </c>
      <c r="K19" s="93">
        <f ca="1">IF(COLUMN()-COLUMN($E19)&lt;$E19,SUM(OFFSET('New Projects'!K19,0,-1*(COLUMN()-COLUMN($F19)),1,(COLUMN()-COLUMN($E19)))),SUM(OFFSET('New Projects'!K19,0,-1*($E19-1),1,$E19)))</f>
        <v>0</v>
      </c>
      <c r="L19" s="93">
        <f ca="1">IF(COLUMN()-COLUMN($E19)&lt;$E19,SUM(OFFSET('New Projects'!L19,0,-1*(COLUMN()-COLUMN($F19)),1,(COLUMN()-COLUMN($E19)))),SUM(OFFSET('New Projects'!L19,0,-1*($E19-1),1,$E19)))</f>
        <v>0</v>
      </c>
      <c r="M19" s="93">
        <f ca="1">IF(COLUMN()-COLUMN($E19)&lt;$E19,SUM(OFFSET('New Projects'!M19,0,-1*(COLUMN()-COLUMN($F19)),1,(COLUMN()-COLUMN($E19)))),SUM(OFFSET('New Projects'!M19,0,-1*($E19-1),1,$E19)))</f>
        <v>0</v>
      </c>
      <c r="N19" s="97">
        <f ca="1">IF(COLUMN()-COLUMN($E19)&lt;$E19,SUM(OFFSET('New Projects'!N19,0,-1*(COLUMN()-COLUMN($F19)),1,(COLUMN()-COLUMN($E19)))),SUM(OFFSET('New Projects'!N19,0,-1*($E19-1),1,$E19)))</f>
        <v>0</v>
      </c>
      <c r="O19" s="93">
        <f ca="1">IF(COLUMN()-COLUMN($E19)&lt;$E19,SUM(OFFSET('New Projects'!O19,0,-1*(COLUMN()-COLUMN($F19)),1,(COLUMN()-COLUMN($E19)))),SUM(OFFSET('New Projects'!O19,0,-1*($E19-1),1,$E19)))</f>
        <v>0</v>
      </c>
      <c r="P19" s="93">
        <f ca="1">IF(COLUMN()-COLUMN($E19)&lt;$E19,SUM(OFFSET('New Projects'!P19,0,-1*(COLUMN()-COLUMN($F19)),1,(COLUMN()-COLUMN($E19)))),SUM(OFFSET('New Projects'!P19,0,-1*($E19-1),1,$E19)))</f>
        <v>0</v>
      </c>
      <c r="Q19" s="93">
        <f ca="1">IF(COLUMN()-COLUMN($E19)&lt;$E19,SUM(OFFSET('New Projects'!Q19,0,-1*(COLUMN()-COLUMN($F19)),1,(COLUMN()-COLUMN($E19)))),SUM(OFFSET('New Projects'!Q19,0,-1*($E19-1),1,$E19)))</f>
        <v>0</v>
      </c>
      <c r="R19" s="97">
        <f ca="1">IF(COLUMN()-COLUMN($E19)&lt;$E19,SUM(OFFSET('New Projects'!R19,0,-1*(COLUMN()-COLUMN($F19)),1,(COLUMN()-COLUMN($E19)))),SUM(OFFSET('New Projects'!R19,0,-1*($E19-1),1,$E19)))</f>
        <v>0</v>
      </c>
      <c r="S19" s="93">
        <f ca="1">IF(COLUMN()-COLUMN($E19)&lt;$E19,SUM(OFFSET('New Projects'!S19,0,-1*(COLUMN()-COLUMN($F19)),1,(COLUMN()-COLUMN($E19)))),SUM(OFFSET('New Projects'!S19,0,-1*($E19-1),1,$E19)))</f>
        <v>0</v>
      </c>
      <c r="T19" s="93">
        <f ca="1">IF(COLUMN()-COLUMN($E19)&lt;$E19,SUM(OFFSET('New Projects'!T19,0,-1*(COLUMN()-COLUMN($F19)),1,(COLUMN()-COLUMN($E19)))),SUM(OFFSET('New Projects'!T19,0,-1*($E19-1),1,$E19)))</f>
        <v>0</v>
      </c>
      <c r="U19" s="93">
        <f ca="1">IF(COLUMN()-COLUMN($E19)&lt;$E19,SUM(OFFSET('New Projects'!U19,0,-1*(COLUMN()-COLUMN($F19)),1,(COLUMN()-COLUMN($E19)))),SUM(OFFSET('New Projects'!U19,0,-1*($E19-1),1,$E19)))</f>
        <v>0</v>
      </c>
      <c r="V19" s="97">
        <f ca="1">IF(COLUMN()-COLUMN($E19)&lt;$E19,SUM(OFFSET('New Projects'!V19,0,-1*(COLUMN()-COLUMN($F19)),1,(COLUMN()-COLUMN($E19)))),SUM(OFFSET('New Projects'!V19,0,-1*($E19-1),1,$E19)))</f>
        <v>0</v>
      </c>
      <c r="W19" s="93">
        <f ca="1">IF(COLUMN()-COLUMN($E19)&lt;$E19,SUM(OFFSET('New Projects'!W19,0,-1*(COLUMN()-COLUMN($F19)),1,(COLUMN()-COLUMN($E19)))),SUM(OFFSET('New Projects'!W19,0,-1*($E19-1),1,$E19)))</f>
        <v>0</v>
      </c>
      <c r="X19" s="93">
        <f ca="1">IF(COLUMN()-COLUMN($E19)&lt;$E19,SUM(OFFSET('New Projects'!X19,0,-1*(COLUMN()-COLUMN($F19)),1,(COLUMN()-COLUMN($E19)))),SUM(OFFSET('New Projects'!X19,0,-1*($E19-1),1,$E19)))</f>
        <v>0</v>
      </c>
      <c r="Y19" s="93">
        <f ca="1">IF(COLUMN()-COLUMN($E19)&lt;$E19,SUM(OFFSET('New Projects'!Y19,0,-1*(COLUMN()-COLUMN($F19)),1,(COLUMN()-COLUMN($E19)))),SUM(OFFSET('New Projects'!Y19,0,-1*($E19-1),1,$E19)))</f>
        <v>0</v>
      </c>
    </row>
    <row r="20" spans="1:26" x14ac:dyDescent="0.25">
      <c r="A20" s="45">
        <f>'New Projects'!A20</f>
        <v>7501</v>
      </c>
      <c r="B20" s="45">
        <f>'New Projects'!B20</f>
        <v>10000</v>
      </c>
      <c r="C20" s="86">
        <f>'New Projects'!C20</f>
        <v>1.3</v>
      </c>
      <c r="D20" s="46" t="str">
        <f>'New Projects'!D20</f>
        <v>H</v>
      </c>
      <c r="E20" s="42">
        <f>'New Projects'!E20</f>
        <v>8</v>
      </c>
      <c r="F20" s="97">
        <f ca="1">IF(COLUMN()-COLUMN($E20)&lt;$E20,SUM(OFFSET('New Projects'!F20,0,-1*(COLUMN()-COLUMN($F20)),1,(COLUMN()-COLUMN($E20)))),SUM(OFFSET('New Projects'!F20,0,-1*($E20-1),1,$E20)))</f>
        <v>0</v>
      </c>
      <c r="G20" s="93">
        <f ca="1">IF(COLUMN()-COLUMN($E20)&lt;$E20,SUM(OFFSET('New Projects'!G20,0,-1*(COLUMN()-COLUMN($F20)),1,(COLUMN()-COLUMN($E20)))),SUM(OFFSET('New Projects'!G20,0,-1*($E20-1),1,$E20)))</f>
        <v>0</v>
      </c>
      <c r="H20" s="93">
        <f ca="1">IF(COLUMN()-COLUMN($E20)&lt;$E20,SUM(OFFSET('New Projects'!H20,0,-1*(COLUMN()-COLUMN($F20)),1,(COLUMN()-COLUMN($E20)))),SUM(OFFSET('New Projects'!H20,0,-1*($E20-1),1,$E20)))</f>
        <v>0</v>
      </c>
      <c r="I20" s="93">
        <f ca="1">IF(COLUMN()-COLUMN($E20)&lt;$E20,SUM(OFFSET('New Projects'!I20,0,-1*(COLUMN()-COLUMN($F20)),1,(COLUMN()-COLUMN($E20)))),SUM(OFFSET('New Projects'!I20,0,-1*($E20-1),1,$E20)))</f>
        <v>0</v>
      </c>
      <c r="J20" s="97">
        <f ca="1">IF(COLUMN()-COLUMN($E20)&lt;$E20,SUM(OFFSET('New Projects'!J20,0,-1*(COLUMN()-COLUMN($F20)),1,(COLUMN()-COLUMN($E20)))),SUM(OFFSET('New Projects'!J20,0,-1*($E20-1),1,$E20)))</f>
        <v>0</v>
      </c>
      <c r="K20" s="93">
        <f ca="1">IF(COLUMN()-COLUMN($E20)&lt;$E20,SUM(OFFSET('New Projects'!K20,0,-1*(COLUMN()-COLUMN($F20)),1,(COLUMN()-COLUMN($E20)))),SUM(OFFSET('New Projects'!K20,0,-1*($E20-1),1,$E20)))</f>
        <v>0</v>
      </c>
      <c r="L20" s="93">
        <f ca="1">IF(COLUMN()-COLUMN($E20)&lt;$E20,SUM(OFFSET('New Projects'!L20,0,-1*(COLUMN()-COLUMN($F20)),1,(COLUMN()-COLUMN($E20)))),SUM(OFFSET('New Projects'!L20,0,-1*($E20-1),1,$E20)))</f>
        <v>0</v>
      </c>
      <c r="M20" s="93">
        <f ca="1">IF(COLUMN()-COLUMN($E20)&lt;$E20,SUM(OFFSET('New Projects'!M20,0,-1*(COLUMN()-COLUMN($F20)),1,(COLUMN()-COLUMN($E20)))),SUM(OFFSET('New Projects'!M20,0,-1*($E20-1),1,$E20)))</f>
        <v>0</v>
      </c>
      <c r="N20" s="97">
        <f ca="1">IF(COLUMN()-COLUMN($E20)&lt;$E20,SUM(OFFSET('New Projects'!N20,0,-1*(COLUMN()-COLUMN($F20)),1,(COLUMN()-COLUMN($E20)))),SUM(OFFSET('New Projects'!N20,0,-1*($E20-1),1,$E20)))</f>
        <v>0</v>
      </c>
      <c r="O20" s="93">
        <f ca="1">IF(COLUMN()-COLUMN($E20)&lt;$E20,SUM(OFFSET('New Projects'!O20,0,-1*(COLUMN()-COLUMN($F20)),1,(COLUMN()-COLUMN($E20)))),SUM(OFFSET('New Projects'!O20,0,-1*($E20-1),1,$E20)))</f>
        <v>0</v>
      </c>
      <c r="P20" s="93">
        <f ca="1">IF(COLUMN()-COLUMN($E20)&lt;$E20,SUM(OFFSET('New Projects'!P20,0,-1*(COLUMN()-COLUMN($F20)),1,(COLUMN()-COLUMN($E20)))),SUM(OFFSET('New Projects'!P20,0,-1*($E20-1),1,$E20)))</f>
        <v>0</v>
      </c>
      <c r="Q20" s="93">
        <f ca="1">IF(COLUMN()-COLUMN($E20)&lt;$E20,SUM(OFFSET('New Projects'!Q20,0,-1*(COLUMN()-COLUMN($F20)),1,(COLUMN()-COLUMN($E20)))),SUM(OFFSET('New Projects'!Q20,0,-1*($E20-1),1,$E20)))</f>
        <v>0</v>
      </c>
      <c r="R20" s="97">
        <f ca="1">IF(COLUMN()-COLUMN($E20)&lt;$E20,SUM(OFFSET('New Projects'!R20,0,-1*(COLUMN()-COLUMN($F20)),1,(COLUMN()-COLUMN($E20)))),SUM(OFFSET('New Projects'!R20,0,-1*($E20-1),1,$E20)))</f>
        <v>0</v>
      </c>
      <c r="S20" s="93">
        <f ca="1">IF(COLUMN()-COLUMN($E20)&lt;$E20,SUM(OFFSET('New Projects'!S20,0,-1*(COLUMN()-COLUMN($F20)),1,(COLUMN()-COLUMN($E20)))),SUM(OFFSET('New Projects'!S20,0,-1*($E20-1),1,$E20)))</f>
        <v>0</v>
      </c>
      <c r="T20" s="93">
        <f ca="1">IF(COLUMN()-COLUMN($E20)&lt;$E20,SUM(OFFSET('New Projects'!T20,0,-1*(COLUMN()-COLUMN($F20)),1,(COLUMN()-COLUMN($E20)))),SUM(OFFSET('New Projects'!T20,0,-1*($E20-1),1,$E20)))</f>
        <v>0</v>
      </c>
      <c r="U20" s="93">
        <f ca="1">IF(COLUMN()-COLUMN($E20)&lt;$E20,SUM(OFFSET('New Projects'!U20,0,-1*(COLUMN()-COLUMN($F20)),1,(COLUMN()-COLUMN($E20)))),SUM(OFFSET('New Projects'!U20,0,-1*($E20-1),1,$E20)))</f>
        <v>0</v>
      </c>
      <c r="V20" s="97">
        <f ca="1">IF(COLUMN()-COLUMN($E20)&lt;$E20,SUM(OFFSET('New Projects'!V20,0,-1*(COLUMN()-COLUMN($F20)),1,(COLUMN()-COLUMN($E20)))),SUM(OFFSET('New Projects'!V20,0,-1*($E20-1),1,$E20)))</f>
        <v>0</v>
      </c>
      <c r="W20" s="93">
        <f ca="1">IF(COLUMN()-COLUMN($E20)&lt;$E20,SUM(OFFSET('New Projects'!W20,0,-1*(COLUMN()-COLUMN($F20)),1,(COLUMN()-COLUMN($E20)))),SUM(OFFSET('New Projects'!W20,0,-1*($E20-1),1,$E20)))</f>
        <v>0</v>
      </c>
      <c r="X20" s="93">
        <f ca="1">IF(COLUMN()-COLUMN($E20)&lt;$E20,SUM(OFFSET('New Projects'!X20,0,-1*(COLUMN()-COLUMN($F20)),1,(COLUMN()-COLUMN($E20)))),SUM(OFFSET('New Projects'!X20,0,-1*($E20-1),1,$E20)))</f>
        <v>0</v>
      </c>
      <c r="Y20" s="93">
        <f ca="1">IF(COLUMN()-COLUMN($E20)&lt;$E20,SUM(OFFSET('New Projects'!Y20,0,-1*(COLUMN()-COLUMN($F20)),1,(COLUMN()-COLUMN($E20)))),SUM(OFFSET('New Projects'!Y20,0,-1*($E20-1),1,$E20)))</f>
        <v>0</v>
      </c>
    </row>
    <row r="21" spans="1:26" s="53" customFormat="1" x14ac:dyDescent="0.25">
      <c r="A21" s="50">
        <f>'New Projects'!A21</f>
        <v>10001</v>
      </c>
      <c r="B21" s="50">
        <f>'New Projects'!B21</f>
        <v>15000</v>
      </c>
      <c r="C21" s="85">
        <f>'New Projects'!C21</f>
        <v>1.5</v>
      </c>
      <c r="D21" s="51" t="str">
        <f>'New Projects'!D21</f>
        <v>E</v>
      </c>
      <c r="E21" s="54">
        <f>'New Projects'!E21</f>
        <v>8</v>
      </c>
      <c r="F21" s="98">
        <f ca="1">IF(COLUMN()-COLUMN($E21)&lt;$E21,SUM(OFFSET('New Projects'!F21,0,-1*(COLUMN()-COLUMN($F21)),1,(COLUMN()-COLUMN($E21)))),SUM(OFFSET('New Projects'!F21,0,-1*($E21-1),1,$E21)))</f>
        <v>0</v>
      </c>
      <c r="G21" s="89">
        <f ca="1">IF(COLUMN()-COLUMN($E21)&lt;$E21,SUM(OFFSET('New Projects'!G21,0,-1*(COLUMN()-COLUMN($F21)),1,(COLUMN()-COLUMN($E21)))),SUM(OFFSET('New Projects'!G21,0,-1*($E21-1),1,$E21)))</f>
        <v>0</v>
      </c>
      <c r="H21" s="89">
        <f ca="1">IF(COLUMN()-COLUMN($E21)&lt;$E21,SUM(OFFSET('New Projects'!H21,0,-1*(COLUMN()-COLUMN($F21)),1,(COLUMN()-COLUMN($E21)))),SUM(OFFSET('New Projects'!H21,0,-1*($E21-1),1,$E21)))</f>
        <v>0</v>
      </c>
      <c r="I21" s="89">
        <f ca="1">IF(COLUMN()-COLUMN($E21)&lt;$E21,SUM(OFFSET('New Projects'!I21,0,-1*(COLUMN()-COLUMN($F21)),1,(COLUMN()-COLUMN($E21)))),SUM(OFFSET('New Projects'!I21,0,-1*($E21-1),1,$E21)))</f>
        <v>0</v>
      </c>
      <c r="J21" s="98">
        <f ca="1">IF(COLUMN()-COLUMN($E21)&lt;$E21,SUM(OFFSET('New Projects'!J21,0,-1*(COLUMN()-COLUMN($F21)),1,(COLUMN()-COLUMN($E21)))),SUM(OFFSET('New Projects'!J21,0,-1*($E21-1),1,$E21)))</f>
        <v>0</v>
      </c>
      <c r="K21" s="89">
        <f ca="1">IF(COLUMN()-COLUMN($E21)&lt;$E21,SUM(OFFSET('New Projects'!K21,0,-1*(COLUMN()-COLUMN($F21)),1,(COLUMN()-COLUMN($E21)))),SUM(OFFSET('New Projects'!K21,0,-1*($E21-1),1,$E21)))</f>
        <v>0</v>
      </c>
      <c r="L21" s="89">
        <f ca="1">IF(COLUMN()-COLUMN($E21)&lt;$E21,SUM(OFFSET('New Projects'!L21,0,-1*(COLUMN()-COLUMN($F21)),1,(COLUMN()-COLUMN($E21)))),SUM(OFFSET('New Projects'!L21,0,-1*($E21-1),1,$E21)))</f>
        <v>0</v>
      </c>
      <c r="M21" s="89">
        <f ca="1">IF(COLUMN()-COLUMN($E21)&lt;$E21,SUM(OFFSET('New Projects'!M21,0,-1*(COLUMN()-COLUMN($F21)),1,(COLUMN()-COLUMN($E21)))),SUM(OFFSET('New Projects'!M21,0,-1*($E21-1),1,$E21)))</f>
        <v>0</v>
      </c>
      <c r="N21" s="98">
        <f ca="1">IF(COLUMN()-COLUMN($E21)&lt;$E21,SUM(OFFSET('New Projects'!N21,0,-1*(COLUMN()-COLUMN($F21)),1,(COLUMN()-COLUMN($E21)))),SUM(OFFSET('New Projects'!N21,0,-1*($E21-1),1,$E21)))</f>
        <v>0</v>
      </c>
      <c r="O21" s="89">
        <f ca="1">IF(COLUMN()-COLUMN($E21)&lt;$E21,SUM(OFFSET('New Projects'!O21,0,-1*(COLUMN()-COLUMN($F21)),1,(COLUMN()-COLUMN($E21)))),SUM(OFFSET('New Projects'!O21,0,-1*($E21-1),1,$E21)))</f>
        <v>2</v>
      </c>
      <c r="P21" s="89">
        <f ca="1">IF(COLUMN()-COLUMN($E21)&lt;$E21,SUM(OFFSET('New Projects'!P21,0,-1*(COLUMN()-COLUMN($F21)),1,(COLUMN()-COLUMN($E21)))),SUM(OFFSET('New Projects'!P21,0,-1*($E21-1),1,$E21)))</f>
        <v>2</v>
      </c>
      <c r="Q21" s="89">
        <f ca="1">IF(COLUMN()-COLUMN($E21)&lt;$E21,SUM(OFFSET('New Projects'!Q21,0,-1*(COLUMN()-COLUMN($F21)),1,(COLUMN()-COLUMN($E21)))),SUM(OFFSET('New Projects'!Q21,0,-1*($E21-1),1,$E21)))</f>
        <v>2</v>
      </c>
      <c r="R21" s="98">
        <f ca="1">IF(COLUMN()-COLUMN($E21)&lt;$E21,SUM(OFFSET('New Projects'!R21,0,-1*(COLUMN()-COLUMN($F21)),1,(COLUMN()-COLUMN($E21)))),SUM(OFFSET('New Projects'!R21,0,-1*($E21-1),1,$E21)))</f>
        <v>2</v>
      </c>
      <c r="S21" s="89">
        <f ca="1">IF(COLUMN()-COLUMN($E21)&lt;$E21,SUM(OFFSET('New Projects'!S21,0,-1*(COLUMN()-COLUMN($F21)),1,(COLUMN()-COLUMN($E21)))),SUM(OFFSET('New Projects'!S21,0,-1*($E21-1),1,$E21)))</f>
        <v>2</v>
      </c>
      <c r="T21" s="89">
        <f ca="1">IF(COLUMN()-COLUMN($E21)&lt;$E21,SUM(OFFSET('New Projects'!T21,0,-1*(COLUMN()-COLUMN($F21)),1,(COLUMN()-COLUMN($E21)))),SUM(OFFSET('New Projects'!T21,0,-1*($E21-1),1,$E21)))</f>
        <v>2</v>
      </c>
      <c r="U21" s="89">
        <f ca="1">IF(COLUMN()-COLUMN($E21)&lt;$E21,SUM(OFFSET('New Projects'!U21,0,-1*(COLUMN()-COLUMN($F21)),1,(COLUMN()-COLUMN($E21)))),SUM(OFFSET('New Projects'!U21,0,-1*($E21-1),1,$E21)))</f>
        <v>2</v>
      </c>
      <c r="V21" s="98">
        <f ca="1">IF(COLUMN()-COLUMN($E21)&lt;$E21,SUM(OFFSET('New Projects'!V21,0,-1*(COLUMN()-COLUMN($F21)),1,(COLUMN()-COLUMN($E21)))),SUM(OFFSET('New Projects'!V21,0,-1*($E21-1),1,$E21)))</f>
        <v>2</v>
      </c>
      <c r="W21" s="89">
        <f ca="1">IF(COLUMN()-COLUMN($E21)&lt;$E21,SUM(OFFSET('New Projects'!W21,0,-1*(COLUMN()-COLUMN($F21)),1,(COLUMN()-COLUMN($E21)))),SUM(OFFSET('New Projects'!W21,0,-1*($E21-1),1,$E21)))</f>
        <v>0</v>
      </c>
      <c r="X21" s="89">
        <f ca="1">IF(COLUMN()-COLUMN($E21)&lt;$E21,SUM(OFFSET('New Projects'!X21,0,-1*(COLUMN()-COLUMN($F21)),1,(COLUMN()-COLUMN($E21)))),SUM(OFFSET('New Projects'!X21,0,-1*($E21-1),1,$E21)))</f>
        <v>0</v>
      </c>
      <c r="Y21" s="89">
        <f ca="1">IF(COLUMN()-COLUMN($E21)&lt;$E21,SUM(OFFSET('New Projects'!Y21,0,-1*(COLUMN()-COLUMN($F21)),1,(COLUMN()-COLUMN($E21)))),SUM(OFFSET('New Projects'!Y21,0,-1*($E21-1),1,$E21)))</f>
        <v>0</v>
      </c>
      <c r="Z21" s="52"/>
    </row>
    <row r="22" spans="1:26" x14ac:dyDescent="0.25">
      <c r="A22" s="45">
        <f>'New Projects'!A22</f>
        <v>10001</v>
      </c>
      <c r="B22" s="45">
        <f>'New Projects'!B22</f>
        <v>15000</v>
      </c>
      <c r="C22" s="86">
        <f>'New Projects'!C22</f>
        <v>1.5</v>
      </c>
      <c r="D22" s="46" t="str">
        <f>'New Projects'!D22</f>
        <v>M</v>
      </c>
      <c r="E22" s="42">
        <f>'New Projects'!E22</f>
        <v>9</v>
      </c>
      <c r="F22" s="97">
        <f ca="1">IF(COLUMN()-COLUMN($E22)&lt;$E22,SUM(OFFSET('New Projects'!F22,0,-1*(COLUMN()-COLUMN($F22)),1,(COLUMN()-COLUMN($E22)))),SUM(OFFSET('New Projects'!F22,0,-1*($E22-1),1,$E22)))</f>
        <v>0</v>
      </c>
      <c r="G22" s="93">
        <f ca="1">IF(COLUMN()-COLUMN($E22)&lt;$E22,SUM(OFFSET('New Projects'!G22,0,-1*(COLUMN()-COLUMN($F22)),1,(COLUMN()-COLUMN($E22)))),SUM(OFFSET('New Projects'!G22,0,-1*($E22-1),1,$E22)))</f>
        <v>0</v>
      </c>
      <c r="H22" s="93">
        <f ca="1">IF(COLUMN()-COLUMN($E22)&lt;$E22,SUM(OFFSET('New Projects'!H22,0,-1*(COLUMN()-COLUMN($F22)),1,(COLUMN()-COLUMN($E22)))),SUM(OFFSET('New Projects'!H22,0,-1*($E22-1),1,$E22)))</f>
        <v>0</v>
      </c>
      <c r="I22" s="93">
        <f ca="1">IF(COLUMN()-COLUMN($E22)&lt;$E22,SUM(OFFSET('New Projects'!I22,0,-1*(COLUMN()-COLUMN($F22)),1,(COLUMN()-COLUMN($E22)))),SUM(OFFSET('New Projects'!I22,0,-1*($E22-1),1,$E22)))</f>
        <v>0</v>
      </c>
      <c r="J22" s="97">
        <f ca="1">IF(COLUMN()-COLUMN($E22)&lt;$E22,SUM(OFFSET('New Projects'!J22,0,-1*(COLUMN()-COLUMN($F22)),1,(COLUMN()-COLUMN($E22)))),SUM(OFFSET('New Projects'!J22,0,-1*($E22-1),1,$E22)))</f>
        <v>0</v>
      </c>
      <c r="K22" s="93">
        <f ca="1">IF(COLUMN()-COLUMN($E22)&lt;$E22,SUM(OFFSET('New Projects'!K22,0,-1*(COLUMN()-COLUMN($F22)),1,(COLUMN()-COLUMN($E22)))),SUM(OFFSET('New Projects'!K22,0,-1*($E22-1),1,$E22)))</f>
        <v>0</v>
      </c>
      <c r="L22" s="93">
        <f ca="1">IF(COLUMN()-COLUMN($E22)&lt;$E22,SUM(OFFSET('New Projects'!L22,0,-1*(COLUMN()-COLUMN($F22)),1,(COLUMN()-COLUMN($E22)))),SUM(OFFSET('New Projects'!L22,0,-1*($E22-1),1,$E22)))</f>
        <v>0</v>
      </c>
      <c r="M22" s="93">
        <f ca="1">IF(COLUMN()-COLUMN($E22)&lt;$E22,SUM(OFFSET('New Projects'!M22,0,-1*(COLUMN()-COLUMN($F22)),1,(COLUMN()-COLUMN($E22)))),SUM(OFFSET('New Projects'!M22,0,-1*($E22-1),1,$E22)))</f>
        <v>0</v>
      </c>
      <c r="N22" s="97">
        <f ca="1">IF(COLUMN()-COLUMN($E22)&lt;$E22,SUM(OFFSET('New Projects'!N22,0,-1*(COLUMN()-COLUMN($F22)),1,(COLUMN()-COLUMN($E22)))),SUM(OFFSET('New Projects'!N22,0,-1*($E22-1),1,$E22)))</f>
        <v>0</v>
      </c>
      <c r="O22" s="93">
        <f ca="1">IF(COLUMN()-COLUMN($E22)&lt;$E22,SUM(OFFSET('New Projects'!O22,0,-1*(COLUMN()-COLUMN($F22)),1,(COLUMN()-COLUMN($E22)))),SUM(OFFSET('New Projects'!O22,0,-1*($E22-1),1,$E22)))</f>
        <v>0</v>
      </c>
      <c r="P22" s="93">
        <f ca="1">IF(COLUMN()-COLUMN($E22)&lt;$E22,SUM(OFFSET('New Projects'!P22,0,-1*(COLUMN()-COLUMN($F22)),1,(COLUMN()-COLUMN($E22)))),SUM(OFFSET('New Projects'!P22,0,-1*($E22-1),1,$E22)))</f>
        <v>0</v>
      </c>
      <c r="Q22" s="93">
        <f ca="1">IF(COLUMN()-COLUMN($E22)&lt;$E22,SUM(OFFSET('New Projects'!Q22,0,-1*(COLUMN()-COLUMN($F22)),1,(COLUMN()-COLUMN($E22)))),SUM(OFFSET('New Projects'!Q22,0,-1*($E22-1),1,$E22)))</f>
        <v>0</v>
      </c>
      <c r="R22" s="97">
        <f ca="1">IF(COLUMN()-COLUMN($E22)&lt;$E22,SUM(OFFSET('New Projects'!R22,0,-1*(COLUMN()-COLUMN($F22)),1,(COLUMN()-COLUMN($E22)))),SUM(OFFSET('New Projects'!R22,0,-1*($E22-1),1,$E22)))</f>
        <v>0</v>
      </c>
      <c r="S22" s="93">
        <f ca="1">IF(COLUMN()-COLUMN($E22)&lt;$E22,SUM(OFFSET('New Projects'!S22,0,-1*(COLUMN()-COLUMN($F22)),1,(COLUMN()-COLUMN($E22)))),SUM(OFFSET('New Projects'!S22,0,-1*($E22-1),1,$E22)))</f>
        <v>0</v>
      </c>
      <c r="T22" s="93">
        <f ca="1">IF(COLUMN()-COLUMN($E22)&lt;$E22,SUM(OFFSET('New Projects'!T22,0,-1*(COLUMN()-COLUMN($F22)),1,(COLUMN()-COLUMN($E22)))),SUM(OFFSET('New Projects'!T22,0,-1*($E22-1),1,$E22)))</f>
        <v>0</v>
      </c>
      <c r="U22" s="93">
        <f ca="1">IF(COLUMN()-COLUMN($E22)&lt;$E22,SUM(OFFSET('New Projects'!U22,0,-1*(COLUMN()-COLUMN($F22)),1,(COLUMN()-COLUMN($E22)))),SUM(OFFSET('New Projects'!U22,0,-1*($E22-1),1,$E22)))</f>
        <v>0</v>
      </c>
      <c r="V22" s="97">
        <f ca="1">IF(COLUMN()-COLUMN($E22)&lt;$E22,SUM(OFFSET('New Projects'!V22,0,-1*(COLUMN()-COLUMN($F22)),1,(COLUMN()-COLUMN($E22)))),SUM(OFFSET('New Projects'!V22,0,-1*($E22-1),1,$E22)))</f>
        <v>0</v>
      </c>
      <c r="W22" s="93">
        <f ca="1">IF(COLUMN()-COLUMN($E22)&lt;$E22,SUM(OFFSET('New Projects'!W22,0,-1*(COLUMN()-COLUMN($F22)),1,(COLUMN()-COLUMN($E22)))),SUM(OFFSET('New Projects'!W22,0,-1*($E22-1),1,$E22)))</f>
        <v>0</v>
      </c>
      <c r="X22" s="93">
        <f ca="1">IF(COLUMN()-COLUMN($E22)&lt;$E22,SUM(OFFSET('New Projects'!X22,0,-1*(COLUMN()-COLUMN($F22)),1,(COLUMN()-COLUMN($E22)))),SUM(OFFSET('New Projects'!X22,0,-1*($E22-1),1,$E22)))</f>
        <v>0</v>
      </c>
      <c r="Y22" s="93">
        <f ca="1">IF(COLUMN()-COLUMN($E22)&lt;$E22,SUM(OFFSET('New Projects'!Y22,0,-1*(COLUMN()-COLUMN($F22)),1,(COLUMN()-COLUMN($E22)))),SUM(OFFSET('New Projects'!Y22,0,-1*($E22-1),1,$E22)))</f>
        <v>0</v>
      </c>
    </row>
    <row r="23" spans="1:26" x14ac:dyDescent="0.25">
      <c r="A23" s="45">
        <f>'New Projects'!A23</f>
        <v>10001</v>
      </c>
      <c r="B23" s="45">
        <f>'New Projects'!B23</f>
        <v>15000</v>
      </c>
      <c r="C23" s="86">
        <f>'New Projects'!C23</f>
        <v>1.5</v>
      </c>
      <c r="D23" s="46" t="str">
        <f>'New Projects'!D23</f>
        <v>H</v>
      </c>
      <c r="E23" s="42">
        <f>'New Projects'!E23</f>
        <v>10</v>
      </c>
      <c r="F23" s="97">
        <f ca="1">IF(COLUMN()-COLUMN($E23)&lt;$E23,SUM(OFFSET('New Projects'!F23,0,-1*(COLUMN()-COLUMN($F23)),1,(COLUMN()-COLUMN($E23)))),SUM(OFFSET('New Projects'!F23,0,-1*($E23-1),1,$E23)))</f>
        <v>0</v>
      </c>
      <c r="G23" s="93">
        <f ca="1">IF(COLUMN()-COLUMN($E23)&lt;$E23,SUM(OFFSET('New Projects'!G23,0,-1*(COLUMN()-COLUMN($F23)),1,(COLUMN()-COLUMN($E23)))),SUM(OFFSET('New Projects'!G23,0,-1*($E23-1),1,$E23)))</f>
        <v>0</v>
      </c>
      <c r="H23" s="93">
        <f ca="1">IF(COLUMN()-COLUMN($E23)&lt;$E23,SUM(OFFSET('New Projects'!H23,0,-1*(COLUMN()-COLUMN($F23)),1,(COLUMN()-COLUMN($E23)))),SUM(OFFSET('New Projects'!H23,0,-1*($E23-1),1,$E23)))</f>
        <v>0</v>
      </c>
      <c r="I23" s="93">
        <f ca="1">IF(COLUMN()-COLUMN($E23)&lt;$E23,SUM(OFFSET('New Projects'!I23,0,-1*(COLUMN()-COLUMN($F23)),1,(COLUMN()-COLUMN($E23)))),SUM(OFFSET('New Projects'!I23,0,-1*($E23-1),1,$E23)))</f>
        <v>0</v>
      </c>
      <c r="J23" s="97">
        <f ca="1">IF(COLUMN()-COLUMN($E23)&lt;$E23,SUM(OFFSET('New Projects'!J23,0,-1*(COLUMN()-COLUMN($F23)),1,(COLUMN()-COLUMN($E23)))),SUM(OFFSET('New Projects'!J23,0,-1*($E23-1),1,$E23)))</f>
        <v>0</v>
      </c>
      <c r="K23" s="93">
        <f ca="1">IF(COLUMN()-COLUMN($E23)&lt;$E23,SUM(OFFSET('New Projects'!K23,0,-1*(COLUMN()-COLUMN($F23)),1,(COLUMN()-COLUMN($E23)))),SUM(OFFSET('New Projects'!K23,0,-1*($E23-1),1,$E23)))</f>
        <v>0</v>
      </c>
      <c r="L23" s="93">
        <f ca="1">IF(COLUMN()-COLUMN($E23)&lt;$E23,SUM(OFFSET('New Projects'!L23,0,-1*(COLUMN()-COLUMN($F23)),1,(COLUMN()-COLUMN($E23)))),SUM(OFFSET('New Projects'!L23,0,-1*($E23-1),1,$E23)))</f>
        <v>0</v>
      </c>
      <c r="M23" s="93">
        <f ca="1">IF(COLUMN()-COLUMN($E23)&lt;$E23,SUM(OFFSET('New Projects'!M23,0,-1*(COLUMN()-COLUMN($F23)),1,(COLUMN()-COLUMN($E23)))),SUM(OFFSET('New Projects'!M23,0,-1*($E23-1),1,$E23)))</f>
        <v>0</v>
      </c>
      <c r="N23" s="97">
        <f ca="1">IF(COLUMN()-COLUMN($E23)&lt;$E23,SUM(OFFSET('New Projects'!N23,0,-1*(COLUMN()-COLUMN($F23)),1,(COLUMN()-COLUMN($E23)))),SUM(OFFSET('New Projects'!N23,0,-1*($E23-1),1,$E23)))</f>
        <v>0</v>
      </c>
      <c r="O23" s="93">
        <f ca="1">IF(COLUMN()-COLUMN($E23)&lt;$E23,SUM(OFFSET('New Projects'!O23,0,-1*(COLUMN()-COLUMN($F23)),1,(COLUMN()-COLUMN($E23)))),SUM(OFFSET('New Projects'!O23,0,-1*($E23-1),1,$E23)))</f>
        <v>0</v>
      </c>
      <c r="P23" s="93">
        <f ca="1">IF(COLUMN()-COLUMN($E23)&lt;$E23,SUM(OFFSET('New Projects'!P23,0,-1*(COLUMN()-COLUMN($F23)),1,(COLUMN()-COLUMN($E23)))),SUM(OFFSET('New Projects'!P23,0,-1*($E23-1),1,$E23)))</f>
        <v>0</v>
      </c>
      <c r="Q23" s="93">
        <f ca="1">IF(COLUMN()-COLUMN($E23)&lt;$E23,SUM(OFFSET('New Projects'!Q23,0,-1*(COLUMN()-COLUMN($F23)),1,(COLUMN()-COLUMN($E23)))),SUM(OFFSET('New Projects'!Q23,0,-1*($E23-1),1,$E23)))</f>
        <v>0</v>
      </c>
      <c r="R23" s="97">
        <f ca="1">IF(COLUMN()-COLUMN($E23)&lt;$E23,SUM(OFFSET('New Projects'!R23,0,-1*(COLUMN()-COLUMN($F23)),1,(COLUMN()-COLUMN($E23)))),SUM(OFFSET('New Projects'!R23,0,-1*($E23-1),1,$E23)))</f>
        <v>0</v>
      </c>
      <c r="S23" s="93">
        <f ca="1">IF(COLUMN()-COLUMN($E23)&lt;$E23,SUM(OFFSET('New Projects'!S23,0,-1*(COLUMN()-COLUMN($F23)),1,(COLUMN()-COLUMN($E23)))),SUM(OFFSET('New Projects'!S23,0,-1*($E23-1),1,$E23)))</f>
        <v>0</v>
      </c>
      <c r="T23" s="93">
        <f ca="1">IF(COLUMN()-COLUMN($E23)&lt;$E23,SUM(OFFSET('New Projects'!T23,0,-1*(COLUMN()-COLUMN($F23)),1,(COLUMN()-COLUMN($E23)))),SUM(OFFSET('New Projects'!T23,0,-1*($E23-1),1,$E23)))</f>
        <v>0</v>
      </c>
      <c r="U23" s="93">
        <f ca="1">IF(COLUMN()-COLUMN($E23)&lt;$E23,SUM(OFFSET('New Projects'!U23,0,-1*(COLUMN()-COLUMN($F23)),1,(COLUMN()-COLUMN($E23)))),SUM(OFFSET('New Projects'!U23,0,-1*($E23-1),1,$E23)))</f>
        <v>0</v>
      </c>
      <c r="V23" s="97">
        <f ca="1">IF(COLUMN()-COLUMN($E23)&lt;$E23,SUM(OFFSET('New Projects'!V23,0,-1*(COLUMN()-COLUMN($F23)),1,(COLUMN()-COLUMN($E23)))),SUM(OFFSET('New Projects'!V23,0,-1*($E23-1),1,$E23)))</f>
        <v>0</v>
      </c>
      <c r="W23" s="93">
        <f ca="1">IF(COLUMN()-COLUMN($E23)&lt;$E23,SUM(OFFSET('New Projects'!W23,0,-1*(COLUMN()-COLUMN($F23)),1,(COLUMN()-COLUMN($E23)))),SUM(OFFSET('New Projects'!W23,0,-1*($E23-1),1,$E23)))</f>
        <v>0</v>
      </c>
      <c r="X23" s="93">
        <f ca="1">IF(COLUMN()-COLUMN($E23)&lt;$E23,SUM(OFFSET('New Projects'!X23,0,-1*(COLUMN()-COLUMN($F23)),1,(COLUMN()-COLUMN($E23)))),SUM(OFFSET('New Projects'!X23,0,-1*($E23-1),1,$E23)))</f>
        <v>0</v>
      </c>
      <c r="Y23" s="93">
        <f ca="1">IF(COLUMN()-COLUMN($E23)&lt;$E23,SUM(OFFSET('New Projects'!Y23,0,-1*(COLUMN()-COLUMN($F23)),1,(COLUMN()-COLUMN($E23)))),SUM(OFFSET('New Projects'!Y23,0,-1*($E23-1),1,$E23)))</f>
        <v>0</v>
      </c>
    </row>
    <row r="24" spans="1:26" x14ac:dyDescent="0.25">
      <c r="A24" s="45">
        <f>'New Projects'!A24</f>
        <v>10001</v>
      </c>
      <c r="B24" s="45">
        <f>'New Projects'!B24</f>
        <v>15000</v>
      </c>
      <c r="C24" s="86">
        <f>'New Projects'!C24</f>
        <v>1.5</v>
      </c>
      <c r="D24" s="42" t="str">
        <f>'New Projects'!D24</f>
        <v>Very Hard</v>
      </c>
      <c r="E24" s="42">
        <f>'New Projects'!E24</f>
        <v>11</v>
      </c>
      <c r="F24" s="97">
        <f ca="1">IF(COLUMN()-COLUMN($E24)&lt;$E24,SUM(OFFSET('New Projects'!F24,0,-1*(COLUMN()-COLUMN($F24)),1,(COLUMN()-COLUMN($E24)))),SUM(OFFSET('New Projects'!F24,0,-1*($E24-1),1,$E24)))</f>
        <v>0</v>
      </c>
      <c r="G24" s="93">
        <f ca="1">IF(COLUMN()-COLUMN($E24)&lt;$E24,SUM(OFFSET('New Projects'!G24,0,-1*(COLUMN()-COLUMN($F24)),1,(COLUMN()-COLUMN($E24)))),SUM(OFFSET('New Projects'!G24,0,-1*($E24-1),1,$E24)))</f>
        <v>0</v>
      </c>
      <c r="H24" s="93">
        <f ca="1">IF(COLUMN()-COLUMN($E24)&lt;$E24,SUM(OFFSET('New Projects'!H24,0,-1*(COLUMN()-COLUMN($F24)),1,(COLUMN()-COLUMN($E24)))),SUM(OFFSET('New Projects'!H24,0,-1*($E24-1),1,$E24)))</f>
        <v>0</v>
      </c>
      <c r="I24" s="93">
        <f ca="1">IF(COLUMN()-COLUMN($E24)&lt;$E24,SUM(OFFSET('New Projects'!I24,0,-1*(COLUMN()-COLUMN($F24)),1,(COLUMN()-COLUMN($E24)))),SUM(OFFSET('New Projects'!I24,0,-1*($E24-1),1,$E24)))</f>
        <v>0</v>
      </c>
      <c r="J24" s="97">
        <f ca="1">IF(COLUMN()-COLUMN($E24)&lt;$E24,SUM(OFFSET('New Projects'!J24,0,-1*(COLUMN()-COLUMN($F24)),1,(COLUMN()-COLUMN($E24)))),SUM(OFFSET('New Projects'!J24,0,-1*($E24-1),1,$E24)))</f>
        <v>0</v>
      </c>
      <c r="K24" s="93">
        <f ca="1">IF(COLUMN()-COLUMN($E24)&lt;$E24,SUM(OFFSET('New Projects'!K24,0,-1*(COLUMN()-COLUMN($F24)),1,(COLUMN()-COLUMN($E24)))),SUM(OFFSET('New Projects'!K24,0,-1*($E24-1),1,$E24)))</f>
        <v>0</v>
      </c>
      <c r="L24" s="93">
        <f ca="1">IF(COLUMN()-COLUMN($E24)&lt;$E24,SUM(OFFSET('New Projects'!L24,0,-1*(COLUMN()-COLUMN($F24)),1,(COLUMN()-COLUMN($E24)))),SUM(OFFSET('New Projects'!L24,0,-1*($E24-1),1,$E24)))</f>
        <v>0</v>
      </c>
      <c r="M24" s="93">
        <f ca="1">IF(COLUMN()-COLUMN($E24)&lt;$E24,SUM(OFFSET('New Projects'!M24,0,-1*(COLUMN()-COLUMN($F24)),1,(COLUMN()-COLUMN($E24)))),SUM(OFFSET('New Projects'!M24,0,-1*($E24-1),1,$E24)))</f>
        <v>1</v>
      </c>
      <c r="N24" s="97">
        <f ca="1">IF(COLUMN()-COLUMN($E24)&lt;$E24,SUM(OFFSET('New Projects'!N24,0,-1*(COLUMN()-COLUMN($F24)),1,(COLUMN()-COLUMN($E24)))),SUM(OFFSET('New Projects'!N24,0,-1*($E24-1),1,$E24)))</f>
        <v>1</v>
      </c>
      <c r="O24" s="93">
        <f ca="1">IF(COLUMN()-COLUMN($E24)&lt;$E24,SUM(OFFSET('New Projects'!O24,0,-1*(COLUMN()-COLUMN($F24)),1,(COLUMN()-COLUMN($E24)))),SUM(OFFSET('New Projects'!O24,0,-1*($E24-1),1,$E24)))</f>
        <v>1</v>
      </c>
      <c r="P24" s="93">
        <f ca="1">IF(COLUMN()-COLUMN($E24)&lt;$E24,SUM(OFFSET('New Projects'!P24,0,-1*(COLUMN()-COLUMN($F24)),1,(COLUMN()-COLUMN($E24)))),SUM(OFFSET('New Projects'!P24,0,-1*($E24-1),1,$E24)))</f>
        <v>1</v>
      </c>
      <c r="Q24" s="93">
        <f ca="1">IF(COLUMN()-COLUMN($E24)&lt;$E24,SUM(OFFSET('New Projects'!Q24,0,-1*(COLUMN()-COLUMN($F24)),1,(COLUMN()-COLUMN($E24)))),SUM(OFFSET('New Projects'!Q24,0,-1*($E24-1),1,$E24)))</f>
        <v>1</v>
      </c>
      <c r="R24" s="97">
        <f ca="1">IF(COLUMN()-COLUMN($E24)&lt;$E24,SUM(OFFSET('New Projects'!R24,0,-1*(COLUMN()-COLUMN($F24)),1,(COLUMN()-COLUMN($E24)))),SUM(OFFSET('New Projects'!R24,0,-1*($E24-1),1,$E24)))</f>
        <v>1</v>
      </c>
      <c r="S24" s="93">
        <f ca="1">IF(COLUMN()-COLUMN($E24)&lt;$E24,SUM(OFFSET('New Projects'!S24,0,-1*(COLUMN()-COLUMN($F24)),1,(COLUMN()-COLUMN($E24)))),SUM(OFFSET('New Projects'!S24,0,-1*($E24-1),1,$E24)))</f>
        <v>1</v>
      </c>
      <c r="T24" s="93">
        <f ca="1">IF(COLUMN()-COLUMN($E24)&lt;$E24,SUM(OFFSET('New Projects'!T24,0,-1*(COLUMN()-COLUMN($F24)),1,(COLUMN()-COLUMN($E24)))),SUM(OFFSET('New Projects'!T24,0,-1*($E24-1),1,$E24)))</f>
        <v>1</v>
      </c>
      <c r="U24" s="93">
        <f ca="1">IF(COLUMN()-COLUMN($E24)&lt;$E24,SUM(OFFSET('New Projects'!U24,0,-1*(COLUMN()-COLUMN($F24)),1,(COLUMN()-COLUMN($E24)))),SUM(OFFSET('New Projects'!U24,0,-1*($E24-1),1,$E24)))</f>
        <v>1</v>
      </c>
      <c r="V24" s="97">
        <f ca="1">IF(COLUMN()-COLUMN($E24)&lt;$E24,SUM(OFFSET('New Projects'!V24,0,-1*(COLUMN()-COLUMN($F24)),1,(COLUMN()-COLUMN($E24)))),SUM(OFFSET('New Projects'!V24,0,-1*($E24-1),1,$E24)))</f>
        <v>1</v>
      </c>
      <c r="W24" s="93">
        <f ca="1">IF(COLUMN()-COLUMN($E24)&lt;$E24,SUM(OFFSET('New Projects'!W24,0,-1*(COLUMN()-COLUMN($F24)),1,(COLUMN()-COLUMN($E24)))),SUM(OFFSET('New Projects'!W24,0,-1*($E24-1),1,$E24)))</f>
        <v>1</v>
      </c>
      <c r="X24" s="93">
        <f ca="1">IF(COLUMN()-COLUMN($E24)&lt;$E24,SUM(OFFSET('New Projects'!X24,0,-1*(COLUMN()-COLUMN($F24)),1,(COLUMN()-COLUMN($E24)))),SUM(OFFSET('New Projects'!X24,0,-1*($E24-1),1,$E24)))</f>
        <v>0</v>
      </c>
      <c r="Y24" s="93">
        <f ca="1">IF(COLUMN()-COLUMN($E24)&lt;$E24,SUM(OFFSET('New Projects'!Y24,0,-1*(COLUMN()-COLUMN($F24)),1,(COLUMN()-COLUMN($E24)))),SUM(OFFSET('New Projects'!Y24,0,-1*($E24-1),1,$E24)))</f>
        <v>0</v>
      </c>
    </row>
    <row r="25" spans="1:26" x14ac:dyDescent="0.25">
      <c r="A25" s="45">
        <f>'New Projects'!A25</f>
        <v>10001</v>
      </c>
      <c r="B25" s="45">
        <f>'New Projects'!B25</f>
        <v>15000</v>
      </c>
      <c r="C25" s="86">
        <f>'New Projects'!C25</f>
        <v>1.5</v>
      </c>
      <c r="D25" s="42" t="str">
        <f>'New Projects'!D25</f>
        <v>Extra Hard</v>
      </c>
      <c r="E25" s="42">
        <f>'New Projects'!E25</f>
        <v>12</v>
      </c>
      <c r="F25" s="97">
        <f ca="1">IF(COLUMN()-COLUMN($E25)&lt;$E25,SUM(OFFSET('New Projects'!F25,0,-1*(COLUMN()-COLUMN($F25)),1,(COLUMN()-COLUMN($E25)))),SUM(OFFSET('New Projects'!F25,0,-1*($E25-1),1,$E25)))</f>
        <v>0</v>
      </c>
      <c r="G25" s="93">
        <f ca="1">IF(COLUMN()-COLUMN($E25)&lt;$E25,SUM(OFFSET('New Projects'!G25,0,-1*(COLUMN()-COLUMN($F25)),1,(COLUMN()-COLUMN($E25)))),SUM(OFFSET('New Projects'!G25,0,-1*($E25-1),1,$E25)))</f>
        <v>0</v>
      </c>
      <c r="H25" s="93">
        <f ca="1">IF(COLUMN()-COLUMN($E25)&lt;$E25,SUM(OFFSET('New Projects'!H25,0,-1*(COLUMN()-COLUMN($F25)),1,(COLUMN()-COLUMN($E25)))),SUM(OFFSET('New Projects'!H25,0,-1*($E25-1),1,$E25)))</f>
        <v>0</v>
      </c>
      <c r="I25" s="93">
        <f ca="1">IF(COLUMN()-COLUMN($E25)&lt;$E25,SUM(OFFSET('New Projects'!I25,0,-1*(COLUMN()-COLUMN($F25)),1,(COLUMN()-COLUMN($E25)))),SUM(OFFSET('New Projects'!I25,0,-1*($E25-1),1,$E25)))</f>
        <v>0</v>
      </c>
      <c r="J25" s="97">
        <f ca="1">IF(COLUMN()-COLUMN($E25)&lt;$E25,SUM(OFFSET('New Projects'!J25,0,-1*(COLUMN()-COLUMN($F25)),1,(COLUMN()-COLUMN($E25)))),SUM(OFFSET('New Projects'!J25,0,-1*($E25-1),1,$E25)))</f>
        <v>0</v>
      </c>
      <c r="K25" s="93">
        <f ca="1">IF(COLUMN()-COLUMN($E25)&lt;$E25,SUM(OFFSET('New Projects'!K25,0,-1*(COLUMN()-COLUMN($F25)),1,(COLUMN()-COLUMN($E25)))),SUM(OFFSET('New Projects'!K25,0,-1*($E25-1),1,$E25)))</f>
        <v>0</v>
      </c>
      <c r="L25" s="93">
        <f ca="1">IF(COLUMN()-COLUMN($E25)&lt;$E25,SUM(OFFSET('New Projects'!L25,0,-1*(COLUMN()-COLUMN($F25)),1,(COLUMN()-COLUMN($E25)))),SUM(OFFSET('New Projects'!L25,0,-1*($E25-1),1,$E25)))</f>
        <v>0</v>
      </c>
      <c r="M25" s="93">
        <f ca="1">IF(COLUMN()-COLUMN($E25)&lt;$E25,SUM(OFFSET('New Projects'!M25,0,-1*(COLUMN()-COLUMN($F25)),1,(COLUMN()-COLUMN($E25)))),SUM(OFFSET('New Projects'!M25,0,-1*($E25-1),1,$E25)))</f>
        <v>0</v>
      </c>
      <c r="N25" s="97">
        <f ca="1">IF(COLUMN()-COLUMN($E25)&lt;$E25,SUM(OFFSET('New Projects'!N25,0,-1*(COLUMN()-COLUMN($F25)),1,(COLUMN()-COLUMN($E25)))),SUM(OFFSET('New Projects'!N25,0,-1*($E25-1),1,$E25)))</f>
        <v>0</v>
      </c>
      <c r="O25" s="93">
        <f ca="1">IF(COLUMN()-COLUMN($E25)&lt;$E25,SUM(OFFSET('New Projects'!O25,0,-1*(COLUMN()-COLUMN($F25)),1,(COLUMN()-COLUMN($E25)))),SUM(OFFSET('New Projects'!O25,0,-1*($E25-1),1,$E25)))</f>
        <v>3</v>
      </c>
      <c r="P25" s="93">
        <f ca="1">IF(COLUMN()-COLUMN($E25)&lt;$E25,SUM(OFFSET('New Projects'!P25,0,-1*(COLUMN()-COLUMN($F25)),1,(COLUMN()-COLUMN($E25)))),SUM(OFFSET('New Projects'!P25,0,-1*($E25-1),1,$E25)))</f>
        <v>3</v>
      </c>
      <c r="Q25" s="93">
        <f ca="1">IF(COLUMN()-COLUMN($E25)&lt;$E25,SUM(OFFSET('New Projects'!Q25,0,-1*(COLUMN()-COLUMN($F25)),1,(COLUMN()-COLUMN($E25)))),SUM(OFFSET('New Projects'!Q25,0,-1*($E25-1),1,$E25)))</f>
        <v>3</v>
      </c>
      <c r="R25" s="97">
        <f ca="1">IF(COLUMN()-COLUMN($E25)&lt;$E25,SUM(OFFSET('New Projects'!R25,0,-1*(COLUMN()-COLUMN($F25)),1,(COLUMN()-COLUMN($E25)))),SUM(OFFSET('New Projects'!R25,0,-1*($E25-1),1,$E25)))</f>
        <v>3</v>
      </c>
      <c r="S25" s="93">
        <f ca="1">IF(COLUMN()-COLUMN($E25)&lt;$E25,SUM(OFFSET('New Projects'!S25,0,-1*(COLUMN()-COLUMN($F25)),1,(COLUMN()-COLUMN($E25)))),SUM(OFFSET('New Projects'!S25,0,-1*($E25-1),1,$E25)))</f>
        <v>3</v>
      </c>
      <c r="T25" s="93">
        <f ca="1">IF(COLUMN()-COLUMN($E25)&lt;$E25,SUM(OFFSET('New Projects'!T25,0,-1*(COLUMN()-COLUMN($F25)),1,(COLUMN()-COLUMN($E25)))),SUM(OFFSET('New Projects'!T25,0,-1*($E25-1),1,$E25)))</f>
        <v>3</v>
      </c>
      <c r="U25" s="93">
        <f ca="1">IF(COLUMN()-COLUMN($E25)&lt;$E25,SUM(OFFSET('New Projects'!U25,0,-1*(COLUMN()-COLUMN($F25)),1,(COLUMN()-COLUMN($E25)))),SUM(OFFSET('New Projects'!U25,0,-1*($E25-1),1,$E25)))</f>
        <v>3</v>
      </c>
      <c r="V25" s="97">
        <f ca="1">IF(COLUMN()-COLUMN($E25)&lt;$E25,SUM(OFFSET('New Projects'!V25,0,-1*(COLUMN()-COLUMN($F25)),1,(COLUMN()-COLUMN($E25)))),SUM(OFFSET('New Projects'!V25,0,-1*($E25-1),1,$E25)))</f>
        <v>3</v>
      </c>
      <c r="W25" s="93">
        <f ca="1">IF(COLUMN()-COLUMN($E25)&lt;$E25,SUM(OFFSET('New Projects'!W25,0,-1*(COLUMN()-COLUMN($F25)),1,(COLUMN()-COLUMN($E25)))),SUM(OFFSET('New Projects'!W25,0,-1*($E25-1),1,$E25)))</f>
        <v>3</v>
      </c>
      <c r="X25" s="93">
        <f ca="1">IF(COLUMN()-COLUMN($E25)&lt;$E25,SUM(OFFSET('New Projects'!X25,0,-1*(COLUMN()-COLUMN($F25)),1,(COLUMN()-COLUMN($E25)))),SUM(OFFSET('New Projects'!X25,0,-1*($E25-1),1,$E25)))</f>
        <v>3</v>
      </c>
      <c r="Y25" s="93">
        <f ca="1">IF(COLUMN()-COLUMN($E25)&lt;$E25,SUM(OFFSET('New Projects'!Y25,0,-1*(COLUMN()-COLUMN($F25)),1,(COLUMN()-COLUMN($E25)))),SUM(OFFSET('New Projects'!Y25,0,-1*($E25-1),1,$E25)))</f>
        <v>3</v>
      </c>
    </row>
    <row r="26" spans="1:26" s="53" customFormat="1" x14ac:dyDescent="0.25">
      <c r="A26" s="50">
        <f>'New Projects'!A26</f>
        <v>15001</v>
      </c>
      <c r="B26" s="50">
        <f>'New Projects'!B26</f>
        <v>20000</v>
      </c>
      <c r="C26" s="85">
        <f>'New Projects'!C26</f>
        <v>1.7</v>
      </c>
      <c r="D26" s="51" t="str">
        <f>'New Projects'!D26</f>
        <v>E</v>
      </c>
      <c r="E26" s="54">
        <f>'New Projects'!E26</f>
        <v>8</v>
      </c>
      <c r="F26" s="98">
        <f ca="1">IF(COLUMN()-COLUMN($E26)&lt;$E26,SUM(OFFSET('New Projects'!F26,0,-1*(COLUMN()-COLUMN($F26)),1,(COLUMN()-COLUMN($E26)))),SUM(OFFSET('New Projects'!F26,0,-1*($E26-1),1,$E26)))</f>
        <v>0</v>
      </c>
      <c r="G26" s="89">
        <f ca="1">IF(COLUMN()-COLUMN($E26)&lt;$E26,SUM(OFFSET('New Projects'!G26,0,-1*(COLUMN()-COLUMN($F26)),1,(COLUMN()-COLUMN($E26)))),SUM(OFFSET('New Projects'!G26,0,-1*($E26-1),1,$E26)))</f>
        <v>0</v>
      </c>
      <c r="H26" s="89">
        <f ca="1">IF(COLUMN()-COLUMN($E26)&lt;$E26,SUM(OFFSET('New Projects'!H26,0,-1*(COLUMN()-COLUMN($F26)),1,(COLUMN()-COLUMN($E26)))),SUM(OFFSET('New Projects'!H26,0,-1*($E26-1),1,$E26)))</f>
        <v>0</v>
      </c>
      <c r="I26" s="89">
        <f ca="1">IF(COLUMN()-COLUMN($E26)&lt;$E26,SUM(OFFSET('New Projects'!I26,0,-1*(COLUMN()-COLUMN($F26)),1,(COLUMN()-COLUMN($E26)))),SUM(OFFSET('New Projects'!I26,0,-1*($E26-1),1,$E26)))</f>
        <v>0</v>
      </c>
      <c r="J26" s="98">
        <f ca="1">IF(COLUMN()-COLUMN($E26)&lt;$E26,SUM(OFFSET('New Projects'!J26,0,-1*(COLUMN()-COLUMN($F26)),1,(COLUMN()-COLUMN($E26)))),SUM(OFFSET('New Projects'!J26,0,-1*($E26-1),1,$E26)))</f>
        <v>0</v>
      </c>
      <c r="K26" s="89">
        <f ca="1">IF(COLUMN()-COLUMN($E26)&lt;$E26,SUM(OFFSET('New Projects'!K26,0,-1*(COLUMN()-COLUMN($F26)),1,(COLUMN()-COLUMN($E26)))),SUM(OFFSET('New Projects'!K26,0,-1*($E26-1),1,$E26)))</f>
        <v>0</v>
      </c>
      <c r="L26" s="89">
        <f ca="1">IF(COLUMN()-COLUMN($E26)&lt;$E26,SUM(OFFSET('New Projects'!L26,0,-1*(COLUMN()-COLUMN($F26)),1,(COLUMN()-COLUMN($E26)))),SUM(OFFSET('New Projects'!L26,0,-1*($E26-1),1,$E26)))</f>
        <v>0</v>
      </c>
      <c r="M26" s="89">
        <f ca="1">IF(COLUMN()-COLUMN($E26)&lt;$E26,SUM(OFFSET('New Projects'!M26,0,-1*(COLUMN()-COLUMN($F26)),1,(COLUMN()-COLUMN($E26)))),SUM(OFFSET('New Projects'!M26,0,-1*($E26-1),1,$E26)))</f>
        <v>0</v>
      </c>
      <c r="N26" s="98">
        <f ca="1">IF(COLUMN()-COLUMN($E26)&lt;$E26,SUM(OFFSET('New Projects'!N26,0,-1*(COLUMN()-COLUMN($F26)),1,(COLUMN()-COLUMN($E26)))),SUM(OFFSET('New Projects'!N26,0,-1*($E26-1),1,$E26)))</f>
        <v>0</v>
      </c>
      <c r="O26" s="89">
        <f ca="1">IF(COLUMN()-COLUMN($E26)&lt;$E26,SUM(OFFSET('New Projects'!O26,0,-1*(COLUMN()-COLUMN($F26)),1,(COLUMN()-COLUMN($E26)))),SUM(OFFSET('New Projects'!O26,0,-1*($E26-1),1,$E26)))</f>
        <v>0</v>
      </c>
      <c r="P26" s="89">
        <f ca="1">IF(COLUMN()-COLUMN($E26)&lt;$E26,SUM(OFFSET('New Projects'!P26,0,-1*(COLUMN()-COLUMN($F26)),1,(COLUMN()-COLUMN($E26)))),SUM(OFFSET('New Projects'!P26,0,-1*($E26-1),1,$E26)))</f>
        <v>0</v>
      </c>
      <c r="Q26" s="89">
        <f ca="1">IF(COLUMN()-COLUMN($E26)&lt;$E26,SUM(OFFSET('New Projects'!Q26,0,-1*(COLUMN()-COLUMN($F26)),1,(COLUMN()-COLUMN($E26)))),SUM(OFFSET('New Projects'!Q26,0,-1*($E26-1),1,$E26)))</f>
        <v>0</v>
      </c>
      <c r="R26" s="98">
        <f ca="1">IF(COLUMN()-COLUMN($E26)&lt;$E26,SUM(OFFSET('New Projects'!R26,0,-1*(COLUMN()-COLUMN($F26)),1,(COLUMN()-COLUMN($E26)))),SUM(OFFSET('New Projects'!R26,0,-1*($E26-1),1,$E26)))</f>
        <v>0</v>
      </c>
      <c r="S26" s="89">
        <f ca="1">IF(COLUMN()-COLUMN($E26)&lt;$E26,SUM(OFFSET('New Projects'!S26,0,-1*(COLUMN()-COLUMN($F26)),1,(COLUMN()-COLUMN($E26)))),SUM(OFFSET('New Projects'!S26,0,-1*($E26-1),1,$E26)))</f>
        <v>5</v>
      </c>
      <c r="T26" s="89">
        <f ca="1">IF(COLUMN()-COLUMN($E26)&lt;$E26,SUM(OFFSET('New Projects'!T26,0,-1*(COLUMN()-COLUMN($F26)),1,(COLUMN()-COLUMN($E26)))),SUM(OFFSET('New Projects'!T26,0,-1*($E26-1),1,$E26)))</f>
        <v>5</v>
      </c>
      <c r="U26" s="89">
        <f ca="1">IF(COLUMN()-COLUMN($E26)&lt;$E26,SUM(OFFSET('New Projects'!U26,0,-1*(COLUMN()-COLUMN($F26)),1,(COLUMN()-COLUMN($E26)))),SUM(OFFSET('New Projects'!U26,0,-1*($E26-1),1,$E26)))</f>
        <v>5</v>
      </c>
      <c r="V26" s="98">
        <f ca="1">IF(COLUMN()-COLUMN($E26)&lt;$E26,SUM(OFFSET('New Projects'!V26,0,-1*(COLUMN()-COLUMN($F26)),1,(COLUMN()-COLUMN($E26)))),SUM(OFFSET('New Projects'!V26,0,-1*($E26-1),1,$E26)))</f>
        <v>5</v>
      </c>
      <c r="W26" s="89">
        <f ca="1">IF(COLUMN()-COLUMN($E26)&lt;$E26,SUM(OFFSET('New Projects'!W26,0,-1*(COLUMN()-COLUMN($F26)),1,(COLUMN()-COLUMN($E26)))),SUM(OFFSET('New Projects'!W26,0,-1*($E26-1),1,$E26)))</f>
        <v>5</v>
      </c>
      <c r="X26" s="89">
        <f ca="1">IF(COLUMN()-COLUMN($E26)&lt;$E26,SUM(OFFSET('New Projects'!X26,0,-1*(COLUMN()-COLUMN($F26)),1,(COLUMN()-COLUMN($E26)))),SUM(OFFSET('New Projects'!X26,0,-1*($E26-1),1,$E26)))</f>
        <v>5</v>
      </c>
      <c r="Y26" s="89">
        <f ca="1">IF(COLUMN()-COLUMN($E26)&lt;$E26,SUM(OFFSET('New Projects'!Y26,0,-1*(COLUMN()-COLUMN($F26)),1,(COLUMN()-COLUMN($E26)))),SUM(OFFSET('New Projects'!Y26,0,-1*($E26-1),1,$E26)))</f>
        <v>5</v>
      </c>
      <c r="Z26" s="52"/>
    </row>
    <row r="27" spans="1:26" x14ac:dyDescent="0.25">
      <c r="A27" s="45">
        <f>'New Projects'!A27</f>
        <v>15001</v>
      </c>
      <c r="B27" s="45">
        <f>'New Projects'!B27</f>
        <v>20000</v>
      </c>
      <c r="C27" s="86">
        <f>'New Projects'!C27</f>
        <v>1.7</v>
      </c>
      <c r="D27" s="46" t="str">
        <f>'New Projects'!D27</f>
        <v>M</v>
      </c>
      <c r="E27" s="42">
        <f>'New Projects'!E27</f>
        <v>9</v>
      </c>
      <c r="F27" s="97">
        <f ca="1">IF(COLUMN()-COLUMN($E27)&lt;$E27,SUM(OFFSET('New Projects'!F27,0,-1*(COLUMN()-COLUMN($F27)),1,(COLUMN()-COLUMN($E27)))),SUM(OFFSET('New Projects'!F27,0,-1*($E27-1),1,$E27)))</f>
        <v>0</v>
      </c>
      <c r="G27" s="93">
        <f ca="1">IF(COLUMN()-COLUMN($E27)&lt;$E27,SUM(OFFSET('New Projects'!G27,0,-1*(COLUMN()-COLUMN($F27)),1,(COLUMN()-COLUMN($E27)))),SUM(OFFSET('New Projects'!G27,0,-1*($E27-1),1,$E27)))</f>
        <v>0</v>
      </c>
      <c r="H27" s="93">
        <f ca="1">IF(COLUMN()-COLUMN($E27)&lt;$E27,SUM(OFFSET('New Projects'!H27,0,-1*(COLUMN()-COLUMN($F27)),1,(COLUMN()-COLUMN($E27)))),SUM(OFFSET('New Projects'!H27,0,-1*($E27-1),1,$E27)))</f>
        <v>0</v>
      </c>
      <c r="I27" s="93">
        <f ca="1">IF(COLUMN()-COLUMN($E27)&lt;$E27,SUM(OFFSET('New Projects'!I27,0,-1*(COLUMN()-COLUMN($F27)),1,(COLUMN()-COLUMN($E27)))),SUM(OFFSET('New Projects'!I27,0,-1*($E27-1),1,$E27)))</f>
        <v>0</v>
      </c>
      <c r="J27" s="97">
        <f ca="1">IF(COLUMN()-COLUMN($E27)&lt;$E27,SUM(OFFSET('New Projects'!J27,0,-1*(COLUMN()-COLUMN($F27)),1,(COLUMN()-COLUMN($E27)))),SUM(OFFSET('New Projects'!J27,0,-1*($E27-1),1,$E27)))</f>
        <v>0</v>
      </c>
      <c r="K27" s="93">
        <f ca="1">IF(COLUMN()-COLUMN($E27)&lt;$E27,SUM(OFFSET('New Projects'!K27,0,-1*(COLUMN()-COLUMN($F27)),1,(COLUMN()-COLUMN($E27)))),SUM(OFFSET('New Projects'!K27,0,-1*($E27-1),1,$E27)))</f>
        <v>0</v>
      </c>
      <c r="L27" s="93">
        <f ca="1">IF(COLUMN()-COLUMN($E27)&lt;$E27,SUM(OFFSET('New Projects'!L27,0,-1*(COLUMN()-COLUMN($F27)),1,(COLUMN()-COLUMN($E27)))),SUM(OFFSET('New Projects'!L27,0,-1*($E27-1),1,$E27)))</f>
        <v>0</v>
      </c>
      <c r="M27" s="93">
        <f ca="1">IF(COLUMN()-COLUMN($E27)&lt;$E27,SUM(OFFSET('New Projects'!M27,0,-1*(COLUMN()-COLUMN($F27)),1,(COLUMN()-COLUMN($E27)))),SUM(OFFSET('New Projects'!M27,0,-1*($E27-1),1,$E27)))</f>
        <v>0</v>
      </c>
      <c r="N27" s="97">
        <f ca="1">IF(COLUMN()-COLUMN($E27)&lt;$E27,SUM(OFFSET('New Projects'!N27,0,-1*(COLUMN()-COLUMN($F27)),1,(COLUMN()-COLUMN($E27)))),SUM(OFFSET('New Projects'!N27,0,-1*($E27-1),1,$E27)))</f>
        <v>0</v>
      </c>
      <c r="O27" s="93">
        <f ca="1">IF(COLUMN()-COLUMN($E27)&lt;$E27,SUM(OFFSET('New Projects'!O27,0,-1*(COLUMN()-COLUMN($F27)),1,(COLUMN()-COLUMN($E27)))),SUM(OFFSET('New Projects'!O27,0,-1*($E27-1),1,$E27)))</f>
        <v>0</v>
      </c>
      <c r="P27" s="93">
        <f ca="1">IF(COLUMN()-COLUMN($E27)&lt;$E27,SUM(OFFSET('New Projects'!P27,0,-1*(COLUMN()-COLUMN($F27)),1,(COLUMN()-COLUMN($E27)))),SUM(OFFSET('New Projects'!P27,0,-1*($E27-1),1,$E27)))</f>
        <v>0</v>
      </c>
      <c r="Q27" s="93">
        <f ca="1">IF(COLUMN()-COLUMN($E27)&lt;$E27,SUM(OFFSET('New Projects'!Q27,0,-1*(COLUMN()-COLUMN($F27)),1,(COLUMN()-COLUMN($E27)))),SUM(OFFSET('New Projects'!Q27,0,-1*($E27-1),1,$E27)))</f>
        <v>0</v>
      </c>
      <c r="R27" s="97">
        <f ca="1">IF(COLUMN()-COLUMN($E27)&lt;$E27,SUM(OFFSET('New Projects'!R27,0,-1*(COLUMN()-COLUMN($F27)),1,(COLUMN()-COLUMN($E27)))),SUM(OFFSET('New Projects'!R27,0,-1*($E27-1),1,$E27)))</f>
        <v>0</v>
      </c>
      <c r="S27" s="93">
        <f ca="1">IF(COLUMN()-COLUMN($E27)&lt;$E27,SUM(OFFSET('New Projects'!S27,0,-1*(COLUMN()-COLUMN($F27)),1,(COLUMN()-COLUMN($E27)))),SUM(OFFSET('New Projects'!S27,0,-1*($E27-1),1,$E27)))</f>
        <v>0</v>
      </c>
      <c r="T27" s="93">
        <f ca="1">IF(COLUMN()-COLUMN($E27)&lt;$E27,SUM(OFFSET('New Projects'!T27,0,-1*(COLUMN()-COLUMN($F27)),1,(COLUMN()-COLUMN($E27)))),SUM(OFFSET('New Projects'!T27,0,-1*($E27-1),1,$E27)))</f>
        <v>0</v>
      </c>
      <c r="U27" s="93">
        <f ca="1">IF(COLUMN()-COLUMN($E27)&lt;$E27,SUM(OFFSET('New Projects'!U27,0,-1*(COLUMN()-COLUMN($F27)),1,(COLUMN()-COLUMN($E27)))),SUM(OFFSET('New Projects'!U27,0,-1*($E27-1),1,$E27)))</f>
        <v>0</v>
      </c>
      <c r="V27" s="97">
        <f ca="1">IF(COLUMN()-COLUMN($E27)&lt;$E27,SUM(OFFSET('New Projects'!V27,0,-1*(COLUMN()-COLUMN($F27)),1,(COLUMN()-COLUMN($E27)))),SUM(OFFSET('New Projects'!V27,0,-1*($E27-1),1,$E27)))</f>
        <v>0</v>
      </c>
      <c r="W27" s="93">
        <f ca="1">IF(COLUMN()-COLUMN($E27)&lt;$E27,SUM(OFFSET('New Projects'!W27,0,-1*(COLUMN()-COLUMN($F27)),1,(COLUMN()-COLUMN($E27)))),SUM(OFFSET('New Projects'!W27,0,-1*($E27-1),1,$E27)))</f>
        <v>0</v>
      </c>
      <c r="X27" s="93">
        <f ca="1">IF(COLUMN()-COLUMN($E27)&lt;$E27,SUM(OFFSET('New Projects'!X27,0,-1*(COLUMN()-COLUMN($F27)),1,(COLUMN()-COLUMN($E27)))),SUM(OFFSET('New Projects'!X27,0,-1*($E27-1),1,$E27)))</f>
        <v>0</v>
      </c>
      <c r="Y27" s="93">
        <f ca="1">IF(COLUMN()-COLUMN($E27)&lt;$E27,SUM(OFFSET('New Projects'!Y27,0,-1*(COLUMN()-COLUMN($F27)),1,(COLUMN()-COLUMN($E27)))),SUM(OFFSET('New Projects'!Y27,0,-1*($E27-1),1,$E27)))</f>
        <v>0</v>
      </c>
    </row>
    <row r="28" spans="1:26" x14ac:dyDescent="0.25">
      <c r="A28" s="45">
        <f>'New Projects'!A28</f>
        <v>15001</v>
      </c>
      <c r="B28" s="45">
        <f>'New Projects'!B28</f>
        <v>20000</v>
      </c>
      <c r="C28" s="86">
        <f>'New Projects'!C28</f>
        <v>1.7</v>
      </c>
      <c r="D28" s="46" t="str">
        <f>'New Projects'!D28</f>
        <v>H</v>
      </c>
      <c r="E28" s="42">
        <f>'New Projects'!E28</f>
        <v>10</v>
      </c>
      <c r="F28" s="97">
        <f ca="1">IF(COLUMN()-COLUMN($E28)&lt;$E28,SUM(OFFSET('New Projects'!F28,0,-1*(COLUMN()-COLUMN($F28)),1,(COLUMN()-COLUMN($E28)))),SUM(OFFSET('New Projects'!F28,0,-1*($E28-1),1,$E28)))</f>
        <v>0</v>
      </c>
      <c r="G28" s="93">
        <f ca="1">IF(COLUMN()-COLUMN($E28)&lt;$E28,SUM(OFFSET('New Projects'!G28,0,-1*(COLUMN()-COLUMN($F28)),1,(COLUMN()-COLUMN($E28)))),SUM(OFFSET('New Projects'!G28,0,-1*($E28-1),1,$E28)))</f>
        <v>0</v>
      </c>
      <c r="H28" s="93">
        <f ca="1">IF(COLUMN()-COLUMN($E28)&lt;$E28,SUM(OFFSET('New Projects'!H28,0,-1*(COLUMN()-COLUMN($F28)),1,(COLUMN()-COLUMN($E28)))),SUM(OFFSET('New Projects'!H28,0,-1*($E28-1),1,$E28)))</f>
        <v>0</v>
      </c>
      <c r="I28" s="93">
        <f ca="1">IF(COLUMN()-COLUMN($E28)&lt;$E28,SUM(OFFSET('New Projects'!I28,0,-1*(COLUMN()-COLUMN($F28)),1,(COLUMN()-COLUMN($E28)))),SUM(OFFSET('New Projects'!I28,0,-1*($E28-1),1,$E28)))</f>
        <v>0</v>
      </c>
      <c r="J28" s="97">
        <f ca="1">IF(COLUMN()-COLUMN($E28)&lt;$E28,SUM(OFFSET('New Projects'!J28,0,-1*(COLUMN()-COLUMN($F28)),1,(COLUMN()-COLUMN($E28)))),SUM(OFFSET('New Projects'!J28,0,-1*($E28-1),1,$E28)))</f>
        <v>0</v>
      </c>
      <c r="K28" s="93">
        <f ca="1">IF(COLUMN()-COLUMN($E28)&lt;$E28,SUM(OFFSET('New Projects'!K28,0,-1*(COLUMN()-COLUMN($F28)),1,(COLUMN()-COLUMN($E28)))),SUM(OFFSET('New Projects'!K28,0,-1*($E28-1),1,$E28)))</f>
        <v>0</v>
      </c>
      <c r="L28" s="93">
        <f ca="1">IF(COLUMN()-COLUMN($E28)&lt;$E28,SUM(OFFSET('New Projects'!L28,0,-1*(COLUMN()-COLUMN($F28)),1,(COLUMN()-COLUMN($E28)))),SUM(OFFSET('New Projects'!L28,0,-1*($E28-1),1,$E28)))</f>
        <v>0</v>
      </c>
      <c r="M28" s="93">
        <f ca="1">IF(COLUMN()-COLUMN($E28)&lt;$E28,SUM(OFFSET('New Projects'!M28,0,-1*(COLUMN()-COLUMN($F28)),1,(COLUMN()-COLUMN($E28)))),SUM(OFFSET('New Projects'!M28,0,-1*($E28-1),1,$E28)))</f>
        <v>0</v>
      </c>
      <c r="N28" s="97">
        <f ca="1">IF(COLUMN()-COLUMN($E28)&lt;$E28,SUM(OFFSET('New Projects'!N28,0,-1*(COLUMN()-COLUMN($F28)),1,(COLUMN()-COLUMN($E28)))),SUM(OFFSET('New Projects'!N28,0,-1*($E28-1),1,$E28)))</f>
        <v>0</v>
      </c>
      <c r="O28" s="93">
        <f ca="1">IF(COLUMN()-COLUMN($E28)&lt;$E28,SUM(OFFSET('New Projects'!O28,0,-1*(COLUMN()-COLUMN($F28)),1,(COLUMN()-COLUMN($E28)))),SUM(OFFSET('New Projects'!O28,0,-1*($E28-1),1,$E28)))</f>
        <v>0</v>
      </c>
      <c r="P28" s="93">
        <f ca="1">IF(COLUMN()-COLUMN($E28)&lt;$E28,SUM(OFFSET('New Projects'!P28,0,-1*(COLUMN()-COLUMN($F28)),1,(COLUMN()-COLUMN($E28)))),SUM(OFFSET('New Projects'!P28,0,-1*($E28-1),1,$E28)))</f>
        <v>0</v>
      </c>
      <c r="Q28" s="93">
        <f ca="1">IF(COLUMN()-COLUMN($E28)&lt;$E28,SUM(OFFSET('New Projects'!Q28,0,-1*(COLUMN()-COLUMN($F28)),1,(COLUMN()-COLUMN($E28)))),SUM(OFFSET('New Projects'!Q28,0,-1*($E28-1),1,$E28)))</f>
        <v>0</v>
      </c>
      <c r="R28" s="97">
        <f ca="1">IF(COLUMN()-COLUMN($E28)&lt;$E28,SUM(OFFSET('New Projects'!R28,0,-1*(COLUMN()-COLUMN($F28)),1,(COLUMN()-COLUMN($E28)))),SUM(OFFSET('New Projects'!R28,0,-1*($E28-1),1,$E28)))</f>
        <v>0</v>
      </c>
      <c r="S28" s="93">
        <f ca="1">IF(COLUMN()-COLUMN($E28)&lt;$E28,SUM(OFFSET('New Projects'!S28,0,-1*(COLUMN()-COLUMN($F28)),1,(COLUMN()-COLUMN($E28)))),SUM(OFFSET('New Projects'!S28,0,-1*($E28-1),1,$E28)))</f>
        <v>0</v>
      </c>
      <c r="T28" s="93">
        <f ca="1">IF(COLUMN()-COLUMN($E28)&lt;$E28,SUM(OFFSET('New Projects'!T28,0,-1*(COLUMN()-COLUMN($F28)),1,(COLUMN()-COLUMN($E28)))),SUM(OFFSET('New Projects'!T28,0,-1*($E28-1),1,$E28)))</f>
        <v>0</v>
      </c>
      <c r="U28" s="93">
        <f ca="1">IF(COLUMN()-COLUMN($E28)&lt;$E28,SUM(OFFSET('New Projects'!U28,0,-1*(COLUMN()-COLUMN($F28)),1,(COLUMN()-COLUMN($E28)))),SUM(OFFSET('New Projects'!U28,0,-1*($E28-1),1,$E28)))</f>
        <v>0</v>
      </c>
      <c r="V28" s="97">
        <f ca="1">IF(COLUMN()-COLUMN($E28)&lt;$E28,SUM(OFFSET('New Projects'!V28,0,-1*(COLUMN()-COLUMN($F28)),1,(COLUMN()-COLUMN($E28)))),SUM(OFFSET('New Projects'!V28,0,-1*($E28-1),1,$E28)))</f>
        <v>0</v>
      </c>
      <c r="W28" s="93">
        <f ca="1">IF(COLUMN()-COLUMN($E28)&lt;$E28,SUM(OFFSET('New Projects'!W28,0,-1*(COLUMN()-COLUMN($F28)),1,(COLUMN()-COLUMN($E28)))),SUM(OFFSET('New Projects'!W28,0,-1*($E28-1),1,$E28)))</f>
        <v>0</v>
      </c>
      <c r="X28" s="93">
        <f ca="1">IF(COLUMN()-COLUMN($E28)&lt;$E28,SUM(OFFSET('New Projects'!X28,0,-1*(COLUMN()-COLUMN($F28)),1,(COLUMN()-COLUMN($E28)))),SUM(OFFSET('New Projects'!X28,0,-1*($E28-1),1,$E28)))</f>
        <v>0</v>
      </c>
      <c r="Y28" s="93">
        <f ca="1">IF(COLUMN()-COLUMN($E28)&lt;$E28,SUM(OFFSET('New Projects'!Y28,0,-1*(COLUMN()-COLUMN($F28)),1,(COLUMN()-COLUMN($E28)))),SUM(OFFSET('New Projects'!Y28,0,-1*($E28-1),1,$E28)))</f>
        <v>0</v>
      </c>
    </row>
    <row r="29" spans="1:26" x14ac:dyDescent="0.25">
      <c r="A29" s="45">
        <f>'New Projects'!A29</f>
        <v>15001</v>
      </c>
      <c r="B29" s="45">
        <f>'New Projects'!B29</f>
        <v>20000</v>
      </c>
      <c r="C29" s="86">
        <f>'New Projects'!C29</f>
        <v>1.7</v>
      </c>
      <c r="D29" s="46" t="str">
        <f>'New Projects'!D29</f>
        <v>VH</v>
      </c>
      <c r="E29" s="42">
        <f>'New Projects'!E29</f>
        <v>11</v>
      </c>
      <c r="F29" s="97">
        <f ca="1">IF(COLUMN()-COLUMN($E29)&lt;$E29,SUM(OFFSET('New Projects'!F29,0,-1*(COLUMN()-COLUMN($F29)),1,(COLUMN()-COLUMN($E29)))),SUM(OFFSET('New Projects'!F29,0,-1*($E29-1),1,$E29)))</f>
        <v>0</v>
      </c>
      <c r="G29" s="93">
        <f ca="1">IF(COLUMN()-COLUMN($E29)&lt;$E29,SUM(OFFSET('New Projects'!G29,0,-1*(COLUMN()-COLUMN($F29)),1,(COLUMN()-COLUMN($E29)))),SUM(OFFSET('New Projects'!G29,0,-1*($E29-1),1,$E29)))</f>
        <v>0</v>
      </c>
      <c r="H29" s="93">
        <f ca="1">IF(COLUMN()-COLUMN($E29)&lt;$E29,SUM(OFFSET('New Projects'!H29,0,-1*(COLUMN()-COLUMN($F29)),1,(COLUMN()-COLUMN($E29)))),SUM(OFFSET('New Projects'!H29,0,-1*($E29-1),1,$E29)))</f>
        <v>0</v>
      </c>
      <c r="I29" s="93">
        <f ca="1">IF(COLUMN()-COLUMN($E29)&lt;$E29,SUM(OFFSET('New Projects'!I29,0,-1*(COLUMN()-COLUMN($F29)),1,(COLUMN()-COLUMN($E29)))),SUM(OFFSET('New Projects'!I29,0,-1*($E29-1),1,$E29)))</f>
        <v>0</v>
      </c>
      <c r="J29" s="97">
        <f ca="1">IF(COLUMN()-COLUMN($E29)&lt;$E29,SUM(OFFSET('New Projects'!J29,0,-1*(COLUMN()-COLUMN($F29)),1,(COLUMN()-COLUMN($E29)))),SUM(OFFSET('New Projects'!J29,0,-1*($E29-1),1,$E29)))</f>
        <v>0</v>
      </c>
      <c r="K29" s="93">
        <f ca="1">IF(COLUMN()-COLUMN($E29)&lt;$E29,SUM(OFFSET('New Projects'!K29,0,-1*(COLUMN()-COLUMN($F29)),1,(COLUMN()-COLUMN($E29)))),SUM(OFFSET('New Projects'!K29,0,-1*($E29-1),1,$E29)))</f>
        <v>0</v>
      </c>
      <c r="L29" s="93">
        <f ca="1">IF(COLUMN()-COLUMN($E29)&lt;$E29,SUM(OFFSET('New Projects'!L29,0,-1*(COLUMN()-COLUMN($F29)),1,(COLUMN()-COLUMN($E29)))),SUM(OFFSET('New Projects'!L29,0,-1*($E29-1),1,$E29)))</f>
        <v>0</v>
      </c>
      <c r="M29" s="93">
        <f ca="1">IF(COLUMN()-COLUMN($E29)&lt;$E29,SUM(OFFSET('New Projects'!M29,0,-1*(COLUMN()-COLUMN($F29)),1,(COLUMN()-COLUMN($E29)))),SUM(OFFSET('New Projects'!M29,0,-1*($E29-1),1,$E29)))</f>
        <v>0</v>
      </c>
      <c r="N29" s="97">
        <f ca="1">IF(COLUMN()-COLUMN($E29)&lt;$E29,SUM(OFFSET('New Projects'!N29,0,-1*(COLUMN()-COLUMN($F29)),1,(COLUMN()-COLUMN($E29)))),SUM(OFFSET('New Projects'!N29,0,-1*($E29-1),1,$E29)))</f>
        <v>0</v>
      </c>
      <c r="O29" s="93">
        <f ca="1">IF(COLUMN()-COLUMN($E29)&lt;$E29,SUM(OFFSET('New Projects'!O29,0,-1*(COLUMN()-COLUMN($F29)),1,(COLUMN()-COLUMN($E29)))),SUM(OFFSET('New Projects'!O29,0,-1*($E29-1),1,$E29)))</f>
        <v>0</v>
      </c>
      <c r="P29" s="93">
        <f ca="1">IF(COLUMN()-COLUMN($E29)&lt;$E29,SUM(OFFSET('New Projects'!P29,0,-1*(COLUMN()-COLUMN($F29)),1,(COLUMN()-COLUMN($E29)))),SUM(OFFSET('New Projects'!P29,0,-1*($E29-1),1,$E29)))</f>
        <v>0</v>
      </c>
      <c r="Q29" s="93">
        <f ca="1">IF(COLUMN()-COLUMN($E29)&lt;$E29,SUM(OFFSET('New Projects'!Q29,0,-1*(COLUMN()-COLUMN($F29)),1,(COLUMN()-COLUMN($E29)))),SUM(OFFSET('New Projects'!Q29,0,-1*($E29-1),1,$E29)))</f>
        <v>0</v>
      </c>
      <c r="R29" s="97">
        <f ca="1">IF(COLUMN()-COLUMN($E29)&lt;$E29,SUM(OFFSET('New Projects'!R29,0,-1*(COLUMN()-COLUMN($F29)),1,(COLUMN()-COLUMN($E29)))),SUM(OFFSET('New Projects'!R29,0,-1*($E29-1),1,$E29)))</f>
        <v>0</v>
      </c>
      <c r="S29" s="93">
        <f ca="1">IF(COLUMN()-COLUMN($E29)&lt;$E29,SUM(OFFSET('New Projects'!S29,0,-1*(COLUMN()-COLUMN($F29)),1,(COLUMN()-COLUMN($E29)))),SUM(OFFSET('New Projects'!S29,0,-1*($E29-1),1,$E29)))</f>
        <v>0</v>
      </c>
      <c r="T29" s="93">
        <f ca="1">IF(COLUMN()-COLUMN($E29)&lt;$E29,SUM(OFFSET('New Projects'!T29,0,-1*(COLUMN()-COLUMN($F29)),1,(COLUMN()-COLUMN($E29)))),SUM(OFFSET('New Projects'!T29,0,-1*($E29-1),1,$E29)))</f>
        <v>0</v>
      </c>
      <c r="U29" s="93">
        <f ca="1">IF(COLUMN()-COLUMN($E29)&lt;$E29,SUM(OFFSET('New Projects'!U29,0,-1*(COLUMN()-COLUMN($F29)),1,(COLUMN()-COLUMN($E29)))),SUM(OFFSET('New Projects'!U29,0,-1*($E29-1),1,$E29)))</f>
        <v>0</v>
      </c>
      <c r="V29" s="97">
        <f ca="1">IF(COLUMN()-COLUMN($E29)&lt;$E29,SUM(OFFSET('New Projects'!V29,0,-1*(COLUMN()-COLUMN($F29)),1,(COLUMN()-COLUMN($E29)))),SUM(OFFSET('New Projects'!V29,0,-1*($E29-1),1,$E29)))</f>
        <v>0</v>
      </c>
      <c r="W29" s="93">
        <f ca="1">IF(COLUMN()-COLUMN($E29)&lt;$E29,SUM(OFFSET('New Projects'!W29,0,-1*(COLUMN()-COLUMN($F29)),1,(COLUMN()-COLUMN($E29)))),SUM(OFFSET('New Projects'!W29,0,-1*($E29-1),1,$E29)))</f>
        <v>0</v>
      </c>
      <c r="X29" s="93">
        <f ca="1">IF(COLUMN()-COLUMN($E29)&lt;$E29,SUM(OFFSET('New Projects'!X29,0,-1*(COLUMN()-COLUMN($F29)),1,(COLUMN()-COLUMN($E29)))),SUM(OFFSET('New Projects'!X29,0,-1*($E29-1),1,$E29)))</f>
        <v>0</v>
      </c>
      <c r="Y29" s="93">
        <f ca="1">IF(COLUMN()-COLUMN($E29)&lt;$E29,SUM(OFFSET('New Projects'!Y29,0,-1*(COLUMN()-COLUMN($F29)),1,(COLUMN()-COLUMN($E29)))),SUM(OFFSET('New Projects'!Y29,0,-1*($E29-1),1,$E29)))</f>
        <v>0</v>
      </c>
    </row>
    <row r="30" spans="1:26" x14ac:dyDescent="0.25">
      <c r="A30" s="45">
        <f>'New Projects'!A30</f>
        <v>15001</v>
      </c>
      <c r="B30" s="45">
        <f>'New Projects'!B30</f>
        <v>20000</v>
      </c>
      <c r="C30" s="86">
        <f>'New Projects'!C30</f>
        <v>1.7</v>
      </c>
      <c r="D30" s="42" t="str">
        <f>'New Projects'!D30</f>
        <v>EH</v>
      </c>
      <c r="E30" s="42">
        <f>'New Projects'!E30</f>
        <v>12</v>
      </c>
      <c r="F30" s="97">
        <f ca="1">IF(COLUMN()-COLUMN($E30)&lt;$E30,SUM(OFFSET('New Projects'!F30,0,-1*(COLUMN()-COLUMN($F30)),1,(COLUMN()-COLUMN($E30)))),SUM(OFFSET('New Projects'!F30,0,-1*($E30-1),1,$E30)))</f>
        <v>0</v>
      </c>
      <c r="G30" s="93">
        <f ca="1">IF(COLUMN()-COLUMN($E30)&lt;$E30,SUM(OFFSET('New Projects'!G30,0,-1*(COLUMN()-COLUMN($F30)),1,(COLUMN()-COLUMN($E30)))),SUM(OFFSET('New Projects'!G30,0,-1*($E30-1),1,$E30)))</f>
        <v>0</v>
      </c>
      <c r="H30" s="93">
        <f ca="1">IF(COLUMN()-COLUMN($E30)&lt;$E30,SUM(OFFSET('New Projects'!H30,0,-1*(COLUMN()-COLUMN($F30)),1,(COLUMN()-COLUMN($E30)))),SUM(OFFSET('New Projects'!H30,0,-1*($E30-1),1,$E30)))</f>
        <v>0</v>
      </c>
      <c r="I30" s="93">
        <f ca="1">IF(COLUMN()-COLUMN($E30)&lt;$E30,SUM(OFFSET('New Projects'!I30,0,-1*(COLUMN()-COLUMN($F30)),1,(COLUMN()-COLUMN($E30)))),SUM(OFFSET('New Projects'!I30,0,-1*($E30-1),1,$E30)))</f>
        <v>0</v>
      </c>
      <c r="J30" s="97">
        <f ca="1">IF(COLUMN()-COLUMN($E30)&lt;$E30,SUM(OFFSET('New Projects'!J30,0,-1*(COLUMN()-COLUMN($F30)),1,(COLUMN()-COLUMN($E30)))),SUM(OFFSET('New Projects'!J30,0,-1*($E30-1),1,$E30)))</f>
        <v>0</v>
      </c>
      <c r="K30" s="93">
        <f ca="1">IF(COLUMN()-COLUMN($E30)&lt;$E30,SUM(OFFSET('New Projects'!K30,0,-1*(COLUMN()-COLUMN($F30)),1,(COLUMN()-COLUMN($E30)))),SUM(OFFSET('New Projects'!K30,0,-1*($E30-1),1,$E30)))</f>
        <v>0</v>
      </c>
      <c r="L30" s="93">
        <f ca="1">IF(COLUMN()-COLUMN($E30)&lt;$E30,SUM(OFFSET('New Projects'!L30,0,-1*(COLUMN()-COLUMN($F30)),1,(COLUMN()-COLUMN($E30)))),SUM(OFFSET('New Projects'!L30,0,-1*($E30-1),1,$E30)))</f>
        <v>0</v>
      </c>
      <c r="M30" s="93">
        <f ca="1">IF(COLUMN()-COLUMN($E30)&lt;$E30,SUM(OFFSET('New Projects'!M30,0,-1*(COLUMN()-COLUMN($F30)),1,(COLUMN()-COLUMN($E30)))),SUM(OFFSET('New Projects'!M30,0,-1*($E30-1),1,$E30)))</f>
        <v>0</v>
      </c>
      <c r="N30" s="97">
        <f ca="1">IF(COLUMN()-COLUMN($E30)&lt;$E30,SUM(OFFSET('New Projects'!N30,0,-1*(COLUMN()-COLUMN($F30)),1,(COLUMN()-COLUMN($E30)))),SUM(OFFSET('New Projects'!N30,0,-1*($E30-1),1,$E30)))</f>
        <v>0</v>
      </c>
      <c r="O30" s="93">
        <f ca="1">IF(COLUMN()-COLUMN($E30)&lt;$E30,SUM(OFFSET('New Projects'!O30,0,-1*(COLUMN()-COLUMN($F30)),1,(COLUMN()-COLUMN($E30)))),SUM(OFFSET('New Projects'!O30,0,-1*($E30-1),1,$E30)))</f>
        <v>0</v>
      </c>
      <c r="P30" s="93">
        <f ca="1">IF(COLUMN()-COLUMN($E30)&lt;$E30,SUM(OFFSET('New Projects'!P30,0,-1*(COLUMN()-COLUMN($F30)),1,(COLUMN()-COLUMN($E30)))),SUM(OFFSET('New Projects'!P30,0,-1*($E30-1),1,$E30)))</f>
        <v>0</v>
      </c>
      <c r="Q30" s="93">
        <f ca="1">IF(COLUMN()-COLUMN($E30)&lt;$E30,SUM(OFFSET('New Projects'!Q30,0,-1*(COLUMN()-COLUMN($F30)),1,(COLUMN()-COLUMN($E30)))),SUM(OFFSET('New Projects'!Q30,0,-1*($E30-1),1,$E30)))</f>
        <v>0</v>
      </c>
      <c r="R30" s="97">
        <f ca="1">IF(COLUMN()-COLUMN($E30)&lt;$E30,SUM(OFFSET('New Projects'!R30,0,-1*(COLUMN()-COLUMN($F30)),1,(COLUMN()-COLUMN($E30)))),SUM(OFFSET('New Projects'!R30,0,-1*($E30-1),1,$E30)))</f>
        <v>0</v>
      </c>
      <c r="S30" s="93">
        <f ca="1">IF(COLUMN()-COLUMN($E30)&lt;$E30,SUM(OFFSET('New Projects'!S30,0,-1*(COLUMN()-COLUMN($F30)),1,(COLUMN()-COLUMN($E30)))),SUM(OFFSET('New Projects'!S30,0,-1*($E30-1),1,$E30)))</f>
        <v>0</v>
      </c>
      <c r="T30" s="93">
        <f ca="1">IF(COLUMN()-COLUMN($E30)&lt;$E30,SUM(OFFSET('New Projects'!T30,0,-1*(COLUMN()-COLUMN($F30)),1,(COLUMN()-COLUMN($E30)))),SUM(OFFSET('New Projects'!T30,0,-1*($E30-1),1,$E30)))</f>
        <v>0</v>
      </c>
      <c r="U30" s="93">
        <f ca="1">IF(COLUMN()-COLUMN($E30)&lt;$E30,SUM(OFFSET('New Projects'!U30,0,-1*(COLUMN()-COLUMN($F30)),1,(COLUMN()-COLUMN($E30)))),SUM(OFFSET('New Projects'!U30,0,-1*($E30-1),1,$E30)))</f>
        <v>0</v>
      </c>
      <c r="V30" s="97">
        <f ca="1">IF(COLUMN()-COLUMN($E30)&lt;$E30,SUM(OFFSET('New Projects'!V30,0,-1*(COLUMN()-COLUMN($F30)),1,(COLUMN()-COLUMN($E30)))),SUM(OFFSET('New Projects'!V30,0,-1*($E30-1),1,$E30)))</f>
        <v>0</v>
      </c>
      <c r="W30" s="93">
        <f ca="1">IF(COLUMN()-COLUMN($E30)&lt;$E30,SUM(OFFSET('New Projects'!W30,0,-1*(COLUMN()-COLUMN($F30)),1,(COLUMN()-COLUMN($E30)))),SUM(OFFSET('New Projects'!W30,0,-1*($E30-1),1,$E30)))</f>
        <v>0</v>
      </c>
      <c r="X30" s="93">
        <f ca="1">IF(COLUMN()-COLUMN($E30)&lt;$E30,SUM(OFFSET('New Projects'!X30,0,-1*(COLUMN()-COLUMN($F30)),1,(COLUMN()-COLUMN($E30)))),SUM(OFFSET('New Projects'!X30,0,-1*($E30-1),1,$E30)))</f>
        <v>0</v>
      </c>
      <c r="Y30" s="93">
        <f ca="1">IF(COLUMN()-COLUMN($E30)&lt;$E30,SUM(OFFSET('New Projects'!Y30,0,-1*(COLUMN()-COLUMN($F30)),1,(COLUMN()-COLUMN($E30)))),SUM(OFFSET('New Projects'!Y30,0,-1*($E30-1),1,$E30)))</f>
        <v>0</v>
      </c>
    </row>
    <row r="31" spans="1:26" s="53" customFormat="1" x14ac:dyDescent="0.25">
      <c r="A31" s="50">
        <f>'New Projects'!A31</f>
        <v>20001</v>
      </c>
      <c r="B31" s="50">
        <f>'New Projects'!B31</f>
        <v>30000</v>
      </c>
      <c r="C31" s="85">
        <f>'New Projects'!C31</f>
        <v>2</v>
      </c>
      <c r="D31" s="51" t="str">
        <f>'New Projects'!D31</f>
        <v>E</v>
      </c>
      <c r="E31" s="54">
        <f>'New Projects'!E31</f>
        <v>12</v>
      </c>
      <c r="F31" s="98">
        <f ca="1">IF(COLUMN()-COLUMN($E31)&lt;$E31,SUM(OFFSET('New Projects'!F31,0,-1*(COLUMN()-COLUMN($F31)),1,(COLUMN()-COLUMN($E31)))),SUM(OFFSET('New Projects'!F31,0,-1*($E31-1),1,$E31)))</f>
        <v>0</v>
      </c>
      <c r="G31" s="89">
        <f ca="1">IF(COLUMN()-COLUMN($E31)&lt;$E31,SUM(OFFSET('New Projects'!G31,0,-1*(COLUMN()-COLUMN($F31)),1,(COLUMN()-COLUMN($E31)))),SUM(OFFSET('New Projects'!G31,0,-1*($E31-1),1,$E31)))</f>
        <v>0</v>
      </c>
      <c r="H31" s="89">
        <f ca="1">IF(COLUMN()-COLUMN($E31)&lt;$E31,SUM(OFFSET('New Projects'!H31,0,-1*(COLUMN()-COLUMN($F31)),1,(COLUMN()-COLUMN($E31)))),SUM(OFFSET('New Projects'!H31,0,-1*($E31-1),1,$E31)))</f>
        <v>0</v>
      </c>
      <c r="I31" s="89">
        <f ca="1">IF(COLUMN()-COLUMN($E31)&lt;$E31,SUM(OFFSET('New Projects'!I31,0,-1*(COLUMN()-COLUMN($F31)),1,(COLUMN()-COLUMN($E31)))),SUM(OFFSET('New Projects'!I31,0,-1*($E31-1),1,$E31)))</f>
        <v>0</v>
      </c>
      <c r="J31" s="98">
        <f ca="1">IF(COLUMN()-COLUMN($E31)&lt;$E31,SUM(OFFSET('New Projects'!J31,0,-1*(COLUMN()-COLUMN($F31)),1,(COLUMN()-COLUMN($E31)))),SUM(OFFSET('New Projects'!J31,0,-1*($E31-1),1,$E31)))</f>
        <v>0</v>
      </c>
      <c r="K31" s="89">
        <f ca="1">IF(COLUMN()-COLUMN($E31)&lt;$E31,SUM(OFFSET('New Projects'!K31,0,-1*(COLUMN()-COLUMN($F31)),1,(COLUMN()-COLUMN($E31)))),SUM(OFFSET('New Projects'!K31,0,-1*($E31-1),1,$E31)))</f>
        <v>0</v>
      </c>
      <c r="L31" s="89">
        <f ca="1">IF(COLUMN()-COLUMN($E31)&lt;$E31,SUM(OFFSET('New Projects'!L31,0,-1*(COLUMN()-COLUMN($F31)),1,(COLUMN()-COLUMN($E31)))),SUM(OFFSET('New Projects'!L31,0,-1*($E31-1),1,$E31)))</f>
        <v>0</v>
      </c>
      <c r="M31" s="89">
        <f ca="1">IF(COLUMN()-COLUMN($E31)&lt;$E31,SUM(OFFSET('New Projects'!M31,0,-1*(COLUMN()-COLUMN($F31)),1,(COLUMN()-COLUMN($E31)))),SUM(OFFSET('New Projects'!M31,0,-1*($E31-1),1,$E31)))</f>
        <v>0</v>
      </c>
      <c r="N31" s="98">
        <f ca="1">IF(COLUMN()-COLUMN($E31)&lt;$E31,SUM(OFFSET('New Projects'!N31,0,-1*(COLUMN()-COLUMN($F31)),1,(COLUMN()-COLUMN($E31)))),SUM(OFFSET('New Projects'!N31,0,-1*($E31-1),1,$E31)))</f>
        <v>0</v>
      </c>
      <c r="O31" s="89">
        <f ca="1">IF(COLUMN()-COLUMN($E31)&lt;$E31,SUM(OFFSET('New Projects'!O31,0,-1*(COLUMN()-COLUMN($F31)),1,(COLUMN()-COLUMN($E31)))),SUM(OFFSET('New Projects'!O31,0,-1*($E31-1),1,$E31)))</f>
        <v>0</v>
      </c>
      <c r="P31" s="89">
        <f ca="1">IF(COLUMN()-COLUMN($E31)&lt;$E31,SUM(OFFSET('New Projects'!P31,0,-1*(COLUMN()-COLUMN($F31)),1,(COLUMN()-COLUMN($E31)))),SUM(OFFSET('New Projects'!P31,0,-1*($E31-1),1,$E31)))</f>
        <v>0</v>
      </c>
      <c r="Q31" s="89">
        <f ca="1">IF(COLUMN()-COLUMN($E31)&lt;$E31,SUM(OFFSET('New Projects'!Q31,0,-1*(COLUMN()-COLUMN($F31)),1,(COLUMN()-COLUMN($E31)))),SUM(OFFSET('New Projects'!Q31,0,-1*($E31-1),1,$E31)))</f>
        <v>0</v>
      </c>
      <c r="R31" s="98">
        <f ca="1">IF(COLUMN()-COLUMN($E31)&lt;$E31,SUM(OFFSET('New Projects'!R31,0,-1*(COLUMN()-COLUMN($F31)),1,(COLUMN()-COLUMN($E31)))),SUM(OFFSET('New Projects'!R31,0,-1*($E31-1),1,$E31)))</f>
        <v>0</v>
      </c>
      <c r="S31" s="89">
        <f ca="1">IF(COLUMN()-COLUMN($E31)&lt;$E31,SUM(OFFSET('New Projects'!S31,0,-1*(COLUMN()-COLUMN($F31)),1,(COLUMN()-COLUMN($E31)))),SUM(OFFSET('New Projects'!S31,0,-1*($E31-1),1,$E31)))</f>
        <v>0</v>
      </c>
      <c r="T31" s="89">
        <f ca="1">IF(COLUMN()-COLUMN($E31)&lt;$E31,SUM(OFFSET('New Projects'!T31,0,-1*(COLUMN()-COLUMN($F31)),1,(COLUMN()-COLUMN($E31)))),SUM(OFFSET('New Projects'!T31,0,-1*($E31-1),1,$E31)))</f>
        <v>0</v>
      </c>
      <c r="U31" s="89">
        <f ca="1">IF(COLUMN()-COLUMN($E31)&lt;$E31,SUM(OFFSET('New Projects'!U31,0,-1*(COLUMN()-COLUMN($F31)),1,(COLUMN()-COLUMN($E31)))),SUM(OFFSET('New Projects'!U31,0,-1*($E31-1),1,$E31)))</f>
        <v>0</v>
      </c>
      <c r="V31" s="98">
        <f ca="1">IF(COLUMN()-COLUMN($E31)&lt;$E31,SUM(OFFSET('New Projects'!V31,0,-1*(COLUMN()-COLUMN($F31)),1,(COLUMN()-COLUMN($E31)))),SUM(OFFSET('New Projects'!V31,0,-1*($E31-1),1,$E31)))</f>
        <v>0</v>
      </c>
      <c r="W31" s="89">
        <f ca="1">IF(COLUMN()-COLUMN($E31)&lt;$E31,SUM(OFFSET('New Projects'!W31,0,-1*(COLUMN()-COLUMN($F31)),1,(COLUMN()-COLUMN($E31)))),SUM(OFFSET('New Projects'!W31,0,-1*($E31-1),1,$E31)))</f>
        <v>0</v>
      </c>
      <c r="X31" s="89">
        <f ca="1">IF(COLUMN()-COLUMN($E31)&lt;$E31,SUM(OFFSET('New Projects'!X31,0,-1*(COLUMN()-COLUMN($F31)),1,(COLUMN()-COLUMN($E31)))),SUM(OFFSET('New Projects'!X31,0,-1*($E31-1),1,$E31)))</f>
        <v>0</v>
      </c>
      <c r="Y31" s="89">
        <f ca="1">IF(COLUMN()-COLUMN($E31)&lt;$E31,SUM(OFFSET('New Projects'!Y31,0,-1*(COLUMN()-COLUMN($F31)),1,(COLUMN()-COLUMN($E31)))),SUM(OFFSET('New Projects'!Y31,0,-1*($E31-1),1,$E31)))</f>
        <v>0</v>
      </c>
      <c r="Z31" s="52"/>
    </row>
    <row r="32" spans="1:26" x14ac:dyDescent="0.25">
      <c r="A32" s="45">
        <f>'New Projects'!A32</f>
        <v>20001</v>
      </c>
      <c r="B32" s="45">
        <f>'New Projects'!B32</f>
        <v>30000</v>
      </c>
      <c r="C32" s="86">
        <f>'New Projects'!C32</f>
        <v>2</v>
      </c>
      <c r="D32" s="46" t="str">
        <f>'New Projects'!D32</f>
        <v>M</v>
      </c>
      <c r="E32" s="42">
        <f>'New Projects'!E32</f>
        <v>13</v>
      </c>
      <c r="F32" s="97">
        <f ca="1">IF(COLUMN()-COLUMN($E32)&lt;$E32,SUM(OFFSET('New Projects'!F32,0,-1*(COLUMN()-COLUMN($F32)),1,(COLUMN()-COLUMN($E32)))),SUM(OFFSET('New Projects'!F32,0,-1*($E32-1),1,$E32)))</f>
        <v>0</v>
      </c>
      <c r="G32" s="93">
        <f ca="1">IF(COLUMN()-COLUMN($E32)&lt;$E32,SUM(OFFSET('New Projects'!G32,0,-1*(COLUMN()-COLUMN($F32)),1,(COLUMN()-COLUMN($E32)))),SUM(OFFSET('New Projects'!G32,0,-1*($E32-1),1,$E32)))</f>
        <v>0</v>
      </c>
      <c r="H32" s="93">
        <f ca="1">IF(COLUMN()-COLUMN($E32)&lt;$E32,SUM(OFFSET('New Projects'!H32,0,-1*(COLUMN()-COLUMN($F32)),1,(COLUMN()-COLUMN($E32)))),SUM(OFFSET('New Projects'!H32,0,-1*($E32-1),1,$E32)))</f>
        <v>0</v>
      </c>
      <c r="I32" s="93">
        <f ca="1">IF(COLUMN()-COLUMN($E32)&lt;$E32,SUM(OFFSET('New Projects'!I32,0,-1*(COLUMN()-COLUMN($F32)),1,(COLUMN()-COLUMN($E32)))),SUM(OFFSET('New Projects'!I32,0,-1*($E32-1),1,$E32)))</f>
        <v>0</v>
      </c>
      <c r="J32" s="97">
        <f ca="1">IF(COLUMN()-COLUMN($E32)&lt;$E32,SUM(OFFSET('New Projects'!J32,0,-1*(COLUMN()-COLUMN($F32)),1,(COLUMN()-COLUMN($E32)))),SUM(OFFSET('New Projects'!J32,0,-1*($E32-1),1,$E32)))</f>
        <v>0</v>
      </c>
      <c r="K32" s="93">
        <f ca="1">IF(COLUMN()-COLUMN($E32)&lt;$E32,SUM(OFFSET('New Projects'!K32,0,-1*(COLUMN()-COLUMN($F32)),1,(COLUMN()-COLUMN($E32)))),SUM(OFFSET('New Projects'!K32,0,-1*($E32-1),1,$E32)))</f>
        <v>0</v>
      </c>
      <c r="L32" s="93">
        <f ca="1">IF(COLUMN()-COLUMN($E32)&lt;$E32,SUM(OFFSET('New Projects'!L32,0,-1*(COLUMN()-COLUMN($F32)),1,(COLUMN()-COLUMN($E32)))),SUM(OFFSET('New Projects'!L32,0,-1*($E32-1),1,$E32)))</f>
        <v>0</v>
      </c>
      <c r="M32" s="93">
        <f ca="1">IF(COLUMN()-COLUMN($E32)&lt;$E32,SUM(OFFSET('New Projects'!M32,0,-1*(COLUMN()-COLUMN($F32)),1,(COLUMN()-COLUMN($E32)))),SUM(OFFSET('New Projects'!M32,0,-1*($E32-1),1,$E32)))</f>
        <v>0</v>
      </c>
      <c r="N32" s="97">
        <f ca="1">IF(COLUMN()-COLUMN($E32)&lt;$E32,SUM(OFFSET('New Projects'!N32,0,-1*(COLUMN()-COLUMN($F32)),1,(COLUMN()-COLUMN($E32)))),SUM(OFFSET('New Projects'!N32,0,-1*($E32-1),1,$E32)))</f>
        <v>0</v>
      </c>
      <c r="O32" s="93">
        <f ca="1">IF(COLUMN()-COLUMN($E32)&lt;$E32,SUM(OFFSET('New Projects'!O32,0,-1*(COLUMN()-COLUMN($F32)),1,(COLUMN()-COLUMN($E32)))),SUM(OFFSET('New Projects'!O32,0,-1*($E32-1),1,$E32)))</f>
        <v>0</v>
      </c>
      <c r="P32" s="93">
        <f ca="1">IF(COLUMN()-COLUMN($E32)&lt;$E32,SUM(OFFSET('New Projects'!P32,0,-1*(COLUMN()-COLUMN($F32)),1,(COLUMN()-COLUMN($E32)))),SUM(OFFSET('New Projects'!P32,0,-1*($E32-1),1,$E32)))</f>
        <v>0</v>
      </c>
      <c r="Q32" s="93">
        <f ca="1">IF(COLUMN()-COLUMN($E32)&lt;$E32,SUM(OFFSET('New Projects'!Q32,0,-1*(COLUMN()-COLUMN($F32)),1,(COLUMN()-COLUMN($E32)))),SUM(OFFSET('New Projects'!Q32,0,-1*($E32-1),1,$E32)))</f>
        <v>0</v>
      </c>
      <c r="R32" s="97">
        <f ca="1">IF(COLUMN()-COLUMN($E32)&lt;$E32,SUM(OFFSET('New Projects'!R32,0,-1*(COLUMN()-COLUMN($F32)),1,(COLUMN()-COLUMN($E32)))),SUM(OFFSET('New Projects'!R32,0,-1*($E32-1),1,$E32)))</f>
        <v>0</v>
      </c>
      <c r="S32" s="93">
        <f ca="1">IF(COLUMN()-COLUMN($E32)&lt;$E32,SUM(OFFSET('New Projects'!S32,0,-1*(COLUMN()-COLUMN($F32)),1,(COLUMN()-COLUMN($E32)))),SUM(OFFSET('New Projects'!S32,0,-1*($E32-1),1,$E32)))</f>
        <v>0</v>
      </c>
      <c r="T32" s="93">
        <f ca="1">IF(COLUMN()-COLUMN($E32)&lt;$E32,SUM(OFFSET('New Projects'!T32,0,-1*(COLUMN()-COLUMN($F32)),1,(COLUMN()-COLUMN($E32)))),SUM(OFFSET('New Projects'!T32,0,-1*($E32-1),1,$E32)))</f>
        <v>0</v>
      </c>
      <c r="U32" s="93">
        <f ca="1">IF(COLUMN()-COLUMN($E32)&lt;$E32,SUM(OFFSET('New Projects'!U32,0,-1*(COLUMN()-COLUMN($F32)),1,(COLUMN()-COLUMN($E32)))),SUM(OFFSET('New Projects'!U32,0,-1*($E32-1),1,$E32)))</f>
        <v>0</v>
      </c>
      <c r="V32" s="97">
        <f ca="1">IF(COLUMN()-COLUMN($E32)&lt;$E32,SUM(OFFSET('New Projects'!V32,0,-1*(COLUMN()-COLUMN($F32)),1,(COLUMN()-COLUMN($E32)))),SUM(OFFSET('New Projects'!V32,0,-1*($E32-1),1,$E32)))</f>
        <v>0</v>
      </c>
      <c r="W32" s="93">
        <f ca="1">IF(COLUMN()-COLUMN($E32)&lt;$E32,SUM(OFFSET('New Projects'!W32,0,-1*(COLUMN()-COLUMN($F32)),1,(COLUMN()-COLUMN($E32)))),SUM(OFFSET('New Projects'!W32,0,-1*($E32-1),1,$E32)))</f>
        <v>0</v>
      </c>
      <c r="X32" s="93">
        <f ca="1">IF(COLUMN()-COLUMN($E32)&lt;$E32,SUM(OFFSET('New Projects'!X32,0,-1*(COLUMN()-COLUMN($F32)),1,(COLUMN()-COLUMN($E32)))),SUM(OFFSET('New Projects'!X32,0,-1*($E32-1),1,$E32)))</f>
        <v>0</v>
      </c>
      <c r="Y32" s="93">
        <f ca="1">IF(COLUMN()-COLUMN($E32)&lt;$E32,SUM(OFFSET('New Projects'!Y32,0,-1*(COLUMN()-COLUMN($F32)),1,(COLUMN()-COLUMN($E32)))),SUM(OFFSET('New Projects'!Y32,0,-1*($E32-1),1,$E32)))</f>
        <v>0</v>
      </c>
    </row>
    <row r="33" spans="1:26" x14ac:dyDescent="0.25">
      <c r="A33" s="45">
        <f>'New Projects'!A33</f>
        <v>20001</v>
      </c>
      <c r="B33" s="45">
        <f>'New Projects'!B33</f>
        <v>30000</v>
      </c>
      <c r="C33" s="86">
        <f>'New Projects'!C33</f>
        <v>2</v>
      </c>
      <c r="D33" s="46" t="str">
        <f>'New Projects'!D33</f>
        <v>H</v>
      </c>
      <c r="E33" s="42">
        <f>'New Projects'!E33</f>
        <v>14</v>
      </c>
      <c r="F33" s="97">
        <f ca="1">IF(COLUMN()-COLUMN($E33)&lt;$E33,SUM(OFFSET('New Projects'!F33,0,-1*(COLUMN()-COLUMN($F33)),1,(COLUMN()-COLUMN($E33)))),SUM(OFFSET('New Projects'!F33,0,-1*($E33-1),1,$E33)))</f>
        <v>0</v>
      </c>
      <c r="G33" s="93">
        <f ca="1">IF(COLUMN()-COLUMN($E33)&lt;$E33,SUM(OFFSET('New Projects'!G33,0,-1*(COLUMN()-COLUMN($F33)),1,(COLUMN()-COLUMN($E33)))),SUM(OFFSET('New Projects'!G33,0,-1*($E33-1),1,$E33)))</f>
        <v>0</v>
      </c>
      <c r="H33" s="93">
        <f ca="1">IF(COLUMN()-COLUMN($E33)&lt;$E33,SUM(OFFSET('New Projects'!H33,0,-1*(COLUMN()-COLUMN($F33)),1,(COLUMN()-COLUMN($E33)))),SUM(OFFSET('New Projects'!H33,0,-1*($E33-1),1,$E33)))</f>
        <v>0</v>
      </c>
      <c r="I33" s="93">
        <f ca="1">IF(COLUMN()-COLUMN($E33)&lt;$E33,SUM(OFFSET('New Projects'!I33,0,-1*(COLUMN()-COLUMN($F33)),1,(COLUMN()-COLUMN($E33)))),SUM(OFFSET('New Projects'!I33,0,-1*($E33-1),1,$E33)))</f>
        <v>0</v>
      </c>
      <c r="J33" s="97">
        <f ca="1">IF(COLUMN()-COLUMN($E33)&lt;$E33,SUM(OFFSET('New Projects'!J33,0,-1*(COLUMN()-COLUMN($F33)),1,(COLUMN()-COLUMN($E33)))),SUM(OFFSET('New Projects'!J33,0,-1*($E33-1),1,$E33)))</f>
        <v>0</v>
      </c>
      <c r="K33" s="93">
        <f ca="1">IF(COLUMN()-COLUMN($E33)&lt;$E33,SUM(OFFSET('New Projects'!K33,0,-1*(COLUMN()-COLUMN($F33)),1,(COLUMN()-COLUMN($E33)))),SUM(OFFSET('New Projects'!K33,0,-1*($E33-1),1,$E33)))</f>
        <v>0</v>
      </c>
      <c r="L33" s="93">
        <f ca="1">IF(COLUMN()-COLUMN($E33)&lt;$E33,SUM(OFFSET('New Projects'!L33,0,-1*(COLUMN()-COLUMN($F33)),1,(COLUMN()-COLUMN($E33)))),SUM(OFFSET('New Projects'!L33,0,-1*($E33-1),1,$E33)))</f>
        <v>0</v>
      </c>
      <c r="M33" s="93">
        <f ca="1">IF(COLUMN()-COLUMN($E33)&lt;$E33,SUM(OFFSET('New Projects'!M33,0,-1*(COLUMN()-COLUMN($F33)),1,(COLUMN()-COLUMN($E33)))),SUM(OFFSET('New Projects'!M33,0,-1*($E33-1),1,$E33)))</f>
        <v>0</v>
      </c>
      <c r="N33" s="97">
        <f ca="1">IF(COLUMN()-COLUMN($E33)&lt;$E33,SUM(OFFSET('New Projects'!N33,0,-1*(COLUMN()-COLUMN($F33)),1,(COLUMN()-COLUMN($E33)))),SUM(OFFSET('New Projects'!N33,0,-1*($E33-1),1,$E33)))</f>
        <v>0</v>
      </c>
      <c r="O33" s="93">
        <f ca="1">IF(COLUMN()-COLUMN($E33)&lt;$E33,SUM(OFFSET('New Projects'!O33,0,-1*(COLUMN()-COLUMN($F33)),1,(COLUMN()-COLUMN($E33)))),SUM(OFFSET('New Projects'!O33,0,-1*($E33-1),1,$E33)))</f>
        <v>0</v>
      </c>
      <c r="P33" s="93">
        <f ca="1">IF(COLUMN()-COLUMN($E33)&lt;$E33,SUM(OFFSET('New Projects'!P33,0,-1*(COLUMN()-COLUMN($F33)),1,(COLUMN()-COLUMN($E33)))),SUM(OFFSET('New Projects'!P33,0,-1*($E33-1),1,$E33)))</f>
        <v>0</v>
      </c>
      <c r="Q33" s="93">
        <f ca="1">IF(COLUMN()-COLUMN($E33)&lt;$E33,SUM(OFFSET('New Projects'!Q33,0,-1*(COLUMN()-COLUMN($F33)),1,(COLUMN()-COLUMN($E33)))),SUM(OFFSET('New Projects'!Q33,0,-1*($E33-1),1,$E33)))</f>
        <v>0</v>
      </c>
      <c r="R33" s="97">
        <f ca="1">IF(COLUMN()-COLUMN($E33)&lt;$E33,SUM(OFFSET('New Projects'!R33,0,-1*(COLUMN()-COLUMN($F33)),1,(COLUMN()-COLUMN($E33)))),SUM(OFFSET('New Projects'!R33,0,-1*($E33-1),1,$E33)))</f>
        <v>0</v>
      </c>
      <c r="S33" s="93">
        <f ca="1">IF(COLUMN()-COLUMN($E33)&lt;$E33,SUM(OFFSET('New Projects'!S33,0,-1*(COLUMN()-COLUMN($F33)),1,(COLUMN()-COLUMN($E33)))),SUM(OFFSET('New Projects'!S33,0,-1*($E33-1),1,$E33)))</f>
        <v>0</v>
      </c>
      <c r="T33" s="93">
        <f ca="1">IF(COLUMN()-COLUMN($E33)&lt;$E33,SUM(OFFSET('New Projects'!T33,0,-1*(COLUMN()-COLUMN($F33)),1,(COLUMN()-COLUMN($E33)))),SUM(OFFSET('New Projects'!T33,0,-1*($E33-1),1,$E33)))</f>
        <v>0</v>
      </c>
      <c r="U33" s="93">
        <f ca="1">IF(COLUMN()-COLUMN($E33)&lt;$E33,SUM(OFFSET('New Projects'!U33,0,-1*(COLUMN()-COLUMN($F33)),1,(COLUMN()-COLUMN($E33)))),SUM(OFFSET('New Projects'!U33,0,-1*($E33-1),1,$E33)))</f>
        <v>0</v>
      </c>
      <c r="V33" s="97">
        <f ca="1">IF(COLUMN()-COLUMN($E33)&lt;$E33,SUM(OFFSET('New Projects'!V33,0,-1*(COLUMN()-COLUMN($F33)),1,(COLUMN()-COLUMN($E33)))),SUM(OFFSET('New Projects'!V33,0,-1*($E33-1),1,$E33)))</f>
        <v>0</v>
      </c>
      <c r="W33" s="93">
        <f ca="1">IF(COLUMN()-COLUMN($E33)&lt;$E33,SUM(OFFSET('New Projects'!W33,0,-1*(COLUMN()-COLUMN($F33)),1,(COLUMN()-COLUMN($E33)))),SUM(OFFSET('New Projects'!W33,0,-1*($E33-1),1,$E33)))</f>
        <v>0</v>
      </c>
      <c r="X33" s="93">
        <f ca="1">IF(COLUMN()-COLUMN($E33)&lt;$E33,SUM(OFFSET('New Projects'!X33,0,-1*(COLUMN()-COLUMN($F33)),1,(COLUMN()-COLUMN($E33)))),SUM(OFFSET('New Projects'!X33,0,-1*($E33-1),1,$E33)))</f>
        <v>0</v>
      </c>
      <c r="Y33" s="93">
        <f ca="1">IF(COLUMN()-COLUMN($E33)&lt;$E33,SUM(OFFSET('New Projects'!Y33,0,-1*(COLUMN()-COLUMN($F33)),1,(COLUMN()-COLUMN($E33)))),SUM(OFFSET('New Projects'!Y33,0,-1*($E33-1),1,$E33)))</f>
        <v>0</v>
      </c>
    </row>
    <row r="34" spans="1:26" x14ac:dyDescent="0.25">
      <c r="A34" s="45">
        <f>'New Projects'!A34</f>
        <v>20001</v>
      </c>
      <c r="B34" s="45">
        <f>'New Projects'!B34</f>
        <v>30000</v>
      </c>
      <c r="C34" s="86">
        <f>'New Projects'!C34</f>
        <v>2</v>
      </c>
      <c r="D34" s="46" t="str">
        <f>'New Projects'!D34</f>
        <v>VH</v>
      </c>
      <c r="E34" s="42">
        <f>'New Projects'!E34</f>
        <v>15</v>
      </c>
      <c r="F34" s="97">
        <f ca="1">IF(COLUMN()-COLUMN($E34)&lt;$E34,SUM(OFFSET('New Projects'!F34,0,-1*(COLUMN()-COLUMN($F34)),1,(COLUMN()-COLUMN($E34)))),SUM(OFFSET('New Projects'!F34,0,-1*($E34-1),1,$E34)))</f>
        <v>0</v>
      </c>
      <c r="G34" s="93">
        <f ca="1">IF(COLUMN()-COLUMN($E34)&lt;$E34,SUM(OFFSET('New Projects'!G34,0,-1*(COLUMN()-COLUMN($F34)),1,(COLUMN()-COLUMN($E34)))),SUM(OFFSET('New Projects'!G34,0,-1*($E34-1),1,$E34)))</f>
        <v>0</v>
      </c>
      <c r="H34" s="93">
        <f ca="1">IF(COLUMN()-COLUMN($E34)&lt;$E34,SUM(OFFSET('New Projects'!H34,0,-1*(COLUMN()-COLUMN($F34)),1,(COLUMN()-COLUMN($E34)))),SUM(OFFSET('New Projects'!H34,0,-1*($E34-1),1,$E34)))</f>
        <v>0</v>
      </c>
      <c r="I34" s="93">
        <f ca="1">IF(COLUMN()-COLUMN($E34)&lt;$E34,SUM(OFFSET('New Projects'!I34,0,-1*(COLUMN()-COLUMN($F34)),1,(COLUMN()-COLUMN($E34)))),SUM(OFFSET('New Projects'!I34,0,-1*($E34-1),1,$E34)))</f>
        <v>0</v>
      </c>
      <c r="J34" s="97">
        <f ca="1">IF(COLUMN()-COLUMN($E34)&lt;$E34,SUM(OFFSET('New Projects'!J34,0,-1*(COLUMN()-COLUMN($F34)),1,(COLUMN()-COLUMN($E34)))),SUM(OFFSET('New Projects'!J34,0,-1*($E34-1),1,$E34)))</f>
        <v>0</v>
      </c>
      <c r="K34" s="93">
        <f ca="1">IF(COLUMN()-COLUMN($E34)&lt;$E34,SUM(OFFSET('New Projects'!K34,0,-1*(COLUMN()-COLUMN($F34)),1,(COLUMN()-COLUMN($E34)))),SUM(OFFSET('New Projects'!K34,0,-1*($E34-1),1,$E34)))</f>
        <v>0</v>
      </c>
      <c r="L34" s="93">
        <f ca="1">IF(COLUMN()-COLUMN($E34)&lt;$E34,SUM(OFFSET('New Projects'!L34,0,-1*(COLUMN()-COLUMN($F34)),1,(COLUMN()-COLUMN($E34)))),SUM(OFFSET('New Projects'!L34,0,-1*($E34-1),1,$E34)))</f>
        <v>0</v>
      </c>
      <c r="M34" s="93">
        <f ca="1">IF(COLUMN()-COLUMN($E34)&lt;$E34,SUM(OFFSET('New Projects'!M34,0,-1*(COLUMN()-COLUMN($F34)),1,(COLUMN()-COLUMN($E34)))),SUM(OFFSET('New Projects'!M34,0,-1*($E34-1),1,$E34)))</f>
        <v>0</v>
      </c>
      <c r="N34" s="97">
        <f ca="1">IF(COLUMN()-COLUMN($E34)&lt;$E34,SUM(OFFSET('New Projects'!N34,0,-1*(COLUMN()-COLUMN($F34)),1,(COLUMN()-COLUMN($E34)))),SUM(OFFSET('New Projects'!N34,0,-1*($E34-1),1,$E34)))</f>
        <v>0</v>
      </c>
      <c r="O34" s="93">
        <f ca="1">IF(COLUMN()-COLUMN($E34)&lt;$E34,SUM(OFFSET('New Projects'!O34,0,-1*(COLUMN()-COLUMN($F34)),1,(COLUMN()-COLUMN($E34)))),SUM(OFFSET('New Projects'!O34,0,-1*($E34-1),1,$E34)))</f>
        <v>0</v>
      </c>
      <c r="P34" s="93">
        <f ca="1">IF(COLUMN()-COLUMN($E34)&lt;$E34,SUM(OFFSET('New Projects'!P34,0,-1*(COLUMN()-COLUMN($F34)),1,(COLUMN()-COLUMN($E34)))),SUM(OFFSET('New Projects'!P34,0,-1*($E34-1),1,$E34)))</f>
        <v>0</v>
      </c>
      <c r="Q34" s="93">
        <f ca="1">IF(COLUMN()-COLUMN($E34)&lt;$E34,SUM(OFFSET('New Projects'!Q34,0,-1*(COLUMN()-COLUMN($F34)),1,(COLUMN()-COLUMN($E34)))),SUM(OFFSET('New Projects'!Q34,0,-1*($E34-1),1,$E34)))</f>
        <v>0</v>
      </c>
      <c r="R34" s="97">
        <f ca="1">IF(COLUMN()-COLUMN($E34)&lt;$E34,SUM(OFFSET('New Projects'!R34,0,-1*(COLUMN()-COLUMN($F34)),1,(COLUMN()-COLUMN($E34)))),SUM(OFFSET('New Projects'!R34,0,-1*($E34-1),1,$E34)))</f>
        <v>0</v>
      </c>
      <c r="S34" s="93">
        <f ca="1">IF(COLUMN()-COLUMN($E34)&lt;$E34,SUM(OFFSET('New Projects'!S34,0,-1*(COLUMN()-COLUMN($F34)),1,(COLUMN()-COLUMN($E34)))),SUM(OFFSET('New Projects'!S34,0,-1*($E34-1),1,$E34)))</f>
        <v>0</v>
      </c>
      <c r="T34" s="93">
        <f ca="1">IF(COLUMN()-COLUMN($E34)&lt;$E34,SUM(OFFSET('New Projects'!T34,0,-1*(COLUMN()-COLUMN($F34)),1,(COLUMN()-COLUMN($E34)))),SUM(OFFSET('New Projects'!T34,0,-1*($E34-1),1,$E34)))</f>
        <v>0</v>
      </c>
      <c r="U34" s="93">
        <f ca="1">IF(COLUMN()-COLUMN($E34)&lt;$E34,SUM(OFFSET('New Projects'!U34,0,-1*(COLUMN()-COLUMN($F34)),1,(COLUMN()-COLUMN($E34)))),SUM(OFFSET('New Projects'!U34,0,-1*($E34-1),1,$E34)))</f>
        <v>0</v>
      </c>
      <c r="V34" s="97">
        <f ca="1">IF(COLUMN()-COLUMN($E34)&lt;$E34,SUM(OFFSET('New Projects'!V34,0,-1*(COLUMN()-COLUMN($F34)),1,(COLUMN()-COLUMN($E34)))),SUM(OFFSET('New Projects'!V34,0,-1*($E34-1),1,$E34)))</f>
        <v>0</v>
      </c>
      <c r="W34" s="93">
        <f ca="1">IF(COLUMN()-COLUMN($E34)&lt;$E34,SUM(OFFSET('New Projects'!W34,0,-1*(COLUMN()-COLUMN($F34)),1,(COLUMN()-COLUMN($E34)))),SUM(OFFSET('New Projects'!W34,0,-1*($E34-1),1,$E34)))</f>
        <v>0</v>
      </c>
      <c r="X34" s="93">
        <f ca="1">IF(COLUMN()-COLUMN($E34)&lt;$E34,SUM(OFFSET('New Projects'!X34,0,-1*(COLUMN()-COLUMN($F34)),1,(COLUMN()-COLUMN($E34)))),SUM(OFFSET('New Projects'!X34,0,-1*($E34-1),1,$E34)))</f>
        <v>0</v>
      </c>
      <c r="Y34" s="93">
        <f ca="1">IF(COLUMN()-COLUMN($E34)&lt;$E34,SUM(OFFSET('New Projects'!Y34,0,-1*(COLUMN()-COLUMN($F34)),1,(COLUMN()-COLUMN($E34)))),SUM(OFFSET('New Projects'!Y34,0,-1*($E34-1),1,$E34)))</f>
        <v>0</v>
      </c>
    </row>
    <row r="35" spans="1:26" x14ac:dyDescent="0.25">
      <c r="A35" s="45">
        <f>'New Projects'!A35</f>
        <v>20001</v>
      </c>
      <c r="B35" s="45">
        <f>'New Projects'!B35</f>
        <v>30000</v>
      </c>
      <c r="C35" s="86">
        <f>'New Projects'!C35</f>
        <v>2</v>
      </c>
      <c r="D35" s="42" t="str">
        <f>'New Projects'!D35</f>
        <v>EH</v>
      </c>
      <c r="E35" s="42">
        <f>'New Projects'!E35</f>
        <v>16</v>
      </c>
      <c r="F35" s="97">
        <f ca="1">IF(COLUMN()-COLUMN($E35)&lt;$E35,SUM(OFFSET('New Projects'!F35,0,-1*(COLUMN()-COLUMN($F35)),1,(COLUMN()-COLUMN($E35)))),SUM(OFFSET('New Projects'!F35,0,-1*($E35-1),1,$E35)))</f>
        <v>0</v>
      </c>
      <c r="G35" s="93">
        <f ca="1">IF(COLUMN()-COLUMN($E35)&lt;$E35,SUM(OFFSET('New Projects'!G35,0,-1*(COLUMN()-COLUMN($F35)),1,(COLUMN()-COLUMN($E35)))),SUM(OFFSET('New Projects'!G35,0,-1*($E35-1),1,$E35)))</f>
        <v>0</v>
      </c>
      <c r="H35" s="93">
        <f ca="1">IF(COLUMN()-COLUMN($E35)&lt;$E35,SUM(OFFSET('New Projects'!H35,0,-1*(COLUMN()-COLUMN($F35)),1,(COLUMN()-COLUMN($E35)))),SUM(OFFSET('New Projects'!H35,0,-1*($E35-1),1,$E35)))</f>
        <v>0</v>
      </c>
      <c r="I35" s="93">
        <f ca="1">IF(COLUMN()-COLUMN($E35)&lt;$E35,SUM(OFFSET('New Projects'!I35,0,-1*(COLUMN()-COLUMN($F35)),1,(COLUMN()-COLUMN($E35)))),SUM(OFFSET('New Projects'!I35,0,-1*($E35-1),1,$E35)))</f>
        <v>0</v>
      </c>
      <c r="J35" s="97">
        <f ca="1">IF(COLUMN()-COLUMN($E35)&lt;$E35,SUM(OFFSET('New Projects'!J35,0,-1*(COLUMN()-COLUMN($F35)),1,(COLUMN()-COLUMN($E35)))),SUM(OFFSET('New Projects'!J35,0,-1*($E35-1),1,$E35)))</f>
        <v>2</v>
      </c>
      <c r="K35" s="93">
        <f ca="1">IF(COLUMN()-COLUMN($E35)&lt;$E35,SUM(OFFSET('New Projects'!K35,0,-1*(COLUMN()-COLUMN($F35)),1,(COLUMN()-COLUMN($E35)))),SUM(OFFSET('New Projects'!K35,0,-1*($E35-1),1,$E35)))</f>
        <v>2</v>
      </c>
      <c r="L35" s="93">
        <f ca="1">IF(COLUMN()-COLUMN($E35)&lt;$E35,SUM(OFFSET('New Projects'!L35,0,-1*(COLUMN()-COLUMN($F35)),1,(COLUMN()-COLUMN($E35)))),SUM(OFFSET('New Projects'!L35,0,-1*($E35-1),1,$E35)))</f>
        <v>2</v>
      </c>
      <c r="M35" s="93">
        <f ca="1">IF(COLUMN()-COLUMN($E35)&lt;$E35,SUM(OFFSET('New Projects'!M35,0,-1*(COLUMN()-COLUMN($F35)),1,(COLUMN()-COLUMN($E35)))),SUM(OFFSET('New Projects'!M35,0,-1*($E35-1),1,$E35)))</f>
        <v>2</v>
      </c>
      <c r="N35" s="97">
        <f ca="1">IF(COLUMN()-COLUMN($E35)&lt;$E35,SUM(OFFSET('New Projects'!N35,0,-1*(COLUMN()-COLUMN($F35)),1,(COLUMN()-COLUMN($E35)))),SUM(OFFSET('New Projects'!N35,0,-1*($E35-1),1,$E35)))</f>
        <v>2</v>
      </c>
      <c r="O35" s="93">
        <f ca="1">IF(COLUMN()-COLUMN($E35)&lt;$E35,SUM(OFFSET('New Projects'!O35,0,-1*(COLUMN()-COLUMN($F35)),1,(COLUMN()-COLUMN($E35)))),SUM(OFFSET('New Projects'!O35,0,-1*($E35-1),1,$E35)))</f>
        <v>2</v>
      </c>
      <c r="P35" s="93">
        <f ca="1">IF(COLUMN()-COLUMN($E35)&lt;$E35,SUM(OFFSET('New Projects'!P35,0,-1*(COLUMN()-COLUMN($F35)),1,(COLUMN()-COLUMN($E35)))),SUM(OFFSET('New Projects'!P35,0,-1*($E35-1),1,$E35)))</f>
        <v>2</v>
      </c>
      <c r="Q35" s="93">
        <f ca="1">IF(COLUMN()-COLUMN($E35)&lt;$E35,SUM(OFFSET('New Projects'!Q35,0,-1*(COLUMN()-COLUMN($F35)),1,(COLUMN()-COLUMN($E35)))),SUM(OFFSET('New Projects'!Q35,0,-1*($E35-1),1,$E35)))</f>
        <v>2</v>
      </c>
      <c r="R35" s="97">
        <f ca="1">IF(COLUMN()-COLUMN($E35)&lt;$E35,SUM(OFFSET('New Projects'!R35,0,-1*(COLUMN()-COLUMN($F35)),1,(COLUMN()-COLUMN($E35)))),SUM(OFFSET('New Projects'!R35,0,-1*($E35-1),1,$E35)))</f>
        <v>2</v>
      </c>
      <c r="S35" s="93">
        <f ca="1">IF(COLUMN()-COLUMN($E35)&lt;$E35,SUM(OFFSET('New Projects'!S35,0,-1*(COLUMN()-COLUMN($F35)),1,(COLUMN()-COLUMN($E35)))),SUM(OFFSET('New Projects'!S35,0,-1*($E35-1),1,$E35)))</f>
        <v>2</v>
      </c>
      <c r="T35" s="93">
        <f ca="1">IF(COLUMN()-COLUMN($E35)&lt;$E35,SUM(OFFSET('New Projects'!T35,0,-1*(COLUMN()-COLUMN($F35)),1,(COLUMN()-COLUMN($E35)))),SUM(OFFSET('New Projects'!T35,0,-1*($E35-1),1,$E35)))</f>
        <v>2</v>
      </c>
      <c r="U35" s="93">
        <f ca="1">IF(COLUMN()-COLUMN($E35)&lt;$E35,SUM(OFFSET('New Projects'!U35,0,-1*(COLUMN()-COLUMN($F35)),1,(COLUMN()-COLUMN($E35)))),SUM(OFFSET('New Projects'!U35,0,-1*($E35-1),1,$E35)))</f>
        <v>2</v>
      </c>
      <c r="V35" s="97">
        <f ca="1">IF(COLUMN()-COLUMN($E35)&lt;$E35,SUM(OFFSET('New Projects'!V35,0,-1*(COLUMN()-COLUMN($F35)),1,(COLUMN()-COLUMN($E35)))),SUM(OFFSET('New Projects'!V35,0,-1*($E35-1),1,$E35)))</f>
        <v>2</v>
      </c>
      <c r="W35" s="93">
        <f ca="1">IF(COLUMN()-COLUMN($E35)&lt;$E35,SUM(OFFSET('New Projects'!W35,0,-1*(COLUMN()-COLUMN($F35)),1,(COLUMN()-COLUMN($E35)))),SUM(OFFSET('New Projects'!W35,0,-1*($E35-1),1,$E35)))</f>
        <v>2</v>
      </c>
      <c r="X35" s="93">
        <f ca="1">IF(COLUMN()-COLUMN($E35)&lt;$E35,SUM(OFFSET('New Projects'!X35,0,-1*(COLUMN()-COLUMN($F35)),1,(COLUMN()-COLUMN($E35)))),SUM(OFFSET('New Projects'!X35,0,-1*($E35-1),1,$E35)))</f>
        <v>2</v>
      </c>
      <c r="Y35" s="93">
        <f ca="1">IF(COLUMN()-COLUMN($E35)&lt;$E35,SUM(OFFSET('New Projects'!Y35,0,-1*(COLUMN()-COLUMN($F35)),1,(COLUMN()-COLUMN($E35)))),SUM(OFFSET('New Projects'!Y35,0,-1*($E35-1),1,$E35)))</f>
        <v>2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A37" s="119" t="s">
        <v>166</v>
      </c>
      <c r="F37" s="68">
        <f ca="1">SUM(F3:F35)</f>
        <v>1</v>
      </c>
      <c r="G37" s="42">
        <f t="shared" ref="G37:Y37" ca="1" si="0">SUM(G3:G35)</f>
        <v>1</v>
      </c>
      <c r="H37" s="42">
        <f t="shared" ca="1" si="0"/>
        <v>1</v>
      </c>
      <c r="I37" s="42">
        <f t="shared" ca="1" si="0"/>
        <v>1</v>
      </c>
      <c r="J37" s="68">
        <f t="shared" ca="1" si="0"/>
        <v>3</v>
      </c>
      <c r="K37" s="42">
        <f t="shared" ca="1" si="0"/>
        <v>4</v>
      </c>
      <c r="L37" s="42">
        <f t="shared" ca="1" si="0"/>
        <v>4</v>
      </c>
      <c r="M37" s="42">
        <f t="shared" ca="1" si="0"/>
        <v>4</v>
      </c>
      <c r="N37" s="68">
        <f t="shared" ca="1" si="0"/>
        <v>5</v>
      </c>
      <c r="O37" s="42">
        <f t="shared" ca="1" si="0"/>
        <v>10</v>
      </c>
      <c r="P37" s="42">
        <f t="shared" ca="1" si="0"/>
        <v>10</v>
      </c>
      <c r="Q37" s="42">
        <f t="shared" ca="1" si="0"/>
        <v>10</v>
      </c>
      <c r="R37" s="68">
        <f t="shared" ca="1" si="0"/>
        <v>9</v>
      </c>
      <c r="S37" s="42">
        <f t="shared" ca="1" si="0"/>
        <v>14</v>
      </c>
      <c r="T37" s="42">
        <f t="shared" ca="1" si="0"/>
        <v>13</v>
      </c>
      <c r="U37" s="42">
        <f t="shared" ca="1" si="0"/>
        <v>16</v>
      </c>
      <c r="V37" s="68">
        <f t="shared" ca="1" si="0"/>
        <v>16</v>
      </c>
      <c r="W37" s="42">
        <f t="shared" ca="1" si="0"/>
        <v>14</v>
      </c>
      <c r="X37" s="42">
        <f t="shared" ca="1" si="0"/>
        <v>17</v>
      </c>
      <c r="Y37" s="42">
        <f t="shared" ca="1" si="0"/>
        <v>17</v>
      </c>
    </row>
  </sheetData>
  <conditionalFormatting sqref="F3:Y35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zoomScale="120" zoomScaleNormal="120" workbookViewId="0">
      <selection activeCell="B2" sqref="B2"/>
    </sheetView>
  </sheetViews>
  <sheetFormatPr defaultRowHeight="15" x14ac:dyDescent="0.25"/>
  <cols>
    <col min="1" max="1" width="53.140625" style="576" bestFit="1" customWidth="1"/>
    <col min="2" max="2" width="18.42578125" style="576" bestFit="1" customWidth="1"/>
    <col min="3" max="3" width="10.28515625" style="576" customWidth="1"/>
    <col min="4" max="4" width="10.5703125" style="576" customWidth="1"/>
    <col min="5" max="5" width="10.42578125" style="576" customWidth="1"/>
    <col min="6" max="6" width="11" style="576" customWidth="1"/>
    <col min="7" max="16384" width="9.140625" style="576"/>
  </cols>
  <sheetData>
    <row r="2" spans="1:6" ht="16.5" x14ac:dyDescent="0.3">
      <c r="A2" s="573" t="s">
        <v>484</v>
      </c>
      <c r="B2" s="574">
        <v>2E-3</v>
      </c>
      <c r="C2" s="575"/>
    </row>
    <row r="4" spans="1:6" ht="16.5" x14ac:dyDescent="0.3">
      <c r="B4" s="577" t="s">
        <v>485</v>
      </c>
      <c r="C4" s="578"/>
      <c r="D4" s="578"/>
      <c r="E4" s="578"/>
      <c r="F4" s="578"/>
    </row>
    <row r="5" spans="1:6" ht="49.5" x14ac:dyDescent="0.3">
      <c r="A5" s="573" t="s">
        <v>486</v>
      </c>
      <c r="B5" s="579">
        <f>SUM(C6:F10)</f>
        <v>0.3</v>
      </c>
      <c r="C5" s="580" t="s">
        <v>1</v>
      </c>
      <c r="D5" s="580" t="s">
        <v>2</v>
      </c>
      <c r="E5" s="580" t="s">
        <v>26</v>
      </c>
      <c r="F5" s="580" t="s">
        <v>3</v>
      </c>
    </row>
    <row r="6" spans="1:6" ht="16.5" x14ac:dyDescent="0.3">
      <c r="B6" s="581" t="s">
        <v>5</v>
      </c>
      <c r="C6" s="597">
        <v>0</v>
      </c>
      <c r="D6" s="597"/>
      <c r="E6" s="597"/>
      <c r="F6" s="597"/>
    </row>
    <row r="7" spans="1:6" ht="16.5" x14ac:dyDescent="0.3">
      <c r="B7" s="581" t="s">
        <v>4</v>
      </c>
      <c r="C7" s="582">
        <v>0</v>
      </c>
      <c r="D7" s="582">
        <v>0</v>
      </c>
      <c r="E7" s="582">
        <v>0</v>
      </c>
      <c r="F7" s="582">
        <v>0</v>
      </c>
    </row>
    <row r="8" spans="1:6" ht="16.5" x14ac:dyDescent="0.3">
      <c r="B8" s="581" t="s">
        <v>6</v>
      </c>
      <c r="C8" s="582">
        <v>2.5000000000000001E-2</v>
      </c>
      <c r="D8" s="582">
        <v>2.5000000000000001E-2</v>
      </c>
      <c r="E8" s="582">
        <v>2.5000000000000001E-2</v>
      </c>
      <c r="F8" s="582">
        <v>2.5000000000000001E-2</v>
      </c>
    </row>
    <row r="9" spans="1:6" ht="16.5" x14ac:dyDescent="0.3">
      <c r="B9" s="581" t="s">
        <v>7</v>
      </c>
      <c r="C9" s="582">
        <v>0.05</v>
      </c>
      <c r="D9" s="582">
        <v>0.05</v>
      </c>
      <c r="E9" s="582">
        <v>0.05</v>
      </c>
      <c r="F9" s="582">
        <v>0.05</v>
      </c>
    </row>
    <row r="10" spans="1:6" ht="16.5" x14ac:dyDescent="0.3">
      <c r="B10" s="581" t="s">
        <v>21</v>
      </c>
      <c r="C10" s="583" t="s">
        <v>487</v>
      </c>
      <c r="D10" s="583" t="s">
        <v>487</v>
      </c>
      <c r="E10" s="583" t="s">
        <v>487</v>
      </c>
      <c r="F10" s="583" t="s">
        <v>487</v>
      </c>
    </row>
    <row r="12" spans="1:6" ht="49.5" x14ac:dyDescent="0.3">
      <c r="A12" s="573" t="s">
        <v>488</v>
      </c>
      <c r="B12" s="579">
        <f>SUM(C13:F17)</f>
        <v>1.65</v>
      </c>
      <c r="C12" s="580" t="s">
        <v>1</v>
      </c>
      <c r="D12" s="580" t="s">
        <v>2</v>
      </c>
      <c r="E12" s="580" t="s">
        <v>26</v>
      </c>
      <c r="F12" s="580" t="s">
        <v>3</v>
      </c>
    </row>
    <row r="13" spans="1:6" ht="16.5" x14ac:dyDescent="0.3">
      <c r="B13" s="581" t="s">
        <v>5</v>
      </c>
      <c r="C13" s="597">
        <v>0.05</v>
      </c>
      <c r="D13" s="597"/>
      <c r="E13" s="597"/>
      <c r="F13" s="597"/>
    </row>
    <row r="14" spans="1:6" ht="16.5" x14ac:dyDescent="0.3">
      <c r="B14" s="581" t="s">
        <v>4</v>
      </c>
      <c r="C14" s="582">
        <v>0.05</v>
      </c>
      <c r="D14" s="582">
        <v>0.05</v>
      </c>
      <c r="E14" s="582">
        <v>0.05</v>
      </c>
      <c r="F14" s="582">
        <v>0.05</v>
      </c>
    </row>
    <row r="15" spans="1:6" ht="16.5" x14ac:dyDescent="0.3">
      <c r="B15" s="581" t="s">
        <v>6</v>
      </c>
      <c r="C15" s="582">
        <v>0.1</v>
      </c>
      <c r="D15" s="582">
        <v>0.1</v>
      </c>
      <c r="E15" s="582">
        <v>0.1</v>
      </c>
      <c r="F15" s="582">
        <v>0.1</v>
      </c>
    </row>
    <row r="16" spans="1:6" ht="16.5" x14ac:dyDescent="0.3">
      <c r="B16" s="581" t="s">
        <v>7</v>
      </c>
      <c r="C16" s="582">
        <v>0.25</v>
      </c>
      <c r="D16" s="582">
        <v>0.25</v>
      </c>
      <c r="E16" s="582">
        <v>0.25</v>
      </c>
      <c r="F16" s="582">
        <v>0.25</v>
      </c>
    </row>
    <row r="17" spans="1:6" ht="16.5" x14ac:dyDescent="0.3">
      <c r="B17" s="581" t="s">
        <v>21</v>
      </c>
      <c r="C17" s="583" t="s">
        <v>487</v>
      </c>
      <c r="D17" s="583" t="s">
        <v>487</v>
      </c>
      <c r="E17" s="583" t="s">
        <v>487</v>
      </c>
      <c r="F17" s="583" t="s">
        <v>487</v>
      </c>
    </row>
    <row r="18" spans="1:6" ht="16.5" x14ac:dyDescent="0.25">
      <c r="A18" s="584" t="s">
        <v>489</v>
      </c>
    </row>
    <row r="19" spans="1:6" ht="16.5" x14ac:dyDescent="0.25">
      <c r="A19" s="584" t="s">
        <v>112</v>
      </c>
      <c r="B19" s="582">
        <v>0</v>
      </c>
    </row>
    <row r="20" spans="1:6" ht="16.5" x14ac:dyDescent="0.25">
      <c r="A20" s="584" t="s">
        <v>109</v>
      </c>
      <c r="B20" s="582">
        <v>0.05</v>
      </c>
    </row>
    <row r="21" spans="1:6" ht="16.5" x14ac:dyDescent="0.25">
      <c r="A21" s="584" t="s">
        <v>110</v>
      </c>
      <c r="B21" s="582">
        <v>0.05</v>
      </c>
    </row>
    <row r="22" spans="1:6" ht="16.5" x14ac:dyDescent="0.25">
      <c r="A22" s="584" t="s">
        <v>111</v>
      </c>
      <c r="B22" s="582">
        <v>0</v>
      </c>
    </row>
  </sheetData>
  <mergeCells count="2">
    <mergeCell ref="C6:F6"/>
    <mergeCell ref="C13:F13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9" sqref="B19"/>
      <selection pane="topRight" activeCell="B19" sqref="B19"/>
      <selection pane="bottomLeft" activeCell="B19" sqref="B19"/>
      <selection pane="bottomRight" activeCell="H3" sqref="H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95">
        <f>IF('New Project Wakes'!G3,'New Project Wakes'!G3*$D3,0)</f>
        <v>0</v>
      </c>
      <c r="H3" s="96">
        <f ca="1">IF('New Project Wakes'!H3,'New Project Wakes'!H3*$D3,IF(OFFSET('New Project Wakes'!H3,0,-1),OFFSET('New Project Wakes'!H3,0,-1)*$D3,0))</f>
        <v>0</v>
      </c>
      <c r="I3" s="96">
        <f ca="1">IF('New Project Wakes'!I3,'New Project Wakes'!I3*$D3,IF(OFFSET('New Project Wakes'!I3,0,-1),OFFSET('New Project Wakes'!I3,0,-1)*$D3,IF(OFFSET('New Project Wakes'!I3,0,-2),OFFSET('New Project Wakes'!I3,0,-2)*$D3,0)))</f>
        <v>0</v>
      </c>
      <c r="J3" s="96">
        <f ca="1">IF('New Project Wakes'!J3,'New Project Wakes'!J3*$D3,IF(OFFSET('New Project Wakes'!J3,0,-1),OFFSET('New Project Wakes'!J3,0,-1)*$D3,IF(OFFSET('New Project Wakes'!J3,0,-2),OFFSET('New Project Wakes'!J3,0,-2)*$D3,IF(OFFSET('New Project Wakes'!J3,0,-3),OFFSET('New Project Wakes'!J3,0,-3)*$D3,0))))</f>
        <v>0</v>
      </c>
      <c r="K3" s="95">
        <f ca="1">IF('New Project Wakes'!K3,'New Project Wakes'!K3*$D3,IF(OFFSET('New Project Wakes'!K3,0,-1),OFFSET('New Project Wakes'!K3,0,-1)*$D3,IF(OFFSET('New Project Wakes'!K3,0,-2),OFFSET('New Project Wakes'!K3,0,-2)*$D3,IF(OFFSET('New Project Wakes'!K3,0,-3),OFFSET('New Project Wakes'!K3,0,-3)*$D3,0))))</f>
        <v>0</v>
      </c>
      <c r="L3" s="96">
        <f ca="1">IF('New Project Wakes'!L3,'New Project Wakes'!L3*$D3,IF(OFFSET('New Project Wakes'!L3,0,-1),OFFSET('New Project Wakes'!L3,0,-1)*$D3,IF(OFFSET('New Project Wakes'!L3,0,-2),OFFSET('New Project Wakes'!L3,0,-2)*$D3,IF(OFFSET('New Project Wakes'!L3,0,-3),OFFSET('New Project Wakes'!L3,0,-3)*$D3,0))))</f>
        <v>0</v>
      </c>
      <c r="M3" s="96">
        <f ca="1">IF('New Project Wakes'!M3,'New Project Wakes'!M3*$D3,IF(OFFSET('New Project Wakes'!M3,0,-1),OFFSET('New Project Wakes'!M3,0,-1)*$D3,IF(OFFSET('New Project Wakes'!M3,0,-2),OFFSET('New Project Wakes'!M3,0,-2)*$D3,IF(OFFSET('New Project Wakes'!M3,0,-3),OFFSET('New Project Wakes'!M3,0,-3)*$D3,0))))</f>
        <v>0</v>
      </c>
      <c r="N3" s="96">
        <f ca="1">IF('New Project Wakes'!N3,'New Project Wakes'!N3*$D3,IF(OFFSET('New Project Wakes'!N3,0,-1),OFFSET('New Project Wakes'!N3,0,-1)*$D3,IF(OFFSET('New Project Wakes'!N3,0,-2),OFFSET('New Project Wakes'!N3,0,-2)*$D3,IF(OFFSET('New Project Wakes'!N3,0,-3),OFFSET('New Project Wakes'!N3,0,-3)*$D3,0))))</f>
        <v>0</v>
      </c>
      <c r="O3" s="95">
        <f ca="1">IF('New Project Wakes'!O3,'New Project Wakes'!O3*$D3,IF(OFFSET('New Project Wakes'!O3,0,-1),OFFSET('New Project Wakes'!O3,0,-1)*$D3,IF(OFFSET('New Project Wakes'!O3,0,-2),OFFSET('New Project Wakes'!O3,0,-2)*$D3,IF(OFFSET('New Project Wakes'!O3,0,-3),OFFSET('New Project Wakes'!O3,0,-3)*$D3,0))))</f>
        <v>0</v>
      </c>
      <c r="P3" s="96">
        <f ca="1">IF('New Project Wakes'!P3,'New Project Wakes'!P3*$D3,IF(OFFSET('New Project Wakes'!P3,0,-1),OFFSET('New Project Wakes'!P3,0,-1)*$D3,IF(OFFSET('New Project Wakes'!P3,0,-2),OFFSET('New Project Wakes'!P3,0,-2)*$D3,IF(OFFSET('New Project Wakes'!P3,0,-3),OFFSET('New Project Wakes'!P3,0,-3)*$D3,0))))</f>
        <v>0</v>
      </c>
      <c r="Q3" s="96">
        <f ca="1">IF('New Project Wakes'!Q3,'New Project Wakes'!Q3*$D3,IF(OFFSET('New Project Wakes'!Q3,0,-1),OFFSET('New Project Wakes'!Q3,0,-1)*$D3,IF(OFFSET('New Project Wakes'!Q3,0,-2),OFFSET('New Project Wakes'!Q3,0,-2)*$D3,IF(OFFSET('New Project Wakes'!Q3,0,-3),OFFSET('New Project Wakes'!Q3,0,-3)*$D3,0))))</f>
        <v>0</v>
      </c>
      <c r="R3" s="96">
        <f ca="1">IF('New Project Wakes'!R3,'New Project Wakes'!R3*$D3,IF(OFFSET('New Project Wakes'!R3,0,-1),OFFSET('New Project Wakes'!R3,0,-1)*$D3,IF(OFFSET('New Project Wakes'!R3,0,-2),OFFSET('New Project Wakes'!R3,0,-2)*$D3,IF(OFFSET('New Project Wakes'!R3,0,-3),OFFSET('New Project Wakes'!R3,0,-3)*$D3,0))))</f>
        <v>0</v>
      </c>
      <c r="S3" s="95">
        <f ca="1">IF('New Project Wakes'!S3,'New Project Wakes'!S3*$D3,IF(OFFSET('New Project Wakes'!S3,0,-1),OFFSET('New Project Wakes'!S3,0,-1)*$D3,IF(OFFSET('New Project Wakes'!S3,0,-2),OFFSET('New Project Wakes'!S3,0,-2)*$D3,IF(OFFSET('New Project Wakes'!S3,0,-3),OFFSET('New Project Wakes'!S3,0,-3)*$D3,0))))</f>
        <v>0</v>
      </c>
      <c r="T3" s="96">
        <f ca="1">IF('New Project Wakes'!T3,'New Project Wakes'!T3*$D3,IF(OFFSET('New Project Wakes'!T3,0,-1),OFFSET('New Project Wakes'!T3,0,-1)*$D3,IF(OFFSET('New Project Wakes'!T3,0,-2),OFFSET('New Project Wakes'!T3,0,-2)*$D3,IF(OFFSET('New Project Wakes'!T3,0,-3),OFFSET('New Project Wakes'!T3,0,-3)*$D3,0))))</f>
        <v>0</v>
      </c>
      <c r="U3" s="96">
        <f ca="1">IF('New Project Wakes'!U3,'New Project Wakes'!U3*$D3,IF(OFFSET('New Project Wakes'!U3,0,-1),OFFSET('New Project Wakes'!U3,0,-1)*$D3,IF(OFFSET('New Project Wakes'!U3,0,-2),OFFSET('New Project Wakes'!U3,0,-2)*$D3,IF(OFFSET('New Project Wakes'!U3,0,-3),OFFSET('New Project Wakes'!U3,0,-3)*$D3,0))))</f>
        <v>0</v>
      </c>
      <c r="V3" s="96">
        <f ca="1">IF('New Project Wakes'!V3,'New Project Wakes'!V3*$D3,IF(OFFSET('New Project Wakes'!V3,0,-1),OFFSET('New Project Wakes'!V3,0,-1)*$D3,IF(OFFSET('New Project Wakes'!V3,0,-2),OFFSET('New Project Wakes'!V3,0,-2)*$D3,IF(OFFSET('New Project Wakes'!V3,0,-3),OFFSET('New Project Wakes'!V3,0,-3)*$D3,0))))</f>
        <v>0</v>
      </c>
      <c r="W3" s="95">
        <f ca="1">IF('New Project Wakes'!W3,'New Project Wakes'!W3*$D3,IF(OFFSET('New Project Wakes'!W3,0,-1),OFFSET('New Project Wakes'!W3,0,-1)*$D3,IF(OFFSET('New Project Wakes'!W3,0,-2),OFFSET('New Project Wakes'!W3,0,-2)*$D3,IF(OFFSET('New Project Wakes'!W3,0,-3),OFFSET('New Project Wakes'!W3,0,-3)*$D3,0))))</f>
        <v>0</v>
      </c>
      <c r="X3" s="96">
        <f ca="1">IF('New Project Wakes'!X3,'New Project Wakes'!X3*$D3,IF(OFFSET('New Project Wakes'!X3,0,-1),OFFSET('New Project Wakes'!X3,0,-1)*$D3,IF(OFFSET('New Project Wakes'!X3,0,-2),OFFSET('New Project Wakes'!X3,0,-2)*$D3,IF(OFFSET('New Project Wakes'!X3,0,-3),OFFSET('New Project Wakes'!X3,0,-3)*$D3,0))))</f>
        <v>0</v>
      </c>
      <c r="Y3" s="96">
        <f ca="1">IF('New Project Wakes'!Y3,'New Project Wakes'!Y3*$D3,IF(OFFSET('New Project Wakes'!Y3,0,-1),OFFSET('New Project Wakes'!Y3,0,-1)*$D3,IF(OFFSET('New Project Wakes'!Y3,0,-2),OFFSET('New Project Wakes'!Y3,0,-2)*$D3,IF(OFFSET('New Project Wakes'!Y3,0,-3),OFFSET('New Project Wakes'!Y3,0,-3)*$D3,0))))</f>
        <v>0</v>
      </c>
      <c r="Z3" s="96">
        <f ca="1">IF('New Project Wakes'!Z3,'New Project Wakes'!Z3*$D3,IF(OFFSET('New Project Wakes'!Z3,0,-1),OFFSET('New Project Wakes'!Z3,0,-1)*$D3,IF(OFFSET('New Project Wakes'!Z3,0,-2),OFFSET('New Project Wakes'!Z3,0,-2)*$D3,IF(OFFSET('New Project Wakes'!Z3,0,-3),OFFSET('New Project Wakes'!Z3,0,-3)*$D3,0))))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>
        <f>IF('New Project Wakes'!G4,'New Project Wakes'!G4*$D4,0)</f>
        <v>0</v>
      </c>
      <c r="H4" s="93">
        <f ca="1">IF('New Project Wakes'!H4,'New Project Wakes'!H4*$D4,IF(OFFSET('New Project Wakes'!H4,0,-1),OFFSET('New Project Wakes'!H4,0,-1)*$D4,0))</f>
        <v>0</v>
      </c>
      <c r="I4" s="93">
        <f ca="1">IF('New Project Wakes'!I4,'New Project Wakes'!I4*$D4,IF(OFFSET('New Project Wakes'!I4,0,-1),OFFSET('New Project Wakes'!I4,0,-1)*$D4,IF(OFFSET('New Project Wakes'!I4,0,-2),OFFSET('New Project Wakes'!I4,0,-2)*$D4,0)))</f>
        <v>0</v>
      </c>
      <c r="J4" s="93">
        <f ca="1">IF('New Project Wakes'!J4,'New Project Wakes'!J4*$D4,IF(OFFSET('New Project Wakes'!J4,0,-1),OFFSET('New Project Wakes'!J4,0,-1)*$D4,IF(OFFSET('New Project Wakes'!J4,0,-2),OFFSET('New Project Wakes'!J4,0,-2)*$D4,IF(OFFSET('New Project Wakes'!J4,0,-3),OFFSET('New Project Wakes'!J4,0,-3)*$D4,0))))</f>
        <v>0</v>
      </c>
      <c r="K4" s="97">
        <f ca="1">IF('New Project Wakes'!K4,'New Project Wakes'!K4*$D4,IF(OFFSET('New Project Wakes'!K4,0,-1),OFFSET('New Project Wakes'!K4,0,-1)*$D4,IF(OFFSET('New Project Wakes'!K4,0,-2),OFFSET('New Project Wakes'!K4,0,-2)*$D4,IF(OFFSET('New Project Wakes'!K4,0,-3),OFFSET('New Project Wakes'!K4,0,-3)*$D4,0))))</f>
        <v>0</v>
      </c>
      <c r="L4" s="93">
        <f ca="1">IF('New Project Wakes'!L4,'New Project Wakes'!L4*$D4,IF(OFFSET('New Project Wakes'!L4,0,-1),OFFSET('New Project Wakes'!L4,0,-1)*$D4,IF(OFFSET('New Project Wakes'!L4,0,-2),OFFSET('New Project Wakes'!L4,0,-2)*$D4,IF(OFFSET('New Project Wakes'!L4,0,-3),OFFSET('New Project Wakes'!L4,0,-3)*$D4,0))))</f>
        <v>0</v>
      </c>
      <c r="M4" s="93">
        <f ca="1">IF('New Project Wakes'!M4,'New Project Wakes'!M4*$D4,IF(OFFSET('New Project Wakes'!M4,0,-1),OFFSET('New Project Wakes'!M4,0,-1)*$D4,IF(OFFSET('New Project Wakes'!M4,0,-2),OFFSET('New Project Wakes'!M4,0,-2)*$D4,IF(OFFSET('New Project Wakes'!M4,0,-3),OFFSET('New Project Wakes'!M4,0,-3)*$D4,0))))</f>
        <v>0</v>
      </c>
      <c r="N4" s="93">
        <f ca="1">IF('New Project Wakes'!N4,'New Project Wakes'!N4*$D4,IF(OFFSET('New Project Wakes'!N4,0,-1),OFFSET('New Project Wakes'!N4,0,-1)*$D4,IF(OFFSET('New Project Wakes'!N4,0,-2),OFFSET('New Project Wakes'!N4,0,-2)*$D4,IF(OFFSET('New Project Wakes'!N4,0,-3),OFFSET('New Project Wakes'!N4,0,-3)*$D4,0))))</f>
        <v>0</v>
      </c>
      <c r="O4" s="97">
        <f ca="1">IF('New Project Wakes'!O4,'New Project Wakes'!O4*$D4,IF(OFFSET('New Project Wakes'!O4,0,-1),OFFSET('New Project Wakes'!O4,0,-1)*$D4,IF(OFFSET('New Project Wakes'!O4,0,-2),OFFSET('New Project Wakes'!O4,0,-2)*$D4,IF(OFFSET('New Project Wakes'!O4,0,-3),OFFSET('New Project Wakes'!O4,0,-3)*$D4,0))))</f>
        <v>0</v>
      </c>
      <c r="P4" s="93">
        <f ca="1">IF('New Project Wakes'!P4,'New Project Wakes'!P4*$D4,IF(OFFSET('New Project Wakes'!P4,0,-1),OFFSET('New Project Wakes'!P4,0,-1)*$D4,IF(OFFSET('New Project Wakes'!P4,0,-2),OFFSET('New Project Wakes'!P4,0,-2)*$D4,IF(OFFSET('New Project Wakes'!P4,0,-3),OFFSET('New Project Wakes'!P4,0,-3)*$D4,0))))</f>
        <v>0</v>
      </c>
      <c r="Q4" s="93">
        <f ca="1">IF('New Project Wakes'!Q4,'New Project Wakes'!Q4*$D4,IF(OFFSET('New Project Wakes'!Q4,0,-1),OFFSET('New Project Wakes'!Q4,0,-1)*$D4,IF(OFFSET('New Project Wakes'!Q4,0,-2),OFFSET('New Project Wakes'!Q4,0,-2)*$D4,IF(OFFSET('New Project Wakes'!Q4,0,-3),OFFSET('New Project Wakes'!Q4,0,-3)*$D4,0))))</f>
        <v>0</v>
      </c>
      <c r="R4" s="93">
        <f ca="1">IF('New Project Wakes'!R4,'New Project Wakes'!R4*$D4,IF(OFFSET('New Project Wakes'!R4,0,-1),OFFSET('New Project Wakes'!R4,0,-1)*$D4,IF(OFFSET('New Project Wakes'!R4,0,-2),OFFSET('New Project Wakes'!R4,0,-2)*$D4,IF(OFFSET('New Project Wakes'!R4,0,-3),OFFSET('New Project Wakes'!R4,0,-3)*$D4,0))))</f>
        <v>0</v>
      </c>
      <c r="S4" s="97">
        <f ca="1">IF('New Project Wakes'!S4,'New Project Wakes'!S4*$D4,IF(OFFSET('New Project Wakes'!S4,0,-1),OFFSET('New Project Wakes'!S4,0,-1)*$D4,IF(OFFSET('New Project Wakes'!S4,0,-2),OFFSET('New Project Wakes'!S4,0,-2)*$D4,IF(OFFSET('New Project Wakes'!S4,0,-3),OFFSET('New Project Wakes'!S4,0,-3)*$D4,0))))</f>
        <v>0</v>
      </c>
      <c r="T4" s="93">
        <f ca="1">IF('New Project Wakes'!T4,'New Project Wakes'!T4*$D4,IF(OFFSET('New Project Wakes'!T4,0,-1),OFFSET('New Project Wakes'!T4,0,-1)*$D4,IF(OFFSET('New Project Wakes'!T4,0,-2),OFFSET('New Project Wakes'!T4,0,-2)*$D4,IF(OFFSET('New Project Wakes'!T4,0,-3),OFFSET('New Project Wakes'!T4,0,-3)*$D4,0))))</f>
        <v>0</v>
      </c>
      <c r="U4" s="93">
        <f ca="1">IF('New Project Wakes'!U4,'New Project Wakes'!U4*$D4,IF(OFFSET('New Project Wakes'!U4,0,-1),OFFSET('New Project Wakes'!U4,0,-1)*$D4,IF(OFFSET('New Project Wakes'!U4,0,-2),OFFSET('New Project Wakes'!U4,0,-2)*$D4,IF(OFFSET('New Project Wakes'!U4,0,-3),OFFSET('New Project Wakes'!U4,0,-3)*$D4,0))))</f>
        <v>0</v>
      </c>
      <c r="V4" s="93">
        <f ca="1">IF('New Project Wakes'!V4,'New Project Wakes'!V4*$D4,IF(OFFSET('New Project Wakes'!V4,0,-1),OFFSET('New Project Wakes'!V4,0,-1)*$D4,IF(OFFSET('New Project Wakes'!V4,0,-2),OFFSET('New Project Wakes'!V4,0,-2)*$D4,IF(OFFSET('New Project Wakes'!V4,0,-3),OFFSET('New Project Wakes'!V4,0,-3)*$D4,0))))</f>
        <v>0</v>
      </c>
      <c r="W4" s="97">
        <f ca="1">IF('New Project Wakes'!W4,'New Project Wakes'!W4*$D4,IF(OFFSET('New Project Wakes'!W4,0,-1),OFFSET('New Project Wakes'!W4,0,-1)*$D4,IF(OFFSET('New Project Wakes'!W4,0,-2),OFFSET('New Project Wakes'!W4,0,-2)*$D4,IF(OFFSET('New Project Wakes'!W4,0,-3),OFFSET('New Project Wakes'!W4,0,-3)*$D4,0))))</f>
        <v>0</v>
      </c>
      <c r="X4" s="93">
        <f ca="1">IF('New Project Wakes'!X4,'New Project Wakes'!X4*$D4,IF(OFFSET('New Project Wakes'!X4,0,-1),OFFSET('New Project Wakes'!X4,0,-1)*$D4,IF(OFFSET('New Project Wakes'!X4,0,-2),OFFSET('New Project Wakes'!X4,0,-2)*$D4,IF(OFFSET('New Project Wakes'!X4,0,-3),OFFSET('New Project Wakes'!X4,0,-3)*$D4,0))))</f>
        <v>0</v>
      </c>
      <c r="Y4" s="93">
        <f ca="1">IF('New Project Wakes'!Y4,'New Project Wakes'!Y4*$D4,IF(OFFSET('New Project Wakes'!Y4,0,-1),OFFSET('New Project Wakes'!Y4,0,-1)*$D4,IF(OFFSET('New Project Wakes'!Y4,0,-2),OFFSET('New Project Wakes'!Y4,0,-2)*$D4,IF(OFFSET('New Project Wakes'!Y4,0,-3),OFFSET('New Project Wakes'!Y4,0,-3)*$D4,0))))</f>
        <v>0</v>
      </c>
      <c r="Z4" s="93">
        <f ca="1">IF('New Project Wakes'!Z4,'New Project Wakes'!Z4*$D4,IF(OFFSET('New Project Wakes'!Z4,0,-1),OFFSET('New Project Wakes'!Z4,0,-1)*$D4,IF(OFFSET('New Project Wakes'!Z4,0,-2),OFFSET('New Project Wakes'!Z4,0,-2)*$D4,IF(OFFSET('New Project Wakes'!Z4,0,-3),OFFSET('New Project Wakes'!Z4,0,-3)*$D4,0))))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>
        <f>IF('New Project Wakes'!G5,'New Project Wakes'!G5*$D5,0)</f>
        <v>0</v>
      </c>
      <c r="H5" s="89">
        <f ca="1">IF('New Project Wakes'!H5,'New Project Wakes'!H5*$D5,IF(OFFSET('New Project Wakes'!H5,0,-1),OFFSET('New Project Wakes'!H5,0,-1)*$D5,0))</f>
        <v>0</v>
      </c>
      <c r="I5" s="89">
        <f ca="1">IF('New Project Wakes'!I5,'New Project Wakes'!I5*$D5,IF(OFFSET('New Project Wakes'!I5,0,-1),OFFSET('New Project Wakes'!I5,0,-1)*$D5,IF(OFFSET('New Project Wakes'!I5,0,-2),OFFSET('New Project Wakes'!I5,0,-2)*$D5,0)))</f>
        <v>0</v>
      </c>
      <c r="J5" s="89">
        <f ca="1">IF('New Project Wakes'!J5,'New Project Wakes'!J5*$D5,IF(OFFSET('New Project Wakes'!J5,0,-1),OFFSET('New Project Wakes'!J5,0,-1)*$D5,IF(OFFSET('New Project Wakes'!J5,0,-2),OFFSET('New Project Wakes'!J5,0,-2)*$D5,IF(OFFSET('New Project Wakes'!J5,0,-3),OFFSET('New Project Wakes'!J5,0,-3)*$D5,0))))</f>
        <v>0</v>
      </c>
      <c r="K5" s="98">
        <f ca="1">IF('New Project Wakes'!K5,'New Project Wakes'!K5*$D5,IF(OFFSET('New Project Wakes'!K5,0,-1),OFFSET('New Project Wakes'!K5,0,-1)*$D5,IF(OFFSET('New Project Wakes'!K5,0,-2),OFFSET('New Project Wakes'!K5,0,-2)*$D5,IF(OFFSET('New Project Wakes'!K5,0,-3),OFFSET('New Project Wakes'!K5,0,-3)*$D5,0))))</f>
        <v>0</v>
      </c>
      <c r="L5" s="89">
        <f ca="1">IF('New Project Wakes'!L5,'New Project Wakes'!L5*$D5,IF(OFFSET('New Project Wakes'!L5,0,-1),OFFSET('New Project Wakes'!L5,0,-1)*$D5,IF(OFFSET('New Project Wakes'!L5,0,-2),OFFSET('New Project Wakes'!L5,0,-2)*$D5,IF(OFFSET('New Project Wakes'!L5,0,-3),OFFSET('New Project Wakes'!L5,0,-3)*$D5,0))))</f>
        <v>0</v>
      </c>
      <c r="M5" s="89">
        <f ca="1">IF('New Project Wakes'!M5,'New Project Wakes'!M5*$D5,IF(OFFSET('New Project Wakes'!M5,0,-1),OFFSET('New Project Wakes'!M5,0,-1)*$D5,IF(OFFSET('New Project Wakes'!M5,0,-2),OFFSET('New Project Wakes'!M5,0,-2)*$D5,IF(OFFSET('New Project Wakes'!M5,0,-3),OFFSET('New Project Wakes'!M5,0,-3)*$D5,0))))</f>
        <v>0</v>
      </c>
      <c r="N5" s="89">
        <f ca="1">IF('New Project Wakes'!N5,'New Project Wakes'!N5*$D5,IF(OFFSET('New Project Wakes'!N5,0,-1),OFFSET('New Project Wakes'!N5,0,-1)*$D5,IF(OFFSET('New Project Wakes'!N5,0,-2),OFFSET('New Project Wakes'!N5,0,-2)*$D5,IF(OFFSET('New Project Wakes'!N5,0,-3),OFFSET('New Project Wakes'!N5,0,-3)*$D5,0))))</f>
        <v>0</v>
      </c>
      <c r="O5" s="98">
        <f ca="1">IF('New Project Wakes'!O5,'New Project Wakes'!O5*$D5,IF(OFFSET('New Project Wakes'!O5,0,-1),OFFSET('New Project Wakes'!O5,0,-1)*$D5,IF(OFFSET('New Project Wakes'!O5,0,-2),OFFSET('New Project Wakes'!O5,0,-2)*$D5,IF(OFFSET('New Project Wakes'!O5,0,-3),OFFSET('New Project Wakes'!O5,0,-3)*$D5,0))))</f>
        <v>0</v>
      </c>
      <c r="P5" s="89">
        <f ca="1">IF('New Project Wakes'!P5,'New Project Wakes'!P5*$D5,IF(OFFSET('New Project Wakes'!P5,0,-1),OFFSET('New Project Wakes'!P5,0,-1)*$D5,IF(OFFSET('New Project Wakes'!P5,0,-2),OFFSET('New Project Wakes'!P5,0,-2)*$D5,IF(OFFSET('New Project Wakes'!P5,0,-3),OFFSET('New Project Wakes'!P5,0,-3)*$D5,0))))</f>
        <v>0</v>
      </c>
      <c r="Q5" s="89">
        <f ca="1">IF('New Project Wakes'!Q5,'New Project Wakes'!Q5*$D5,IF(OFFSET('New Project Wakes'!Q5,0,-1),OFFSET('New Project Wakes'!Q5,0,-1)*$D5,IF(OFFSET('New Project Wakes'!Q5,0,-2),OFFSET('New Project Wakes'!Q5,0,-2)*$D5,IF(OFFSET('New Project Wakes'!Q5,0,-3),OFFSET('New Project Wakes'!Q5,0,-3)*$D5,0))))</f>
        <v>0</v>
      </c>
      <c r="R5" s="89">
        <f ca="1">IF('New Project Wakes'!R5,'New Project Wakes'!R5*$D5,IF(OFFSET('New Project Wakes'!R5,0,-1),OFFSET('New Project Wakes'!R5,0,-1)*$D5,IF(OFFSET('New Project Wakes'!R5,0,-2),OFFSET('New Project Wakes'!R5,0,-2)*$D5,IF(OFFSET('New Project Wakes'!R5,0,-3),OFFSET('New Project Wakes'!R5,0,-3)*$D5,0))))</f>
        <v>0</v>
      </c>
      <c r="S5" s="98">
        <f ca="1">IF('New Project Wakes'!S5,'New Project Wakes'!S5*$D5,IF(OFFSET('New Project Wakes'!S5,0,-1),OFFSET('New Project Wakes'!S5,0,-1)*$D5,IF(OFFSET('New Project Wakes'!S5,0,-2),OFFSET('New Project Wakes'!S5,0,-2)*$D5,IF(OFFSET('New Project Wakes'!S5,0,-3),OFFSET('New Project Wakes'!S5,0,-3)*$D5,0))))</f>
        <v>0</v>
      </c>
      <c r="T5" s="89">
        <f ca="1">IF('New Project Wakes'!T5,'New Project Wakes'!T5*$D5,IF(OFFSET('New Project Wakes'!T5,0,-1),OFFSET('New Project Wakes'!T5,0,-1)*$D5,IF(OFFSET('New Project Wakes'!T5,0,-2),OFFSET('New Project Wakes'!T5,0,-2)*$D5,IF(OFFSET('New Project Wakes'!T5,0,-3),OFFSET('New Project Wakes'!T5,0,-3)*$D5,0))))</f>
        <v>0</v>
      </c>
      <c r="U5" s="89">
        <f ca="1">IF('New Project Wakes'!U5,'New Project Wakes'!U5*$D5,IF(OFFSET('New Project Wakes'!U5,0,-1),OFFSET('New Project Wakes'!U5,0,-1)*$D5,IF(OFFSET('New Project Wakes'!U5,0,-2),OFFSET('New Project Wakes'!U5,0,-2)*$D5,IF(OFFSET('New Project Wakes'!U5,0,-3),OFFSET('New Project Wakes'!U5,0,-3)*$D5,0))))</f>
        <v>0</v>
      </c>
      <c r="V5" s="89">
        <f ca="1">IF('New Project Wakes'!V5,'New Project Wakes'!V5*$D5,IF(OFFSET('New Project Wakes'!V5,0,-1),OFFSET('New Project Wakes'!V5,0,-1)*$D5,IF(OFFSET('New Project Wakes'!V5,0,-2),OFFSET('New Project Wakes'!V5,0,-2)*$D5,IF(OFFSET('New Project Wakes'!V5,0,-3),OFFSET('New Project Wakes'!V5,0,-3)*$D5,0))))</f>
        <v>0</v>
      </c>
      <c r="W5" s="98">
        <f ca="1">IF('New Project Wakes'!W5,'New Project Wakes'!W5*$D5,IF(OFFSET('New Project Wakes'!W5,0,-1),OFFSET('New Project Wakes'!W5,0,-1)*$D5,IF(OFFSET('New Project Wakes'!W5,0,-2),OFFSET('New Project Wakes'!W5,0,-2)*$D5,IF(OFFSET('New Project Wakes'!W5,0,-3),OFFSET('New Project Wakes'!W5,0,-3)*$D5,0))))</f>
        <v>0</v>
      </c>
      <c r="X5" s="89">
        <f ca="1">IF('New Project Wakes'!X5,'New Project Wakes'!X5*$D5,IF(OFFSET('New Project Wakes'!X5,0,-1),OFFSET('New Project Wakes'!X5,0,-1)*$D5,IF(OFFSET('New Project Wakes'!X5,0,-2),OFFSET('New Project Wakes'!X5,0,-2)*$D5,IF(OFFSET('New Project Wakes'!X5,0,-3),OFFSET('New Project Wakes'!X5,0,-3)*$D5,0))))</f>
        <v>0</v>
      </c>
      <c r="Y5" s="89">
        <f ca="1">IF('New Project Wakes'!Y5,'New Project Wakes'!Y5*$D5,IF(OFFSET('New Project Wakes'!Y5,0,-1),OFFSET('New Project Wakes'!Y5,0,-1)*$D5,IF(OFFSET('New Project Wakes'!Y5,0,-2),OFFSET('New Project Wakes'!Y5,0,-2)*$D5,IF(OFFSET('New Project Wakes'!Y5,0,-3),OFFSET('New Project Wakes'!Y5,0,-3)*$D5,0))))</f>
        <v>0</v>
      </c>
      <c r="Z5" s="89">
        <f ca="1">IF('New Project Wakes'!Z5,'New Project Wakes'!Z5*$D5,IF(OFFSET('New Project Wakes'!Z5,0,-1),OFFSET('New Project Wakes'!Z5,0,-1)*$D5,IF(OFFSET('New Project Wakes'!Z5,0,-2),OFFSET('New Project Wakes'!Z5,0,-2)*$D5,IF(OFFSET('New Project Wakes'!Z5,0,-3),OFFSET('New Project Wakes'!Z5,0,-3)*$D5,0))))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>
        <f>IF('New Project Wakes'!G6,'New Project Wakes'!G6*$D6,0)</f>
        <v>0</v>
      </c>
      <c r="H6" s="93">
        <f ca="1">IF('New Project Wakes'!H6,'New Project Wakes'!H6*$D6,IF(OFFSET('New Project Wakes'!H6,0,-1),OFFSET('New Project Wakes'!H6,0,-1)*$D6,0))</f>
        <v>0</v>
      </c>
      <c r="I6" s="93">
        <f ca="1">IF('New Project Wakes'!I6,'New Project Wakes'!I6*$D6,IF(OFFSET('New Project Wakes'!I6,0,-1),OFFSET('New Project Wakes'!I6,0,-1)*$D6,IF(OFFSET('New Project Wakes'!I6,0,-2),OFFSET('New Project Wakes'!I6,0,-2)*$D6,0)))</f>
        <v>0</v>
      </c>
      <c r="J6" s="93">
        <f ca="1">IF('New Project Wakes'!J6,'New Project Wakes'!J6*$D6,IF(OFFSET('New Project Wakes'!J6,0,-1),OFFSET('New Project Wakes'!J6,0,-1)*$D6,IF(OFFSET('New Project Wakes'!J6,0,-2),OFFSET('New Project Wakes'!J6,0,-2)*$D6,IF(OFFSET('New Project Wakes'!J6,0,-3),OFFSET('New Project Wakes'!J6,0,-3)*$D6,0))))</f>
        <v>0</v>
      </c>
      <c r="K6" s="97">
        <f ca="1">IF('New Project Wakes'!K6,'New Project Wakes'!K6*$D6,IF(OFFSET('New Project Wakes'!K6,0,-1),OFFSET('New Project Wakes'!K6,0,-1)*$D6,IF(OFFSET('New Project Wakes'!K6,0,-2),OFFSET('New Project Wakes'!K6,0,-2)*$D6,IF(OFFSET('New Project Wakes'!K6,0,-3),OFFSET('New Project Wakes'!K6,0,-3)*$D6,0))))</f>
        <v>0</v>
      </c>
      <c r="L6" s="93">
        <f ca="1">IF('New Project Wakes'!L6,'New Project Wakes'!L6*$D6,IF(OFFSET('New Project Wakes'!L6,0,-1),OFFSET('New Project Wakes'!L6,0,-1)*$D6,IF(OFFSET('New Project Wakes'!L6,0,-2),OFFSET('New Project Wakes'!L6,0,-2)*$D6,IF(OFFSET('New Project Wakes'!L6,0,-3),OFFSET('New Project Wakes'!L6,0,-3)*$D6,0))))</f>
        <v>0</v>
      </c>
      <c r="M6" s="93">
        <f ca="1">IF('New Project Wakes'!M6,'New Project Wakes'!M6*$D6,IF(OFFSET('New Project Wakes'!M6,0,-1),OFFSET('New Project Wakes'!M6,0,-1)*$D6,IF(OFFSET('New Project Wakes'!M6,0,-2),OFFSET('New Project Wakes'!M6,0,-2)*$D6,IF(OFFSET('New Project Wakes'!M6,0,-3),OFFSET('New Project Wakes'!M6,0,-3)*$D6,0))))</f>
        <v>0</v>
      </c>
      <c r="N6" s="93">
        <f ca="1">IF('New Project Wakes'!N6,'New Project Wakes'!N6*$D6,IF(OFFSET('New Project Wakes'!N6,0,-1),OFFSET('New Project Wakes'!N6,0,-1)*$D6,IF(OFFSET('New Project Wakes'!N6,0,-2),OFFSET('New Project Wakes'!N6,0,-2)*$D6,IF(OFFSET('New Project Wakes'!N6,0,-3),OFFSET('New Project Wakes'!N6,0,-3)*$D6,0))))</f>
        <v>0</v>
      </c>
      <c r="O6" s="97">
        <f ca="1">IF('New Project Wakes'!O6,'New Project Wakes'!O6*$D6,IF(OFFSET('New Project Wakes'!O6,0,-1),OFFSET('New Project Wakes'!O6,0,-1)*$D6,IF(OFFSET('New Project Wakes'!O6,0,-2),OFFSET('New Project Wakes'!O6,0,-2)*$D6,IF(OFFSET('New Project Wakes'!O6,0,-3),OFFSET('New Project Wakes'!O6,0,-3)*$D6,0))))</f>
        <v>0</v>
      </c>
      <c r="P6" s="93">
        <f ca="1">IF('New Project Wakes'!P6,'New Project Wakes'!P6*$D6,IF(OFFSET('New Project Wakes'!P6,0,-1),OFFSET('New Project Wakes'!P6,0,-1)*$D6,IF(OFFSET('New Project Wakes'!P6,0,-2),OFFSET('New Project Wakes'!P6,0,-2)*$D6,IF(OFFSET('New Project Wakes'!P6,0,-3),OFFSET('New Project Wakes'!P6,0,-3)*$D6,0))))</f>
        <v>0</v>
      </c>
      <c r="Q6" s="93">
        <f ca="1">IF('New Project Wakes'!Q6,'New Project Wakes'!Q6*$D6,IF(OFFSET('New Project Wakes'!Q6,0,-1),OFFSET('New Project Wakes'!Q6,0,-1)*$D6,IF(OFFSET('New Project Wakes'!Q6,0,-2),OFFSET('New Project Wakes'!Q6,0,-2)*$D6,IF(OFFSET('New Project Wakes'!Q6,0,-3),OFFSET('New Project Wakes'!Q6,0,-3)*$D6,0))))</f>
        <v>0</v>
      </c>
      <c r="R6" s="93">
        <f ca="1">IF('New Project Wakes'!R6,'New Project Wakes'!R6*$D6,IF(OFFSET('New Project Wakes'!R6,0,-1),OFFSET('New Project Wakes'!R6,0,-1)*$D6,IF(OFFSET('New Project Wakes'!R6,0,-2),OFFSET('New Project Wakes'!R6,0,-2)*$D6,IF(OFFSET('New Project Wakes'!R6,0,-3),OFFSET('New Project Wakes'!R6,0,-3)*$D6,0))))</f>
        <v>0</v>
      </c>
      <c r="S6" s="97">
        <f ca="1">IF('New Project Wakes'!S6,'New Project Wakes'!S6*$D6,IF(OFFSET('New Project Wakes'!S6,0,-1),OFFSET('New Project Wakes'!S6,0,-1)*$D6,IF(OFFSET('New Project Wakes'!S6,0,-2),OFFSET('New Project Wakes'!S6,0,-2)*$D6,IF(OFFSET('New Project Wakes'!S6,0,-3),OFFSET('New Project Wakes'!S6,0,-3)*$D6,0))))</f>
        <v>0</v>
      </c>
      <c r="T6" s="93">
        <f ca="1">IF('New Project Wakes'!T6,'New Project Wakes'!T6*$D6,IF(OFFSET('New Project Wakes'!T6,0,-1),OFFSET('New Project Wakes'!T6,0,-1)*$D6,IF(OFFSET('New Project Wakes'!T6,0,-2),OFFSET('New Project Wakes'!T6,0,-2)*$D6,IF(OFFSET('New Project Wakes'!T6,0,-3),OFFSET('New Project Wakes'!T6,0,-3)*$D6,0))))</f>
        <v>0</v>
      </c>
      <c r="U6" s="93">
        <f ca="1">IF('New Project Wakes'!U6,'New Project Wakes'!U6*$D6,IF(OFFSET('New Project Wakes'!U6,0,-1),OFFSET('New Project Wakes'!U6,0,-1)*$D6,IF(OFFSET('New Project Wakes'!U6,0,-2),OFFSET('New Project Wakes'!U6,0,-2)*$D6,IF(OFFSET('New Project Wakes'!U6,0,-3),OFFSET('New Project Wakes'!U6,0,-3)*$D6,0))))</f>
        <v>0</v>
      </c>
      <c r="V6" s="93">
        <f ca="1">IF('New Project Wakes'!V6,'New Project Wakes'!V6*$D6,IF(OFFSET('New Project Wakes'!V6,0,-1),OFFSET('New Project Wakes'!V6,0,-1)*$D6,IF(OFFSET('New Project Wakes'!V6,0,-2),OFFSET('New Project Wakes'!V6,0,-2)*$D6,IF(OFFSET('New Project Wakes'!V6,0,-3),OFFSET('New Project Wakes'!V6,0,-3)*$D6,0))))</f>
        <v>0</v>
      </c>
      <c r="W6" s="97">
        <f ca="1">IF('New Project Wakes'!W6,'New Project Wakes'!W6*$D6,IF(OFFSET('New Project Wakes'!W6,0,-1),OFFSET('New Project Wakes'!W6,0,-1)*$D6,IF(OFFSET('New Project Wakes'!W6,0,-2),OFFSET('New Project Wakes'!W6,0,-2)*$D6,IF(OFFSET('New Project Wakes'!W6,0,-3),OFFSET('New Project Wakes'!W6,0,-3)*$D6,0))))</f>
        <v>0</v>
      </c>
      <c r="X6" s="93">
        <f ca="1">IF('New Project Wakes'!X6,'New Project Wakes'!X6*$D6,IF(OFFSET('New Project Wakes'!X6,0,-1),OFFSET('New Project Wakes'!X6,0,-1)*$D6,IF(OFFSET('New Project Wakes'!X6,0,-2),OFFSET('New Project Wakes'!X6,0,-2)*$D6,IF(OFFSET('New Project Wakes'!X6,0,-3),OFFSET('New Project Wakes'!X6,0,-3)*$D6,0))))</f>
        <v>0</v>
      </c>
      <c r="Y6" s="93">
        <f ca="1">IF('New Project Wakes'!Y6,'New Project Wakes'!Y6*$D6,IF(OFFSET('New Project Wakes'!Y6,0,-1),OFFSET('New Project Wakes'!Y6,0,-1)*$D6,IF(OFFSET('New Project Wakes'!Y6,0,-2),OFFSET('New Project Wakes'!Y6,0,-2)*$D6,IF(OFFSET('New Project Wakes'!Y6,0,-3),OFFSET('New Project Wakes'!Y6,0,-3)*$D6,0))))</f>
        <v>0</v>
      </c>
      <c r="Z6" s="93">
        <f ca="1">IF('New Project Wakes'!Z6,'New Project Wakes'!Z6*$D6,IF(OFFSET('New Project Wakes'!Z6,0,-1),OFFSET('New Project Wakes'!Z6,0,-1)*$D6,IF(OFFSET('New Project Wakes'!Z6,0,-2),OFFSET('New Project Wakes'!Z6,0,-2)*$D6,IF(OFFSET('New Project Wakes'!Z6,0,-3),OFFSET('New Project Wakes'!Z6,0,-3)*$D6,0))))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>
        <f>IF('New Project Wakes'!G7,'New Project Wakes'!G7*$D7,0)</f>
        <v>0</v>
      </c>
      <c r="H7" s="89">
        <f ca="1">IF('New Project Wakes'!H7,'New Project Wakes'!H7*$D7,IF(OFFSET('New Project Wakes'!H7,0,-1),OFFSET('New Project Wakes'!H7,0,-1)*$D7,0))</f>
        <v>0</v>
      </c>
      <c r="I7" s="89">
        <f ca="1">IF('New Project Wakes'!I7,'New Project Wakes'!I7*$D7,IF(OFFSET('New Project Wakes'!I7,0,-1),OFFSET('New Project Wakes'!I7,0,-1)*$D7,IF(OFFSET('New Project Wakes'!I7,0,-2),OFFSET('New Project Wakes'!I7,0,-2)*$D7,0)))</f>
        <v>0</v>
      </c>
      <c r="J7" s="89">
        <f ca="1">IF('New Project Wakes'!J7,'New Project Wakes'!J7*$D7,IF(OFFSET('New Project Wakes'!J7,0,-1),OFFSET('New Project Wakes'!J7,0,-1)*$D7,IF(OFFSET('New Project Wakes'!J7,0,-2),OFFSET('New Project Wakes'!J7,0,-2)*$D7,IF(OFFSET('New Project Wakes'!J7,0,-3),OFFSET('New Project Wakes'!J7,0,-3)*$D7,0))))</f>
        <v>0</v>
      </c>
      <c r="K7" s="98">
        <f ca="1">IF('New Project Wakes'!K7,'New Project Wakes'!K7*$D7,IF(OFFSET('New Project Wakes'!K7,0,-1),OFFSET('New Project Wakes'!K7,0,-1)*$D7,IF(OFFSET('New Project Wakes'!K7,0,-2),OFFSET('New Project Wakes'!K7,0,-2)*$D7,IF(OFFSET('New Project Wakes'!K7,0,-3),OFFSET('New Project Wakes'!K7,0,-3)*$D7,0))))</f>
        <v>0</v>
      </c>
      <c r="L7" s="89">
        <f ca="1">IF('New Project Wakes'!L7,'New Project Wakes'!L7*$D7,IF(OFFSET('New Project Wakes'!L7,0,-1),OFFSET('New Project Wakes'!L7,0,-1)*$D7,IF(OFFSET('New Project Wakes'!L7,0,-2),OFFSET('New Project Wakes'!L7,0,-2)*$D7,IF(OFFSET('New Project Wakes'!L7,0,-3),OFFSET('New Project Wakes'!L7,0,-3)*$D7,0))))</f>
        <v>0</v>
      </c>
      <c r="M7" s="89">
        <f ca="1">IF('New Project Wakes'!M7,'New Project Wakes'!M7*$D7,IF(OFFSET('New Project Wakes'!M7,0,-1),OFFSET('New Project Wakes'!M7,0,-1)*$D7,IF(OFFSET('New Project Wakes'!M7,0,-2),OFFSET('New Project Wakes'!M7,0,-2)*$D7,IF(OFFSET('New Project Wakes'!M7,0,-3),OFFSET('New Project Wakes'!M7,0,-3)*$D7,0))))</f>
        <v>0</v>
      </c>
      <c r="N7" s="89">
        <f ca="1">IF('New Project Wakes'!N7,'New Project Wakes'!N7*$D7,IF(OFFSET('New Project Wakes'!N7,0,-1),OFFSET('New Project Wakes'!N7,0,-1)*$D7,IF(OFFSET('New Project Wakes'!N7,0,-2),OFFSET('New Project Wakes'!N7,0,-2)*$D7,IF(OFFSET('New Project Wakes'!N7,0,-3),OFFSET('New Project Wakes'!N7,0,-3)*$D7,0))))</f>
        <v>0</v>
      </c>
      <c r="O7" s="98">
        <f ca="1">IF('New Project Wakes'!O7,'New Project Wakes'!O7*$D7,IF(OFFSET('New Project Wakes'!O7,0,-1),OFFSET('New Project Wakes'!O7,0,-1)*$D7,IF(OFFSET('New Project Wakes'!O7,0,-2),OFFSET('New Project Wakes'!O7,0,-2)*$D7,IF(OFFSET('New Project Wakes'!O7,0,-3),OFFSET('New Project Wakes'!O7,0,-3)*$D7,0))))</f>
        <v>0</v>
      </c>
      <c r="P7" s="89">
        <f ca="1">IF('New Project Wakes'!P7,'New Project Wakes'!P7*$D7,IF(OFFSET('New Project Wakes'!P7,0,-1),OFFSET('New Project Wakes'!P7,0,-1)*$D7,IF(OFFSET('New Project Wakes'!P7,0,-2),OFFSET('New Project Wakes'!P7,0,-2)*$D7,IF(OFFSET('New Project Wakes'!P7,0,-3),OFFSET('New Project Wakes'!P7,0,-3)*$D7,0))))</f>
        <v>0</v>
      </c>
      <c r="Q7" s="89">
        <f ca="1">IF('New Project Wakes'!Q7,'New Project Wakes'!Q7*$D7,IF(OFFSET('New Project Wakes'!Q7,0,-1),OFFSET('New Project Wakes'!Q7,0,-1)*$D7,IF(OFFSET('New Project Wakes'!Q7,0,-2),OFFSET('New Project Wakes'!Q7,0,-2)*$D7,IF(OFFSET('New Project Wakes'!Q7,0,-3),OFFSET('New Project Wakes'!Q7,0,-3)*$D7,0))))</f>
        <v>0</v>
      </c>
      <c r="R7" s="89">
        <f ca="1">IF('New Project Wakes'!R7,'New Project Wakes'!R7*$D7,IF(OFFSET('New Project Wakes'!R7,0,-1),OFFSET('New Project Wakes'!R7,0,-1)*$D7,IF(OFFSET('New Project Wakes'!R7,0,-2),OFFSET('New Project Wakes'!R7,0,-2)*$D7,IF(OFFSET('New Project Wakes'!R7,0,-3),OFFSET('New Project Wakes'!R7,0,-3)*$D7,0))))</f>
        <v>0</v>
      </c>
      <c r="S7" s="98">
        <f ca="1">IF('New Project Wakes'!S7,'New Project Wakes'!S7*$D7,IF(OFFSET('New Project Wakes'!S7,0,-1),OFFSET('New Project Wakes'!S7,0,-1)*$D7,IF(OFFSET('New Project Wakes'!S7,0,-2),OFFSET('New Project Wakes'!S7,0,-2)*$D7,IF(OFFSET('New Project Wakes'!S7,0,-3),OFFSET('New Project Wakes'!S7,0,-3)*$D7,0))))</f>
        <v>0</v>
      </c>
      <c r="T7" s="89">
        <f ca="1">IF('New Project Wakes'!T7,'New Project Wakes'!T7*$D7,IF(OFFSET('New Project Wakes'!T7,0,-1),OFFSET('New Project Wakes'!T7,0,-1)*$D7,IF(OFFSET('New Project Wakes'!T7,0,-2),OFFSET('New Project Wakes'!T7,0,-2)*$D7,IF(OFFSET('New Project Wakes'!T7,0,-3),OFFSET('New Project Wakes'!T7,0,-3)*$D7,0))))</f>
        <v>0</v>
      </c>
      <c r="U7" s="89">
        <f ca="1">IF('New Project Wakes'!U7,'New Project Wakes'!U7*$D7,IF(OFFSET('New Project Wakes'!U7,0,-1),OFFSET('New Project Wakes'!U7,0,-1)*$D7,IF(OFFSET('New Project Wakes'!U7,0,-2),OFFSET('New Project Wakes'!U7,0,-2)*$D7,IF(OFFSET('New Project Wakes'!U7,0,-3),OFFSET('New Project Wakes'!U7,0,-3)*$D7,0))))</f>
        <v>0</v>
      </c>
      <c r="V7" s="89">
        <f ca="1">IF('New Project Wakes'!V7,'New Project Wakes'!V7*$D7,IF(OFFSET('New Project Wakes'!V7,0,-1),OFFSET('New Project Wakes'!V7,0,-1)*$D7,IF(OFFSET('New Project Wakes'!V7,0,-2),OFFSET('New Project Wakes'!V7,0,-2)*$D7,IF(OFFSET('New Project Wakes'!V7,0,-3),OFFSET('New Project Wakes'!V7,0,-3)*$D7,0))))</f>
        <v>0</v>
      </c>
      <c r="W7" s="98">
        <f ca="1">IF('New Project Wakes'!W7,'New Project Wakes'!W7*$D7,IF(OFFSET('New Project Wakes'!W7,0,-1),OFFSET('New Project Wakes'!W7,0,-1)*$D7,IF(OFFSET('New Project Wakes'!W7,0,-2),OFFSET('New Project Wakes'!W7,0,-2)*$D7,IF(OFFSET('New Project Wakes'!W7,0,-3),OFFSET('New Project Wakes'!W7,0,-3)*$D7,0))))</f>
        <v>0</v>
      </c>
      <c r="X7" s="89">
        <f ca="1">IF('New Project Wakes'!X7,'New Project Wakes'!X7*$D7,IF(OFFSET('New Project Wakes'!X7,0,-1),OFFSET('New Project Wakes'!X7,0,-1)*$D7,IF(OFFSET('New Project Wakes'!X7,0,-2),OFFSET('New Project Wakes'!X7,0,-2)*$D7,IF(OFFSET('New Project Wakes'!X7,0,-3),OFFSET('New Project Wakes'!X7,0,-3)*$D7,0))))</f>
        <v>0</v>
      </c>
      <c r="Y7" s="89">
        <f ca="1">IF('New Project Wakes'!Y7,'New Project Wakes'!Y7*$D7,IF(OFFSET('New Project Wakes'!Y7,0,-1),OFFSET('New Project Wakes'!Y7,0,-1)*$D7,IF(OFFSET('New Project Wakes'!Y7,0,-2),OFFSET('New Project Wakes'!Y7,0,-2)*$D7,IF(OFFSET('New Project Wakes'!Y7,0,-3),OFFSET('New Project Wakes'!Y7,0,-3)*$D7,0))))</f>
        <v>0</v>
      </c>
      <c r="Z7" s="89">
        <f ca="1">IF('New Project Wakes'!Z7,'New Project Wakes'!Z7*$D7,IF(OFFSET('New Project Wakes'!Z7,0,-1),OFFSET('New Project Wakes'!Z7,0,-1)*$D7,IF(OFFSET('New Project Wakes'!Z7,0,-2),OFFSET('New Project Wakes'!Z7,0,-2)*$D7,IF(OFFSET('New Project Wakes'!Z7,0,-3),OFFSET('New Project Wakes'!Z7,0,-3)*$D7,0))))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>
        <f>IF('New Project Wakes'!G8,'New Project Wakes'!G8*$D8,0)</f>
        <v>0</v>
      </c>
      <c r="H8" s="93">
        <f ca="1">IF('New Project Wakes'!H8,'New Project Wakes'!H8*$D8,IF(OFFSET('New Project Wakes'!H8,0,-1),OFFSET('New Project Wakes'!H8,0,-1)*$D8,0))</f>
        <v>0</v>
      </c>
      <c r="I8" s="93">
        <f ca="1">IF('New Project Wakes'!I8,'New Project Wakes'!I8*$D8,IF(OFFSET('New Project Wakes'!I8,0,-1),OFFSET('New Project Wakes'!I8,0,-1)*$D8,IF(OFFSET('New Project Wakes'!I8,0,-2),OFFSET('New Project Wakes'!I8,0,-2)*$D8,0)))</f>
        <v>0</v>
      </c>
      <c r="J8" s="93">
        <f ca="1">IF('New Project Wakes'!J8,'New Project Wakes'!J8*$D8,IF(OFFSET('New Project Wakes'!J8,0,-1),OFFSET('New Project Wakes'!J8,0,-1)*$D8,IF(OFFSET('New Project Wakes'!J8,0,-2),OFFSET('New Project Wakes'!J8,0,-2)*$D8,IF(OFFSET('New Project Wakes'!J8,0,-3),OFFSET('New Project Wakes'!J8,0,-3)*$D8,0))))</f>
        <v>0</v>
      </c>
      <c r="K8" s="97">
        <f ca="1">IF('New Project Wakes'!K8,'New Project Wakes'!K8*$D8,IF(OFFSET('New Project Wakes'!K8,0,-1),OFFSET('New Project Wakes'!K8,0,-1)*$D8,IF(OFFSET('New Project Wakes'!K8,0,-2),OFFSET('New Project Wakes'!K8,0,-2)*$D8,IF(OFFSET('New Project Wakes'!K8,0,-3),OFFSET('New Project Wakes'!K8,0,-3)*$D8,0))))</f>
        <v>0</v>
      </c>
      <c r="L8" s="93">
        <f ca="1">IF('New Project Wakes'!L8,'New Project Wakes'!L8*$D8,IF(OFFSET('New Project Wakes'!L8,0,-1),OFFSET('New Project Wakes'!L8,0,-1)*$D8,IF(OFFSET('New Project Wakes'!L8,0,-2),OFFSET('New Project Wakes'!L8,0,-2)*$D8,IF(OFFSET('New Project Wakes'!L8,0,-3),OFFSET('New Project Wakes'!L8,0,-3)*$D8,0))))</f>
        <v>0</v>
      </c>
      <c r="M8" s="93">
        <f ca="1">IF('New Project Wakes'!M8,'New Project Wakes'!M8*$D8,IF(OFFSET('New Project Wakes'!M8,0,-1),OFFSET('New Project Wakes'!M8,0,-1)*$D8,IF(OFFSET('New Project Wakes'!M8,0,-2),OFFSET('New Project Wakes'!M8,0,-2)*$D8,IF(OFFSET('New Project Wakes'!M8,0,-3),OFFSET('New Project Wakes'!M8,0,-3)*$D8,0))))</f>
        <v>0</v>
      </c>
      <c r="N8" s="93">
        <f ca="1">IF('New Project Wakes'!N8,'New Project Wakes'!N8*$D8,IF(OFFSET('New Project Wakes'!N8,0,-1),OFFSET('New Project Wakes'!N8,0,-1)*$D8,IF(OFFSET('New Project Wakes'!N8,0,-2),OFFSET('New Project Wakes'!N8,0,-2)*$D8,IF(OFFSET('New Project Wakes'!N8,0,-3),OFFSET('New Project Wakes'!N8,0,-3)*$D8,0))))</f>
        <v>0</v>
      </c>
      <c r="O8" s="97">
        <f ca="1">IF('New Project Wakes'!O8,'New Project Wakes'!O8*$D8,IF(OFFSET('New Project Wakes'!O8,0,-1),OFFSET('New Project Wakes'!O8,0,-1)*$D8,IF(OFFSET('New Project Wakes'!O8,0,-2),OFFSET('New Project Wakes'!O8,0,-2)*$D8,IF(OFFSET('New Project Wakes'!O8,0,-3),OFFSET('New Project Wakes'!O8,0,-3)*$D8,0))))</f>
        <v>0</v>
      </c>
      <c r="P8" s="93">
        <f ca="1">IF('New Project Wakes'!P8,'New Project Wakes'!P8*$D8,IF(OFFSET('New Project Wakes'!P8,0,-1),OFFSET('New Project Wakes'!P8,0,-1)*$D8,IF(OFFSET('New Project Wakes'!P8,0,-2),OFFSET('New Project Wakes'!P8,0,-2)*$D8,IF(OFFSET('New Project Wakes'!P8,0,-3),OFFSET('New Project Wakes'!P8,0,-3)*$D8,0))))</f>
        <v>0</v>
      </c>
      <c r="Q8" s="93">
        <f ca="1">IF('New Project Wakes'!Q8,'New Project Wakes'!Q8*$D8,IF(OFFSET('New Project Wakes'!Q8,0,-1),OFFSET('New Project Wakes'!Q8,0,-1)*$D8,IF(OFFSET('New Project Wakes'!Q8,0,-2),OFFSET('New Project Wakes'!Q8,0,-2)*$D8,IF(OFFSET('New Project Wakes'!Q8,0,-3),OFFSET('New Project Wakes'!Q8,0,-3)*$D8,0))))</f>
        <v>0</v>
      </c>
      <c r="R8" s="93">
        <f ca="1">IF('New Project Wakes'!R8,'New Project Wakes'!R8*$D8,IF(OFFSET('New Project Wakes'!R8,0,-1),OFFSET('New Project Wakes'!R8,0,-1)*$D8,IF(OFFSET('New Project Wakes'!R8,0,-2),OFFSET('New Project Wakes'!R8,0,-2)*$D8,IF(OFFSET('New Project Wakes'!R8,0,-3),OFFSET('New Project Wakes'!R8,0,-3)*$D8,0))))</f>
        <v>0</v>
      </c>
      <c r="S8" s="97">
        <f ca="1">IF('New Project Wakes'!S8,'New Project Wakes'!S8*$D8,IF(OFFSET('New Project Wakes'!S8,0,-1),OFFSET('New Project Wakes'!S8,0,-1)*$D8,IF(OFFSET('New Project Wakes'!S8,0,-2),OFFSET('New Project Wakes'!S8,0,-2)*$D8,IF(OFFSET('New Project Wakes'!S8,0,-3),OFFSET('New Project Wakes'!S8,0,-3)*$D8,0))))</f>
        <v>0</v>
      </c>
      <c r="T8" s="93">
        <f ca="1">IF('New Project Wakes'!T8,'New Project Wakes'!T8*$D8,IF(OFFSET('New Project Wakes'!T8,0,-1),OFFSET('New Project Wakes'!T8,0,-1)*$D8,IF(OFFSET('New Project Wakes'!T8,0,-2),OFFSET('New Project Wakes'!T8,0,-2)*$D8,IF(OFFSET('New Project Wakes'!T8,0,-3),OFFSET('New Project Wakes'!T8,0,-3)*$D8,0))))</f>
        <v>0</v>
      </c>
      <c r="U8" s="93">
        <f ca="1">IF('New Project Wakes'!U8,'New Project Wakes'!U8*$D8,IF(OFFSET('New Project Wakes'!U8,0,-1),OFFSET('New Project Wakes'!U8,0,-1)*$D8,IF(OFFSET('New Project Wakes'!U8,0,-2),OFFSET('New Project Wakes'!U8,0,-2)*$D8,IF(OFFSET('New Project Wakes'!U8,0,-3),OFFSET('New Project Wakes'!U8,0,-3)*$D8,0))))</f>
        <v>0</v>
      </c>
      <c r="V8" s="93">
        <f ca="1">IF('New Project Wakes'!V8,'New Project Wakes'!V8*$D8,IF(OFFSET('New Project Wakes'!V8,0,-1),OFFSET('New Project Wakes'!V8,0,-1)*$D8,IF(OFFSET('New Project Wakes'!V8,0,-2),OFFSET('New Project Wakes'!V8,0,-2)*$D8,IF(OFFSET('New Project Wakes'!V8,0,-3),OFFSET('New Project Wakes'!V8,0,-3)*$D8,0))))</f>
        <v>0</v>
      </c>
      <c r="W8" s="97">
        <f ca="1">IF('New Project Wakes'!W8,'New Project Wakes'!W8*$D8,IF(OFFSET('New Project Wakes'!W8,0,-1),OFFSET('New Project Wakes'!W8,0,-1)*$D8,IF(OFFSET('New Project Wakes'!W8,0,-2),OFFSET('New Project Wakes'!W8,0,-2)*$D8,IF(OFFSET('New Project Wakes'!W8,0,-3),OFFSET('New Project Wakes'!W8,0,-3)*$D8,0))))</f>
        <v>0</v>
      </c>
      <c r="X8" s="93">
        <f ca="1">IF('New Project Wakes'!X8,'New Project Wakes'!X8*$D8,IF(OFFSET('New Project Wakes'!X8,0,-1),OFFSET('New Project Wakes'!X8,0,-1)*$D8,IF(OFFSET('New Project Wakes'!X8,0,-2),OFFSET('New Project Wakes'!X8,0,-2)*$D8,IF(OFFSET('New Project Wakes'!X8,0,-3),OFFSET('New Project Wakes'!X8,0,-3)*$D8,0))))</f>
        <v>0</v>
      </c>
      <c r="Y8" s="93">
        <f ca="1">IF('New Project Wakes'!Y8,'New Project Wakes'!Y8*$D8,IF(OFFSET('New Project Wakes'!Y8,0,-1),OFFSET('New Project Wakes'!Y8,0,-1)*$D8,IF(OFFSET('New Project Wakes'!Y8,0,-2),OFFSET('New Project Wakes'!Y8,0,-2)*$D8,IF(OFFSET('New Project Wakes'!Y8,0,-3),OFFSET('New Project Wakes'!Y8,0,-3)*$D8,0))))</f>
        <v>0</v>
      </c>
      <c r="Z8" s="93">
        <f ca="1">IF('New Project Wakes'!Z8,'New Project Wakes'!Z8*$D8,IF(OFFSET('New Project Wakes'!Z8,0,-1),OFFSET('New Project Wakes'!Z8,0,-1)*$D8,IF(OFFSET('New Project Wakes'!Z8,0,-2),OFFSET('New Project Wakes'!Z8,0,-2)*$D8,IF(OFFSET('New Project Wakes'!Z8,0,-3),OFFSET('New Project Wakes'!Z8,0,-3)*$D8,0))))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>
        <f>IF('New Project Wakes'!G9,'New Project Wakes'!G9*$D9,0)</f>
        <v>0</v>
      </c>
      <c r="H9" s="89">
        <f ca="1">IF('New Project Wakes'!H9,'New Project Wakes'!H9*$D9,IF(OFFSET('New Project Wakes'!H9,0,-1),OFFSET('New Project Wakes'!H9,0,-1)*$D9,0))</f>
        <v>0</v>
      </c>
      <c r="I9" s="89">
        <f ca="1">IF('New Project Wakes'!I9,'New Project Wakes'!I9*$D9,IF(OFFSET('New Project Wakes'!I9,0,-1),OFFSET('New Project Wakes'!I9,0,-1)*$D9,IF(OFFSET('New Project Wakes'!I9,0,-2),OFFSET('New Project Wakes'!I9,0,-2)*$D9,0)))</f>
        <v>0</v>
      </c>
      <c r="J9" s="89">
        <f ca="1">IF('New Project Wakes'!J9,'New Project Wakes'!J9*$D9,IF(OFFSET('New Project Wakes'!J9,0,-1),OFFSET('New Project Wakes'!J9,0,-1)*$D9,IF(OFFSET('New Project Wakes'!J9,0,-2),OFFSET('New Project Wakes'!J9,0,-2)*$D9,IF(OFFSET('New Project Wakes'!J9,0,-3),OFFSET('New Project Wakes'!J9,0,-3)*$D9,0))))</f>
        <v>0</v>
      </c>
      <c r="K9" s="98">
        <f ca="1">IF('New Project Wakes'!K9,'New Project Wakes'!K9*$D9,IF(OFFSET('New Project Wakes'!K9,0,-1),OFFSET('New Project Wakes'!K9,0,-1)*$D9,IF(OFFSET('New Project Wakes'!K9,0,-2),OFFSET('New Project Wakes'!K9,0,-2)*$D9,IF(OFFSET('New Project Wakes'!K9,0,-3),OFFSET('New Project Wakes'!K9,0,-3)*$D9,0))))</f>
        <v>0</v>
      </c>
      <c r="L9" s="89">
        <f ca="1">IF('New Project Wakes'!L9,'New Project Wakes'!L9*$D9,IF(OFFSET('New Project Wakes'!L9,0,-1),OFFSET('New Project Wakes'!L9,0,-1)*$D9,IF(OFFSET('New Project Wakes'!L9,0,-2),OFFSET('New Project Wakes'!L9,0,-2)*$D9,IF(OFFSET('New Project Wakes'!L9,0,-3),OFFSET('New Project Wakes'!L9,0,-3)*$D9,0))))</f>
        <v>0</v>
      </c>
      <c r="M9" s="89">
        <f ca="1">IF('New Project Wakes'!M9,'New Project Wakes'!M9*$D9,IF(OFFSET('New Project Wakes'!M9,0,-1),OFFSET('New Project Wakes'!M9,0,-1)*$D9,IF(OFFSET('New Project Wakes'!M9,0,-2),OFFSET('New Project Wakes'!M9,0,-2)*$D9,IF(OFFSET('New Project Wakes'!M9,0,-3),OFFSET('New Project Wakes'!M9,0,-3)*$D9,0))))</f>
        <v>0</v>
      </c>
      <c r="N9" s="89">
        <f ca="1">IF('New Project Wakes'!N9,'New Project Wakes'!N9*$D9,IF(OFFSET('New Project Wakes'!N9,0,-1),OFFSET('New Project Wakes'!N9,0,-1)*$D9,IF(OFFSET('New Project Wakes'!N9,0,-2),OFFSET('New Project Wakes'!N9,0,-2)*$D9,IF(OFFSET('New Project Wakes'!N9,0,-3),OFFSET('New Project Wakes'!N9,0,-3)*$D9,0))))</f>
        <v>0</v>
      </c>
      <c r="O9" s="98">
        <f ca="1">IF('New Project Wakes'!O9,'New Project Wakes'!O9*$D9,IF(OFFSET('New Project Wakes'!O9,0,-1),OFFSET('New Project Wakes'!O9,0,-1)*$D9,IF(OFFSET('New Project Wakes'!O9,0,-2),OFFSET('New Project Wakes'!O9,0,-2)*$D9,IF(OFFSET('New Project Wakes'!O9,0,-3),OFFSET('New Project Wakes'!O9,0,-3)*$D9,0))))</f>
        <v>0</v>
      </c>
      <c r="P9" s="89">
        <f ca="1">IF('New Project Wakes'!P9,'New Project Wakes'!P9*$D9,IF(OFFSET('New Project Wakes'!P9,0,-1),OFFSET('New Project Wakes'!P9,0,-1)*$D9,IF(OFFSET('New Project Wakes'!P9,0,-2),OFFSET('New Project Wakes'!P9,0,-2)*$D9,IF(OFFSET('New Project Wakes'!P9,0,-3),OFFSET('New Project Wakes'!P9,0,-3)*$D9,0))))</f>
        <v>0</v>
      </c>
      <c r="Q9" s="89">
        <f ca="1">IF('New Project Wakes'!Q9,'New Project Wakes'!Q9*$D9,IF(OFFSET('New Project Wakes'!Q9,0,-1),OFFSET('New Project Wakes'!Q9,0,-1)*$D9,IF(OFFSET('New Project Wakes'!Q9,0,-2),OFFSET('New Project Wakes'!Q9,0,-2)*$D9,IF(OFFSET('New Project Wakes'!Q9,0,-3),OFFSET('New Project Wakes'!Q9,0,-3)*$D9,0))))</f>
        <v>0</v>
      </c>
      <c r="R9" s="89">
        <f ca="1">IF('New Project Wakes'!R9,'New Project Wakes'!R9*$D9,IF(OFFSET('New Project Wakes'!R9,0,-1),OFFSET('New Project Wakes'!R9,0,-1)*$D9,IF(OFFSET('New Project Wakes'!R9,0,-2),OFFSET('New Project Wakes'!R9,0,-2)*$D9,IF(OFFSET('New Project Wakes'!R9,0,-3),OFFSET('New Project Wakes'!R9,0,-3)*$D9,0))))</f>
        <v>0</v>
      </c>
      <c r="S9" s="98">
        <f ca="1">IF('New Project Wakes'!S9,'New Project Wakes'!S9*$D9,IF(OFFSET('New Project Wakes'!S9,0,-1),OFFSET('New Project Wakes'!S9,0,-1)*$D9,IF(OFFSET('New Project Wakes'!S9,0,-2),OFFSET('New Project Wakes'!S9,0,-2)*$D9,IF(OFFSET('New Project Wakes'!S9,0,-3),OFFSET('New Project Wakes'!S9,0,-3)*$D9,0))))</f>
        <v>0</v>
      </c>
      <c r="T9" s="89">
        <f ca="1">IF('New Project Wakes'!T9,'New Project Wakes'!T9*$D9,IF(OFFSET('New Project Wakes'!T9,0,-1),OFFSET('New Project Wakes'!T9,0,-1)*$D9,IF(OFFSET('New Project Wakes'!T9,0,-2),OFFSET('New Project Wakes'!T9,0,-2)*$D9,IF(OFFSET('New Project Wakes'!T9,0,-3),OFFSET('New Project Wakes'!T9,0,-3)*$D9,0))))</f>
        <v>0</v>
      </c>
      <c r="U9" s="89">
        <f ca="1">IF('New Project Wakes'!U9,'New Project Wakes'!U9*$D9,IF(OFFSET('New Project Wakes'!U9,0,-1),OFFSET('New Project Wakes'!U9,0,-1)*$D9,IF(OFFSET('New Project Wakes'!U9,0,-2),OFFSET('New Project Wakes'!U9,0,-2)*$D9,IF(OFFSET('New Project Wakes'!U9,0,-3),OFFSET('New Project Wakes'!U9,0,-3)*$D9,0))))</f>
        <v>0</v>
      </c>
      <c r="V9" s="89">
        <f ca="1">IF('New Project Wakes'!V9,'New Project Wakes'!V9*$D9,IF(OFFSET('New Project Wakes'!V9,0,-1),OFFSET('New Project Wakes'!V9,0,-1)*$D9,IF(OFFSET('New Project Wakes'!V9,0,-2),OFFSET('New Project Wakes'!V9,0,-2)*$D9,IF(OFFSET('New Project Wakes'!V9,0,-3),OFFSET('New Project Wakes'!V9,0,-3)*$D9,0))))</f>
        <v>0</v>
      </c>
      <c r="W9" s="98">
        <f ca="1">IF('New Project Wakes'!W9,'New Project Wakes'!W9*$D9,IF(OFFSET('New Project Wakes'!W9,0,-1),OFFSET('New Project Wakes'!W9,0,-1)*$D9,IF(OFFSET('New Project Wakes'!W9,0,-2),OFFSET('New Project Wakes'!W9,0,-2)*$D9,IF(OFFSET('New Project Wakes'!W9,0,-3),OFFSET('New Project Wakes'!W9,0,-3)*$D9,0))))</f>
        <v>0</v>
      </c>
      <c r="X9" s="89">
        <f ca="1">IF('New Project Wakes'!X9,'New Project Wakes'!X9*$D9,IF(OFFSET('New Project Wakes'!X9,0,-1),OFFSET('New Project Wakes'!X9,0,-1)*$D9,IF(OFFSET('New Project Wakes'!X9,0,-2),OFFSET('New Project Wakes'!X9,0,-2)*$D9,IF(OFFSET('New Project Wakes'!X9,0,-3),OFFSET('New Project Wakes'!X9,0,-3)*$D9,0))))</f>
        <v>0</v>
      </c>
      <c r="Y9" s="89">
        <f ca="1">IF('New Project Wakes'!Y9,'New Project Wakes'!Y9*$D9,IF(OFFSET('New Project Wakes'!Y9,0,-1),OFFSET('New Project Wakes'!Y9,0,-1)*$D9,IF(OFFSET('New Project Wakes'!Y9,0,-2),OFFSET('New Project Wakes'!Y9,0,-2)*$D9,IF(OFFSET('New Project Wakes'!Y9,0,-3),OFFSET('New Project Wakes'!Y9,0,-3)*$D9,0))))</f>
        <v>0</v>
      </c>
      <c r="Z9" s="89">
        <f ca="1">IF('New Project Wakes'!Z9,'New Project Wakes'!Z9*$D9,IF(OFFSET('New Project Wakes'!Z9,0,-1),OFFSET('New Project Wakes'!Z9,0,-1)*$D9,IF(OFFSET('New Project Wakes'!Z9,0,-2),OFFSET('New Project Wakes'!Z9,0,-2)*$D9,IF(OFFSET('New Project Wakes'!Z9,0,-3),OFFSET('New Project Wakes'!Z9,0,-3)*$D9,0))))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>
        <f>IF('New Project Wakes'!G10,'New Project Wakes'!G10*$D10,0)</f>
        <v>0</v>
      </c>
      <c r="H10" s="93">
        <f ca="1">IF('New Project Wakes'!H10,'New Project Wakes'!H10*$D10,IF(OFFSET('New Project Wakes'!H10,0,-1),OFFSET('New Project Wakes'!H10,0,-1)*$D10,0))</f>
        <v>0</v>
      </c>
      <c r="I10" s="93">
        <f ca="1">IF('New Project Wakes'!I10,'New Project Wakes'!I10*$D10,IF(OFFSET('New Project Wakes'!I10,0,-1),OFFSET('New Project Wakes'!I10,0,-1)*$D10,IF(OFFSET('New Project Wakes'!I10,0,-2),OFFSET('New Project Wakes'!I10,0,-2)*$D10,0)))</f>
        <v>0</v>
      </c>
      <c r="J10" s="93">
        <f ca="1">IF('New Project Wakes'!J10,'New Project Wakes'!J10*$D10,IF(OFFSET('New Project Wakes'!J10,0,-1),OFFSET('New Project Wakes'!J10,0,-1)*$D10,IF(OFFSET('New Project Wakes'!J10,0,-2),OFFSET('New Project Wakes'!J10,0,-2)*$D10,IF(OFFSET('New Project Wakes'!J10,0,-3),OFFSET('New Project Wakes'!J10,0,-3)*$D10,0))))</f>
        <v>0</v>
      </c>
      <c r="K10" s="97">
        <f ca="1">IF('New Project Wakes'!K10,'New Project Wakes'!K10*$D10,IF(OFFSET('New Project Wakes'!K10,0,-1),OFFSET('New Project Wakes'!K10,0,-1)*$D10,IF(OFFSET('New Project Wakes'!K10,0,-2),OFFSET('New Project Wakes'!K10,0,-2)*$D10,IF(OFFSET('New Project Wakes'!K10,0,-3),OFFSET('New Project Wakes'!K10,0,-3)*$D10,0))))</f>
        <v>0</v>
      </c>
      <c r="L10" s="93">
        <f ca="1">IF('New Project Wakes'!L10,'New Project Wakes'!L10*$D10,IF(OFFSET('New Project Wakes'!L10,0,-1),OFFSET('New Project Wakes'!L10,0,-1)*$D10,IF(OFFSET('New Project Wakes'!L10,0,-2),OFFSET('New Project Wakes'!L10,0,-2)*$D10,IF(OFFSET('New Project Wakes'!L10,0,-3),OFFSET('New Project Wakes'!L10,0,-3)*$D10,0))))</f>
        <v>0</v>
      </c>
      <c r="M10" s="93">
        <f ca="1">IF('New Project Wakes'!M10,'New Project Wakes'!M10*$D10,IF(OFFSET('New Project Wakes'!M10,0,-1),OFFSET('New Project Wakes'!M10,0,-1)*$D10,IF(OFFSET('New Project Wakes'!M10,0,-2),OFFSET('New Project Wakes'!M10,0,-2)*$D10,IF(OFFSET('New Project Wakes'!M10,0,-3),OFFSET('New Project Wakes'!M10,0,-3)*$D10,0))))</f>
        <v>0</v>
      </c>
      <c r="N10" s="93">
        <f ca="1">IF('New Project Wakes'!N10,'New Project Wakes'!N10*$D10,IF(OFFSET('New Project Wakes'!N10,0,-1),OFFSET('New Project Wakes'!N10,0,-1)*$D10,IF(OFFSET('New Project Wakes'!N10,0,-2),OFFSET('New Project Wakes'!N10,0,-2)*$D10,IF(OFFSET('New Project Wakes'!N10,0,-3),OFFSET('New Project Wakes'!N10,0,-3)*$D10,0))))</f>
        <v>0</v>
      </c>
      <c r="O10" s="97">
        <f ca="1">IF('New Project Wakes'!O10,'New Project Wakes'!O10*$D10,IF(OFFSET('New Project Wakes'!O10,0,-1),OFFSET('New Project Wakes'!O10,0,-1)*$D10,IF(OFFSET('New Project Wakes'!O10,0,-2),OFFSET('New Project Wakes'!O10,0,-2)*$D10,IF(OFFSET('New Project Wakes'!O10,0,-3),OFFSET('New Project Wakes'!O10,0,-3)*$D10,0))))</f>
        <v>0</v>
      </c>
      <c r="P10" s="93">
        <f ca="1">IF('New Project Wakes'!P10,'New Project Wakes'!P10*$D10,IF(OFFSET('New Project Wakes'!P10,0,-1),OFFSET('New Project Wakes'!P10,0,-1)*$D10,IF(OFFSET('New Project Wakes'!P10,0,-2),OFFSET('New Project Wakes'!P10,0,-2)*$D10,IF(OFFSET('New Project Wakes'!P10,0,-3),OFFSET('New Project Wakes'!P10,0,-3)*$D10,0))))</f>
        <v>0</v>
      </c>
      <c r="Q10" s="93">
        <f ca="1">IF('New Project Wakes'!Q10,'New Project Wakes'!Q10*$D10,IF(OFFSET('New Project Wakes'!Q10,0,-1),OFFSET('New Project Wakes'!Q10,0,-1)*$D10,IF(OFFSET('New Project Wakes'!Q10,0,-2),OFFSET('New Project Wakes'!Q10,0,-2)*$D10,IF(OFFSET('New Project Wakes'!Q10,0,-3),OFFSET('New Project Wakes'!Q10,0,-3)*$D10,0))))</f>
        <v>0</v>
      </c>
      <c r="R10" s="93">
        <f ca="1">IF('New Project Wakes'!R10,'New Project Wakes'!R10*$D10,IF(OFFSET('New Project Wakes'!R10,0,-1),OFFSET('New Project Wakes'!R10,0,-1)*$D10,IF(OFFSET('New Project Wakes'!R10,0,-2),OFFSET('New Project Wakes'!R10,0,-2)*$D10,IF(OFFSET('New Project Wakes'!R10,0,-3),OFFSET('New Project Wakes'!R10,0,-3)*$D10,0))))</f>
        <v>0</v>
      </c>
      <c r="S10" s="97">
        <f ca="1">IF('New Project Wakes'!S10,'New Project Wakes'!S10*$D10,IF(OFFSET('New Project Wakes'!S10,0,-1),OFFSET('New Project Wakes'!S10,0,-1)*$D10,IF(OFFSET('New Project Wakes'!S10,0,-2),OFFSET('New Project Wakes'!S10,0,-2)*$D10,IF(OFFSET('New Project Wakes'!S10,0,-3),OFFSET('New Project Wakes'!S10,0,-3)*$D10,0))))</f>
        <v>0</v>
      </c>
      <c r="T10" s="93">
        <f ca="1">IF('New Project Wakes'!T10,'New Project Wakes'!T10*$D10,IF(OFFSET('New Project Wakes'!T10,0,-1),OFFSET('New Project Wakes'!T10,0,-1)*$D10,IF(OFFSET('New Project Wakes'!T10,0,-2),OFFSET('New Project Wakes'!T10,0,-2)*$D10,IF(OFFSET('New Project Wakes'!T10,0,-3),OFFSET('New Project Wakes'!T10,0,-3)*$D10,0))))</f>
        <v>0</v>
      </c>
      <c r="U10" s="93">
        <f ca="1">IF('New Project Wakes'!U10,'New Project Wakes'!U10*$D10,IF(OFFSET('New Project Wakes'!U10,0,-1),OFFSET('New Project Wakes'!U10,0,-1)*$D10,IF(OFFSET('New Project Wakes'!U10,0,-2),OFFSET('New Project Wakes'!U10,0,-2)*$D10,IF(OFFSET('New Project Wakes'!U10,0,-3),OFFSET('New Project Wakes'!U10,0,-3)*$D10,0))))</f>
        <v>0</v>
      </c>
      <c r="V10" s="93">
        <f ca="1">IF('New Project Wakes'!V10,'New Project Wakes'!V10*$D10,IF(OFFSET('New Project Wakes'!V10,0,-1),OFFSET('New Project Wakes'!V10,0,-1)*$D10,IF(OFFSET('New Project Wakes'!V10,0,-2),OFFSET('New Project Wakes'!V10,0,-2)*$D10,IF(OFFSET('New Project Wakes'!V10,0,-3),OFFSET('New Project Wakes'!V10,0,-3)*$D10,0))))</f>
        <v>0</v>
      </c>
      <c r="W10" s="97">
        <f ca="1">IF('New Project Wakes'!W10,'New Project Wakes'!W10*$D10,IF(OFFSET('New Project Wakes'!W10,0,-1),OFFSET('New Project Wakes'!W10,0,-1)*$D10,IF(OFFSET('New Project Wakes'!W10,0,-2),OFFSET('New Project Wakes'!W10,0,-2)*$D10,IF(OFFSET('New Project Wakes'!W10,0,-3),OFFSET('New Project Wakes'!W10,0,-3)*$D10,0))))</f>
        <v>0</v>
      </c>
      <c r="X10" s="93">
        <f ca="1">IF('New Project Wakes'!X10,'New Project Wakes'!X10*$D10,IF(OFFSET('New Project Wakes'!X10,0,-1),OFFSET('New Project Wakes'!X10,0,-1)*$D10,IF(OFFSET('New Project Wakes'!X10,0,-2),OFFSET('New Project Wakes'!X10,0,-2)*$D10,IF(OFFSET('New Project Wakes'!X10,0,-3),OFFSET('New Project Wakes'!X10,0,-3)*$D10,0))))</f>
        <v>0</v>
      </c>
      <c r="Y10" s="93">
        <f ca="1">IF('New Project Wakes'!Y10,'New Project Wakes'!Y10*$D10,IF(OFFSET('New Project Wakes'!Y10,0,-1),OFFSET('New Project Wakes'!Y10,0,-1)*$D10,IF(OFFSET('New Project Wakes'!Y10,0,-2),OFFSET('New Project Wakes'!Y10,0,-2)*$D10,IF(OFFSET('New Project Wakes'!Y10,0,-3),OFFSET('New Project Wakes'!Y10,0,-3)*$D10,0))))</f>
        <v>0</v>
      </c>
      <c r="Z10" s="93">
        <f ca="1">IF('New Project Wakes'!Z10,'New Project Wakes'!Z10*$D10,IF(OFFSET('New Project Wakes'!Z10,0,-1),OFFSET('New Project Wakes'!Z10,0,-1)*$D10,IF(OFFSET('New Project Wakes'!Z10,0,-2),OFFSET('New Project Wakes'!Z10,0,-2)*$D10,IF(OFFSET('New Project Wakes'!Z10,0,-3),OFFSET('New Project Wakes'!Z10,0,-3)*$D10,0))))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>
        <f>IF('New Project Wakes'!G11,'New Project Wakes'!G11*$D11,0)</f>
        <v>0</v>
      </c>
      <c r="H11" s="89">
        <f ca="1">IF('New Project Wakes'!H11,'New Project Wakes'!H11*$D11,IF(OFFSET('New Project Wakes'!H11,0,-1),OFFSET('New Project Wakes'!H11,0,-1)*$D11,0))</f>
        <v>0</v>
      </c>
      <c r="I11" s="89">
        <f ca="1">IF('New Project Wakes'!I11,'New Project Wakes'!I11*$D11,IF(OFFSET('New Project Wakes'!I11,0,-1),OFFSET('New Project Wakes'!I11,0,-1)*$D11,IF(OFFSET('New Project Wakes'!I11,0,-2),OFFSET('New Project Wakes'!I11,0,-2)*$D11,0)))</f>
        <v>0</v>
      </c>
      <c r="J11" s="89">
        <f ca="1">IF('New Project Wakes'!J11,'New Project Wakes'!J11*$D11,IF(OFFSET('New Project Wakes'!J11,0,-1),OFFSET('New Project Wakes'!J11,0,-1)*$D11,IF(OFFSET('New Project Wakes'!J11,0,-2),OFFSET('New Project Wakes'!J11,0,-2)*$D11,IF(OFFSET('New Project Wakes'!J11,0,-3),OFFSET('New Project Wakes'!J11,0,-3)*$D11,0))))</f>
        <v>0</v>
      </c>
      <c r="K11" s="98">
        <f ca="1">IF('New Project Wakes'!K11,'New Project Wakes'!K11*$D11,IF(OFFSET('New Project Wakes'!K11,0,-1),OFFSET('New Project Wakes'!K11,0,-1)*$D11,IF(OFFSET('New Project Wakes'!K11,0,-2),OFFSET('New Project Wakes'!K11,0,-2)*$D11,IF(OFFSET('New Project Wakes'!K11,0,-3),OFFSET('New Project Wakes'!K11,0,-3)*$D11,0))))</f>
        <v>0</v>
      </c>
      <c r="L11" s="89">
        <f ca="1">IF('New Project Wakes'!L11,'New Project Wakes'!L11*$D11,IF(OFFSET('New Project Wakes'!L11,0,-1),OFFSET('New Project Wakes'!L11,0,-1)*$D11,IF(OFFSET('New Project Wakes'!L11,0,-2),OFFSET('New Project Wakes'!L11,0,-2)*$D11,IF(OFFSET('New Project Wakes'!L11,0,-3),OFFSET('New Project Wakes'!L11,0,-3)*$D11,0))))</f>
        <v>0</v>
      </c>
      <c r="M11" s="89">
        <f ca="1">IF('New Project Wakes'!M11,'New Project Wakes'!M11*$D11,IF(OFFSET('New Project Wakes'!M11,0,-1),OFFSET('New Project Wakes'!M11,0,-1)*$D11,IF(OFFSET('New Project Wakes'!M11,0,-2),OFFSET('New Project Wakes'!M11,0,-2)*$D11,IF(OFFSET('New Project Wakes'!M11,0,-3),OFFSET('New Project Wakes'!M11,0,-3)*$D11,0))))</f>
        <v>0</v>
      </c>
      <c r="N11" s="89">
        <f ca="1">IF('New Project Wakes'!N11,'New Project Wakes'!N11*$D11,IF(OFFSET('New Project Wakes'!N11,0,-1),OFFSET('New Project Wakes'!N11,0,-1)*$D11,IF(OFFSET('New Project Wakes'!N11,0,-2),OFFSET('New Project Wakes'!N11,0,-2)*$D11,IF(OFFSET('New Project Wakes'!N11,0,-3),OFFSET('New Project Wakes'!N11,0,-3)*$D11,0))))</f>
        <v>0</v>
      </c>
      <c r="O11" s="98">
        <f ca="1">IF('New Project Wakes'!O11,'New Project Wakes'!O11*$D11,IF(OFFSET('New Project Wakes'!O11,0,-1),OFFSET('New Project Wakes'!O11,0,-1)*$D11,IF(OFFSET('New Project Wakes'!O11,0,-2),OFFSET('New Project Wakes'!O11,0,-2)*$D11,IF(OFFSET('New Project Wakes'!O11,0,-3),OFFSET('New Project Wakes'!O11,0,-3)*$D11,0))))</f>
        <v>0</v>
      </c>
      <c r="P11" s="89">
        <f ca="1">IF('New Project Wakes'!P11,'New Project Wakes'!P11*$D11,IF(OFFSET('New Project Wakes'!P11,0,-1),OFFSET('New Project Wakes'!P11,0,-1)*$D11,IF(OFFSET('New Project Wakes'!P11,0,-2),OFFSET('New Project Wakes'!P11,0,-2)*$D11,IF(OFFSET('New Project Wakes'!P11,0,-3),OFFSET('New Project Wakes'!P11,0,-3)*$D11,0))))</f>
        <v>0</v>
      </c>
      <c r="Q11" s="89">
        <f ca="1">IF('New Project Wakes'!Q11,'New Project Wakes'!Q11*$D11,IF(OFFSET('New Project Wakes'!Q11,0,-1),OFFSET('New Project Wakes'!Q11,0,-1)*$D11,IF(OFFSET('New Project Wakes'!Q11,0,-2),OFFSET('New Project Wakes'!Q11,0,-2)*$D11,IF(OFFSET('New Project Wakes'!Q11,0,-3),OFFSET('New Project Wakes'!Q11,0,-3)*$D11,0))))</f>
        <v>0</v>
      </c>
      <c r="R11" s="89">
        <f ca="1">IF('New Project Wakes'!R11,'New Project Wakes'!R11*$D11,IF(OFFSET('New Project Wakes'!R11,0,-1),OFFSET('New Project Wakes'!R11,0,-1)*$D11,IF(OFFSET('New Project Wakes'!R11,0,-2),OFFSET('New Project Wakes'!R11,0,-2)*$D11,IF(OFFSET('New Project Wakes'!R11,0,-3),OFFSET('New Project Wakes'!R11,0,-3)*$D11,0))))</f>
        <v>0</v>
      </c>
      <c r="S11" s="98">
        <f ca="1">IF('New Project Wakes'!S11,'New Project Wakes'!S11*$D11,IF(OFFSET('New Project Wakes'!S11,0,-1),OFFSET('New Project Wakes'!S11,0,-1)*$D11,IF(OFFSET('New Project Wakes'!S11,0,-2),OFFSET('New Project Wakes'!S11,0,-2)*$D11,IF(OFFSET('New Project Wakes'!S11,0,-3),OFFSET('New Project Wakes'!S11,0,-3)*$D11,0))))</f>
        <v>0</v>
      </c>
      <c r="T11" s="89">
        <f ca="1">IF('New Project Wakes'!T11,'New Project Wakes'!T11*$D11,IF(OFFSET('New Project Wakes'!T11,0,-1),OFFSET('New Project Wakes'!T11,0,-1)*$D11,IF(OFFSET('New Project Wakes'!T11,0,-2),OFFSET('New Project Wakes'!T11,0,-2)*$D11,IF(OFFSET('New Project Wakes'!T11,0,-3),OFFSET('New Project Wakes'!T11,0,-3)*$D11,0))))</f>
        <v>0</v>
      </c>
      <c r="U11" s="89">
        <f ca="1">IF('New Project Wakes'!U11,'New Project Wakes'!U11*$D11,IF(OFFSET('New Project Wakes'!U11,0,-1),OFFSET('New Project Wakes'!U11,0,-1)*$D11,IF(OFFSET('New Project Wakes'!U11,0,-2),OFFSET('New Project Wakes'!U11,0,-2)*$D11,IF(OFFSET('New Project Wakes'!U11,0,-3),OFFSET('New Project Wakes'!U11,0,-3)*$D11,0))))</f>
        <v>0</v>
      </c>
      <c r="V11" s="89">
        <f ca="1">IF('New Project Wakes'!V11,'New Project Wakes'!V11*$D11,IF(OFFSET('New Project Wakes'!V11,0,-1),OFFSET('New Project Wakes'!V11,0,-1)*$D11,IF(OFFSET('New Project Wakes'!V11,0,-2),OFFSET('New Project Wakes'!V11,0,-2)*$D11,IF(OFFSET('New Project Wakes'!V11,0,-3),OFFSET('New Project Wakes'!V11,0,-3)*$D11,0))))</f>
        <v>0</v>
      </c>
      <c r="W11" s="98">
        <f ca="1">IF('New Project Wakes'!W11,'New Project Wakes'!W11*$D11,IF(OFFSET('New Project Wakes'!W11,0,-1),OFFSET('New Project Wakes'!W11,0,-1)*$D11,IF(OFFSET('New Project Wakes'!W11,0,-2),OFFSET('New Project Wakes'!W11,0,-2)*$D11,IF(OFFSET('New Project Wakes'!W11,0,-3),OFFSET('New Project Wakes'!W11,0,-3)*$D11,0))))</f>
        <v>0</v>
      </c>
      <c r="X11" s="89">
        <f ca="1">IF('New Project Wakes'!X11,'New Project Wakes'!X11*$D11,IF(OFFSET('New Project Wakes'!X11,0,-1),OFFSET('New Project Wakes'!X11,0,-1)*$D11,IF(OFFSET('New Project Wakes'!X11,0,-2),OFFSET('New Project Wakes'!X11,0,-2)*$D11,IF(OFFSET('New Project Wakes'!X11,0,-3),OFFSET('New Project Wakes'!X11,0,-3)*$D11,0))))</f>
        <v>0</v>
      </c>
      <c r="Y11" s="89">
        <f ca="1">IF('New Project Wakes'!Y11,'New Project Wakes'!Y11*$D11,IF(OFFSET('New Project Wakes'!Y11,0,-1),OFFSET('New Project Wakes'!Y11,0,-1)*$D11,IF(OFFSET('New Project Wakes'!Y11,0,-2),OFFSET('New Project Wakes'!Y11,0,-2)*$D11,IF(OFFSET('New Project Wakes'!Y11,0,-3),OFFSET('New Project Wakes'!Y11,0,-3)*$D11,0))))</f>
        <v>0</v>
      </c>
      <c r="Z11" s="89">
        <f ca="1">IF('New Project Wakes'!Z11,'New Project Wakes'!Z11*$D11,IF(OFFSET('New Project Wakes'!Z11,0,-1),OFFSET('New Project Wakes'!Z11,0,-1)*$D11,IF(OFFSET('New Project Wakes'!Z11,0,-2),OFFSET('New Project Wakes'!Z11,0,-2)*$D11,IF(OFFSET('New Project Wakes'!Z11,0,-3),OFFSET('New Project Wakes'!Z11,0,-3)*$D11,0))))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>
        <f>IF('New Project Wakes'!G12,'New Project Wakes'!G12*$D12,0)</f>
        <v>0</v>
      </c>
      <c r="H12" s="93">
        <f ca="1">IF('New Project Wakes'!H12,'New Project Wakes'!H12*$D12,IF(OFFSET('New Project Wakes'!H12,0,-1),OFFSET('New Project Wakes'!H12,0,-1)*$D12,0))</f>
        <v>0</v>
      </c>
      <c r="I12" s="93">
        <f ca="1">IF('New Project Wakes'!I12,'New Project Wakes'!I12*$D12,IF(OFFSET('New Project Wakes'!I12,0,-1),OFFSET('New Project Wakes'!I12,0,-1)*$D12,IF(OFFSET('New Project Wakes'!I12,0,-2),OFFSET('New Project Wakes'!I12,0,-2)*$D12,0)))</f>
        <v>0</v>
      </c>
      <c r="J12" s="93">
        <f ca="1">IF('New Project Wakes'!J12,'New Project Wakes'!J12*$D12,IF(OFFSET('New Project Wakes'!J12,0,-1),OFFSET('New Project Wakes'!J12,0,-1)*$D12,IF(OFFSET('New Project Wakes'!J12,0,-2),OFFSET('New Project Wakes'!J12,0,-2)*$D12,IF(OFFSET('New Project Wakes'!J12,0,-3),OFFSET('New Project Wakes'!J12,0,-3)*$D12,0))))</f>
        <v>0</v>
      </c>
      <c r="K12" s="97">
        <f ca="1">IF('New Project Wakes'!K12,'New Project Wakes'!K12*$D12,IF(OFFSET('New Project Wakes'!K12,0,-1),OFFSET('New Project Wakes'!K12,0,-1)*$D12,IF(OFFSET('New Project Wakes'!K12,0,-2),OFFSET('New Project Wakes'!K12,0,-2)*$D12,IF(OFFSET('New Project Wakes'!K12,0,-3),OFFSET('New Project Wakes'!K12,0,-3)*$D12,0))))</f>
        <v>0</v>
      </c>
      <c r="L12" s="93">
        <f ca="1">IF('New Project Wakes'!L12,'New Project Wakes'!L12*$D12,IF(OFFSET('New Project Wakes'!L12,0,-1),OFFSET('New Project Wakes'!L12,0,-1)*$D12,IF(OFFSET('New Project Wakes'!L12,0,-2),OFFSET('New Project Wakes'!L12,0,-2)*$D12,IF(OFFSET('New Project Wakes'!L12,0,-3),OFFSET('New Project Wakes'!L12,0,-3)*$D12,0))))</f>
        <v>0</v>
      </c>
      <c r="M12" s="93">
        <f ca="1">IF('New Project Wakes'!M12,'New Project Wakes'!M12*$D12,IF(OFFSET('New Project Wakes'!M12,0,-1),OFFSET('New Project Wakes'!M12,0,-1)*$D12,IF(OFFSET('New Project Wakes'!M12,0,-2),OFFSET('New Project Wakes'!M12,0,-2)*$D12,IF(OFFSET('New Project Wakes'!M12,0,-3),OFFSET('New Project Wakes'!M12,0,-3)*$D12,0))))</f>
        <v>0</v>
      </c>
      <c r="N12" s="93">
        <f ca="1">IF('New Project Wakes'!N12,'New Project Wakes'!N12*$D12,IF(OFFSET('New Project Wakes'!N12,0,-1),OFFSET('New Project Wakes'!N12,0,-1)*$D12,IF(OFFSET('New Project Wakes'!N12,0,-2),OFFSET('New Project Wakes'!N12,0,-2)*$D12,IF(OFFSET('New Project Wakes'!N12,0,-3),OFFSET('New Project Wakes'!N12,0,-3)*$D12,0))))</f>
        <v>0</v>
      </c>
      <c r="O12" s="97">
        <f ca="1">IF('New Project Wakes'!O12,'New Project Wakes'!O12*$D12,IF(OFFSET('New Project Wakes'!O12,0,-1),OFFSET('New Project Wakes'!O12,0,-1)*$D12,IF(OFFSET('New Project Wakes'!O12,0,-2),OFFSET('New Project Wakes'!O12,0,-2)*$D12,IF(OFFSET('New Project Wakes'!O12,0,-3),OFFSET('New Project Wakes'!O12,0,-3)*$D12,0))))</f>
        <v>0</v>
      </c>
      <c r="P12" s="93">
        <f ca="1">IF('New Project Wakes'!P12,'New Project Wakes'!P12*$D12,IF(OFFSET('New Project Wakes'!P12,0,-1),OFFSET('New Project Wakes'!P12,0,-1)*$D12,IF(OFFSET('New Project Wakes'!P12,0,-2),OFFSET('New Project Wakes'!P12,0,-2)*$D12,IF(OFFSET('New Project Wakes'!P12,0,-3),OFFSET('New Project Wakes'!P12,0,-3)*$D12,0))))</f>
        <v>0</v>
      </c>
      <c r="Q12" s="93">
        <f ca="1">IF('New Project Wakes'!Q12,'New Project Wakes'!Q12*$D12,IF(OFFSET('New Project Wakes'!Q12,0,-1),OFFSET('New Project Wakes'!Q12,0,-1)*$D12,IF(OFFSET('New Project Wakes'!Q12,0,-2),OFFSET('New Project Wakes'!Q12,0,-2)*$D12,IF(OFFSET('New Project Wakes'!Q12,0,-3),OFFSET('New Project Wakes'!Q12,0,-3)*$D12,0))))</f>
        <v>0</v>
      </c>
      <c r="R12" s="93">
        <f ca="1">IF('New Project Wakes'!R12,'New Project Wakes'!R12*$D12,IF(OFFSET('New Project Wakes'!R12,0,-1),OFFSET('New Project Wakes'!R12,0,-1)*$D12,IF(OFFSET('New Project Wakes'!R12,0,-2),OFFSET('New Project Wakes'!R12,0,-2)*$D12,IF(OFFSET('New Project Wakes'!R12,0,-3),OFFSET('New Project Wakes'!R12,0,-3)*$D12,0))))</f>
        <v>0</v>
      </c>
      <c r="S12" s="97">
        <f ca="1">IF('New Project Wakes'!S12,'New Project Wakes'!S12*$D12,IF(OFFSET('New Project Wakes'!S12,0,-1),OFFSET('New Project Wakes'!S12,0,-1)*$D12,IF(OFFSET('New Project Wakes'!S12,0,-2),OFFSET('New Project Wakes'!S12,0,-2)*$D12,IF(OFFSET('New Project Wakes'!S12,0,-3),OFFSET('New Project Wakes'!S12,0,-3)*$D12,0))))</f>
        <v>0</v>
      </c>
      <c r="T12" s="93">
        <f ca="1">IF('New Project Wakes'!T12,'New Project Wakes'!T12*$D12,IF(OFFSET('New Project Wakes'!T12,0,-1),OFFSET('New Project Wakes'!T12,0,-1)*$D12,IF(OFFSET('New Project Wakes'!T12,0,-2),OFFSET('New Project Wakes'!T12,0,-2)*$D12,IF(OFFSET('New Project Wakes'!T12,0,-3),OFFSET('New Project Wakes'!T12,0,-3)*$D12,0))))</f>
        <v>0</v>
      </c>
      <c r="U12" s="93">
        <f ca="1">IF('New Project Wakes'!U12,'New Project Wakes'!U12*$D12,IF(OFFSET('New Project Wakes'!U12,0,-1),OFFSET('New Project Wakes'!U12,0,-1)*$D12,IF(OFFSET('New Project Wakes'!U12,0,-2),OFFSET('New Project Wakes'!U12,0,-2)*$D12,IF(OFFSET('New Project Wakes'!U12,0,-3),OFFSET('New Project Wakes'!U12,0,-3)*$D12,0))))</f>
        <v>0</v>
      </c>
      <c r="V12" s="93">
        <f ca="1">IF('New Project Wakes'!V12,'New Project Wakes'!V12*$D12,IF(OFFSET('New Project Wakes'!V12,0,-1),OFFSET('New Project Wakes'!V12,0,-1)*$D12,IF(OFFSET('New Project Wakes'!V12,0,-2),OFFSET('New Project Wakes'!V12,0,-2)*$D12,IF(OFFSET('New Project Wakes'!V12,0,-3),OFFSET('New Project Wakes'!V12,0,-3)*$D12,0))))</f>
        <v>0</v>
      </c>
      <c r="W12" s="97">
        <f ca="1">IF('New Project Wakes'!W12,'New Project Wakes'!W12*$D12,IF(OFFSET('New Project Wakes'!W12,0,-1),OFFSET('New Project Wakes'!W12,0,-1)*$D12,IF(OFFSET('New Project Wakes'!W12,0,-2),OFFSET('New Project Wakes'!W12,0,-2)*$D12,IF(OFFSET('New Project Wakes'!W12,0,-3),OFFSET('New Project Wakes'!W12,0,-3)*$D12,0))))</f>
        <v>0</v>
      </c>
      <c r="X12" s="93">
        <f ca="1">IF('New Project Wakes'!X12,'New Project Wakes'!X12*$D12,IF(OFFSET('New Project Wakes'!X12,0,-1),OFFSET('New Project Wakes'!X12,0,-1)*$D12,IF(OFFSET('New Project Wakes'!X12,0,-2),OFFSET('New Project Wakes'!X12,0,-2)*$D12,IF(OFFSET('New Project Wakes'!X12,0,-3),OFFSET('New Project Wakes'!X12,0,-3)*$D12,0))))</f>
        <v>0</v>
      </c>
      <c r="Y12" s="93">
        <f ca="1">IF('New Project Wakes'!Y12,'New Project Wakes'!Y12*$D12,IF(OFFSET('New Project Wakes'!Y12,0,-1),OFFSET('New Project Wakes'!Y12,0,-1)*$D12,IF(OFFSET('New Project Wakes'!Y12,0,-2),OFFSET('New Project Wakes'!Y12,0,-2)*$D12,IF(OFFSET('New Project Wakes'!Y12,0,-3),OFFSET('New Project Wakes'!Y12,0,-3)*$D12,0))))</f>
        <v>0</v>
      </c>
      <c r="Z12" s="93">
        <f ca="1">IF('New Project Wakes'!Z12,'New Project Wakes'!Z12*$D12,IF(OFFSET('New Project Wakes'!Z12,0,-1),OFFSET('New Project Wakes'!Z12,0,-1)*$D12,IF(OFFSET('New Project Wakes'!Z12,0,-2),OFFSET('New Project Wakes'!Z12,0,-2)*$D12,IF(OFFSET('New Project Wakes'!Z12,0,-3),OFFSET('New Project Wakes'!Z12,0,-3)*$D12,0))))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>
        <f>IF('New Project Wakes'!G13,'New Project Wakes'!G13*$D13,0)</f>
        <v>0</v>
      </c>
      <c r="H13" s="89">
        <f ca="1">IF('New Project Wakes'!H13,'New Project Wakes'!H13*$D13,IF(OFFSET('New Project Wakes'!H13,0,-1),OFFSET('New Project Wakes'!H13,0,-1)*$D13,0))</f>
        <v>0</v>
      </c>
      <c r="I13" s="89">
        <f ca="1">IF('New Project Wakes'!I13,'New Project Wakes'!I13*$D13,IF(OFFSET('New Project Wakes'!I13,0,-1),OFFSET('New Project Wakes'!I13,0,-1)*$D13,IF(OFFSET('New Project Wakes'!I13,0,-2),OFFSET('New Project Wakes'!I13,0,-2)*$D13,0)))</f>
        <v>0</v>
      </c>
      <c r="J13" s="89">
        <f ca="1">IF('New Project Wakes'!J13,'New Project Wakes'!J13*$D13,IF(OFFSET('New Project Wakes'!J13,0,-1),OFFSET('New Project Wakes'!J13,0,-1)*$D13,IF(OFFSET('New Project Wakes'!J13,0,-2),OFFSET('New Project Wakes'!J13,0,-2)*$D13,IF(OFFSET('New Project Wakes'!J13,0,-3),OFFSET('New Project Wakes'!J13,0,-3)*$D13,0))))</f>
        <v>0</v>
      </c>
      <c r="K13" s="98">
        <f ca="1">IF('New Project Wakes'!K13,'New Project Wakes'!K13*$D13,IF(OFFSET('New Project Wakes'!K13,0,-1),OFFSET('New Project Wakes'!K13,0,-1)*$D13,IF(OFFSET('New Project Wakes'!K13,0,-2),OFFSET('New Project Wakes'!K13,0,-2)*$D13,IF(OFFSET('New Project Wakes'!K13,0,-3),OFFSET('New Project Wakes'!K13,0,-3)*$D13,0))))</f>
        <v>0</v>
      </c>
      <c r="L13" s="89">
        <f ca="1">IF('New Project Wakes'!L13,'New Project Wakes'!L13*$D13,IF(OFFSET('New Project Wakes'!L13,0,-1),OFFSET('New Project Wakes'!L13,0,-1)*$D13,IF(OFFSET('New Project Wakes'!L13,0,-2),OFFSET('New Project Wakes'!L13,0,-2)*$D13,IF(OFFSET('New Project Wakes'!L13,0,-3),OFFSET('New Project Wakes'!L13,0,-3)*$D13,0))))</f>
        <v>0</v>
      </c>
      <c r="M13" s="89">
        <f ca="1">IF('New Project Wakes'!M13,'New Project Wakes'!M13*$D13,IF(OFFSET('New Project Wakes'!M13,0,-1),OFFSET('New Project Wakes'!M13,0,-1)*$D13,IF(OFFSET('New Project Wakes'!M13,0,-2),OFFSET('New Project Wakes'!M13,0,-2)*$D13,IF(OFFSET('New Project Wakes'!M13,0,-3),OFFSET('New Project Wakes'!M13,0,-3)*$D13,0))))</f>
        <v>0</v>
      </c>
      <c r="N13" s="89">
        <f ca="1">IF('New Project Wakes'!N13,'New Project Wakes'!N13*$D13,IF(OFFSET('New Project Wakes'!N13,0,-1),OFFSET('New Project Wakes'!N13,0,-1)*$D13,IF(OFFSET('New Project Wakes'!N13,0,-2),OFFSET('New Project Wakes'!N13,0,-2)*$D13,IF(OFFSET('New Project Wakes'!N13,0,-3),OFFSET('New Project Wakes'!N13,0,-3)*$D13,0))))</f>
        <v>0</v>
      </c>
      <c r="O13" s="98">
        <f ca="1">IF('New Project Wakes'!O13,'New Project Wakes'!O13*$D13,IF(OFFSET('New Project Wakes'!O13,0,-1),OFFSET('New Project Wakes'!O13,0,-1)*$D13,IF(OFFSET('New Project Wakes'!O13,0,-2),OFFSET('New Project Wakes'!O13,0,-2)*$D13,IF(OFFSET('New Project Wakes'!O13,0,-3),OFFSET('New Project Wakes'!O13,0,-3)*$D13,0))))</f>
        <v>0</v>
      </c>
      <c r="P13" s="89">
        <f ca="1">IF('New Project Wakes'!P13,'New Project Wakes'!P13*$D13,IF(OFFSET('New Project Wakes'!P13,0,-1),OFFSET('New Project Wakes'!P13,0,-1)*$D13,IF(OFFSET('New Project Wakes'!P13,0,-2),OFFSET('New Project Wakes'!P13,0,-2)*$D13,IF(OFFSET('New Project Wakes'!P13,0,-3),OFFSET('New Project Wakes'!P13,0,-3)*$D13,0))))</f>
        <v>0</v>
      </c>
      <c r="Q13" s="89">
        <f ca="1">IF('New Project Wakes'!Q13,'New Project Wakes'!Q13*$D13,IF(OFFSET('New Project Wakes'!Q13,0,-1),OFFSET('New Project Wakes'!Q13,0,-1)*$D13,IF(OFFSET('New Project Wakes'!Q13,0,-2),OFFSET('New Project Wakes'!Q13,0,-2)*$D13,IF(OFFSET('New Project Wakes'!Q13,0,-3),OFFSET('New Project Wakes'!Q13,0,-3)*$D13,0))))</f>
        <v>0</v>
      </c>
      <c r="R13" s="89">
        <f ca="1">IF('New Project Wakes'!R13,'New Project Wakes'!R13*$D13,IF(OFFSET('New Project Wakes'!R13,0,-1),OFFSET('New Project Wakes'!R13,0,-1)*$D13,IF(OFFSET('New Project Wakes'!R13,0,-2),OFFSET('New Project Wakes'!R13,0,-2)*$D13,IF(OFFSET('New Project Wakes'!R13,0,-3),OFFSET('New Project Wakes'!R13,0,-3)*$D13,0))))</f>
        <v>0</v>
      </c>
      <c r="S13" s="98">
        <f ca="1">IF('New Project Wakes'!S13,'New Project Wakes'!S13*$D13,IF(OFFSET('New Project Wakes'!S13,0,-1),OFFSET('New Project Wakes'!S13,0,-1)*$D13,IF(OFFSET('New Project Wakes'!S13,0,-2),OFFSET('New Project Wakes'!S13,0,-2)*$D13,IF(OFFSET('New Project Wakes'!S13,0,-3),OFFSET('New Project Wakes'!S13,0,-3)*$D13,0))))</f>
        <v>0</v>
      </c>
      <c r="T13" s="89">
        <f ca="1">IF('New Project Wakes'!T13,'New Project Wakes'!T13*$D13,IF(OFFSET('New Project Wakes'!T13,0,-1),OFFSET('New Project Wakes'!T13,0,-1)*$D13,IF(OFFSET('New Project Wakes'!T13,0,-2),OFFSET('New Project Wakes'!T13,0,-2)*$D13,IF(OFFSET('New Project Wakes'!T13,0,-3),OFFSET('New Project Wakes'!T13,0,-3)*$D13,0))))</f>
        <v>0</v>
      </c>
      <c r="U13" s="89">
        <f ca="1">IF('New Project Wakes'!U13,'New Project Wakes'!U13*$D13,IF(OFFSET('New Project Wakes'!U13,0,-1),OFFSET('New Project Wakes'!U13,0,-1)*$D13,IF(OFFSET('New Project Wakes'!U13,0,-2),OFFSET('New Project Wakes'!U13,0,-2)*$D13,IF(OFFSET('New Project Wakes'!U13,0,-3),OFFSET('New Project Wakes'!U13,0,-3)*$D13,0))))</f>
        <v>0</v>
      </c>
      <c r="V13" s="89">
        <f ca="1">IF('New Project Wakes'!V13,'New Project Wakes'!V13*$D13,IF(OFFSET('New Project Wakes'!V13,0,-1),OFFSET('New Project Wakes'!V13,0,-1)*$D13,IF(OFFSET('New Project Wakes'!V13,0,-2),OFFSET('New Project Wakes'!V13,0,-2)*$D13,IF(OFFSET('New Project Wakes'!V13,0,-3),OFFSET('New Project Wakes'!V13,0,-3)*$D13,0))))</f>
        <v>0</v>
      </c>
      <c r="W13" s="98">
        <f ca="1">IF('New Project Wakes'!W13,'New Project Wakes'!W13*$D13,IF(OFFSET('New Project Wakes'!W13,0,-1),OFFSET('New Project Wakes'!W13,0,-1)*$D13,IF(OFFSET('New Project Wakes'!W13,0,-2),OFFSET('New Project Wakes'!W13,0,-2)*$D13,IF(OFFSET('New Project Wakes'!W13,0,-3),OFFSET('New Project Wakes'!W13,0,-3)*$D13,0))))</f>
        <v>0</v>
      </c>
      <c r="X13" s="89">
        <f ca="1">IF('New Project Wakes'!X13,'New Project Wakes'!X13*$D13,IF(OFFSET('New Project Wakes'!X13,0,-1),OFFSET('New Project Wakes'!X13,0,-1)*$D13,IF(OFFSET('New Project Wakes'!X13,0,-2),OFFSET('New Project Wakes'!X13,0,-2)*$D13,IF(OFFSET('New Project Wakes'!X13,0,-3),OFFSET('New Project Wakes'!X13,0,-3)*$D13,0))))</f>
        <v>0</v>
      </c>
      <c r="Y13" s="89">
        <f ca="1">IF('New Project Wakes'!Y13,'New Project Wakes'!Y13*$D13,IF(OFFSET('New Project Wakes'!Y13,0,-1),OFFSET('New Project Wakes'!Y13,0,-1)*$D13,IF(OFFSET('New Project Wakes'!Y13,0,-2),OFFSET('New Project Wakes'!Y13,0,-2)*$D13,IF(OFFSET('New Project Wakes'!Y13,0,-3),OFFSET('New Project Wakes'!Y13,0,-3)*$D13,0))))</f>
        <v>0</v>
      </c>
      <c r="Z13" s="89">
        <f ca="1">IF('New Project Wakes'!Z13,'New Project Wakes'!Z13*$D13,IF(OFFSET('New Project Wakes'!Z13,0,-1),OFFSET('New Project Wakes'!Z13,0,-1)*$D13,IF(OFFSET('New Project Wakes'!Z13,0,-2),OFFSET('New Project Wakes'!Z13,0,-2)*$D13,IF(OFFSET('New Project Wakes'!Z13,0,-3),OFFSET('New Project Wakes'!Z13,0,-3)*$D13,0))))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>
        <f>IF('New Project Wakes'!G14,'New Project Wakes'!G14*$D14,0)</f>
        <v>0</v>
      </c>
      <c r="H14" s="93">
        <f ca="1">IF('New Project Wakes'!H14,'New Project Wakes'!H14*$D14,IF(OFFSET('New Project Wakes'!H14,0,-1),OFFSET('New Project Wakes'!H14,0,-1)*$D14,0))</f>
        <v>0</v>
      </c>
      <c r="I14" s="93">
        <f ca="1">IF('New Project Wakes'!I14,'New Project Wakes'!I14*$D14,IF(OFFSET('New Project Wakes'!I14,0,-1),OFFSET('New Project Wakes'!I14,0,-1)*$D14,IF(OFFSET('New Project Wakes'!I14,0,-2),OFFSET('New Project Wakes'!I14,0,-2)*$D14,0)))</f>
        <v>0</v>
      </c>
      <c r="J14" s="93">
        <f ca="1">IF('New Project Wakes'!J14,'New Project Wakes'!J14*$D14,IF(OFFSET('New Project Wakes'!J14,0,-1),OFFSET('New Project Wakes'!J14,0,-1)*$D14,IF(OFFSET('New Project Wakes'!J14,0,-2),OFFSET('New Project Wakes'!J14,0,-2)*$D14,IF(OFFSET('New Project Wakes'!J14,0,-3),OFFSET('New Project Wakes'!J14,0,-3)*$D14,0))))</f>
        <v>0</v>
      </c>
      <c r="K14" s="97">
        <f ca="1">IF('New Project Wakes'!K14,'New Project Wakes'!K14*$D14,IF(OFFSET('New Project Wakes'!K14,0,-1),OFFSET('New Project Wakes'!K14,0,-1)*$D14,IF(OFFSET('New Project Wakes'!K14,0,-2),OFFSET('New Project Wakes'!K14,0,-2)*$D14,IF(OFFSET('New Project Wakes'!K14,0,-3),OFFSET('New Project Wakes'!K14,0,-3)*$D14,0))))</f>
        <v>0</v>
      </c>
      <c r="L14" s="93">
        <f ca="1">IF('New Project Wakes'!L14,'New Project Wakes'!L14*$D14,IF(OFFSET('New Project Wakes'!L14,0,-1),OFFSET('New Project Wakes'!L14,0,-1)*$D14,IF(OFFSET('New Project Wakes'!L14,0,-2),OFFSET('New Project Wakes'!L14,0,-2)*$D14,IF(OFFSET('New Project Wakes'!L14,0,-3),OFFSET('New Project Wakes'!L14,0,-3)*$D14,0))))</f>
        <v>0</v>
      </c>
      <c r="M14" s="93">
        <f ca="1">IF('New Project Wakes'!M14,'New Project Wakes'!M14*$D14,IF(OFFSET('New Project Wakes'!M14,0,-1),OFFSET('New Project Wakes'!M14,0,-1)*$D14,IF(OFFSET('New Project Wakes'!M14,0,-2),OFFSET('New Project Wakes'!M14,0,-2)*$D14,IF(OFFSET('New Project Wakes'!M14,0,-3),OFFSET('New Project Wakes'!M14,0,-3)*$D14,0))))</f>
        <v>0</v>
      </c>
      <c r="N14" s="93">
        <f ca="1">IF('New Project Wakes'!N14,'New Project Wakes'!N14*$D14,IF(OFFSET('New Project Wakes'!N14,0,-1),OFFSET('New Project Wakes'!N14,0,-1)*$D14,IF(OFFSET('New Project Wakes'!N14,0,-2),OFFSET('New Project Wakes'!N14,0,-2)*$D14,IF(OFFSET('New Project Wakes'!N14,0,-3),OFFSET('New Project Wakes'!N14,0,-3)*$D14,0))))</f>
        <v>0</v>
      </c>
      <c r="O14" s="97">
        <f ca="1">IF('New Project Wakes'!O14,'New Project Wakes'!O14*$D14,IF(OFFSET('New Project Wakes'!O14,0,-1),OFFSET('New Project Wakes'!O14,0,-1)*$D14,IF(OFFSET('New Project Wakes'!O14,0,-2),OFFSET('New Project Wakes'!O14,0,-2)*$D14,IF(OFFSET('New Project Wakes'!O14,0,-3),OFFSET('New Project Wakes'!O14,0,-3)*$D14,0))))</f>
        <v>0</v>
      </c>
      <c r="P14" s="93">
        <f ca="1">IF('New Project Wakes'!P14,'New Project Wakes'!P14*$D14,IF(OFFSET('New Project Wakes'!P14,0,-1),OFFSET('New Project Wakes'!P14,0,-1)*$D14,IF(OFFSET('New Project Wakes'!P14,0,-2),OFFSET('New Project Wakes'!P14,0,-2)*$D14,IF(OFFSET('New Project Wakes'!P14,0,-3),OFFSET('New Project Wakes'!P14,0,-3)*$D14,0))))</f>
        <v>0</v>
      </c>
      <c r="Q14" s="93">
        <f ca="1">IF('New Project Wakes'!Q14,'New Project Wakes'!Q14*$D14,IF(OFFSET('New Project Wakes'!Q14,0,-1),OFFSET('New Project Wakes'!Q14,0,-1)*$D14,IF(OFFSET('New Project Wakes'!Q14,0,-2),OFFSET('New Project Wakes'!Q14,0,-2)*$D14,IF(OFFSET('New Project Wakes'!Q14,0,-3),OFFSET('New Project Wakes'!Q14,0,-3)*$D14,0))))</f>
        <v>0</v>
      </c>
      <c r="R14" s="93">
        <f ca="1">IF('New Project Wakes'!R14,'New Project Wakes'!R14*$D14,IF(OFFSET('New Project Wakes'!R14,0,-1),OFFSET('New Project Wakes'!R14,0,-1)*$D14,IF(OFFSET('New Project Wakes'!R14,0,-2),OFFSET('New Project Wakes'!R14,0,-2)*$D14,IF(OFFSET('New Project Wakes'!R14,0,-3),OFFSET('New Project Wakes'!R14,0,-3)*$D14,0))))</f>
        <v>0</v>
      </c>
      <c r="S14" s="97">
        <f ca="1">IF('New Project Wakes'!S14,'New Project Wakes'!S14*$D14,IF(OFFSET('New Project Wakes'!S14,0,-1),OFFSET('New Project Wakes'!S14,0,-1)*$D14,IF(OFFSET('New Project Wakes'!S14,0,-2),OFFSET('New Project Wakes'!S14,0,-2)*$D14,IF(OFFSET('New Project Wakes'!S14,0,-3),OFFSET('New Project Wakes'!S14,0,-3)*$D14,0))))</f>
        <v>0</v>
      </c>
      <c r="T14" s="93">
        <f ca="1">IF('New Project Wakes'!T14,'New Project Wakes'!T14*$D14,IF(OFFSET('New Project Wakes'!T14,0,-1),OFFSET('New Project Wakes'!T14,0,-1)*$D14,IF(OFFSET('New Project Wakes'!T14,0,-2),OFFSET('New Project Wakes'!T14,0,-2)*$D14,IF(OFFSET('New Project Wakes'!T14,0,-3),OFFSET('New Project Wakes'!T14,0,-3)*$D14,0))))</f>
        <v>0</v>
      </c>
      <c r="U14" s="93">
        <f ca="1">IF('New Project Wakes'!U14,'New Project Wakes'!U14*$D14,IF(OFFSET('New Project Wakes'!U14,0,-1),OFFSET('New Project Wakes'!U14,0,-1)*$D14,IF(OFFSET('New Project Wakes'!U14,0,-2),OFFSET('New Project Wakes'!U14,0,-2)*$D14,IF(OFFSET('New Project Wakes'!U14,0,-3),OFFSET('New Project Wakes'!U14,0,-3)*$D14,0))))</f>
        <v>0.85</v>
      </c>
      <c r="V14" s="93">
        <f ca="1">IF('New Project Wakes'!V14,'New Project Wakes'!V14*$D14,IF(OFFSET('New Project Wakes'!V14,0,-1),OFFSET('New Project Wakes'!V14,0,-1)*$D14,IF(OFFSET('New Project Wakes'!V14,0,-2),OFFSET('New Project Wakes'!V14,0,-2)*$D14,IF(OFFSET('New Project Wakes'!V14,0,-3),OFFSET('New Project Wakes'!V14,0,-3)*$D14,0))))</f>
        <v>0.85</v>
      </c>
      <c r="W14" s="97">
        <f ca="1">IF('New Project Wakes'!W14,'New Project Wakes'!W14*$D14,IF(OFFSET('New Project Wakes'!W14,0,-1),OFFSET('New Project Wakes'!W14,0,-1)*$D14,IF(OFFSET('New Project Wakes'!W14,0,-2),OFFSET('New Project Wakes'!W14,0,-2)*$D14,IF(OFFSET('New Project Wakes'!W14,0,-3),OFFSET('New Project Wakes'!W14,0,-3)*$D14,0))))</f>
        <v>0.85</v>
      </c>
      <c r="X14" s="93">
        <f ca="1">IF('New Project Wakes'!X14,'New Project Wakes'!X14*$D14,IF(OFFSET('New Project Wakes'!X14,0,-1),OFFSET('New Project Wakes'!X14,0,-1)*$D14,IF(OFFSET('New Project Wakes'!X14,0,-2),OFFSET('New Project Wakes'!X14,0,-2)*$D14,IF(OFFSET('New Project Wakes'!X14,0,-3),OFFSET('New Project Wakes'!X14,0,-3)*$D14,0))))</f>
        <v>0.85</v>
      </c>
      <c r="Y14" s="93">
        <f ca="1">IF('New Project Wakes'!Y14,'New Project Wakes'!Y14*$D14,IF(OFFSET('New Project Wakes'!Y14,0,-1),OFFSET('New Project Wakes'!Y14,0,-1)*$D14,IF(OFFSET('New Project Wakes'!Y14,0,-2),OFFSET('New Project Wakes'!Y14,0,-2)*$D14,IF(OFFSET('New Project Wakes'!Y14,0,-3),OFFSET('New Project Wakes'!Y14,0,-3)*$D14,0))))</f>
        <v>0</v>
      </c>
      <c r="Z14" s="93">
        <f ca="1">IF('New Project Wakes'!Z14,'New Project Wakes'!Z14*$D14,IF(OFFSET('New Project Wakes'!Z14,0,-1),OFFSET('New Project Wakes'!Z14,0,-1)*$D14,IF(OFFSET('New Project Wakes'!Z14,0,-2),OFFSET('New Project Wakes'!Z14,0,-2)*$D14,IF(OFFSET('New Project Wakes'!Z14,0,-3),OFFSET('New Project Wakes'!Z14,0,-3)*$D14,0))))</f>
        <v>0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>
        <f>IF('New Project Wakes'!G15,'New Project Wakes'!G15*$D15,0)</f>
        <v>0</v>
      </c>
      <c r="H15" s="89">
        <f ca="1">IF('New Project Wakes'!H15,'New Project Wakes'!H15*$D15,IF(OFFSET('New Project Wakes'!H15,0,-1),OFFSET('New Project Wakes'!H15,0,-1)*$D15,0))</f>
        <v>0</v>
      </c>
      <c r="I15" s="89">
        <f ca="1">IF('New Project Wakes'!I15,'New Project Wakes'!I15*$D15,IF(OFFSET('New Project Wakes'!I15,0,-1),OFFSET('New Project Wakes'!I15,0,-1)*$D15,IF(OFFSET('New Project Wakes'!I15,0,-2),OFFSET('New Project Wakes'!I15,0,-2)*$D15,0)))</f>
        <v>0</v>
      </c>
      <c r="J15" s="89">
        <f ca="1">IF('New Project Wakes'!J15,'New Project Wakes'!J15*$D15,IF(OFFSET('New Project Wakes'!J15,0,-1),OFFSET('New Project Wakes'!J15,0,-1)*$D15,IF(OFFSET('New Project Wakes'!J15,0,-2),OFFSET('New Project Wakes'!J15,0,-2)*$D15,IF(OFFSET('New Project Wakes'!J15,0,-3),OFFSET('New Project Wakes'!J15,0,-3)*$D15,0))))</f>
        <v>0</v>
      </c>
      <c r="K15" s="98">
        <f ca="1">IF('New Project Wakes'!K15,'New Project Wakes'!K15*$D15,IF(OFFSET('New Project Wakes'!K15,0,-1),OFFSET('New Project Wakes'!K15,0,-1)*$D15,IF(OFFSET('New Project Wakes'!K15,0,-2),OFFSET('New Project Wakes'!K15,0,-2)*$D15,IF(OFFSET('New Project Wakes'!K15,0,-3),OFFSET('New Project Wakes'!K15,0,-3)*$D15,0))))</f>
        <v>0</v>
      </c>
      <c r="L15" s="89">
        <f ca="1">IF('New Project Wakes'!L15,'New Project Wakes'!L15*$D15,IF(OFFSET('New Project Wakes'!L15,0,-1),OFFSET('New Project Wakes'!L15,0,-1)*$D15,IF(OFFSET('New Project Wakes'!L15,0,-2),OFFSET('New Project Wakes'!L15,0,-2)*$D15,IF(OFFSET('New Project Wakes'!L15,0,-3),OFFSET('New Project Wakes'!L15,0,-3)*$D15,0))))</f>
        <v>0</v>
      </c>
      <c r="M15" s="89">
        <f ca="1">IF('New Project Wakes'!M15,'New Project Wakes'!M15*$D15,IF(OFFSET('New Project Wakes'!M15,0,-1),OFFSET('New Project Wakes'!M15,0,-1)*$D15,IF(OFFSET('New Project Wakes'!M15,0,-2),OFFSET('New Project Wakes'!M15,0,-2)*$D15,IF(OFFSET('New Project Wakes'!M15,0,-3),OFFSET('New Project Wakes'!M15,0,-3)*$D15,0))))</f>
        <v>0</v>
      </c>
      <c r="N15" s="89">
        <f ca="1">IF('New Project Wakes'!N15,'New Project Wakes'!N15*$D15,IF(OFFSET('New Project Wakes'!N15,0,-1),OFFSET('New Project Wakes'!N15,0,-1)*$D15,IF(OFFSET('New Project Wakes'!N15,0,-2),OFFSET('New Project Wakes'!N15,0,-2)*$D15,IF(OFFSET('New Project Wakes'!N15,0,-3),OFFSET('New Project Wakes'!N15,0,-3)*$D15,0))))</f>
        <v>0</v>
      </c>
      <c r="O15" s="98">
        <f ca="1">IF('New Project Wakes'!O15,'New Project Wakes'!O15*$D15,IF(OFFSET('New Project Wakes'!O15,0,-1),OFFSET('New Project Wakes'!O15,0,-1)*$D15,IF(OFFSET('New Project Wakes'!O15,0,-2),OFFSET('New Project Wakes'!O15,0,-2)*$D15,IF(OFFSET('New Project Wakes'!O15,0,-3),OFFSET('New Project Wakes'!O15,0,-3)*$D15,0))))</f>
        <v>0</v>
      </c>
      <c r="P15" s="89">
        <f ca="1">IF('New Project Wakes'!P15,'New Project Wakes'!P15*$D15,IF(OFFSET('New Project Wakes'!P15,0,-1),OFFSET('New Project Wakes'!P15,0,-1)*$D15,IF(OFFSET('New Project Wakes'!P15,0,-2),OFFSET('New Project Wakes'!P15,0,-2)*$D15,IF(OFFSET('New Project Wakes'!P15,0,-3),OFFSET('New Project Wakes'!P15,0,-3)*$D15,0))))</f>
        <v>0</v>
      </c>
      <c r="Q15" s="89">
        <f ca="1">IF('New Project Wakes'!Q15,'New Project Wakes'!Q15*$D15,IF(OFFSET('New Project Wakes'!Q15,0,-1),OFFSET('New Project Wakes'!Q15,0,-1)*$D15,IF(OFFSET('New Project Wakes'!Q15,0,-2),OFFSET('New Project Wakes'!Q15,0,-2)*$D15,IF(OFFSET('New Project Wakes'!Q15,0,-3),OFFSET('New Project Wakes'!Q15,0,-3)*$D15,0))))</f>
        <v>0</v>
      </c>
      <c r="R15" s="89">
        <f ca="1">IF('New Project Wakes'!R15,'New Project Wakes'!R15*$D15,IF(OFFSET('New Project Wakes'!R15,0,-1),OFFSET('New Project Wakes'!R15,0,-1)*$D15,IF(OFFSET('New Project Wakes'!R15,0,-2),OFFSET('New Project Wakes'!R15,0,-2)*$D15,IF(OFFSET('New Project Wakes'!R15,0,-3),OFFSET('New Project Wakes'!R15,0,-3)*$D15,0))))</f>
        <v>0</v>
      </c>
      <c r="S15" s="98">
        <f ca="1">IF('New Project Wakes'!S15,'New Project Wakes'!S15*$D15,IF(OFFSET('New Project Wakes'!S15,0,-1),OFFSET('New Project Wakes'!S15,0,-1)*$D15,IF(OFFSET('New Project Wakes'!S15,0,-2),OFFSET('New Project Wakes'!S15,0,-2)*$D15,IF(OFFSET('New Project Wakes'!S15,0,-3),OFFSET('New Project Wakes'!S15,0,-3)*$D15,0))))</f>
        <v>0</v>
      </c>
      <c r="T15" s="89">
        <f ca="1">IF('New Project Wakes'!T15,'New Project Wakes'!T15*$D15,IF(OFFSET('New Project Wakes'!T15,0,-1),OFFSET('New Project Wakes'!T15,0,-1)*$D15,IF(OFFSET('New Project Wakes'!T15,0,-2),OFFSET('New Project Wakes'!T15,0,-2)*$D15,IF(OFFSET('New Project Wakes'!T15,0,-3),OFFSET('New Project Wakes'!T15,0,-3)*$D15,0))))</f>
        <v>0</v>
      </c>
      <c r="U15" s="89">
        <f ca="1">IF('New Project Wakes'!U15,'New Project Wakes'!U15*$D15,IF(OFFSET('New Project Wakes'!U15,0,-1),OFFSET('New Project Wakes'!U15,0,-1)*$D15,IF(OFFSET('New Project Wakes'!U15,0,-2),OFFSET('New Project Wakes'!U15,0,-2)*$D15,IF(OFFSET('New Project Wakes'!U15,0,-3),OFFSET('New Project Wakes'!U15,0,-3)*$D15,0))))</f>
        <v>0</v>
      </c>
      <c r="V15" s="89">
        <f ca="1">IF('New Project Wakes'!V15,'New Project Wakes'!V15*$D15,IF(OFFSET('New Project Wakes'!V15,0,-1),OFFSET('New Project Wakes'!V15,0,-1)*$D15,IF(OFFSET('New Project Wakes'!V15,0,-2),OFFSET('New Project Wakes'!V15,0,-2)*$D15,IF(OFFSET('New Project Wakes'!V15,0,-3),OFFSET('New Project Wakes'!V15,0,-3)*$D15,0))))</f>
        <v>0</v>
      </c>
      <c r="W15" s="98">
        <f ca="1">IF('New Project Wakes'!W15,'New Project Wakes'!W15*$D15,IF(OFFSET('New Project Wakes'!W15,0,-1),OFFSET('New Project Wakes'!W15,0,-1)*$D15,IF(OFFSET('New Project Wakes'!W15,0,-2),OFFSET('New Project Wakes'!W15,0,-2)*$D15,IF(OFFSET('New Project Wakes'!W15,0,-3),OFFSET('New Project Wakes'!W15,0,-3)*$D15,0))))</f>
        <v>0</v>
      </c>
      <c r="X15" s="89">
        <f ca="1">IF('New Project Wakes'!X15,'New Project Wakes'!X15*$D15,IF(OFFSET('New Project Wakes'!X15,0,-1),OFFSET('New Project Wakes'!X15,0,-1)*$D15,IF(OFFSET('New Project Wakes'!X15,0,-2),OFFSET('New Project Wakes'!X15,0,-2)*$D15,IF(OFFSET('New Project Wakes'!X15,0,-3),OFFSET('New Project Wakes'!X15,0,-3)*$D15,0))))</f>
        <v>0</v>
      </c>
      <c r="Y15" s="89">
        <f ca="1">IF('New Project Wakes'!Y15,'New Project Wakes'!Y15*$D15,IF(OFFSET('New Project Wakes'!Y15,0,-1),OFFSET('New Project Wakes'!Y15,0,-1)*$D15,IF(OFFSET('New Project Wakes'!Y15,0,-2),OFFSET('New Project Wakes'!Y15,0,-2)*$D15,IF(OFFSET('New Project Wakes'!Y15,0,-3),OFFSET('New Project Wakes'!Y15,0,-3)*$D15,0))))</f>
        <v>0</v>
      </c>
      <c r="Z15" s="89">
        <f ca="1">IF('New Project Wakes'!Z15,'New Project Wakes'!Z15*$D15,IF(OFFSET('New Project Wakes'!Z15,0,-1),OFFSET('New Project Wakes'!Z15,0,-1)*$D15,IF(OFFSET('New Project Wakes'!Z15,0,-2),OFFSET('New Project Wakes'!Z15,0,-2)*$D15,IF(OFFSET('New Project Wakes'!Z15,0,-3),OFFSET('New Project Wakes'!Z15,0,-3)*$D15,0))))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>
        <f>IF('New Project Wakes'!G16,'New Project Wakes'!G16*$D16,0)</f>
        <v>0</v>
      </c>
      <c r="H16" s="93">
        <f ca="1">IF('New Project Wakes'!H16,'New Project Wakes'!H16*$D16,IF(OFFSET('New Project Wakes'!H16,0,-1),OFFSET('New Project Wakes'!H16,0,-1)*$D16,0))</f>
        <v>0</v>
      </c>
      <c r="I16" s="93">
        <f ca="1">IF('New Project Wakes'!I16,'New Project Wakes'!I16*$D16,IF(OFFSET('New Project Wakes'!I16,0,-1),OFFSET('New Project Wakes'!I16,0,-1)*$D16,IF(OFFSET('New Project Wakes'!I16,0,-2),OFFSET('New Project Wakes'!I16,0,-2)*$D16,0)))</f>
        <v>0</v>
      </c>
      <c r="J16" s="93">
        <f ca="1">IF('New Project Wakes'!J16,'New Project Wakes'!J16*$D16,IF(OFFSET('New Project Wakes'!J16,0,-1),OFFSET('New Project Wakes'!J16,0,-1)*$D16,IF(OFFSET('New Project Wakes'!J16,0,-2),OFFSET('New Project Wakes'!J16,0,-2)*$D16,IF(OFFSET('New Project Wakes'!J16,0,-3),OFFSET('New Project Wakes'!J16,0,-3)*$D16,0))))</f>
        <v>0</v>
      </c>
      <c r="K16" s="97">
        <f ca="1">IF('New Project Wakes'!K16,'New Project Wakes'!K16*$D16,IF(OFFSET('New Project Wakes'!K16,0,-1),OFFSET('New Project Wakes'!K16,0,-1)*$D16,IF(OFFSET('New Project Wakes'!K16,0,-2),OFFSET('New Project Wakes'!K16,0,-2)*$D16,IF(OFFSET('New Project Wakes'!K16,0,-3),OFFSET('New Project Wakes'!K16,0,-3)*$D16,0))))</f>
        <v>0</v>
      </c>
      <c r="L16" s="93">
        <f ca="1">IF('New Project Wakes'!L16,'New Project Wakes'!L16*$D16,IF(OFFSET('New Project Wakes'!L16,0,-1),OFFSET('New Project Wakes'!L16,0,-1)*$D16,IF(OFFSET('New Project Wakes'!L16,0,-2),OFFSET('New Project Wakes'!L16,0,-2)*$D16,IF(OFFSET('New Project Wakes'!L16,0,-3),OFFSET('New Project Wakes'!L16,0,-3)*$D16,0))))</f>
        <v>0</v>
      </c>
      <c r="M16" s="93">
        <f ca="1">IF('New Project Wakes'!M16,'New Project Wakes'!M16*$D16,IF(OFFSET('New Project Wakes'!M16,0,-1),OFFSET('New Project Wakes'!M16,0,-1)*$D16,IF(OFFSET('New Project Wakes'!M16,0,-2),OFFSET('New Project Wakes'!M16,0,-2)*$D16,IF(OFFSET('New Project Wakes'!M16,0,-3),OFFSET('New Project Wakes'!M16,0,-3)*$D16,0))))</f>
        <v>0</v>
      </c>
      <c r="N16" s="93">
        <f ca="1">IF('New Project Wakes'!N16,'New Project Wakes'!N16*$D16,IF(OFFSET('New Project Wakes'!N16,0,-1),OFFSET('New Project Wakes'!N16,0,-1)*$D16,IF(OFFSET('New Project Wakes'!N16,0,-2),OFFSET('New Project Wakes'!N16,0,-2)*$D16,IF(OFFSET('New Project Wakes'!N16,0,-3),OFFSET('New Project Wakes'!N16,0,-3)*$D16,0))))</f>
        <v>1</v>
      </c>
      <c r="O16" s="97">
        <f ca="1">IF('New Project Wakes'!O16,'New Project Wakes'!O16*$D16,IF(OFFSET('New Project Wakes'!O16,0,-1),OFFSET('New Project Wakes'!O16,0,-1)*$D16,IF(OFFSET('New Project Wakes'!O16,0,-2),OFFSET('New Project Wakes'!O16,0,-2)*$D16,IF(OFFSET('New Project Wakes'!O16,0,-3),OFFSET('New Project Wakes'!O16,0,-3)*$D16,0))))</f>
        <v>1</v>
      </c>
      <c r="P16" s="93">
        <f ca="1">IF('New Project Wakes'!P16,'New Project Wakes'!P16*$D16,IF(OFFSET('New Project Wakes'!P16,0,-1),OFFSET('New Project Wakes'!P16,0,-1)*$D16,IF(OFFSET('New Project Wakes'!P16,0,-2),OFFSET('New Project Wakes'!P16,0,-2)*$D16,IF(OFFSET('New Project Wakes'!P16,0,-3),OFFSET('New Project Wakes'!P16,0,-3)*$D16,0))))</f>
        <v>1</v>
      </c>
      <c r="Q16" s="93">
        <f ca="1">IF('New Project Wakes'!Q16,'New Project Wakes'!Q16*$D16,IF(OFFSET('New Project Wakes'!Q16,0,-1),OFFSET('New Project Wakes'!Q16,0,-1)*$D16,IF(OFFSET('New Project Wakes'!Q16,0,-2),OFFSET('New Project Wakes'!Q16,0,-2)*$D16,IF(OFFSET('New Project Wakes'!Q16,0,-3),OFFSET('New Project Wakes'!Q16,0,-3)*$D16,0))))</f>
        <v>1</v>
      </c>
      <c r="R16" s="93">
        <f ca="1">IF('New Project Wakes'!R16,'New Project Wakes'!R16*$D16,IF(OFFSET('New Project Wakes'!R16,0,-1),OFFSET('New Project Wakes'!R16,0,-1)*$D16,IF(OFFSET('New Project Wakes'!R16,0,-2),OFFSET('New Project Wakes'!R16,0,-2)*$D16,IF(OFFSET('New Project Wakes'!R16,0,-3),OFFSET('New Project Wakes'!R16,0,-3)*$D16,0))))</f>
        <v>0</v>
      </c>
      <c r="S16" s="97">
        <f ca="1">IF('New Project Wakes'!S16,'New Project Wakes'!S16*$D16,IF(OFFSET('New Project Wakes'!S16,0,-1),OFFSET('New Project Wakes'!S16,0,-1)*$D16,IF(OFFSET('New Project Wakes'!S16,0,-2),OFFSET('New Project Wakes'!S16,0,-2)*$D16,IF(OFFSET('New Project Wakes'!S16,0,-3),OFFSET('New Project Wakes'!S16,0,-3)*$D16,0))))</f>
        <v>1</v>
      </c>
      <c r="T16" s="93">
        <f ca="1">IF('New Project Wakes'!T16,'New Project Wakes'!T16*$D16,IF(OFFSET('New Project Wakes'!T16,0,-1),OFFSET('New Project Wakes'!T16,0,-1)*$D16,IF(OFFSET('New Project Wakes'!T16,0,-2),OFFSET('New Project Wakes'!T16,0,-2)*$D16,IF(OFFSET('New Project Wakes'!T16,0,-3),OFFSET('New Project Wakes'!T16,0,-3)*$D16,0))))</f>
        <v>1</v>
      </c>
      <c r="U16" s="93">
        <f ca="1">IF('New Project Wakes'!U16,'New Project Wakes'!U16*$D16,IF(OFFSET('New Project Wakes'!U16,0,-1),OFFSET('New Project Wakes'!U16,0,-1)*$D16,IF(OFFSET('New Project Wakes'!U16,0,-2),OFFSET('New Project Wakes'!U16,0,-2)*$D16,IF(OFFSET('New Project Wakes'!U16,0,-3),OFFSET('New Project Wakes'!U16,0,-3)*$D16,0))))</f>
        <v>1</v>
      </c>
      <c r="V16" s="93">
        <f ca="1">IF('New Project Wakes'!V16,'New Project Wakes'!V16*$D16,IF(OFFSET('New Project Wakes'!V16,0,-1),OFFSET('New Project Wakes'!V16,0,-1)*$D16,IF(OFFSET('New Project Wakes'!V16,0,-2),OFFSET('New Project Wakes'!V16,0,-2)*$D16,IF(OFFSET('New Project Wakes'!V16,0,-3),OFFSET('New Project Wakes'!V16,0,-3)*$D16,0))))</f>
        <v>1</v>
      </c>
      <c r="W16" s="97">
        <f ca="1">IF('New Project Wakes'!W16,'New Project Wakes'!W16*$D16,IF(OFFSET('New Project Wakes'!W16,0,-1),OFFSET('New Project Wakes'!W16,0,-1)*$D16,IF(OFFSET('New Project Wakes'!W16,0,-2),OFFSET('New Project Wakes'!W16,0,-2)*$D16,IF(OFFSET('New Project Wakes'!W16,0,-3),OFFSET('New Project Wakes'!W16,0,-3)*$D16,0))))</f>
        <v>0</v>
      </c>
      <c r="X16" s="93">
        <f ca="1">IF('New Project Wakes'!X16,'New Project Wakes'!X16*$D16,IF(OFFSET('New Project Wakes'!X16,0,-1),OFFSET('New Project Wakes'!X16,0,-1)*$D16,IF(OFFSET('New Project Wakes'!X16,0,-2),OFFSET('New Project Wakes'!X16,0,-2)*$D16,IF(OFFSET('New Project Wakes'!X16,0,-3),OFFSET('New Project Wakes'!X16,0,-3)*$D16,0))))</f>
        <v>0</v>
      </c>
      <c r="Y16" s="93">
        <f ca="1">IF('New Project Wakes'!Y16,'New Project Wakes'!Y16*$D16,IF(OFFSET('New Project Wakes'!Y16,0,-1),OFFSET('New Project Wakes'!Y16,0,-1)*$D16,IF(OFFSET('New Project Wakes'!Y16,0,-2),OFFSET('New Project Wakes'!Y16,0,-2)*$D16,IF(OFFSET('New Project Wakes'!Y16,0,-3),OFFSET('New Project Wakes'!Y16,0,-3)*$D16,0))))</f>
        <v>0</v>
      </c>
      <c r="Z16" s="93">
        <f ca="1">IF('New Project Wakes'!Z16,'New Project Wakes'!Z16*$D16,IF(OFFSET('New Project Wakes'!Z16,0,-1),OFFSET('New Project Wakes'!Z16,0,-1)*$D16,IF(OFFSET('New Project Wakes'!Z16,0,-2),OFFSET('New Project Wakes'!Z16,0,-2)*$D16,IF(OFFSET('New Project Wakes'!Z16,0,-3),OFFSET('New Project Wakes'!Z16,0,-3)*$D16,0))))</f>
        <v>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>
        <f>IF('New Project Wakes'!G17,'New Project Wakes'!G17*$D17,0)</f>
        <v>0</v>
      </c>
      <c r="H17" s="93">
        <f ca="1">IF('New Project Wakes'!H17,'New Project Wakes'!H17*$D17,IF(OFFSET('New Project Wakes'!H17,0,-1),OFFSET('New Project Wakes'!H17,0,-1)*$D17,0))</f>
        <v>0</v>
      </c>
      <c r="I17" s="93">
        <f ca="1">IF('New Project Wakes'!I17,'New Project Wakes'!I17*$D17,IF(OFFSET('New Project Wakes'!I17,0,-1),OFFSET('New Project Wakes'!I17,0,-1)*$D17,IF(OFFSET('New Project Wakes'!I17,0,-2),OFFSET('New Project Wakes'!I17,0,-2)*$D17,0)))</f>
        <v>0</v>
      </c>
      <c r="J17" s="93">
        <f ca="1">IF('New Project Wakes'!J17,'New Project Wakes'!J17*$D17,IF(OFFSET('New Project Wakes'!J17,0,-1),OFFSET('New Project Wakes'!J17,0,-1)*$D17,IF(OFFSET('New Project Wakes'!J17,0,-2),OFFSET('New Project Wakes'!J17,0,-2)*$D17,IF(OFFSET('New Project Wakes'!J17,0,-3),OFFSET('New Project Wakes'!J17,0,-3)*$D17,0))))</f>
        <v>0</v>
      </c>
      <c r="K17" s="97">
        <f ca="1">IF('New Project Wakes'!K17,'New Project Wakes'!K17*$D17,IF(OFFSET('New Project Wakes'!K17,0,-1),OFFSET('New Project Wakes'!K17,0,-1)*$D17,IF(OFFSET('New Project Wakes'!K17,0,-2),OFFSET('New Project Wakes'!K17,0,-2)*$D17,IF(OFFSET('New Project Wakes'!K17,0,-3),OFFSET('New Project Wakes'!K17,0,-3)*$D17,0))))</f>
        <v>0</v>
      </c>
      <c r="L17" s="93">
        <f ca="1">IF('New Project Wakes'!L17,'New Project Wakes'!L17*$D17,IF(OFFSET('New Project Wakes'!L17,0,-1),OFFSET('New Project Wakes'!L17,0,-1)*$D17,IF(OFFSET('New Project Wakes'!L17,0,-2),OFFSET('New Project Wakes'!L17,0,-2)*$D17,IF(OFFSET('New Project Wakes'!L17,0,-3),OFFSET('New Project Wakes'!L17,0,-3)*$D17,0))))</f>
        <v>0</v>
      </c>
      <c r="M17" s="93">
        <f ca="1">IF('New Project Wakes'!M17,'New Project Wakes'!M17*$D17,IF(OFFSET('New Project Wakes'!M17,0,-1),OFFSET('New Project Wakes'!M17,0,-1)*$D17,IF(OFFSET('New Project Wakes'!M17,0,-2),OFFSET('New Project Wakes'!M17,0,-2)*$D17,IF(OFFSET('New Project Wakes'!M17,0,-3),OFFSET('New Project Wakes'!M17,0,-3)*$D17,0))))</f>
        <v>0</v>
      </c>
      <c r="N17" s="93">
        <f ca="1">IF('New Project Wakes'!N17,'New Project Wakes'!N17*$D17,IF(OFFSET('New Project Wakes'!N17,0,-1),OFFSET('New Project Wakes'!N17,0,-1)*$D17,IF(OFFSET('New Project Wakes'!N17,0,-2),OFFSET('New Project Wakes'!N17,0,-2)*$D17,IF(OFFSET('New Project Wakes'!N17,0,-3),OFFSET('New Project Wakes'!N17,0,-3)*$D17,0))))</f>
        <v>0</v>
      </c>
      <c r="O17" s="97">
        <f ca="1">IF('New Project Wakes'!O17,'New Project Wakes'!O17*$D17,IF(OFFSET('New Project Wakes'!O17,0,-1),OFFSET('New Project Wakes'!O17,0,-1)*$D17,IF(OFFSET('New Project Wakes'!O17,0,-2),OFFSET('New Project Wakes'!O17,0,-2)*$D17,IF(OFFSET('New Project Wakes'!O17,0,-3),OFFSET('New Project Wakes'!O17,0,-3)*$D17,0))))</f>
        <v>0</v>
      </c>
      <c r="P17" s="93">
        <f ca="1">IF('New Project Wakes'!P17,'New Project Wakes'!P17*$D17,IF(OFFSET('New Project Wakes'!P17,0,-1),OFFSET('New Project Wakes'!P17,0,-1)*$D17,IF(OFFSET('New Project Wakes'!P17,0,-2),OFFSET('New Project Wakes'!P17,0,-2)*$D17,IF(OFFSET('New Project Wakes'!P17,0,-3),OFFSET('New Project Wakes'!P17,0,-3)*$D17,0))))</f>
        <v>0</v>
      </c>
      <c r="Q17" s="93">
        <f ca="1">IF('New Project Wakes'!Q17,'New Project Wakes'!Q17*$D17,IF(OFFSET('New Project Wakes'!Q17,0,-1),OFFSET('New Project Wakes'!Q17,0,-1)*$D17,IF(OFFSET('New Project Wakes'!Q17,0,-2),OFFSET('New Project Wakes'!Q17,0,-2)*$D17,IF(OFFSET('New Project Wakes'!Q17,0,-3),OFFSET('New Project Wakes'!Q17,0,-3)*$D17,0))))</f>
        <v>0</v>
      </c>
      <c r="R17" s="93">
        <f ca="1">IF('New Project Wakes'!R17,'New Project Wakes'!R17*$D17,IF(OFFSET('New Project Wakes'!R17,0,-1),OFFSET('New Project Wakes'!R17,0,-1)*$D17,IF(OFFSET('New Project Wakes'!R17,0,-2),OFFSET('New Project Wakes'!R17,0,-2)*$D17,IF(OFFSET('New Project Wakes'!R17,0,-3),OFFSET('New Project Wakes'!R17,0,-3)*$D17,0))))</f>
        <v>0</v>
      </c>
      <c r="S17" s="97">
        <f ca="1">IF('New Project Wakes'!S17,'New Project Wakes'!S17*$D17,IF(OFFSET('New Project Wakes'!S17,0,-1),OFFSET('New Project Wakes'!S17,0,-1)*$D17,IF(OFFSET('New Project Wakes'!S17,0,-2),OFFSET('New Project Wakes'!S17,0,-2)*$D17,IF(OFFSET('New Project Wakes'!S17,0,-3),OFFSET('New Project Wakes'!S17,0,-3)*$D17,0))))</f>
        <v>0</v>
      </c>
      <c r="T17" s="93">
        <f ca="1">IF('New Project Wakes'!T17,'New Project Wakes'!T17*$D17,IF(OFFSET('New Project Wakes'!T17,0,-1),OFFSET('New Project Wakes'!T17,0,-1)*$D17,IF(OFFSET('New Project Wakes'!T17,0,-2),OFFSET('New Project Wakes'!T17,0,-2)*$D17,IF(OFFSET('New Project Wakes'!T17,0,-3),OFFSET('New Project Wakes'!T17,0,-3)*$D17,0))))</f>
        <v>0</v>
      </c>
      <c r="U17" s="93">
        <f ca="1">IF('New Project Wakes'!U17,'New Project Wakes'!U17*$D17,IF(OFFSET('New Project Wakes'!U17,0,-1),OFFSET('New Project Wakes'!U17,0,-1)*$D17,IF(OFFSET('New Project Wakes'!U17,0,-2),OFFSET('New Project Wakes'!U17,0,-2)*$D17,IF(OFFSET('New Project Wakes'!U17,0,-3),OFFSET('New Project Wakes'!U17,0,-3)*$D17,0))))</f>
        <v>0</v>
      </c>
      <c r="V17" s="93">
        <f ca="1">IF('New Project Wakes'!V17,'New Project Wakes'!V17*$D17,IF(OFFSET('New Project Wakes'!V17,0,-1),OFFSET('New Project Wakes'!V17,0,-1)*$D17,IF(OFFSET('New Project Wakes'!V17,0,-2),OFFSET('New Project Wakes'!V17,0,-2)*$D17,IF(OFFSET('New Project Wakes'!V17,0,-3),OFFSET('New Project Wakes'!V17,0,-3)*$D17,0))))</f>
        <v>0</v>
      </c>
      <c r="W17" s="97">
        <f ca="1">IF('New Project Wakes'!W17,'New Project Wakes'!W17*$D17,IF(OFFSET('New Project Wakes'!W17,0,-1),OFFSET('New Project Wakes'!W17,0,-1)*$D17,IF(OFFSET('New Project Wakes'!W17,0,-2),OFFSET('New Project Wakes'!W17,0,-2)*$D17,IF(OFFSET('New Project Wakes'!W17,0,-3),OFFSET('New Project Wakes'!W17,0,-3)*$D17,0))))</f>
        <v>0</v>
      </c>
      <c r="X17" s="93">
        <f ca="1">IF('New Project Wakes'!X17,'New Project Wakes'!X17*$D17,IF(OFFSET('New Project Wakes'!X17,0,-1),OFFSET('New Project Wakes'!X17,0,-1)*$D17,IF(OFFSET('New Project Wakes'!X17,0,-2),OFFSET('New Project Wakes'!X17,0,-2)*$D17,IF(OFFSET('New Project Wakes'!X17,0,-3),OFFSET('New Project Wakes'!X17,0,-3)*$D17,0))))</f>
        <v>0</v>
      </c>
      <c r="Y17" s="93">
        <f ca="1">IF('New Project Wakes'!Y17,'New Project Wakes'!Y17*$D17,IF(OFFSET('New Project Wakes'!Y17,0,-1),OFFSET('New Project Wakes'!Y17,0,-1)*$D17,IF(OFFSET('New Project Wakes'!Y17,0,-2),OFFSET('New Project Wakes'!Y17,0,-2)*$D17,IF(OFFSET('New Project Wakes'!Y17,0,-3),OFFSET('New Project Wakes'!Y17,0,-3)*$D17,0))))</f>
        <v>0</v>
      </c>
      <c r="Z17" s="93">
        <f ca="1">IF('New Project Wakes'!Z17,'New Project Wakes'!Z17*$D17,IF(OFFSET('New Project Wakes'!Z17,0,-1),OFFSET('New Project Wakes'!Z17,0,-1)*$D17,IF(OFFSET('New Project Wakes'!Z17,0,-2),OFFSET('New Project Wakes'!Z17,0,-2)*$D17,IF(OFFSET('New Project Wakes'!Z17,0,-3),OFFSET('New Project Wakes'!Z17,0,-3)*$D17,0))))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>
        <f>IF('New Project Wakes'!G18,'New Project Wakes'!G18*$D18,0)</f>
        <v>0</v>
      </c>
      <c r="H18" s="89">
        <f ca="1">IF('New Project Wakes'!H18,'New Project Wakes'!H18*$D18,IF(OFFSET('New Project Wakes'!H18,0,-1),OFFSET('New Project Wakes'!H18,0,-1)*$D18,0))</f>
        <v>0</v>
      </c>
      <c r="I18" s="89">
        <f ca="1">IF('New Project Wakes'!I18,'New Project Wakes'!I18*$D18,IF(OFFSET('New Project Wakes'!I18,0,-1),OFFSET('New Project Wakes'!I18,0,-1)*$D18,IF(OFFSET('New Project Wakes'!I18,0,-2),OFFSET('New Project Wakes'!I18,0,-2)*$D18,0)))</f>
        <v>0</v>
      </c>
      <c r="J18" s="89">
        <f ca="1">IF('New Project Wakes'!J18,'New Project Wakes'!J18*$D18,IF(OFFSET('New Project Wakes'!J18,0,-1),OFFSET('New Project Wakes'!J18,0,-1)*$D18,IF(OFFSET('New Project Wakes'!J18,0,-2),OFFSET('New Project Wakes'!J18,0,-2)*$D18,IF(OFFSET('New Project Wakes'!J18,0,-3),OFFSET('New Project Wakes'!J18,0,-3)*$D18,0))))</f>
        <v>0</v>
      </c>
      <c r="K18" s="98">
        <f ca="1">IF('New Project Wakes'!K18,'New Project Wakes'!K18*$D18,IF(OFFSET('New Project Wakes'!K18,0,-1),OFFSET('New Project Wakes'!K18,0,-1)*$D18,IF(OFFSET('New Project Wakes'!K18,0,-2),OFFSET('New Project Wakes'!K18,0,-2)*$D18,IF(OFFSET('New Project Wakes'!K18,0,-3),OFFSET('New Project Wakes'!K18,0,-3)*$D18,0))))</f>
        <v>0</v>
      </c>
      <c r="L18" s="89">
        <f ca="1">IF('New Project Wakes'!L18,'New Project Wakes'!L18*$D18,IF(OFFSET('New Project Wakes'!L18,0,-1),OFFSET('New Project Wakes'!L18,0,-1)*$D18,IF(OFFSET('New Project Wakes'!L18,0,-2),OFFSET('New Project Wakes'!L18,0,-2)*$D18,IF(OFFSET('New Project Wakes'!L18,0,-3),OFFSET('New Project Wakes'!L18,0,-3)*$D18,0))))</f>
        <v>0</v>
      </c>
      <c r="M18" s="89">
        <f ca="1">IF('New Project Wakes'!M18,'New Project Wakes'!M18*$D18,IF(OFFSET('New Project Wakes'!M18,0,-1),OFFSET('New Project Wakes'!M18,0,-1)*$D18,IF(OFFSET('New Project Wakes'!M18,0,-2),OFFSET('New Project Wakes'!M18,0,-2)*$D18,IF(OFFSET('New Project Wakes'!M18,0,-3),OFFSET('New Project Wakes'!M18,0,-3)*$D18,0))))</f>
        <v>0</v>
      </c>
      <c r="N18" s="89">
        <f ca="1">IF('New Project Wakes'!N18,'New Project Wakes'!N18*$D18,IF(OFFSET('New Project Wakes'!N18,0,-1),OFFSET('New Project Wakes'!N18,0,-1)*$D18,IF(OFFSET('New Project Wakes'!N18,0,-2),OFFSET('New Project Wakes'!N18,0,-2)*$D18,IF(OFFSET('New Project Wakes'!N18,0,-3),OFFSET('New Project Wakes'!N18,0,-3)*$D18,0))))</f>
        <v>0</v>
      </c>
      <c r="O18" s="98">
        <f ca="1">IF('New Project Wakes'!O18,'New Project Wakes'!O18*$D18,IF(OFFSET('New Project Wakes'!O18,0,-1),OFFSET('New Project Wakes'!O18,0,-1)*$D18,IF(OFFSET('New Project Wakes'!O18,0,-2),OFFSET('New Project Wakes'!O18,0,-2)*$D18,IF(OFFSET('New Project Wakes'!O18,0,-3),OFFSET('New Project Wakes'!O18,0,-3)*$D18,0))))</f>
        <v>0</v>
      </c>
      <c r="P18" s="89">
        <f ca="1">IF('New Project Wakes'!P18,'New Project Wakes'!P18*$D18,IF(OFFSET('New Project Wakes'!P18,0,-1),OFFSET('New Project Wakes'!P18,0,-1)*$D18,IF(OFFSET('New Project Wakes'!P18,0,-2),OFFSET('New Project Wakes'!P18,0,-2)*$D18,IF(OFFSET('New Project Wakes'!P18,0,-3),OFFSET('New Project Wakes'!P18,0,-3)*$D18,0))))</f>
        <v>0</v>
      </c>
      <c r="Q18" s="89">
        <f ca="1">IF('New Project Wakes'!Q18,'New Project Wakes'!Q18*$D18,IF(OFFSET('New Project Wakes'!Q18,0,-1),OFFSET('New Project Wakes'!Q18,0,-1)*$D18,IF(OFFSET('New Project Wakes'!Q18,0,-2),OFFSET('New Project Wakes'!Q18,0,-2)*$D18,IF(OFFSET('New Project Wakes'!Q18,0,-3),OFFSET('New Project Wakes'!Q18,0,-3)*$D18,0))))</f>
        <v>0</v>
      </c>
      <c r="R18" s="89">
        <f ca="1">IF('New Project Wakes'!R18,'New Project Wakes'!R18*$D18,IF(OFFSET('New Project Wakes'!R18,0,-1),OFFSET('New Project Wakes'!R18,0,-1)*$D18,IF(OFFSET('New Project Wakes'!R18,0,-2),OFFSET('New Project Wakes'!R18,0,-2)*$D18,IF(OFFSET('New Project Wakes'!R18,0,-3),OFFSET('New Project Wakes'!R18,0,-3)*$D18,0))))</f>
        <v>0</v>
      </c>
      <c r="S18" s="98">
        <f ca="1">IF('New Project Wakes'!S18,'New Project Wakes'!S18*$D18,IF(OFFSET('New Project Wakes'!S18,0,-1),OFFSET('New Project Wakes'!S18,0,-1)*$D18,IF(OFFSET('New Project Wakes'!S18,0,-2),OFFSET('New Project Wakes'!S18,0,-2)*$D18,IF(OFFSET('New Project Wakes'!S18,0,-3),OFFSET('New Project Wakes'!S18,0,-3)*$D18,0))))</f>
        <v>0</v>
      </c>
      <c r="T18" s="89">
        <f ca="1">IF('New Project Wakes'!T18,'New Project Wakes'!T18*$D18,IF(OFFSET('New Project Wakes'!T18,0,-1),OFFSET('New Project Wakes'!T18,0,-1)*$D18,IF(OFFSET('New Project Wakes'!T18,0,-2),OFFSET('New Project Wakes'!T18,0,-2)*$D18,IF(OFFSET('New Project Wakes'!T18,0,-3),OFFSET('New Project Wakes'!T18,0,-3)*$D18,0))))</f>
        <v>0</v>
      </c>
      <c r="U18" s="89">
        <f ca="1">IF('New Project Wakes'!U18,'New Project Wakes'!U18*$D18,IF(OFFSET('New Project Wakes'!U18,0,-1),OFFSET('New Project Wakes'!U18,0,-1)*$D18,IF(OFFSET('New Project Wakes'!U18,0,-2),OFFSET('New Project Wakes'!U18,0,-2)*$D18,IF(OFFSET('New Project Wakes'!U18,0,-3),OFFSET('New Project Wakes'!U18,0,-3)*$D18,0))))</f>
        <v>0</v>
      </c>
      <c r="V18" s="89">
        <f ca="1">IF('New Project Wakes'!V18,'New Project Wakes'!V18*$D18,IF(OFFSET('New Project Wakes'!V18,0,-1),OFFSET('New Project Wakes'!V18,0,-1)*$D18,IF(OFFSET('New Project Wakes'!V18,0,-2),OFFSET('New Project Wakes'!V18,0,-2)*$D18,IF(OFFSET('New Project Wakes'!V18,0,-3),OFFSET('New Project Wakes'!V18,0,-3)*$D18,0))))</f>
        <v>0</v>
      </c>
      <c r="W18" s="98">
        <f ca="1">IF('New Project Wakes'!W18,'New Project Wakes'!W18*$D18,IF(OFFSET('New Project Wakes'!W18,0,-1),OFFSET('New Project Wakes'!W18,0,-1)*$D18,IF(OFFSET('New Project Wakes'!W18,0,-2),OFFSET('New Project Wakes'!W18,0,-2)*$D18,IF(OFFSET('New Project Wakes'!W18,0,-3),OFFSET('New Project Wakes'!W18,0,-3)*$D18,0))))</f>
        <v>0</v>
      </c>
      <c r="X18" s="89">
        <f ca="1">IF('New Project Wakes'!X18,'New Project Wakes'!X18*$D18,IF(OFFSET('New Project Wakes'!X18,0,-1),OFFSET('New Project Wakes'!X18,0,-1)*$D18,IF(OFFSET('New Project Wakes'!X18,0,-2),OFFSET('New Project Wakes'!X18,0,-2)*$D18,IF(OFFSET('New Project Wakes'!X18,0,-3),OFFSET('New Project Wakes'!X18,0,-3)*$D18,0))))</f>
        <v>0</v>
      </c>
      <c r="Y18" s="89">
        <f ca="1">IF('New Project Wakes'!Y18,'New Project Wakes'!Y18*$D18,IF(OFFSET('New Project Wakes'!Y18,0,-1),OFFSET('New Project Wakes'!Y18,0,-1)*$D18,IF(OFFSET('New Project Wakes'!Y18,0,-2),OFFSET('New Project Wakes'!Y18,0,-2)*$D18,IF(OFFSET('New Project Wakes'!Y18,0,-3),OFFSET('New Project Wakes'!Y18,0,-3)*$D18,0))))</f>
        <v>0</v>
      </c>
      <c r="Z18" s="89">
        <f ca="1">IF('New Project Wakes'!Z18,'New Project Wakes'!Z18*$D18,IF(OFFSET('New Project Wakes'!Z18,0,-1),OFFSET('New Project Wakes'!Z18,0,-1)*$D18,IF(OFFSET('New Project Wakes'!Z18,0,-2),OFFSET('New Project Wakes'!Z18,0,-2)*$D18,IF(OFFSET('New Project Wakes'!Z18,0,-3),OFFSET('New Project Wakes'!Z18,0,-3)*$D18,0))))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>
        <f>IF('New Project Wakes'!G19,'New Project Wakes'!G19*$D19,0)</f>
        <v>0</v>
      </c>
      <c r="H19" s="93">
        <f ca="1">IF('New Project Wakes'!H19,'New Project Wakes'!H19*$D19,IF(OFFSET('New Project Wakes'!H19,0,-1),OFFSET('New Project Wakes'!H19,0,-1)*$D19,0))</f>
        <v>0</v>
      </c>
      <c r="I19" s="93">
        <f ca="1">IF('New Project Wakes'!I19,'New Project Wakes'!I19*$D19,IF(OFFSET('New Project Wakes'!I19,0,-1),OFFSET('New Project Wakes'!I19,0,-1)*$D19,IF(OFFSET('New Project Wakes'!I19,0,-2),OFFSET('New Project Wakes'!I19,0,-2)*$D19,0)))</f>
        <v>0</v>
      </c>
      <c r="J19" s="93">
        <f ca="1">IF('New Project Wakes'!J19,'New Project Wakes'!J19*$D19,IF(OFFSET('New Project Wakes'!J19,0,-1),OFFSET('New Project Wakes'!J19,0,-1)*$D19,IF(OFFSET('New Project Wakes'!J19,0,-2),OFFSET('New Project Wakes'!J19,0,-2)*$D19,IF(OFFSET('New Project Wakes'!J19,0,-3),OFFSET('New Project Wakes'!J19,0,-3)*$D19,0))))</f>
        <v>0</v>
      </c>
      <c r="K19" s="97">
        <f ca="1">IF('New Project Wakes'!K19,'New Project Wakes'!K19*$D19,IF(OFFSET('New Project Wakes'!K19,0,-1),OFFSET('New Project Wakes'!K19,0,-1)*$D19,IF(OFFSET('New Project Wakes'!K19,0,-2),OFFSET('New Project Wakes'!K19,0,-2)*$D19,IF(OFFSET('New Project Wakes'!K19,0,-3),OFFSET('New Project Wakes'!K19,0,-3)*$D19,0))))</f>
        <v>0</v>
      </c>
      <c r="L19" s="93">
        <f ca="1">IF('New Project Wakes'!L19,'New Project Wakes'!L19*$D19,IF(OFFSET('New Project Wakes'!L19,0,-1),OFFSET('New Project Wakes'!L19,0,-1)*$D19,IF(OFFSET('New Project Wakes'!L19,0,-2),OFFSET('New Project Wakes'!L19,0,-2)*$D19,IF(OFFSET('New Project Wakes'!L19,0,-3),OFFSET('New Project Wakes'!L19,0,-3)*$D19,0))))</f>
        <v>0</v>
      </c>
      <c r="M19" s="93">
        <f ca="1">IF('New Project Wakes'!M19,'New Project Wakes'!M19*$D19,IF(OFFSET('New Project Wakes'!M19,0,-1),OFFSET('New Project Wakes'!M19,0,-1)*$D19,IF(OFFSET('New Project Wakes'!M19,0,-2),OFFSET('New Project Wakes'!M19,0,-2)*$D19,IF(OFFSET('New Project Wakes'!M19,0,-3),OFFSET('New Project Wakes'!M19,0,-3)*$D19,0))))</f>
        <v>0</v>
      </c>
      <c r="N19" s="93">
        <f ca="1">IF('New Project Wakes'!N19,'New Project Wakes'!N19*$D19,IF(OFFSET('New Project Wakes'!N19,0,-1),OFFSET('New Project Wakes'!N19,0,-1)*$D19,IF(OFFSET('New Project Wakes'!N19,0,-2),OFFSET('New Project Wakes'!N19,0,-2)*$D19,IF(OFFSET('New Project Wakes'!N19,0,-3),OFFSET('New Project Wakes'!N19,0,-3)*$D19,0))))</f>
        <v>0</v>
      </c>
      <c r="O19" s="97">
        <f ca="1">IF('New Project Wakes'!O19,'New Project Wakes'!O19*$D19,IF(OFFSET('New Project Wakes'!O19,0,-1),OFFSET('New Project Wakes'!O19,0,-1)*$D19,IF(OFFSET('New Project Wakes'!O19,0,-2),OFFSET('New Project Wakes'!O19,0,-2)*$D19,IF(OFFSET('New Project Wakes'!O19,0,-3),OFFSET('New Project Wakes'!O19,0,-3)*$D19,0))))</f>
        <v>0</v>
      </c>
      <c r="P19" s="93">
        <f ca="1">IF('New Project Wakes'!P19,'New Project Wakes'!P19*$D19,IF(OFFSET('New Project Wakes'!P19,0,-1),OFFSET('New Project Wakes'!P19,0,-1)*$D19,IF(OFFSET('New Project Wakes'!P19,0,-2),OFFSET('New Project Wakes'!P19,0,-2)*$D19,IF(OFFSET('New Project Wakes'!P19,0,-3),OFFSET('New Project Wakes'!P19,0,-3)*$D19,0))))</f>
        <v>0</v>
      </c>
      <c r="Q19" s="93">
        <f ca="1">IF('New Project Wakes'!Q19,'New Project Wakes'!Q19*$D19,IF(OFFSET('New Project Wakes'!Q19,0,-1),OFFSET('New Project Wakes'!Q19,0,-1)*$D19,IF(OFFSET('New Project Wakes'!Q19,0,-2),OFFSET('New Project Wakes'!Q19,0,-2)*$D19,IF(OFFSET('New Project Wakes'!Q19,0,-3),OFFSET('New Project Wakes'!Q19,0,-3)*$D19,0))))</f>
        <v>0</v>
      </c>
      <c r="R19" s="93">
        <f ca="1">IF('New Project Wakes'!R19,'New Project Wakes'!R19*$D19,IF(OFFSET('New Project Wakes'!R19,0,-1),OFFSET('New Project Wakes'!R19,0,-1)*$D19,IF(OFFSET('New Project Wakes'!R19,0,-2),OFFSET('New Project Wakes'!R19,0,-2)*$D19,IF(OFFSET('New Project Wakes'!R19,0,-3),OFFSET('New Project Wakes'!R19,0,-3)*$D19,0))))</f>
        <v>0</v>
      </c>
      <c r="S19" s="97">
        <f ca="1">IF('New Project Wakes'!S19,'New Project Wakes'!S19*$D19,IF(OFFSET('New Project Wakes'!S19,0,-1),OFFSET('New Project Wakes'!S19,0,-1)*$D19,IF(OFFSET('New Project Wakes'!S19,0,-2),OFFSET('New Project Wakes'!S19,0,-2)*$D19,IF(OFFSET('New Project Wakes'!S19,0,-3),OFFSET('New Project Wakes'!S19,0,-3)*$D19,0))))</f>
        <v>0</v>
      </c>
      <c r="T19" s="93">
        <f ca="1">IF('New Project Wakes'!T19,'New Project Wakes'!T19*$D19,IF(OFFSET('New Project Wakes'!T19,0,-1),OFFSET('New Project Wakes'!T19,0,-1)*$D19,IF(OFFSET('New Project Wakes'!T19,0,-2),OFFSET('New Project Wakes'!T19,0,-2)*$D19,IF(OFFSET('New Project Wakes'!T19,0,-3),OFFSET('New Project Wakes'!T19,0,-3)*$D19,0))))</f>
        <v>0</v>
      </c>
      <c r="U19" s="93">
        <f ca="1">IF('New Project Wakes'!U19,'New Project Wakes'!U19*$D19,IF(OFFSET('New Project Wakes'!U19,0,-1),OFFSET('New Project Wakes'!U19,0,-1)*$D19,IF(OFFSET('New Project Wakes'!U19,0,-2),OFFSET('New Project Wakes'!U19,0,-2)*$D19,IF(OFFSET('New Project Wakes'!U19,0,-3),OFFSET('New Project Wakes'!U19,0,-3)*$D19,0))))</f>
        <v>0</v>
      </c>
      <c r="V19" s="93">
        <f ca="1">IF('New Project Wakes'!V19,'New Project Wakes'!V19*$D19,IF(OFFSET('New Project Wakes'!V19,0,-1),OFFSET('New Project Wakes'!V19,0,-1)*$D19,IF(OFFSET('New Project Wakes'!V19,0,-2),OFFSET('New Project Wakes'!V19,0,-2)*$D19,IF(OFFSET('New Project Wakes'!V19,0,-3),OFFSET('New Project Wakes'!V19,0,-3)*$D19,0))))</f>
        <v>0</v>
      </c>
      <c r="W19" s="97">
        <f ca="1">IF('New Project Wakes'!W19,'New Project Wakes'!W19*$D19,IF(OFFSET('New Project Wakes'!W19,0,-1),OFFSET('New Project Wakes'!W19,0,-1)*$D19,IF(OFFSET('New Project Wakes'!W19,0,-2),OFFSET('New Project Wakes'!W19,0,-2)*$D19,IF(OFFSET('New Project Wakes'!W19,0,-3),OFFSET('New Project Wakes'!W19,0,-3)*$D19,0))))</f>
        <v>0</v>
      </c>
      <c r="X19" s="93">
        <f ca="1">IF('New Project Wakes'!X19,'New Project Wakes'!X19*$D19,IF(OFFSET('New Project Wakes'!X19,0,-1),OFFSET('New Project Wakes'!X19,0,-1)*$D19,IF(OFFSET('New Project Wakes'!X19,0,-2),OFFSET('New Project Wakes'!X19,0,-2)*$D19,IF(OFFSET('New Project Wakes'!X19,0,-3),OFFSET('New Project Wakes'!X19,0,-3)*$D19,0))))</f>
        <v>0</v>
      </c>
      <c r="Y19" s="93">
        <f ca="1">IF('New Project Wakes'!Y19,'New Project Wakes'!Y19*$D19,IF(OFFSET('New Project Wakes'!Y19,0,-1),OFFSET('New Project Wakes'!Y19,0,-1)*$D19,IF(OFFSET('New Project Wakes'!Y19,0,-2),OFFSET('New Project Wakes'!Y19,0,-2)*$D19,IF(OFFSET('New Project Wakes'!Y19,0,-3),OFFSET('New Project Wakes'!Y19,0,-3)*$D19,0))))</f>
        <v>0</v>
      </c>
      <c r="Z19" s="93">
        <f ca="1">IF('New Project Wakes'!Z19,'New Project Wakes'!Z19*$D19,IF(OFFSET('New Project Wakes'!Z19,0,-1),OFFSET('New Project Wakes'!Z19,0,-1)*$D19,IF(OFFSET('New Project Wakes'!Z19,0,-2),OFFSET('New Project Wakes'!Z19,0,-2)*$D19,IF(OFFSET('New Project Wakes'!Z19,0,-3),OFFSET('New Project Wakes'!Z19,0,-3)*$D19,0))))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>
        <f>IF('New Project Wakes'!G20,'New Project Wakes'!G20*$D20,0)</f>
        <v>0</v>
      </c>
      <c r="H20" s="93">
        <f ca="1">IF('New Project Wakes'!H20,'New Project Wakes'!H20*$D20,IF(OFFSET('New Project Wakes'!H20,0,-1),OFFSET('New Project Wakes'!H20,0,-1)*$D20,0))</f>
        <v>0</v>
      </c>
      <c r="I20" s="93">
        <f ca="1">IF('New Project Wakes'!I20,'New Project Wakes'!I20*$D20,IF(OFFSET('New Project Wakes'!I20,0,-1),OFFSET('New Project Wakes'!I20,0,-1)*$D20,IF(OFFSET('New Project Wakes'!I20,0,-2),OFFSET('New Project Wakes'!I20,0,-2)*$D20,0)))</f>
        <v>0</v>
      </c>
      <c r="J20" s="93">
        <f ca="1">IF('New Project Wakes'!J20,'New Project Wakes'!J20*$D20,IF(OFFSET('New Project Wakes'!J20,0,-1),OFFSET('New Project Wakes'!J20,0,-1)*$D20,IF(OFFSET('New Project Wakes'!J20,0,-2),OFFSET('New Project Wakes'!J20,0,-2)*$D20,IF(OFFSET('New Project Wakes'!J20,0,-3),OFFSET('New Project Wakes'!J20,0,-3)*$D20,0))))</f>
        <v>0</v>
      </c>
      <c r="K20" s="97">
        <f ca="1">IF('New Project Wakes'!K20,'New Project Wakes'!K20*$D20,IF(OFFSET('New Project Wakes'!K20,0,-1),OFFSET('New Project Wakes'!K20,0,-1)*$D20,IF(OFFSET('New Project Wakes'!K20,0,-2),OFFSET('New Project Wakes'!K20,0,-2)*$D20,IF(OFFSET('New Project Wakes'!K20,0,-3),OFFSET('New Project Wakes'!K20,0,-3)*$D20,0))))</f>
        <v>0</v>
      </c>
      <c r="L20" s="93">
        <f ca="1">IF('New Project Wakes'!L20,'New Project Wakes'!L20*$D20,IF(OFFSET('New Project Wakes'!L20,0,-1),OFFSET('New Project Wakes'!L20,0,-1)*$D20,IF(OFFSET('New Project Wakes'!L20,0,-2),OFFSET('New Project Wakes'!L20,0,-2)*$D20,IF(OFFSET('New Project Wakes'!L20,0,-3),OFFSET('New Project Wakes'!L20,0,-3)*$D20,0))))</f>
        <v>0</v>
      </c>
      <c r="M20" s="93">
        <f ca="1">IF('New Project Wakes'!M20,'New Project Wakes'!M20*$D20,IF(OFFSET('New Project Wakes'!M20,0,-1),OFFSET('New Project Wakes'!M20,0,-1)*$D20,IF(OFFSET('New Project Wakes'!M20,0,-2),OFFSET('New Project Wakes'!M20,0,-2)*$D20,IF(OFFSET('New Project Wakes'!M20,0,-3),OFFSET('New Project Wakes'!M20,0,-3)*$D20,0))))</f>
        <v>0</v>
      </c>
      <c r="N20" s="93">
        <f ca="1">IF('New Project Wakes'!N20,'New Project Wakes'!N20*$D20,IF(OFFSET('New Project Wakes'!N20,0,-1),OFFSET('New Project Wakes'!N20,0,-1)*$D20,IF(OFFSET('New Project Wakes'!N20,0,-2),OFFSET('New Project Wakes'!N20,0,-2)*$D20,IF(OFFSET('New Project Wakes'!N20,0,-3),OFFSET('New Project Wakes'!N20,0,-3)*$D20,0))))</f>
        <v>0</v>
      </c>
      <c r="O20" s="97">
        <f ca="1">IF('New Project Wakes'!O20,'New Project Wakes'!O20*$D20,IF(OFFSET('New Project Wakes'!O20,0,-1),OFFSET('New Project Wakes'!O20,0,-1)*$D20,IF(OFFSET('New Project Wakes'!O20,0,-2),OFFSET('New Project Wakes'!O20,0,-2)*$D20,IF(OFFSET('New Project Wakes'!O20,0,-3),OFFSET('New Project Wakes'!O20,0,-3)*$D20,0))))</f>
        <v>0</v>
      </c>
      <c r="P20" s="93">
        <f ca="1">IF('New Project Wakes'!P20,'New Project Wakes'!P20*$D20,IF(OFFSET('New Project Wakes'!P20,0,-1),OFFSET('New Project Wakes'!P20,0,-1)*$D20,IF(OFFSET('New Project Wakes'!P20,0,-2),OFFSET('New Project Wakes'!P20,0,-2)*$D20,IF(OFFSET('New Project Wakes'!P20,0,-3),OFFSET('New Project Wakes'!P20,0,-3)*$D20,0))))</f>
        <v>0</v>
      </c>
      <c r="Q20" s="93">
        <f ca="1">IF('New Project Wakes'!Q20,'New Project Wakes'!Q20*$D20,IF(OFFSET('New Project Wakes'!Q20,0,-1),OFFSET('New Project Wakes'!Q20,0,-1)*$D20,IF(OFFSET('New Project Wakes'!Q20,0,-2),OFFSET('New Project Wakes'!Q20,0,-2)*$D20,IF(OFFSET('New Project Wakes'!Q20,0,-3),OFFSET('New Project Wakes'!Q20,0,-3)*$D20,0))))</f>
        <v>0</v>
      </c>
      <c r="R20" s="93">
        <f ca="1">IF('New Project Wakes'!R20,'New Project Wakes'!R20*$D20,IF(OFFSET('New Project Wakes'!R20,0,-1),OFFSET('New Project Wakes'!R20,0,-1)*$D20,IF(OFFSET('New Project Wakes'!R20,0,-2),OFFSET('New Project Wakes'!R20,0,-2)*$D20,IF(OFFSET('New Project Wakes'!R20,0,-3),OFFSET('New Project Wakes'!R20,0,-3)*$D20,0))))</f>
        <v>0</v>
      </c>
      <c r="S20" s="97">
        <f ca="1">IF('New Project Wakes'!S20,'New Project Wakes'!S20*$D20,IF(OFFSET('New Project Wakes'!S20,0,-1),OFFSET('New Project Wakes'!S20,0,-1)*$D20,IF(OFFSET('New Project Wakes'!S20,0,-2),OFFSET('New Project Wakes'!S20,0,-2)*$D20,IF(OFFSET('New Project Wakes'!S20,0,-3),OFFSET('New Project Wakes'!S20,0,-3)*$D20,0))))</f>
        <v>0</v>
      </c>
      <c r="T20" s="93">
        <f ca="1">IF('New Project Wakes'!T20,'New Project Wakes'!T20*$D20,IF(OFFSET('New Project Wakes'!T20,0,-1),OFFSET('New Project Wakes'!T20,0,-1)*$D20,IF(OFFSET('New Project Wakes'!T20,0,-2),OFFSET('New Project Wakes'!T20,0,-2)*$D20,IF(OFFSET('New Project Wakes'!T20,0,-3),OFFSET('New Project Wakes'!T20,0,-3)*$D20,0))))</f>
        <v>0</v>
      </c>
      <c r="U20" s="93">
        <f ca="1">IF('New Project Wakes'!U20,'New Project Wakes'!U20*$D20,IF(OFFSET('New Project Wakes'!U20,0,-1),OFFSET('New Project Wakes'!U20,0,-1)*$D20,IF(OFFSET('New Project Wakes'!U20,0,-2),OFFSET('New Project Wakes'!U20,0,-2)*$D20,IF(OFFSET('New Project Wakes'!U20,0,-3),OFFSET('New Project Wakes'!U20,0,-3)*$D20,0))))</f>
        <v>0</v>
      </c>
      <c r="V20" s="93">
        <f ca="1">IF('New Project Wakes'!V20,'New Project Wakes'!V20*$D20,IF(OFFSET('New Project Wakes'!V20,0,-1),OFFSET('New Project Wakes'!V20,0,-1)*$D20,IF(OFFSET('New Project Wakes'!V20,0,-2),OFFSET('New Project Wakes'!V20,0,-2)*$D20,IF(OFFSET('New Project Wakes'!V20,0,-3),OFFSET('New Project Wakes'!V20,0,-3)*$D20,0))))</f>
        <v>0</v>
      </c>
      <c r="W20" s="97">
        <f ca="1">IF('New Project Wakes'!W20,'New Project Wakes'!W20*$D20,IF(OFFSET('New Project Wakes'!W20,0,-1),OFFSET('New Project Wakes'!W20,0,-1)*$D20,IF(OFFSET('New Project Wakes'!W20,0,-2),OFFSET('New Project Wakes'!W20,0,-2)*$D20,IF(OFFSET('New Project Wakes'!W20,0,-3),OFFSET('New Project Wakes'!W20,0,-3)*$D20,0))))</f>
        <v>0</v>
      </c>
      <c r="X20" s="93">
        <f ca="1">IF('New Project Wakes'!X20,'New Project Wakes'!X20*$D20,IF(OFFSET('New Project Wakes'!X20,0,-1),OFFSET('New Project Wakes'!X20,0,-1)*$D20,IF(OFFSET('New Project Wakes'!X20,0,-2),OFFSET('New Project Wakes'!X20,0,-2)*$D20,IF(OFFSET('New Project Wakes'!X20,0,-3),OFFSET('New Project Wakes'!X20,0,-3)*$D20,0))))</f>
        <v>0</v>
      </c>
      <c r="Y20" s="93">
        <f ca="1">IF('New Project Wakes'!Y20,'New Project Wakes'!Y20*$D20,IF(OFFSET('New Project Wakes'!Y20,0,-1),OFFSET('New Project Wakes'!Y20,0,-1)*$D20,IF(OFFSET('New Project Wakes'!Y20,0,-2),OFFSET('New Project Wakes'!Y20,0,-2)*$D20,IF(OFFSET('New Project Wakes'!Y20,0,-3),OFFSET('New Project Wakes'!Y20,0,-3)*$D20,0))))</f>
        <v>0</v>
      </c>
      <c r="Z20" s="93">
        <f ca="1">IF('New Project Wakes'!Z20,'New Project Wakes'!Z20*$D20,IF(OFFSET('New Project Wakes'!Z20,0,-1),OFFSET('New Project Wakes'!Z20,0,-1)*$D20,IF(OFFSET('New Project Wakes'!Z20,0,-2),OFFSET('New Project Wakes'!Z20,0,-2)*$D20,IF(OFFSET('New Project Wakes'!Z20,0,-3),OFFSET('New Project Wakes'!Z20,0,-3)*$D20,0))))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>
        <f>IF('New Project Wakes'!G21,'New Project Wakes'!G21*$D21,0)</f>
        <v>0</v>
      </c>
      <c r="H21" s="89">
        <f ca="1">IF('New Project Wakes'!H21,'New Project Wakes'!H21*$D21,IF(OFFSET('New Project Wakes'!H21,0,-1),OFFSET('New Project Wakes'!H21,0,-1)*$D21,0))</f>
        <v>0</v>
      </c>
      <c r="I21" s="89">
        <f ca="1">IF('New Project Wakes'!I21,'New Project Wakes'!I21*$D21,IF(OFFSET('New Project Wakes'!I21,0,-1),OFFSET('New Project Wakes'!I21,0,-1)*$D21,IF(OFFSET('New Project Wakes'!I21,0,-2),OFFSET('New Project Wakes'!I21,0,-2)*$D21,0)))</f>
        <v>0</v>
      </c>
      <c r="J21" s="89">
        <f ca="1">IF('New Project Wakes'!J21,'New Project Wakes'!J21*$D21,IF(OFFSET('New Project Wakes'!J21,0,-1),OFFSET('New Project Wakes'!J21,0,-1)*$D21,IF(OFFSET('New Project Wakes'!J21,0,-2),OFFSET('New Project Wakes'!J21,0,-2)*$D21,IF(OFFSET('New Project Wakes'!J21,0,-3),OFFSET('New Project Wakes'!J21,0,-3)*$D21,0))))</f>
        <v>0</v>
      </c>
      <c r="K21" s="98">
        <f ca="1">IF('New Project Wakes'!K21,'New Project Wakes'!K21*$D21,IF(OFFSET('New Project Wakes'!K21,0,-1),OFFSET('New Project Wakes'!K21,0,-1)*$D21,IF(OFFSET('New Project Wakes'!K21,0,-2),OFFSET('New Project Wakes'!K21,0,-2)*$D21,IF(OFFSET('New Project Wakes'!K21,0,-3),OFFSET('New Project Wakes'!K21,0,-3)*$D21,0))))</f>
        <v>0</v>
      </c>
      <c r="L21" s="89">
        <f ca="1">IF('New Project Wakes'!L21,'New Project Wakes'!L21*$D21,IF(OFFSET('New Project Wakes'!L21,0,-1),OFFSET('New Project Wakes'!L21,0,-1)*$D21,IF(OFFSET('New Project Wakes'!L21,0,-2),OFFSET('New Project Wakes'!L21,0,-2)*$D21,IF(OFFSET('New Project Wakes'!L21,0,-3),OFFSET('New Project Wakes'!L21,0,-3)*$D21,0))))</f>
        <v>0</v>
      </c>
      <c r="M21" s="89">
        <f ca="1">IF('New Project Wakes'!M21,'New Project Wakes'!M21*$D21,IF(OFFSET('New Project Wakes'!M21,0,-1),OFFSET('New Project Wakes'!M21,0,-1)*$D21,IF(OFFSET('New Project Wakes'!M21,0,-2),OFFSET('New Project Wakes'!M21,0,-2)*$D21,IF(OFFSET('New Project Wakes'!M21,0,-3),OFFSET('New Project Wakes'!M21,0,-3)*$D21,0))))</f>
        <v>0</v>
      </c>
      <c r="N21" s="89">
        <f ca="1">IF('New Project Wakes'!N21,'New Project Wakes'!N21*$D21,IF(OFFSET('New Project Wakes'!N21,0,-1),OFFSET('New Project Wakes'!N21,0,-1)*$D21,IF(OFFSET('New Project Wakes'!N21,0,-2),OFFSET('New Project Wakes'!N21,0,-2)*$D21,IF(OFFSET('New Project Wakes'!N21,0,-3),OFFSET('New Project Wakes'!N21,0,-3)*$D21,0))))</f>
        <v>0</v>
      </c>
      <c r="O21" s="98">
        <f ca="1">IF('New Project Wakes'!O21,'New Project Wakes'!O21*$D21,IF(OFFSET('New Project Wakes'!O21,0,-1),OFFSET('New Project Wakes'!O21,0,-1)*$D21,IF(OFFSET('New Project Wakes'!O21,0,-2),OFFSET('New Project Wakes'!O21,0,-2)*$D21,IF(OFFSET('New Project Wakes'!O21,0,-3),OFFSET('New Project Wakes'!O21,0,-3)*$D21,0))))</f>
        <v>0</v>
      </c>
      <c r="P21" s="89">
        <f ca="1">IF('New Project Wakes'!P21,'New Project Wakes'!P21*$D21,IF(OFFSET('New Project Wakes'!P21,0,-1),OFFSET('New Project Wakes'!P21,0,-1)*$D21,IF(OFFSET('New Project Wakes'!P21,0,-2),OFFSET('New Project Wakes'!P21,0,-2)*$D21,IF(OFFSET('New Project Wakes'!P21,0,-3),OFFSET('New Project Wakes'!P21,0,-3)*$D21,0))))</f>
        <v>0</v>
      </c>
      <c r="Q21" s="89">
        <f ca="1">IF('New Project Wakes'!Q21,'New Project Wakes'!Q21*$D21,IF(OFFSET('New Project Wakes'!Q21,0,-1),OFFSET('New Project Wakes'!Q21,0,-1)*$D21,IF(OFFSET('New Project Wakes'!Q21,0,-2),OFFSET('New Project Wakes'!Q21,0,-2)*$D21,IF(OFFSET('New Project Wakes'!Q21,0,-3),OFFSET('New Project Wakes'!Q21,0,-3)*$D21,0))))</f>
        <v>0</v>
      </c>
      <c r="R21" s="89">
        <f ca="1">IF('New Project Wakes'!R21,'New Project Wakes'!R21*$D21,IF(OFFSET('New Project Wakes'!R21,0,-1),OFFSET('New Project Wakes'!R21,0,-1)*$D21,IF(OFFSET('New Project Wakes'!R21,0,-2),OFFSET('New Project Wakes'!R21,0,-2)*$D21,IF(OFFSET('New Project Wakes'!R21,0,-3),OFFSET('New Project Wakes'!R21,0,-3)*$D21,0))))</f>
        <v>0</v>
      </c>
      <c r="S21" s="98">
        <f ca="1">IF('New Project Wakes'!S21,'New Project Wakes'!S21*$D21,IF(OFFSET('New Project Wakes'!S21,0,-1),OFFSET('New Project Wakes'!S21,0,-1)*$D21,IF(OFFSET('New Project Wakes'!S21,0,-2),OFFSET('New Project Wakes'!S21,0,-2)*$D21,IF(OFFSET('New Project Wakes'!S21,0,-3),OFFSET('New Project Wakes'!S21,0,-3)*$D21,0))))</f>
        <v>0</v>
      </c>
      <c r="T21" s="89">
        <f ca="1">IF('New Project Wakes'!T21,'New Project Wakes'!T21*$D21,IF(OFFSET('New Project Wakes'!T21,0,-1),OFFSET('New Project Wakes'!T21,0,-1)*$D21,IF(OFFSET('New Project Wakes'!T21,0,-2),OFFSET('New Project Wakes'!T21,0,-2)*$D21,IF(OFFSET('New Project Wakes'!T21,0,-3),OFFSET('New Project Wakes'!T21,0,-3)*$D21,0))))</f>
        <v>0</v>
      </c>
      <c r="U21" s="89">
        <f ca="1">IF('New Project Wakes'!U21,'New Project Wakes'!U21*$D21,IF(OFFSET('New Project Wakes'!U21,0,-1),OFFSET('New Project Wakes'!U21,0,-1)*$D21,IF(OFFSET('New Project Wakes'!U21,0,-2),OFFSET('New Project Wakes'!U21,0,-2)*$D21,IF(OFFSET('New Project Wakes'!U21,0,-3),OFFSET('New Project Wakes'!U21,0,-3)*$D21,0))))</f>
        <v>0</v>
      </c>
      <c r="V21" s="89">
        <f ca="1">IF('New Project Wakes'!V21,'New Project Wakes'!V21*$D21,IF(OFFSET('New Project Wakes'!V21,0,-1),OFFSET('New Project Wakes'!V21,0,-1)*$D21,IF(OFFSET('New Project Wakes'!V21,0,-2),OFFSET('New Project Wakes'!V21,0,-2)*$D21,IF(OFFSET('New Project Wakes'!V21,0,-3),OFFSET('New Project Wakes'!V21,0,-3)*$D21,0))))</f>
        <v>0</v>
      </c>
      <c r="W21" s="98">
        <f ca="1">IF('New Project Wakes'!W21,'New Project Wakes'!W21*$D21,IF(OFFSET('New Project Wakes'!W21,0,-1),OFFSET('New Project Wakes'!W21,0,-1)*$D21,IF(OFFSET('New Project Wakes'!W21,0,-2),OFFSET('New Project Wakes'!W21,0,-2)*$D21,IF(OFFSET('New Project Wakes'!W21,0,-3),OFFSET('New Project Wakes'!W21,0,-3)*$D21,0))))</f>
        <v>0</v>
      </c>
      <c r="X21" s="89">
        <f ca="1">IF('New Project Wakes'!X21,'New Project Wakes'!X21*$D21,IF(OFFSET('New Project Wakes'!X21,0,-1),OFFSET('New Project Wakes'!X21,0,-1)*$D21,IF(OFFSET('New Project Wakes'!X21,0,-2),OFFSET('New Project Wakes'!X21,0,-2)*$D21,IF(OFFSET('New Project Wakes'!X21,0,-3),OFFSET('New Project Wakes'!X21,0,-3)*$D21,0))))</f>
        <v>3</v>
      </c>
      <c r="Y21" s="89">
        <f ca="1">IF('New Project Wakes'!Y21,'New Project Wakes'!Y21*$D21,IF(OFFSET('New Project Wakes'!Y21,0,-1),OFFSET('New Project Wakes'!Y21,0,-1)*$D21,IF(OFFSET('New Project Wakes'!Y21,0,-2),OFFSET('New Project Wakes'!Y21,0,-2)*$D21,IF(OFFSET('New Project Wakes'!Y21,0,-3),OFFSET('New Project Wakes'!Y21,0,-3)*$D21,0))))</f>
        <v>3</v>
      </c>
      <c r="Z21" s="89">
        <f ca="1">IF('New Project Wakes'!Z21,'New Project Wakes'!Z21*$D21,IF(OFFSET('New Project Wakes'!Z21,0,-1),OFFSET('New Project Wakes'!Z21,0,-1)*$D21,IF(OFFSET('New Project Wakes'!Z21,0,-2),OFFSET('New Project Wakes'!Z21,0,-2)*$D21,IF(OFFSET('New Project Wakes'!Z21,0,-3),OFFSET('New Project Wakes'!Z21,0,-3)*$D21,0))))</f>
        <v>3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>
        <f>IF('New Project Wakes'!G22,'New Project Wakes'!G22*$D22,0)</f>
        <v>0</v>
      </c>
      <c r="H22" s="93">
        <f ca="1">IF('New Project Wakes'!H22,'New Project Wakes'!H22*$D22,IF(OFFSET('New Project Wakes'!H22,0,-1),OFFSET('New Project Wakes'!H22,0,-1)*$D22,0))</f>
        <v>0</v>
      </c>
      <c r="I22" s="93">
        <f ca="1">IF('New Project Wakes'!I22,'New Project Wakes'!I22*$D22,IF(OFFSET('New Project Wakes'!I22,0,-1),OFFSET('New Project Wakes'!I22,0,-1)*$D22,IF(OFFSET('New Project Wakes'!I22,0,-2),OFFSET('New Project Wakes'!I22,0,-2)*$D22,0)))</f>
        <v>0</v>
      </c>
      <c r="J22" s="93">
        <f ca="1">IF('New Project Wakes'!J22,'New Project Wakes'!J22*$D22,IF(OFFSET('New Project Wakes'!J22,0,-1),OFFSET('New Project Wakes'!J22,0,-1)*$D22,IF(OFFSET('New Project Wakes'!J22,0,-2),OFFSET('New Project Wakes'!J22,0,-2)*$D22,IF(OFFSET('New Project Wakes'!J22,0,-3),OFFSET('New Project Wakes'!J22,0,-3)*$D22,0))))</f>
        <v>0</v>
      </c>
      <c r="K22" s="97">
        <f ca="1">IF('New Project Wakes'!K22,'New Project Wakes'!K22*$D22,IF(OFFSET('New Project Wakes'!K22,0,-1),OFFSET('New Project Wakes'!K22,0,-1)*$D22,IF(OFFSET('New Project Wakes'!K22,0,-2),OFFSET('New Project Wakes'!K22,0,-2)*$D22,IF(OFFSET('New Project Wakes'!K22,0,-3),OFFSET('New Project Wakes'!K22,0,-3)*$D22,0))))</f>
        <v>0</v>
      </c>
      <c r="L22" s="93">
        <f ca="1">IF('New Project Wakes'!L22,'New Project Wakes'!L22*$D22,IF(OFFSET('New Project Wakes'!L22,0,-1),OFFSET('New Project Wakes'!L22,0,-1)*$D22,IF(OFFSET('New Project Wakes'!L22,0,-2),OFFSET('New Project Wakes'!L22,0,-2)*$D22,IF(OFFSET('New Project Wakes'!L22,0,-3),OFFSET('New Project Wakes'!L22,0,-3)*$D22,0))))</f>
        <v>0</v>
      </c>
      <c r="M22" s="93">
        <f ca="1">IF('New Project Wakes'!M22,'New Project Wakes'!M22*$D22,IF(OFFSET('New Project Wakes'!M22,0,-1),OFFSET('New Project Wakes'!M22,0,-1)*$D22,IF(OFFSET('New Project Wakes'!M22,0,-2),OFFSET('New Project Wakes'!M22,0,-2)*$D22,IF(OFFSET('New Project Wakes'!M22,0,-3),OFFSET('New Project Wakes'!M22,0,-3)*$D22,0))))</f>
        <v>0</v>
      </c>
      <c r="N22" s="93">
        <f ca="1">IF('New Project Wakes'!N22,'New Project Wakes'!N22*$D22,IF(OFFSET('New Project Wakes'!N22,0,-1),OFFSET('New Project Wakes'!N22,0,-1)*$D22,IF(OFFSET('New Project Wakes'!N22,0,-2),OFFSET('New Project Wakes'!N22,0,-2)*$D22,IF(OFFSET('New Project Wakes'!N22,0,-3),OFFSET('New Project Wakes'!N22,0,-3)*$D22,0))))</f>
        <v>0</v>
      </c>
      <c r="O22" s="97">
        <f ca="1">IF('New Project Wakes'!O22,'New Project Wakes'!O22*$D22,IF(OFFSET('New Project Wakes'!O22,0,-1),OFFSET('New Project Wakes'!O22,0,-1)*$D22,IF(OFFSET('New Project Wakes'!O22,0,-2),OFFSET('New Project Wakes'!O22,0,-2)*$D22,IF(OFFSET('New Project Wakes'!O22,0,-3),OFFSET('New Project Wakes'!O22,0,-3)*$D22,0))))</f>
        <v>0</v>
      </c>
      <c r="P22" s="93">
        <f ca="1">IF('New Project Wakes'!P22,'New Project Wakes'!P22*$D22,IF(OFFSET('New Project Wakes'!P22,0,-1),OFFSET('New Project Wakes'!P22,0,-1)*$D22,IF(OFFSET('New Project Wakes'!P22,0,-2),OFFSET('New Project Wakes'!P22,0,-2)*$D22,IF(OFFSET('New Project Wakes'!P22,0,-3),OFFSET('New Project Wakes'!P22,0,-3)*$D22,0))))</f>
        <v>0</v>
      </c>
      <c r="Q22" s="93">
        <f ca="1">IF('New Project Wakes'!Q22,'New Project Wakes'!Q22*$D22,IF(OFFSET('New Project Wakes'!Q22,0,-1),OFFSET('New Project Wakes'!Q22,0,-1)*$D22,IF(OFFSET('New Project Wakes'!Q22,0,-2),OFFSET('New Project Wakes'!Q22,0,-2)*$D22,IF(OFFSET('New Project Wakes'!Q22,0,-3),OFFSET('New Project Wakes'!Q22,0,-3)*$D22,0))))</f>
        <v>0</v>
      </c>
      <c r="R22" s="93">
        <f ca="1">IF('New Project Wakes'!R22,'New Project Wakes'!R22*$D22,IF(OFFSET('New Project Wakes'!R22,0,-1),OFFSET('New Project Wakes'!R22,0,-1)*$D22,IF(OFFSET('New Project Wakes'!R22,0,-2),OFFSET('New Project Wakes'!R22,0,-2)*$D22,IF(OFFSET('New Project Wakes'!R22,0,-3),OFFSET('New Project Wakes'!R22,0,-3)*$D22,0))))</f>
        <v>0</v>
      </c>
      <c r="S22" s="97">
        <f ca="1">IF('New Project Wakes'!S22,'New Project Wakes'!S22*$D22,IF(OFFSET('New Project Wakes'!S22,0,-1),OFFSET('New Project Wakes'!S22,0,-1)*$D22,IF(OFFSET('New Project Wakes'!S22,0,-2),OFFSET('New Project Wakes'!S22,0,-2)*$D22,IF(OFFSET('New Project Wakes'!S22,0,-3),OFFSET('New Project Wakes'!S22,0,-3)*$D22,0))))</f>
        <v>0</v>
      </c>
      <c r="T22" s="93">
        <f ca="1">IF('New Project Wakes'!T22,'New Project Wakes'!T22*$D22,IF(OFFSET('New Project Wakes'!T22,0,-1),OFFSET('New Project Wakes'!T22,0,-1)*$D22,IF(OFFSET('New Project Wakes'!T22,0,-2),OFFSET('New Project Wakes'!T22,0,-2)*$D22,IF(OFFSET('New Project Wakes'!T22,0,-3),OFFSET('New Project Wakes'!T22,0,-3)*$D22,0))))</f>
        <v>0</v>
      </c>
      <c r="U22" s="93">
        <f ca="1">IF('New Project Wakes'!U22,'New Project Wakes'!U22*$D22,IF(OFFSET('New Project Wakes'!U22,0,-1),OFFSET('New Project Wakes'!U22,0,-1)*$D22,IF(OFFSET('New Project Wakes'!U22,0,-2),OFFSET('New Project Wakes'!U22,0,-2)*$D22,IF(OFFSET('New Project Wakes'!U22,0,-3),OFFSET('New Project Wakes'!U22,0,-3)*$D22,0))))</f>
        <v>0</v>
      </c>
      <c r="V22" s="93">
        <f ca="1">IF('New Project Wakes'!V22,'New Project Wakes'!V22*$D22,IF(OFFSET('New Project Wakes'!V22,0,-1),OFFSET('New Project Wakes'!V22,0,-1)*$D22,IF(OFFSET('New Project Wakes'!V22,0,-2),OFFSET('New Project Wakes'!V22,0,-2)*$D22,IF(OFFSET('New Project Wakes'!V22,0,-3),OFFSET('New Project Wakes'!V22,0,-3)*$D22,0))))</f>
        <v>0</v>
      </c>
      <c r="W22" s="97">
        <f ca="1">IF('New Project Wakes'!W22,'New Project Wakes'!W22*$D22,IF(OFFSET('New Project Wakes'!W22,0,-1),OFFSET('New Project Wakes'!W22,0,-1)*$D22,IF(OFFSET('New Project Wakes'!W22,0,-2),OFFSET('New Project Wakes'!W22,0,-2)*$D22,IF(OFFSET('New Project Wakes'!W22,0,-3),OFFSET('New Project Wakes'!W22,0,-3)*$D22,0))))</f>
        <v>0</v>
      </c>
      <c r="X22" s="93">
        <f ca="1">IF('New Project Wakes'!X22,'New Project Wakes'!X22*$D22,IF(OFFSET('New Project Wakes'!X22,0,-1),OFFSET('New Project Wakes'!X22,0,-1)*$D22,IF(OFFSET('New Project Wakes'!X22,0,-2),OFFSET('New Project Wakes'!X22,0,-2)*$D22,IF(OFFSET('New Project Wakes'!X22,0,-3),OFFSET('New Project Wakes'!X22,0,-3)*$D22,0))))</f>
        <v>0</v>
      </c>
      <c r="Y22" s="93">
        <f ca="1">IF('New Project Wakes'!Y22,'New Project Wakes'!Y22*$D22,IF(OFFSET('New Project Wakes'!Y22,0,-1),OFFSET('New Project Wakes'!Y22,0,-1)*$D22,IF(OFFSET('New Project Wakes'!Y22,0,-2),OFFSET('New Project Wakes'!Y22,0,-2)*$D22,IF(OFFSET('New Project Wakes'!Y22,0,-3),OFFSET('New Project Wakes'!Y22,0,-3)*$D22,0))))</f>
        <v>0</v>
      </c>
      <c r="Z22" s="93">
        <f ca="1">IF('New Project Wakes'!Z22,'New Project Wakes'!Z22*$D22,IF(OFFSET('New Project Wakes'!Z22,0,-1),OFFSET('New Project Wakes'!Z22,0,-1)*$D22,IF(OFFSET('New Project Wakes'!Z22,0,-2),OFFSET('New Project Wakes'!Z22,0,-2)*$D22,IF(OFFSET('New Project Wakes'!Z22,0,-3),OFFSET('New Project Wakes'!Z22,0,-3)*$D22,0))))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>
        <f>IF('New Project Wakes'!G23,'New Project Wakes'!G23*$D23,0)</f>
        <v>0</v>
      </c>
      <c r="H23" s="93">
        <f ca="1">IF('New Project Wakes'!H23,'New Project Wakes'!H23*$D23,IF(OFFSET('New Project Wakes'!H23,0,-1),OFFSET('New Project Wakes'!H23,0,-1)*$D23,0))</f>
        <v>0</v>
      </c>
      <c r="I23" s="93">
        <f ca="1">IF('New Project Wakes'!I23,'New Project Wakes'!I23*$D23,IF(OFFSET('New Project Wakes'!I23,0,-1),OFFSET('New Project Wakes'!I23,0,-1)*$D23,IF(OFFSET('New Project Wakes'!I23,0,-2),OFFSET('New Project Wakes'!I23,0,-2)*$D23,0)))</f>
        <v>0</v>
      </c>
      <c r="J23" s="93">
        <f ca="1">IF('New Project Wakes'!J23,'New Project Wakes'!J23*$D23,IF(OFFSET('New Project Wakes'!J23,0,-1),OFFSET('New Project Wakes'!J23,0,-1)*$D23,IF(OFFSET('New Project Wakes'!J23,0,-2),OFFSET('New Project Wakes'!J23,0,-2)*$D23,IF(OFFSET('New Project Wakes'!J23,0,-3),OFFSET('New Project Wakes'!J23,0,-3)*$D23,0))))</f>
        <v>0</v>
      </c>
      <c r="K23" s="97">
        <f ca="1">IF('New Project Wakes'!K23,'New Project Wakes'!K23*$D23,IF(OFFSET('New Project Wakes'!K23,0,-1),OFFSET('New Project Wakes'!K23,0,-1)*$D23,IF(OFFSET('New Project Wakes'!K23,0,-2),OFFSET('New Project Wakes'!K23,0,-2)*$D23,IF(OFFSET('New Project Wakes'!K23,0,-3),OFFSET('New Project Wakes'!K23,0,-3)*$D23,0))))</f>
        <v>0</v>
      </c>
      <c r="L23" s="93">
        <f ca="1">IF('New Project Wakes'!L23,'New Project Wakes'!L23*$D23,IF(OFFSET('New Project Wakes'!L23,0,-1),OFFSET('New Project Wakes'!L23,0,-1)*$D23,IF(OFFSET('New Project Wakes'!L23,0,-2),OFFSET('New Project Wakes'!L23,0,-2)*$D23,IF(OFFSET('New Project Wakes'!L23,0,-3),OFFSET('New Project Wakes'!L23,0,-3)*$D23,0))))</f>
        <v>0</v>
      </c>
      <c r="M23" s="93">
        <f ca="1">IF('New Project Wakes'!M23,'New Project Wakes'!M23*$D23,IF(OFFSET('New Project Wakes'!M23,0,-1),OFFSET('New Project Wakes'!M23,0,-1)*$D23,IF(OFFSET('New Project Wakes'!M23,0,-2),OFFSET('New Project Wakes'!M23,0,-2)*$D23,IF(OFFSET('New Project Wakes'!M23,0,-3),OFFSET('New Project Wakes'!M23,0,-3)*$D23,0))))</f>
        <v>0</v>
      </c>
      <c r="N23" s="93">
        <f ca="1">IF('New Project Wakes'!N23,'New Project Wakes'!N23*$D23,IF(OFFSET('New Project Wakes'!N23,0,-1),OFFSET('New Project Wakes'!N23,0,-1)*$D23,IF(OFFSET('New Project Wakes'!N23,0,-2),OFFSET('New Project Wakes'!N23,0,-2)*$D23,IF(OFFSET('New Project Wakes'!N23,0,-3),OFFSET('New Project Wakes'!N23,0,-3)*$D23,0))))</f>
        <v>0</v>
      </c>
      <c r="O23" s="97">
        <f ca="1">IF('New Project Wakes'!O23,'New Project Wakes'!O23*$D23,IF(OFFSET('New Project Wakes'!O23,0,-1),OFFSET('New Project Wakes'!O23,0,-1)*$D23,IF(OFFSET('New Project Wakes'!O23,0,-2),OFFSET('New Project Wakes'!O23,0,-2)*$D23,IF(OFFSET('New Project Wakes'!O23,0,-3),OFFSET('New Project Wakes'!O23,0,-3)*$D23,0))))</f>
        <v>0</v>
      </c>
      <c r="P23" s="93">
        <f ca="1">IF('New Project Wakes'!P23,'New Project Wakes'!P23*$D23,IF(OFFSET('New Project Wakes'!P23,0,-1),OFFSET('New Project Wakes'!P23,0,-1)*$D23,IF(OFFSET('New Project Wakes'!P23,0,-2),OFFSET('New Project Wakes'!P23,0,-2)*$D23,IF(OFFSET('New Project Wakes'!P23,0,-3),OFFSET('New Project Wakes'!P23,0,-3)*$D23,0))))</f>
        <v>0</v>
      </c>
      <c r="Q23" s="93">
        <f ca="1">IF('New Project Wakes'!Q23,'New Project Wakes'!Q23*$D23,IF(OFFSET('New Project Wakes'!Q23,0,-1),OFFSET('New Project Wakes'!Q23,0,-1)*$D23,IF(OFFSET('New Project Wakes'!Q23,0,-2),OFFSET('New Project Wakes'!Q23,0,-2)*$D23,IF(OFFSET('New Project Wakes'!Q23,0,-3),OFFSET('New Project Wakes'!Q23,0,-3)*$D23,0))))</f>
        <v>0</v>
      </c>
      <c r="R23" s="93">
        <f ca="1">IF('New Project Wakes'!R23,'New Project Wakes'!R23*$D23,IF(OFFSET('New Project Wakes'!R23,0,-1),OFFSET('New Project Wakes'!R23,0,-1)*$D23,IF(OFFSET('New Project Wakes'!R23,0,-2),OFFSET('New Project Wakes'!R23,0,-2)*$D23,IF(OFFSET('New Project Wakes'!R23,0,-3),OFFSET('New Project Wakes'!R23,0,-3)*$D23,0))))</f>
        <v>0</v>
      </c>
      <c r="S23" s="97">
        <f ca="1">IF('New Project Wakes'!S23,'New Project Wakes'!S23*$D23,IF(OFFSET('New Project Wakes'!S23,0,-1),OFFSET('New Project Wakes'!S23,0,-1)*$D23,IF(OFFSET('New Project Wakes'!S23,0,-2),OFFSET('New Project Wakes'!S23,0,-2)*$D23,IF(OFFSET('New Project Wakes'!S23,0,-3),OFFSET('New Project Wakes'!S23,0,-3)*$D23,0))))</f>
        <v>0</v>
      </c>
      <c r="T23" s="93">
        <f ca="1">IF('New Project Wakes'!T23,'New Project Wakes'!T23*$D23,IF(OFFSET('New Project Wakes'!T23,0,-1),OFFSET('New Project Wakes'!T23,0,-1)*$D23,IF(OFFSET('New Project Wakes'!T23,0,-2),OFFSET('New Project Wakes'!T23,0,-2)*$D23,IF(OFFSET('New Project Wakes'!T23,0,-3),OFFSET('New Project Wakes'!T23,0,-3)*$D23,0))))</f>
        <v>0</v>
      </c>
      <c r="U23" s="93">
        <f ca="1">IF('New Project Wakes'!U23,'New Project Wakes'!U23*$D23,IF(OFFSET('New Project Wakes'!U23,0,-1),OFFSET('New Project Wakes'!U23,0,-1)*$D23,IF(OFFSET('New Project Wakes'!U23,0,-2),OFFSET('New Project Wakes'!U23,0,-2)*$D23,IF(OFFSET('New Project Wakes'!U23,0,-3),OFFSET('New Project Wakes'!U23,0,-3)*$D23,0))))</f>
        <v>0</v>
      </c>
      <c r="V23" s="93">
        <f ca="1">IF('New Project Wakes'!V23,'New Project Wakes'!V23*$D23,IF(OFFSET('New Project Wakes'!V23,0,-1),OFFSET('New Project Wakes'!V23,0,-1)*$D23,IF(OFFSET('New Project Wakes'!V23,0,-2),OFFSET('New Project Wakes'!V23,0,-2)*$D23,IF(OFFSET('New Project Wakes'!V23,0,-3),OFFSET('New Project Wakes'!V23,0,-3)*$D23,0))))</f>
        <v>0</v>
      </c>
      <c r="W23" s="97">
        <f ca="1">IF('New Project Wakes'!W23,'New Project Wakes'!W23*$D23,IF(OFFSET('New Project Wakes'!W23,0,-1),OFFSET('New Project Wakes'!W23,0,-1)*$D23,IF(OFFSET('New Project Wakes'!W23,0,-2),OFFSET('New Project Wakes'!W23,0,-2)*$D23,IF(OFFSET('New Project Wakes'!W23,0,-3),OFFSET('New Project Wakes'!W23,0,-3)*$D23,0))))</f>
        <v>0</v>
      </c>
      <c r="X23" s="93">
        <f ca="1">IF('New Project Wakes'!X23,'New Project Wakes'!X23*$D23,IF(OFFSET('New Project Wakes'!X23,0,-1),OFFSET('New Project Wakes'!X23,0,-1)*$D23,IF(OFFSET('New Project Wakes'!X23,0,-2),OFFSET('New Project Wakes'!X23,0,-2)*$D23,IF(OFFSET('New Project Wakes'!X23,0,-3),OFFSET('New Project Wakes'!X23,0,-3)*$D23,0))))</f>
        <v>0</v>
      </c>
      <c r="Y23" s="93">
        <f ca="1">IF('New Project Wakes'!Y23,'New Project Wakes'!Y23*$D23,IF(OFFSET('New Project Wakes'!Y23,0,-1),OFFSET('New Project Wakes'!Y23,0,-1)*$D23,IF(OFFSET('New Project Wakes'!Y23,0,-2),OFFSET('New Project Wakes'!Y23,0,-2)*$D23,IF(OFFSET('New Project Wakes'!Y23,0,-3),OFFSET('New Project Wakes'!Y23,0,-3)*$D23,0))))</f>
        <v>0</v>
      </c>
      <c r="Z23" s="93">
        <f ca="1">IF('New Project Wakes'!Z23,'New Project Wakes'!Z23*$D23,IF(OFFSET('New Project Wakes'!Z23,0,-1),OFFSET('New Project Wakes'!Z23,0,-1)*$D23,IF(OFFSET('New Project Wakes'!Z23,0,-2),OFFSET('New Project Wakes'!Z23,0,-2)*$D23,IF(OFFSET('New Project Wakes'!Z23,0,-3),OFFSET('New Project Wakes'!Z23,0,-3)*$D23,0))))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>
        <f>IF('New Project Wakes'!G24,'New Project Wakes'!G24*$D24,0)</f>
        <v>0</v>
      </c>
      <c r="H24" s="93">
        <f ca="1">IF('New Project Wakes'!H24,'New Project Wakes'!H24*$D24,IF(OFFSET('New Project Wakes'!H24,0,-1),OFFSET('New Project Wakes'!H24,0,-1)*$D24,0))</f>
        <v>0</v>
      </c>
      <c r="I24" s="93">
        <f ca="1">IF('New Project Wakes'!I24,'New Project Wakes'!I24*$D24,IF(OFFSET('New Project Wakes'!I24,0,-1),OFFSET('New Project Wakes'!I24,0,-1)*$D24,IF(OFFSET('New Project Wakes'!I24,0,-2),OFFSET('New Project Wakes'!I24,0,-2)*$D24,0)))</f>
        <v>0</v>
      </c>
      <c r="J24" s="93">
        <f ca="1">IF('New Project Wakes'!J24,'New Project Wakes'!J24*$D24,IF(OFFSET('New Project Wakes'!J24,0,-1),OFFSET('New Project Wakes'!J24,0,-1)*$D24,IF(OFFSET('New Project Wakes'!J24,0,-2),OFFSET('New Project Wakes'!J24,0,-2)*$D24,IF(OFFSET('New Project Wakes'!J24,0,-3),OFFSET('New Project Wakes'!J24,0,-3)*$D24,0))))</f>
        <v>0</v>
      </c>
      <c r="K24" s="97">
        <f ca="1">IF('New Project Wakes'!K24,'New Project Wakes'!K24*$D24,IF(OFFSET('New Project Wakes'!K24,0,-1),OFFSET('New Project Wakes'!K24,0,-1)*$D24,IF(OFFSET('New Project Wakes'!K24,0,-2),OFFSET('New Project Wakes'!K24,0,-2)*$D24,IF(OFFSET('New Project Wakes'!K24,0,-3),OFFSET('New Project Wakes'!K24,0,-3)*$D24,0))))</f>
        <v>0</v>
      </c>
      <c r="L24" s="93">
        <f ca="1">IF('New Project Wakes'!L24,'New Project Wakes'!L24*$D24,IF(OFFSET('New Project Wakes'!L24,0,-1),OFFSET('New Project Wakes'!L24,0,-1)*$D24,IF(OFFSET('New Project Wakes'!L24,0,-2),OFFSET('New Project Wakes'!L24,0,-2)*$D24,IF(OFFSET('New Project Wakes'!L24,0,-3),OFFSET('New Project Wakes'!L24,0,-3)*$D24,0))))</f>
        <v>0</v>
      </c>
      <c r="M24" s="93">
        <f ca="1">IF('New Project Wakes'!M24,'New Project Wakes'!M24*$D24,IF(OFFSET('New Project Wakes'!M24,0,-1),OFFSET('New Project Wakes'!M24,0,-1)*$D24,IF(OFFSET('New Project Wakes'!M24,0,-2),OFFSET('New Project Wakes'!M24,0,-2)*$D24,IF(OFFSET('New Project Wakes'!M24,0,-3),OFFSET('New Project Wakes'!M24,0,-3)*$D24,0))))</f>
        <v>0</v>
      </c>
      <c r="N24" s="93">
        <f ca="1">IF('New Project Wakes'!N24,'New Project Wakes'!N24*$D24,IF(OFFSET('New Project Wakes'!N24,0,-1),OFFSET('New Project Wakes'!N24,0,-1)*$D24,IF(OFFSET('New Project Wakes'!N24,0,-2),OFFSET('New Project Wakes'!N24,0,-2)*$D24,IF(OFFSET('New Project Wakes'!N24,0,-3),OFFSET('New Project Wakes'!N24,0,-3)*$D24,0))))</f>
        <v>0</v>
      </c>
      <c r="O24" s="97">
        <f ca="1">IF('New Project Wakes'!O24,'New Project Wakes'!O24*$D24,IF(OFFSET('New Project Wakes'!O24,0,-1),OFFSET('New Project Wakes'!O24,0,-1)*$D24,IF(OFFSET('New Project Wakes'!O24,0,-2),OFFSET('New Project Wakes'!O24,0,-2)*$D24,IF(OFFSET('New Project Wakes'!O24,0,-3),OFFSET('New Project Wakes'!O24,0,-3)*$D24,0))))</f>
        <v>0</v>
      </c>
      <c r="P24" s="93">
        <f ca="1">IF('New Project Wakes'!P24,'New Project Wakes'!P24*$D24,IF(OFFSET('New Project Wakes'!P24,0,-1),OFFSET('New Project Wakes'!P24,0,-1)*$D24,IF(OFFSET('New Project Wakes'!P24,0,-2),OFFSET('New Project Wakes'!P24,0,-2)*$D24,IF(OFFSET('New Project Wakes'!P24,0,-3),OFFSET('New Project Wakes'!P24,0,-3)*$D24,0))))</f>
        <v>0</v>
      </c>
      <c r="Q24" s="93">
        <f ca="1">IF('New Project Wakes'!Q24,'New Project Wakes'!Q24*$D24,IF(OFFSET('New Project Wakes'!Q24,0,-1),OFFSET('New Project Wakes'!Q24,0,-1)*$D24,IF(OFFSET('New Project Wakes'!Q24,0,-2),OFFSET('New Project Wakes'!Q24,0,-2)*$D24,IF(OFFSET('New Project Wakes'!Q24,0,-3),OFFSET('New Project Wakes'!Q24,0,-3)*$D24,0))))</f>
        <v>0</v>
      </c>
      <c r="R24" s="93">
        <f ca="1">IF('New Project Wakes'!R24,'New Project Wakes'!R24*$D24,IF(OFFSET('New Project Wakes'!R24,0,-1),OFFSET('New Project Wakes'!R24,0,-1)*$D24,IF(OFFSET('New Project Wakes'!R24,0,-2),OFFSET('New Project Wakes'!R24,0,-2)*$D24,IF(OFFSET('New Project Wakes'!R24,0,-3),OFFSET('New Project Wakes'!R24,0,-3)*$D24,0))))</f>
        <v>0</v>
      </c>
      <c r="S24" s="97">
        <f ca="1">IF('New Project Wakes'!S24,'New Project Wakes'!S24*$D24,IF(OFFSET('New Project Wakes'!S24,0,-1),OFFSET('New Project Wakes'!S24,0,-1)*$D24,IF(OFFSET('New Project Wakes'!S24,0,-2),OFFSET('New Project Wakes'!S24,0,-2)*$D24,IF(OFFSET('New Project Wakes'!S24,0,-3),OFFSET('New Project Wakes'!S24,0,-3)*$D24,0))))</f>
        <v>0</v>
      </c>
      <c r="T24" s="93">
        <f ca="1">IF('New Project Wakes'!T24,'New Project Wakes'!T24*$D24,IF(OFFSET('New Project Wakes'!T24,0,-1),OFFSET('New Project Wakes'!T24,0,-1)*$D24,IF(OFFSET('New Project Wakes'!T24,0,-2),OFFSET('New Project Wakes'!T24,0,-2)*$D24,IF(OFFSET('New Project Wakes'!T24,0,-3),OFFSET('New Project Wakes'!T24,0,-3)*$D24,0))))</f>
        <v>0</v>
      </c>
      <c r="U24" s="93">
        <f ca="1">IF('New Project Wakes'!U24,'New Project Wakes'!U24*$D24,IF(OFFSET('New Project Wakes'!U24,0,-1),OFFSET('New Project Wakes'!U24,0,-1)*$D24,IF(OFFSET('New Project Wakes'!U24,0,-2),OFFSET('New Project Wakes'!U24,0,-2)*$D24,IF(OFFSET('New Project Wakes'!U24,0,-3),OFFSET('New Project Wakes'!U24,0,-3)*$D24,0))))</f>
        <v>0</v>
      </c>
      <c r="V24" s="93">
        <f ca="1">IF('New Project Wakes'!V24,'New Project Wakes'!V24*$D24,IF(OFFSET('New Project Wakes'!V24,0,-1),OFFSET('New Project Wakes'!V24,0,-1)*$D24,IF(OFFSET('New Project Wakes'!V24,0,-2),OFFSET('New Project Wakes'!V24,0,-2)*$D24,IF(OFFSET('New Project Wakes'!V24,0,-3),OFFSET('New Project Wakes'!V24,0,-3)*$D24,0))))</f>
        <v>0</v>
      </c>
      <c r="W24" s="97">
        <f ca="1">IF('New Project Wakes'!W24,'New Project Wakes'!W24*$D24,IF(OFFSET('New Project Wakes'!W24,0,-1),OFFSET('New Project Wakes'!W24,0,-1)*$D24,IF(OFFSET('New Project Wakes'!W24,0,-2),OFFSET('New Project Wakes'!W24,0,-2)*$D24,IF(OFFSET('New Project Wakes'!W24,0,-3),OFFSET('New Project Wakes'!W24,0,-3)*$D24,0))))</f>
        <v>0</v>
      </c>
      <c r="X24" s="93">
        <f ca="1">IF('New Project Wakes'!X24,'New Project Wakes'!X24*$D24,IF(OFFSET('New Project Wakes'!X24,0,-1),OFFSET('New Project Wakes'!X24,0,-1)*$D24,IF(OFFSET('New Project Wakes'!X24,0,-2),OFFSET('New Project Wakes'!X24,0,-2)*$D24,IF(OFFSET('New Project Wakes'!X24,0,-3),OFFSET('New Project Wakes'!X24,0,-3)*$D24,0))))</f>
        <v>0</v>
      </c>
      <c r="Y24" s="93">
        <f ca="1">IF('New Project Wakes'!Y24,'New Project Wakes'!Y24*$D24,IF(OFFSET('New Project Wakes'!Y24,0,-1),OFFSET('New Project Wakes'!Y24,0,-1)*$D24,IF(OFFSET('New Project Wakes'!Y24,0,-2),OFFSET('New Project Wakes'!Y24,0,-2)*$D24,IF(OFFSET('New Project Wakes'!Y24,0,-3),OFFSET('New Project Wakes'!Y24,0,-3)*$D24,0))))</f>
        <v>1.5</v>
      </c>
      <c r="Z24" s="93">
        <f ca="1">IF('New Project Wakes'!Z24,'New Project Wakes'!Z24*$D24,IF(OFFSET('New Project Wakes'!Z24,0,-1),OFFSET('New Project Wakes'!Z24,0,-1)*$D24,IF(OFFSET('New Project Wakes'!Z24,0,-2),OFFSET('New Project Wakes'!Z24,0,-2)*$D24,IF(OFFSET('New Project Wakes'!Z24,0,-3),OFFSET('New Project Wakes'!Z24,0,-3)*$D24,0))))</f>
        <v>1.5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>
        <f>IF('New Project Wakes'!G25,'New Project Wakes'!G25*$D25,0)</f>
        <v>0</v>
      </c>
      <c r="H25" s="93">
        <f ca="1">IF('New Project Wakes'!H25,'New Project Wakes'!H25*$D25,IF(OFFSET('New Project Wakes'!H25,0,-1),OFFSET('New Project Wakes'!H25,0,-1)*$D25,0))</f>
        <v>0</v>
      </c>
      <c r="I25" s="93">
        <f ca="1">IF('New Project Wakes'!I25,'New Project Wakes'!I25*$D25,IF(OFFSET('New Project Wakes'!I25,0,-1),OFFSET('New Project Wakes'!I25,0,-1)*$D25,IF(OFFSET('New Project Wakes'!I25,0,-2),OFFSET('New Project Wakes'!I25,0,-2)*$D25,0)))</f>
        <v>0</v>
      </c>
      <c r="J25" s="93">
        <f ca="1">IF('New Project Wakes'!J25,'New Project Wakes'!J25*$D25,IF(OFFSET('New Project Wakes'!J25,0,-1),OFFSET('New Project Wakes'!J25,0,-1)*$D25,IF(OFFSET('New Project Wakes'!J25,0,-2),OFFSET('New Project Wakes'!J25,0,-2)*$D25,IF(OFFSET('New Project Wakes'!J25,0,-3),OFFSET('New Project Wakes'!J25,0,-3)*$D25,0))))</f>
        <v>0</v>
      </c>
      <c r="K25" s="97">
        <f ca="1">IF('New Project Wakes'!K25,'New Project Wakes'!K25*$D25,IF(OFFSET('New Project Wakes'!K25,0,-1),OFFSET('New Project Wakes'!K25,0,-1)*$D25,IF(OFFSET('New Project Wakes'!K25,0,-2),OFFSET('New Project Wakes'!K25,0,-2)*$D25,IF(OFFSET('New Project Wakes'!K25,0,-3),OFFSET('New Project Wakes'!K25,0,-3)*$D25,0))))</f>
        <v>0</v>
      </c>
      <c r="L25" s="93">
        <f ca="1">IF('New Project Wakes'!L25,'New Project Wakes'!L25*$D25,IF(OFFSET('New Project Wakes'!L25,0,-1),OFFSET('New Project Wakes'!L25,0,-1)*$D25,IF(OFFSET('New Project Wakes'!L25,0,-2),OFFSET('New Project Wakes'!L25,0,-2)*$D25,IF(OFFSET('New Project Wakes'!L25,0,-3),OFFSET('New Project Wakes'!L25,0,-3)*$D25,0))))</f>
        <v>0</v>
      </c>
      <c r="M25" s="93">
        <f ca="1">IF('New Project Wakes'!M25,'New Project Wakes'!M25*$D25,IF(OFFSET('New Project Wakes'!M25,0,-1),OFFSET('New Project Wakes'!M25,0,-1)*$D25,IF(OFFSET('New Project Wakes'!M25,0,-2),OFFSET('New Project Wakes'!M25,0,-2)*$D25,IF(OFFSET('New Project Wakes'!M25,0,-3),OFFSET('New Project Wakes'!M25,0,-3)*$D25,0))))</f>
        <v>0</v>
      </c>
      <c r="N25" s="93">
        <f ca="1">IF('New Project Wakes'!N25,'New Project Wakes'!N25*$D25,IF(OFFSET('New Project Wakes'!N25,0,-1),OFFSET('New Project Wakes'!N25,0,-1)*$D25,IF(OFFSET('New Project Wakes'!N25,0,-2),OFFSET('New Project Wakes'!N25,0,-2)*$D25,IF(OFFSET('New Project Wakes'!N25,0,-3),OFFSET('New Project Wakes'!N25,0,-3)*$D25,0))))</f>
        <v>0</v>
      </c>
      <c r="O25" s="97">
        <f ca="1">IF('New Project Wakes'!O25,'New Project Wakes'!O25*$D25,IF(OFFSET('New Project Wakes'!O25,0,-1),OFFSET('New Project Wakes'!O25,0,-1)*$D25,IF(OFFSET('New Project Wakes'!O25,0,-2),OFFSET('New Project Wakes'!O25,0,-2)*$D25,IF(OFFSET('New Project Wakes'!O25,0,-3),OFFSET('New Project Wakes'!O25,0,-3)*$D25,0))))</f>
        <v>0</v>
      </c>
      <c r="P25" s="93">
        <f ca="1">IF('New Project Wakes'!P25,'New Project Wakes'!P25*$D25,IF(OFFSET('New Project Wakes'!P25,0,-1),OFFSET('New Project Wakes'!P25,0,-1)*$D25,IF(OFFSET('New Project Wakes'!P25,0,-2),OFFSET('New Project Wakes'!P25,0,-2)*$D25,IF(OFFSET('New Project Wakes'!P25,0,-3),OFFSET('New Project Wakes'!P25,0,-3)*$D25,0))))</f>
        <v>0</v>
      </c>
      <c r="Q25" s="93">
        <f ca="1">IF('New Project Wakes'!Q25,'New Project Wakes'!Q25*$D25,IF(OFFSET('New Project Wakes'!Q25,0,-1),OFFSET('New Project Wakes'!Q25,0,-1)*$D25,IF(OFFSET('New Project Wakes'!Q25,0,-2),OFFSET('New Project Wakes'!Q25,0,-2)*$D25,IF(OFFSET('New Project Wakes'!Q25,0,-3),OFFSET('New Project Wakes'!Q25,0,-3)*$D25,0))))</f>
        <v>0</v>
      </c>
      <c r="R25" s="93">
        <f ca="1">IF('New Project Wakes'!R25,'New Project Wakes'!R25*$D25,IF(OFFSET('New Project Wakes'!R25,0,-1),OFFSET('New Project Wakes'!R25,0,-1)*$D25,IF(OFFSET('New Project Wakes'!R25,0,-2),OFFSET('New Project Wakes'!R25,0,-2)*$D25,IF(OFFSET('New Project Wakes'!R25,0,-3),OFFSET('New Project Wakes'!R25,0,-3)*$D25,0))))</f>
        <v>0</v>
      </c>
      <c r="S25" s="97">
        <f ca="1">IF('New Project Wakes'!S25,'New Project Wakes'!S25*$D25,IF(OFFSET('New Project Wakes'!S25,0,-1),OFFSET('New Project Wakes'!S25,0,-1)*$D25,IF(OFFSET('New Project Wakes'!S25,0,-2),OFFSET('New Project Wakes'!S25,0,-2)*$D25,IF(OFFSET('New Project Wakes'!S25,0,-3),OFFSET('New Project Wakes'!S25,0,-3)*$D25,0))))</f>
        <v>0</v>
      </c>
      <c r="T25" s="93">
        <f ca="1">IF('New Project Wakes'!T25,'New Project Wakes'!T25*$D25,IF(OFFSET('New Project Wakes'!T25,0,-1),OFFSET('New Project Wakes'!T25,0,-1)*$D25,IF(OFFSET('New Project Wakes'!T25,0,-2),OFFSET('New Project Wakes'!T25,0,-2)*$D25,IF(OFFSET('New Project Wakes'!T25,0,-3),OFFSET('New Project Wakes'!T25,0,-3)*$D25,0))))</f>
        <v>0</v>
      </c>
      <c r="U25" s="93">
        <f ca="1">IF('New Project Wakes'!U25,'New Project Wakes'!U25*$D25,IF(OFFSET('New Project Wakes'!U25,0,-1),OFFSET('New Project Wakes'!U25,0,-1)*$D25,IF(OFFSET('New Project Wakes'!U25,0,-2),OFFSET('New Project Wakes'!U25,0,-2)*$D25,IF(OFFSET('New Project Wakes'!U25,0,-3),OFFSET('New Project Wakes'!U25,0,-3)*$D25,0))))</f>
        <v>0</v>
      </c>
      <c r="V25" s="93">
        <f ca="1">IF('New Project Wakes'!V25,'New Project Wakes'!V25*$D25,IF(OFFSET('New Project Wakes'!V25,0,-1),OFFSET('New Project Wakes'!V25,0,-1)*$D25,IF(OFFSET('New Project Wakes'!V25,0,-2),OFFSET('New Project Wakes'!V25,0,-2)*$D25,IF(OFFSET('New Project Wakes'!V25,0,-3),OFFSET('New Project Wakes'!V25,0,-3)*$D25,0))))</f>
        <v>0</v>
      </c>
      <c r="W25" s="97">
        <f ca="1">IF('New Project Wakes'!W25,'New Project Wakes'!W25*$D25,IF(OFFSET('New Project Wakes'!W25,0,-1),OFFSET('New Project Wakes'!W25,0,-1)*$D25,IF(OFFSET('New Project Wakes'!W25,0,-2),OFFSET('New Project Wakes'!W25,0,-2)*$D25,IF(OFFSET('New Project Wakes'!W25,0,-3),OFFSET('New Project Wakes'!W25,0,-3)*$D25,0))))</f>
        <v>0</v>
      </c>
      <c r="X25" s="93">
        <f ca="1">IF('New Project Wakes'!X25,'New Project Wakes'!X25*$D25,IF(OFFSET('New Project Wakes'!X25,0,-1),OFFSET('New Project Wakes'!X25,0,-1)*$D25,IF(OFFSET('New Project Wakes'!X25,0,-2),OFFSET('New Project Wakes'!X25,0,-2)*$D25,IF(OFFSET('New Project Wakes'!X25,0,-3),OFFSET('New Project Wakes'!X25,0,-3)*$D25,0))))</f>
        <v>0</v>
      </c>
      <c r="Y25" s="93">
        <f ca="1">IF('New Project Wakes'!Y25,'New Project Wakes'!Y25*$D25,IF(OFFSET('New Project Wakes'!Y25,0,-1),OFFSET('New Project Wakes'!Y25,0,-1)*$D25,IF(OFFSET('New Project Wakes'!Y25,0,-2),OFFSET('New Project Wakes'!Y25,0,-2)*$D25,IF(OFFSET('New Project Wakes'!Y25,0,-3),OFFSET('New Project Wakes'!Y25,0,-3)*$D25,0))))</f>
        <v>0</v>
      </c>
      <c r="Z25" s="93">
        <f ca="1">IF('New Project Wakes'!Z25,'New Project Wakes'!Z25*$D25,IF(OFFSET('New Project Wakes'!Z25,0,-1),OFFSET('New Project Wakes'!Z25,0,-1)*$D25,IF(OFFSET('New Project Wakes'!Z25,0,-2),OFFSET('New Project Wakes'!Z25,0,-2)*$D25,IF(OFFSET('New Project Wakes'!Z25,0,-3),OFFSET('New Project Wakes'!Z25,0,-3)*$D25,0))))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>
        <f>IF('New Project Wakes'!G26,'New Project Wakes'!G26*$D26,0)</f>
        <v>0</v>
      </c>
      <c r="H26" s="89">
        <f ca="1">IF('New Project Wakes'!H26,'New Project Wakes'!H26*$D26,IF(OFFSET('New Project Wakes'!H26,0,-1),OFFSET('New Project Wakes'!H26,0,-1)*$D26,0))</f>
        <v>0</v>
      </c>
      <c r="I26" s="89">
        <f ca="1">IF('New Project Wakes'!I26,'New Project Wakes'!I26*$D26,IF(OFFSET('New Project Wakes'!I26,0,-1),OFFSET('New Project Wakes'!I26,0,-1)*$D26,IF(OFFSET('New Project Wakes'!I26,0,-2),OFFSET('New Project Wakes'!I26,0,-2)*$D26,0)))</f>
        <v>0</v>
      </c>
      <c r="J26" s="89">
        <f ca="1">IF('New Project Wakes'!J26,'New Project Wakes'!J26*$D26,IF(OFFSET('New Project Wakes'!J26,0,-1),OFFSET('New Project Wakes'!J26,0,-1)*$D26,IF(OFFSET('New Project Wakes'!J26,0,-2),OFFSET('New Project Wakes'!J26,0,-2)*$D26,IF(OFFSET('New Project Wakes'!J26,0,-3),OFFSET('New Project Wakes'!J26,0,-3)*$D26,0))))</f>
        <v>0</v>
      </c>
      <c r="K26" s="98">
        <f ca="1">IF('New Project Wakes'!K26,'New Project Wakes'!K26*$D26,IF(OFFSET('New Project Wakes'!K26,0,-1),OFFSET('New Project Wakes'!K26,0,-1)*$D26,IF(OFFSET('New Project Wakes'!K26,0,-2),OFFSET('New Project Wakes'!K26,0,-2)*$D26,IF(OFFSET('New Project Wakes'!K26,0,-3),OFFSET('New Project Wakes'!K26,0,-3)*$D26,0))))</f>
        <v>0</v>
      </c>
      <c r="L26" s="89">
        <f ca="1">IF('New Project Wakes'!L26,'New Project Wakes'!L26*$D26,IF(OFFSET('New Project Wakes'!L26,0,-1),OFFSET('New Project Wakes'!L26,0,-1)*$D26,IF(OFFSET('New Project Wakes'!L26,0,-2),OFFSET('New Project Wakes'!L26,0,-2)*$D26,IF(OFFSET('New Project Wakes'!L26,0,-3),OFFSET('New Project Wakes'!L26,0,-3)*$D26,0))))</f>
        <v>0</v>
      </c>
      <c r="M26" s="89">
        <f ca="1">IF('New Project Wakes'!M26,'New Project Wakes'!M26*$D26,IF(OFFSET('New Project Wakes'!M26,0,-1),OFFSET('New Project Wakes'!M26,0,-1)*$D26,IF(OFFSET('New Project Wakes'!M26,0,-2),OFFSET('New Project Wakes'!M26,0,-2)*$D26,IF(OFFSET('New Project Wakes'!M26,0,-3),OFFSET('New Project Wakes'!M26,0,-3)*$D26,0))))</f>
        <v>0</v>
      </c>
      <c r="N26" s="89">
        <f ca="1">IF('New Project Wakes'!N26,'New Project Wakes'!N26*$D26,IF(OFFSET('New Project Wakes'!N26,0,-1),OFFSET('New Project Wakes'!N26,0,-1)*$D26,IF(OFFSET('New Project Wakes'!N26,0,-2),OFFSET('New Project Wakes'!N26,0,-2)*$D26,IF(OFFSET('New Project Wakes'!N26,0,-3),OFFSET('New Project Wakes'!N26,0,-3)*$D26,0))))</f>
        <v>0</v>
      </c>
      <c r="O26" s="98">
        <f ca="1">IF('New Project Wakes'!O26,'New Project Wakes'!O26*$D26,IF(OFFSET('New Project Wakes'!O26,0,-1),OFFSET('New Project Wakes'!O26,0,-1)*$D26,IF(OFFSET('New Project Wakes'!O26,0,-2),OFFSET('New Project Wakes'!O26,0,-2)*$D26,IF(OFFSET('New Project Wakes'!O26,0,-3),OFFSET('New Project Wakes'!O26,0,-3)*$D26,0))))</f>
        <v>0</v>
      </c>
      <c r="P26" s="89">
        <f ca="1">IF('New Project Wakes'!P26,'New Project Wakes'!P26*$D26,IF(OFFSET('New Project Wakes'!P26,0,-1),OFFSET('New Project Wakes'!P26,0,-1)*$D26,IF(OFFSET('New Project Wakes'!P26,0,-2),OFFSET('New Project Wakes'!P26,0,-2)*$D26,IF(OFFSET('New Project Wakes'!P26,0,-3),OFFSET('New Project Wakes'!P26,0,-3)*$D26,0))))</f>
        <v>0</v>
      </c>
      <c r="Q26" s="89">
        <f ca="1">IF('New Project Wakes'!Q26,'New Project Wakes'!Q26*$D26,IF(OFFSET('New Project Wakes'!Q26,0,-1),OFFSET('New Project Wakes'!Q26,0,-1)*$D26,IF(OFFSET('New Project Wakes'!Q26,0,-2),OFFSET('New Project Wakes'!Q26,0,-2)*$D26,IF(OFFSET('New Project Wakes'!Q26,0,-3),OFFSET('New Project Wakes'!Q26,0,-3)*$D26,0))))</f>
        <v>0</v>
      </c>
      <c r="R26" s="89">
        <f ca="1">IF('New Project Wakes'!R26,'New Project Wakes'!R26*$D26,IF(OFFSET('New Project Wakes'!R26,0,-1),OFFSET('New Project Wakes'!R26,0,-1)*$D26,IF(OFFSET('New Project Wakes'!R26,0,-2),OFFSET('New Project Wakes'!R26,0,-2)*$D26,IF(OFFSET('New Project Wakes'!R26,0,-3),OFFSET('New Project Wakes'!R26,0,-3)*$D26,0))))</f>
        <v>0</v>
      </c>
      <c r="S26" s="98">
        <f ca="1">IF('New Project Wakes'!S26,'New Project Wakes'!S26*$D26,IF(OFFSET('New Project Wakes'!S26,0,-1),OFFSET('New Project Wakes'!S26,0,-1)*$D26,IF(OFFSET('New Project Wakes'!S26,0,-2),OFFSET('New Project Wakes'!S26,0,-2)*$D26,IF(OFFSET('New Project Wakes'!S26,0,-3),OFFSET('New Project Wakes'!S26,0,-3)*$D26,0))))</f>
        <v>0</v>
      </c>
      <c r="T26" s="89">
        <f ca="1">IF('New Project Wakes'!T26,'New Project Wakes'!T26*$D26,IF(OFFSET('New Project Wakes'!T26,0,-1),OFFSET('New Project Wakes'!T26,0,-1)*$D26,IF(OFFSET('New Project Wakes'!T26,0,-2),OFFSET('New Project Wakes'!T26,0,-2)*$D26,IF(OFFSET('New Project Wakes'!T26,0,-3),OFFSET('New Project Wakes'!T26,0,-3)*$D26,0))))</f>
        <v>0</v>
      </c>
      <c r="U26" s="89">
        <f ca="1">IF('New Project Wakes'!U26,'New Project Wakes'!U26*$D26,IF(OFFSET('New Project Wakes'!U26,0,-1),OFFSET('New Project Wakes'!U26,0,-1)*$D26,IF(OFFSET('New Project Wakes'!U26,0,-2),OFFSET('New Project Wakes'!U26,0,-2)*$D26,IF(OFFSET('New Project Wakes'!U26,0,-3),OFFSET('New Project Wakes'!U26,0,-3)*$D26,0))))</f>
        <v>0</v>
      </c>
      <c r="V26" s="89">
        <f ca="1">IF('New Project Wakes'!V26,'New Project Wakes'!V26*$D26,IF(OFFSET('New Project Wakes'!V26,0,-1),OFFSET('New Project Wakes'!V26,0,-1)*$D26,IF(OFFSET('New Project Wakes'!V26,0,-2),OFFSET('New Project Wakes'!V26,0,-2)*$D26,IF(OFFSET('New Project Wakes'!V26,0,-3),OFFSET('New Project Wakes'!V26,0,-3)*$D26,0))))</f>
        <v>0</v>
      </c>
      <c r="W26" s="98">
        <f ca="1">IF('New Project Wakes'!W26,'New Project Wakes'!W26*$D26,IF(OFFSET('New Project Wakes'!W26,0,-1),OFFSET('New Project Wakes'!W26,0,-1)*$D26,IF(OFFSET('New Project Wakes'!W26,0,-2),OFFSET('New Project Wakes'!W26,0,-2)*$D26,IF(OFFSET('New Project Wakes'!W26,0,-3),OFFSET('New Project Wakes'!W26,0,-3)*$D26,0))))</f>
        <v>0</v>
      </c>
      <c r="X26" s="89">
        <f ca="1">IF('New Project Wakes'!X26,'New Project Wakes'!X26*$D26,IF(OFFSET('New Project Wakes'!X26,0,-1),OFFSET('New Project Wakes'!X26,0,-1)*$D26,IF(OFFSET('New Project Wakes'!X26,0,-2),OFFSET('New Project Wakes'!X26,0,-2)*$D26,IF(OFFSET('New Project Wakes'!X26,0,-3),OFFSET('New Project Wakes'!X26,0,-3)*$D26,0))))</f>
        <v>0</v>
      </c>
      <c r="Y26" s="89">
        <f ca="1">IF('New Project Wakes'!Y26,'New Project Wakes'!Y26*$D26,IF(OFFSET('New Project Wakes'!Y26,0,-1),OFFSET('New Project Wakes'!Y26,0,-1)*$D26,IF(OFFSET('New Project Wakes'!Y26,0,-2),OFFSET('New Project Wakes'!Y26,0,-2)*$D26,IF(OFFSET('New Project Wakes'!Y26,0,-3),OFFSET('New Project Wakes'!Y26,0,-3)*$D26,0))))</f>
        <v>0</v>
      </c>
      <c r="Z26" s="89">
        <f ca="1">IF('New Project Wakes'!Z26,'New Project Wakes'!Z26*$D26,IF(OFFSET('New Project Wakes'!Z26,0,-1),OFFSET('New Project Wakes'!Z26,0,-1)*$D26,IF(OFFSET('New Project Wakes'!Z26,0,-2),OFFSET('New Project Wakes'!Z26,0,-2)*$D26,IF(OFFSET('New Project Wakes'!Z26,0,-3),OFFSET('New Project Wakes'!Z26,0,-3)*$D26,0))))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>
        <f>IF('New Project Wakes'!G27,'New Project Wakes'!G27*$D27,0)</f>
        <v>0</v>
      </c>
      <c r="H27" s="93">
        <f ca="1">IF('New Project Wakes'!H27,'New Project Wakes'!H27*$D27,IF(OFFSET('New Project Wakes'!H27,0,-1),OFFSET('New Project Wakes'!H27,0,-1)*$D27,0))</f>
        <v>0</v>
      </c>
      <c r="I27" s="93">
        <f ca="1">IF('New Project Wakes'!I27,'New Project Wakes'!I27*$D27,IF(OFFSET('New Project Wakes'!I27,0,-1),OFFSET('New Project Wakes'!I27,0,-1)*$D27,IF(OFFSET('New Project Wakes'!I27,0,-2),OFFSET('New Project Wakes'!I27,0,-2)*$D27,0)))</f>
        <v>0</v>
      </c>
      <c r="J27" s="93">
        <f ca="1">IF('New Project Wakes'!J27,'New Project Wakes'!J27*$D27,IF(OFFSET('New Project Wakes'!J27,0,-1),OFFSET('New Project Wakes'!J27,0,-1)*$D27,IF(OFFSET('New Project Wakes'!J27,0,-2),OFFSET('New Project Wakes'!J27,0,-2)*$D27,IF(OFFSET('New Project Wakes'!J27,0,-3),OFFSET('New Project Wakes'!J27,0,-3)*$D27,0))))</f>
        <v>0</v>
      </c>
      <c r="K27" s="97">
        <f ca="1">IF('New Project Wakes'!K27,'New Project Wakes'!K27*$D27,IF(OFFSET('New Project Wakes'!K27,0,-1),OFFSET('New Project Wakes'!K27,0,-1)*$D27,IF(OFFSET('New Project Wakes'!K27,0,-2),OFFSET('New Project Wakes'!K27,0,-2)*$D27,IF(OFFSET('New Project Wakes'!K27,0,-3),OFFSET('New Project Wakes'!K27,0,-3)*$D27,0))))</f>
        <v>0</v>
      </c>
      <c r="L27" s="93">
        <f ca="1">IF('New Project Wakes'!L27,'New Project Wakes'!L27*$D27,IF(OFFSET('New Project Wakes'!L27,0,-1),OFFSET('New Project Wakes'!L27,0,-1)*$D27,IF(OFFSET('New Project Wakes'!L27,0,-2),OFFSET('New Project Wakes'!L27,0,-2)*$D27,IF(OFFSET('New Project Wakes'!L27,0,-3),OFFSET('New Project Wakes'!L27,0,-3)*$D27,0))))</f>
        <v>0</v>
      </c>
      <c r="M27" s="93">
        <f ca="1">IF('New Project Wakes'!M27,'New Project Wakes'!M27*$D27,IF(OFFSET('New Project Wakes'!M27,0,-1),OFFSET('New Project Wakes'!M27,0,-1)*$D27,IF(OFFSET('New Project Wakes'!M27,0,-2),OFFSET('New Project Wakes'!M27,0,-2)*$D27,IF(OFFSET('New Project Wakes'!M27,0,-3),OFFSET('New Project Wakes'!M27,0,-3)*$D27,0))))</f>
        <v>0</v>
      </c>
      <c r="N27" s="93">
        <f ca="1">IF('New Project Wakes'!N27,'New Project Wakes'!N27*$D27,IF(OFFSET('New Project Wakes'!N27,0,-1),OFFSET('New Project Wakes'!N27,0,-1)*$D27,IF(OFFSET('New Project Wakes'!N27,0,-2),OFFSET('New Project Wakes'!N27,0,-2)*$D27,IF(OFFSET('New Project Wakes'!N27,0,-3),OFFSET('New Project Wakes'!N27,0,-3)*$D27,0))))</f>
        <v>0</v>
      </c>
      <c r="O27" s="97">
        <f ca="1">IF('New Project Wakes'!O27,'New Project Wakes'!O27*$D27,IF(OFFSET('New Project Wakes'!O27,0,-1),OFFSET('New Project Wakes'!O27,0,-1)*$D27,IF(OFFSET('New Project Wakes'!O27,0,-2),OFFSET('New Project Wakes'!O27,0,-2)*$D27,IF(OFFSET('New Project Wakes'!O27,0,-3),OFFSET('New Project Wakes'!O27,0,-3)*$D27,0))))</f>
        <v>0</v>
      </c>
      <c r="P27" s="93">
        <f ca="1">IF('New Project Wakes'!P27,'New Project Wakes'!P27*$D27,IF(OFFSET('New Project Wakes'!P27,0,-1),OFFSET('New Project Wakes'!P27,0,-1)*$D27,IF(OFFSET('New Project Wakes'!P27,0,-2),OFFSET('New Project Wakes'!P27,0,-2)*$D27,IF(OFFSET('New Project Wakes'!P27,0,-3),OFFSET('New Project Wakes'!P27,0,-3)*$D27,0))))</f>
        <v>0</v>
      </c>
      <c r="Q27" s="93">
        <f ca="1">IF('New Project Wakes'!Q27,'New Project Wakes'!Q27*$D27,IF(OFFSET('New Project Wakes'!Q27,0,-1),OFFSET('New Project Wakes'!Q27,0,-1)*$D27,IF(OFFSET('New Project Wakes'!Q27,0,-2),OFFSET('New Project Wakes'!Q27,0,-2)*$D27,IF(OFFSET('New Project Wakes'!Q27,0,-3),OFFSET('New Project Wakes'!Q27,0,-3)*$D27,0))))</f>
        <v>0</v>
      </c>
      <c r="R27" s="93">
        <f ca="1">IF('New Project Wakes'!R27,'New Project Wakes'!R27*$D27,IF(OFFSET('New Project Wakes'!R27,0,-1),OFFSET('New Project Wakes'!R27,0,-1)*$D27,IF(OFFSET('New Project Wakes'!R27,0,-2),OFFSET('New Project Wakes'!R27,0,-2)*$D27,IF(OFFSET('New Project Wakes'!R27,0,-3),OFFSET('New Project Wakes'!R27,0,-3)*$D27,0))))</f>
        <v>0</v>
      </c>
      <c r="S27" s="97">
        <f ca="1">IF('New Project Wakes'!S27,'New Project Wakes'!S27*$D27,IF(OFFSET('New Project Wakes'!S27,0,-1),OFFSET('New Project Wakes'!S27,0,-1)*$D27,IF(OFFSET('New Project Wakes'!S27,0,-2),OFFSET('New Project Wakes'!S27,0,-2)*$D27,IF(OFFSET('New Project Wakes'!S27,0,-3),OFFSET('New Project Wakes'!S27,0,-3)*$D27,0))))</f>
        <v>0</v>
      </c>
      <c r="T27" s="93">
        <f ca="1">IF('New Project Wakes'!T27,'New Project Wakes'!T27*$D27,IF(OFFSET('New Project Wakes'!T27,0,-1),OFFSET('New Project Wakes'!T27,0,-1)*$D27,IF(OFFSET('New Project Wakes'!T27,0,-2),OFFSET('New Project Wakes'!T27,0,-2)*$D27,IF(OFFSET('New Project Wakes'!T27,0,-3),OFFSET('New Project Wakes'!T27,0,-3)*$D27,0))))</f>
        <v>0</v>
      </c>
      <c r="U27" s="93">
        <f ca="1">IF('New Project Wakes'!U27,'New Project Wakes'!U27*$D27,IF(OFFSET('New Project Wakes'!U27,0,-1),OFFSET('New Project Wakes'!U27,0,-1)*$D27,IF(OFFSET('New Project Wakes'!U27,0,-2),OFFSET('New Project Wakes'!U27,0,-2)*$D27,IF(OFFSET('New Project Wakes'!U27,0,-3),OFFSET('New Project Wakes'!U27,0,-3)*$D27,0))))</f>
        <v>0</v>
      </c>
      <c r="V27" s="93">
        <f ca="1">IF('New Project Wakes'!V27,'New Project Wakes'!V27*$D27,IF(OFFSET('New Project Wakes'!V27,0,-1),OFFSET('New Project Wakes'!V27,0,-1)*$D27,IF(OFFSET('New Project Wakes'!V27,0,-2),OFFSET('New Project Wakes'!V27,0,-2)*$D27,IF(OFFSET('New Project Wakes'!V27,0,-3),OFFSET('New Project Wakes'!V27,0,-3)*$D27,0))))</f>
        <v>0</v>
      </c>
      <c r="W27" s="97">
        <f ca="1">IF('New Project Wakes'!W27,'New Project Wakes'!W27*$D27,IF(OFFSET('New Project Wakes'!W27,0,-1),OFFSET('New Project Wakes'!W27,0,-1)*$D27,IF(OFFSET('New Project Wakes'!W27,0,-2),OFFSET('New Project Wakes'!W27,0,-2)*$D27,IF(OFFSET('New Project Wakes'!W27,0,-3),OFFSET('New Project Wakes'!W27,0,-3)*$D27,0))))</f>
        <v>0</v>
      </c>
      <c r="X27" s="93">
        <f ca="1">IF('New Project Wakes'!X27,'New Project Wakes'!X27*$D27,IF(OFFSET('New Project Wakes'!X27,0,-1),OFFSET('New Project Wakes'!X27,0,-1)*$D27,IF(OFFSET('New Project Wakes'!X27,0,-2),OFFSET('New Project Wakes'!X27,0,-2)*$D27,IF(OFFSET('New Project Wakes'!X27,0,-3),OFFSET('New Project Wakes'!X27,0,-3)*$D27,0))))</f>
        <v>0</v>
      </c>
      <c r="Y27" s="93">
        <f ca="1">IF('New Project Wakes'!Y27,'New Project Wakes'!Y27*$D27,IF(OFFSET('New Project Wakes'!Y27,0,-1),OFFSET('New Project Wakes'!Y27,0,-1)*$D27,IF(OFFSET('New Project Wakes'!Y27,0,-2),OFFSET('New Project Wakes'!Y27,0,-2)*$D27,IF(OFFSET('New Project Wakes'!Y27,0,-3),OFFSET('New Project Wakes'!Y27,0,-3)*$D27,0))))</f>
        <v>0</v>
      </c>
      <c r="Z27" s="93">
        <f ca="1">IF('New Project Wakes'!Z27,'New Project Wakes'!Z27*$D27,IF(OFFSET('New Project Wakes'!Z27,0,-1),OFFSET('New Project Wakes'!Z27,0,-1)*$D27,IF(OFFSET('New Project Wakes'!Z27,0,-2),OFFSET('New Project Wakes'!Z27,0,-2)*$D27,IF(OFFSET('New Project Wakes'!Z27,0,-3),OFFSET('New Project Wakes'!Z27,0,-3)*$D27,0))))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>
        <f>IF('New Project Wakes'!G28,'New Project Wakes'!G28*$D28,0)</f>
        <v>0</v>
      </c>
      <c r="H28" s="93">
        <f ca="1">IF('New Project Wakes'!H28,'New Project Wakes'!H28*$D28,IF(OFFSET('New Project Wakes'!H28,0,-1),OFFSET('New Project Wakes'!H28,0,-1)*$D28,0))</f>
        <v>0</v>
      </c>
      <c r="I28" s="93">
        <f ca="1">IF('New Project Wakes'!I28,'New Project Wakes'!I28*$D28,IF(OFFSET('New Project Wakes'!I28,0,-1),OFFSET('New Project Wakes'!I28,0,-1)*$D28,IF(OFFSET('New Project Wakes'!I28,0,-2),OFFSET('New Project Wakes'!I28,0,-2)*$D28,0)))</f>
        <v>0</v>
      </c>
      <c r="J28" s="93">
        <f ca="1">IF('New Project Wakes'!J28,'New Project Wakes'!J28*$D28,IF(OFFSET('New Project Wakes'!J28,0,-1),OFFSET('New Project Wakes'!J28,0,-1)*$D28,IF(OFFSET('New Project Wakes'!J28,0,-2),OFFSET('New Project Wakes'!J28,0,-2)*$D28,IF(OFFSET('New Project Wakes'!J28,0,-3),OFFSET('New Project Wakes'!J28,0,-3)*$D28,0))))</f>
        <v>0</v>
      </c>
      <c r="K28" s="97">
        <f ca="1">IF('New Project Wakes'!K28,'New Project Wakes'!K28*$D28,IF(OFFSET('New Project Wakes'!K28,0,-1),OFFSET('New Project Wakes'!K28,0,-1)*$D28,IF(OFFSET('New Project Wakes'!K28,0,-2),OFFSET('New Project Wakes'!K28,0,-2)*$D28,IF(OFFSET('New Project Wakes'!K28,0,-3),OFFSET('New Project Wakes'!K28,0,-3)*$D28,0))))</f>
        <v>0</v>
      </c>
      <c r="L28" s="93">
        <f ca="1">IF('New Project Wakes'!L28,'New Project Wakes'!L28*$D28,IF(OFFSET('New Project Wakes'!L28,0,-1),OFFSET('New Project Wakes'!L28,0,-1)*$D28,IF(OFFSET('New Project Wakes'!L28,0,-2),OFFSET('New Project Wakes'!L28,0,-2)*$D28,IF(OFFSET('New Project Wakes'!L28,0,-3),OFFSET('New Project Wakes'!L28,0,-3)*$D28,0))))</f>
        <v>0</v>
      </c>
      <c r="M28" s="93">
        <f ca="1">IF('New Project Wakes'!M28,'New Project Wakes'!M28*$D28,IF(OFFSET('New Project Wakes'!M28,0,-1),OFFSET('New Project Wakes'!M28,0,-1)*$D28,IF(OFFSET('New Project Wakes'!M28,0,-2),OFFSET('New Project Wakes'!M28,0,-2)*$D28,IF(OFFSET('New Project Wakes'!M28,0,-3),OFFSET('New Project Wakes'!M28,0,-3)*$D28,0))))</f>
        <v>0</v>
      </c>
      <c r="N28" s="93">
        <f ca="1">IF('New Project Wakes'!N28,'New Project Wakes'!N28*$D28,IF(OFFSET('New Project Wakes'!N28,0,-1),OFFSET('New Project Wakes'!N28,0,-1)*$D28,IF(OFFSET('New Project Wakes'!N28,0,-2),OFFSET('New Project Wakes'!N28,0,-2)*$D28,IF(OFFSET('New Project Wakes'!N28,0,-3),OFFSET('New Project Wakes'!N28,0,-3)*$D28,0))))</f>
        <v>0</v>
      </c>
      <c r="O28" s="97">
        <f ca="1">IF('New Project Wakes'!O28,'New Project Wakes'!O28*$D28,IF(OFFSET('New Project Wakes'!O28,0,-1),OFFSET('New Project Wakes'!O28,0,-1)*$D28,IF(OFFSET('New Project Wakes'!O28,0,-2),OFFSET('New Project Wakes'!O28,0,-2)*$D28,IF(OFFSET('New Project Wakes'!O28,0,-3),OFFSET('New Project Wakes'!O28,0,-3)*$D28,0))))</f>
        <v>0</v>
      </c>
      <c r="P28" s="93">
        <f ca="1">IF('New Project Wakes'!P28,'New Project Wakes'!P28*$D28,IF(OFFSET('New Project Wakes'!P28,0,-1),OFFSET('New Project Wakes'!P28,0,-1)*$D28,IF(OFFSET('New Project Wakes'!P28,0,-2),OFFSET('New Project Wakes'!P28,0,-2)*$D28,IF(OFFSET('New Project Wakes'!P28,0,-3),OFFSET('New Project Wakes'!P28,0,-3)*$D28,0))))</f>
        <v>0</v>
      </c>
      <c r="Q28" s="93">
        <f ca="1">IF('New Project Wakes'!Q28,'New Project Wakes'!Q28*$D28,IF(OFFSET('New Project Wakes'!Q28,0,-1),OFFSET('New Project Wakes'!Q28,0,-1)*$D28,IF(OFFSET('New Project Wakes'!Q28,0,-2),OFFSET('New Project Wakes'!Q28,0,-2)*$D28,IF(OFFSET('New Project Wakes'!Q28,0,-3),OFFSET('New Project Wakes'!Q28,0,-3)*$D28,0))))</f>
        <v>0</v>
      </c>
      <c r="R28" s="93">
        <f ca="1">IF('New Project Wakes'!R28,'New Project Wakes'!R28*$D28,IF(OFFSET('New Project Wakes'!R28,0,-1),OFFSET('New Project Wakes'!R28,0,-1)*$D28,IF(OFFSET('New Project Wakes'!R28,0,-2),OFFSET('New Project Wakes'!R28,0,-2)*$D28,IF(OFFSET('New Project Wakes'!R28,0,-3),OFFSET('New Project Wakes'!R28,0,-3)*$D28,0))))</f>
        <v>0</v>
      </c>
      <c r="S28" s="97">
        <f ca="1">IF('New Project Wakes'!S28,'New Project Wakes'!S28*$D28,IF(OFFSET('New Project Wakes'!S28,0,-1),OFFSET('New Project Wakes'!S28,0,-1)*$D28,IF(OFFSET('New Project Wakes'!S28,0,-2),OFFSET('New Project Wakes'!S28,0,-2)*$D28,IF(OFFSET('New Project Wakes'!S28,0,-3),OFFSET('New Project Wakes'!S28,0,-3)*$D28,0))))</f>
        <v>0</v>
      </c>
      <c r="T28" s="93">
        <f ca="1">IF('New Project Wakes'!T28,'New Project Wakes'!T28*$D28,IF(OFFSET('New Project Wakes'!T28,0,-1),OFFSET('New Project Wakes'!T28,0,-1)*$D28,IF(OFFSET('New Project Wakes'!T28,0,-2),OFFSET('New Project Wakes'!T28,0,-2)*$D28,IF(OFFSET('New Project Wakes'!T28,0,-3),OFFSET('New Project Wakes'!T28,0,-3)*$D28,0))))</f>
        <v>0</v>
      </c>
      <c r="U28" s="93">
        <f ca="1">IF('New Project Wakes'!U28,'New Project Wakes'!U28*$D28,IF(OFFSET('New Project Wakes'!U28,0,-1),OFFSET('New Project Wakes'!U28,0,-1)*$D28,IF(OFFSET('New Project Wakes'!U28,0,-2),OFFSET('New Project Wakes'!U28,0,-2)*$D28,IF(OFFSET('New Project Wakes'!U28,0,-3),OFFSET('New Project Wakes'!U28,0,-3)*$D28,0))))</f>
        <v>0</v>
      </c>
      <c r="V28" s="93">
        <f ca="1">IF('New Project Wakes'!V28,'New Project Wakes'!V28*$D28,IF(OFFSET('New Project Wakes'!V28,0,-1),OFFSET('New Project Wakes'!V28,0,-1)*$D28,IF(OFFSET('New Project Wakes'!V28,0,-2),OFFSET('New Project Wakes'!V28,0,-2)*$D28,IF(OFFSET('New Project Wakes'!V28,0,-3),OFFSET('New Project Wakes'!V28,0,-3)*$D28,0))))</f>
        <v>0</v>
      </c>
      <c r="W28" s="97">
        <f ca="1">IF('New Project Wakes'!W28,'New Project Wakes'!W28*$D28,IF(OFFSET('New Project Wakes'!W28,0,-1),OFFSET('New Project Wakes'!W28,0,-1)*$D28,IF(OFFSET('New Project Wakes'!W28,0,-2),OFFSET('New Project Wakes'!W28,0,-2)*$D28,IF(OFFSET('New Project Wakes'!W28,0,-3),OFFSET('New Project Wakes'!W28,0,-3)*$D28,0))))</f>
        <v>0</v>
      </c>
      <c r="X28" s="93">
        <f ca="1">IF('New Project Wakes'!X28,'New Project Wakes'!X28*$D28,IF(OFFSET('New Project Wakes'!X28,0,-1),OFFSET('New Project Wakes'!X28,0,-1)*$D28,IF(OFFSET('New Project Wakes'!X28,0,-2),OFFSET('New Project Wakes'!X28,0,-2)*$D28,IF(OFFSET('New Project Wakes'!X28,0,-3),OFFSET('New Project Wakes'!X28,0,-3)*$D28,0))))</f>
        <v>0</v>
      </c>
      <c r="Y28" s="93">
        <f ca="1">IF('New Project Wakes'!Y28,'New Project Wakes'!Y28*$D28,IF(OFFSET('New Project Wakes'!Y28,0,-1),OFFSET('New Project Wakes'!Y28,0,-1)*$D28,IF(OFFSET('New Project Wakes'!Y28,0,-2),OFFSET('New Project Wakes'!Y28,0,-2)*$D28,IF(OFFSET('New Project Wakes'!Y28,0,-3),OFFSET('New Project Wakes'!Y28,0,-3)*$D28,0))))</f>
        <v>0</v>
      </c>
      <c r="Z28" s="93">
        <f ca="1">IF('New Project Wakes'!Z28,'New Project Wakes'!Z28*$D28,IF(OFFSET('New Project Wakes'!Z28,0,-1),OFFSET('New Project Wakes'!Z28,0,-1)*$D28,IF(OFFSET('New Project Wakes'!Z28,0,-2),OFFSET('New Project Wakes'!Z28,0,-2)*$D28,IF(OFFSET('New Project Wakes'!Z28,0,-3),OFFSET('New Project Wakes'!Z28,0,-3)*$D28,0))))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>
        <f>IF('New Project Wakes'!G29,'New Project Wakes'!G29*$D29,0)</f>
        <v>0</v>
      </c>
      <c r="H29" s="93">
        <f ca="1">IF('New Project Wakes'!H29,'New Project Wakes'!H29*$D29,IF(OFFSET('New Project Wakes'!H29,0,-1),OFFSET('New Project Wakes'!H29,0,-1)*$D29,0))</f>
        <v>0</v>
      </c>
      <c r="I29" s="93">
        <f ca="1">IF('New Project Wakes'!I29,'New Project Wakes'!I29*$D29,IF(OFFSET('New Project Wakes'!I29,0,-1),OFFSET('New Project Wakes'!I29,0,-1)*$D29,IF(OFFSET('New Project Wakes'!I29,0,-2),OFFSET('New Project Wakes'!I29,0,-2)*$D29,0)))</f>
        <v>0</v>
      </c>
      <c r="J29" s="93">
        <f ca="1">IF('New Project Wakes'!J29,'New Project Wakes'!J29*$D29,IF(OFFSET('New Project Wakes'!J29,0,-1),OFFSET('New Project Wakes'!J29,0,-1)*$D29,IF(OFFSET('New Project Wakes'!J29,0,-2),OFFSET('New Project Wakes'!J29,0,-2)*$D29,IF(OFFSET('New Project Wakes'!J29,0,-3),OFFSET('New Project Wakes'!J29,0,-3)*$D29,0))))</f>
        <v>0</v>
      </c>
      <c r="K29" s="97">
        <f ca="1">IF('New Project Wakes'!K29,'New Project Wakes'!K29*$D29,IF(OFFSET('New Project Wakes'!K29,0,-1),OFFSET('New Project Wakes'!K29,0,-1)*$D29,IF(OFFSET('New Project Wakes'!K29,0,-2),OFFSET('New Project Wakes'!K29,0,-2)*$D29,IF(OFFSET('New Project Wakes'!K29,0,-3),OFFSET('New Project Wakes'!K29,0,-3)*$D29,0))))</f>
        <v>0</v>
      </c>
      <c r="L29" s="93">
        <f ca="1">IF('New Project Wakes'!L29,'New Project Wakes'!L29*$D29,IF(OFFSET('New Project Wakes'!L29,0,-1),OFFSET('New Project Wakes'!L29,0,-1)*$D29,IF(OFFSET('New Project Wakes'!L29,0,-2),OFFSET('New Project Wakes'!L29,0,-2)*$D29,IF(OFFSET('New Project Wakes'!L29,0,-3),OFFSET('New Project Wakes'!L29,0,-3)*$D29,0))))</f>
        <v>0</v>
      </c>
      <c r="M29" s="93">
        <f ca="1">IF('New Project Wakes'!M29,'New Project Wakes'!M29*$D29,IF(OFFSET('New Project Wakes'!M29,0,-1),OFFSET('New Project Wakes'!M29,0,-1)*$D29,IF(OFFSET('New Project Wakes'!M29,0,-2),OFFSET('New Project Wakes'!M29,0,-2)*$D29,IF(OFFSET('New Project Wakes'!M29,0,-3),OFFSET('New Project Wakes'!M29,0,-3)*$D29,0))))</f>
        <v>0</v>
      </c>
      <c r="N29" s="93">
        <f ca="1">IF('New Project Wakes'!N29,'New Project Wakes'!N29*$D29,IF(OFFSET('New Project Wakes'!N29,0,-1),OFFSET('New Project Wakes'!N29,0,-1)*$D29,IF(OFFSET('New Project Wakes'!N29,0,-2),OFFSET('New Project Wakes'!N29,0,-2)*$D29,IF(OFFSET('New Project Wakes'!N29,0,-3),OFFSET('New Project Wakes'!N29,0,-3)*$D29,0))))</f>
        <v>0</v>
      </c>
      <c r="O29" s="97">
        <f ca="1">IF('New Project Wakes'!O29,'New Project Wakes'!O29*$D29,IF(OFFSET('New Project Wakes'!O29,0,-1),OFFSET('New Project Wakes'!O29,0,-1)*$D29,IF(OFFSET('New Project Wakes'!O29,0,-2),OFFSET('New Project Wakes'!O29,0,-2)*$D29,IF(OFFSET('New Project Wakes'!O29,0,-3),OFFSET('New Project Wakes'!O29,0,-3)*$D29,0))))</f>
        <v>0</v>
      </c>
      <c r="P29" s="93">
        <f ca="1">IF('New Project Wakes'!P29,'New Project Wakes'!P29*$D29,IF(OFFSET('New Project Wakes'!P29,0,-1),OFFSET('New Project Wakes'!P29,0,-1)*$D29,IF(OFFSET('New Project Wakes'!P29,0,-2),OFFSET('New Project Wakes'!P29,0,-2)*$D29,IF(OFFSET('New Project Wakes'!P29,0,-3),OFFSET('New Project Wakes'!P29,0,-3)*$D29,0))))</f>
        <v>0</v>
      </c>
      <c r="Q29" s="93">
        <f ca="1">IF('New Project Wakes'!Q29,'New Project Wakes'!Q29*$D29,IF(OFFSET('New Project Wakes'!Q29,0,-1),OFFSET('New Project Wakes'!Q29,0,-1)*$D29,IF(OFFSET('New Project Wakes'!Q29,0,-2),OFFSET('New Project Wakes'!Q29,0,-2)*$D29,IF(OFFSET('New Project Wakes'!Q29,0,-3),OFFSET('New Project Wakes'!Q29,0,-3)*$D29,0))))</f>
        <v>0</v>
      </c>
      <c r="R29" s="93">
        <f ca="1">IF('New Project Wakes'!R29,'New Project Wakes'!R29*$D29,IF(OFFSET('New Project Wakes'!R29,0,-1),OFFSET('New Project Wakes'!R29,0,-1)*$D29,IF(OFFSET('New Project Wakes'!R29,0,-2),OFFSET('New Project Wakes'!R29,0,-2)*$D29,IF(OFFSET('New Project Wakes'!R29,0,-3),OFFSET('New Project Wakes'!R29,0,-3)*$D29,0))))</f>
        <v>0</v>
      </c>
      <c r="S29" s="97">
        <f ca="1">IF('New Project Wakes'!S29,'New Project Wakes'!S29*$D29,IF(OFFSET('New Project Wakes'!S29,0,-1),OFFSET('New Project Wakes'!S29,0,-1)*$D29,IF(OFFSET('New Project Wakes'!S29,0,-2),OFFSET('New Project Wakes'!S29,0,-2)*$D29,IF(OFFSET('New Project Wakes'!S29,0,-3),OFFSET('New Project Wakes'!S29,0,-3)*$D29,0))))</f>
        <v>0</v>
      </c>
      <c r="T29" s="93">
        <f ca="1">IF('New Project Wakes'!T29,'New Project Wakes'!T29*$D29,IF(OFFSET('New Project Wakes'!T29,0,-1),OFFSET('New Project Wakes'!T29,0,-1)*$D29,IF(OFFSET('New Project Wakes'!T29,0,-2),OFFSET('New Project Wakes'!T29,0,-2)*$D29,IF(OFFSET('New Project Wakes'!T29,0,-3),OFFSET('New Project Wakes'!T29,0,-3)*$D29,0))))</f>
        <v>0</v>
      </c>
      <c r="U29" s="93">
        <f ca="1">IF('New Project Wakes'!U29,'New Project Wakes'!U29*$D29,IF(OFFSET('New Project Wakes'!U29,0,-1),OFFSET('New Project Wakes'!U29,0,-1)*$D29,IF(OFFSET('New Project Wakes'!U29,0,-2),OFFSET('New Project Wakes'!U29,0,-2)*$D29,IF(OFFSET('New Project Wakes'!U29,0,-3),OFFSET('New Project Wakes'!U29,0,-3)*$D29,0))))</f>
        <v>0</v>
      </c>
      <c r="V29" s="93">
        <f ca="1">IF('New Project Wakes'!V29,'New Project Wakes'!V29*$D29,IF(OFFSET('New Project Wakes'!V29,0,-1),OFFSET('New Project Wakes'!V29,0,-1)*$D29,IF(OFFSET('New Project Wakes'!V29,0,-2),OFFSET('New Project Wakes'!V29,0,-2)*$D29,IF(OFFSET('New Project Wakes'!V29,0,-3),OFFSET('New Project Wakes'!V29,0,-3)*$D29,0))))</f>
        <v>0</v>
      </c>
      <c r="W29" s="97">
        <f ca="1">IF('New Project Wakes'!W29,'New Project Wakes'!W29*$D29,IF(OFFSET('New Project Wakes'!W29,0,-1),OFFSET('New Project Wakes'!W29,0,-1)*$D29,IF(OFFSET('New Project Wakes'!W29,0,-2),OFFSET('New Project Wakes'!W29,0,-2)*$D29,IF(OFFSET('New Project Wakes'!W29,0,-3),OFFSET('New Project Wakes'!W29,0,-3)*$D29,0))))</f>
        <v>0</v>
      </c>
      <c r="X29" s="93">
        <f ca="1">IF('New Project Wakes'!X29,'New Project Wakes'!X29*$D29,IF(OFFSET('New Project Wakes'!X29,0,-1),OFFSET('New Project Wakes'!X29,0,-1)*$D29,IF(OFFSET('New Project Wakes'!X29,0,-2),OFFSET('New Project Wakes'!X29,0,-2)*$D29,IF(OFFSET('New Project Wakes'!X29,0,-3),OFFSET('New Project Wakes'!X29,0,-3)*$D29,0))))</f>
        <v>0</v>
      </c>
      <c r="Y29" s="93">
        <f ca="1">IF('New Project Wakes'!Y29,'New Project Wakes'!Y29*$D29,IF(OFFSET('New Project Wakes'!Y29,0,-1),OFFSET('New Project Wakes'!Y29,0,-1)*$D29,IF(OFFSET('New Project Wakes'!Y29,0,-2),OFFSET('New Project Wakes'!Y29,0,-2)*$D29,IF(OFFSET('New Project Wakes'!Y29,0,-3),OFFSET('New Project Wakes'!Y29,0,-3)*$D29,0))))</f>
        <v>0</v>
      </c>
      <c r="Z29" s="93">
        <f ca="1">IF('New Project Wakes'!Z29,'New Project Wakes'!Z29*$D29,IF(OFFSET('New Project Wakes'!Z29,0,-1),OFFSET('New Project Wakes'!Z29,0,-1)*$D29,IF(OFFSET('New Project Wakes'!Z29,0,-2),OFFSET('New Project Wakes'!Z29,0,-2)*$D29,IF(OFFSET('New Project Wakes'!Z29,0,-3),OFFSET('New Project Wakes'!Z29,0,-3)*$D29,0))))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>
        <f>IF('New Project Wakes'!G30,'New Project Wakes'!G30*$D30,0)</f>
        <v>0</v>
      </c>
      <c r="H30" s="93">
        <f ca="1">IF('New Project Wakes'!H30,'New Project Wakes'!H30*$D30,IF(OFFSET('New Project Wakes'!H30,0,-1),OFFSET('New Project Wakes'!H30,0,-1)*$D30,0))</f>
        <v>0</v>
      </c>
      <c r="I30" s="93">
        <f ca="1">IF('New Project Wakes'!I30,'New Project Wakes'!I30*$D30,IF(OFFSET('New Project Wakes'!I30,0,-1),OFFSET('New Project Wakes'!I30,0,-1)*$D30,IF(OFFSET('New Project Wakes'!I30,0,-2),OFFSET('New Project Wakes'!I30,0,-2)*$D30,0)))</f>
        <v>0</v>
      </c>
      <c r="J30" s="93">
        <f ca="1">IF('New Project Wakes'!J30,'New Project Wakes'!J30*$D30,IF(OFFSET('New Project Wakes'!J30,0,-1),OFFSET('New Project Wakes'!J30,0,-1)*$D30,IF(OFFSET('New Project Wakes'!J30,0,-2),OFFSET('New Project Wakes'!J30,0,-2)*$D30,IF(OFFSET('New Project Wakes'!J30,0,-3),OFFSET('New Project Wakes'!J30,0,-3)*$D30,0))))</f>
        <v>0</v>
      </c>
      <c r="K30" s="97">
        <f ca="1">IF('New Project Wakes'!K30,'New Project Wakes'!K30*$D30,IF(OFFSET('New Project Wakes'!K30,0,-1),OFFSET('New Project Wakes'!K30,0,-1)*$D30,IF(OFFSET('New Project Wakes'!K30,0,-2),OFFSET('New Project Wakes'!K30,0,-2)*$D30,IF(OFFSET('New Project Wakes'!K30,0,-3),OFFSET('New Project Wakes'!K30,0,-3)*$D30,0))))</f>
        <v>0</v>
      </c>
      <c r="L30" s="93">
        <f ca="1">IF('New Project Wakes'!L30,'New Project Wakes'!L30*$D30,IF(OFFSET('New Project Wakes'!L30,0,-1),OFFSET('New Project Wakes'!L30,0,-1)*$D30,IF(OFFSET('New Project Wakes'!L30,0,-2),OFFSET('New Project Wakes'!L30,0,-2)*$D30,IF(OFFSET('New Project Wakes'!L30,0,-3),OFFSET('New Project Wakes'!L30,0,-3)*$D30,0))))</f>
        <v>0</v>
      </c>
      <c r="M30" s="93">
        <f ca="1">IF('New Project Wakes'!M30,'New Project Wakes'!M30*$D30,IF(OFFSET('New Project Wakes'!M30,0,-1),OFFSET('New Project Wakes'!M30,0,-1)*$D30,IF(OFFSET('New Project Wakes'!M30,0,-2),OFFSET('New Project Wakes'!M30,0,-2)*$D30,IF(OFFSET('New Project Wakes'!M30,0,-3),OFFSET('New Project Wakes'!M30,0,-3)*$D30,0))))</f>
        <v>0</v>
      </c>
      <c r="N30" s="93">
        <f ca="1">IF('New Project Wakes'!N30,'New Project Wakes'!N30*$D30,IF(OFFSET('New Project Wakes'!N30,0,-1),OFFSET('New Project Wakes'!N30,0,-1)*$D30,IF(OFFSET('New Project Wakes'!N30,0,-2),OFFSET('New Project Wakes'!N30,0,-2)*$D30,IF(OFFSET('New Project Wakes'!N30,0,-3),OFFSET('New Project Wakes'!N30,0,-3)*$D30,0))))</f>
        <v>0</v>
      </c>
      <c r="O30" s="97">
        <f ca="1">IF('New Project Wakes'!O30,'New Project Wakes'!O30*$D30,IF(OFFSET('New Project Wakes'!O30,0,-1),OFFSET('New Project Wakes'!O30,0,-1)*$D30,IF(OFFSET('New Project Wakes'!O30,0,-2),OFFSET('New Project Wakes'!O30,0,-2)*$D30,IF(OFFSET('New Project Wakes'!O30,0,-3),OFFSET('New Project Wakes'!O30,0,-3)*$D30,0))))</f>
        <v>0</v>
      </c>
      <c r="P30" s="93">
        <f ca="1">IF('New Project Wakes'!P30,'New Project Wakes'!P30*$D30,IF(OFFSET('New Project Wakes'!P30,0,-1),OFFSET('New Project Wakes'!P30,0,-1)*$D30,IF(OFFSET('New Project Wakes'!P30,0,-2),OFFSET('New Project Wakes'!P30,0,-2)*$D30,IF(OFFSET('New Project Wakes'!P30,0,-3),OFFSET('New Project Wakes'!P30,0,-3)*$D30,0))))</f>
        <v>0</v>
      </c>
      <c r="Q30" s="93">
        <f ca="1">IF('New Project Wakes'!Q30,'New Project Wakes'!Q30*$D30,IF(OFFSET('New Project Wakes'!Q30,0,-1),OFFSET('New Project Wakes'!Q30,0,-1)*$D30,IF(OFFSET('New Project Wakes'!Q30,0,-2),OFFSET('New Project Wakes'!Q30,0,-2)*$D30,IF(OFFSET('New Project Wakes'!Q30,0,-3),OFFSET('New Project Wakes'!Q30,0,-3)*$D30,0))))</f>
        <v>0</v>
      </c>
      <c r="R30" s="93">
        <f ca="1">IF('New Project Wakes'!R30,'New Project Wakes'!R30*$D30,IF(OFFSET('New Project Wakes'!R30,0,-1),OFFSET('New Project Wakes'!R30,0,-1)*$D30,IF(OFFSET('New Project Wakes'!R30,0,-2),OFFSET('New Project Wakes'!R30,0,-2)*$D30,IF(OFFSET('New Project Wakes'!R30,0,-3),OFFSET('New Project Wakes'!R30,0,-3)*$D30,0))))</f>
        <v>0</v>
      </c>
      <c r="S30" s="97">
        <f ca="1">IF('New Project Wakes'!S30,'New Project Wakes'!S30*$D30,IF(OFFSET('New Project Wakes'!S30,0,-1),OFFSET('New Project Wakes'!S30,0,-1)*$D30,IF(OFFSET('New Project Wakes'!S30,0,-2),OFFSET('New Project Wakes'!S30,0,-2)*$D30,IF(OFFSET('New Project Wakes'!S30,0,-3),OFFSET('New Project Wakes'!S30,0,-3)*$D30,0))))</f>
        <v>0</v>
      </c>
      <c r="T30" s="93">
        <f ca="1">IF('New Project Wakes'!T30,'New Project Wakes'!T30*$D30,IF(OFFSET('New Project Wakes'!T30,0,-1),OFFSET('New Project Wakes'!T30,0,-1)*$D30,IF(OFFSET('New Project Wakes'!T30,0,-2),OFFSET('New Project Wakes'!T30,0,-2)*$D30,IF(OFFSET('New Project Wakes'!T30,0,-3),OFFSET('New Project Wakes'!T30,0,-3)*$D30,0))))</f>
        <v>0</v>
      </c>
      <c r="U30" s="93">
        <f ca="1">IF('New Project Wakes'!U30,'New Project Wakes'!U30*$D30,IF(OFFSET('New Project Wakes'!U30,0,-1),OFFSET('New Project Wakes'!U30,0,-1)*$D30,IF(OFFSET('New Project Wakes'!U30,0,-2),OFFSET('New Project Wakes'!U30,0,-2)*$D30,IF(OFFSET('New Project Wakes'!U30,0,-3),OFFSET('New Project Wakes'!U30,0,-3)*$D30,0))))</f>
        <v>0</v>
      </c>
      <c r="V30" s="93">
        <f ca="1">IF('New Project Wakes'!V30,'New Project Wakes'!V30*$D30,IF(OFFSET('New Project Wakes'!V30,0,-1),OFFSET('New Project Wakes'!V30,0,-1)*$D30,IF(OFFSET('New Project Wakes'!V30,0,-2),OFFSET('New Project Wakes'!V30,0,-2)*$D30,IF(OFFSET('New Project Wakes'!V30,0,-3),OFFSET('New Project Wakes'!V30,0,-3)*$D30,0))))</f>
        <v>0</v>
      </c>
      <c r="W30" s="97">
        <f ca="1">IF('New Project Wakes'!W30,'New Project Wakes'!W30*$D30,IF(OFFSET('New Project Wakes'!W30,0,-1),OFFSET('New Project Wakes'!W30,0,-1)*$D30,IF(OFFSET('New Project Wakes'!W30,0,-2),OFFSET('New Project Wakes'!W30,0,-2)*$D30,IF(OFFSET('New Project Wakes'!W30,0,-3),OFFSET('New Project Wakes'!W30,0,-3)*$D30,0))))</f>
        <v>0</v>
      </c>
      <c r="X30" s="93">
        <f ca="1">IF('New Project Wakes'!X30,'New Project Wakes'!X30*$D30,IF(OFFSET('New Project Wakes'!X30,0,-1),OFFSET('New Project Wakes'!X30,0,-1)*$D30,IF(OFFSET('New Project Wakes'!X30,0,-2),OFFSET('New Project Wakes'!X30,0,-2)*$D30,IF(OFFSET('New Project Wakes'!X30,0,-3),OFFSET('New Project Wakes'!X30,0,-3)*$D30,0))))</f>
        <v>0</v>
      </c>
      <c r="Y30" s="93">
        <f ca="1">IF('New Project Wakes'!Y30,'New Project Wakes'!Y30*$D30,IF(OFFSET('New Project Wakes'!Y30,0,-1),OFFSET('New Project Wakes'!Y30,0,-1)*$D30,IF(OFFSET('New Project Wakes'!Y30,0,-2),OFFSET('New Project Wakes'!Y30,0,-2)*$D30,IF(OFFSET('New Project Wakes'!Y30,0,-3),OFFSET('New Project Wakes'!Y30,0,-3)*$D30,0))))</f>
        <v>0</v>
      </c>
      <c r="Z30" s="93">
        <f ca="1">IF('New Project Wakes'!Z30,'New Project Wakes'!Z30*$D30,IF(OFFSET('New Project Wakes'!Z30,0,-1),OFFSET('New Project Wakes'!Z30,0,-1)*$D30,IF(OFFSET('New Project Wakes'!Z30,0,-2),OFFSET('New Project Wakes'!Z30,0,-2)*$D30,IF(OFFSET('New Project Wakes'!Z30,0,-3),OFFSET('New Project Wakes'!Z30,0,-3)*$D30,0))))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>
        <f>IF('New Project Wakes'!G31,'New Project Wakes'!G31*$D31,0)</f>
        <v>0</v>
      </c>
      <c r="H31" s="89">
        <f ca="1">IF('New Project Wakes'!H31,'New Project Wakes'!H31*$D31,IF(OFFSET('New Project Wakes'!H31,0,-1),OFFSET('New Project Wakes'!H31,0,-1)*$D31,0))</f>
        <v>0</v>
      </c>
      <c r="I31" s="89">
        <f ca="1">IF('New Project Wakes'!I31,'New Project Wakes'!I31*$D31,IF(OFFSET('New Project Wakes'!I31,0,-1),OFFSET('New Project Wakes'!I31,0,-1)*$D31,IF(OFFSET('New Project Wakes'!I31,0,-2),OFFSET('New Project Wakes'!I31,0,-2)*$D31,0)))</f>
        <v>0</v>
      </c>
      <c r="J31" s="89">
        <f ca="1">IF('New Project Wakes'!J31,'New Project Wakes'!J31*$D31,IF(OFFSET('New Project Wakes'!J31,0,-1),OFFSET('New Project Wakes'!J31,0,-1)*$D31,IF(OFFSET('New Project Wakes'!J31,0,-2),OFFSET('New Project Wakes'!J31,0,-2)*$D31,IF(OFFSET('New Project Wakes'!J31,0,-3),OFFSET('New Project Wakes'!J31,0,-3)*$D31,0))))</f>
        <v>0</v>
      </c>
      <c r="K31" s="98">
        <f ca="1">IF('New Project Wakes'!K31,'New Project Wakes'!K31*$D31,IF(OFFSET('New Project Wakes'!K31,0,-1),OFFSET('New Project Wakes'!K31,0,-1)*$D31,IF(OFFSET('New Project Wakes'!K31,0,-2),OFFSET('New Project Wakes'!K31,0,-2)*$D31,IF(OFFSET('New Project Wakes'!K31,0,-3),OFFSET('New Project Wakes'!K31,0,-3)*$D31,0))))</f>
        <v>0</v>
      </c>
      <c r="L31" s="89">
        <f ca="1">IF('New Project Wakes'!L31,'New Project Wakes'!L31*$D31,IF(OFFSET('New Project Wakes'!L31,0,-1),OFFSET('New Project Wakes'!L31,0,-1)*$D31,IF(OFFSET('New Project Wakes'!L31,0,-2),OFFSET('New Project Wakes'!L31,0,-2)*$D31,IF(OFFSET('New Project Wakes'!L31,0,-3),OFFSET('New Project Wakes'!L31,0,-3)*$D31,0))))</f>
        <v>0</v>
      </c>
      <c r="M31" s="89">
        <f ca="1">IF('New Project Wakes'!M31,'New Project Wakes'!M31*$D31,IF(OFFSET('New Project Wakes'!M31,0,-1),OFFSET('New Project Wakes'!M31,0,-1)*$D31,IF(OFFSET('New Project Wakes'!M31,0,-2),OFFSET('New Project Wakes'!M31,0,-2)*$D31,IF(OFFSET('New Project Wakes'!M31,0,-3),OFFSET('New Project Wakes'!M31,0,-3)*$D31,0))))</f>
        <v>0</v>
      </c>
      <c r="N31" s="89">
        <f ca="1">IF('New Project Wakes'!N31,'New Project Wakes'!N31*$D31,IF(OFFSET('New Project Wakes'!N31,0,-1),OFFSET('New Project Wakes'!N31,0,-1)*$D31,IF(OFFSET('New Project Wakes'!N31,0,-2),OFFSET('New Project Wakes'!N31,0,-2)*$D31,IF(OFFSET('New Project Wakes'!N31,0,-3),OFFSET('New Project Wakes'!N31,0,-3)*$D31,0))))</f>
        <v>0</v>
      </c>
      <c r="O31" s="98">
        <f ca="1">IF('New Project Wakes'!O31,'New Project Wakes'!O31*$D31,IF(OFFSET('New Project Wakes'!O31,0,-1),OFFSET('New Project Wakes'!O31,0,-1)*$D31,IF(OFFSET('New Project Wakes'!O31,0,-2),OFFSET('New Project Wakes'!O31,0,-2)*$D31,IF(OFFSET('New Project Wakes'!O31,0,-3),OFFSET('New Project Wakes'!O31,0,-3)*$D31,0))))</f>
        <v>0</v>
      </c>
      <c r="P31" s="89">
        <f ca="1">IF('New Project Wakes'!P31,'New Project Wakes'!P31*$D31,IF(OFFSET('New Project Wakes'!P31,0,-1),OFFSET('New Project Wakes'!P31,0,-1)*$D31,IF(OFFSET('New Project Wakes'!P31,0,-2),OFFSET('New Project Wakes'!P31,0,-2)*$D31,IF(OFFSET('New Project Wakes'!P31,0,-3),OFFSET('New Project Wakes'!P31,0,-3)*$D31,0))))</f>
        <v>0</v>
      </c>
      <c r="Q31" s="89">
        <f ca="1">IF('New Project Wakes'!Q31,'New Project Wakes'!Q31*$D31,IF(OFFSET('New Project Wakes'!Q31,0,-1),OFFSET('New Project Wakes'!Q31,0,-1)*$D31,IF(OFFSET('New Project Wakes'!Q31,0,-2),OFFSET('New Project Wakes'!Q31,0,-2)*$D31,IF(OFFSET('New Project Wakes'!Q31,0,-3),OFFSET('New Project Wakes'!Q31,0,-3)*$D31,0))))</f>
        <v>0</v>
      </c>
      <c r="R31" s="89">
        <f ca="1">IF('New Project Wakes'!R31,'New Project Wakes'!R31*$D31,IF(OFFSET('New Project Wakes'!R31,0,-1),OFFSET('New Project Wakes'!R31,0,-1)*$D31,IF(OFFSET('New Project Wakes'!R31,0,-2),OFFSET('New Project Wakes'!R31,0,-2)*$D31,IF(OFFSET('New Project Wakes'!R31,0,-3),OFFSET('New Project Wakes'!R31,0,-3)*$D31,0))))</f>
        <v>0</v>
      </c>
      <c r="S31" s="98">
        <f ca="1">IF('New Project Wakes'!S31,'New Project Wakes'!S31*$D31,IF(OFFSET('New Project Wakes'!S31,0,-1),OFFSET('New Project Wakes'!S31,0,-1)*$D31,IF(OFFSET('New Project Wakes'!S31,0,-2),OFFSET('New Project Wakes'!S31,0,-2)*$D31,IF(OFFSET('New Project Wakes'!S31,0,-3),OFFSET('New Project Wakes'!S31,0,-3)*$D31,0))))</f>
        <v>0</v>
      </c>
      <c r="T31" s="89">
        <f ca="1">IF('New Project Wakes'!T31,'New Project Wakes'!T31*$D31,IF(OFFSET('New Project Wakes'!T31,0,-1),OFFSET('New Project Wakes'!T31,0,-1)*$D31,IF(OFFSET('New Project Wakes'!T31,0,-2),OFFSET('New Project Wakes'!T31,0,-2)*$D31,IF(OFFSET('New Project Wakes'!T31,0,-3),OFFSET('New Project Wakes'!T31,0,-3)*$D31,0))))</f>
        <v>0</v>
      </c>
      <c r="U31" s="89">
        <f ca="1">IF('New Project Wakes'!U31,'New Project Wakes'!U31*$D31,IF(OFFSET('New Project Wakes'!U31,0,-1),OFFSET('New Project Wakes'!U31,0,-1)*$D31,IF(OFFSET('New Project Wakes'!U31,0,-2),OFFSET('New Project Wakes'!U31,0,-2)*$D31,IF(OFFSET('New Project Wakes'!U31,0,-3),OFFSET('New Project Wakes'!U31,0,-3)*$D31,0))))</f>
        <v>0</v>
      </c>
      <c r="V31" s="89">
        <f ca="1">IF('New Project Wakes'!V31,'New Project Wakes'!V31*$D31,IF(OFFSET('New Project Wakes'!V31,0,-1),OFFSET('New Project Wakes'!V31,0,-1)*$D31,IF(OFFSET('New Project Wakes'!V31,0,-2),OFFSET('New Project Wakes'!V31,0,-2)*$D31,IF(OFFSET('New Project Wakes'!V31,0,-3),OFFSET('New Project Wakes'!V31,0,-3)*$D31,0))))</f>
        <v>0</v>
      </c>
      <c r="W31" s="98">
        <f ca="1">IF('New Project Wakes'!W31,'New Project Wakes'!W31*$D31,IF(OFFSET('New Project Wakes'!W31,0,-1),OFFSET('New Project Wakes'!W31,0,-1)*$D31,IF(OFFSET('New Project Wakes'!W31,0,-2),OFFSET('New Project Wakes'!W31,0,-2)*$D31,IF(OFFSET('New Project Wakes'!W31,0,-3),OFFSET('New Project Wakes'!W31,0,-3)*$D31,0))))</f>
        <v>0</v>
      </c>
      <c r="X31" s="89">
        <f ca="1">IF('New Project Wakes'!X31,'New Project Wakes'!X31*$D31,IF(OFFSET('New Project Wakes'!X31,0,-1),OFFSET('New Project Wakes'!X31,0,-1)*$D31,IF(OFFSET('New Project Wakes'!X31,0,-2),OFFSET('New Project Wakes'!X31,0,-2)*$D31,IF(OFFSET('New Project Wakes'!X31,0,-3),OFFSET('New Project Wakes'!X31,0,-3)*$D31,0))))</f>
        <v>0</v>
      </c>
      <c r="Y31" s="89">
        <f ca="1">IF('New Project Wakes'!Y31,'New Project Wakes'!Y31*$D31,IF(OFFSET('New Project Wakes'!Y31,0,-1),OFFSET('New Project Wakes'!Y31,0,-1)*$D31,IF(OFFSET('New Project Wakes'!Y31,0,-2),OFFSET('New Project Wakes'!Y31,0,-2)*$D31,IF(OFFSET('New Project Wakes'!Y31,0,-3),OFFSET('New Project Wakes'!Y31,0,-3)*$D31,0))))</f>
        <v>0</v>
      </c>
      <c r="Z31" s="89">
        <f ca="1">IF('New Project Wakes'!Z31,'New Project Wakes'!Z31*$D31,IF(OFFSET('New Project Wakes'!Z31,0,-1),OFFSET('New Project Wakes'!Z31,0,-1)*$D31,IF(OFFSET('New Project Wakes'!Z31,0,-2),OFFSET('New Project Wakes'!Z31,0,-2)*$D31,IF(OFFSET('New Project Wakes'!Z31,0,-3),OFFSET('New Project Wakes'!Z31,0,-3)*$D31,0))))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>
        <f>IF('New Project Wakes'!G32,'New Project Wakes'!G32*$D32,0)</f>
        <v>0</v>
      </c>
      <c r="H32" s="93">
        <f ca="1">IF('New Project Wakes'!H32,'New Project Wakes'!H32*$D32,IF(OFFSET('New Project Wakes'!H32,0,-1),OFFSET('New Project Wakes'!H32,0,-1)*$D32,0))</f>
        <v>0</v>
      </c>
      <c r="I32" s="93">
        <f ca="1">IF('New Project Wakes'!I32,'New Project Wakes'!I32*$D32,IF(OFFSET('New Project Wakes'!I32,0,-1),OFFSET('New Project Wakes'!I32,0,-1)*$D32,IF(OFFSET('New Project Wakes'!I32,0,-2),OFFSET('New Project Wakes'!I32,0,-2)*$D32,0)))</f>
        <v>0</v>
      </c>
      <c r="J32" s="93">
        <f ca="1">IF('New Project Wakes'!J32,'New Project Wakes'!J32*$D32,IF(OFFSET('New Project Wakes'!J32,0,-1),OFFSET('New Project Wakes'!J32,0,-1)*$D32,IF(OFFSET('New Project Wakes'!J32,0,-2),OFFSET('New Project Wakes'!J32,0,-2)*$D32,IF(OFFSET('New Project Wakes'!J32,0,-3),OFFSET('New Project Wakes'!J32,0,-3)*$D32,0))))</f>
        <v>0</v>
      </c>
      <c r="K32" s="97">
        <f ca="1">IF('New Project Wakes'!K32,'New Project Wakes'!K32*$D32,IF(OFFSET('New Project Wakes'!K32,0,-1),OFFSET('New Project Wakes'!K32,0,-1)*$D32,IF(OFFSET('New Project Wakes'!K32,0,-2),OFFSET('New Project Wakes'!K32,0,-2)*$D32,IF(OFFSET('New Project Wakes'!K32,0,-3),OFFSET('New Project Wakes'!K32,0,-3)*$D32,0))))</f>
        <v>0</v>
      </c>
      <c r="L32" s="93">
        <f ca="1">IF('New Project Wakes'!L32,'New Project Wakes'!L32*$D32,IF(OFFSET('New Project Wakes'!L32,0,-1),OFFSET('New Project Wakes'!L32,0,-1)*$D32,IF(OFFSET('New Project Wakes'!L32,0,-2),OFFSET('New Project Wakes'!L32,0,-2)*$D32,IF(OFFSET('New Project Wakes'!L32,0,-3),OFFSET('New Project Wakes'!L32,0,-3)*$D32,0))))</f>
        <v>0</v>
      </c>
      <c r="M32" s="93">
        <f ca="1">IF('New Project Wakes'!M32,'New Project Wakes'!M32*$D32,IF(OFFSET('New Project Wakes'!M32,0,-1),OFFSET('New Project Wakes'!M32,0,-1)*$D32,IF(OFFSET('New Project Wakes'!M32,0,-2),OFFSET('New Project Wakes'!M32,0,-2)*$D32,IF(OFFSET('New Project Wakes'!M32,0,-3),OFFSET('New Project Wakes'!M32,0,-3)*$D32,0))))</f>
        <v>0</v>
      </c>
      <c r="N32" s="93">
        <f ca="1">IF('New Project Wakes'!N32,'New Project Wakes'!N32*$D32,IF(OFFSET('New Project Wakes'!N32,0,-1),OFFSET('New Project Wakes'!N32,0,-1)*$D32,IF(OFFSET('New Project Wakes'!N32,0,-2),OFFSET('New Project Wakes'!N32,0,-2)*$D32,IF(OFFSET('New Project Wakes'!N32,0,-3),OFFSET('New Project Wakes'!N32,0,-3)*$D32,0))))</f>
        <v>0</v>
      </c>
      <c r="O32" s="97">
        <f ca="1">IF('New Project Wakes'!O32,'New Project Wakes'!O32*$D32,IF(OFFSET('New Project Wakes'!O32,0,-1),OFFSET('New Project Wakes'!O32,0,-1)*$D32,IF(OFFSET('New Project Wakes'!O32,0,-2),OFFSET('New Project Wakes'!O32,0,-2)*$D32,IF(OFFSET('New Project Wakes'!O32,0,-3),OFFSET('New Project Wakes'!O32,0,-3)*$D32,0))))</f>
        <v>0</v>
      </c>
      <c r="P32" s="93">
        <f ca="1">IF('New Project Wakes'!P32,'New Project Wakes'!P32*$D32,IF(OFFSET('New Project Wakes'!P32,0,-1),OFFSET('New Project Wakes'!P32,0,-1)*$D32,IF(OFFSET('New Project Wakes'!P32,0,-2),OFFSET('New Project Wakes'!P32,0,-2)*$D32,IF(OFFSET('New Project Wakes'!P32,0,-3),OFFSET('New Project Wakes'!P32,0,-3)*$D32,0))))</f>
        <v>0</v>
      </c>
      <c r="Q32" s="93">
        <f ca="1">IF('New Project Wakes'!Q32,'New Project Wakes'!Q32*$D32,IF(OFFSET('New Project Wakes'!Q32,0,-1),OFFSET('New Project Wakes'!Q32,0,-1)*$D32,IF(OFFSET('New Project Wakes'!Q32,0,-2),OFFSET('New Project Wakes'!Q32,0,-2)*$D32,IF(OFFSET('New Project Wakes'!Q32,0,-3),OFFSET('New Project Wakes'!Q32,0,-3)*$D32,0))))</f>
        <v>0</v>
      </c>
      <c r="R32" s="93">
        <f ca="1">IF('New Project Wakes'!R32,'New Project Wakes'!R32*$D32,IF(OFFSET('New Project Wakes'!R32,0,-1),OFFSET('New Project Wakes'!R32,0,-1)*$D32,IF(OFFSET('New Project Wakes'!R32,0,-2),OFFSET('New Project Wakes'!R32,0,-2)*$D32,IF(OFFSET('New Project Wakes'!R32,0,-3),OFFSET('New Project Wakes'!R32,0,-3)*$D32,0))))</f>
        <v>0</v>
      </c>
      <c r="S32" s="97">
        <f ca="1">IF('New Project Wakes'!S32,'New Project Wakes'!S32*$D32,IF(OFFSET('New Project Wakes'!S32,0,-1),OFFSET('New Project Wakes'!S32,0,-1)*$D32,IF(OFFSET('New Project Wakes'!S32,0,-2),OFFSET('New Project Wakes'!S32,0,-2)*$D32,IF(OFFSET('New Project Wakes'!S32,0,-3),OFFSET('New Project Wakes'!S32,0,-3)*$D32,0))))</f>
        <v>0</v>
      </c>
      <c r="T32" s="93">
        <f ca="1">IF('New Project Wakes'!T32,'New Project Wakes'!T32*$D32,IF(OFFSET('New Project Wakes'!T32,0,-1),OFFSET('New Project Wakes'!T32,0,-1)*$D32,IF(OFFSET('New Project Wakes'!T32,0,-2),OFFSET('New Project Wakes'!T32,0,-2)*$D32,IF(OFFSET('New Project Wakes'!T32,0,-3),OFFSET('New Project Wakes'!T32,0,-3)*$D32,0))))</f>
        <v>0</v>
      </c>
      <c r="U32" s="93">
        <f ca="1">IF('New Project Wakes'!U32,'New Project Wakes'!U32*$D32,IF(OFFSET('New Project Wakes'!U32,0,-1),OFFSET('New Project Wakes'!U32,0,-1)*$D32,IF(OFFSET('New Project Wakes'!U32,0,-2),OFFSET('New Project Wakes'!U32,0,-2)*$D32,IF(OFFSET('New Project Wakes'!U32,0,-3),OFFSET('New Project Wakes'!U32,0,-3)*$D32,0))))</f>
        <v>0</v>
      </c>
      <c r="V32" s="93">
        <f ca="1">IF('New Project Wakes'!V32,'New Project Wakes'!V32*$D32,IF(OFFSET('New Project Wakes'!V32,0,-1),OFFSET('New Project Wakes'!V32,0,-1)*$D32,IF(OFFSET('New Project Wakes'!V32,0,-2),OFFSET('New Project Wakes'!V32,0,-2)*$D32,IF(OFFSET('New Project Wakes'!V32,0,-3),OFFSET('New Project Wakes'!V32,0,-3)*$D32,0))))</f>
        <v>0</v>
      </c>
      <c r="W32" s="97">
        <f ca="1">IF('New Project Wakes'!W32,'New Project Wakes'!W32*$D32,IF(OFFSET('New Project Wakes'!W32,0,-1),OFFSET('New Project Wakes'!W32,0,-1)*$D32,IF(OFFSET('New Project Wakes'!W32,0,-2),OFFSET('New Project Wakes'!W32,0,-2)*$D32,IF(OFFSET('New Project Wakes'!W32,0,-3),OFFSET('New Project Wakes'!W32,0,-3)*$D32,0))))</f>
        <v>0</v>
      </c>
      <c r="X32" s="93">
        <f ca="1">IF('New Project Wakes'!X32,'New Project Wakes'!X32*$D32,IF(OFFSET('New Project Wakes'!X32,0,-1),OFFSET('New Project Wakes'!X32,0,-1)*$D32,IF(OFFSET('New Project Wakes'!X32,0,-2),OFFSET('New Project Wakes'!X32,0,-2)*$D32,IF(OFFSET('New Project Wakes'!X32,0,-3),OFFSET('New Project Wakes'!X32,0,-3)*$D32,0))))</f>
        <v>0</v>
      </c>
      <c r="Y32" s="93">
        <f ca="1">IF('New Project Wakes'!Y32,'New Project Wakes'!Y32*$D32,IF(OFFSET('New Project Wakes'!Y32,0,-1),OFFSET('New Project Wakes'!Y32,0,-1)*$D32,IF(OFFSET('New Project Wakes'!Y32,0,-2),OFFSET('New Project Wakes'!Y32,0,-2)*$D32,IF(OFFSET('New Project Wakes'!Y32,0,-3),OFFSET('New Project Wakes'!Y32,0,-3)*$D32,0))))</f>
        <v>0</v>
      </c>
      <c r="Z32" s="93">
        <f ca="1">IF('New Project Wakes'!Z32,'New Project Wakes'!Z32*$D32,IF(OFFSET('New Project Wakes'!Z32,0,-1),OFFSET('New Project Wakes'!Z32,0,-1)*$D32,IF(OFFSET('New Project Wakes'!Z32,0,-2),OFFSET('New Project Wakes'!Z32,0,-2)*$D32,IF(OFFSET('New Project Wakes'!Z32,0,-3),OFFSET('New Project Wakes'!Z32,0,-3)*$D32,0))))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>
        <f>IF('New Project Wakes'!G33,'New Project Wakes'!G33*$D33,0)</f>
        <v>0</v>
      </c>
      <c r="H33" s="93">
        <f ca="1">IF('New Project Wakes'!H33,'New Project Wakes'!H33*$D33,IF(OFFSET('New Project Wakes'!H33,0,-1),OFFSET('New Project Wakes'!H33,0,-1)*$D33,0))</f>
        <v>0</v>
      </c>
      <c r="I33" s="93">
        <f ca="1">IF('New Project Wakes'!I33,'New Project Wakes'!I33*$D33,IF(OFFSET('New Project Wakes'!I33,0,-1),OFFSET('New Project Wakes'!I33,0,-1)*$D33,IF(OFFSET('New Project Wakes'!I33,0,-2),OFFSET('New Project Wakes'!I33,0,-2)*$D33,0)))</f>
        <v>0</v>
      </c>
      <c r="J33" s="93">
        <f ca="1">IF('New Project Wakes'!J33,'New Project Wakes'!J33*$D33,IF(OFFSET('New Project Wakes'!J33,0,-1),OFFSET('New Project Wakes'!J33,0,-1)*$D33,IF(OFFSET('New Project Wakes'!J33,0,-2),OFFSET('New Project Wakes'!J33,0,-2)*$D33,IF(OFFSET('New Project Wakes'!J33,0,-3),OFFSET('New Project Wakes'!J33,0,-3)*$D33,0))))</f>
        <v>0</v>
      </c>
      <c r="K33" s="97">
        <f ca="1">IF('New Project Wakes'!K33,'New Project Wakes'!K33*$D33,IF(OFFSET('New Project Wakes'!K33,0,-1),OFFSET('New Project Wakes'!K33,0,-1)*$D33,IF(OFFSET('New Project Wakes'!K33,0,-2),OFFSET('New Project Wakes'!K33,0,-2)*$D33,IF(OFFSET('New Project Wakes'!K33,0,-3),OFFSET('New Project Wakes'!K33,0,-3)*$D33,0))))</f>
        <v>0</v>
      </c>
      <c r="L33" s="93">
        <f ca="1">IF('New Project Wakes'!L33,'New Project Wakes'!L33*$D33,IF(OFFSET('New Project Wakes'!L33,0,-1),OFFSET('New Project Wakes'!L33,0,-1)*$D33,IF(OFFSET('New Project Wakes'!L33,0,-2),OFFSET('New Project Wakes'!L33,0,-2)*$D33,IF(OFFSET('New Project Wakes'!L33,0,-3),OFFSET('New Project Wakes'!L33,0,-3)*$D33,0))))</f>
        <v>0</v>
      </c>
      <c r="M33" s="93">
        <f ca="1">IF('New Project Wakes'!M33,'New Project Wakes'!M33*$D33,IF(OFFSET('New Project Wakes'!M33,0,-1),OFFSET('New Project Wakes'!M33,0,-1)*$D33,IF(OFFSET('New Project Wakes'!M33,0,-2),OFFSET('New Project Wakes'!M33,0,-2)*$D33,IF(OFFSET('New Project Wakes'!M33,0,-3),OFFSET('New Project Wakes'!M33,0,-3)*$D33,0))))</f>
        <v>0</v>
      </c>
      <c r="N33" s="93">
        <f ca="1">IF('New Project Wakes'!N33,'New Project Wakes'!N33*$D33,IF(OFFSET('New Project Wakes'!N33,0,-1),OFFSET('New Project Wakes'!N33,0,-1)*$D33,IF(OFFSET('New Project Wakes'!N33,0,-2),OFFSET('New Project Wakes'!N33,0,-2)*$D33,IF(OFFSET('New Project Wakes'!N33,0,-3),OFFSET('New Project Wakes'!N33,0,-3)*$D33,0))))</f>
        <v>0</v>
      </c>
      <c r="O33" s="97">
        <f ca="1">IF('New Project Wakes'!O33,'New Project Wakes'!O33*$D33,IF(OFFSET('New Project Wakes'!O33,0,-1),OFFSET('New Project Wakes'!O33,0,-1)*$D33,IF(OFFSET('New Project Wakes'!O33,0,-2),OFFSET('New Project Wakes'!O33,0,-2)*$D33,IF(OFFSET('New Project Wakes'!O33,0,-3),OFFSET('New Project Wakes'!O33,0,-3)*$D33,0))))</f>
        <v>0</v>
      </c>
      <c r="P33" s="93">
        <f ca="1">IF('New Project Wakes'!P33,'New Project Wakes'!P33*$D33,IF(OFFSET('New Project Wakes'!P33,0,-1),OFFSET('New Project Wakes'!P33,0,-1)*$D33,IF(OFFSET('New Project Wakes'!P33,0,-2),OFFSET('New Project Wakes'!P33,0,-2)*$D33,IF(OFFSET('New Project Wakes'!P33,0,-3),OFFSET('New Project Wakes'!P33,0,-3)*$D33,0))))</f>
        <v>0</v>
      </c>
      <c r="Q33" s="93">
        <f ca="1">IF('New Project Wakes'!Q33,'New Project Wakes'!Q33*$D33,IF(OFFSET('New Project Wakes'!Q33,0,-1),OFFSET('New Project Wakes'!Q33,0,-1)*$D33,IF(OFFSET('New Project Wakes'!Q33,0,-2),OFFSET('New Project Wakes'!Q33,0,-2)*$D33,IF(OFFSET('New Project Wakes'!Q33,0,-3),OFFSET('New Project Wakes'!Q33,0,-3)*$D33,0))))</f>
        <v>0</v>
      </c>
      <c r="R33" s="93">
        <f ca="1">IF('New Project Wakes'!R33,'New Project Wakes'!R33*$D33,IF(OFFSET('New Project Wakes'!R33,0,-1),OFFSET('New Project Wakes'!R33,0,-1)*$D33,IF(OFFSET('New Project Wakes'!R33,0,-2),OFFSET('New Project Wakes'!R33,0,-2)*$D33,IF(OFFSET('New Project Wakes'!R33,0,-3),OFFSET('New Project Wakes'!R33,0,-3)*$D33,0))))</f>
        <v>0</v>
      </c>
      <c r="S33" s="97">
        <f ca="1">IF('New Project Wakes'!S33,'New Project Wakes'!S33*$D33,IF(OFFSET('New Project Wakes'!S33,0,-1),OFFSET('New Project Wakes'!S33,0,-1)*$D33,IF(OFFSET('New Project Wakes'!S33,0,-2),OFFSET('New Project Wakes'!S33,0,-2)*$D33,IF(OFFSET('New Project Wakes'!S33,0,-3),OFFSET('New Project Wakes'!S33,0,-3)*$D33,0))))</f>
        <v>0</v>
      </c>
      <c r="T33" s="93">
        <f ca="1">IF('New Project Wakes'!T33,'New Project Wakes'!T33*$D33,IF(OFFSET('New Project Wakes'!T33,0,-1),OFFSET('New Project Wakes'!T33,0,-1)*$D33,IF(OFFSET('New Project Wakes'!T33,0,-2),OFFSET('New Project Wakes'!T33,0,-2)*$D33,IF(OFFSET('New Project Wakes'!T33,0,-3),OFFSET('New Project Wakes'!T33,0,-3)*$D33,0))))</f>
        <v>0</v>
      </c>
      <c r="U33" s="93">
        <f ca="1">IF('New Project Wakes'!U33,'New Project Wakes'!U33*$D33,IF(OFFSET('New Project Wakes'!U33,0,-1),OFFSET('New Project Wakes'!U33,0,-1)*$D33,IF(OFFSET('New Project Wakes'!U33,0,-2),OFFSET('New Project Wakes'!U33,0,-2)*$D33,IF(OFFSET('New Project Wakes'!U33,0,-3),OFFSET('New Project Wakes'!U33,0,-3)*$D33,0))))</f>
        <v>0</v>
      </c>
      <c r="V33" s="93">
        <f ca="1">IF('New Project Wakes'!V33,'New Project Wakes'!V33*$D33,IF(OFFSET('New Project Wakes'!V33,0,-1),OFFSET('New Project Wakes'!V33,0,-1)*$D33,IF(OFFSET('New Project Wakes'!V33,0,-2),OFFSET('New Project Wakes'!V33,0,-2)*$D33,IF(OFFSET('New Project Wakes'!V33,0,-3),OFFSET('New Project Wakes'!V33,0,-3)*$D33,0))))</f>
        <v>0</v>
      </c>
      <c r="W33" s="97">
        <f ca="1">IF('New Project Wakes'!W33,'New Project Wakes'!W33*$D33,IF(OFFSET('New Project Wakes'!W33,0,-1),OFFSET('New Project Wakes'!W33,0,-1)*$D33,IF(OFFSET('New Project Wakes'!W33,0,-2),OFFSET('New Project Wakes'!W33,0,-2)*$D33,IF(OFFSET('New Project Wakes'!W33,0,-3),OFFSET('New Project Wakes'!W33,0,-3)*$D33,0))))</f>
        <v>0</v>
      </c>
      <c r="X33" s="93">
        <f ca="1">IF('New Project Wakes'!X33,'New Project Wakes'!X33*$D33,IF(OFFSET('New Project Wakes'!X33,0,-1),OFFSET('New Project Wakes'!X33,0,-1)*$D33,IF(OFFSET('New Project Wakes'!X33,0,-2),OFFSET('New Project Wakes'!X33,0,-2)*$D33,IF(OFFSET('New Project Wakes'!X33,0,-3),OFFSET('New Project Wakes'!X33,0,-3)*$D33,0))))</f>
        <v>0</v>
      </c>
      <c r="Y33" s="93">
        <f ca="1">IF('New Project Wakes'!Y33,'New Project Wakes'!Y33*$D33,IF(OFFSET('New Project Wakes'!Y33,0,-1),OFFSET('New Project Wakes'!Y33,0,-1)*$D33,IF(OFFSET('New Project Wakes'!Y33,0,-2),OFFSET('New Project Wakes'!Y33,0,-2)*$D33,IF(OFFSET('New Project Wakes'!Y33,0,-3),OFFSET('New Project Wakes'!Y33,0,-3)*$D33,0))))</f>
        <v>0</v>
      </c>
      <c r="Z33" s="93">
        <f ca="1">IF('New Project Wakes'!Z33,'New Project Wakes'!Z33*$D33,IF(OFFSET('New Project Wakes'!Z33,0,-1),OFFSET('New Project Wakes'!Z33,0,-1)*$D33,IF(OFFSET('New Project Wakes'!Z33,0,-2),OFFSET('New Project Wakes'!Z33,0,-2)*$D33,IF(OFFSET('New Project Wakes'!Z33,0,-3),OFFSET('New Project Wakes'!Z33,0,-3)*$D33,0))))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>
        <f>IF('New Project Wakes'!G34,'New Project Wakes'!G34*$D34,0)</f>
        <v>0</v>
      </c>
      <c r="H34" s="93">
        <f ca="1">IF('New Project Wakes'!H34,'New Project Wakes'!H34*$D34,IF(OFFSET('New Project Wakes'!H34,0,-1),OFFSET('New Project Wakes'!H34,0,-1)*$D34,0))</f>
        <v>0</v>
      </c>
      <c r="I34" s="93">
        <f ca="1">IF('New Project Wakes'!I34,'New Project Wakes'!I34*$D34,IF(OFFSET('New Project Wakes'!I34,0,-1),OFFSET('New Project Wakes'!I34,0,-1)*$D34,IF(OFFSET('New Project Wakes'!I34,0,-2),OFFSET('New Project Wakes'!I34,0,-2)*$D34,0)))</f>
        <v>0</v>
      </c>
      <c r="J34" s="93">
        <f ca="1">IF('New Project Wakes'!J34,'New Project Wakes'!J34*$D34,IF(OFFSET('New Project Wakes'!J34,0,-1),OFFSET('New Project Wakes'!J34,0,-1)*$D34,IF(OFFSET('New Project Wakes'!J34,0,-2),OFFSET('New Project Wakes'!J34,0,-2)*$D34,IF(OFFSET('New Project Wakes'!J34,0,-3),OFFSET('New Project Wakes'!J34,0,-3)*$D34,0))))</f>
        <v>0</v>
      </c>
      <c r="K34" s="97">
        <f ca="1">IF('New Project Wakes'!K34,'New Project Wakes'!K34*$D34,IF(OFFSET('New Project Wakes'!K34,0,-1),OFFSET('New Project Wakes'!K34,0,-1)*$D34,IF(OFFSET('New Project Wakes'!K34,0,-2),OFFSET('New Project Wakes'!K34,0,-2)*$D34,IF(OFFSET('New Project Wakes'!K34,0,-3),OFFSET('New Project Wakes'!K34,0,-3)*$D34,0))))</f>
        <v>0</v>
      </c>
      <c r="L34" s="93">
        <f ca="1">IF('New Project Wakes'!L34,'New Project Wakes'!L34*$D34,IF(OFFSET('New Project Wakes'!L34,0,-1),OFFSET('New Project Wakes'!L34,0,-1)*$D34,IF(OFFSET('New Project Wakes'!L34,0,-2),OFFSET('New Project Wakes'!L34,0,-2)*$D34,IF(OFFSET('New Project Wakes'!L34,0,-3),OFFSET('New Project Wakes'!L34,0,-3)*$D34,0))))</f>
        <v>0</v>
      </c>
      <c r="M34" s="93">
        <f ca="1">IF('New Project Wakes'!M34,'New Project Wakes'!M34*$D34,IF(OFFSET('New Project Wakes'!M34,0,-1),OFFSET('New Project Wakes'!M34,0,-1)*$D34,IF(OFFSET('New Project Wakes'!M34,0,-2),OFFSET('New Project Wakes'!M34,0,-2)*$D34,IF(OFFSET('New Project Wakes'!M34,0,-3),OFFSET('New Project Wakes'!M34,0,-3)*$D34,0))))</f>
        <v>0</v>
      </c>
      <c r="N34" s="93">
        <f ca="1">IF('New Project Wakes'!N34,'New Project Wakes'!N34*$D34,IF(OFFSET('New Project Wakes'!N34,0,-1),OFFSET('New Project Wakes'!N34,0,-1)*$D34,IF(OFFSET('New Project Wakes'!N34,0,-2),OFFSET('New Project Wakes'!N34,0,-2)*$D34,IF(OFFSET('New Project Wakes'!N34,0,-3),OFFSET('New Project Wakes'!N34,0,-3)*$D34,0))))</f>
        <v>0</v>
      </c>
      <c r="O34" s="97">
        <f ca="1">IF('New Project Wakes'!O34,'New Project Wakes'!O34*$D34,IF(OFFSET('New Project Wakes'!O34,0,-1),OFFSET('New Project Wakes'!O34,0,-1)*$D34,IF(OFFSET('New Project Wakes'!O34,0,-2),OFFSET('New Project Wakes'!O34,0,-2)*$D34,IF(OFFSET('New Project Wakes'!O34,0,-3),OFFSET('New Project Wakes'!O34,0,-3)*$D34,0))))</f>
        <v>0</v>
      </c>
      <c r="P34" s="93">
        <f ca="1">IF('New Project Wakes'!P34,'New Project Wakes'!P34*$D34,IF(OFFSET('New Project Wakes'!P34,0,-1),OFFSET('New Project Wakes'!P34,0,-1)*$D34,IF(OFFSET('New Project Wakes'!P34,0,-2),OFFSET('New Project Wakes'!P34,0,-2)*$D34,IF(OFFSET('New Project Wakes'!P34,0,-3),OFFSET('New Project Wakes'!P34,0,-3)*$D34,0))))</f>
        <v>0</v>
      </c>
      <c r="Q34" s="93">
        <f ca="1">IF('New Project Wakes'!Q34,'New Project Wakes'!Q34*$D34,IF(OFFSET('New Project Wakes'!Q34,0,-1),OFFSET('New Project Wakes'!Q34,0,-1)*$D34,IF(OFFSET('New Project Wakes'!Q34,0,-2),OFFSET('New Project Wakes'!Q34,0,-2)*$D34,IF(OFFSET('New Project Wakes'!Q34,0,-3),OFFSET('New Project Wakes'!Q34,0,-3)*$D34,0))))</f>
        <v>0</v>
      </c>
      <c r="R34" s="93">
        <f ca="1">IF('New Project Wakes'!R34,'New Project Wakes'!R34*$D34,IF(OFFSET('New Project Wakes'!R34,0,-1),OFFSET('New Project Wakes'!R34,0,-1)*$D34,IF(OFFSET('New Project Wakes'!R34,0,-2),OFFSET('New Project Wakes'!R34,0,-2)*$D34,IF(OFFSET('New Project Wakes'!R34,0,-3),OFFSET('New Project Wakes'!R34,0,-3)*$D34,0))))</f>
        <v>0</v>
      </c>
      <c r="S34" s="97">
        <f ca="1">IF('New Project Wakes'!S34,'New Project Wakes'!S34*$D34,IF(OFFSET('New Project Wakes'!S34,0,-1),OFFSET('New Project Wakes'!S34,0,-1)*$D34,IF(OFFSET('New Project Wakes'!S34,0,-2),OFFSET('New Project Wakes'!S34,0,-2)*$D34,IF(OFFSET('New Project Wakes'!S34,0,-3),OFFSET('New Project Wakes'!S34,0,-3)*$D34,0))))</f>
        <v>0</v>
      </c>
      <c r="T34" s="93">
        <f ca="1">IF('New Project Wakes'!T34,'New Project Wakes'!T34*$D34,IF(OFFSET('New Project Wakes'!T34,0,-1),OFFSET('New Project Wakes'!T34,0,-1)*$D34,IF(OFFSET('New Project Wakes'!T34,0,-2),OFFSET('New Project Wakes'!T34,0,-2)*$D34,IF(OFFSET('New Project Wakes'!T34,0,-3),OFFSET('New Project Wakes'!T34,0,-3)*$D34,0))))</f>
        <v>0</v>
      </c>
      <c r="U34" s="93">
        <f ca="1">IF('New Project Wakes'!U34,'New Project Wakes'!U34*$D34,IF(OFFSET('New Project Wakes'!U34,0,-1),OFFSET('New Project Wakes'!U34,0,-1)*$D34,IF(OFFSET('New Project Wakes'!U34,0,-2),OFFSET('New Project Wakes'!U34,0,-2)*$D34,IF(OFFSET('New Project Wakes'!U34,0,-3),OFFSET('New Project Wakes'!U34,0,-3)*$D34,0))))</f>
        <v>0</v>
      </c>
      <c r="V34" s="93">
        <f ca="1">IF('New Project Wakes'!V34,'New Project Wakes'!V34*$D34,IF(OFFSET('New Project Wakes'!V34,0,-1),OFFSET('New Project Wakes'!V34,0,-1)*$D34,IF(OFFSET('New Project Wakes'!V34,0,-2),OFFSET('New Project Wakes'!V34,0,-2)*$D34,IF(OFFSET('New Project Wakes'!V34,0,-3),OFFSET('New Project Wakes'!V34,0,-3)*$D34,0))))</f>
        <v>0</v>
      </c>
      <c r="W34" s="97">
        <f ca="1">IF('New Project Wakes'!W34,'New Project Wakes'!W34*$D34,IF(OFFSET('New Project Wakes'!W34,0,-1),OFFSET('New Project Wakes'!W34,0,-1)*$D34,IF(OFFSET('New Project Wakes'!W34,0,-2),OFFSET('New Project Wakes'!W34,0,-2)*$D34,IF(OFFSET('New Project Wakes'!W34,0,-3),OFFSET('New Project Wakes'!W34,0,-3)*$D34,0))))</f>
        <v>0</v>
      </c>
      <c r="X34" s="93">
        <f ca="1">IF('New Project Wakes'!X34,'New Project Wakes'!X34*$D34,IF(OFFSET('New Project Wakes'!X34,0,-1),OFFSET('New Project Wakes'!X34,0,-1)*$D34,IF(OFFSET('New Project Wakes'!X34,0,-2),OFFSET('New Project Wakes'!X34,0,-2)*$D34,IF(OFFSET('New Project Wakes'!X34,0,-3),OFFSET('New Project Wakes'!X34,0,-3)*$D34,0))))</f>
        <v>0</v>
      </c>
      <c r="Y34" s="93">
        <f ca="1">IF('New Project Wakes'!Y34,'New Project Wakes'!Y34*$D34,IF(OFFSET('New Project Wakes'!Y34,0,-1),OFFSET('New Project Wakes'!Y34,0,-1)*$D34,IF(OFFSET('New Project Wakes'!Y34,0,-2),OFFSET('New Project Wakes'!Y34,0,-2)*$D34,IF(OFFSET('New Project Wakes'!Y34,0,-3),OFFSET('New Project Wakes'!Y34,0,-3)*$D34,0))))</f>
        <v>0</v>
      </c>
      <c r="Z34" s="93">
        <f ca="1">IF('New Project Wakes'!Z34,'New Project Wakes'!Z34*$D34,IF(OFFSET('New Project Wakes'!Z34,0,-1),OFFSET('New Project Wakes'!Z34,0,-1)*$D34,IF(OFFSET('New Project Wakes'!Z34,0,-2),OFFSET('New Project Wakes'!Z34,0,-2)*$D34,IF(OFFSET('New Project Wakes'!Z34,0,-3),OFFSET('New Project Wakes'!Z34,0,-3)*$D34,0))))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>
        <f>IF('New Project Wakes'!G35,'New Project Wakes'!G35*$D35,0)</f>
        <v>0</v>
      </c>
      <c r="H35" s="93">
        <f ca="1">IF('New Project Wakes'!H35,'New Project Wakes'!H35*$D35,IF(OFFSET('New Project Wakes'!H35,0,-1),OFFSET('New Project Wakes'!H35,0,-1)*$D35,0))</f>
        <v>0</v>
      </c>
      <c r="I35" s="93">
        <f ca="1">IF('New Project Wakes'!I35,'New Project Wakes'!I35*$D35,IF(OFFSET('New Project Wakes'!I35,0,-1),OFFSET('New Project Wakes'!I35,0,-1)*$D35,IF(OFFSET('New Project Wakes'!I35,0,-2),OFFSET('New Project Wakes'!I35,0,-2)*$D35,0)))</f>
        <v>0</v>
      </c>
      <c r="J35" s="93">
        <f ca="1">IF('New Project Wakes'!J35,'New Project Wakes'!J35*$D35,IF(OFFSET('New Project Wakes'!J35,0,-1),OFFSET('New Project Wakes'!J35,0,-1)*$D35,IF(OFFSET('New Project Wakes'!J35,0,-2),OFFSET('New Project Wakes'!J35,0,-2)*$D35,IF(OFFSET('New Project Wakes'!J35,0,-3),OFFSET('New Project Wakes'!J35,0,-3)*$D35,0))))</f>
        <v>0</v>
      </c>
      <c r="K35" s="97">
        <f ca="1">IF('New Project Wakes'!K35,'New Project Wakes'!K35*$D35,IF(OFFSET('New Project Wakes'!K35,0,-1),OFFSET('New Project Wakes'!K35,0,-1)*$D35,IF(OFFSET('New Project Wakes'!K35,0,-2),OFFSET('New Project Wakes'!K35,0,-2)*$D35,IF(OFFSET('New Project Wakes'!K35,0,-3),OFFSET('New Project Wakes'!K35,0,-3)*$D35,0))))</f>
        <v>0</v>
      </c>
      <c r="L35" s="93">
        <f ca="1">IF('New Project Wakes'!L35,'New Project Wakes'!L35*$D35,IF(OFFSET('New Project Wakes'!L35,0,-1),OFFSET('New Project Wakes'!L35,0,-1)*$D35,IF(OFFSET('New Project Wakes'!L35,0,-2),OFFSET('New Project Wakes'!L35,0,-2)*$D35,IF(OFFSET('New Project Wakes'!L35,0,-3),OFFSET('New Project Wakes'!L35,0,-3)*$D35,0))))</f>
        <v>0</v>
      </c>
      <c r="M35" s="93">
        <f ca="1">IF('New Project Wakes'!M35,'New Project Wakes'!M35*$D35,IF(OFFSET('New Project Wakes'!M35,0,-1),OFFSET('New Project Wakes'!M35,0,-1)*$D35,IF(OFFSET('New Project Wakes'!M35,0,-2),OFFSET('New Project Wakes'!M35,0,-2)*$D35,IF(OFFSET('New Project Wakes'!M35,0,-3),OFFSET('New Project Wakes'!M35,0,-3)*$D35,0))))</f>
        <v>0</v>
      </c>
      <c r="N35" s="93">
        <f ca="1">IF('New Project Wakes'!N35,'New Project Wakes'!N35*$D35,IF(OFFSET('New Project Wakes'!N35,0,-1),OFFSET('New Project Wakes'!N35,0,-1)*$D35,IF(OFFSET('New Project Wakes'!N35,0,-2),OFFSET('New Project Wakes'!N35,0,-2)*$D35,IF(OFFSET('New Project Wakes'!N35,0,-3),OFFSET('New Project Wakes'!N35,0,-3)*$D35,0))))</f>
        <v>0</v>
      </c>
      <c r="O35" s="97">
        <f ca="1">IF('New Project Wakes'!O35,'New Project Wakes'!O35*$D35,IF(OFFSET('New Project Wakes'!O35,0,-1),OFFSET('New Project Wakes'!O35,0,-1)*$D35,IF(OFFSET('New Project Wakes'!O35,0,-2),OFFSET('New Project Wakes'!O35,0,-2)*$D35,IF(OFFSET('New Project Wakes'!O35,0,-3),OFFSET('New Project Wakes'!O35,0,-3)*$D35,0))))</f>
        <v>0</v>
      </c>
      <c r="P35" s="93">
        <f ca="1">IF('New Project Wakes'!P35,'New Project Wakes'!P35*$D35,IF(OFFSET('New Project Wakes'!P35,0,-1),OFFSET('New Project Wakes'!P35,0,-1)*$D35,IF(OFFSET('New Project Wakes'!P35,0,-2),OFFSET('New Project Wakes'!P35,0,-2)*$D35,IF(OFFSET('New Project Wakes'!P35,0,-3),OFFSET('New Project Wakes'!P35,0,-3)*$D35,0))))</f>
        <v>0</v>
      </c>
      <c r="Q35" s="93">
        <f ca="1">IF('New Project Wakes'!Q35,'New Project Wakes'!Q35*$D35,IF(OFFSET('New Project Wakes'!Q35,0,-1),OFFSET('New Project Wakes'!Q35,0,-1)*$D35,IF(OFFSET('New Project Wakes'!Q35,0,-2),OFFSET('New Project Wakes'!Q35,0,-2)*$D35,IF(OFFSET('New Project Wakes'!Q35,0,-3),OFFSET('New Project Wakes'!Q35,0,-3)*$D35,0))))</f>
        <v>0</v>
      </c>
      <c r="R35" s="93">
        <f ca="1">IF('New Project Wakes'!R35,'New Project Wakes'!R35*$D35,IF(OFFSET('New Project Wakes'!R35,0,-1),OFFSET('New Project Wakes'!R35,0,-1)*$D35,IF(OFFSET('New Project Wakes'!R35,0,-2),OFFSET('New Project Wakes'!R35,0,-2)*$D35,IF(OFFSET('New Project Wakes'!R35,0,-3),OFFSET('New Project Wakes'!R35,0,-3)*$D35,0))))</f>
        <v>0</v>
      </c>
      <c r="S35" s="97">
        <f ca="1">IF('New Project Wakes'!S35,'New Project Wakes'!S35*$D35,IF(OFFSET('New Project Wakes'!S35,0,-1),OFFSET('New Project Wakes'!S35,0,-1)*$D35,IF(OFFSET('New Project Wakes'!S35,0,-2),OFFSET('New Project Wakes'!S35,0,-2)*$D35,IF(OFFSET('New Project Wakes'!S35,0,-3),OFFSET('New Project Wakes'!S35,0,-3)*$D35,0))))</f>
        <v>0</v>
      </c>
      <c r="T35" s="93">
        <f ca="1">IF('New Project Wakes'!T35,'New Project Wakes'!T35*$D35,IF(OFFSET('New Project Wakes'!T35,0,-1),OFFSET('New Project Wakes'!T35,0,-1)*$D35,IF(OFFSET('New Project Wakes'!T35,0,-2),OFFSET('New Project Wakes'!T35,0,-2)*$D35,IF(OFFSET('New Project Wakes'!T35,0,-3),OFFSET('New Project Wakes'!T35,0,-3)*$D35,0))))</f>
        <v>0</v>
      </c>
      <c r="U35" s="93">
        <f ca="1">IF('New Project Wakes'!U35,'New Project Wakes'!U35*$D35,IF(OFFSET('New Project Wakes'!U35,0,-1),OFFSET('New Project Wakes'!U35,0,-1)*$D35,IF(OFFSET('New Project Wakes'!U35,0,-2),OFFSET('New Project Wakes'!U35,0,-2)*$D35,IF(OFFSET('New Project Wakes'!U35,0,-3),OFFSET('New Project Wakes'!U35,0,-3)*$D35,0))))</f>
        <v>0</v>
      </c>
      <c r="V35" s="93">
        <f ca="1">IF('New Project Wakes'!V35,'New Project Wakes'!V35*$D35,IF(OFFSET('New Project Wakes'!V35,0,-1),OFFSET('New Project Wakes'!V35,0,-1)*$D35,IF(OFFSET('New Project Wakes'!V35,0,-2),OFFSET('New Project Wakes'!V35,0,-2)*$D35,IF(OFFSET('New Project Wakes'!V35,0,-3),OFFSET('New Project Wakes'!V35,0,-3)*$D35,0))))</f>
        <v>0</v>
      </c>
      <c r="W35" s="97">
        <f ca="1">IF('New Project Wakes'!W35,'New Project Wakes'!W35*$D35,IF(OFFSET('New Project Wakes'!W35,0,-1),OFFSET('New Project Wakes'!W35,0,-1)*$D35,IF(OFFSET('New Project Wakes'!W35,0,-2),OFFSET('New Project Wakes'!W35,0,-2)*$D35,IF(OFFSET('New Project Wakes'!W35,0,-3),OFFSET('New Project Wakes'!W35,0,-3)*$D35,0))))</f>
        <v>0</v>
      </c>
      <c r="X35" s="93">
        <f ca="1">IF('New Project Wakes'!X35,'New Project Wakes'!X35*$D35,IF(OFFSET('New Project Wakes'!X35,0,-1),OFFSET('New Project Wakes'!X35,0,-1)*$D35,IF(OFFSET('New Project Wakes'!X35,0,-2),OFFSET('New Project Wakes'!X35,0,-2)*$D35,IF(OFFSET('New Project Wakes'!X35,0,-3),OFFSET('New Project Wakes'!X35,0,-3)*$D35,0))))</f>
        <v>0</v>
      </c>
      <c r="Y35" s="93">
        <f ca="1">IF('New Project Wakes'!Y35,'New Project Wakes'!Y35*$D35,IF(OFFSET('New Project Wakes'!Y35,0,-1),OFFSET('New Project Wakes'!Y35,0,-1)*$D35,IF(OFFSET('New Project Wakes'!Y35,0,-2),OFFSET('New Project Wakes'!Y35,0,-2)*$D35,IF(OFFSET('New Project Wakes'!Y35,0,-3),OFFSET('New Project Wakes'!Y35,0,-3)*$D35,0))))</f>
        <v>0</v>
      </c>
      <c r="Z35" s="93">
        <f ca="1">IF('New Project Wakes'!Z35,'New Project Wakes'!Z35*$D35,IF(OFFSET('New Project Wakes'!Z35,0,-1),OFFSET('New Project Wakes'!Z35,0,-1)*$D35,IF(OFFSET('New Project Wakes'!Z35,0,-2),OFFSET('New Project Wakes'!Z35,0,-2)*$D35,IF(OFFSET('New Project Wakes'!Z35,0,-3),OFFSET('New Project Wakes'!Z35,0,-3)*$D35,0))))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0</v>
      </c>
      <c r="H37" s="42">
        <f t="shared" ref="H37:Z37" ca="1" si="0">SUM(H3:H35)</f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1</v>
      </c>
      <c r="O37" s="68">
        <f t="shared" ca="1" si="0"/>
        <v>1</v>
      </c>
      <c r="P37" s="42">
        <f t="shared" ca="1" si="0"/>
        <v>1</v>
      </c>
      <c r="Q37" s="42">
        <f t="shared" ca="1" si="0"/>
        <v>1</v>
      </c>
      <c r="R37" s="42">
        <f t="shared" ca="1" si="0"/>
        <v>0</v>
      </c>
      <c r="S37" s="68">
        <f t="shared" ca="1" si="0"/>
        <v>1</v>
      </c>
      <c r="T37" s="42">
        <f t="shared" ca="1" si="0"/>
        <v>1</v>
      </c>
      <c r="U37" s="42">
        <f t="shared" ca="1" si="0"/>
        <v>1.85</v>
      </c>
      <c r="V37" s="42">
        <f t="shared" ca="1" si="0"/>
        <v>1.85</v>
      </c>
      <c r="W37" s="68">
        <f t="shared" ca="1" si="0"/>
        <v>0.85</v>
      </c>
      <c r="X37" s="42">
        <f t="shared" ca="1" si="0"/>
        <v>3.85</v>
      </c>
      <c r="Y37" s="42">
        <f t="shared" ca="1" si="0"/>
        <v>4.5</v>
      </c>
      <c r="Z37" s="42">
        <f t="shared" ca="1" si="0"/>
        <v>4.5</v>
      </c>
    </row>
  </sheetData>
  <conditionalFormatting sqref="G3:Z35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9" sqref="B19"/>
      <selection pane="topRight" activeCell="B19" sqref="B19"/>
      <selection pane="bottomLeft" activeCell="B19" sqref="B19"/>
      <selection pane="bottomRight" activeCell="N6" sqref="N6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585">
        <f>'Project Wakes'!G3*$D3</f>
        <v>0</v>
      </c>
      <c r="H3" s="589">
        <f ca="1">'Project Wakes'!H3*$D3</f>
        <v>0</v>
      </c>
      <c r="I3" s="589">
        <f ca="1">'Project Wakes'!I3*$D3</f>
        <v>0</v>
      </c>
      <c r="J3" s="589">
        <f ca="1">'Project Wakes'!J3*$D3</f>
        <v>0</v>
      </c>
      <c r="K3" s="585">
        <f ca="1">'Project Wakes'!K3*$D3</f>
        <v>0</v>
      </c>
      <c r="L3" s="589">
        <f ca="1">'Project Wakes'!L3*$D3</f>
        <v>0</v>
      </c>
      <c r="M3" s="589">
        <f ca="1">'Project Wakes'!M3*$D3</f>
        <v>0</v>
      </c>
      <c r="N3" s="589">
        <f ca="1">'Project Wakes'!N3*$D3</f>
        <v>0</v>
      </c>
      <c r="O3" s="585">
        <f ca="1">'Project Wakes'!O3*$D3</f>
        <v>0</v>
      </c>
      <c r="P3" s="589">
        <f ca="1">'Project Wakes'!P3*$D3</f>
        <v>0</v>
      </c>
      <c r="Q3" s="589">
        <f ca="1">'Project Wakes'!Q3*$D3</f>
        <v>0</v>
      </c>
      <c r="R3" s="589">
        <f ca="1">'Project Wakes'!R3*$D3</f>
        <v>0</v>
      </c>
      <c r="S3" s="585">
        <f ca="1">'Project Wakes'!S3*$D3</f>
        <v>0</v>
      </c>
      <c r="T3" s="589">
        <f ca="1">'Project Wakes'!T3*$D3</f>
        <v>0</v>
      </c>
      <c r="U3" s="589">
        <f ca="1">'Project Wakes'!U3*$D3</f>
        <v>0</v>
      </c>
      <c r="V3" s="589">
        <f ca="1">'Project Wakes'!V3*$D3</f>
        <v>0</v>
      </c>
      <c r="W3" s="585">
        <f ca="1">'Project Wakes'!W3*$D3</f>
        <v>0</v>
      </c>
      <c r="X3" s="589">
        <f ca="1">'Project Wakes'!X3*$D3</f>
        <v>0</v>
      </c>
      <c r="Y3" s="589">
        <f ca="1">'Project Wakes'!Y3*$D3</f>
        <v>0</v>
      </c>
      <c r="Z3" s="589">
        <f ca="1">'Project Wakes'!Z3*$D3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590">
        <f>'Project Wakes'!G4*$D4</f>
        <v>0</v>
      </c>
      <c r="H4" s="591">
        <f ca="1">'Project Wakes'!H4*$D4</f>
        <v>0</v>
      </c>
      <c r="I4" s="591">
        <f ca="1">'Project Wakes'!I4*$D4</f>
        <v>0</v>
      </c>
      <c r="J4" s="591">
        <f ca="1">'Project Wakes'!J4*$D4</f>
        <v>0</v>
      </c>
      <c r="K4" s="590">
        <f ca="1">'Project Wakes'!K4*$D4</f>
        <v>0</v>
      </c>
      <c r="L4" s="591">
        <f ca="1">'Project Wakes'!L4*$D4</f>
        <v>0</v>
      </c>
      <c r="M4" s="591">
        <f ca="1">'Project Wakes'!M4*$D4</f>
        <v>0</v>
      </c>
      <c r="N4" s="591">
        <f ca="1">'Project Wakes'!N4*$D4</f>
        <v>0</v>
      </c>
      <c r="O4" s="590">
        <f ca="1">'Project Wakes'!O4*$D4</f>
        <v>0</v>
      </c>
      <c r="P4" s="591">
        <f ca="1">'Project Wakes'!P4*$D4</f>
        <v>0</v>
      </c>
      <c r="Q4" s="591">
        <f ca="1">'Project Wakes'!Q4*$D4</f>
        <v>0</v>
      </c>
      <c r="R4" s="591">
        <f ca="1">'Project Wakes'!R4*$D4</f>
        <v>0</v>
      </c>
      <c r="S4" s="590">
        <f ca="1">'Project Wakes'!S4*$D4</f>
        <v>0</v>
      </c>
      <c r="T4" s="591">
        <f ca="1">'Project Wakes'!T4*$D4</f>
        <v>0</v>
      </c>
      <c r="U4" s="591">
        <f ca="1">'Project Wakes'!U4*$D4</f>
        <v>0</v>
      </c>
      <c r="V4" s="591">
        <f ca="1">'Project Wakes'!V4*$D4</f>
        <v>0</v>
      </c>
      <c r="W4" s="590">
        <f ca="1">'Project Wakes'!W4*$D4</f>
        <v>0</v>
      </c>
      <c r="X4" s="591">
        <f ca="1">'Project Wakes'!X4*$D4</f>
        <v>0</v>
      </c>
      <c r="Y4" s="591">
        <f ca="1">'Project Wakes'!Y4*$D4</f>
        <v>0</v>
      </c>
      <c r="Z4" s="591">
        <f ca="1">'Project Wakes'!Z4*$D4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592">
        <f>'Project Wakes'!G5*$D5</f>
        <v>0</v>
      </c>
      <c r="H5" s="593">
        <f ca="1">'Project Wakes'!H5*$D5</f>
        <v>0</v>
      </c>
      <c r="I5" s="593">
        <f ca="1">'Project Wakes'!I5*$D5</f>
        <v>0</v>
      </c>
      <c r="J5" s="593">
        <f ca="1">'Project Wakes'!J5*$D5</f>
        <v>0</v>
      </c>
      <c r="K5" s="592">
        <f ca="1">'Project Wakes'!K5*$D5</f>
        <v>0</v>
      </c>
      <c r="L5" s="593">
        <f ca="1">'Project Wakes'!L5*$D5</f>
        <v>0</v>
      </c>
      <c r="M5" s="593">
        <f ca="1">'Project Wakes'!M5*$D5</f>
        <v>0</v>
      </c>
      <c r="N5" s="593">
        <f ca="1">'Project Wakes'!N5*$D5</f>
        <v>0</v>
      </c>
      <c r="O5" s="592">
        <f ca="1">'Project Wakes'!O5*$D5</f>
        <v>0</v>
      </c>
      <c r="P5" s="593">
        <f ca="1">'Project Wakes'!P5*$D5</f>
        <v>0</v>
      </c>
      <c r="Q5" s="593">
        <f ca="1">'Project Wakes'!Q5*$D5</f>
        <v>0</v>
      </c>
      <c r="R5" s="593">
        <f ca="1">'Project Wakes'!R5*$D5</f>
        <v>0</v>
      </c>
      <c r="S5" s="592">
        <f ca="1">'Project Wakes'!S5*$D5</f>
        <v>0</v>
      </c>
      <c r="T5" s="593">
        <f ca="1">'Project Wakes'!T5*$D5</f>
        <v>0</v>
      </c>
      <c r="U5" s="593">
        <f ca="1">'Project Wakes'!U5*$D5</f>
        <v>0</v>
      </c>
      <c r="V5" s="593">
        <f ca="1">'Project Wakes'!V5*$D5</f>
        <v>0</v>
      </c>
      <c r="W5" s="592">
        <f ca="1">'Project Wakes'!W5*$D5</f>
        <v>0</v>
      </c>
      <c r="X5" s="593">
        <f ca="1">'Project Wakes'!X5*$D5</f>
        <v>0</v>
      </c>
      <c r="Y5" s="593">
        <f ca="1">'Project Wakes'!Y5*$D5</f>
        <v>0</v>
      </c>
      <c r="Z5" s="593">
        <f ca="1">'Project Wakes'!Z5*$D5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590">
        <f>'Project Wakes'!G6*$D6</f>
        <v>0</v>
      </c>
      <c r="H6" s="591">
        <f ca="1">'Project Wakes'!H6*$D6</f>
        <v>0</v>
      </c>
      <c r="I6" s="591">
        <f ca="1">'Project Wakes'!I6*$D6</f>
        <v>0</v>
      </c>
      <c r="J6" s="591">
        <f ca="1">'Project Wakes'!J6*$D6</f>
        <v>0</v>
      </c>
      <c r="K6" s="590">
        <f ca="1">'Project Wakes'!K6*$D6</f>
        <v>0</v>
      </c>
      <c r="L6" s="591">
        <f ca="1">'Project Wakes'!L6*$D6</f>
        <v>0</v>
      </c>
      <c r="M6" s="591">
        <f ca="1">'Project Wakes'!M6*$D6</f>
        <v>0</v>
      </c>
      <c r="N6" s="591">
        <f ca="1">'Project Wakes'!N6*$D6</f>
        <v>0</v>
      </c>
      <c r="O6" s="590">
        <f ca="1">'Project Wakes'!O6*$D6</f>
        <v>0</v>
      </c>
      <c r="P6" s="591">
        <f ca="1">'Project Wakes'!P6*$D6</f>
        <v>0</v>
      </c>
      <c r="Q6" s="591">
        <f ca="1">'Project Wakes'!Q6*$D6</f>
        <v>0</v>
      </c>
      <c r="R6" s="591">
        <f ca="1">'Project Wakes'!R6*$D6</f>
        <v>0</v>
      </c>
      <c r="S6" s="590">
        <f ca="1">'Project Wakes'!S6*$D6</f>
        <v>0</v>
      </c>
      <c r="T6" s="591">
        <f ca="1">'Project Wakes'!T6*$D6</f>
        <v>0</v>
      </c>
      <c r="U6" s="591">
        <f ca="1">'Project Wakes'!U6*$D6</f>
        <v>0</v>
      </c>
      <c r="V6" s="591">
        <f ca="1">'Project Wakes'!V6*$D6</f>
        <v>0</v>
      </c>
      <c r="W6" s="590">
        <f ca="1">'Project Wakes'!W6*$D6</f>
        <v>0</v>
      </c>
      <c r="X6" s="591">
        <f ca="1">'Project Wakes'!X6*$D6</f>
        <v>0</v>
      </c>
      <c r="Y6" s="591">
        <f ca="1">'Project Wakes'!Y6*$D6</f>
        <v>0</v>
      </c>
      <c r="Z6" s="591">
        <f ca="1">'Project Wakes'!Z6*$D6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592">
        <f>'Project Wakes'!G7*$D7</f>
        <v>0</v>
      </c>
      <c r="H7" s="593">
        <f ca="1">'Project Wakes'!H7*$D7</f>
        <v>0</v>
      </c>
      <c r="I7" s="593">
        <f ca="1">'Project Wakes'!I7*$D7</f>
        <v>0</v>
      </c>
      <c r="J7" s="593">
        <f ca="1">'Project Wakes'!J7*$D7</f>
        <v>0</v>
      </c>
      <c r="K7" s="592">
        <f ca="1">'Project Wakes'!K7*$D7</f>
        <v>0</v>
      </c>
      <c r="L7" s="593">
        <f ca="1">'Project Wakes'!L7*$D7</f>
        <v>0</v>
      </c>
      <c r="M7" s="593">
        <f ca="1">'Project Wakes'!M7*$D7</f>
        <v>0</v>
      </c>
      <c r="N7" s="593">
        <f ca="1">'Project Wakes'!N7*$D7</f>
        <v>0</v>
      </c>
      <c r="O7" s="592">
        <f ca="1">'Project Wakes'!O7*$D7</f>
        <v>0</v>
      </c>
      <c r="P7" s="593">
        <f ca="1">'Project Wakes'!P7*$D7</f>
        <v>0</v>
      </c>
      <c r="Q7" s="593">
        <f ca="1">'Project Wakes'!Q7*$D7</f>
        <v>0</v>
      </c>
      <c r="R7" s="593">
        <f ca="1">'Project Wakes'!R7*$D7</f>
        <v>0</v>
      </c>
      <c r="S7" s="592">
        <f ca="1">'Project Wakes'!S7*$D7</f>
        <v>0</v>
      </c>
      <c r="T7" s="593">
        <f ca="1">'Project Wakes'!T7*$D7</f>
        <v>0</v>
      </c>
      <c r="U7" s="593">
        <f ca="1">'Project Wakes'!U7*$D7</f>
        <v>0</v>
      </c>
      <c r="V7" s="593">
        <f ca="1">'Project Wakes'!V7*$D7</f>
        <v>0</v>
      </c>
      <c r="W7" s="592">
        <f ca="1">'Project Wakes'!W7*$D7</f>
        <v>0</v>
      </c>
      <c r="X7" s="593">
        <f ca="1">'Project Wakes'!X7*$D7</f>
        <v>0</v>
      </c>
      <c r="Y7" s="593">
        <f ca="1">'Project Wakes'!Y7*$D7</f>
        <v>0</v>
      </c>
      <c r="Z7" s="593">
        <f ca="1">'Project Wakes'!Z7*$D7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590">
        <f>'Project Wakes'!G8*$D8</f>
        <v>0</v>
      </c>
      <c r="H8" s="591">
        <f ca="1">'Project Wakes'!H8*$D8</f>
        <v>0</v>
      </c>
      <c r="I8" s="591">
        <f ca="1">'Project Wakes'!I8*$D8</f>
        <v>0</v>
      </c>
      <c r="J8" s="591">
        <f ca="1">'Project Wakes'!J8*$D8</f>
        <v>0</v>
      </c>
      <c r="K8" s="590">
        <f ca="1">'Project Wakes'!K8*$D8</f>
        <v>0</v>
      </c>
      <c r="L8" s="591">
        <f ca="1">'Project Wakes'!L8*$D8</f>
        <v>0</v>
      </c>
      <c r="M8" s="591">
        <f ca="1">'Project Wakes'!M8*$D8</f>
        <v>0</v>
      </c>
      <c r="N8" s="591">
        <f ca="1">'Project Wakes'!N8*$D8</f>
        <v>0</v>
      </c>
      <c r="O8" s="590">
        <f ca="1">'Project Wakes'!O8*$D8</f>
        <v>0</v>
      </c>
      <c r="P8" s="591">
        <f ca="1">'Project Wakes'!P8*$D8</f>
        <v>0</v>
      </c>
      <c r="Q8" s="591">
        <f ca="1">'Project Wakes'!Q8*$D8</f>
        <v>0</v>
      </c>
      <c r="R8" s="591">
        <f ca="1">'Project Wakes'!R8*$D8</f>
        <v>0</v>
      </c>
      <c r="S8" s="590">
        <f ca="1">'Project Wakes'!S8*$D8</f>
        <v>0</v>
      </c>
      <c r="T8" s="591">
        <f ca="1">'Project Wakes'!T8*$D8</f>
        <v>0</v>
      </c>
      <c r="U8" s="591">
        <f ca="1">'Project Wakes'!U8*$D8</f>
        <v>0</v>
      </c>
      <c r="V8" s="591">
        <f ca="1">'Project Wakes'!V8*$D8</f>
        <v>0</v>
      </c>
      <c r="W8" s="590">
        <f ca="1">'Project Wakes'!W8*$D8</f>
        <v>0</v>
      </c>
      <c r="X8" s="591">
        <f ca="1">'Project Wakes'!X8*$D8</f>
        <v>0</v>
      </c>
      <c r="Y8" s="591">
        <f ca="1">'Project Wakes'!Y8*$D8</f>
        <v>0</v>
      </c>
      <c r="Z8" s="591">
        <f ca="1">'Project Wakes'!Z8*$D8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592">
        <f>'Project Wakes'!G9*$D9</f>
        <v>0</v>
      </c>
      <c r="H9" s="593">
        <f ca="1">'Project Wakes'!H9*$D9</f>
        <v>0</v>
      </c>
      <c r="I9" s="593">
        <f ca="1">'Project Wakes'!I9*$D9</f>
        <v>0</v>
      </c>
      <c r="J9" s="593">
        <f ca="1">'Project Wakes'!J9*$D9</f>
        <v>0</v>
      </c>
      <c r="K9" s="592">
        <f ca="1">'Project Wakes'!K9*$D9</f>
        <v>0</v>
      </c>
      <c r="L9" s="593">
        <f ca="1">'Project Wakes'!L9*$D9</f>
        <v>0</v>
      </c>
      <c r="M9" s="593">
        <f ca="1">'Project Wakes'!M9*$D9</f>
        <v>0</v>
      </c>
      <c r="N9" s="593">
        <f ca="1">'Project Wakes'!N9*$D9</f>
        <v>0</v>
      </c>
      <c r="O9" s="592">
        <f ca="1">'Project Wakes'!O9*$D9</f>
        <v>0</v>
      </c>
      <c r="P9" s="593">
        <f ca="1">'Project Wakes'!P9*$D9</f>
        <v>0</v>
      </c>
      <c r="Q9" s="593">
        <f ca="1">'Project Wakes'!Q9*$D9</f>
        <v>0</v>
      </c>
      <c r="R9" s="593">
        <f ca="1">'Project Wakes'!R9*$D9</f>
        <v>0</v>
      </c>
      <c r="S9" s="592">
        <f ca="1">'Project Wakes'!S9*$D9</f>
        <v>0</v>
      </c>
      <c r="T9" s="593">
        <f ca="1">'Project Wakes'!T9*$D9</f>
        <v>0</v>
      </c>
      <c r="U9" s="593">
        <f ca="1">'Project Wakes'!U9*$D9</f>
        <v>0</v>
      </c>
      <c r="V9" s="593">
        <f ca="1">'Project Wakes'!V9*$D9</f>
        <v>0</v>
      </c>
      <c r="W9" s="592">
        <f ca="1">'Project Wakes'!W9*$D9</f>
        <v>0</v>
      </c>
      <c r="X9" s="593">
        <f ca="1">'Project Wakes'!X9*$D9</f>
        <v>0</v>
      </c>
      <c r="Y9" s="593">
        <f ca="1">'Project Wakes'!Y9*$D9</f>
        <v>0</v>
      </c>
      <c r="Z9" s="593">
        <f ca="1">'Project Wakes'!Z9*$D9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590">
        <f>'Project Wakes'!G10*$D10</f>
        <v>0</v>
      </c>
      <c r="H10" s="591">
        <f ca="1">'Project Wakes'!H10*$D10</f>
        <v>0</v>
      </c>
      <c r="I10" s="591">
        <f ca="1">'Project Wakes'!I10*$D10</f>
        <v>0</v>
      </c>
      <c r="J10" s="591">
        <f ca="1">'Project Wakes'!J10*$D10</f>
        <v>0</v>
      </c>
      <c r="K10" s="590">
        <f ca="1">'Project Wakes'!K10*$D10</f>
        <v>0</v>
      </c>
      <c r="L10" s="591">
        <f ca="1">'Project Wakes'!L10*$D10</f>
        <v>0</v>
      </c>
      <c r="M10" s="591">
        <f ca="1">'Project Wakes'!M10*$D10</f>
        <v>0</v>
      </c>
      <c r="N10" s="591">
        <f ca="1">'Project Wakes'!N10*$D10</f>
        <v>0</v>
      </c>
      <c r="O10" s="590">
        <f ca="1">'Project Wakes'!O10*$D10</f>
        <v>0</v>
      </c>
      <c r="P10" s="591">
        <f ca="1">'Project Wakes'!P10*$D10</f>
        <v>0</v>
      </c>
      <c r="Q10" s="591">
        <f ca="1">'Project Wakes'!Q10*$D10</f>
        <v>0</v>
      </c>
      <c r="R10" s="591">
        <f ca="1">'Project Wakes'!R10*$D10</f>
        <v>0</v>
      </c>
      <c r="S10" s="590">
        <f ca="1">'Project Wakes'!S10*$D10</f>
        <v>0</v>
      </c>
      <c r="T10" s="591">
        <f ca="1">'Project Wakes'!T10*$D10</f>
        <v>0</v>
      </c>
      <c r="U10" s="591">
        <f ca="1">'Project Wakes'!U10*$D10</f>
        <v>0</v>
      </c>
      <c r="V10" s="591">
        <f ca="1">'Project Wakes'!V10*$D10</f>
        <v>0</v>
      </c>
      <c r="W10" s="590">
        <f ca="1">'Project Wakes'!W10*$D10</f>
        <v>0</v>
      </c>
      <c r="X10" s="591">
        <f ca="1">'Project Wakes'!X10*$D10</f>
        <v>0</v>
      </c>
      <c r="Y10" s="591">
        <f ca="1">'Project Wakes'!Y10*$D10</f>
        <v>0</v>
      </c>
      <c r="Z10" s="591">
        <f ca="1">'Project Wakes'!Z10*$D10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592">
        <f>'Project Wakes'!G11*$D11</f>
        <v>0</v>
      </c>
      <c r="H11" s="593">
        <f ca="1">'Project Wakes'!H11*$D11</f>
        <v>0</v>
      </c>
      <c r="I11" s="593">
        <f ca="1">'Project Wakes'!I11*$D11</f>
        <v>0</v>
      </c>
      <c r="J11" s="593">
        <f ca="1">'Project Wakes'!J11*$D11</f>
        <v>0</v>
      </c>
      <c r="K11" s="592">
        <f ca="1">'Project Wakes'!K11*$D11</f>
        <v>0</v>
      </c>
      <c r="L11" s="593">
        <f ca="1">'Project Wakes'!L11*$D11</f>
        <v>0</v>
      </c>
      <c r="M11" s="593">
        <f ca="1">'Project Wakes'!M11*$D11</f>
        <v>0</v>
      </c>
      <c r="N11" s="593">
        <f ca="1">'Project Wakes'!N11*$D11</f>
        <v>0</v>
      </c>
      <c r="O11" s="592">
        <f ca="1">'Project Wakes'!O11*$D11</f>
        <v>0</v>
      </c>
      <c r="P11" s="593">
        <f ca="1">'Project Wakes'!P11*$D11</f>
        <v>0</v>
      </c>
      <c r="Q11" s="593">
        <f ca="1">'Project Wakes'!Q11*$D11</f>
        <v>0</v>
      </c>
      <c r="R11" s="593">
        <f ca="1">'Project Wakes'!R11*$D11</f>
        <v>0</v>
      </c>
      <c r="S11" s="592">
        <f ca="1">'Project Wakes'!S11*$D11</f>
        <v>0</v>
      </c>
      <c r="T11" s="593">
        <f ca="1">'Project Wakes'!T11*$D11</f>
        <v>0</v>
      </c>
      <c r="U11" s="593">
        <f ca="1">'Project Wakes'!U11*$D11</f>
        <v>0</v>
      </c>
      <c r="V11" s="593">
        <f ca="1">'Project Wakes'!V11*$D11</f>
        <v>0</v>
      </c>
      <c r="W11" s="592">
        <f ca="1">'Project Wakes'!W11*$D11</f>
        <v>0</v>
      </c>
      <c r="X11" s="593">
        <f ca="1">'Project Wakes'!X11*$D11</f>
        <v>0</v>
      </c>
      <c r="Y11" s="593">
        <f ca="1">'Project Wakes'!Y11*$D11</f>
        <v>0</v>
      </c>
      <c r="Z11" s="593">
        <f ca="1">'Project Wakes'!Z11*$D11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590">
        <f>'Project Wakes'!G12*$D12</f>
        <v>0</v>
      </c>
      <c r="H12" s="591">
        <f ca="1">'Project Wakes'!H12*$D12</f>
        <v>0</v>
      </c>
      <c r="I12" s="591">
        <f ca="1">'Project Wakes'!I12*$D12</f>
        <v>0</v>
      </c>
      <c r="J12" s="591">
        <f ca="1">'Project Wakes'!J12*$D12</f>
        <v>0</v>
      </c>
      <c r="K12" s="590">
        <f ca="1">'Project Wakes'!K12*$D12</f>
        <v>0</v>
      </c>
      <c r="L12" s="591">
        <f ca="1">'Project Wakes'!L12*$D12</f>
        <v>0</v>
      </c>
      <c r="M12" s="591">
        <f ca="1">'Project Wakes'!M12*$D12</f>
        <v>0</v>
      </c>
      <c r="N12" s="591">
        <f ca="1">'Project Wakes'!N12*$D12</f>
        <v>0</v>
      </c>
      <c r="O12" s="590">
        <f ca="1">'Project Wakes'!O12*$D12</f>
        <v>0</v>
      </c>
      <c r="P12" s="591">
        <f ca="1">'Project Wakes'!P12*$D12</f>
        <v>0</v>
      </c>
      <c r="Q12" s="591">
        <f ca="1">'Project Wakes'!Q12*$D12</f>
        <v>0</v>
      </c>
      <c r="R12" s="591">
        <f ca="1">'Project Wakes'!R12*$D12</f>
        <v>0</v>
      </c>
      <c r="S12" s="590">
        <f ca="1">'Project Wakes'!S12*$D12</f>
        <v>0</v>
      </c>
      <c r="T12" s="591">
        <f ca="1">'Project Wakes'!T12*$D12</f>
        <v>0</v>
      </c>
      <c r="U12" s="591">
        <f ca="1">'Project Wakes'!U12*$D12</f>
        <v>0</v>
      </c>
      <c r="V12" s="591">
        <f ca="1">'Project Wakes'!V12*$D12</f>
        <v>0</v>
      </c>
      <c r="W12" s="590">
        <f ca="1">'Project Wakes'!W12*$D12</f>
        <v>0</v>
      </c>
      <c r="X12" s="591">
        <f ca="1">'Project Wakes'!X12*$D12</f>
        <v>0</v>
      </c>
      <c r="Y12" s="591">
        <f ca="1">'Project Wakes'!Y12*$D12</f>
        <v>0</v>
      </c>
      <c r="Z12" s="591">
        <f ca="1">'Project Wakes'!Z12*$D12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592">
        <f>'Project Wakes'!G13*$D13</f>
        <v>0</v>
      </c>
      <c r="H13" s="593">
        <f ca="1">'Project Wakes'!H13*$D13</f>
        <v>0</v>
      </c>
      <c r="I13" s="593">
        <f ca="1">'Project Wakes'!I13*$D13</f>
        <v>0</v>
      </c>
      <c r="J13" s="593">
        <f ca="1">'Project Wakes'!J13*$D13</f>
        <v>0</v>
      </c>
      <c r="K13" s="592">
        <f ca="1">'Project Wakes'!K13*$D13</f>
        <v>0</v>
      </c>
      <c r="L13" s="593">
        <f ca="1">'Project Wakes'!L13*$D13</f>
        <v>0</v>
      </c>
      <c r="M13" s="593">
        <f ca="1">'Project Wakes'!M13*$D13</f>
        <v>0</v>
      </c>
      <c r="N13" s="593">
        <f ca="1">'Project Wakes'!N13*$D13</f>
        <v>0</v>
      </c>
      <c r="O13" s="592">
        <f ca="1">'Project Wakes'!O13*$D13</f>
        <v>0</v>
      </c>
      <c r="P13" s="593">
        <f ca="1">'Project Wakes'!P13*$D13</f>
        <v>0</v>
      </c>
      <c r="Q13" s="593">
        <f ca="1">'Project Wakes'!Q13*$D13</f>
        <v>0</v>
      </c>
      <c r="R13" s="593">
        <f ca="1">'Project Wakes'!R13*$D13</f>
        <v>0</v>
      </c>
      <c r="S13" s="592">
        <f ca="1">'Project Wakes'!S13*$D13</f>
        <v>0</v>
      </c>
      <c r="T13" s="593">
        <f ca="1">'Project Wakes'!T13*$D13</f>
        <v>0</v>
      </c>
      <c r="U13" s="593">
        <f ca="1">'Project Wakes'!U13*$D13</f>
        <v>0</v>
      </c>
      <c r="V13" s="593">
        <f ca="1">'Project Wakes'!V13*$D13</f>
        <v>0</v>
      </c>
      <c r="W13" s="592">
        <f ca="1">'Project Wakes'!W13*$D13</f>
        <v>0</v>
      </c>
      <c r="X13" s="593">
        <f ca="1">'Project Wakes'!X13*$D13</f>
        <v>0</v>
      </c>
      <c r="Y13" s="593">
        <f ca="1">'Project Wakes'!Y13*$D13</f>
        <v>0</v>
      </c>
      <c r="Z13" s="593">
        <f ca="1">'Project Wakes'!Z13*$D13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590">
        <f>'Project Wakes'!G14*$D14</f>
        <v>0</v>
      </c>
      <c r="H14" s="591">
        <f ca="1">'Project Wakes'!H14*$D14</f>
        <v>0</v>
      </c>
      <c r="I14" s="591">
        <f ca="1">'Project Wakes'!I14*$D14</f>
        <v>0</v>
      </c>
      <c r="J14" s="591">
        <f ca="1">'Project Wakes'!J14*$D14</f>
        <v>0</v>
      </c>
      <c r="K14" s="590">
        <f ca="1">'Project Wakes'!K14*$D14</f>
        <v>0</v>
      </c>
      <c r="L14" s="591">
        <f ca="1">'Project Wakes'!L14*$D14</f>
        <v>0</v>
      </c>
      <c r="M14" s="591">
        <f ca="1">'Project Wakes'!M14*$D14</f>
        <v>0</v>
      </c>
      <c r="N14" s="591">
        <f ca="1">'Project Wakes'!N14*$D14</f>
        <v>0</v>
      </c>
      <c r="O14" s="590">
        <f ca="1">'Project Wakes'!O14*$D14</f>
        <v>0</v>
      </c>
      <c r="P14" s="591">
        <f ca="1">'Project Wakes'!P14*$D14</f>
        <v>0</v>
      </c>
      <c r="Q14" s="591">
        <f ca="1">'Project Wakes'!Q14*$D14</f>
        <v>0</v>
      </c>
      <c r="R14" s="591">
        <f ca="1">'Project Wakes'!R14*$D14</f>
        <v>0</v>
      </c>
      <c r="S14" s="590">
        <f ca="1">'Project Wakes'!S14*$D14</f>
        <v>0</v>
      </c>
      <c r="T14" s="591">
        <f ca="1">'Project Wakes'!T14*$D14</f>
        <v>0</v>
      </c>
      <c r="U14" s="591">
        <f ca="1">'Project Wakes'!U14*$D14</f>
        <v>0.85</v>
      </c>
      <c r="V14" s="591">
        <f ca="1">'Project Wakes'!V14*$D14</f>
        <v>0.85</v>
      </c>
      <c r="W14" s="590">
        <f ca="1">'Project Wakes'!W14*$D14</f>
        <v>0.85</v>
      </c>
      <c r="X14" s="591">
        <f ca="1">'Project Wakes'!X14*$D14</f>
        <v>0.85</v>
      </c>
      <c r="Y14" s="591">
        <f ca="1">'Project Wakes'!Y14*$D14</f>
        <v>0.85</v>
      </c>
      <c r="Z14" s="591">
        <f ca="1">'Project Wakes'!Z14*$D14</f>
        <v>0.85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592">
        <f>'Project Wakes'!G15*$D15</f>
        <v>0</v>
      </c>
      <c r="H15" s="593">
        <f ca="1">'Project Wakes'!H15*$D15</f>
        <v>0</v>
      </c>
      <c r="I15" s="593">
        <f ca="1">'Project Wakes'!I15*$D15</f>
        <v>0</v>
      </c>
      <c r="J15" s="593">
        <f ca="1">'Project Wakes'!J15*$D15</f>
        <v>0</v>
      </c>
      <c r="K15" s="592">
        <f ca="1">'Project Wakes'!K15*$D15</f>
        <v>0</v>
      </c>
      <c r="L15" s="593">
        <f ca="1">'Project Wakes'!L15*$D15</f>
        <v>0</v>
      </c>
      <c r="M15" s="593">
        <f ca="1">'Project Wakes'!M15*$D15</f>
        <v>0</v>
      </c>
      <c r="N15" s="593">
        <f ca="1">'Project Wakes'!N15*$D15</f>
        <v>0</v>
      </c>
      <c r="O15" s="592">
        <f ca="1">'Project Wakes'!O15*$D15</f>
        <v>0</v>
      </c>
      <c r="P15" s="593">
        <f ca="1">'Project Wakes'!P15*$D15</f>
        <v>0</v>
      </c>
      <c r="Q15" s="593">
        <f ca="1">'Project Wakes'!Q15*$D15</f>
        <v>0</v>
      </c>
      <c r="R15" s="593">
        <f ca="1">'Project Wakes'!R15*$D15</f>
        <v>0</v>
      </c>
      <c r="S15" s="592">
        <f ca="1">'Project Wakes'!S15*$D15</f>
        <v>0</v>
      </c>
      <c r="T15" s="593">
        <f ca="1">'Project Wakes'!T15*$D15</f>
        <v>0</v>
      </c>
      <c r="U15" s="593">
        <f ca="1">'Project Wakes'!U15*$D15</f>
        <v>0</v>
      </c>
      <c r="V15" s="593">
        <f ca="1">'Project Wakes'!V15*$D15</f>
        <v>0</v>
      </c>
      <c r="W15" s="592">
        <f ca="1">'Project Wakes'!W15*$D15</f>
        <v>0</v>
      </c>
      <c r="X15" s="593">
        <f ca="1">'Project Wakes'!X15*$D15</f>
        <v>0</v>
      </c>
      <c r="Y15" s="593">
        <f ca="1">'Project Wakes'!Y15*$D15</f>
        <v>0</v>
      </c>
      <c r="Z15" s="593">
        <f ca="1">'Project Wakes'!Z15*$D15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590">
        <f>'Project Wakes'!G16*$D16</f>
        <v>0</v>
      </c>
      <c r="H16" s="591">
        <f ca="1">'Project Wakes'!H16*$D16</f>
        <v>0</v>
      </c>
      <c r="I16" s="591">
        <f ca="1">'Project Wakes'!I16*$D16</f>
        <v>0</v>
      </c>
      <c r="J16" s="591">
        <f ca="1">'Project Wakes'!J16*$D16</f>
        <v>0</v>
      </c>
      <c r="K16" s="590">
        <f ca="1">'Project Wakes'!K16*$D16</f>
        <v>0</v>
      </c>
      <c r="L16" s="591">
        <f ca="1">'Project Wakes'!L16*$D16</f>
        <v>0</v>
      </c>
      <c r="M16" s="591">
        <f ca="1">'Project Wakes'!M16*$D16</f>
        <v>0</v>
      </c>
      <c r="N16" s="591">
        <f ca="1">'Project Wakes'!N16*$D16</f>
        <v>1</v>
      </c>
      <c r="O16" s="590">
        <f ca="1">'Project Wakes'!O16*$D16</f>
        <v>1</v>
      </c>
      <c r="P16" s="591">
        <f ca="1">'Project Wakes'!P16*$D16</f>
        <v>1</v>
      </c>
      <c r="Q16" s="591">
        <f ca="1">'Project Wakes'!Q16*$D16</f>
        <v>1</v>
      </c>
      <c r="R16" s="591">
        <f ca="1">'Project Wakes'!R16*$D16</f>
        <v>1</v>
      </c>
      <c r="S16" s="590">
        <f ca="1">'Project Wakes'!S16*$D16</f>
        <v>2</v>
      </c>
      <c r="T16" s="591">
        <f ca="1">'Project Wakes'!T16*$D16</f>
        <v>2</v>
      </c>
      <c r="U16" s="591">
        <f ca="1">'Project Wakes'!U16*$D16</f>
        <v>2</v>
      </c>
      <c r="V16" s="591">
        <f ca="1">'Project Wakes'!V16*$D16</f>
        <v>2</v>
      </c>
      <c r="W16" s="590">
        <f ca="1">'Project Wakes'!W16*$D16</f>
        <v>2</v>
      </c>
      <c r="X16" s="591">
        <f ca="1">'Project Wakes'!X16*$D16</f>
        <v>2</v>
      </c>
      <c r="Y16" s="591">
        <f ca="1">'Project Wakes'!Y16*$D16</f>
        <v>2</v>
      </c>
      <c r="Z16" s="591">
        <f ca="1">'Project Wakes'!Z16*$D16</f>
        <v>2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590">
        <f>'Project Wakes'!G17*$D17</f>
        <v>0</v>
      </c>
      <c r="H17" s="591">
        <f ca="1">'Project Wakes'!H17*$D17</f>
        <v>0</v>
      </c>
      <c r="I17" s="591">
        <f ca="1">'Project Wakes'!I17*$D17</f>
        <v>0</v>
      </c>
      <c r="J17" s="591">
        <f ca="1">'Project Wakes'!J17*$D17</f>
        <v>0</v>
      </c>
      <c r="K17" s="590">
        <f ca="1">'Project Wakes'!K17*$D17</f>
        <v>0</v>
      </c>
      <c r="L17" s="591">
        <f ca="1">'Project Wakes'!L17*$D17</f>
        <v>0</v>
      </c>
      <c r="M17" s="591">
        <f ca="1">'Project Wakes'!M17*$D17</f>
        <v>0</v>
      </c>
      <c r="N17" s="591">
        <f ca="1">'Project Wakes'!N17*$D17</f>
        <v>0</v>
      </c>
      <c r="O17" s="590">
        <f ca="1">'Project Wakes'!O17*$D17</f>
        <v>0</v>
      </c>
      <c r="P17" s="591">
        <f ca="1">'Project Wakes'!P17*$D17</f>
        <v>0</v>
      </c>
      <c r="Q17" s="591">
        <f ca="1">'Project Wakes'!Q17*$D17</f>
        <v>0</v>
      </c>
      <c r="R17" s="591">
        <f ca="1">'Project Wakes'!R17*$D17</f>
        <v>0</v>
      </c>
      <c r="S17" s="590">
        <f ca="1">'Project Wakes'!S17*$D17</f>
        <v>0</v>
      </c>
      <c r="T17" s="591">
        <f ca="1">'Project Wakes'!T17*$D17</f>
        <v>0</v>
      </c>
      <c r="U17" s="591">
        <f ca="1">'Project Wakes'!U17*$D17</f>
        <v>0</v>
      </c>
      <c r="V17" s="591">
        <f ca="1">'Project Wakes'!V17*$D17</f>
        <v>0</v>
      </c>
      <c r="W17" s="590">
        <f ca="1">'Project Wakes'!W17*$D17</f>
        <v>0</v>
      </c>
      <c r="X17" s="591">
        <f ca="1">'Project Wakes'!X17*$D17</f>
        <v>0</v>
      </c>
      <c r="Y17" s="591">
        <f ca="1">'Project Wakes'!Y17*$D17</f>
        <v>0</v>
      </c>
      <c r="Z17" s="591">
        <f ca="1">'Project Wakes'!Z17*$D17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592">
        <f>'Project Wakes'!G18*$D18</f>
        <v>0</v>
      </c>
      <c r="H18" s="593">
        <f ca="1">'Project Wakes'!H18*$D18</f>
        <v>0</v>
      </c>
      <c r="I18" s="593">
        <f ca="1">'Project Wakes'!I18*$D18</f>
        <v>0</v>
      </c>
      <c r="J18" s="593">
        <f ca="1">'Project Wakes'!J18*$D18</f>
        <v>0</v>
      </c>
      <c r="K18" s="592">
        <f ca="1">'Project Wakes'!K18*$D18</f>
        <v>0</v>
      </c>
      <c r="L18" s="593">
        <f ca="1">'Project Wakes'!L18*$D18</f>
        <v>0</v>
      </c>
      <c r="M18" s="593">
        <f ca="1">'Project Wakes'!M18*$D18</f>
        <v>0</v>
      </c>
      <c r="N18" s="593">
        <f ca="1">'Project Wakes'!N18*$D18</f>
        <v>0</v>
      </c>
      <c r="O18" s="592">
        <f ca="1">'Project Wakes'!O18*$D18</f>
        <v>0</v>
      </c>
      <c r="P18" s="593">
        <f ca="1">'Project Wakes'!P18*$D18</f>
        <v>0</v>
      </c>
      <c r="Q18" s="593">
        <f ca="1">'Project Wakes'!Q18*$D18</f>
        <v>0</v>
      </c>
      <c r="R18" s="593">
        <f ca="1">'Project Wakes'!R18*$D18</f>
        <v>0</v>
      </c>
      <c r="S18" s="592">
        <f ca="1">'Project Wakes'!S18*$D18</f>
        <v>0</v>
      </c>
      <c r="T18" s="593">
        <f ca="1">'Project Wakes'!T18*$D18</f>
        <v>0</v>
      </c>
      <c r="U18" s="593">
        <f ca="1">'Project Wakes'!U18*$D18</f>
        <v>0</v>
      </c>
      <c r="V18" s="593">
        <f ca="1">'Project Wakes'!V18*$D18</f>
        <v>0</v>
      </c>
      <c r="W18" s="592">
        <f ca="1">'Project Wakes'!W18*$D18</f>
        <v>0</v>
      </c>
      <c r="X18" s="593">
        <f ca="1">'Project Wakes'!X18*$D18</f>
        <v>0</v>
      </c>
      <c r="Y18" s="593">
        <f ca="1">'Project Wakes'!Y18*$D18</f>
        <v>0</v>
      </c>
      <c r="Z18" s="593">
        <f ca="1">'Project Wakes'!Z18*$D18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590">
        <f>'Project Wakes'!G19*$D19</f>
        <v>0</v>
      </c>
      <c r="H19" s="591">
        <f ca="1">'Project Wakes'!H19*$D19</f>
        <v>0</v>
      </c>
      <c r="I19" s="591">
        <f ca="1">'Project Wakes'!I19*$D19</f>
        <v>0</v>
      </c>
      <c r="J19" s="591">
        <f ca="1">'Project Wakes'!J19*$D19</f>
        <v>0</v>
      </c>
      <c r="K19" s="590">
        <f ca="1">'Project Wakes'!K19*$D19</f>
        <v>0</v>
      </c>
      <c r="L19" s="591">
        <f ca="1">'Project Wakes'!L19*$D19</f>
        <v>0</v>
      </c>
      <c r="M19" s="591">
        <f ca="1">'Project Wakes'!M19*$D19</f>
        <v>0</v>
      </c>
      <c r="N19" s="591">
        <f ca="1">'Project Wakes'!N19*$D19</f>
        <v>0</v>
      </c>
      <c r="O19" s="590">
        <f ca="1">'Project Wakes'!O19*$D19</f>
        <v>0</v>
      </c>
      <c r="P19" s="591">
        <f ca="1">'Project Wakes'!P19*$D19</f>
        <v>0</v>
      </c>
      <c r="Q19" s="591">
        <f ca="1">'Project Wakes'!Q19*$D19</f>
        <v>0</v>
      </c>
      <c r="R19" s="591">
        <f ca="1">'Project Wakes'!R19*$D19</f>
        <v>0</v>
      </c>
      <c r="S19" s="590">
        <f ca="1">'Project Wakes'!S19*$D19</f>
        <v>0</v>
      </c>
      <c r="T19" s="591">
        <f ca="1">'Project Wakes'!T19*$D19</f>
        <v>0</v>
      </c>
      <c r="U19" s="591">
        <f ca="1">'Project Wakes'!U19*$D19</f>
        <v>0</v>
      </c>
      <c r="V19" s="591">
        <f ca="1">'Project Wakes'!V19*$D19</f>
        <v>0</v>
      </c>
      <c r="W19" s="590">
        <f ca="1">'Project Wakes'!W19*$D19</f>
        <v>0</v>
      </c>
      <c r="X19" s="591">
        <f ca="1">'Project Wakes'!X19*$D19</f>
        <v>0</v>
      </c>
      <c r="Y19" s="591">
        <f ca="1">'Project Wakes'!Y19*$D19</f>
        <v>0</v>
      </c>
      <c r="Z19" s="591">
        <f ca="1">'Project Wakes'!Z19*$D19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590">
        <f>'Project Wakes'!G20*$D20</f>
        <v>0</v>
      </c>
      <c r="H20" s="591">
        <f ca="1">'Project Wakes'!H20*$D20</f>
        <v>0</v>
      </c>
      <c r="I20" s="591">
        <f ca="1">'Project Wakes'!I20*$D20</f>
        <v>0</v>
      </c>
      <c r="J20" s="591">
        <f ca="1">'Project Wakes'!J20*$D20</f>
        <v>0</v>
      </c>
      <c r="K20" s="590">
        <f ca="1">'Project Wakes'!K20*$D20</f>
        <v>0</v>
      </c>
      <c r="L20" s="591">
        <f ca="1">'Project Wakes'!L20*$D20</f>
        <v>0</v>
      </c>
      <c r="M20" s="591">
        <f ca="1">'Project Wakes'!M20*$D20</f>
        <v>0</v>
      </c>
      <c r="N20" s="591">
        <f ca="1">'Project Wakes'!N20*$D20</f>
        <v>0</v>
      </c>
      <c r="O20" s="590">
        <f ca="1">'Project Wakes'!O20*$D20</f>
        <v>0</v>
      </c>
      <c r="P20" s="591">
        <f ca="1">'Project Wakes'!P20*$D20</f>
        <v>0</v>
      </c>
      <c r="Q20" s="591">
        <f ca="1">'Project Wakes'!Q20*$D20</f>
        <v>0</v>
      </c>
      <c r="R20" s="591">
        <f ca="1">'Project Wakes'!R20*$D20</f>
        <v>0</v>
      </c>
      <c r="S20" s="590">
        <f ca="1">'Project Wakes'!S20*$D20</f>
        <v>0</v>
      </c>
      <c r="T20" s="591">
        <f ca="1">'Project Wakes'!T20*$D20</f>
        <v>0</v>
      </c>
      <c r="U20" s="591">
        <f ca="1">'Project Wakes'!U20*$D20</f>
        <v>0</v>
      </c>
      <c r="V20" s="591">
        <f ca="1">'Project Wakes'!V20*$D20</f>
        <v>0</v>
      </c>
      <c r="W20" s="590">
        <f ca="1">'Project Wakes'!W20*$D20</f>
        <v>0</v>
      </c>
      <c r="X20" s="591">
        <f ca="1">'Project Wakes'!X20*$D20</f>
        <v>0</v>
      </c>
      <c r="Y20" s="591">
        <f ca="1">'Project Wakes'!Y20*$D20</f>
        <v>0</v>
      </c>
      <c r="Z20" s="591">
        <f ca="1">'Project Wakes'!Z20*$D20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592">
        <f>'Project Wakes'!G21*$D21</f>
        <v>0</v>
      </c>
      <c r="H21" s="593">
        <f ca="1">'Project Wakes'!H21*$D21</f>
        <v>0</v>
      </c>
      <c r="I21" s="593">
        <f ca="1">'Project Wakes'!I21*$D21</f>
        <v>0</v>
      </c>
      <c r="J21" s="593">
        <f ca="1">'Project Wakes'!J21*$D21</f>
        <v>0</v>
      </c>
      <c r="K21" s="592">
        <f ca="1">'Project Wakes'!K21*$D21</f>
        <v>0</v>
      </c>
      <c r="L21" s="593">
        <f ca="1">'Project Wakes'!L21*$D21</f>
        <v>0</v>
      </c>
      <c r="M21" s="593">
        <f ca="1">'Project Wakes'!M21*$D21</f>
        <v>0</v>
      </c>
      <c r="N21" s="593">
        <f ca="1">'Project Wakes'!N21*$D21</f>
        <v>0</v>
      </c>
      <c r="O21" s="592">
        <f ca="1">'Project Wakes'!O21*$D21</f>
        <v>0</v>
      </c>
      <c r="P21" s="593">
        <f ca="1">'Project Wakes'!P21*$D21</f>
        <v>0</v>
      </c>
      <c r="Q21" s="593">
        <f ca="1">'Project Wakes'!Q21*$D21</f>
        <v>0</v>
      </c>
      <c r="R21" s="593">
        <f ca="1">'Project Wakes'!R21*$D21</f>
        <v>0</v>
      </c>
      <c r="S21" s="592">
        <f ca="1">'Project Wakes'!S21*$D21</f>
        <v>0</v>
      </c>
      <c r="T21" s="593">
        <f ca="1">'Project Wakes'!T21*$D21</f>
        <v>0</v>
      </c>
      <c r="U21" s="593">
        <f ca="1">'Project Wakes'!U21*$D21</f>
        <v>0</v>
      </c>
      <c r="V21" s="593">
        <f ca="1">'Project Wakes'!V21*$D21</f>
        <v>0</v>
      </c>
      <c r="W21" s="592">
        <f ca="1">'Project Wakes'!W21*$D21</f>
        <v>0</v>
      </c>
      <c r="X21" s="593">
        <f ca="1">'Project Wakes'!X21*$D21</f>
        <v>3</v>
      </c>
      <c r="Y21" s="593">
        <f ca="1">'Project Wakes'!Y21*$D21</f>
        <v>3</v>
      </c>
      <c r="Z21" s="593">
        <f ca="1">'Project Wakes'!Z21*$D21</f>
        <v>3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590">
        <f>'Project Wakes'!G22*$D22</f>
        <v>0</v>
      </c>
      <c r="H22" s="591">
        <f ca="1">'Project Wakes'!H22*$D22</f>
        <v>0</v>
      </c>
      <c r="I22" s="591">
        <f ca="1">'Project Wakes'!I22*$D22</f>
        <v>0</v>
      </c>
      <c r="J22" s="591">
        <f ca="1">'Project Wakes'!J22*$D22</f>
        <v>0</v>
      </c>
      <c r="K22" s="590">
        <f ca="1">'Project Wakes'!K22*$D22</f>
        <v>0</v>
      </c>
      <c r="L22" s="591">
        <f ca="1">'Project Wakes'!L22*$D22</f>
        <v>0</v>
      </c>
      <c r="M22" s="591">
        <f ca="1">'Project Wakes'!M22*$D22</f>
        <v>0</v>
      </c>
      <c r="N22" s="591">
        <f ca="1">'Project Wakes'!N22*$D22</f>
        <v>0</v>
      </c>
      <c r="O22" s="590">
        <f ca="1">'Project Wakes'!O22*$D22</f>
        <v>0</v>
      </c>
      <c r="P22" s="591">
        <f ca="1">'Project Wakes'!P22*$D22</f>
        <v>0</v>
      </c>
      <c r="Q22" s="591">
        <f ca="1">'Project Wakes'!Q22*$D22</f>
        <v>0</v>
      </c>
      <c r="R22" s="591">
        <f ca="1">'Project Wakes'!R22*$D22</f>
        <v>0</v>
      </c>
      <c r="S22" s="590">
        <f ca="1">'Project Wakes'!S22*$D22</f>
        <v>0</v>
      </c>
      <c r="T22" s="591">
        <f ca="1">'Project Wakes'!T22*$D22</f>
        <v>0</v>
      </c>
      <c r="U22" s="591">
        <f ca="1">'Project Wakes'!U22*$D22</f>
        <v>0</v>
      </c>
      <c r="V22" s="591">
        <f ca="1">'Project Wakes'!V22*$D22</f>
        <v>0</v>
      </c>
      <c r="W22" s="590">
        <f ca="1">'Project Wakes'!W22*$D22</f>
        <v>0</v>
      </c>
      <c r="X22" s="591">
        <f ca="1">'Project Wakes'!X22*$D22</f>
        <v>0</v>
      </c>
      <c r="Y22" s="591">
        <f ca="1">'Project Wakes'!Y22*$D22</f>
        <v>0</v>
      </c>
      <c r="Z22" s="591">
        <f ca="1">'Project Wakes'!Z22*$D22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590">
        <f>'Project Wakes'!G23*$D23</f>
        <v>0</v>
      </c>
      <c r="H23" s="591">
        <f ca="1">'Project Wakes'!H23*$D23</f>
        <v>0</v>
      </c>
      <c r="I23" s="591">
        <f ca="1">'Project Wakes'!I23*$D23</f>
        <v>0</v>
      </c>
      <c r="J23" s="591">
        <f ca="1">'Project Wakes'!J23*$D23</f>
        <v>0</v>
      </c>
      <c r="K23" s="590">
        <f ca="1">'Project Wakes'!K23*$D23</f>
        <v>0</v>
      </c>
      <c r="L23" s="591">
        <f ca="1">'Project Wakes'!L23*$D23</f>
        <v>0</v>
      </c>
      <c r="M23" s="591">
        <f ca="1">'Project Wakes'!M23*$D23</f>
        <v>0</v>
      </c>
      <c r="N23" s="591">
        <f ca="1">'Project Wakes'!N23*$D23</f>
        <v>0</v>
      </c>
      <c r="O23" s="590">
        <f ca="1">'Project Wakes'!O23*$D23</f>
        <v>0</v>
      </c>
      <c r="P23" s="591">
        <f ca="1">'Project Wakes'!P23*$D23</f>
        <v>0</v>
      </c>
      <c r="Q23" s="591">
        <f ca="1">'Project Wakes'!Q23*$D23</f>
        <v>0</v>
      </c>
      <c r="R23" s="591">
        <f ca="1">'Project Wakes'!R23*$D23</f>
        <v>0</v>
      </c>
      <c r="S23" s="590">
        <f ca="1">'Project Wakes'!S23*$D23</f>
        <v>0</v>
      </c>
      <c r="T23" s="591">
        <f ca="1">'Project Wakes'!T23*$D23</f>
        <v>0</v>
      </c>
      <c r="U23" s="591">
        <f ca="1">'Project Wakes'!U23*$D23</f>
        <v>0</v>
      </c>
      <c r="V23" s="591">
        <f ca="1">'Project Wakes'!V23*$D23</f>
        <v>0</v>
      </c>
      <c r="W23" s="590">
        <f ca="1">'Project Wakes'!W23*$D23</f>
        <v>0</v>
      </c>
      <c r="X23" s="591">
        <f ca="1">'Project Wakes'!X23*$D23</f>
        <v>0</v>
      </c>
      <c r="Y23" s="591">
        <f ca="1">'Project Wakes'!Y23*$D23</f>
        <v>0</v>
      </c>
      <c r="Z23" s="591">
        <f ca="1">'Project Wakes'!Z23*$D23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590">
        <f>'Project Wakes'!G24*$D24</f>
        <v>0</v>
      </c>
      <c r="H24" s="591">
        <f ca="1">'Project Wakes'!H24*$D24</f>
        <v>0</v>
      </c>
      <c r="I24" s="591">
        <f ca="1">'Project Wakes'!I24*$D24</f>
        <v>0</v>
      </c>
      <c r="J24" s="591">
        <f ca="1">'Project Wakes'!J24*$D24</f>
        <v>0</v>
      </c>
      <c r="K24" s="590">
        <f ca="1">'Project Wakes'!K24*$D24</f>
        <v>0</v>
      </c>
      <c r="L24" s="591">
        <f ca="1">'Project Wakes'!L24*$D24</f>
        <v>0</v>
      </c>
      <c r="M24" s="591">
        <f ca="1">'Project Wakes'!M24*$D24</f>
        <v>0</v>
      </c>
      <c r="N24" s="591">
        <f ca="1">'Project Wakes'!N24*$D24</f>
        <v>0</v>
      </c>
      <c r="O24" s="590">
        <f ca="1">'Project Wakes'!O24*$D24</f>
        <v>0</v>
      </c>
      <c r="P24" s="591">
        <f ca="1">'Project Wakes'!P24*$D24</f>
        <v>0</v>
      </c>
      <c r="Q24" s="591">
        <f ca="1">'Project Wakes'!Q24*$D24</f>
        <v>0</v>
      </c>
      <c r="R24" s="591">
        <f ca="1">'Project Wakes'!R24*$D24</f>
        <v>0</v>
      </c>
      <c r="S24" s="590">
        <f ca="1">'Project Wakes'!S24*$D24</f>
        <v>0</v>
      </c>
      <c r="T24" s="591">
        <f ca="1">'Project Wakes'!T24*$D24</f>
        <v>0</v>
      </c>
      <c r="U24" s="591">
        <f ca="1">'Project Wakes'!U24*$D24</f>
        <v>0</v>
      </c>
      <c r="V24" s="591">
        <f ca="1">'Project Wakes'!V24*$D24</f>
        <v>0</v>
      </c>
      <c r="W24" s="590">
        <f ca="1">'Project Wakes'!W24*$D24</f>
        <v>0</v>
      </c>
      <c r="X24" s="591">
        <f ca="1">'Project Wakes'!X24*$D24</f>
        <v>0</v>
      </c>
      <c r="Y24" s="591">
        <f ca="1">'Project Wakes'!Y24*$D24</f>
        <v>1.5</v>
      </c>
      <c r="Z24" s="591">
        <f ca="1">'Project Wakes'!Z24*$D24</f>
        <v>1.5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590">
        <f>'Project Wakes'!G25*$D25</f>
        <v>0</v>
      </c>
      <c r="H25" s="591">
        <f ca="1">'Project Wakes'!H25*$D25</f>
        <v>0</v>
      </c>
      <c r="I25" s="591">
        <f ca="1">'Project Wakes'!I25*$D25</f>
        <v>0</v>
      </c>
      <c r="J25" s="591">
        <f ca="1">'Project Wakes'!J25*$D25</f>
        <v>0</v>
      </c>
      <c r="K25" s="590">
        <f ca="1">'Project Wakes'!K25*$D25</f>
        <v>0</v>
      </c>
      <c r="L25" s="591">
        <f ca="1">'Project Wakes'!L25*$D25</f>
        <v>0</v>
      </c>
      <c r="M25" s="591">
        <f ca="1">'Project Wakes'!M25*$D25</f>
        <v>0</v>
      </c>
      <c r="N25" s="591">
        <f ca="1">'Project Wakes'!N25*$D25</f>
        <v>0</v>
      </c>
      <c r="O25" s="590">
        <f ca="1">'Project Wakes'!O25*$D25</f>
        <v>0</v>
      </c>
      <c r="P25" s="591">
        <f ca="1">'Project Wakes'!P25*$D25</f>
        <v>0</v>
      </c>
      <c r="Q25" s="591">
        <f ca="1">'Project Wakes'!Q25*$D25</f>
        <v>0</v>
      </c>
      <c r="R25" s="591">
        <f ca="1">'Project Wakes'!R25*$D25</f>
        <v>0</v>
      </c>
      <c r="S25" s="590">
        <f ca="1">'Project Wakes'!S25*$D25</f>
        <v>0</v>
      </c>
      <c r="T25" s="591">
        <f ca="1">'Project Wakes'!T25*$D25</f>
        <v>0</v>
      </c>
      <c r="U25" s="591">
        <f ca="1">'Project Wakes'!U25*$D25</f>
        <v>0</v>
      </c>
      <c r="V25" s="591">
        <f ca="1">'Project Wakes'!V25*$D25</f>
        <v>0</v>
      </c>
      <c r="W25" s="590">
        <f ca="1">'Project Wakes'!W25*$D25</f>
        <v>0</v>
      </c>
      <c r="X25" s="591">
        <f ca="1">'Project Wakes'!X25*$D25</f>
        <v>0</v>
      </c>
      <c r="Y25" s="591">
        <f ca="1">'Project Wakes'!Y25*$D25</f>
        <v>0</v>
      </c>
      <c r="Z25" s="591">
        <f ca="1">'Project Wakes'!Z25*$D25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592">
        <f>'Project Wakes'!G26*$D26</f>
        <v>0</v>
      </c>
      <c r="H26" s="593">
        <f ca="1">'Project Wakes'!H26*$D26</f>
        <v>0</v>
      </c>
      <c r="I26" s="593">
        <f ca="1">'Project Wakes'!I26*$D26</f>
        <v>0</v>
      </c>
      <c r="J26" s="593">
        <f ca="1">'Project Wakes'!J26*$D26</f>
        <v>0</v>
      </c>
      <c r="K26" s="592">
        <f ca="1">'Project Wakes'!K26*$D26</f>
        <v>0</v>
      </c>
      <c r="L26" s="593">
        <f ca="1">'Project Wakes'!L26*$D26</f>
        <v>0</v>
      </c>
      <c r="M26" s="593">
        <f ca="1">'Project Wakes'!M26*$D26</f>
        <v>0</v>
      </c>
      <c r="N26" s="593">
        <f ca="1">'Project Wakes'!N26*$D26</f>
        <v>0</v>
      </c>
      <c r="O26" s="592">
        <f ca="1">'Project Wakes'!O26*$D26</f>
        <v>0</v>
      </c>
      <c r="P26" s="593">
        <f ca="1">'Project Wakes'!P26*$D26</f>
        <v>0</v>
      </c>
      <c r="Q26" s="593">
        <f ca="1">'Project Wakes'!Q26*$D26</f>
        <v>0</v>
      </c>
      <c r="R26" s="593">
        <f ca="1">'Project Wakes'!R26*$D26</f>
        <v>0</v>
      </c>
      <c r="S26" s="592">
        <f ca="1">'Project Wakes'!S26*$D26</f>
        <v>0</v>
      </c>
      <c r="T26" s="593">
        <f ca="1">'Project Wakes'!T26*$D26</f>
        <v>0</v>
      </c>
      <c r="U26" s="593">
        <f ca="1">'Project Wakes'!U26*$D26</f>
        <v>0</v>
      </c>
      <c r="V26" s="593">
        <f ca="1">'Project Wakes'!V26*$D26</f>
        <v>0</v>
      </c>
      <c r="W26" s="592">
        <f ca="1">'Project Wakes'!W26*$D26</f>
        <v>0</v>
      </c>
      <c r="X26" s="593">
        <f ca="1">'Project Wakes'!X26*$D26</f>
        <v>0</v>
      </c>
      <c r="Y26" s="593">
        <f ca="1">'Project Wakes'!Y26*$D26</f>
        <v>0</v>
      </c>
      <c r="Z26" s="593">
        <f ca="1">'Project Wakes'!Z26*$D26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590">
        <f>'Project Wakes'!G27*$D27</f>
        <v>0</v>
      </c>
      <c r="H27" s="591">
        <f ca="1">'Project Wakes'!H27*$D27</f>
        <v>0</v>
      </c>
      <c r="I27" s="591">
        <f ca="1">'Project Wakes'!I27*$D27</f>
        <v>0</v>
      </c>
      <c r="J27" s="591">
        <f ca="1">'Project Wakes'!J27*$D27</f>
        <v>0</v>
      </c>
      <c r="K27" s="590">
        <f ca="1">'Project Wakes'!K27*$D27</f>
        <v>0</v>
      </c>
      <c r="L27" s="591">
        <f ca="1">'Project Wakes'!L27*$D27</f>
        <v>0</v>
      </c>
      <c r="M27" s="591">
        <f ca="1">'Project Wakes'!M27*$D27</f>
        <v>0</v>
      </c>
      <c r="N27" s="591">
        <f ca="1">'Project Wakes'!N27*$D27</f>
        <v>0</v>
      </c>
      <c r="O27" s="590">
        <f ca="1">'Project Wakes'!O27*$D27</f>
        <v>0</v>
      </c>
      <c r="P27" s="591">
        <f ca="1">'Project Wakes'!P27*$D27</f>
        <v>0</v>
      </c>
      <c r="Q27" s="591">
        <f ca="1">'Project Wakes'!Q27*$D27</f>
        <v>0</v>
      </c>
      <c r="R27" s="591">
        <f ca="1">'Project Wakes'!R27*$D27</f>
        <v>0</v>
      </c>
      <c r="S27" s="590">
        <f ca="1">'Project Wakes'!S27*$D27</f>
        <v>0</v>
      </c>
      <c r="T27" s="591">
        <f ca="1">'Project Wakes'!T27*$D27</f>
        <v>0</v>
      </c>
      <c r="U27" s="591">
        <f ca="1">'Project Wakes'!U27*$D27</f>
        <v>0</v>
      </c>
      <c r="V27" s="591">
        <f ca="1">'Project Wakes'!V27*$D27</f>
        <v>0</v>
      </c>
      <c r="W27" s="590">
        <f ca="1">'Project Wakes'!W27*$D27</f>
        <v>0</v>
      </c>
      <c r="X27" s="591">
        <f ca="1">'Project Wakes'!X27*$D27</f>
        <v>0</v>
      </c>
      <c r="Y27" s="591">
        <f ca="1">'Project Wakes'!Y27*$D27</f>
        <v>0</v>
      </c>
      <c r="Z27" s="591">
        <f ca="1">'Project Wakes'!Z27*$D27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590">
        <f>'Project Wakes'!G28*$D28</f>
        <v>0</v>
      </c>
      <c r="H28" s="591">
        <f ca="1">'Project Wakes'!H28*$D28</f>
        <v>0</v>
      </c>
      <c r="I28" s="591">
        <f ca="1">'Project Wakes'!I28*$D28</f>
        <v>0</v>
      </c>
      <c r="J28" s="591">
        <f ca="1">'Project Wakes'!J28*$D28</f>
        <v>0</v>
      </c>
      <c r="K28" s="590">
        <f ca="1">'Project Wakes'!K28*$D28</f>
        <v>0</v>
      </c>
      <c r="L28" s="591">
        <f ca="1">'Project Wakes'!L28*$D28</f>
        <v>0</v>
      </c>
      <c r="M28" s="591">
        <f ca="1">'Project Wakes'!M28*$D28</f>
        <v>0</v>
      </c>
      <c r="N28" s="591">
        <f ca="1">'Project Wakes'!N28*$D28</f>
        <v>0</v>
      </c>
      <c r="O28" s="590">
        <f ca="1">'Project Wakes'!O28*$D28</f>
        <v>0</v>
      </c>
      <c r="P28" s="591">
        <f ca="1">'Project Wakes'!P28*$D28</f>
        <v>0</v>
      </c>
      <c r="Q28" s="591">
        <f ca="1">'Project Wakes'!Q28*$D28</f>
        <v>0</v>
      </c>
      <c r="R28" s="591">
        <f ca="1">'Project Wakes'!R28*$D28</f>
        <v>0</v>
      </c>
      <c r="S28" s="590">
        <f ca="1">'Project Wakes'!S28*$D28</f>
        <v>0</v>
      </c>
      <c r="T28" s="591">
        <f ca="1">'Project Wakes'!T28*$D28</f>
        <v>0</v>
      </c>
      <c r="U28" s="591">
        <f ca="1">'Project Wakes'!U28*$D28</f>
        <v>0</v>
      </c>
      <c r="V28" s="591">
        <f ca="1">'Project Wakes'!V28*$D28</f>
        <v>0</v>
      </c>
      <c r="W28" s="590">
        <f ca="1">'Project Wakes'!W28*$D28</f>
        <v>0</v>
      </c>
      <c r="X28" s="591">
        <f ca="1">'Project Wakes'!X28*$D28</f>
        <v>0</v>
      </c>
      <c r="Y28" s="591">
        <f ca="1">'Project Wakes'!Y28*$D28</f>
        <v>0</v>
      </c>
      <c r="Z28" s="591">
        <f ca="1">'Project Wakes'!Z28*$D28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590">
        <f>'Project Wakes'!G29*$D29</f>
        <v>0</v>
      </c>
      <c r="H29" s="591">
        <f ca="1">'Project Wakes'!H29*$D29</f>
        <v>0</v>
      </c>
      <c r="I29" s="591">
        <f ca="1">'Project Wakes'!I29*$D29</f>
        <v>0</v>
      </c>
      <c r="J29" s="591">
        <f ca="1">'Project Wakes'!J29*$D29</f>
        <v>0</v>
      </c>
      <c r="K29" s="590">
        <f ca="1">'Project Wakes'!K29*$D29</f>
        <v>0</v>
      </c>
      <c r="L29" s="591">
        <f ca="1">'Project Wakes'!L29*$D29</f>
        <v>0</v>
      </c>
      <c r="M29" s="591">
        <f ca="1">'Project Wakes'!M29*$D29</f>
        <v>0</v>
      </c>
      <c r="N29" s="591">
        <f ca="1">'Project Wakes'!N29*$D29</f>
        <v>0</v>
      </c>
      <c r="O29" s="590">
        <f ca="1">'Project Wakes'!O29*$D29</f>
        <v>0</v>
      </c>
      <c r="P29" s="591">
        <f ca="1">'Project Wakes'!P29*$D29</f>
        <v>0</v>
      </c>
      <c r="Q29" s="591">
        <f ca="1">'Project Wakes'!Q29*$D29</f>
        <v>0</v>
      </c>
      <c r="R29" s="591">
        <f ca="1">'Project Wakes'!R29*$D29</f>
        <v>0</v>
      </c>
      <c r="S29" s="590">
        <f ca="1">'Project Wakes'!S29*$D29</f>
        <v>0</v>
      </c>
      <c r="T29" s="591">
        <f ca="1">'Project Wakes'!T29*$D29</f>
        <v>0</v>
      </c>
      <c r="U29" s="591">
        <f ca="1">'Project Wakes'!U29*$D29</f>
        <v>0</v>
      </c>
      <c r="V29" s="591">
        <f ca="1">'Project Wakes'!V29*$D29</f>
        <v>0</v>
      </c>
      <c r="W29" s="590">
        <f ca="1">'Project Wakes'!W29*$D29</f>
        <v>0</v>
      </c>
      <c r="X29" s="591">
        <f ca="1">'Project Wakes'!X29*$D29</f>
        <v>0</v>
      </c>
      <c r="Y29" s="591">
        <f ca="1">'Project Wakes'!Y29*$D29</f>
        <v>0</v>
      </c>
      <c r="Z29" s="591">
        <f ca="1">'Project Wakes'!Z29*$D29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590">
        <f>'Project Wakes'!G30*$D30</f>
        <v>0</v>
      </c>
      <c r="H30" s="591">
        <f ca="1">'Project Wakes'!H30*$D30</f>
        <v>0</v>
      </c>
      <c r="I30" s="591">
        <f ca="1">'Project Wakes'!I30*$D30</f>
        <v>0</v>
      </c>
      <c r="J30" s="591">
        <f ca="1">'Project Wakes'!J30*$D30</f>
        <v>0</v>
      </c>
      <c r="K30" s="590">
        <f ca="1">'Project Wakes'!K30*$D30</f>
        <v>0</v>
      </c>
      <c r="L30" s="591">
        <f ca="1">'Project Wakes'!L30*$D30</f>
        <v>0</v>
      </c>
      <c r="M30" s="591">
        <f ca="1">'Project Wakes'!M30*$D30</f>
        <v>0</v>
      </c>
      <c r="N30" s="591">
        <f ca="1">'Project Wakes'!N30*$D30</f>
        <v>0</v>
      </c>
      <c r="O30" s="590">
        <f ca="1">'Project Wakes'!O30*$D30</f>
        <v>0</v>
      </c>
      <c r="P30" s="591">
        <f ca="1">'Project Wakes'!P30*$D30</f>
        <v>0</v>
      </c>
      <c r="Q30" s="591">
        <f ca="1">'Project Wakes'!Q30*$D30</f>
        <v>0</v>
      </c>
      <c r="R30" s="591">
        <f ca="1">'Project Wakes'!R30*$D30</f>
        <v>0</v>
      </c>
      <c r="S30" s="590">
        <f ca="1">'Project Wakes'!S30*$D30</f>
        <v>0</v>
      </c>
      <c r="T30" s="591">
        <f ca="1">'Project Wakes'!T30*$D30</f>
        <v>0</v>
      </c>
      <c r="U30" s="591">
        <f ca="1">'Project Wakes'!U30*$D30</f>
        <v>0</v>
      </c>
      <c r="V30" s="591">
        <f ca="1">'Project Wakes'!V30*$D30</f>
        <v>0</v>
      </c>
      <c r="W30" s="590">
        <f ca="1">'Project Wakes'!W30*$D30</f>
        <v>0</v>
      </c>
      <c r="X30" s="591">
        <f ca="1">'Project Wakes'!X30*$D30</f>
        <v>0</v>
      </c>
      <c r="Y30" s="591">
        <f ca="1">'Project Wakes'!Y30*$D30</f>
        <v>0</v>
      </c>
      <c r="Z30" s="591">
        <f ca="1">'Project Wakes'!Z30*$D30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592">
        <f>'Project Wakes'!G31*$D31</f>
        <v>0</v>
      </c>
      <c r="H31" s="593">
        <f ca="1">'Project Wakes'!H31*$D31</f>
        <v>0</v>
      </c>
      <c r="I31" s="593">
        <f ca="1">'Project Wakes'!I31*$D31</f>
        <v>0</v>
      </c>
      <c r="J31" s="593">
        <f ca="1">'Project Wakes'!J31*$D31</f>
        <v>0</v>
      </c>
      <c r="K31" s="592">
        <f ca="1">'Project Wakes'!K31*$D31</f>
        <v>0</v>
      </c>
      <c r="L31" s="593">
        <f ca="1">'Project Wakes'!L31*$D31</f>
        <v>0</v>
      </c>
      <c r="M31" s="593">
        <f ca="1">'Project Wakes'!M31*$D31</f>
        <v>0</v>
      </c>
      <c r="N31" s="593">
        <f ca="1">'Project Wakes'!N31*$D31</f>
        <v>0</v>
      </c>
      <c r="O31" s="592">
        <f ca="1">'Project Wakes'!O31*$D31</f>
        <v>0</v>
      </c>
      <c r="P31" s="593">
        <f ca="1">'Project Wakes'!P31*$D31</f>
        <v>0</v>
      </c>
      <c r="Q31" s="593">
        <f ca="1">'Project Wakes'!Q31*$D31</f>
        <v>0</v>
      </c>
      <c r="R31" s="593">
        <f ca="1">'Project Wakes'!R31*$D31</f>
        <v>0</v>
      </c>
      <c r="S31" s="592">
        <f ca="1">'Project Wakes'!S31*$D31</f>
        <v>0</v>
      </c>
      <c r="T31" s="593">
        <f ca="1">'Project Wakes'!T31*$D31</f>
        <v>0</v>
      </c>
      <c r="U31" s="593">
        <f ca="1">'Project Wakes'!U31*$D31</f>
        <v>0</v>
      </c>
      <c r="V31" s="593">
        <f ca="1">'Project Wakes'!V31*$D31</f>
        <v>0</v>
      </c>
      <c r="W31" s="592">
        <f ca="1">'Project Wakes'!W31*$D31</f>
        <v>0</v>
      </c>
      <c r="X31" s="593">
        <f ca="1">'Project Wakes'!X31*$D31</f>
        <v>0</v>
      </c>
      <c r="Y31" s="593">
        <f ca="1">'Project Wakes'!Y31*$D31</f>
        <v>0</v>
      </c>
      <c r="Z31" s="593">
        <f ca="1">'Project Wakes'!Z31*$D31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590">
        <f>'Project Wakes'!G32*$D32</f>
        <v>0</v>
      </c>
      <c r="H32" s="591">
        <f ca="1">'Project Wakes'!H32*$D32</f>
        <v>0</v>
      </c>
      <c r="I32" s="591">
        <f ca="1">'Project Wakes'!I32*$D32</f>
        <v>0</v>
      </c>
      <c r="J32" s="591">
        <f ca="1">'Project Wakes'!J32*$D32</f>
        <v>0</v>
      </c>
      <c r="K32" s="590">
        <f ca="1">'Project Wakes'!K32*$D32</f>
        <v>0</v>
      </c>
      <c r="L32" s="591">
        <f ca="1">'Project Wakes'!L32*$D32</f>
        <v>0</v>
      </c>
      <c r="M32" s="591">
        <f ca="1">'Project Wakes'!M32*$D32</f>
        <v>0</v>
      </c>
      <c r="N32" s="591">
        <f ca="1">'Project Wakes'!N32*$D32</f>
        <v>0</v>
      </c>
      <c r="O32" s="590">
        <f ca="1">'Project Wakes'!O32*$D32</f>
        <v>0</v>
      </c>
      <c r="P32" s="591">
        <f ca="1">'Project Wakes'!P32*$D32</f>
        <v>0</v>
      </c>
      <c r="Q32" s="591">
        <f ca="1">'Project Wakes'!Q32*$D32</f>
        <v>0</v>
      </c>
      <c r="R32" s="591">
        <f ca="1">'Project Wakes'!R32*$D32</f>
        <v>0</v>
      </c>
      <c r="S32" s="590">
        <f ca="1">'Project Wakes'!S32*$D32</f>
        <v>0</v>
      </c>
      <c r="T32" s="591">
        <f ca="1">'Project Wakes'!T32*$D32</f>
        <v>0</v>
      </c>
      <c r="U32" s="591">
        <f ca="1">'Project Wakes'!U32*$D32</f>
        <v>0</v>
      </c>
      <c r="V32" s="591">
        <f ca="1">'Project Wakes'!V32*$D32</f>
        <v>0</v>
      </c>
      <c r="W32" s="590">
        <f ca="1">'Project Wakes'!W32*$D32</f>
        <v>0</v>
      </c>
      <c r="X32" s="591">
        <f ca="1">'Project Wakes'!X32*$D32</f>
        <v>0</v>
      </c>
      <c r="Y32" s="591">
        <f ca="1">'Project Wakes'!Y32*$D32</f>
        <v>0</v>
      </c>
      <c r="Z32" s="591">
        <f ca="1">'Project Wakes'!Z32*$D32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590">
        <f>'Project Wakes'!G33*$D33</f>
        <v>0</v>
      </c>
      <c r="H33" s="591">
        <f ca="1">'Project Wakes'!H33*$D33</f>
        <v>0</v>
      </c>
      <c r="I33" s="591">
        <f ca="1">'Project Wakes'!I33*$D33</f>
        <v>0</v>
      </c>
      <c r="J33" s="591">
        <f ca="1">'Project Wakes'!J33*$D33</f>
        <v>0</v>
      </c>
      <c r="K33" s="590">
        <f ca="1">'Project Wakes'!K33*$D33</f>
        <v>0</v>
      </c>
      <c r="L33" s="591">
        <f ca="1">'Project Wakes'!L33*$D33</f>
        <v>0</v>
      </c>
      <c r="M33" s="591">
        <f ca="1">'Project Wakes'!M33*$D33</f>
        <v>0</v>
      </c>
      <c r="N33" s="591">
        <f ca="1">'Project Wakes'!N33*$D33</f>
        <v>0</v>
      </c>
      <c r="O33" s="590">
        <f ca="1">'Project Wakes'!O33*$D33</f>
        <v>0</v>
      </c>
      <c r="P33" s="591">
        <f ca="1">'Project Wakes'!P33*$D33</f>
        <v>0</v>
      </c>
      <c r="Q33" s="591">
        <f ca="1">'Project Wakes'!Q33*$D33</f>
        <v>0</v>
      </c>
      <c r="R33" s="591">
        <f ca="1">'Project Wakes'!R33*$D33</f>
        <v>0</v>
      </c>
      <c r="S33" s="590">
        <f ca="1">'Project Wakes'!S33*$D33</f>
        <v>0</v>
      </c>
      <c r="T33" s="591">
        <f ca="1">'Project Wakes'!T33*$D33</f>
        <v>0</v>
      </c>
      <c r="U33" s="591">
        <f ca="1">'Project Wakes'!U33*$D33</f>
        <v>0</v>
      </c>
      <c r="V33" s="591">
        <f ca="1">'Project Wakes'!V33*$D33</f>
        <v>0</v>
      </c>
      <c r="W33" s="590">
        <f ca="1">'Project Wakes'!W33*$D33</f>
        <v>0</v>
      </c>
      <c r="X33" s="591">
        <f ca="1">'Project Wakes'!X33*$D33</f>
        <v>0</v>
      </c>
      <c r="Y33" s="591">
        <f ca="1">'Project Wakes'!Y33*$D33</f>
        <v>0</v>
      </c>
      <c r="Z33" s="591">
        <f ca="1">'Project Wakes'!Z33*$D33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590">
        <f>'Project Wakes'!G34*$D34</f>
        <v>0</v>
      </c>
      <c r="H34" s="591">
        <f ca="1">'Project Wakes'!H34*$D34</f>
        <v>0</v>
      </c>
      <c r="I34" s="591">
        <f ca="1">'Project Wakes'!I34*$D34</f>
        <v>0</v>
      </c>
      <c r="J34" s="591">
        <f ca="1">'Project Wakes'!J34*$D34</f>
        <v>0</v>
      </c>
      <c r="K34" s="590">
        <f ca="1">'Project Wakes'!K34*$D34</f>
        <v>0</v>
      </c>
      <c r="L34" s="591">
        <f ca="1">'Project Wakes'!L34*$D34</f>
        <v>0</v>
      </c>
      <c r="M34" s="591">
        <f ca="1">'Project Wakes'!M34*$D34</f>
        <v>0</v>
      </c>
      <c r="N34" s="591">
        <f ca="1">'Project Wakes'!N34*$D34</f>
        <v>0</v>
      </c>
      <c r="O34" s="590">
        <f ca="1">'Project Wakes'!O34*$D34</f>
        <v>0</v>
      </c>
      <c r="P34" s="591">
        <f ca="1">'Project Wakes'!P34*$D34</f>
        <v>0</v>
      </c>
      <c r="Q34" s="591">
        <f ca="1">'Project Wakes'!Q34*$D34</f>
        <v>0</v>
      </c>
      <c r="R34" s="591">
        <f ca="1">'Project Wakes'!R34*$D34</f>
        <v>0</v>
      </c>
      <c r="S34" s="590">
        <f ca="1">'Project Wakes'!S34*$D34</f>
        <v>0</v>
      </c>
      <c r="T34" s="591">
        <f ca="1">'Project Wakes'!T34*$D34</f>
        <v>0</v>
      </c>
      <c r="U34" s="591">
        <f ca="1">'Project Wakes'!U34*$D34</f>
        <v>0</v>
      </c>
      <c r="V34" s="591">
        <f ca="1">'Project Wakes'!V34*$D34</f>
        <v>0</v>
      </c>
      <c r="W34" s="590">
        <f ca="1">'Project Wakes'!W34*$D34</f>
        <v>0</v>
      </c>
      <c r="X34" s="591">
        <f ca="1">'Project Wakes'!X34*$D34</f>
        <v>0</v>
      </c>
      <c r="Y34" s="591">
        <f ca="1">'Project Wakes'!Y34*$D34</f>
        <v>0</v>
      </c>
      <c r="Z34" s="591">
        <f ca="1">'Project Wakes'!Z34*$D34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590">
        <f>'Project Wakes'!G35*$D35</f>
        <v>0</v>
      </c>
      <c r="H35" s="591">
        <f ca="1">'Project Wakes'!H35*$D35</f>
        <v>0</v>
      </c>
      <c r="I35" s="591">
        <f ca="1">'Project Wakes'!I35*$D35</f>
        <v>0</v>
      </c>
      <c r="J35" s="591">
        <f ca="1">'Project Wakes'!J35*$D35</f>
        <v>0</v>
      </c>
      <c r="K35" s="590">
        <f ca="1">'Project Wakes'!K35*$D35</f>
        <v>0</v>
      </c>
      <c r="L35" s="591">
        <f ca="1">'Project Wakes'!L35*$D35</f>
        <v>0</v>
      </c>
      <c r="M35" s="591">
        <f ca="1">'Project Wakes'!M35*$D35</f>
        <v>0</v>
      </c>
      <c r="N35" s="591">
        <f ca="1">'Project Wakes'!N35*$D35</f>
        <v>0</v>
      </c>
      <c r="O35" s="590">
        <f ca="1">'Project Wakes'!O35*$D35</f>
        <v>0</v>
      </c>
      <c r="P35" s="591">
        <f ca="1">'Project Wakes'!P35*$D35</f>
        <v>0</v>
      </c>
      <c r="Q35" s="591">
        <f ca="1">'Project Wakes'!Q35*$D35</f>
        <v>0</v>
      </c>
      <c r="R35" s="591">
        <f ca="1">'Project Wakes'!R35*$D35</f>
        <v>0</v>
      </c>
      <c r="S35" s="590">
        <f ca="1">'Project Wakes'!S35*$D35</f>
        <v>0</v>
      </c>
      <c r="T35" s="591">
        <f ca="1">'Project Wakes'!T35*$D35</f>
        <v>0</v>
      </c>
      <c r="U35" s="591">
        <f ca="1">'Project Wakes'!U35*$D35</f>
        <v>0</v>
      </c>
      <c r="V35" s="591">
        <f ca="1">'Project Wakes'!V35*$D35</f>
        <v>0</v>
      </c>
      <c r="W35" s="590">
        <f ca="1">'Project Wakes'!W35*$D35</f>
        <v>0</v>
      </c>
      <c r="X35" s="591">
        <f ca="1">'Project Wakes'!X35*$D35</f>
        <v>0</v>
      </c>
      <c r="Y35" s="591">
        <f ca="1">'Project Wakes'!Y35*$D35</f>
        <v>0</v>
      </c>
      <c r="Z35" s="591">
        <f ca="1">'Project Wakes'!Z35*$D35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0</v>
      </c>
      <c r="H37" s="42">
        <f t="shared" ref="H37:Z37" ca="1" si="0">SUM(H3:H35)</f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1</v>
      </c>
      <c r="O37" s="68">
        <f t="shared" ca="1" si="0"/>
        <v>1</v>
      </c>
      <c r="P37" s="42">
        <f t="shared" ca="1" si="0"/>
        <v>1</v>
      </c>
      <c r="Q37" s="42">
        <f t="shared" ca="1" si="0"/>
        <v>1</v>
      </c>
      <c r="R37" s="42">
        <f t="shared" ca="1" si="0"/>
        <v>1</v>
      </c>
      <c r="S37" s="68">
        <f t="shared" ca="1" si="0"/>
        <v>2</v>
      </c>
      <c r="T37" s="42">
        <f t="shared" ca="1" si="0"/>
        <v>2</v>
      </c>
      <c r="U37" s="42">
        <f t="shared" ca="1" si="0"/>
        <v>2.85</v>
      </c>
      <c r="V37" s="42">
        <f t="shared" ca="1" si="0"/>
        <v>2.85</v>
      </c>
      <c r="W37" s="68">
        <f t="shared" ca="1" si="0"/>
        <v>2.85</v>
      </c>
      <c r="X37" s="42">
        <f t="shared" ca="1" si="0"/>
        <v>5.85</v>
      </c>
      <c r="Y37" s="42">
        <f t="shared" ca="1" si="0"/>
        <v>7.35</v>
      </c>
      <c r="Z37" s="42">
        <f t="shared" ca="1" si="0"/>
        <v>7.35</v>
      </c>
    </row>
  </sheetData>
  <conditionalFormatting sqref="G3:Z35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9" sqref="B19"/>
      <selection pane="topRight" activeCell="B19" sqref="B19"/>
      <selection pane="bottomLeft" activeCell="B19" sqref="B19"/>
      <selection pane="bottomRight" activeCell="B19" sqref="B19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585">
        <f>'Project Wakes'!G3*'MD - Customers'!$D5</f>
        <v>0</v>
      </c>
      <c r="H3" s="96">
        <f ca="1">'Project Wakes'!H3*'MD - Customers'!$D5</f>
        <v>0</v>
      </c>
      <c r="I3" s="96">
        <f ca="1">'Project Wakes'!I3*'MD - Customers'!$D5</f>
        <v>0</v>
      </c>
      <c r="J3" s="96">
        <f ca="1">'Project Wakes'!J3*'MD - Customers'!$D5</f>
        <v>0</v>
      </c>
      <c r="K3" s="95">
        <f ca="1">'Project Wakes'!K3*'MD - Customers'!$D5</f>
        <v>0</v>
      </c>
      <c r="L3" s="96">
        <f ca="1">'Project Wakes'!L3*'MD - Customers'!$D5</f>
        <v>0</v>
      </c>
      <c r="M3" s="96">
        <f ca="1">'Project Wakes'!M3*'MD - Customers'!$D5</f>
        <v>0</v>
      </c>
      <c r="N3" s="96">
        <f ca="1">'Project Wakes'!N3*'MD - Customers'!$D5</f>
        <v>0</v>
      </c>
      <c r="O3" s="95">
        <f ca="1">'Project Wakes'!O3*'MD - Customers'!$D5</f>
        <v>0</v>
      </c>
      <c r="P3" s="96">
        <f ca="1">'Project Wakes'!P3*'MD - Customers'!$D5</f>
        <v>0</v>
      </c>
      <c r="Q3" s="96">
        <f ca="1">'Project Wakes'!Q3*'MD - Customers'!$D5</f>
        <v>0</v>
      </c>
      <c r="R3" s="96">
        <f ca="1">'Project Wakes'!R3*'MD - Customers'!$D5</f>
        <v>0</v>
      </c>
      <c r="S3" s="95">
        <f ca="1">'Project Wakes'!S3*'MD - Customers'!$D5</f>
        <v>0</v>
      </c>
      <c r="T3" s="96">
        <f ca="1">'Project Wakes'!T3*'MD - Customers'!$D5</f>
        <v>0</v>
      </c>
      <c r="U3" s="96">
        <f ca="1">'Project Wakes'!U3*'MD - Customers'!$D5</f>
        <v>0</v>
      </c>
      <c r="V3" s="96">
        <f ca="1">'Project Wakes'!V3*'MD - Customers'!$D5</f>
        <v>0</v>
      </c>
      <c r="W3" s="95">
        <f ca="1">'Project Wakes'!W3*'MD - Customers'!$D5</f>
        <v>0</v>
      </c>
      <c r="X3" s="96">
        <f ca="1">'Project Wakes'!X3*'MD - Customers'!$D5</f>
        <v>0</v>
      </c>
      <c r="Y3" s="96">
        <f ca="1">'Project Wakes'!Y3*'MD - Customers'!$D5</f>
        <v>0</v>
      </c>
      <c r="Z3" s="96">
        <f ca="1">'Project Wakes'!Z3*'MD - Customers'!$D5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>
        <f>'Project Wakes'!G4*'MD - Customers'!$D6</f>
        <v>0</v>
      </c>
      <c r="H4" s="93">
        <f ca="1">'Project Wakes'!H4*'MD - Customers'!$D6</f>
        <v>0</v>
      </c>
      <c r="I4" s="93">
        <f ca="1">'Project Wakes'!I4*'MD - Customers'!$D6</f>
        <v>0</v>
      </c>
      <c r="J4" s="93">
        <f ca="1">'Project Wakes'!J4*'MD - Customers'!$D6</f>
        <v>0</v>
      </c>
      <c r="K4" s="97">
        <f ca="1">'Project Wakes'!K4*'MD - Customers'!$D6</f>
        <v>0</v>
      </c>
      <c r="L4" s="93">
        <f ca="1">'Project Wakes'!L4*'MD - Customers'!$D6</f>
        <v>0</v>
      </c>
      <c r="M4" s="93">
        <f ca="1">'Project Wakes'!M4*'MD - Customers'!$D6</f>
        <v>0</v>
      </c>
      <c r="N4" s="93">
        <f ca="1">'Project Wakes'!N4*'MD - Customers'!$D6</f>
        <v>0</v>
      </c>
      <c r="O4" s="97">
        <f ca="1">'Project Wakes'!O4*'MD - Customers'!$D6</f>
        <v>0</v>
      </c>
      <c r="P4" s="93">
        <f ca="1">'Project Wakes'!P4*'MD - Customers'!$D6</f>
        <v>0</v>
      </c>
      <c r="Q4" s="93">
        <f ca="1">'Project Wakes'!Q4*'MD - Customers'!$D6</f>
        <v>0</v>
      </c>
      <c r="R4" s="93">
        <f ca="1">'Project Wakes'!R4*'MD - Customers'!$D6</f>
        <v>0</v>
      </c>
      <c r="S4" s="97">
        <f ca="1">'Project Wakes'!S4*'MD - Customers'!$D6</f>
        <v>0</v>
      </c>
      <c r="T4" s="93">
        <f ca="1">'Project Wakes'!T4*'MD - Customers'!$D6</f>
        <v>0</v>
      </c>
      <c r="U4" s="93">
        <f ca="1">'Project Wakes'!U4*'MD - Customers'!$D6</f>
        <v>0</v>
      </c>
      <c r="V4" s="93">
        <f ca="1">'Project Wakes'!V4*'MD - Customers'!$D6</f>
        <v>0</v>
      </c>
      <c r="W4" s="97">
        <f ca="1">'Project Wakes'!W4*'MD - Customers'!$D6</f>
        <v>0</v>
      </c>
      <c r="X4" s="93">
        <f ca="1">'Project Wakes'!X4*'MD - Customers'!$D6</f>
        <v>0</v>
      </c>
      <c r="Y4" s="93">
        <f ca="1">'Project Wakes'!Y4*'MD - Customers'!$D6</f>
        <v>0</v>
      </c>
      <c r="Z4" s="93">
        <f ca="1">'Project Wakes'!Z4*'MD - Customers'!$D6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>
        <f>'Project Wakes'!G5*'MD - Customers'!$D7</f>
        <v>0</v>
      </c>
      <c r="H5" s="89">
        <f ca="1">'Project Wakes'!H5*'MD - Customers'!$D7</f>
        <v>0</v>
      </c>
      <c r="I5" s="89">
        <f ca="1">'Project Wakes'!I5*'MD - Customers'!$D7</f>
        <v>0</v>
      </c>
      <c r="J5" s="89">
        <f ca="1">'Project Wakes'!J5*'MD - Customers'!$D7</f>
        <v>0</v>
      </c>
      <c r="K5" s="98">
        <f ca="1">'Project Wakes'!K5*'MD - Customers'!$D7</f>
        <v>0</v>
      </c>
      <c r="L5" s="89">
        <f ca="1">'Project Wakes'!L5*'MD - Customers'!$D7</f>
        <v>0</v>
      </c>
      <c r="M5" s="89">
        <f ca="1">'Project Wakes'!M5*'MD - Customers'!$D7</f>
        <v>0</v>
      </c>
      <c r="N5" s="89">
        <f ca="1">'Project Wakes'!N5*'MD - Customers'!$D7</f>
        <v>0</v>
      </c>
      <c r="O5" s="98">
        <f ca="1">'Project Wakes'!O5*'MD - Customers'!$D7</f>
        <v>0</v>
      </c>
      <c r="P5" s="89">
        <f ca="1">'Project Wakes'!P5*'MD - Customers'!$D7</f>
        <v>0</v>
      </c>
      <c r="Q5" s="89">
        <f ca="1">'Project Wakes'!Q5*'MD - Customers'!$D7</f>
        <v>0</v>
      </c>
      <c r="R5" s="89">
        <f ca="1">'Project Wakes'!R5*'MD - Customers'!$D7</f>
        <v>0</v>
      </c>
      <c r="S5" s="98">
        <f ca="1">'Project Wakes'!S5*'MD - Customers'!$D7</f>
        <v>0</v>
      </c>
      <c r="T5" s="89">
        <f ca="1">'Project Wakes'!T5*'MD - Customers'!$D7</f>
        <v>0</v>
      </c>
      <c r="U5" s="89">
        <f ca="1">'Project Wakes'!U5*'MD - Customers'!$D7</f>
        <v>0</v>
      </c>
      <c r="V5" s="89">
        <f ca="1">'Project Wakes'!V5*'MD - Customers'!$D7</f>
        <v>0</v>
      </c>
      <c r="W5" s="98">
        <f ca="1">'Project Wakes'!W5*'MD - Customers'!$D7</f>
        <v>0</v>
      </c>
      <c r="X5" s="89">
        <f ca="1">'Project Wakes'!X5*'MD - Customers'!$D7</f>
        <v>0</v>
      </c>
      <c r="Y5" s="89">
        <f ca="1">'Project Wakes'!Y5*'MD - Customers'!$D7</f>
        <v>0</v>
      </c>
      <c r="Z5" s="89">
        <f ca="1">'Project Wakes'!Z5*'MD - Customers'!$D7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>
        <f>'Project Wakes'!G6*'MD - Customers'!$D8</f>
        <v>0</v>
      </c>
      <c r="H6" s="93">
        <f ca="1">'Project Wakes'!H6*'MD - Customers'!$D8</f>
        <v>0</v>
      </c>
      <c r="I6" s="93">
        <f ca="1">'Project Wakes'!I6*'MD - Customers'!$D8</f>
        <v>0</v>
      </c>
      <c r="J6" s="93">
        <f ca="1">'Project Wakes'!J6*'MD - Customers'!$D8</f>
        <v>0</v>
      </c>
      <c r="K6" s="97">
        <f ca="1">'Project Wakes'!K6*'MD - Customers'!$D8</f>
        <v>0</v>
      </c>
      <c r="L6" s="93">
        <f ca="1">'Project Wakes'!L6*'MD - Customers'!$D8</f>
        <v>0</v>
      </c>
      <c r="M6" s="93">
        <f ca="1">'Project Wakes'!M6*'MD - Customers'!$D8</f>
        <v>0</v>
      </c>
      <c r="N6" s="93">
        <f ca="1">'Project Wakes'!N6*'MD - Customers'!$D8</f>
        <v>0</v>
      </c>
      <c r="O6" s="97">
        <f ca="1">'Project Wakes'!O6*'MD - Customers'!$D8</f>
        <v>0</v>
      </c>
      <c r="P6" s="93">
        <f ca="1">'Project Wakes'!P6*'MD - Customers'!$D8</f>
        <v>0</v>
      </c>
      <c r="Q6" s="93">
        <f ca="1">'Project Wakes'!Q6*'MD - Customers'!$D8</f>
        <v>0</v>
      </c>
      <c r="R6" s="93">
        <f ca="1">'Project Wakes'!R6*'MD - Customers'!$D8</f>
        <v>0</v>
      </c>
      <c r="S6" s="97">
        <f ca="1">'Project Wakes'!S6*'MD - Customers'!$D8</f>
        <v>0</v>
      </c>
      <c r="T6" s="93">
        <f ca="1">'Project Wakes'!T6*'MD - Customers'!$D8</f>
        <v>0</v>
      </c>
      <c r="U6" s="93">
        <f ca="1">'Project Wakes'!U6*'MD - Customers'!$D8</f>
        <v>0</v>
      </c>
      <c r="V6" s="93">
        <f ca="1">'Project Wakes'!V6*'MD - Customers'!$D8</f>
        <v>0</v>
      </c>
      <c r="W6" s="97">
        <f ca="1">'Project Wakes'!W6*'MD - Customers'!$D8</f>
        <v>0</v>
      </c>
      <c r="X6" s="93">
        <f ca="1">'Project Wakes'!X6*'MD - Customers'!$D8</f>
        <v>0</v>
      </c>
      <c r="Y6" s="93">
        <f ca="1">'Project Wakes'!Y6*'MD - Customers'!$D8</f>
        <v>0</v>
      </c>
      <c r="Z6" s="93">
        <f ca="1">'Project Wakes'!Z6*'MD - Customers'!$D8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>
        <f>'Project Wakes'!G7*'MD - Customers'!$D9</f>
        <v>0</v>
      </c>
      <c r="H7" s="89">
        <f ca="1">'Project Wakes'!H7*'MD - Customers'!$D9</f>
        <v>0</v>
      </c>
      <c r="I7" s="89">
        <f ca="1">'Project Wakes'!I7*'MD - Customers'!$D9</f>
        <v>0</v>
      </c>
      <c r="J7" s="89">
        <f ca="1">'Project Wakes'!J7*'MD - Customers'!$D9</f>
        <v>0</v>
      </c>
      <c r="K7" s="98">
        <f ca="1">'Project Wakes'!K7*'MD - Customers'!$D9</f>
        <v>0</v>
      </c>
      <c r="L7" s="89">
        <f ca="1">'Project Wakes'!L7*'MD - Customers'!$D9</f>
        <v>0</v>
      </c>
      <c r="M7" s="89">
        <f ca="1">'Project Wakes'!M7*'MD - Customers'!$D9</f>
        <v>0</v>
      </c>
      <c r="N7" s="89">
        <f ca="1">'Project Wakes'!N7*'MD - Customers'!$D9</f>
        <v>0</v>
      </c>
      <c r="O7" s="98">
        <f ca="1">'Project Wakes'!O7*'MD - Customers'!$D9</f>
        <v>0</v>
      </c>
      <c r="P7" s="89">
        <f ca="1">'Project Wakes'!P7*'MD - Customers'!$D9</f>
        <v>0</v>
      </c>
      <c r="Q7" s="89">
        <f ca="1">'Project Wakes'!Q7*'MD - Customers'!$D9</f>
        <v>0</v>
      </c>
      <c r="R7" s="89">
        <f ca="1">'Project Wakes'!R7*'MD - Customers'!$D9</f>
        <v>0</v>
      </c>
      <c r="S7" s="98">
        <f ca="1">'Project Wakes'!S7*'MD - Customers'!$D9</f>
        <v>0</v>
      </c>
      <c r="T7" s="89">
        <f ca="1">'Project Wakes'!T7*'MD - Customers'!$D9</f>
        <v>0</v>
      </c>
      <c r="U7" s="89">
        <f ca="1">'Project Wakes'!U7*'MD - Customers'!$D9</f>
        <v>0</v>
      </c>
      <c r="V7" s="89">
        <f ca="1">'Project Wakes'!V7*'MD - Customers'!$D9</f>
        <v>0</v>
      </c>
      <c r="W7" s="98">
        <f ca="1">'Project Wakes'!W7*'MD - Customers'!$D9</f>
        <v>0</v>
      </c>
      <c r="X7" s="89">
        <f ca="1">'Project Wakes'!X7*'MD - Customers'!$D9</f>
        <v>0</v>
      </c>
      <c r="Y7" s="89">
        <f ca="1">'Project Wakes'!Y7*'MD - Customers'!$D9</f>
        <v>0</v>
      </c>
      <c r="Z7" s="89">
        <f ca="1">'Project Wakes'!Z7*'MD - Customers'!$D9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>
        <f>'Project Wakes'!G8*'MD - Customers'!$D10</f>
        <v>0</v>
      </c>
      <c r="H8" s="93">
        <f ca="1">'Project Wakes'!H8*'MD - Customers'!$D10</f>
        <v>0</v>
      </c>
      <c r="I8" s="93">
        <f ca="1">'Project Wakes'!I8*'MD - Customers'!$D10</f>
        <v>0</v>
      </c>
      <c r="J8" s="93">
        <f ca="1">'Project Wakes'!J8*'MD - Customers'!$D10</f>
        <v>0</v>
      </c>
      <c r="K8" s="97">
        <f ca="1">'Project Wakes'!K8*'MD - Customers'!$D10</f>
        <v>0</v>
      </c>
      <c r="L8" s="93">
        <f ca="1">'Project Wakes'!L8*'MD - Customers'!$D10</f>
        <v>0</v>
      </c>
      <c r="M8" s="93">
        <f ca="1">'Project Wakes'!M8*'MD - Customers'!$D10</f>
        <v>0</v>
      </c>
      <c r="N8" s="93">
        <f ca="1">'Project Wakes'!N8*'MD - Customers'!$D10</f>
        <v>0</v>
      </c>
      <c r="O8" s="97">
        <f ca="1">'Project Wakes'!O8*'MD - Customers'!$D10</f>
        <v>0</v>
      </c>
      <c r="P8" s="93">
        <f ca="1">'Project Wakes'!P8*'MD - Customers'!$D10</f>
        <v>0</v>
      </c>
      <c r="Q8" s="93">
        <f ca="1">'Project Wakes'!Q8*'MD - Customers'!$D10</f>
        <v>0</v>
      </c>
      <c r="R8" s="93">
        <f ca="1">'Project Wakes'!R8*'MD - Customers'!$D10</f>
        <v>0</v>
      </c>
      <c r="S8" s="97">
        <f ca="1">'Project Wakes'!S8*'MD - Customers'!$D10</f>
        <v>0</v>
      </c>
      <c r="T8" s="93">
        <f ca="1">'Project Wakes'!T8*'MD - Customers'!$D10</f>
        <v>0</v>
      </c>
      <c r="U8" s="93">
        <f ca="1">'Project Wakes'!U8*'MD - Customers'!$D10</f>
        <v>0</v>
      </c>
      <c r="V8" s="93">
        <f ca="1">'Project Wakes'!V8*'MD - Customers'!$D10</f>
        <v>0</v>
      </c>
      <c r="W8" s="97">
        <f ca="1">'Project Wakes'!W8*'MD - Customers'!$D10</f>
        <v>0</v>
      </c>
      <c r="X8" s="93">
        <f ca="1">'Project Wakes'!X8*'MD - Customers'!$D10</f>
        <v>0</v>
      </c>
      <c r="Y8" s="93">
        <f ca="1">'Project Wakes'!Y8*'MD - Customers'!$D10</f>
        <v>0</v>
      </c>
      <c r="Z8" s="93">
        <f ca="1">'Project Wakes'!Z8*'MD - Customers'!$D10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>
        <f>'Project Wakes'!G9*'MD - Customers'!$D11</f>
        <v>0</v>
      </c>
      <c r="H9" s="89">
        <f ca="1">'Project Wakes'!H9*'MD - Customers'!$D11</f>
        <v>0</v>
      </c>
      <c r="I9" s="89">
        <f ca="1">'Project Wakes'!I9*'MD - Customers'!$D11</f>
        <v>0</v>
      </c>
      <c r="J9" s="89">
        <f ca="1">'Project Wakes'!J9*'MD - Customers'!$D11</f>
        <v>0</v>
      </c>
      <c r="K9" s="98">
        <f ca="1">'Project Wakes'!K9*'MD - Customers'!$D11</f>
        <v>0</v>
      </c>
      <c r="L9" s="89">
        <f ca="1">'Project Wakes'!L9*'MD - Customers'!$D11</f>
        <v>0</v>
      </c>
      <c r="M9" s="89">
        <f ca="1">'Project Wakes'!M9*'MD - Customers'!$D11</f>
        <v>0</v>
      </c>
      <c r="N9" s="89">
        <f ca="1">'Project Wakes'!N9*'MD - Customers'!$D11</f>
        <v>0</v>
      </c>
      <c r="O9" s="98">
        <f ca="1">'Project Wakes'!O9*'MD - Customers'!$D11</f>
        <v>0</v>
      </c>
      <c r="P9" s="89">
        <f ca="1">'Project Wakes'!P9*'MD - Customers'!$D11</f>
        <v>0</v>
      </c>
      <c r="Q9" s="89">
        <f ca="1">'Project Wakes'!Q9*'MD - Customers'!$D11</f>
        <v>0</v>
      </c>
      <c r="R9" s="89">
        <f ca="1">'Project Wakes'!R9*'MD - Customers'!$D11</f>
        <v>0</v>
      </c>
      <c r="S9" s="98">
        <f ca="1">'Project Wakes'!S9*'MD - Customers'!$D11</f>
        <v>0</v>
      </c>
      <c r="T9" s="89">
        <f ca="1">'Project Wakes'!T9*'MD - Customers'!$D11</f>
        <v>0</v>
      </c>
      <c r="U9" s="89">
        <f ca="1">'Project Wakes'!U9*'MD - Customers'!$D11</f>
        <v>0</v>
      </c>
      <c r="V9" s="89">
        <f ca="1">'Project Wakes'!V9*'MD - Customers'!$D11</f>
        <v>0</v>
      </c>
      <c r="W9" s="98">
        <f ca="1">'Project Wakes'!W9*'MD - Customers'!$D11</f>
        <v>0</v>
      </c>
      <c r="X9" s="89">
        <f ca="1">'Project Wakes'!X9*'MD - Customers'!$D11</f>
        <v>0</v>
      </c>
      <c r="Y9" s="89">
        <f ca="1">'Project Wakes'!Y9*'MD - Customers'!$D11</f>
        <v>0</v>
      </c>
      <c r="Z9" s="89">
        <f ca="1">'Project Wakes'!Z9*'MD - Customers'!$D11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>
        <f>'Project Wakes'!G10*'MD - Customers'!$D12</f>
        <v>0</v>
      </c>
      <c r="H10" s="93">
        <f ca="1">'Project Wakes'!H10*'MD - Customers'!$D12</f>
        <v>0</v>
      </c>
      <c r="I10" s="93">
        <f ca="1">'Project Wakes'!I10*'MD - Customers'!$D12</f>
        <v>0</v>
      </c>
      <c r="J10" s="93">
        <f ca="1">'Project Wakes'!J10*'MD - Customers'!$D12</f>
        <v>0</v>
      </c>
      <c r="K10" s="97">
        <f ca="1">'Project Wakes'!K10*'MD - Customers'!$D12</f>
        <v>0</v>
      </c>
      <c r="L10" s="93">
        <f ca="1">'Project Wakes'!L10*'MD - Customers'!$D12</f>
        <v>0</v>
      </c>
      <c r="M10" s="93">
        <f ca="1">'Project Wakes'!M10*'MD - Customers'!$D12</f>
        <v>0</v>
      </c>
      <c r="N10" s="93">
        <f ca="1">'Project Wakes'!N10*'MD - Customers'!$D12</f>
        <v>0</v>
      </c>
      <c r="O10" s="97">
        <f ca="1">'Project Wakes'!O10*'MD - Customers'!$D12</f>
        <v>0</v>
      </c>
      <c r="P10" s="93">
        <f ca="1">'Project Wakes'!P10*'MD - Customers'!$D12</f>
        <v>0</v>
      </c>
      <c r="Q10" s="93">
        <f ca="1">'Project Wakes'!Q10*'MD - Customers'!$D12</f>
        <v>0</v>
      </c>
      <c r="R10" s="93">
        <f ca="1">'Project Wakes'!R10*'MD - Customers'!$D12</f>
        <v>0</v>
      </c>
      <c r="S10" s="97">
        <f ca="1">'Project Wakes'!S10*'MD - Customers'!$D12</f>
        <v>0</v>
      </c>
      <c r="T10" s="93">
        <f ca="1">'Project Wakes'!T10*'MD - Customers'!$D12</f>
        <v>0</v>
      </c>
      <c r="U10" s="93">
        <f ca="1">'Project Wakes'!U10*'MD - Customers'!$D12</f>
        <v>0</v>
      </c>
      <c r="V10" s="93">
        <f ca="1">'Project Wakes'!V10*'MD - Customers'!$D12</f>
        <v>0</v>
      </c>
      <c r="W10" s="97">
        <f ca="1">'Project Wakes'!W10*'MD - Customers'!$D12</f>
        <v>0</v>
      </c>
      <c r="X10" s="93">
        <f ca="1">'Project Wakes'!X10*'MD - Customers'!$D12</f>
        <v>0</v>
      </c>
      <c r="Y10" s="93">
        <f ca="1">'Project Wakes'!Y10*'MD - Customers'!$D12</f>
        <v>0</v>
      </c>
      <c r="Z10" s="93">
        <f ca="1">'Project Wakes'!Z10*'MD - Customers'!$D12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>
        <f>'Project Wakes'!G11*'MD - Customers'!$D13</f>
        <v>0</v>
      </c>
      <c r="H11" s="89">
        <f ca="1">'Project Wakes'!H11*'MD - Customers'!$D13</f>
        <v>0</v>
      </c>
      <c r="I11" s="89">
        <f ca="1">'Project Wakes'!I11*'MD - Customers'!$D13</f>
        <v>0</v>
      </c>
      <c r="J11" s="89">
        <f ca="1">'Project Wakes'!J11*'MD - Customers'!$D13</f>
        <v>0</v>
      </c>
      <c r="K11" s="98">
        <f ca="1">'Project Wakes'!K11*'MD - Customers'!$D13</f>
        <v>0</v>
      </c>
      <c r="L11" s="89">
        <f ca="1">'Project Wakes'!L11*'MD - Customers'!$D13</f>
        <v>0</v>
      </c>
      <c r="M11" s="89">
        <f ca="1">'Project Wakes'!M11*'MD - Customers'!$D13</f>
        <v>0</v>
      </c>
      <c r="N11" s="89">
        <f ca="1">'Project Wakes'!N11*'MD - Customers'!$D13</f>
        <v>0</v>
      </c>
      <c r="O11" s="98">
        <f ca="1">'Project Wakes'!O11*'MD - Customers'!$D13</f>
        <v>0</v>
      </c>
      <c r="P11" s="89">
        <f ca="1">'Project Wakes'!P11*'MD - Customers'!$D13</f>
        <v>0</v>
      </c>
      <c r="Q11" s="89">
        <f ca="1">'Project Wakes'!Q11*'MD - Customers'!$D13</f>
        <v>0</v>
      </c>
      <c r="R11" s="89">
        <f ca="1">'Project Wakes'!R11*'MD - Customers'!$D13</f>
        <v>0</v>
      </c>
      <c r="S11" s="98">
        <f ca="1">'Project Wakes'!S11*'MD - Customers'!$D13</f>
        <v>0</v>
      </c>
      <c r="T11" s="89">
        <f ca="1">'Project Wakes'!T11*'MD - Customers'!$D13</f>
        <v>0</v>
      </c>
      <c r="U11" s="89">
        <f ca="1">'Project Wakes'!U11*'MD - Customers'!$D13</f>
        <v>0</v>
      </c>
      <c r="V11" s="89">
        <f ca="1">'Project Wakes'!V11*'MD - Customers'!$D13</f>
        <v>0</v>
      </c>
      <c r="W11" s="98">
        <f ca="1">'Project Wakes'!W11*'MD - Customers'!$D13</f>
        <v>0</v>
      </c>
      <c r="X11" s="89">
        <f ca="1">'Project Wakes'!X11*'MD - Customers'!$D13</f>
        <v>0</v>
      </c>
      <c r="Y11" s="89">
        <f ca="1">'Project Wakes'!Y11*'MD - Customers'!$D13</f>
        <v>0</v>
      </c>
      <c r="Z11" s="89">
        <f ca="1">'Project Wakes'!Z11*'MD - Customers'!$D13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>
        <f>'Project Wakes'!G12*'MD - Customers'!$D14</f>
        <v>0</v>
      </c>
      <c r="H12" s="93">
        <f ca="1">'Project Wakes'!H12*'MD - Customers'!$D14</f>
        <v>0</v>
      </c>
      <c r="I12" s="93">
        <f ca="1">'Project Wakes'!I12*'MD - Customers'!$D14</f>
        <v>0</v>
      </c>
      <c r="J12" s="93">
        <f ca="1">'Project Wakes'!J12*'MD - Customers'!$D14</f>
        <v>0</v>
      </c>
      <c r="K12" s="97">
        <f ca="1">'Project Wakes'!K12*'MD - Customers'!$D14</f>
        <v>0</v>
      </c>
      <c r="L12" s="93">
        <f ca="1">'Project Wakes'!L12*'MD - Customers'!$D14</f>
        <v>0</v>
      </c>
      <c r="M12" s="93">
        <f ca="1">'Project Wakes'!M12*'MD - Customers'!$D14</f>
        <v>0</v>
      </c>
      <c r="N12" s="93">
        <f ca="1">'Project Wakes'!N12*'MD - Customers'!$D14</f>
        <v>0</v>
      </c>
      <c r="O12" s="97">
        <f ca="1">'Project Wakes'!O12*'MD - Customers'!$D14</f>
        <v>0</v>
      </c>
      <c r="P12" s="93">
        <f ca="1">'Project Wakes'!P12*'MD - Customers'!$D14</f>
        <v>0</v>
      </c>
      <c r="Q12" s="93">
        <f ca="1">'Project Wakes'!Q12*'MD - Customers'!$D14</f>
        <v>0</v>
      </c>
      <c r="R12" s="93">
        <f ca="1">'Project Wakes'!R12*'MD - Customers'!$D14</f>
        <v>0</v>
      </c>
      <c r="S12" s="97">
        <f ca="1">'Project Wakes'!S12*'MD - Customers'!$D14</f>
        <v>0</v>
      </c>
      <c r="T12" s="93">
        <f ca="1">'Project Wakes'!T12*'MD - Customers'!$D14</f>
        <v>0</v>
      </c>
      <c r="U12" s="93">
        <f ca="1">'Project Wakes'!U12*'MD - Customers'!$D14</f>
        <v>0</v>
      </c>
      <c r="V12" s="93">
        <f ca="1">'Project Wakes'!V12*'MD - Customers'!$D14</f>
        <v>0</v>
      </c>
      <c r="W12" s="97">
        <f ca="1">'Project Wakes'!W12*'MD - Customers'!$D14</f>
        <v>0</v>
      </c>
      <c r="X12" s="93">
        <f ca="1">'Project Wakes'!X12*'MD - Customers'!$D14</f>
        <v>0</v>
      </c>
      <c r="Y12" s="93">
        <f ca="1">'Project Wakes'!Y12*'MD - Customers'!$D14</f>
        <v>0</v>
      </c>
      <c r="Z12" s="93">
        <f ca="1">'Project Wakes'!Z12*'MD - Customers'!$D14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>
        <f>'Project Wakes'!G13*'MD - Customers'!$D15</f>
        <v>0</v>
      </c>
      <c r="H13" s="89">
        <f ca="1">'Project Wakes'!H13*'MD - Customers'!$D15</f>
        <v>0</v>
      </c>
      <c r="I13" s="89">
        <f ca="1">'Project Wakes'!I13*'MD - Customers'!$D15</f>
        <v>0</v>
      </c>
      <c r="J13" s="89">
        <f ca="1">'Project Wakes'!J13*'MD - Customers'!$D15</f>
        <v>0</v>
      </c>
      <c r="K13" s="98">
        <f ca="1">'Project Wakes'!K13*'MD - Customers'!$D15</f>
        <v>0</v>
      </c>
      <c r="L13" s="89">
        <f ca="1">'Project Wakes'!L13*'MD - Customers'!$D15</f>
        <v>0</v>
      </c>
      <c r="M13" s="89">
        <f ca="1">'Project Wakes'!M13*'MD - Customers'!$D15</f>
        <v>0</v>
      </c>
      <c r="N13" s="89">
        <f ca="1">'Project Wakes'!N13*'MD - Customers'!$D15</f>
        <v>0</v>
      </c>
      <c r="O13" s="98">
        <f ca="1">'Project Wakes'!O13*'MD - Customers'!$D15</f>
        <v>0</v>
      </c>
      <c r="P13" s="89">
        <f ca="1">'Project Wakes'!P13*'MD - Customers'!$D15</f>
        <v>0</v>
      </c>
      <c r="Q13" s="89">
        <f ca="1">'Project Wakes'!Q13*'MD - Customers'!$D15</f>
        <v>0</v>
      </c>
      <c r="R13" s="89">
        <f ca="1">'Project Wakes'!R13*'MD - Customers'!$D15</f>
        <v>0</v>
      </c>
      <c r="S13" s="98">
        <f ca="1">'Project Wakes'!S13*'MD - Customers'!$D15</f>
        <v>0</v>
      </c>
      <c r="T13" s="89">
        <f ca="1">'Project Wakes'!T13*'MD - Customers'!$D15</f>
        <v>0</v>
      </c>
      <c r="U13" s="89">
        <f ca="1">'Project Wakes'!U13*'MD - Customers'!$D15</f>
        <v>0</v>
      </c>
      <c r="V13" s="89">
        <f ca="1">'Project Wakes'!V13*'MD - Customers'!$D15</f>
        <v>0</v>
      </c>
      <c r="W13" s="98">
        <f ca="1">'Project Wakes'!W13*'MD - Customers'!$D15</f>
        <v>0</v>
      </c>
      <c r="X13" s="89">
        <f ca="1">'Project Wakes'!X13*'MD - Customers'!$D15</f>
        <v>0</v>
      </c>
      <c r="Y13" s="89">
        <f ca="1">'Project Wakes'!Y13*'MD - Customers'!$D15</f>
        <v>0</v>
      </c>
      <c r="Z13" s="89">
        <f ca="1">'Project Wakes'!Z13*'MD - Customers'!$D15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>
        <f>'Project Wakes'!G14*'MD - Customers'!$D16</f>
        <v>0</v>
      </c>
      <c r="H14" s="93">
        <f ca="1">'Project Wakes'!H14*'MD - Customers'!$D16</f>
        <v>0</v>
      </c>
      <c r="I14" s="93">
        <f ca="1">'Project Wakes'!I14*'MD - Customers'!$D16</f>
        <v>0</v>
      </c>
      <c r="J14" s="93">
        <f ca="1">'Project Wakes'!J14*'MD - Customers'!$D16</f>
        <v>0</v>
      </c>
      <c r="K14" s="97">
        <f ca="1">'Project Wakes'!K14*'MD - Customers'!$D16</f>
        <v>0</v>
      </c>
      <c r="L14" s="93">
        <f ca="1">'Project Wakes'!L14*'MD - Customers'!$D16</f>
        <v>0</v>
      </c>
      <c r="M14" s="93">
        <f ca="1">'Project Wakes'!M14*'MD - Customers'!$D16</f>
        <v>0</v>
      </c>
      <c r="N14" s="93">
        <f ca="1">'Project Wakes'!N14*'MD - Customers'!$D16</f>
        <v>0</v>
      </c>
      <c r="O14" s="97">
        <f ca="1">'Project Wakes'!O14*'MD - Customers'!$D16</f>
        <v>0</v>
      </c>
      <c r="P14" s="93">
        <f ca="1">'Project Wakes'!P14*'MD - Customers'!$D16</f>
        <v>0</v>
      </c>
      <c r="Q14" s="93">
        <f ca="1">'Project Wakes'!Q14*'MD - Customers'!$D16</f>
        <v>0</v>
      </c>
      <c r="R14" s="93">
        <f ca="1">'Project Wakes'!R14*'MD - Customers'!$D16</f>
        <v>0</v>
      </c>
      <c r="S14" s="97">
        <f ca="1">'Project Wakes'!S14*'MD - Customers'!$D16</f>
        <v>0</v>
      </c>
      <c r="T14" s="93">
        <f ca="1">'Project Wakes'!T14*'MD - Customers'!$D16</f>
        <v>0</v>
      </c>
      <c r="U14" s="93">
        <f ca="1">'Project Wakes'!U14*'MD - Customers'!$D16</f>
        <v>675</v>
      </c>
      <c r="V14" s="93">
        <f ca="1">'Project Wakes'!V14*'MD - Customers'!$D16</f>
        <v>675</v>
      </c>
      <c r="W14" s="97">
        <f ca="1">'Project Wakes'!W14*'MD - Customers'!$D16</f>
        <v>675</v>
      </c>
      <c r="X14" s="93">
        <f ca="1">'Project Wakes'!X14*'MD - Customers'!$D16</f>
        <v>675</v>
      </c>
      <c r="Y14" s="93">
        <f ca="1">'Project Wakes'!Y14*'MD - Customers'!$D16</f>
        <v>675</v>
      </c>
      <c r="Z14" s="93">
        <f ca="1">'Project Wakes'!Z14*'MD - Customers'!$D16</f>
        <v>675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>
        <f>'Project Wakes'!G15*'MD - Customers'!$D17</f>
        <v>0</v>
      </c>
      <c r="H15" s="89">
        <f ca="1">'Project Wakes'!H15*'MD - Customers'!$D17</f>
        <v>0</v>
      </c>
      <c r="I15" s="89">
        <f ca="1">'Project Wakes'!I15*'MD - Customers'!$D17</f>
        <v>0</v>
      </c>
      <c r="J15" s="89">
        <f ca="1">'Project Wakes'!J15*'MD - Customers'!$D17</f>
        <v>0</v>
      </c>
      <c r="K15" s="98">
        <f ca="1">'Project Wakes'!K15*'MD - Customers'!$D17</f>
        <v>0</v>
      </c>
      <c r="L15" s="89">
        <f ca="1">'Project Wakes'!L15*'MD - Customers'!$D17</f>
        <v>0</v>
      </c>
      <c r="M15" s="89">
        <f ca="1">'Project Wakes'!M15*'MD - Customers'!$D17</f>
        <v>0</v>
      </c>
      <c r="N15" s="89">
        <f ca="1">'Project Wakes'!N15*'MD - Customers'!$D17</f>
        <v>0</v>
      </c>
      <c r="O15" s="98">
        <f ca="1">'Project Wakes'!O15*'MD - Customers'!$D17</f>
        <v>0</v>
      </c>
      <c r="P15" s="89">
        <f ca="1">'Project Wakes'!P15*'MD - Customers'!$D17</f>
        <v>0</v>
      </c>
      <c r="Q15" s="89">
        <f ca="1">'Project Wakes'!Q15*'MD - Customers'!$D17</f>
        <v>0</v>
      </c>
      <c r="R15" s="89">
        <f ca="1">'Project Wakes'!R15*'MD - Customers'!$D17</f>
        <v>0</v>
      </c>
      <c r="S15" s="98">
        <f ca="1">'Project Wakes'!S15*'MD - Customers'!$D17</f>
        <v>0</v>
      </c>
      <c r="T15" s="89">
        <f ca="1">'Project Wakes'!T15*'MD - Customers'!$D17</f>
        <v>0</v>
      </c>
      <c r="U15" s="89">
        <f ca="1">'Project Wakes'!U15*'MD - Customers'!$D17</f>
        <v>0</v>
      </c>
      <c r="V15" s="89">
        <f ca="1">'Project Wakes'!V15*'MD - Customers'!$D17</f>
        <v>0</v>
      </c>
      <c r="W15" s="98">
        <f ca="1">'Project Wakes'!W15*'MD - Customers'!$D17</f>
        <v>0</v>
      </c>
      <c r="X15" s="89">
        <f ca="1">'Project Wakes'!X15*'MD - Customers'!$D17</f>
        <v>0</v>
      </c>
      <c r="Y15" s="89">
        <f ca="1">'Project Wakes'!Y15*'MD - Customers'!$D17</f>
        <v>0</v>
      </c>
      <c r="Z15" s="89">
        <f ca="1">'Project Wakes'!Z15*'MD - Customers'!$D17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>
        <f>'Project Wakes'!G16*'MD - Customers'!$D18</f>
        <v>0</v>
      </c>
      <c r="H16" s="93">
        <f ca="1">'Project Wakes'!H16*'MD - Customers'!$D18</f>
        <v>0</v>
      </c>
      <c r="I16" s="93">
        <f ca="1">'Project Wakes'!I16*'MD - Customers'!$D18</f>
        <v>0</v>
      </c>
      <c r="J16" s="93">
        <f ca="1">'Project Wakes'!J16*'MD - Customers'!$D18</f>
        <v>0</v>
      </c>
      <c r="K16" s="97">
        <f ca="1">'Project Wakes'!K16*'MD - Customers'!$D18</f>
        <v>0</v>
      </c>
      <c r="L16" s="93">
        <f ca="1">'Project Wakes'!L16*'MD - Customers'!$D18</f>
        <v>0</v>
      </c>
      <c r="M16" s="93">
        <f ca="1">'Project Wakes'!M16*'MD - Customers'!$D18</f>
        <v>0</v>
      </c>
      <c r="N16" s="93">
        <f ca="1">'Project Wakes'!N16*'MD - Customers'!$D18</f>
        <v>825</v>
      </c>
      <c r="O16" s="97">
        <f ca="1">'Project Wakes'!O16*'MD - Customers'!$D18</f>
        <v>825</v>
      </c>
      <c r="P16" s="93">
        <f ca="1">'Project Wakes'!P16*'MD - Customers'!$D18</f>
        <v>825</v>
      </c>
      <c r="Q16" s="93">
        <f ca="1">'Project Wakes'!Q16*'MD - Customers'!$D18</f>
        <v>825</v>
      </c>
      <c r="R16" s="93">
        <f ca="1">'Project Wakes'!R16*'MD - Customers'!$D18</f>
        <v>825</v>
      </c>
      <c r="S16" s="97">
        <f ca="1">'Project Wakes'!S16*'MD - Customers'!$D18</f>
        <v>1650</v>
      </c>
      <c r="T16" s="93">
        <f ca="1">'Project Wakes'!T16*'MD - Customers'!$D18</f>
        <v>1650</v>
      </c>
      <c r="U16" s="93">
        <f ca="1">'Project Wakes'!U16*'MD - Customers'!$D18</f>
        <v>1650</v>
      </c>
      <c r="V16" s="93">
        <f ca="1">'Project Wakes'!V16*'MD - Customers'!$D18</f>
        <v>1650</v>
      </c>
      <c r="W16" s="97">
        <f ca="1">'Project Wakes'!W16*'MD - Customers'!$D18</f>
        <v>1650</v>
      </c>
      <c r="X16" s="93">
        <f ca="1">'Project Wakes'!X16*'MD - Customers'!$D18</f>
        <v>1650</v>
      </c>
      <c r="Y16" s="93">
        <f ca="1">'Project Wakes'!Y16*'MD - Customers'!$D18</f>
        <v>1650</v>
      </c>
      <c r="Z16" s="93">
        <f ca="1">'Project Wakes'!Z16*'MD - Customers'!$D18</f>
        <v>1650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>
        <f>'Project Wakes'!G17*'MD - Customers'!$D19</f>
        <v>0</v>
      </c>
      <c r="H17" s="93">
        <f ca="1">'Project Wakes'!H17*'MD - Customers'!$D19</f>
        <v>0</v>
      </c>
      <c r="I17" s="93">
        <f ca="1">'Project Wakes'!I17*'MD - Customers'!$D19</f>
        <v>0</v>
      </c>
      <c r="J17" s="93">
        <f ca="1">'Project Wakes'!J17*'MD - Customers'!$D19</f>
        <v>0</v>
      </c>
      <c r="K17" s="97">
        <f ca="1">'Project Wakes'!K17*'MD - Customers'!$D19</f>
        <v>0</v>
      </c>
      <c r="L17" s="93">
        <f ca="1">'Project Wakes'!L17*'MD - Customers'!$D19</f>
        <v>0</v>
      </c>
      <c r="M17" s="93">
        <f ca="1">'Project Wakes'!M17*'MD - Customers'!$D19</f>
        <v>0</v>
      </c>
      <c r="N17" s="93">
        <f ca="1">'Project Wakes'!N17*'MD - Customers'!$D19</f>
        <v>0</v>
      </c>
      <c r="O17" s="97">
        <f ca="1">'Project Wakes'!O17*'MD - Customers'!$D19</f>
        <v>0</v>
      </c>
      <c r="P17" s="93">
        <f ca="1">'Project Wakes'!P17*'MD - Customers'!$D19</f>
        <v>0</v>
      </c>
      <c r="Q17" s="93">
        <f ca="1">'Project Wakes'!Q17*'MD - Customers'!$D19</f>
        <v>0</v>
      </c>
      <c r="R17" s="93">
        <f ca="1">'Project Wakes'!R17*'MD - Customers'!$D19</f>
        <v>0</v>
      </c>
      <c r="S17" s="97">
        <f ca="1">'Project Wakes'!S17*'MD - Customers'!$D19</f>
        <v>0</v>
      </c>
      <c r="T17" s="93">
        <f ca="1">'Project Wakes'!T17*'MD - Customers'!$D19</f>
        <v>0</v>
      </c>
      <c r="U17" s="93">
        <f ca="1">'Project Wakes'!U17*'MD - Customers'!$D19</f>
        <v>0</v>
      </c>
      <c r="V17" s="93">
        <f ca="1">'Project Wakes'!V17*'MD - Customers'!$D19</f>
        <v>0</v>
      </c>
      <c r="W17" s="97">
        <f ca="1">'Project Wakes'!W17*'MD - Customers'!$D19</f>
        <v>0</v>
      </c>
      <c r="X17" s="93">
        <f ca="1">'Project Wakes'!X17*'MD - Customers'!$D19</f>
        <v>0</v>
      </c>
      <c r="Y17" s="93">
        <f ca="1">'Project Wakes'!Y17*'MD - Customers'!$D19</f>
        <v>0</v>
      </c>
      <c r="Z17" s="93">
        <f ca="1">'Project Wakes'!Z17*'MD - Customers'!$D19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>
        <f>'Project Wakes'!G18*'MD - Customers'!$D20</f>
        <v>0</v>
      </c>
      <c r="H18" s="89">
        <f ca="1">'Project Wakes'!H18*'MD - Customers'!$D20</f>
        <v>0</v>
      </c>
      <c r="I18" s="89">
        <f ca="1">'Project Wakes'!I18*'MD - Customers'!$D20</f>
        <v>0</v>
      </c>
      <c r="J18" s="89">
        <f ca="1">'Project Wakes'!J18*'MD - Customers'!$D20</f>
        <v>0</v>
      </c>
      <c r="K18" s="98">
        <f ca="1">'Project Wakes'!K18*'MD - Customers'!$D20</f>
        <v>0</v>
      </c>
      <c r="L18" s="89">
        <f ca="1">'Project Wakes'!L18*'MD - Customers'!$D20</f>
        <v>0</v>
      </c>
      <c r="M18" s="89">
        <f ca="1">'Project Wakes'!M18*'MD - Customers'!$D20</f>
        <v>0</v>
      </c>
      <c r="N18" s="89">
        <f ca="1">'Project Wakes'!N18*'MD - Customers'!$D20</f>
        <v>0</v>
      </c>
      <c r="O18" s="98">
        <f ca="1">'Project Wakes'!O18*'MD - Customers'!$D20</f>
        <v>0</v>
      </c>
      <c r="P18" s="89">
        <f ca="1">'Project Wakes'!P18*'MD - Customers'!$D20</f>
        <v>0</v>
      </c>
      <c r="Q18" s="89">
        <f ca="1">'Project Wakes'!Q18*'MD - Customers'!$D20</f>
        <v>0</v>
      </c>
      <c r="R18" s="89">
        <f ca="1">'Project Wakes'!R18*'MD - Customers'!$D20</f>
        <v>0</v>
      </c>
      <c r="S18" s="98">
        <f ca="1">'Project Wakes'!S18*'MD - Customers'!$D20</f>
        <v>0</v>
      </c>
      <c r="T18" s="89">
        <f ca="1">'Project Wakes'!T18*'MD - Customers'!$D20</f>
        <v>0</v>
      </c>
      <c r="U18" s="89">
        <f ca="1">'Project Wakes'!U18*'MD - Customers'!$D20</f>
        <v>0</v>
      </c>
      <c r="V18" s="89">
        <f ca="1">'Project Wakes'!V18*'MD - Customers'!$D20</f>
        <v>0</v>
      </c>
      <c r="W18" s="98">
        <f ca="1">'Project Wakes'!W18*'MD - Customers'!$D20</f>
        <v>0</v>
      </c>
      <c r="X18" s="89">
        <f ca="1">'Project Wakes'!X18*'MD - Customers'!$D20</f>
        <v>0</v>
      </c>
      <c r="Y18" s="89">
        <f ca="1">'Project Wakes'!Y18*'MD - Customers'!$D20</f>
        <v>0</v>
      </c>
      <c r="Z18" s="89">
        <f ca="1">'Project Wakes'!Z18*'MD - Customers'!$D20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>
        <f>'Project Wakes'!G19*'MD - Customers'!$D21</f>
        <v>0</v>
      </c>
      <c r="H19" s="93">
        <f ca="1">'Project Wakes'!H19*'MD - Customers'!$D21</f>
        <v>0</v>
      </c>
      <c r="I19" s="93">
        <f ca="1">'Project Wakes'!I19*'MD - Customers'!$D21</f>
        <v>0</v>
      </c>
      <c r="J19" s="93">
        <f ca="1">'Project Wakes'!J19*'MD - Customers'!$D21</f>
        <v>0</v>
      </c>
      <c r="K19" s="97">
        <f ca="1">'Project Wakes'!K19*'MD - Customers'!$D21</f>
        <v>0</v>
      </c>
      <c r="L19" s="93">
        <f ca="1">'Project Wakes'!L19*'MD - Customers'!$D21</f>
        <v>0</v>
      </c>
      <c r="M19" s="93">
        <f ca="1">'Project Wakes'!M19*'MD - Customers'!$D21</f>
        <v>0</v>
      </c>
      <c r="N19" s="93">
        <f ca="1">'Project Wakes'!N19*'MD - Customers'!$D21</f>
        <v>0</v>
      </c>
      <c r="O19" s="97">
        <f ca="1">'Project Wakes'!O19*'MD - Customers'!$D21</f>
        <v>0</v>
      </c>
      <c r="P19" s="93">
        <f ca="1">'Project Wakes'!P19*'MD - Customers'!$D21</f>
        <v>0</v>
      </c>
      <c r="Q19" s="93">
        <f ca="1">'Project Wakes'!Q19*'MD - Customers'!$D21</f>
        <v>0</v>
      </c>
      <c r="R19" s="93">
        <f ca="1">'Project Wakes'!R19*'MD - Customers'!$D21</f>
        <v>0</v>
      </c>
      <c r="S19" s="97">
        <f ca="1">'Project Wakes'!S19*'MD - Customers'!$D21</f>
        <v>0</v>
      </c>
      <c r="T19" s="93">
        <f ca="1">'Project Wakes'!T19*'MD - Customers'!$D21</f>
        <v>0</v>
      </c>
      <c r="U19" s="93">
        <f ca="1">'Project Wakes'!U19*'MD - Customers'!$D21</f>
        <v>0</v>
      </c>
      <c r="V19" s="93">
        <f ca="1">'Project Wakes'!V19*'MD - Customers'!$D21</f>
        <v>0</v>
      </c>
      <c r="W19" s="97">
        <f ca="1">'Project Wakes'!W19*'MD - Customers'!$D21</f>
        <v>0</v>
      </c>
      <c r="X19" s="93">
        <f ca="1">'Project Wakes'!X19*'MD - Customers'!$D21</f>
        <v>0</v>
      </c>
      <c r="Y19" s="93">
        <f ca="1">'Project Wakes'!Y19*'MD - Customers'!$D21</f>
        <v>0</v>
      </c>
      <c r="Z19" s="93">
        <f ca="1">'Project Wakes'!Z19*'MD - Customers'!$D21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>
        <f>'Project Wakes'!G20*'MD - Customers'!$D22</f>
        <v>0</v>
      </c>
      <c r="H20" s="93">
        <f ca="1">'Project Wakes'!H20*'MD - Customers'!$D22</f>
        <v>0</v>
      </c>
      <c r="I20" s="93">
        <f ca="1">'Project Wakes'!I20*'MD - Customers'!$D22</f>
        <v>0</v>
      </c>
      <c r="J20" s="93">
        <f ca="1">'Project Wakes'!J20*'MD - Customers'!$D22</f>
        <v>0</v>
      </c>
      <c r="K20" s="97">
        <f ca="1">'Project Wakes'!K20*'MD - Customers'!$D22</f>
        <v>0</v>
      </c>
      <c r="L20" s="93">
        <f ca="1">'Project Wakes'!L20*'MD - Customers'!$D22</f>
        <v>0</v>
      </c>
      <c r="M20" s="93">
        <f ca="1">'Project Wakes'!M20*'MD - Customers'!$D22</f>
        <v>0</v>
      </c>
      <c r="N20" s="93">
        <f ca="1">'Project Wakes'!N20*'MD - Customers'!$D22</f>
        <v>0</v>
      </c>
      <c r="O20" s="97">
        <f ca="1">'Project Wakes'!O20*'MD - Customers'!$D22</f>
        <v>0</v>
      </c>
      <c r="P20" s="93">
        <f ca="1">'Project Wakes'!P20*'MD - Customers'!$D22</f>
        <v>0</v>
      </c>
      <c r="Q20" s="93">
        <f ca="1">'Project Wakes'!Q20*'MD - Customers'!$D22</f>
        <v>0</v>
      </c>
      <c r="R20" s="93">
        <f ca="1">'Project Wakes'!R20*'MD - Customers'!$D22</f>
        <v>0</v>
      </c>
      <c r="S20" s="97">
        <f ca="1">'Project Wakes'!S20*'MD - Customers'!$D22</f>
        <v>0</v>
      </c>
      <c r="T20" s="93">
        <f ca="1">'Project Wakes'!T20*'MD - Customers'!$D22</f>
        <v>0</v>
      </c>
      <c r="U20" s="93">
        <f ca="1">'Project Wakes'!U20*'MD - Customers'!$D22</f>
        <v>0</v>
      </c>
      <c r="V20" s="93">
        <f ca="1">'Project Wakes'!V20*'MD - Customers'!$D22</f>
        <v>0</v>
      </c>
      <c r="W20" s="97">
        <f ca="1">'Project Wakes'!W20*'MD - Customers'!$D22</f>
        <v>0</v>
      </c>
      <c r="X20" s="93">
        <f ca="1">'Project Wakes'!X20*'MD - Customers'!$D22</f>
        <v>0</v>
      </c>
      <c r="Y20" s="93">
        <f ca="1">'Project Wakes'!Y20*'MD - Customers'!$D22</f>
        <v>0</v>
      </c>
      <c r="Z20" s="93">
        <f ca="1">'Project Wakes'!Z20*'MD - Customers'!$D22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>
        <f>'Project Wakes'!G21*'MD - Customers'!$D23</f>
        <v>0</v>
      </c>
      <c r="H21" s="89">
        <f ca="1">'Project Wakes'!H21*'MD - Customers'!$D23</f>
        <v>0</v>
      </c>
      <c r="I21" s="89">
        <f ca="1">'Project Wakes'!I21*'MD - Customers'!$D23</f>
        <v>0</v>
      </c>
      <c r="J21" s="89">
        <f ca="1">'Project Wakes'!J21*'MD - Customers'!$D23</f>
        <v>0</v>
      </c>
      <c r="K21" s="98">
        <f ca="1">'Project Wakes'!K21*'MD - Customers'!$D23</f>
        <v>0</v>
      </c>
      <c r="L21" s="89">
        <f ca="1">'Project Wakes'!L21*'MD - Customers'!$D23</f>
        <v>0</v>
      </c>
      <c r="M21" s="89">
        <f ca="1">'Project Wakes'!M21*'MD - Customers'!$D23</f>
        <v>0</v>
      </c>
      <c r="N21" s="89">
        <f ca="1">'Project Wakes'!N21*'MD - Customers'!$D23</f>
        <v>0</v>
      </c>
      <c r="O21" s="98">
        <f ca="1">'Project Wakes'!O21*'MD - Customers'!$D23</f>
        <v>0</v>
      </c>
      <c r="P21" s="89">
        <f ca="1">'Project Wakes'!P21*'MD - Customers'!$D23</f>
        <v>0</v>
      </c>
      <c r="Q21" s="89">
        <f ca="1">'Project Wakes'!Q21*'MD - Customers'!$D23</f>
        <v>0</v>
      </c>
      <c r="R21" s="89">
        <f ca="1">'Project Wakes'!R21*'MD - Customers'!$D23</f>
        <v>0</v>
      </c>
      <c r="S21" s="98">
        <f ca="1">'Project Wakes'!S21*'MD - Customers'!$D23</f>
        <v>0</v>
      </c>
      <c r="T21" s="89">
        <f ca="1">'Project Wakes'!T21*'MD - Customers'!$D23</f>
        <v>0</v>
      </c>
      <c r="U21" s="89">
        <f ca="1">'Project Wakes'!U21*'MD - Customers'!$D23</f>
        <v>0</v>
      </c>
      <c r="V21" s="89">
        <f ca="1">'Project Wakes'!V21*'MD - Customers'!$D23</f>
        <v>0</v>
      </c>
      <c r="W21" s="98">
        <f ca="1">'Project Wakes'!W21*'MD - Customers'!$D23</f>
        <v>0</v>
      </c>
      <c r="X21" s="89">
        <f ca="1">'Project Wakes'!X21*'MD - Customers'!$D23</f>
        <v>3750</v>
      </c>
      <c r="Y21" s="89">
        <f ca="1">'Project Wakes'!Y21*'MD - Customers'!$D23</f>
        <v>3750</v>
      </c>
      <c r="Z21" s="89">
        <f ca="1">'Project Wakes'!Z21*'MD - Customers'!$D23</f>
        <v>3750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>
        <f>'Project Wakes'!G22*'MD - Customers'!$D24</f>
        <v>0</v>
      </c>
      <c r="H22" s="93">
        <f ca="1">'Project Wakes'!H22*'MD - Customers'!$D24</f>
        <v>0</v>
      </c>
      <c r="I22" s="93">
        <f ca="1">'Project Wakes'!I22*'MD - Customers'!$D24</f>
        <v>0</v>
      </c>
      <c r="J22" s="93">
        <f ca="1">'Project Wakes'!J22*'MD - Customers'!$D24</f>
        <v>0</v>
      </c>
      <c r="K22" s="97">
        <f ca="1">'Project Wakes'!K22*'MD - Customers'!$D24</f>
        <v>0</v>
      </c>
      <c r="L22" s="93">
        <f ca="1">'Project Wakes'!L22*'MD - Customers'!$D24</f>
        <v>0</v>
      </c>
      <c r="M22" s="93">
        <f ca="1">'Project Wakes'!M22*'MD - Customers'!$D24</f>
        <v>0</v>
      </c>
      <c r="N22" s="93">
        <f ca="1">'Project Wakes'!N22*'MD - Customers'!$D24</f>
        <v>0</v>
      </c>
      <c r="O22" s="97">
        <f ca="1">'Project Wakes'!O22*'MD - Customers'!$D24</f>
        <v>0</v>
      </c>
      <c r="P22" s="93">
        <f ca="1">'Project Wakes'!P22*'MD - Customers'!$D24</f>
        <v>0</v>
      </c>
      <c r="Q22" s="93">
        <f ca="1">'Project Wakes'!Q22*'MD - Customers'!$D24</f>
        <v>0</v>
      </c>
      <c r="R22" s="93">
        <f ca="1">'Project Wakes'!R22*'MD - Customers'!$D24</f>
        <v>0</v>
      </c>
      <c r="S22" s="97">
        <f ca="1">'Project Wakes'!S22*'MD - Customers'!$D24</f>
        <v>0</v>
      </c>
      <c r="T22" s="93">
        <f ca="1">'Project Wakes'!T22*'MD - Customers'!$D24</f>
        <v>0</v>
      </c>
      <c r="U22" s="93">
        <f ca="1">'Project Wakes'!U22*'MD - Customers'!$D24</f>
        <v>0</v>
      </c>
      <c r="V22" s="93">
        <f ca="1">'Project Wakes'!V22*'MD - Customers'!$D24</f>
        <v>0</v>
      </c>
      <c r="W22" s="97">
        <f ca="1">'Project Wakes'!W22*'MD - Customers'!$D24</f>
        <v>0</v>
      </c>
      <c r="X22" s="93">
        <f ca="1">'Project Wakes'!X22*'MD - Customers'!$D24</f>
        <v>0</v>
      </c>
      <c r="Y22" s="93">
        <f ca="1">'Project Wakes'!Y22*'MD - Customers'!$D24</f>
        <v>0</v>
      </c>
      <c r="Z22" s="93">
        <f ca="1">'Project Wakes'!Z22*'MD - Customers'!$D24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>
        <f>'Project Wakes'!G23*'MD - Customers'!$D25</f>
        <v>0</v>
      </c>
      <c r="H23" s="93">
        <f ca="1">'Project Wakes'!H23*'MD - Customers'!$D25</f>
        <v>0</v>
      </c>
      <c r="I23" s="93">
        <f ca="1">'Project Wakes'!I23*'MD - Customers'!$D25</f>
        <v>0</v>
      </c>
      <c r="J23" s="93">
        <f ca="1">'Project Wakes'!J23*'MD - Customers'!$D25</f>
        <v>0</v>
      </c>
      <c r="K23" s="97">
        <f ca="1">'Project Wakes'!K23*'MD - Customers'!$D25</f>
        <v>0</v>
      </c>
      <c r="L23" s="93">
        <f ca="1">'Project Wakes'!L23*'MD - Customers'!$D25</f>
        <v>0</v>
      </c>
      <c r="M23" s="93">
        <f ca="1">'Project Wakes'!M23*'MD - Customers'!$D25</f>
        <v>0</v>
      </c>
      <c r="N23" s="93">
        <f ca="1">'Project Wakes'!N23*'MD - Customers'!$D25</f>
        <v>0</v>
      </c>
      <c r="O23" s="97">
        <f ca="1">'Project Wakes'!O23*'MD - Customers'!$D25</f>
        <v>0</v>
      </c>
      <c r="P23" s="93">
        <f ca="1">'Project Wakes'!P23*'MD - Customers'!$D25</f>
        <v>0</v>
      </c>
      <c r="Q23" s="93">
        <f ca="1">'Project Wakes'!Q23*'MD - Customers'!$D25</f>
        <v>0</v>
      </c>
      <c r="R23" s="93">
        <f ca="1">'Project Wakes'!R23*'MD - Customers'!$D25</f>
        <v>0</v>
      </c>
      <c r="S23" s="97">
        <f ca="1">'Project Wakes'!S23*'MD - Customers'!$D25</f>
        <v>0</v>
      </c>
      <c r="T23" s="93">
        <f ca="1">'Project Wakes'!T23*'MD - Customers'!$D25</f>
        <v>0</v>
      </c>
      <c r="U23" s="93">
        <f ca="1">'Project Wakes'!U23*'MD - Customers'!$D25</f>
        <v>0</v>
      </c>
      <c r="V23" s="93">
        <f ca="1">'Project Wakes'!V23*'MD - Customers'!$D25</f>
        <v>0</v>
      </c>
      <c r="W23" s="97">
        <f ca="1">'Project Wakes'!W23*'MD - Customers'!$D25</f>
        <v>0</v>
      </c>
      <c r="X23" s="93">
        <f ca="1">'Project Wakes'!X23*'MD - Customers'!$D25</f>
        <v>0</v>
      </c>
      <c r="Y23" s="93">
        <f ca="1">'Project Wakes'!Y23*'MD - Customers'!$D25</f>
        <v>0</v>
      </c>
      <c r="Z23" s="93">
        <f ca="1">'Project Wakes'!Z23*'MD - Customers'!$D25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>
        <f>'Project Wakes'!G24*'MD - Customers'!$D26</f>
        <v>0</v>
      </c>
      <c r="H24" s="93">
        <f ca="1">'Project Wakes'!H24*'MD - Customers'!$D26</f>
        <v>0</v>
      </c>
      <c r="I24" s="93">
        <f ca="1">'Project Wakes'!I24*'MD - Customers'!$D26</f>
        <v>0</v>
      </c>
      <c r="J24" s="93">
        <f ca="1">'Project Wakes'!J24*'MD - Customers'!$D26</f>
        <v>0</v>
      </c>
      <c r="K24" s="97">
        <f ca="1">'Project Wakes'!K24*'MD - Customers'!$D26</f>
        <v>0</v>
      </c>
      <c r="L24" s="93">
        <f ca="1">'Project Wakes'!L24*'MD - Customers'!$D26</f>
        <v>0</v>
      </c>
      <c r="M24" s="93">
        <f ca="1">'Project Wakes'!M24*'MD - Customers'!$D26</f>
        <v>0</v>
      </c>
      <c r="N24" s="93">
        <f ca="1">'Project Wakes'!N24*'MD - Customers'!$D26</f>
        <v>0</v>
      </c>
      <c r="O24" s="97">
        <f ca="1">'Project Wakes'!O24*'MD - Customers'!$D26</f>
        <v>0</v>
      </c>
      <c r="P24" s="93">
        <f ca="1">'Project Wakes'!P24*'MD - Customers'!$D26</f>
        <v>0</v>
      </c>
      <c r="Q24" s="93">
        <f ca="1">'Project Wakes'!Q24*'MD - Customers'!$D26</f>
        <v>0</v>
      </c>
      <c r="R24" s="93">
        <f ca="1">'Project Wakes'!R24*'MD - Customers'!$D26</f>
        <v>0</v>
      </c>
      <c r="S24" s="97">
        <f ca="1">'Project Wakes'!S24*'MD - Customers'!$D26</f>
        <v>0</v>
      </c>
      <c r="T24" s="93">
        <f ca="1">'Project Wakes'!T24*'MD - Customers'!$D26</f>
        <v>0</v>
      </c>
      <c r="U24" s="93">
        <f ca="1">'Project Wakes'!U24*'MD - Customers'!$D26</f>
        <v>0</v>
      </c>
      <c r="V24" s="93">
        <f ca="1">'Project Wakes'!V24*'MD - Customers'!$D26</f>
        <v>0</v>
      </c>
      <c r="W24" s="97">
        <f ca="1">'Project Wakes'!W24*'MD - Customers'!$D26</f>
        <v>0</v>
      </c>
      <c r="X24" s="93">
        <f ca="1">'Project Wakes'!X24*'MD - Customers'!$D26</f>
        <v>0</v>
      </c>
      <c r="Y24" s="93">
        <f ca="1">'Project Wakes'!Y24*'MD - Customers'!$D26</f>
        <v>2625</v>
      </c>
      <c r="Z24" s="93">
        <f ca="1">'Project Wakes'!Z24*'MD - Customers'!$D26</f>
        <v>2625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>
        <f>'Project Wakes'!G25*'MD - Customers'!$D27</f>
        <v>0</v>
      </c>
      <c r="H25" s="93">
        <f ca="1">'Project Wakes'!H25*'MD - Customers'!$D27</f>
        <v>0</v>
      </c>
      <c r="I25" s="93">
        <f ca="1">'Project Wakes'!I25*'MD - Customers'!$D27</f>
        <v>0</v>
      </c>
      <c r="J25" s="93">
        <f ca="1">'Project Wakes'!J25*'MD - Customers'!$D27</f>
        <v>0</v>
      </c>
      <c r="K25" s="97">
        <f ca="1">'Project Wakes'!K25*'MD - Customers'!$D27</f>
        <v>0</v>
      </c>
      <c r="L25" s="93">
        <f ca="1">'Project Wakes'!L25*'MD - Customers'!$D27</f>
        <v>0</v>
      </c>
      <c r="M25" s="93">
        <f ca="1">'Project Wakes'!M25*'MD - Customers'!$D27</f>
        <v>0</v>
      </c>
      <c r="N25" s="93">
        <f ca="1">'Project Wakes'!N25*'MD - Customers'!$D27</f>
        <v>0</v>
      </c>
      <c r="O25" s="97">
        <f ca="1">'Project Wakes'!O25*'MD - Customers'!$D27</f>
        <v>0</v>
      </c>
      <c r="P25" s="93">
        <f ca="1">'Project Wakes'!P25*'MD - Customers'!$D27</f>
        <v>0</v>
      </c>
      <c r="Q25" s="93">
        <f ca="1">'Project Wakes'!Q25*'MD - Customers'!$D27</f>
        <v>0</v>
      </c>
      <c r="R25" s="93">
        <f ca="1">'Project Wakes'!R25*'MD - Customers'!$D27</f>
        <v>0</v>
      </c>
      <c r="S25" s="97">
        <f ca="1">'Project Wakes'!S25*'MD - Customers'!$D27</f>
        <v>0</v>
      </c>
      <c r="T25" s="93">
        <f ca="1">'Project Wakes'!T25*'MD - Customers'!$D27</f>
        <v>0</v>
      </c>
      <c r="U25" s="93">
        <f ca="1">'Project Wakes'!U25*'MD - Customers'!$D27</f>
        <v>0</v>
      </c>
      <c r="V25" s="93">
        <f ca="1">'Project Wakes'!V25*'MD - Customers'!$D27</f>
        <v>0</v>
      </c>
      <c r="W25" s="97">
        <f ca="1">'Project Wakes'!W25*'MD - Customers'!$D27</f>
        <v>0</v>
      </c>
      <c r="X25" s="93">
        <f ca="1">'Project Wakes'!X25*'MD - Customers'!$D27</f>
        <v>0</v>
      </c>
      <c r="Y25" s="93">
        <f ca="1">'Project Wakes'!Y25*'MD - Customers'!$D27</f>
        <v>0</v>
      </c>
      <c r="Z25" s="93">
        <f ca="1">'Project Wakes'!Z25*'MD - Customers'!$D27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>
        <f>'Project Wakes'!G26*'MD - Customers'!$D28</f>
        <v>0</v>
      </c>
      <c r="H26" s="89">
        <f ca="1">'Project Wakes'!H26*'MD - Customers'!$D28</f>
        <v>0</v>
      </c>
      <c r="I26" s="89">
        <f ca="1">'Project Wakes'!I26*'MD - Customers'!$D28</f>
        <v>0</v>
      </c>
      <c r="J26" s="89">
        <f ca="1">'Project Wakes'!J26*'MD - Customers'!$D28</f>
        <v>0</v>
      </c>
      <c r="K26" s="98">
        <f ca="1">'Project Wakes'!K26*'MD - Customers'!$D28</f>
        <v>0</v>
      </c>
      <c r="L26" s="89">
        <f ca="1">'Project Wakes'!L26*'MD - Customers'!$D28</f>
        <v>0</v>
      </c>
      <c r="M26" s="89">
        <f ca="1">'Project Wakes'!M26*'MD - Customers'!$D28</f>
        <v>0</v>
      </c>
      <c r="N26" s="89">
        <f ca="1">'Project Wakes'!N26*'MD - Customers'!$D28</f>
        <v>0</v>
      </c>
      <c r="O26" s="98">
        <f ca="1">'Project Wakes'!O26*'MD - Customers'!$D28</f>
        <v>0</v>
      </c>
      <c r="P26" s="89">
        <f ca="1">'Project Wakes'!P26*'MD - Customers'!$D28</f>
        <v>0</v>
      </c>
      <c r="Q26" s="89">
        <f ca="1">'Project Wakes'!Q26*'MD - Customers'!$D28</f>
        <v>0</v>
      </c>
      <c r="R26" s="89">
        <f ca="1">'Project Wakes'!R26*'MD - Customers'!$D28</f>
        <v>0</v>
      </c>
      <c r="S26" s="98">
        <f ca="1">'Project Wakes'!S26*'MD - Customers'!$D28</f>
        <v>0</v>
      </c>
      <c r="T26" s="89">
        <f ca="1">'Project Wakes'!T26*'MD - Customers'!$D28</f>
        <v>0</v>
      </c>
      <c r="U26" s="89">
        <f ca="1">'Project Wakes'!U26*'MD - Customers'!$D28</f>
        <v>0</v>
      </c>
      <c r="V26" s="89">
        <f ca="1">'Project Wakes'!V26*'MD - Customers'!$D28</f>
        <v>0</v>
      </c>
      <c r="W26" s="98">
        <f ca="1">'Project Wakes'!W26*'MD - Customers'!$D28</f>
        <v>0</v>
      </c>
      <c r="X26" s="89">
        <f ca="1">'Project Wakes'!X26*'MD - Customers'!$D28</f>
        <v>0</v>
      </c>
      <c r="Y26" s="89">
        <f ca="1">'Project Wakes'!Y26*'MD - Customers'!$D28</f>
        <v>0</v>
      </c>
      <c r="Z26" s="89">
        <f ca="1">'Project Wakes'!Z26*'MD - Customers'!$D28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>
        <f>'Project Wakes'!G27*'MD - Customers'!$D29</f>
        <v>0</v>
      </c>
      <c r="H27" s="93">
        <f ca="1">'Project Wakes'!H27*'MD - Customers'!$D29</f>
        <v>0</v>
      </c>
      <c r="I27" s="93">
        <f ca="1">'Project Wakes'!I27*'MD - Customers'!$D29</f>
        <v>0</v>
      </c>
      <c r="J27" s="93">
        <f ca="1">'Project Wakes'!J27*'MD - Customers'!$D29</f>
        <v>0</v>
      </c>
      <c r="K27" s="97">
        <f ca="1">'Project Wakes'!K27*'MD - Customers'!$D29</f>
        <v>0</v>
      </c>
      <c r="L27" s="93">
        <f ca="1">'Project Wakes'!L27*'MD - Customers'!$D29</f>
        <v>0</v>
      </c>
      <c r="M27" s="93">
        <f ca="1">'Project Wakes'!M27*'MD - Customers'!$D29</f>
        <v>0</v>
      </c>
      <c r="N27" s="93">
        <f ca="1">'Project Wakes'!N27*'MD - Customers'!$D29</f>
        <v>0</v>
      </c>
      <c r="O27" s="97">
        <f ca="1">'Project Wakes'!O27*'MD - Customers'!$D29</f>
        <v>0</v>
      </c>
      <c r="P27" s="93">
        <f ca="1">'Project Wakes'!P27*'MD - Customers'!$D29</f>
        <v>0</v>
      </c>
      <c r="Q27" s="93">
        <f ca="1">'Project Wakes'!Q27*'MD - Customers'!$D29</f>
        <v>0</v>
      </c>
      <c r="R27" s="93">
        <f ca="1">'Project Wakes'!R27*'MD - Customers'!$D29</f>
        <v>0</v>
      </c>
      <c r="S27" s="97">
        <f ca="1">'Project Wakes'!S27*'MD - Customers'!$D29</f>
        <v>0</v>
      </c>
      <c r="T27" s="93">
        <f ca="1">'Project Wakes'!T27*'MD - Customers'!$D29</f>
        <v>0</v>
      </c>
      <c r="U27" s="93">
        <f ca="1">'Project Wakes'!U27*'MD - Customers'!$D29</f>
        <v>0</v>
      </c>
      <c r="V27" s="93">
        <f ca="1">'Project Wakes'!V27*'MD - Customers'!$D29</f>
        <v>0</v>
      </c>
      <c r="W27" s="97">
        <f ca="1">'Project Wakes'!W27*'MD - Customers'!$D29</f>
        <v>0</v>
      </c>
      <c r="X27" s="93">
        <f ca="1">'Project Wakes'!X27*'MD - Customers'!$D29</f>
        <v>0</v>
      </c>
      <c r="Y27" s="93">
        <f ca="1">'Project Wakes'!Y27*'MD - Customers'!$D29</f>
        <v>0</v>
      </c>
      <c r="Z27" s="93">
        <f ca="1">'Project Wakes'!Z27*'MD - Customers'!$D29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>
        <f>'Project Wakes'!G28*'MD - Customers'!$D30</f>
        <v>0</v>
      </c>
      <c r="H28" s="93">
        <f ca="1">'Project Wakes'!H28*'MD - Customers'!$D30</f>
        <v>0</v>
      </c>
      <c r="I28" s="93">
        <f ca="1">'Project Wakes'!I28*'MD - Customers'!$D30</f>
        <v>0</v>
      </c>
      <c r="J28" s="93">
        <f ca="1">'Project Wakes'!J28*'MD - Customers'!$D30</f>
        <v>0</v>
      </c>
      <c r="K28" s="97">
        <f ca="1">'Project Wakes'!K28*'MD - Customers'!$D30</f>
        <v>0</v>
      </c>
      <c r="L28" s="93">
        <f ca="1">'Project Wakes'!L28*'MD - Customers'!$D30</f>
        <v>0</v>
      </c>
      <c r="M28" s="93">
        <f ca="1">'Project Wakes'!M28*'MD - Customers'!$D30</f>
        <v>0</v>
      </c>
      <c r="N28" s="93">
        <f ca="1">'Project Wakes'!N28*'MD - Customers'!$D30</f>
        <v>0</v>
      </c>
      <c r="O28" s="97">
        <f ca="1">'Project Wakes'!O28*'MD - Customers'!$D30</f>
        <v>0</v>
      </c>
      <c r="P28" s="93">
        <f ca="1">'Project Wakes'!P28*'MD - Customers'!$D30</f>
        <v>0</v>
      </c>
      <c r="Q28" s="93">
        <f ca="1">'Project Wakes'!Q28*'MD - Customers'!$D30</f>
        <v>0</v>
      </c>
      <c r="R28" s="93">
        <f ca="1">'Project Wakes'!R28*'MD - Customers'!$D30</f>
        <v>0</v>
      </c>
      <c r="S28" s="97">
        <f ca="1">'Project Wakes'!S28*'MD - Customers'!$D30</f>
        <v>0</v>
      </c>
      <c r="T28" s="93">
        <f ca="1">'Project Wakes'!T28*'MD - Customers'!$D30</f>
        <v>0</v>
      </c>
      <c r="U28" s="93">
        <f ca="1">'Project Wakes'!U28*'MD - Customers'!$D30</f>
        <v>0</v>
      </c>
      <c r="V28" s="93">
        <f ca="1">'Project Wakes'!V28*'MD - Customers'!$D30</f>
        <v>0</v>
      </c>
      <c r="W28" s="97">
        <f ca="1">'Project Wakes'!W28*'MD - Customers'!$D30</f>
        <v>0</v>
      </c>
      <c r="X28" s="93">
        <f ca="1">'Project Wakes'!X28*'MD - Customers'!$D30</f>
        <v>0</v>
      </c>
      <c r="Y28" s="93">
        <f ca="1">'Project Wakes'!Y28*'MD - Customers'!$D30</f>
        <v>0</v>
      </c>
      <c r="Z28" s="93">
        <f ca="1">'Project Wakes'!Z28*'MD - Customers'!$D30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>
        <f>'Project Wakes'!G29*'MD - Customers'!$D31</f>
        <v>0</v>
      </c>
      <c r="H29" s="93">
        <f ca="1">'Project Wakes'!H29*'MD - Customers'!$D31</f>
        <v>0</v>
      </c>
      <c r="I29" s="93">
        <f ca="1">'Project Wakes'!I29*'MD - Customers'!$D31</f>
        <v>0</v>
      </c>
      <c r="J29" s="93">
        <f ca="1">'Project Wakes'!J29*'MD - Customers'!$D31</f>
        <v>0</v>
      </c>
      <c r="K29" s="97">
        <f ca="1">'Project Wakes'!K29*'MD - Customers'!$D31</f>
        <v>0</v>
      </c>
      <c r="L29" s="93">
        <f ca="1">'Project Wakes'!L29*'MD - Customers'!$D31</f>
        <v>0</v>
      </c>
      <c r="M29" s="93">
        <f ca="1">'Project Wakes'!M29*'MD - Customers'!$D31</f>
        <v>0</v>
      </c>
      <c r="N29" s="93">
        <f ca="1">'Project Wakes'!N29*'MD - Customers'!$D31</f>
        <v>0</v>
      </c>
      <c r="O29" s="97">
        <f ca="1">'Project Wakes'!O29*'MD - Customers'!$D31</f>
        <v>0</v>
      </c>
      <c r="P29" s="93">
        <f ca="1">'Project Wakes'!P29*'MD - Customers'!$D31</f>
        <v>0</v>
      </c>
      <c r="Q29" s="93">
        <f ca="1">'Project Wakes'!Q29*'MD - Customers'!$D31</f>
        <v>0</v>
      </c>
      <c r="R29" s="93">
        <f ca="1">'Project Wakes'!R29*'MD - Customers'!$D31</f>
        <v>0</v>
      </c>
      <c r="S29" s="97">
        <f ca="1">'Project Wakes'!S29*'MD - Customers'!$D31</f>
        <v>0</v>
      </c>
      <c r="T29" s="93">
        <f ca="1">'Project Wakes'!T29*'MD - Customers'!$D31</f>
        <v>0</v>
      </c>
      <c r="U29" s="93">
        <f ca="1">'Project Wakes'!U29*'MD - Customers'!$D31</f>
        <v>0</v>
      </c>
      <c r="V29" s="93">
        <f ca="1">'Project Wakes'!V29*'MD - Customers'!$D31</f>
        <v>0</v>
      </c>
      <c r="W29" s="97">
        <f ca="1">'Project Wakes'!W29*'MD - Customers'!$D31</f>
        <v>0</v>
      </c>
      <c r="X29" s="93">
        <f ca="1">'Project Wakes'!X29*'MD - Customers'!$D31</f>
        <v>0</v>
      </c>
      <c r="Y29" s="93">
        <f ca="1">'Project Wakes'!Y29*'MD - Customers'!$D31</f>
        <v>0</v>
      </c>
      <c r="Z29" s="93">
        <f ca="1">'Project Wakes'!Z29*'MD - Customers'!$D31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>
        <f>'Project Wakes'!G30*'MD - Customers'!$D32</f>
        <v>0</v>
      </c>
      <c r="H30" s="93">
        <f ca="1">'Project Wakes'!H30*'MD - Customers'!$D32</f>
        <v>0</v>
      </c>
      <c r="I30" s="93">
        <f ca="1">'Project Wakes'!I30*'MD - Customers'!$D32</f>
        <v>0</v>
      </c>
      <c r="J30" s="93">
        <f ca="1">'Project Wakes'!J30*'MD - Customers'!$D32</f>
        <v>0</v>
      </c>
      <c r="K30" s="97">
        <f ca="1">'Project Wakes'!K30*'MD - Customers'!$D32</f>
        <v>0</v>
      </c>
      <c r="L30" s="93">
        <f ca="1">'Project Wakes'!L30*'MD - Customers'!$D32</f>
        <v>0</v>
      </c>
      <c r="M30" s="93">
        <f ca="1">'Project Wakes'!M30*'MD - Customers'!$D32</f>
        <v>0</v>
      </c>
      <c r="N30" s="93">
        <f ca="1">'Project Wakes'!N30*'MD - Customers'!$D32</f>
        <v>0</v>
      </c>
      <c r="O30" s="97">
        <f ca="1">'Project Wakes'!O30*'MD - Customers'!$D32</f>
        <v>0</v>
      </c>
      <c r="P30" s="93">
        <f ca="1">'Project Wakes'!P30*'MD - Customers'!$D32</f>
        <v>0</v>
      </c>
      <c r="Q30" s="93">
        <f ca="1">'Project Wakes'!Q30*'MD - Customers'!$D32</f>
        <v>0</v>
      </c>
      <c r="R30" s="93">
        <f ca="1">'Project Wakes'!R30*'MD - Customers'!$D32</f>
        <v>0</v>
      </c>
      <c r="S30" s="97">
        <f ca="1">'Project Wakes'!S30*'MD - Customers'!$D32</f>
        <v>0</v>
      </c>
      <c r="T30" s="93">
        <f ca="1">'Project Wakes'!T30*'MD - Customers'!$D32</f>
        <v>0</v>
      </c>
      <c r="U30" s="93">
        <f ca="1">'Project Wakes'!U30*'MD - Customers'!$D32</f>
        <v>0</v>
      </c>
      <c r="V30" s="93">
        <f ca="1">'Project Wakes'!V30*'MD - Customers'!$D32</f>
        <v>0</v>
      </c>
      <c r="W30" s="97">
        <f ca="1">'Project Wakes'!W30*'MD - Customers'!$D32</f>
        <v>0</v>
      </c>
      <c r="X30" s="93">
        <f ca="1">'Project Wakes'!X30*'MD - Customers'!$D32</f>
        <v>0</v>
      </c>
      <c r="Y30" s="93">
        <f ca="1">'Project Wakes'!Y30*'MD - Customers'!$D32</f>
        <v>0</v>
      </c>
      <c r="Z30" s="93">
        <f ca="1">'Project Wakes'!Z30*'MD - Customers'!$D32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>
        <f>'Project Wakes'!G31*'MD - Customers'!$D33</f>
        <v>0</v>
      </c>
      <c r="H31" s="89">
        <f ca="1">'Project Wakes'!H31*'MD - Customers'!$D33</f>
        <v>0</v>
      </c>
      <c r="I31" s="89">
        <f ca="1">'Project Wakes'!I31*'MD - Customers'!$D33</f>
        <v>0</v>
      </c>
      <c r="J31" s="89">
        <f ca="1">'Project Wakes'!J31*'MD - Customers'!$D33</f>
        <v>0</v>
      </c>
      <c r="K31" s="98">
        <f ca="1">'Project Wakes'!K31*'MD - Customers'!$D33</f>
        <v>0</v>
      </c>
      <c r="L31" s="89">
        <f ca="1">'Project Wakes'!L31*'MD - Customers'!$D33</f>
        <v>0</v>
      </c>
      <c r="M31" s="89">
        <f ca="1">'Project Wakes'!M31*'MD - Customers'!$D33</f>
        <v>0</v>
      </c>
      <c r="N31" s="89">
        <f ca="1">'Project Wakes'!N31*'MD - Customers'!$D33</f>
        <v>0</v>
      </c>
      <c r="O31" s="98">
        <f ca="1">'Project Wakes'!O31*'MD - Customers'!$D33</f>
        <v>0</v>
      </c>
      <c r="P31" s="89">
        <f ca="1">'Project Wakes'!P31*'MD - Customers'!$D33</f>
        <v>0</v>
      </c>
      <c r="Q31" s="89">
        <f ca="1">'Project Wakes'!Q31*'MD - Customers'!$D33</f>
        <v>0</v>
      </c>
      <c r="R31" s="89">
        <f ca="1">'Project Wakes'!R31*'MD - Customers'!$D33</f>
        <v>0</v>
      </c>
      <c r="S31" s="98">
        <f ca="1">'Project Wakes'!S31*'MD - Customers'!$D33</f>
        <v>0</v>
      </c>
      <c r="T31" s="89">
        <f ca="1">'Project Wakes'!T31*'MD - Customers'!$D33</f>
        <v>0</v>
      </c>
      <c r="U31" s="89">
        <f ca="1">'Project Wakes'!U31*'MD - Customers'!$D33</f>
        <v>0</v>
      </c>
      <c r="V31" s="89">
        <f ca="1">'Project Wakes'!V31*'MD - Customers'!$D33</f>
        <v>0</v>
      </c>
      <c r="W31" s="98">
        <f ca="1">'Project Wakes'!W31*'MD - Customers'!$D33</f>
        <v>0</v>
      </c>
      <c r="X31" s="89">
        <f ca="1">'Project Wakes'!X31*'MD - Customers'!$D33</f>
        <v>0</v>
      </c>
      <c r="Y31" s="89">
        <f ca="1">'Project Wakes'!Y31*'MD - Customers'!$D33</f>
        <v>0</v>
      </c>
      <c r="Z31" s="89">
        <f ca="1">'Project Wakes'!Z31*'MD - Customers'!$D33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>
        <f>'Project Wakes'!G32*'MD - Customers'!$D34</f>
        <v>0</v>
      </c>
      <c r="H32" s="93">
        <f ca="1">'Project Wakes'!H32*'MD - Customers'!$D34</f>
        <v>0</v>
      </c>
      <c r="I32" s="93">
        <f ca="1">'Project Wakes'!I32*'MD - Customers'!$D34</f>
        <v>0</v>
      </c>
      <c r="J32" s="93">
        <f ca="1">'Project Wakes'!J32*'MD - Customers'!$D34</f>
        <v>0</v>
      </c>
      <c r="K32" s="97">
        <f ca="1">'Project Wakes'!K32*'MD - Customers'!$D34</f>
        <v>0</v>
      </c>
      <c r="L32" s="93">
        <f ca="1">'Project Wakes'!L32*'MD - Customers'!$D34</f>
        <v>0</v>
      </c>
      <c r="M32" s="93">
        <f ca="1">'Project Wakes'!M32*'MD - Customers'!$D34</f>
        <v>0</v>
      </c>
      <c r="N32" s="93">
        <f ca="1">'Project Wakes'!N32*'MD - Customers'!$D34</f>
        <v>0</v>
      </c>
      <c r="O32" s="97">
        <f ca="1">'Project Wakes'!O32*'MD - Customers'!$D34</f>
        <v>0</v>
      </c>
      <c r="P32" s="93">
        <f ca="1">'Project Wakes'!P32*'MD - Customers'!$D34</f>
        <v>0</v>
      </c>
      <c r="Q32" s="93">
        <f ca="1">'Project Wakes'!Q32*'MD - Customers'!$D34</f>
        <v>0</v>
      </c>
      <c r="R32" s="93">
        <f ca="1">'Project Wakes'!R32*'MD - Customers'!$D34</f>
        <v>0</v>
      </c>
      <c r="S32" s="97">
        <f ca="1">'Project Wakes'!S32*'MD - Customers'!$D34</f>
        <v>0</v>
      </c>
      <c r="T32" s="93">
        <f ca="1">'Project Wakes'!T32*'MD - Customers'!$D34</f>
        <v>0</v>
      </c>
      <c r="U32" s="93">
        <f ca="1">'Project Wakes'!U32*'MD - Customers'!$D34</f>
        <v>0</v>
      </c>
      <c r="V32" s="93">
        <f ca="1">'Project Wakes'!V32*'MD - Customers'!$D34</f>
        <v>0</v>
      </c>
      <c r="W32" s="97">
        <f ca="1">'Project Wakes'!W32*'MD - Customers'!$D34</f>
        <v>0</v>
      </c>
      <c r="X32" s="93">
        <f ca="1">'Project Wakes'!X32*'MD - Customers'!$D34</f>
        <v>0</v>
      </c>
      <c r="Y32" s="93">
        <f ca="1">'Project Wakes'!Y32*'MD - Customers'!$D34</f>
        <v>0</v>
      </c>
      <c r="Z32" s="93">
        <f ca="1">'Project Wakes'!Z32*'MD - Customers'!$D34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>
        <f>'Project Wakes'!G33*'MD - Customers'!$D35</f>
        <v>0</v>
      </c>
      <c r="H33" s="93">
        <f ca="1">'Project Wakes'!H33*'MD - Customers'!$D35</f>
        <v>0</v>
      </c>
      <c r="I33" s="93">
        <f ca="1">'Project Wakes'!I33*'MD - Customers'!$D35</f>
        <v>0</v>
      </c>
      <c r="J33" s="93">
        <f ca="1">'Project Wakes'!J33*'MD - Customers'!$D35</f>
        <v>0</v>
      </c>
      <c r="K33" s="97">
        <f ca="1">'Project Wakes'!K33*'MD - Customers'!$D35</f>
        <v>0</v>
      </c>
      <c r="L33" s="93">
        <f ca="1">'Project Wakes'!L33*'MD - Customers'!$D35</f>
        <v>0</v>
      </c>
      <c r="M33" s="93">
        <f ca="1">'Project Wakes'!M33*'MD - Customers'!$D35</f>
        <v>0</v>
      </c>
      <c r="N33" s="93">
        <f ca="1">'Project Wakes'!N33*'MD - Customers'!$D35</f>
        <v>0</v>
      </c>
      <c r="O33" s="97">
        <f ca="1">'Project Wakes'!O33*'MD - Customers'!$D35</f>
        <v>0</v>
      </c>
      <c r="P33" s="93">
        <f ca="1">'Project Wakes'!P33*'MD - Customers'!$D35</f>
        <v>0</v>
      </c>
      <c r="Q33" s="93">
        <f ca="1">'Project Wakes'!Q33*'MD - Customers'!$D35</f>
        <v>0</v>
      </c>
      <c r="R33" s="93">
        <f ca="1">'Project Wakes'!R33*'MD - Customers'!$D35</f>
        <v>0</v>
      </c>
      <c r="S33" s="97">
        <f ca="1">'Project Wakes'!S33*'MD - Customers'!$D35</f>
        <v>0</v>
      </c>
      <c r="T33" s="93">
        <f ca="1">'Project Wakes'!T33*'MD - Customers'!$D35</f>
        <v>0</v>
      </c>
      <c r="U33" s="93">
        <f ca="1">'Project Wakes'!U33*'MD - Customers'!$D35</f>
        <v>0</v>
      </c>
      <c r="V33" s="93">
        <f ca="1">'Project Wakes'!V33*'MD - Customers'!$D35</f>
        <v>0</v>
      </c>
      <c r="W33" s="97">
        <f ca="1">'Project Wakes'!W33*'MD - Customers'!$D35</f>
        <v>0</v>
      </c>
      <c r="X33" s="93">
        <f ca="1">'Project Wakes'!X33*'MD - Customers'!$D35</f>
        <v>0</v>
      </c>
      <c r="Y33" s="93">
        <f ca="1">'Project Wakes'!Y33*'MD - Customers'!$D35</f>
        <v>0</v>
      </c>
      <c r="Z33" s="93">
        <f ca="1">'Project Wakes'!Z33*'MD - Customers'!$D35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>
        <f>'Project Wakes'!G34*'MD - Customers'!$D36</f>
        <v>0</v>
      </c>
      <c r="H34" s="93">
        <f ca="1">'Project Wakes'!H34*'MD - Customers'!$D36</f>
        <v>0</v>
      </c>
      <c r="I34" s="93">
        <f ca="1">'Project Wakes'!I34*'MD - Customers'!$D36</f>
        <v>0</v>
      </c>
      <c r="J34" s="93">
        <f ca="1">'Project Wakes'!J34*'MD - Customers'!$D36</f>
        <v>0</v>
      </c>
      <c r="K34" s="97">
        <f ca="1">'Project Wakes'!K34*'MD - Customers'!$D36</f>
        <v>0</v>
      </c>
      <c r="L34" s="93">
        <f ca="1">'Project Wakes'!L34*'MD - Customers'!$D36</f>
        <v>0</v>
      </c>
      <c r="M34" s="93">
        <f ca="1">'Project Wakes'!M34*'MD - Customers'!$D36</f>
        <v>0</v>
      </c>
      <c r="N34" s="93">
        <f ca="1">'Project Wakes'!N34*'MD - Customers'!$D36</f>
        <v>0</v>
      </c>
      <c r="O34" s="97">
        <f ca="1">'Project Wakes'!O34*'MD - Customers'!$D36</f>
        <v>0</v>
      </c>
      <c r="P34" s="93">
        <f ca="1">'Project Wakes'!P34*'MD - Customers'!$D36</f>
        <v>0</v>
      </c>
      <c r="Q34" s="93">
        <f ca="1">'Project Wakes'!Q34*'MD - Customers'!$D36</f>
        <v>0</v>
      </c>
      <c r="R34" s="93">
        <f ca="1">'Project Wakes'!R34*'MD - Customers'!$D36</f>
        <v>0</v>
      </c>
      <c r="S34" s="97">
        <f ca="1">'Project Wakes'!S34*'MD - Customers'!$D36</f>
        <v>0</v>
      </c>
      <c r="T34" s="93">
        <f ca="1">'Project Wakes'!T34*'MD - Customers'!$D36</f>
        <v>0</v>
      </c>
      <c r="U34" s="93">
        <f ca="1">'Project Wakes'!U34*'MD - Customers'!$D36</f>
        <v>0</v>
      </c>
      <c r="V34" s="93">
        <f ca="1">'Project Wakes'!V34*'MD - Customers'!$D36</f>
        <v>0</v>
      </c>
      <c r="W34" s="97">
        <f ca="1">'Project Wakes'!W34*'MD - Customers'!$D36</f>
        <v>0</v>
      </c>
      <c r="X34" s="93">
        <f ca="1">'Project Wakes'!X34*'MD - Customers'!$D36</f>
        <v>0</v>
      </c>
      <c r="Y34" s="93">
        <f ca="1">'Project Wakes'!Y34*'MD - Customers'!$D36</f>
        <v>0</v>
      </c>
      <c r="Z34" s="93">
        <f ca="1">'Project Wakes'!Z34*'MD - Customers'!$D36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>
        <f>'Project Wakes'!G35*'MD - Customers'!$D37</f>
        <v>0</v>
      </c>
      <c r="H35" s="93">
        <f ca="1">'Project Wakes'!H35*'MD - Customers'!$D37</f>
        <v>0</v>
      </c>
      <c r="I35" s="93">
        <f ca="1">'Project Wakes'!I35*'MD - Customers'!$D37</f>
        <v>0</v>
      </c>
      <c r="J35" s="93">
        <f ca="1">'Project Wakes'!J35*'MD - Customers'!$D37</f>
        <v>0</v>
      </c>
      <c r="K35" s="97">
        <f ca="1">'Project Wakes'!K35*'MD - Customers'!$D37</f>
        <v>0</v>
      </c>
      <c r="L35" s="93">
        <f ca="1">'Project Wakes'!L35*'MD - Customers'!$D37</f>
        <v>0</v>
      </c>
      <c r="M35" s="93">
        <f ca="1">'Project Wakes'!M35*'MD - Customers'!$D37</f>
        <v>0</v>
      </c>
      <c r="N35" s="93">
        <f ca="1">'Project Wakes'!N35*'MD - Customers'!$D37</f>
        <v>0</v>
      </c>
      <c r="O35" s="97">
        <f ca="1">'Project Wakes'!O35*'MD - Customers'!$D37</f>
        <v>0</v>
      </c>
      <c r="P35" s="93">
        <f ca="1">'Project Wakes'!P35*'MD - Customers'!$D37</f>
        <v>0</v>
      </c>
      <c r="Q35" s="93">
        <f ca="1">'Project Wakes'!Q35*'MD - Customers'!$D37</f>
        <v>0</v>
      </c>
      <c r="R35" s="93">
        <f ca="1">'Project Wakes'!R35*'MD - Customers'!$D37</f>
        <v>0</v>
      </c>
      <c r="S35" s="97">
        <f ca="1">'Project Wakes'!S35*'MD - Customers'!$D37</f>
        <v>0</v>
      </c>
      <c r="T35" s="93">
        <f ca="1">'Project Wakes'!T35*'MD - Customers'!$D37</f>
        <v>0</v>
      </c>
      <c r="U35" s="93">
        <f ca="1">'Project Wakes'!U35*'MD - Customers'!$D37</f>
        <v>0</v>
      </c>
      <c r="V35" s="93">
        <f ca="1">'Project Wakes'!V35*'MD - Customers'!$D37</f>
        <v>0</v>
      </c>
      <c r="W35" s="97">
        <f ca="1">'Project Wakes'!W35*'MD - Customers'!$D37</f>
        <v>0</v>
      </c>
      <c r="X35" s="93">
        <f ca="1">'Project Wakes'!X35*'MD - Customers'!$D37</f>
        <v>0</v>
      </c>
      <c r="Y35" s="93">
        <f ca="1">'Project Wakes'!Y35*'MD - Customers'!$D37</f>
        <v>0</v>
      </c>
      <c r="Z35" s="93">
        <f ca="1">'Project Wakes'!Z35*'MD - Customers'!$D37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 t="shared" ref="G37:Z37" si="0">SUM(G4:G36)</f>
        <v>0</v>
      </c>
      <c r="H37" s="42">
        <f t="shared" ca="1" si="0"/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825</v>
      </c>
      <c r="O37" s="68">
        <f t="shared" ca="1" si="0"/>
        <v>825</v>
      </c>
      <c r="P37" s="42">
        <f t="shared" ca="1" si="0"/>
        <v>825</v>
      </c>
      <c r="Q37" s="42">
        <f t="shared" ca="1" si="0"/>
        <v>825</v>
      </c>
      <c r="R37" s="42">
        <f t="shared" ca="1" si="0"/>
        <v>825</v>
      </c>
      <c r="S37" s="68">
        <f t="shared" ca="1" si="0"/>
        <v>1650</v>
      </c>
      <c r="T37" s="42">
        <f t="shared" ca="1" si="0"/>
        <v>1650</v>
      </c>
      <c r="U37" s="42">
        <f t="shared" ca="1" si="0"/>
        <v>2325</v>
      </c>
      <c r="V37" s="42">
        <f t="shared" ca="1" si="0"/>
        <v>2325</v>
      </c>
      <c r="W37" s="68">
        <f t="shared" ca="1" si="0"/>
        <v>2325</v>
      </c>
      <c r="X37" s="42">
        <f t="shared" ca="1" si="0"/>
        <v>6075</v>
      </c>
      <c r="Y37" s="42">
        <f t="shared" ca="1" si="0"/>
        <v>8700</v>
      </c>
      <c r="Z37" s="42">
        <f t="shared" ca="1" si="0"/>
        <v>8700</v>
      </c>
    </row>
  </sheetData>
  <conditionalFormatting sqref="G3:Z35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5"/>
  <sheetViews>
    <sheetView zoomScale="130" zoomScaleNormal="130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G24" sqref="G24"/>
    </sheetView>
  </sheetViews>
  <sheetFormatPr defaultRowHeight="15" x14ac:dyDescent="0.25"/>
  <cols>
    <col min="1" max="2" width="12.140625" style="284" bestFit="1" customWidth="1"/>
    <col min="3" max="4" width="12.140625" style="284" customWidth="1"/>
    <col min="5" max="5" width="10" style="285" bestFit="1" customWidth="1"/>
    <col min="6" max="6" width="12.140625" style="45" customWidth="1"/>
    <col min="7" max="7" width="8.7109375" style="42" bestFit="1" customWidth="1"/>
    <col min="8" max="8" width="14.5703125" style="147" bestFit="1" customWidth="1"/>
    <col min="9" max="9" width="9.140625" style="147"/>
    <col min="10" max="15" width="13.42578125" style="147" customWidth="1"/>
    <col min="16" max="16" width="13.42578125" style="148" customWidth="1"/>
    <col min="17" max="21" width="9.140625" style="148"/>
    <col min="22" max="128" width="9.140625" style="142"/>
  </cols>
  <sheetData>
    <row r="1" spans="1:128" s="37" customFormat="1" x14ac:dyDescent="0.25">
      <c r="A1" s="286" t="s">
        <v>355</v>
      </c>
      <c r="B1" s="286" t="s">
        <v>355</v>
      </c>
      <c r="C1" s="286" t="s">
        <v>355</v>
      </c>
      <c r="D1" s="286" t="s">
        <v>355</v>
      </c>
      <c r="E1" s="286" t="s">
        <v>354</v>
      </c>
      <c r="F1" s="43" t="s">
        <v>354</v>
      </c>
      <c r="G1" s="39" t="s">
        <v>354</v>
      </c>
      <c r="H1" s="143" t="s">
        <v>380</v>
      </c>
      <c r="I1" s="143"/>
      <c r="J1" s="143" t="s">
        <v>352</v>
      </c>
      <c r="K1" s="143" t="s">
        <v>320</v>
      </c>
      <c r="L1" s="143" t="s">
        <v>321</v>
      </c>
      <c r="M1" s="143" t="s">
        <v>322</v>
      </c>
      <c r="N1" s="143" t="s">
        <v>323</v>
      </c>
      <c r="O1" s="143" t="s">
        <v>324</v>
      </c>
      <c r="P1" s="143" t="s">
        <v>325</v>
      </c>
      <c r="Q1" s="145"/>
      <c r="R1" s="145"/>
      <c r="S1" s="145"/>
      <c r="T1" s="145"/>
      <c r="U1" s="145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</row>
    <row r="2" spans="1:128" s="37" customFormat="1" x14ac:dyDescent="0.25">
      <c r="A2" s="286" t="s">
        <v>356</v>
      </c>
      <c r="B2" s="286" t="s">
        <v>357</v>
      </c>
      <c r="C2" s="286" t="s">
        <v>353</v>
      </c>
      <c r="D2" s="286" t="s">
        <v>353</v>
      </c>
      <c r="E2" s="287" t="s">
        <v>144</v>
      </c>
      <c r="F2" s="43" t="s">
        <v>468</v>
      </c>
      <c r="G2" s="59" t="s">
        <v>143</v>
      </c>
      <c r="H2" s="39" t="s">
        <v>349</v>
      </c>
      <c r="I2" s="59" t="s">
        <v>345</v>
      </c>
      <c r="J2" s="143" t="s">
        <v>359</v>
      </c>
      <c r="K2" s="143" t="s">
        <v>359</v>
      </c>
      <c r="L2" s="143" t="s">
        <v>359</v>
      </c>
      <c r="M2" s="143" t="s">
        <v>359</v>
      </c>
      <c r="N2" s="143" t="s">
        <v>359</v>
      </c>
      <c r="O2" s="143" t="s">
        <v>359</v>
      </c>
      <c r="P2" s="143" t="s">
        <v>359</v>
      </c>
      <c r="Q2" s="144"/>
      <c r="R2" s="144"/>
      <c r="S2" s="144"/>
      <c r="T2" s="145"/>
      <c r="U2" s="145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</row>
    <row r="3" spans="1:128" s="39" customFormat="1" ht="15.75" thickBot="1" x14ac:dyDescent="0.3">
      <c r="A3" s="286" t="s">
        <v>147</v>
      </c>
      <c r="B3" s="286" t="s">
        <v>147</v>
      </c>
      <c r="C3" s="286" t="s">
        <v>147</v>
      </c>
      <c r="D3" s="286" t="s">
        <v>164</v>
      </c>
      <c r="E3" s="287" t="s">
        <v>145</v>
      </c>
      <c r="F3" s="43" t="s">
        <v>163</v>
      </c>
      <c r="G3" s="39" t="s">
        <v>162</v>
      </c>
      <c r="H3" s="39" t="s">
        <v>351</v>
      </c>
      <c r="I3" s="39" t="s">
        <v>350</v>
      </c>
      <c r="J3" s="143" t="s">
        <v>378</v>
      </c>
      <c r="K3" s="143" t="s">
        <v>378</v>
      </c>
      <c r="L3" s="143" t="s">
        <v>378</v>
      </c>
      <c r="M3" s="143" t="s">
        <v>378</v>
      </c>
      <c r="N3" s="143" t="s">
        <v>378</v>
      </c>
      <c r="O3" s="143" t="s">
        <v>378</v>
      </c>
      <c r="P3" s="143" t="s">
        <v>378</v>
      </c>
      <c r="Q3" s="143"/>
      <c r="R3" s="143"/>
      <c r="S3" s="143"/>
      <c r="T3" s="143"/>
      <c r="U3" s="143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</row>
    <row r="4" spans="1:128" s="39" customFormat="1" ht="3.75" customHeight="1" thickTop="1" thickBot="1" x14ac:dyDescent="0.3">
      <c r="A4" s="288"/>
      <c r="B4" s="288"/>
      <c r="C4" s="288"/>
      <c r="D4" s="288"/>
      <c r="E4" s="289"/>
      <c r="F4" s="172"/>
      <c r="G4" s="173"/>
      <c r="H4" s="174"/>
      <c r="I4" s="171"/>
      <c r="J4" s="170"/>
      <c r="K4" s="170"/>
      <c r="L4" s="170"/>
      <c r="M4" s="170"/>
      <c r="N4" s="170"/>
      <c r="O4" s="170"/>
      <c r="P4" s="170"/>
      <c r="Q4" s="143"/>
      <c r="R4" s="143"/>
      <c r="S4" s="143"/>
      <c r="T4" s="143"/>
      <c r="U4" s="143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</row>
    <row r="5" spans="1:128" s="36" customFormat="1" ht="16.5" thickTop="1" thickBot="1" x14ac:dyDescent="0.3">
      <c r="A5" s="290">
        <v>1</v>
      </c>
      <c r="B5" s="290">
        <v>50</v>
      </c>
      <c r="C5" s="290">
        <f>ROUND(AVERAGE(A5:B5),0)</f>
        <v>26</v>
      </c>
      <c r="D5" s="290">
        <f t="shared" ref="D5:D41" si="0">ROUND(C5*ERP_Users_As_Percentage_of_Employees,0)</f>
        <v>8</v>
      </c>
      <c r="E5" s="291" t="s">
        <v>358</v>
      </c>
      <c r="F5" s="159" t="s">
        <v>358</v>
      </c>
      <c r="G5" s="199" t="s">
        <v>358</v>
      </c>
      <c r="H5" s="326">
        <v>0.2</v>
      </c>
      <c r="I5" s="169" t="s">
        <v>358</v>
      </c>
      <c r="J5" s="169" t="s">
        <v>358</v>
      </c>
      <c r="K5" s="169" t="s">
        <v>358</v>
      </c>
      <c r="L5" s="169" t="s">
        <v>358</v>
      </c>
      <c r="M5" s="169" t="s">
        <v>358</v>
      </c>
      <c r="N5" s="169" t="s">
        <v>358</v>
      </c>
      <c r="O5" s="169" t="s">
        <v>358</v>
      </c>
      <c r="P5" s="169" t="s">
        <v>358</v>
      </c>
      <c r="Q5" s="148"/>
      <c r="R5" s="148"/>
      <c r="S5" s="148"/>
      <c r="T5" s="148"/>
      <c r="U5" s="148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  <c r="CW5" s="142"/>
      <c r="CX5" s="142"/>
      <c r="CY5" s="142"/>
      <c r="CZ5" s="142"/>
      <c r="DA5" s="142"/>
      <c r="DB5" s="142"/>
      <c r="DC5" s="142"/>
      <c r="DD5" s="142"/>
      <c r="DE5" s="142"/>
      <c r="DF5" s="142"/>
      <c r="DG5" s="142"/>
      <c r="DH5" s="142"/>
      <c r="DI5" s="142"/>
      <c r="DJ5" s="142"/>
      <c r="DK5" s="142"/>
      <c r="DL5" s="142"/>
      <c r="DM5" s="142"/>
      <c r="DN5" s="142"/>
      <c r="DO5" s="142"/>
      <c r="DP5" s="142"/>
      <c r="DQ5" s="142"/>
      <c r="DR5" s="142"/>
      <c r="DS5" s="142"/>
      <c r="DT5" s="142"/>
      <c r="DU5" s="142"/>
      <c r="DV5" s="142"/>
      <c r="DW5" s="142"/>
      <c r="DX5" s="142"/>
    </row>
    <row r="6" spans="1:128" s="142" customFormat="1" ht="15.75" thickBot="1" x14ac:dyDescent="0.3">
      <c r="A6" s="292">
        <v>51</v>
      </c>
      <c r="B6" s="292">
        <v>200</v>
      </c>
      <c r="C6" s="292">
        <f>ROUND(AVERAGE(A6:B6),0)</f>
        <v>126</v>
      </c>
      <c r="D6" s="293">
        <f t="shared" si="0"/>
        <v>38</v>
      </c>
      <c r="E6" s="294" t="s">
        <v>358</v>
      </c>
      <c r="F6" s="165" t="s">
        <v>358</v>
      </c>
      <c r="G6" s="200" t="s">
        <v>358</v>
      </c>
      <c r="H6" s="327">
        <v>0.15</v>
      </c>
      <c r="I6" s="165" t="s">
        <v>358</v>
      </c>
      <c r="J6" s="165" t="s">
        <v>358</v>
      </c>
      <c r="K6" s="165" t="s">
        <v>358</v>
      </c>
      <c r="L6" s="165" t="s">
        <v>358</v>
      </c>
      <c r="M6" s="165" t="s">
        <v>358</v>
      </c>
      <c r="N6" s="165" t="s">
        <v>358</v>
      </c>
      <c r="O6" s="165" t="s">
        <v>358</v>
      </c>
      <c r="P6" s="165" t="s">
        <v>358</v>
      </c>
      <c r="Q6" s="148"/>
      <c r="R6" s="148"/>
      <c r="S6" s="148"/>
      <c r="T6" s="148"/>
      <c r="U6" s="148"/>
    </row>
    <row r="7" spans="1:128" s="46" customFormat="1" ht="15.75" thickBot="1" x14ac:dyDescent="0.3">
      <c r="A7" s="295">
        <v>201</v>
      </c>
      <c r="B7" s="295">
        <v>300</v>
      </c>
      <c r="C7" s="295">
        <f t="shared" ref="C7:C41" si="1">ROUND(AVERAGE(A7:B7),0)</f>
        <v>251</v>
      </c>
      <c r="D7" s="296">
        <f t="shared" si="0"/>
        <v>75</v>
      </c>
      <c r="E7" s="297" t="s">
        <v>358</v>
      </c>
      <c r="F7" s="167" t="s">
        <v>358</v>
      </c>
      <c r="G7" s="201" t="s">
        <v>358</v>
      </c>
      <c r="H7" s="327">
        <v>0.13</v>
      </c>
      <c r="I7" s="167" t="s">
        <v>358</v>
      </c>
      <c r="J7" s="167" t="s">
        <v>358</v>
      </c>
      <c r="K7" s="167" t="s">
        <v>358</v>
      </c>
      <c r="L7" s="167" t="s">
        <v>358</v>
      </c>
      <c r="M7" s="167" t="s">
        <v>358</v>
      </c>
      <c r="N7" s="167" t="s">
        <v>358</v>
      </c>
      <c r="O7" s="167" t="s">
        <v>358</v>
      </c>
      <c r="P7" s="167" t="s">
        <v>358</v>
      </c>
      <c r="Q7" s="149"/>
      <c r="R7" s="149"/>
      <c r="S7" s="149"/>
      <c r="T7" s="149"/>
      <c r="U7" s="1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</row>
    <row r="8" spans="1:128" s="46" customFormat="1" ht="15.75" thickBot="1" x14ac:dyDescent="0.3">
      <c r="A8" s="298">
        <v>301</v>
      </c>
      <c r="B8" s="298">
        <v>500</v>
      </c>
      <c r="C8" s="298">
        <f t="shared" si="1"/>
        <v>401</v>
      </c>
      <c r="D8" s="299">
        <f t="shared" si="0"/>
        <v>120</v>
      </c>
      <c r="E8" s="297" t="s">
        <v>358</v>
      </c>
      <c r="F8" s="168" t="s">
        <v>358</v>
      </c>
      <c r="G8" s="202" t="s">
        <v>358</v>
      </c>
      <c r="H8" s="327">
        <v>0.11</v>
      </c>
      <c r="I8" s="168" t="s">
        <v>358</v>
      </c>
      <c r="J8" s="168" t="s">
        <v>358</v>
      </c>
      <c r="K8" s="168" t="s">
        <v>358</v>
      </c>
      <c r="L8" s="168" t="s">
        <v>358</v>
      </c>
      <c r="M8" s="168" t="s">
        <v>358</v>
      </c>
      <c r="N8" s="168" t="s">
        <v>358</v>
      </c>
      <c r="O8" s="168" t="s">
        <v>358</v>
      </c>
      <c r="P8" s="168" t="s">
        <v>358</v>
      </c>
      <c r="Q8" s="149"/>
      <c r="R8" s="149"/>
      <c r="S8" s="149"/>
      <c r="T8" s="149"/>
      <c r="U8" s="1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</row>
    <row r="9" spans="1:128" s="36" customFormat="1" ht="15.75" thickTop="1" x14ac:dyDescent="0.25">
      <c r="A9" s="300">
        <v>501</v>
      </c>
      <c r="B9" s="300">
        <v>1000</v>
      </c>
      <c r="C9" s="300">
        <f t="shared" si="1"/>
        <v>751</v>
      </c>
      <c r="D9" s="301">
        <f t="shared" si="0"/>
        <v>225</v>
      </c>
      <c r="E9" s="302" t="s">
        <v>157</v>
      </c>
      <c r="F9" s="313">
        <v>0.3</v>
      </c>
      <c r="G9" s="314">
        <v>2</v>
      </c>
      <c r="H9" s="315">
        <v>0.09</v>
      </c>
      <c r="I9" s="316">
        <v>0.35</v>
      </c>
      <c r="J9" s="316">
        <v>0.49</v>
      </c>
      <c r="K9" s="316">
        <v>0.49</v>
      </c>
      <c r="L9" s="316">
        <v>0.49</v>
      </c>
      <c r="M9" s="316">
        <v>0.49</v>
      </c>
      <c r="N9" s="316">
        <v>0.49</v>
      </c>
      <c r="O9" s="316">
        <v>0.49</v>
      </c>
      <c r="P9" s="316">
        <v>0.49</v>
      </c>
      <c r="Q9" s="148"/>
      <c r="R9" s="148"/>
      <c r="S9" s="148"/>
      <c r="T9" s="148"/>
      <c r="U9" s="148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2"/>
      <c r="CT9" s="142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2"/>
      <c r="DH9" s="142"/>
      <c r="DI9" s="142"/>
      <c r="DJ9" s="142"/>
      <c r="DK9" s="142"/>
      <c r="DL9" s="142"/>
      <c r="DM9" s="142"/>
      <c r="DN9" s="142"/>
      <c r="DO9" s="142"/>
      <c r="DP9" s="142"/>
      <c r="DQ9" s="142"/>
      <c r="DR9" s="142"/>
      <c r="DS9" s="142"/>
      <c r="DT9" s="142"/>
      <c r="DU9" s="142"/>
      <c r="DV9" s="142"/>
      <c r="DW9" s="142"/>
      <c r="DX9" s="142"/>
    </row>
    <row r="10" spans="1:128" ht="15.75" thickBot="1" x14ac:dyDescent="0.3">
      <c r="A10" s="300">
        <v>501</v>
      </c>
      <c r="B10" s="300">
        <v>1000</v>
      </c>
      <c r="C10" s="300">
        <f t="shared" si="1"/>
        <v>751</v>
      </c>
      <c r="D10" s="303">
        <f t="shared" si="0"/>
        <v>225</v>
      </c>
      <c r="E10" s="304" t="s">
        <v>158</v>
      </c>
      <c r="F10" s="317">
        <v>0.3</v>
      </c>
      <c r="G10" s="318">
        <v>3</v>
      </c>
      <c r="H10" s="319">
        <v>0.09</v>
      </c>
      <c r="I10" s="320">
        <v>0.35</v>
      </c>
      <c r="J10" s="320">
        <v>0.49</v>
      </c>
      <c r="K10" s="320">
        <v>0.49</v>
      </c>
      <c r="L10" s="320">
        <v>0.49</v>
      </c>
      <c r="M10" s="320">
        <v>0.49</v>
      </c>
      <c r="N10" s="320">
        <v>0.49</v>
      </c>
      <c r="O10" s="320">
        <v>0.49</v>
      </c>
      <c r="P10" s="320">
        <v>0.49</v>
      </c>
    </row>
    <row r="11" spans="1:128" s="53" customFormat="1" x14ac:dyDescent="0.25">
      <c r="A11" s="305">
        <v>1001</v>
      </c>
      <c r="B11" s="305">
        <v>1500</v>
      </c>
      <c r="C11" s="305">
        <f t="shared" si="1"/>
        <v>1251</v>
      </c>
      <c r="D11" s="301">
        <f t="shared" si="0"/>
        <v>375</v>
      </c>
      <c r="E11" s="302" t="s">
        <v>138</v>
      </c>
      <c r="F11" s="313">
        <v>0.4</v>
      </c>
      <c r="G11" s="314">
        <v>3</v>
      </c>
      <c r="H11" s="315">
        <v>0.08</v>
      </c>
      <c r="I11" s="316">
        <v>0.35</v>
      </c>
      <c r="J11" s="316">
        <v>0.49</v>
      </c>
      <c r="K11" s="316">
        <v>0.49</v>
      </c>
      <c r="L11" s="316">
        <v>0.49</v>
      </c>
      <c r="M11" s="316">
        <v>0.49</v>
      </c>
      <c r="N11" s="316">
        <v>0.49</v>
      </c>
      <c r="O11" s="316">
        <v>0.49</v>
      </c>
      <c r="P11" s="316">
        <v>0.49</v>
      </c>
      <c r="Q11" s="148"/>
      <c r="R11" s="148"/>
      <c r="S11" s="148"/>
      <c r="T11" s="148"/>
      <c r="U11" s="148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  <c r="CK11" s="142"/>
      <c r="CL11" s="142"/>
      <c r="CM11" s="142"/>
      <c r="CN11" s="142"/>
      <c r="CO11" s="142"/>
      <c r="CP11" s="142"/>
      <c r="CQ11" s="142"/>
      <c r="CR11" s="142"/>
      <c r="CS11" s="142"/>
      <c r="CT11" s="142"/>
      <c r="CU11" s="142"/>
      <c r="CV11" s="142"/>
      <c r="CW11" s="142"/>
      <c r="CX11" s="142"/>
      <c r="CY11" s="142"/>
      <c r="CZ11" s="142"/>
      <c r="DA11" s="142"/>
      <c r="DB11" s="142"/>
      <c r="DC11" s="142"/>
      <c r="DD11" s="142"/>
      <c r="DE11" s="142"/>
      <c r="DF11" s="142"/>
      <c r="DG11" s="142"/>
      <c r="DH11" s="142"/>
      <c r="DI11" s="142"/>
      <c r="DJ11" s="142"/>
      <c r="DK11" s="142"/>
      <c r="DL11" s="142"/>
      <c r="DM11" s="142"/>
      <c r="DN11" s="142"/>
      <c r="DO11" s="142"/>
      <c r="DP11" s="142"/>
      <c r="DQ11" s="142"/>
      <c r="DR11" s="142"/>
      <c r="DS11" s="142"/>
      <c r="DT11" s="142"/>
      <c r="DU11" s="142"/>
      <c r="DV11" s="142"/>
      <c r="DW11" s="142"/>
      <c r="DX11" s="142"/>
    </row>
    <row r="12" spans="1:128" ht="15.75" thickBot="1" x14ac:dyDescent="0.3">
      <c r="A12" s="306">
        <v>1001</v>
      </c>
      <c r="B12" s="306">
        <v>1500</v>
      </c>
      <c r="C12" s="306">
        <f t="shared" si="1"/>
        <v>1251</v>
      </c>
      <c r="D12" s="307">
        <f t="shared" si="0"/>
        <v>375</v>
      </c>
      <c r="E12" s="308" t="s">
        <v>139</v>
      </c>
      <c r="F12" s="317">
        <v>0.4</v>
      </c>
      <c r="G12" s="318">
        <v>4</v>
      </c>
      <c r="H12" s="319">
        <v>0.08</v>
      </c>
      <c r="I12" s="320">
        <v>0.35</v>
      </c>
      <c r="J12" s="320">
        <v>0.49</v>
      </c>
      <c r="K12" s="320">
        <v>0.49</v>
      </c>
      <c r="L12" s="320">
        <v>0.49</v>
      </c>
      <c r="M12" s="320">
        <v>0.49</v>
      </c>
      <c r="N12" s="320">
        <v>0.49</v>
      </c>
      <c r="O12" s="320">
        <v>0.49</v>
      </c>
      <c r="P12" s="320">
        <v>0.49</v>
      </c>
    </row>
    <row r="13" spans="1:128" s="53" customFormat="1" x14ac:dyDescent="0.25">
      <c r="A13" s="305">
        <v>1501</v>
      </c>
      <c r="B13" s="305">
        <v>2000</v>
      </c>
      <c r="C13" s="305">
        <f t="shared" si="1"/>
        <v>1751</v>
      </c>
      <c r="D13" s="301">
        <f t="shared" si="0"/>
        <v>525</v>
      </c>
      <c r="E13" s="302" t="s">
        <v>138</v>
      </c>
      <c r="F13" s="313">
        <v>0.5</v>
      </c>
      <c r="G13" s="314">
        <v>4</v>
      </c>
      <c r="H13" s="315">
        <v>7.0000000000000007E-2</v>
      </c>
      <c r="I13" s="316">
        <v>0.35</v>
      </c>
      <c r="J13" s="316">
        <v>0.49</v>
      </c>
      <c r="K13" s="316">
        <v>0.49</v>
      </c>
      <c r="L13" s="316">
        <v>0.49</v>
      </c>
      <c r="M13" s="316">
        <v>0.49</v>
      </c>
      <c r="N13" s="316">
        <v>0.49</v>
      </c>
      <c r="O13" s="316">
        <v>0.49</v>
      </c>
      <c r="P13" s="316">
        <v>0.49</v>
      </c>
      <c r="Q13" s="148"/>
      <c r="R13" s="148"/>
      <c r="S13" s="148"/>
      <c r="T13" s="148"/>
      <c r="U13" s="148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2"/>
      <c r="CT13" s="142"/>
      <c r="CU13" s="142"/>
      <c r="CV13" s="142"/>
      <c r="CW13" s="142"/>
      <c r="CX13" s="142"/>
      <c r="CY13" s="142"/>
      <c r="CZ13" s="142"/>
      <c r="DA13" s="142"/>
      <c r="DB13" s="142"/>
      <c r="DC13" s="142"/>
      <c r="DD13" s="142"/>
      <c r="DE13" s="142"/>
      <c r="DF13" s="142"/>
      <c r="DG13" s="142"/>
      <c r="DH13" s="142"/>
      <c r="DI13" s="142"/>
      <c r="DJ13" s="142"/>
      <c r="DK13" s="142"/>
      <c r="DL13" s="142"/>
      <c r="DM13" s="142"/>
      <c r="DN13" s="142"/>
      <c r="DO13" s="142"/>
      <c r="DP13" s="142"/>
      <c r="DQ13" s="142"/>
      <c r="DR13" s="142"/>
      <c r="DS13" s="142"/>
      <c r="DT13" s="142"/>
      <c r="DU13" s="142"/>
      <c r="DV13" s="142"/>
      <c r="DW13" s="142"/>
      <c r="DX13" s="142"/>
    </row>
    <row r="14" spans="1:128" ht="15.75" thickBot="1" x14ac:dyDescent="0.3">
      <c r="A14" s="306">
        <v>1501</v>
      </c>
      <c r="B14" s="306">
        <v>2000</v>
      </c>
      <c r="C14" s="306">
        <f t="shared" si="1"/>
        <v>1751</v>
      </c>
      <c r="D14" s="307">
        <f t="shared" si="0"/>
        <v>525</v>
      </c>
      <c r="E14" s="308" t="s">
        <v>139</v>
      </c>
      <c r="F14" s="317">
        <v>0.5</v>
      </c>
      <c r="G14" s="318">
        <v>5</v>
      </c>
      <c r="H14" s="319">
        <v>7.0000000000000007E-2</v>
      </c>
      <c r="I14" s="320">
        <v>0.35</v>
      </c>
      <c r="J14" s="320">
        <v>0.49</v>
      </c>
      <c r="K14" s="320">
        <v>0.49</v>
      </c>
      <c r="L14" s="320">
        <v>0.49</v>
      </c>
      <c r="M14" s="320">
        <v>0.49</v>
      </c>
      <c r="N14" s="320">
        <v>0.49</v>
      </c>
      <c r="O14" s="320">
        <v>0.49</v>
      </c>
      <c r="P14" s="320">
        <v>0.49</v>
      </c>
    </row>
    <row r="15" spans="1:128" s="53" customFormat="1" x14ac:dyDescent="0.25">
      <c r="A15" s="305">
        <v>2001</v>
      </c>
      <c r="B15" s="305">
        <v>2500</v>
      </c>
      <c r="C15" s="305">
        <f t="shared" si="1"/>
        <v>2251</v>
      </c>
      <c r="D15" s="301">
        <f t="shared" si="0"/>
        <v>675</v>
      </c>
      <c r="E15" s="302" t="s">
        <v>138</v>
      </c>
      <c r="F15" s="313">
        <v>0.65</v>
      </c>
      <c r="G15" s="314">
        <v>4</v>
      </c>
      <c r="H15" s="315">
        <v>0.06</v>
      </c>
      <c r="I15" s="316">
        <v>0.4</v>
      </c>
      <c r="J15" s="316">
        <v>0.49</v>
      </c>
      <c r="K15" s="316">
        <v>0.49</v>
      </c>
      <c r="L15" s="316">
        <v>0.49</v>
      </c>
      <c r="M15" s="316">
        <v>0.49</v>
      </c>
      <c r="N15" s="316">
        <v>0.49</v>
      </c>
      <c r="O15" s="316">
        <v>0.49</v>
      </c>
      <c r="P15" s="316">
        <v>0.49</v>
      </c>
      <c r="Q15" s="148"/>
      <c r="R15" s="148"/>
      <c r="S15" s="148"/>
      <c r="T15" s="148"/>
      <c r="U15" s="148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2"/>
      <c r="CT15" s="142"/>
      <c r="CU15" s="142"/>
      <c r="CV15" s="142"/>
      <c r="CW15" s="142"/>
      <c r="CX15" s="142"/>
      <c r="CY15" s="142"/>
      <c r="CZ15" s="142"/>
      <c r="DA15" s="142"/>
      <c r="DB15" s="142"/>
      <c r="DC15" s="142"/>
      <c r="DD15" s="142"/>
      <c r="DE15" s="142"/>
      <c r="DF15" s="142"/>
      <c r="DG15" s="142"/>
      <c r="DH15" s="142"/>
      <c r="DI15" s="142"/>
      <c r="DJ15" s="142"/>
      <c r="DK15" s="142"/>
      <c r="DL15" s="142"/>
      <c r="DM15" s="142"/>
      <c r="DN15" s="142"/>
      <c r="DO15" s="142"/>
      <c r="DP15" s="142"/>
      <c r="DQ15" s="142"/>
      <c r="DR15" s="142"/>
      <c r="DS15" s="142"/>
      <c r="DT15" s="142"/>
      <c r="DU15" s="142"/>
      <c r="DV15" s="142"/>
      <c r="DW15" s="142"/>
      <c r="DX15" s="142"/>
    </row>
    <row r="16" spans="1:128" ht="15.75" thickBot="1" x14ac:dyDescent="0.3">
      <c r="A16" s="306">
        <v>2001</v>
      </c>
      <c r="B16" s="306">
        <v>2500</v>
      </c>
      <c r="C16" s="306">
        <f t="shared" si="1"/>
        <v>2251</v>
      </c>
      <c r="D16" s="307">
        <f t="shared" si="0"/>
        <v>675</v>
      </c>
      <c r="E16" s="308" t="s">
        <v>139</v>
      </c>
      <c r="F16" s="317">
        <v>0.65</v>
      </c>
      <c r="G16" s="318">
        <v>5</v>
      </c>
      <c r="H16" s="319">
        <v>0.06</v>
      </c>
      <c r="I16" s="320">
        <v>0.4</v>
      </c>
      <c r="J16" s="320">
        <v>0.49</v>
      </c>
      <c r="K16" s="320">
        <v>0.49</v>
      </c>
      <c r="L16" s="320">
        <v>0.49</v>
      </c>
      <c r="M16" s="320">
        <v>0.49</v>
      </c>
      <c r="N16" s="320">
        <v>0.49</v>
      </c>
      <c r="O16" s="320">
        <v>0.49</v>
      </c>
      <c r="P16" s="320">
        <v>0.49</v>
      </c>
    </row>
    <row r="17" spans="1:128" s="53" customFormat="1" x14ac:dyDescent="0.25">
      <c r="A17" s="305">
        <v>2501</v>
      </c>
      <c r="B17" s="305">
        <v>3000</v>
      </c>
      <c r="C17" s="305">
        <f t="shared" si="1"/>
        <v>2751</v>
      </c>
      <c r="D17" s="301">
        <f t="shared" si="0"/>
        <v>825</v>
      </c>
      <c r="E17" s="302" t="s">
        <v>138</v>
      </c>
      <c r="F17" s="313">
        <v>0.75</v>
      </c>
      <c r="G17" s="314">
        <v>5</v>
      </c>
      <c r="H17" s="315">
        <v>5.5E-2</v>
      </c>
      <c r="I17" s="316">
        <v>0.4</v>
      </c>
      <c r="J17" s="316">
        <v>0.49</v>
      </c>
      <c r="K17" s="316">
        <v>0.49</v>
      </c>
      <c r="L17" s="316">
        <v>0.49</v>
      </c>
      <c r="M17" s="316">
        <v>0.49</v>
      </c>
      <c r="N17" s="316">
        <v>0.49</v>
      </c>
      <c r="O17" s="316">
        <v>0.49</v>
      </c>
      <c r="P17" s="316">
        <v>0.49</v>
      </c>
      <c r="Q17" s="148"/>
      <c r="R17" s="148"/>
      <c r="S17" s="148"/>
      <c r="T17" s="148"/>
      <c r="U17" s="148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  <c r="CT17" s="142"/>
      <c r="CU17" s="142"/>
      <c r="CV17" s="142"/>
      <c r="CW17" s="142"/>
      <c r="CX17" s="142"/>
      <c r="CY17" s="142"/>
      <c r="CZ17" s="142"/>
      <c r="DA17" s="142"/>
      <c r="DB17" s="142"/>
      <c r="DC17" s="142"/>
      <c r="DD17" s="142"/>
      <c r="DE17" s="142"/>
      <c r="DF17" s="142"/>
      <c r="DG17" s="142"/>
      <c r="DH17" s="142"/>
      <c r="DI17" s="142"/>
      <c r="DJ17" s="142"/>
      <c r="DK17" s="142"/>
      <c r="DL17" s="142"/>
      <c r="DM17" s="142"/>
      <c r="DN17" s="142"/>
      <c r="DO17" s="142"/>
      <c r="DP17" s="142"/>
      <c r="DQ17" s="142"/>
      <c r="DR17" s="142"/>
      <c r="DS17" s="142"/>
      <c r="DT17" s="142"/>
      <c r="DU17" s="142"/>
      <c r="DV17" s="142"/>
      <c r="DW17" s="142"/>
      <c r="DX17" s="142"/>
    </row>
    <row r="18" spans="1:128" ht="15.75" thickBot="1" x14ac:dyDescent="0.3">
      <c r="A18" s="306">
        <v>2501</v>
      </c>
      <c r="B18" s="306">
        <v>3000</v>
      </c>
      <c r="C18" s="306">
        <f t="shared" si="1"/>
        <v>2751</v>
      </c>
      <c r="D18" s="307">
        <f t="shared" si="0"/>
        <v>825</v>
      </c>
      <c r="E18" s="308" t="s">
        <v>139</v>
      </c>
      <c r="F18" s="317">
        <v>0.75</v>
      </c>
      <c r="G18" s="318">
        <v>6</v>
      </c>
      <c r="H18" s="319">
        <v>5.5E-2</v>
      </c>
      <c r="I18" s="320">
        <v>0.4</v>
      </c>
      <c r="J18" s="320">
        <v>0.49</v>
      </c>
      <c r="K18" s="320">
        <v>0.49</v>
      </c>
      <c r="L18" s="320">
        <v>0.49</v>
      </c>
      <c r="M18" s="320">
        <v>0.49</v>
      </c>
      <c r="N18" s="320">
        <v>0.49</v>
      </c>
      <c r="O18" s="320">
        <v>0.49</v>
      </c>
      <c r="P18" s="320">
        <v>0.49</v>
      </c>
    </row>
    <row r="19" spans="1:128" s="53" customFormat="1" x14ac:dyDescent="0.25">
      <c r="A19" s="305">
        <v>3001</v>
      </c>
      <c r="B19" s="305">
        <v>5000</v>
      </c>
      <c r="C19" s="305">
        <f t="shared" si="1"/>
        <v>4001</v>
      </c>
      <c r="D19" s="301">
        <f t="shared" si="0"/>
        <v>1200</v>
      </c>
      <c r="E19" s="302" t="s">
        <v>138</v>
      </c>
      <c r="F19" s="313">
        <v>0.85</v>
      </c>
      <c r="G19" s="314">
        <v>5</v>
      </c>
      <c r="H19" s="315">
        <v>4.4999999999999998E-2</v>
      </c>
      <c r="I19" s="316">
        <v>0.4</v>
      </c>
      <c r="J19" s="316">
        <v>0.49</v>
      </c>
      <c r="K19" s="316">
        <v>0.49</v>
      </c>
      <c r="L19" s="316">
        <v>0.49</v>
      </c>
      <c r="M19" s="316">
        <v>0.49</v>
      </c>
      <c r="N19" s="316">
        <v>0.49</v>
      </c>
      <c r="O19" s="316">
        <v>0.49</v>
      </c>
      <c r="P19" s="316">
        <v>0.49</v>
      </c>
      <c r="Q19" s="148"/>
      <c r="R19" s="148"/>
      <c r="S19" s="148"/>
      <c r="T19" s="148"/>
      <c r="U19" s="148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  <c r="CD19" s="142"/>
      <c r="CE19" s="142"/>
      <c r="CF19" s="142"/>
      <c r="CG19" s="142"/>
      <c r="CH19" s="142"/>
      <c r="CI19" s="142"/>
      <c r="CJ19" s="142"/>
      <c r="CK19" s="142"/>
      <c r="CL19" s="142"/>
      <c r="CM19" s="142"/>
      <c r="CN19" s="142"/>
      <c r="CO19" s="142"/>
      <c r="CP19" s="142"/>
      <c r="CQ19" s="142"/>
      <c r="CR19" s="142"/>
      <c r="CS19" s="142"/>
      <c r="CT19" s="142"/>
      <c r="CU19" s="142"/>
      <c r="CV19" s="142"/>
      <c r="CW19" s="142"/>
      <c r="CX19" s="142"/>
      <c r="CY19" s="142"/>
      <c r="CZ19" s="142"/>
      <c r="DA19" s="142"/>
      <c r="DB19" s="142"/>
      <c r="DC19" s="142"/>
      <c r="DD19" s="142"/>
      <c r="DE19" s="142"/>
      <c r="DF19" s="142"/>
      <c r="DG19" s="142"/>
      <c r="DH19" s="142"/>
      <c r="DI19" s="142"/>
      <c r="DJ19" s="142"/>
      <c r="DK19" s="142"/>
      <c r="DL19" s="142"/>
      <c r="DM19" s="142"/>
      <c r="DN19" s="142"/>
      <c r="DO19" s="142"/>
      <c r="DP19" s="142"/>
      <c r="DQ19" s="142"/>
      <c r="DR19" s="142"/>
      <c r="DS19" s="142"/>
      <c r="DT19" s="142"/>
      <c r="DU19" s="142"/>
      <c r="DV19" s="142"/>
      <c r="DW19" s="142"/>
      <c r="DX19" s="142"/>
    </row>
    <row r="20" spans="1:128" ht="15.75" thickBot="1" x14ac:dyDescent="0.3">
      <c r="A20" s="306">
        <v>3001</v>
      </c>
      <c r="B20" s="306">
        <v>5000</v>
      </c>
      <c r="C20" s="306">
        <f t="shared" si="1"/>
        <v>4001</v>
      </c>
      <c r="D20" s="307">
        <f t="shared" si="0"/>
        <v>1200</v>
      </c>
      <c r="E20" s="308" t="s">
        <v>139</v>
      </c>
      <c r="F20" s="317">
        <v>0.85</v>
      </c>
      <c r="G20" s="318">
        <v>6</v>
      </c>
      <c r="H20" s="319">
        <v>4.4999999999999998E-2</v>
      </c>
      <c r="I20" s="320">
        <v>0.4</v>
      </c>
      <c r="J20" s="320">
        <v>0.49</v>
      </c>
      <c r="K20" s="320">
        <v>0.49</v>
      </c>
      <c r="L20" s="320">
        <v>0.49</v>
      </c>
      <c r="M20" s="320">
        <v>0.49</v>
      </c>
      <c r="N20" s="320">
        <v>0.49</v>
      </c>
      <c r="O20" s="320">
        <v>0.49</v>
      </c>
      <c r="P20" s="320">
        <v>0.49</v>
      </c>
    </row>
    <row r="21" spans="1:128" s="53" customFormat="1" x14ac:dyDescent="0.25">
      <c r="A21" s="305">
        <v>5001</v>
      </c>
      <c r="B21" s="305">
        <v>7500</v>
      </c>
      <c r="C21" s="305">
        <f t="shared" si="1"/>
        <v>6251</v>
      </c>
      <c r="D21" s="301">
        <f t="shared" si="0"/>
        <v>1875</v>
      </c>
      <c r="E21" s="302" t="s">
        <v>138</v>
      </c>
      <c r="F21" s="313">
        <v>1</v>
      </c>
      <c r="G21" s="314">
        <v>6</v>
      </c>
      <c r="H21" s="315">
        <v>0.04</v>
      </c>
      <c r="I21" s="316">
        <v>0.4</v>
      </c>
      <c r="J21" s="316">
        <v>0.49</v>
      </c>
      <c r="K21" s="316">
        <v>0.49</v>
      </c>
      <c r="L21" s="316">
        <v>0.49</v>
      </c>
      <c r="M21" s="316">
        <v>0.49</v>
      </c>
      <c r="N21" s="316">
        <v>0.49</v>
      </c>
      <c r="O21" s="316">
        <v>0.49</v>
      </c>
      <c r="P21" s="316">
        <v>0.49</v>
      </c>
      <c r="Q21" s="148"/>
      <c r="R21" s="148"/>
      <c r="S21" s="148"/>
      <c r="T21" s="148"/>
      <c r="U21" s="148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2"/>
      <c r="DH21" s="142"/>
      <c r="DI21" s="142"/>
      <c r="DJ21" s="142"/>
      <c r="DK21" s="142"/>
      <c r="DL21" s="142"/>
      <c r="DM21" s="142"/>
      <c r="DN21" s="142"/>
      <c r="DO21" s="142"/>
      <c r="DP21" s="142"/>
      <c r="DQ21" s="142"/>
      <c r="DR21" s="142"/>
      <c r="DS21" s="142"/>
      <c r="DT21" s="142"/>
      <c r="DU21" s="142"/>
      <c r="DV21" s="142"/>
      <c r="DW21" s="142"/>
      <c r="DX21" s="142"/>
    </row>
    <row r="22" spans="1:128" x14ac:dyDescent="0.25">
      <c r="A22" s="309">
        <v>5001</v>
      </c>
      <c r="B22" s="309">
        <v>7500</v>
      </c>
      <c r="C22" s="309">
        <f t="shared" si="1"/>
        <v>6251</v>
      </c>
      <c r="D22" s="310">
        <f t="shared" si="0"/>
        <v>1875</v>
      </c>
      <c r="E22" s="311" t="s">
        <v>159</v>
      </c>
      <c r="F22" s="321">
        <v>1</v>
      </c>
      <c r="G22" s="322">
        <v>7</v>
      </c>
      <c r="H22" s="323">
        <v>0.04</v>
      </c>
      <c r="I22" s="324">
        <v>0.4</v>
      </c>
      <c r="J22" s="324">
        <v>0.49</v>
      </c>
      <c r="K22" s="324">
        <v>0.49</v>
      </c>
      <c r="L22" s="324">
        <v>0.49</v>
      </c>
      <c r="M22" s="324">
        <v>0.49</v>
      </c>
      <c r="N22" s="324">
        <v>0.49</v>
      </c>
      <c r="O22" s="324">
        <v>0.49</v>
      </c>
      <c r="P22" s="324">
        <v>0.49</v>
      </c>
    </row>
    <row r="23" spans="1:128" ht="15.75" thickBot="1" x14ac:dyDescent="0.3">
      <c r="A23" s="306">
        <v>5001</v>
      </c>
      <c r="B23" s="306">
        <v>7500</v>
      </c>
      <c r="C23" s="306">
        <f t="shared" si="1"/>
        <v>6251</v>
      </c>
      <c r="D23" s="307">
        <f t="shared" si="0"/>
        <v>1875</v>
      </c>
      <c r="E23" s="308" t="s">
        <v>139</v>
      </c>
      <c r="F23" s="317">
        <v>1</v>
      </c>
      <c r="G23" s="318">
        <v>8</v>
      </c>
      <c r="H23" s="319">
        <v>0.04</v>
      </c>
      <c r="I23" s="320">
        <v>0.4</v>
      </c>
      <c r="J23" s="320">
        <v>0.49</v>
      </c>
      <c r="K23" s="320">
        <v>0.49</v>
      </c>
      <c r="L23" s="320">
        <v>0.49</v>
      </c>
      <c r="M23" s="320">
        <v>0.49</v>
      </c>
      <c r="N23" s="320">
        <v>0.49</v>
      </c>
      <c r="O23" s="320">
        <v>0.49</v>
      </c>
      <c r="P23" s="320">
        <v>0.49</v>
      </c>
    </row>
    <row r="24" spans="1:128" s="53" customFormat="1" x14ac:dyDescent="0.25">
      <c r="A24" s="305">
        <v>7501</v>
      </c>
      <c r="B24" s="305">
        <v>10000</v>
      </c>
      <c r="C24" s="305">
        <f t="shared" si="1"/>
        <v>8751</v>
      </c>
      <c r="D24" s="301">
        <f t="shared" si="0"/>
        <v>2625</v>
      </c>
      <c r="E24" s="302" t="s">
        <v>138</v>
      </c>
      <c r="F24" s="313">
        <v>1.3</v>
      </c>
      <c r="G24" s="314">
        <v>6</v>
      </c>
      <c r="H24" s="315">
        <v>3.5000000000000003E-2</v>
      </c>
      <c r="I24" s="316">
        <v>0.45</v>
      </c>
      <c r="J24" s="316">
        <v>0.49</v>
      </c>
      <c r="K24" s="316">
        <v>0.49</v>
      </c>
      <c r="L24" s="316">
        <v>0.49</v>
      </c>
      <c r="M24" s="316">
        <v>0.49</v>
      </c>
      <c r="N24" s="316">
        <v>0.49</v>
      </c>
      <c r="O24" s="316">
        <v>0.49</v>
      </c>
      <c r="P24" s="316">
        <v>0.49</v>
      </c>
      <c r="Q24" s="148"/>
      <c r="R24" s="148"/>
      <c r="S24" s="148"/>
      <c r="T24" s="148"/>
      <c r="U24" s="148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  <c r="CD24" s="142"/>
      <c r="CE24" s="142"/>
      <c r="CF24" s="142"/>
      <c r="CG24" s="142"/>
      <c r="CH24" s="142"/>
      <c r="CI24" s="142"/>
      <c r="CJ24" s="142"/>
      <c r="CK24" s="142"/>
      <c r="CL24" s="142"/>
      <c r="CM24" s="142"/>
      <c r="CN24" s="142"/>
      <c r="CO24" s="142"/>
      <c r="CP24" s="142"/>
      <c r="CQ24" s="142"/>
      <c r="CR24" s="142"/>
      <c r="CS24" s="142"/>
      <c r="CT24" s="142"/>
      <c r="CU24" s="142"/>
      <c r="CV24" s="142"/>
      <c r="CW24" s="142"/>
      <c r="CX24" s="142"/>
      <c r="CY24" s="142"/>
      <c r="CZ24" s="142"/>
      <c r="DA24" s="142"/>
      <c r="DB24" s="142"/>
      <c r="DC24" s="142"/>
      <c r="DD24" s="142"/>
      <c r="DE24" s="142"/>
      <c r="DF24" s="142"/>
      <c r="DG24" s="142"/>
      <c r="DH24" s="142"/>
      <c r="DI24" s="142"/>
      <c r="DJ24" s="142"/>
      <c r="DK24" s="142"/>
      <c r="DL24" s="142"/>
      <c r="DM24" s="142"/>
      <c r="DN24" s="142"/>
      <c r="DO24" s="142"/>
      <c r="DP24" s="142"/>
      <c r="DQ24" s="142"/>
      <c r="DR24" s="142"/>
      <c r="DS24" s="142"/>
      <c r="DT24" s="142"/>
      <c r="DU24" s="142"/>
      <c r="DV24" s="142"/>
      <c r="DW24" s="142"/>
      <c r="DX24" s="142"/>
    </row>
    <row r="25" spans="1:128" x14ac:dyDescent="0.25">
      <c r="A25" s="306">
        <v>7501</v>
      </c>
      <c r="B25" s="306">
        <v>10000</v>
      </c>
      <c r="C25" s="306">
        <f t="shared" si="1"/>
        <v>8751</v>
      </c>
      <c r="D25" s="307">
        <f t="shared" si="0"/>
        <v>2625</v>
      </c>
      <c r="E25" s="308" t="s">
        <v>140</v>
      </c>
      <c r="F25" s="321">
        <v>1.3</v>
      </c>
      <c r="G25" s="322">
        <v>7</v>
      </c>
      <c r="H25" s="323">
        <v>3.5000000000000003E-2</v>
      </c>
      <c r="I25" s="324">
        <v>0.45</v>
      </c>
      <c r="J25" s="324">
        <v>0.49</v>
      </c>
      <c r="K25" s="324">
        <v>0.49</v>
      </c>
      <c r="L25" s="324">
        <v>0.49</v>
      </c>
      <c r="M25" s="324">
        <v>0.49</v>
      </c>
      <c r="N25" s="324">
        <v>0.49</v>
      </c>
      <c r="O25" s="324">
        <v>0.49</v>
      </c>
      <c r="P25" s="324">
        <v>0.49</v>
      </c>
    </row>
    <row r="26" spans="1:128" ht="15.75" thickBot="1" x14ac:dyDescent="0.3">
      <c r="A26" s="306">
        <v>7501</v>
      </c>
      <c r="B26" s="306">
        <v>10000</v>
      </c>
      <c r="C26" s="306">
        <f t="shared" si="1"/>
        <v>8751</v>
      </c>
      <c r="D26" s="307">
        <f t="shared" si="0"/>
        <v>2625</v>
      </c>
      <c r="E26" s="308" t="s">
        <v>139</v>
      </c>
      <c r="F26" s="317">
        <v>1.3</v>
      </c>
      <c r="G26" s="318">
        <v>8</v>
      </c>
      <c r="H26" s="319">
        <v>3.5000000000000003E-2</v>
      </c>
      <c r="I26" s="320">
        <v>0.45</v>
      </c>
      <c r="J26" s="320">
        <v>0.49</v>
      </c>
      <c r="K26" s="320">
        <v>0.49</v>
      </c>
      <c r="L26" s="320">
        <v>0.49</v>
      </c>
      <c r="M26" s="320">
        <v>0.49</v>
      </c>
      <c r="N26" s="320">
        <v>0.49</v>
      </c>
      <c r="O26" s="320">
        <v>0.49</v>
      </c>
      <c r="P26" s="320">
        <v>0.49</v>
      </c>
    </row>
    <row r="27" spans="1:128" s="53" customFormat="1" x14ac:dyDescent="0.25">
      <c r="A27" s="305">
        <v>10001</v>
      </c>
      <c r="B27" s="305">
        <v>15000</v>
      </c>
      <c r="C27" s="305">
        <f t="shared" si="1"/>
        <v>12501</v>
      </c>
      <c r="D27" s="301">
        <f t="shared" si="0"/>
        <v>3750</v>
      </c>
      <c r="E27" s="302" t="s">
        <v>138</v>
      </c>
      <c r="F27" s="313">
        <v>1.5</v>
      </c>
      <c r="G27" s="314">
        <v>8</v>
      </c>
      <c r="H27" s="315">
        <v>0.03</v>
      </c>
      <c r="I27" s="316">
        <v>0.45</v>
      </c>
      <c r="J27" s="316">
        <v>0.49</v>
      </c>
      <c r="K27" s="316">
        <v>0.49</v>
      </c>
      <c r="L27" s="316">
        <v>0.49</v>
      </c>
      <c r="M27" s="316">
        <v>0.49</v>
      </c>
      <c r="N27" s="316">
        <v>0.49</v>
      </c>
      <c r="O27" s="316">
        <v>0.49</v>
      </c>
      <c r="P27" s="316">
        <v>0.49</v>
      </c>
      <c r="Q27" s="148"/>
      <c r="R27" s="148"/>
      <c r="S27" s="148"/>
      <c r="T27" s="148"/>
      <c r="U27" s="148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2"/>
      <c r="CT27" s="142"/>
      <c r="CU27" s="142"/>
      <c r="CV27" s="142"/>
      <c r="CW27" s="142"/>
      <c r="CX27" s="142"/>
      <c r="CY27" s="142"/>
      <c r="CZ27" s="142"/>
      <c r="DA27" s="142"/>
      <c r="DB27" s="142"/>
      <c r="DC27" s="142"/>
      <c r="DD27" s="142"/>
      <c r="DE27" s="142"/>
      <c r="DF27" s="142"/>
      <c r="DG27" s="142"/>
      <c r="DH27" s="142"/>
      <c r="DI27" s="142"/>
      <c r="DJ27" s="142"/>
      <c r="DK27" s="142"/>
      <c r="DL27" s="142"/>
      <c r="DM27" s="142"/>
      <c r="DN27" s="142"/>
      <c r="DO27" s="142"/>
      <c r="DP27" s="142"/>
      <c r="DQ27" s="142"/>
      <c r="DR27" s="142"/>
      <c r="DS27" s="142"/>
      <c r="DT27" s="142"/>
      <c r="DU27" s="142"/>
      <c r="DV27" s="142"/>
      <c r="DW27" s="142"/>
      <c r="DX27" s="142"/>
    </row>
    <row r="28" spans="1:128" x14ac:dyDescent="0.25">
      <c r="A28" s="306">
        <v>10001</v>
      </c>
      <c r="B28" s="306">
        <v>15000</v>
      </c>
      <c r="C28" s="306">
        <f t="shared" si="1"/>
        <v>12501</v>
      </c>
      <c r="D28" s="307">
        <f t="shared" si="0"/>
        <v>3750</v>
      </c>
      <c r="E28" s="308" t="s">
        <v>140</v>
      </c>
      <c r="F28" s="321">
        <v>1.5</v>
      </c>
      <c r="G28" s="322">
        <v>9</v>
      </c>
      <c r="H28" s="323">
        <v>0.03</v>
      </c>
      <c r="I28" s="324">
        <v>0.45</v>
      </c>
      <c r="J28" s="324">
        <v>0.49</v>
      </c>
      <c r="K28" s="324">
        <v>0.49</v>
      </c>
      <c r="L28" s="324">
        <v>0.49</v>
      </c>
      <c r="M28" s="324">
        <v>0.49</v>
      </c>
      <c r="N28" s="324">
        <v>0.49</v>
      </c>
      <c r="O28" s="324">
        <v>0.49</v>
      </c>
      <c r="P28" s="324">
        <v>0.49</v>
      </c>
    </row>
    <row r="29" spans="1:128" x14ac:dyDescent="0.25">
      <c r="A29" s="306">
        <v>10001</v>
      </c>
      <c r="B29" s="306">
        <v>15000</v>
      </c>
      <c r="C29" s="306">
        <f t="shared" si="1"/>
        <v>12501</v>
      </c>
      <c r="D29" s="307">
        <f t="shared" si="0"/>
        <v>3750</v>
      </c>
      <c r="E29" s="308" t="s">
        <v>139</v>
      </c>
      <c r="F29" s="321">
        <v>1.5</v>
      </c>
      <c r="G29" s="322">
        <v>10</v>
      </c>
      <c r="H29" s="323">
        <v>0.03</v>
      </c>
      <c r="I29" s="324">
        <v>0.45</v>
      </c>
      <c r="J29" s="324">
        <v>0.49</v>
      </c>
      <c r="K29" s="324">
        <v>0.49</v>
      </c>
      <c r="L29" s="324">
        <v>0.49</v>
      </c>
      <c r="M29" s="324">
        <v>0.49</v>
      </c>
      <c r="N29" s="324">
        <v>0.49</v>
      </c>
      <c r="O29" s="324">
        <v>0.49</v>
      </c>
      <c r="P29" s="324">
        <v>0.49</v>
      </c>
    </row>
    <row r="30" spans="1:128" x14ac:dyDescent="0.25">
      <c r="A30" s="306">
        <v>10001</v>
      </c>
      <c r="B30" s="306">
        <v>15000</v>
      </c>
      <c r="C30" s="306">
        <f t="shared" si="1"/>
        <v>12501</v>
      </c>
      <c r="D30" s="307">
        <f t="shared" si="0"/>
        <v>3750</v>
      </c>
      <c r="E30" s="308" t="s">
        <v>160</v>
      </c>
      <c r="F30" s="321">
        <v>1.5</v>
      </c>
      <c r="G30" s="322">
        <v>11</v>
      </c>
      <c r="H30" s="323">
        <v>0.03</v>
      </c>
      <c r="I30" s="324">
        <v>0.45</v>
      </c>
      <c r="J30" s="324">
        <v>0.49</v>
      </c>
      <c r="K30" s="324">
        <v>0.49</v>
      </c>
      <c r="L30" s="324">
        <v>0.49</v>
      </c>
      <c r="M30" s="324">
        <v>0.49</v>
      </c>
      <c r="N30" s="324">
        <v>0.49</v>
      </c>
      <c r="O30" s="324">
        <v>0.49</v>
      </c>
      <c r="P30" s="324">
        <v>0.49</v>
      </c>
    </row>
    <row r="31" spans="1:128" ht="15.75" thickBot="1" x14ac:dyDescent="0.3">
      <c r="A31" s="306">
        <v>10001</v>
      </c>
      <c r="B31" s="306">
        <v>15000</v>
      </c>
      <c r="C31" s="306">
        <f t="shared" si="1"/>
        <v>12501</v>
      </c>
      <c r="D31" s="307">
        <f t="shared" si="0"/>
        <v>3750</v>
      </c>
      <c r="E31" s="312" t="s">
        <v>161</v>
      </c>
      <c r="F31" s="317">
        <v>1.5</v>
      </c>
      <c r="G31" s="318">
        <v>12</v>
      </c>
      <c r="H31" s="325">
        <v>0.03</v>
      </c>
      <c r="I31" s="320">
        <v>0.45</v>
      </c>
      <c r="J31" s="320">
        <v>0.49</v>
      </c>
      <c r="K31" s="320">
        <v>0.49</v>
      </c>
      <c r="L31" s="320">
        <v>0.49</v>
      </c>
      <c r="M31" s="320">
        <v>0.49</v>
      </c>
      <c r="N31" s="320">
        <v>0.49</v>
      </c>
      <c r="O31" s="320">
        <v>0.49</v>
      </c>
      <c r="P31" s="320">
        <v>0.49</v>
      </c>
    </row>
    <row r="32" spans="1:128" s="53" customFormat="1" x14ac:dyDescent="0.25">
      <c r="A32" s="305">
        <v>15001</v>
      </c>
      <c r="B32" s="305">
        <v>20000</v>
      </c>
      <c r="C32" s="305">
        <f t="shared" si="1"/>
        <v>17501</v>
      </c>
      <c r="D32" s="301">
        <f t="shared" si="0"/>
        <v>5250</v>
      </c>
      <c r="E32" s="302" t="s">
        <v>138</v>
      </c>
      <c r="F32" s="313">
        <v>1.7</v>
      </c>
      <c r="G32" s="314">
        <v>8</v>
      </c>
      <c r="H32" s="315">
        <v>2.5000000000000001E-2</v>
      </c>
      <c r="I32" s="316">
        <v>0.45</v>
      </c>
      <c r="J32" s="316">
        <v>0.49</v>
      </c>
      <c r="K32" s="316">
        <v>0.49</v>
      </c>
      <c r="L32" s="316">
        <v>0.49</v>
      </c>
      <c r="M32" s="316">
        <v>0.49</v>
      </c>
      <c r="N32" s="316">
        <v>0.49</v>
      </c>
      <c r="O32" s="316">
        <v>0.49</v>
      </c>
      <c r="P32" s="316">
        <v>0.49</v>
      </c>
      <c r="Q32" s="148"/>
      <c r="R32" s="148"/>
      <c r="S32" s="148"/>
      <c r="T32" s="148"/>
      <c r="U32" s="148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142"/>
      <c r="CS32" s="142"/>
      <c r="CT32" s="142"/>
      <c r="CU32" s="142"/>
      <c r="CV32" s="142"/>
      <c r="CW32" s="142"/>
      <c r="CX32" s="142"/>
      <c r="CY32" s="142"/>
      <c r="CZ32" s="142"/>
      <c r="DA32" s="142"/>
      <c r="DB32" s="142"/>
      <c r="DC32" s="142"/>
      <c r="DD32" s="142"/>
      <c r="DE32" s="142"/>
      <c r="DF32" s="142"/>
      <c r="DG32" s="142"/>
      <c r="DH32" s="142"/>
      <c r="DI32" s="142"/>
      <c r="DJ32" s="142"/>
      <c r="DK32" s="142"/>
      <c r="DL32" s="142"/>
      <c r="DM32" s="142"/>
      <c r="DN32" s="142"/>
      <c r="DO32" s="142"/>
      <c r="DP32" s="142"/>
      <c r="DQ32" s="142"/>
      <c r="DR32" s="142"/>
      <c r="DS32" s="142"/>
      <c r="DT32" s="142"/>
      <c r="DU32" s="142"/>
      <c r="DV32" s="142"/>
      <c r="DW32" s="142"/>
      <c r="DX32" s="142"/>
    </row>
    <row r="33" spans="1:128" x14ac:dyDescent="0.25">
      <c r="A33" s="306">
        <v>15001</v>
      </c>
      <c r="B33" s="306">
        <v>20000</v>
      </c>
      <c r="C33" s="306">
        <f t="shared" si="1"/>
        <v>17501</v>
      </c>
      <c r="D33" s="307">
        <f t="shared" si="0"/>
        <v>5250</v>
      </c>
      <c r="E33" s="308" t="s">
        <v>140</v>
      </c>
      <c r="F33" s="321">
        <v>1.7</v>
      </c>
      <c r="G33" s="322">
        <v>9</v>
      </c>
      <c r="H33" s="323">
        <v>2.5000000000000001E-2</v>
      </c>
      <c r="I33" s="324">
        <v>0.45</v>
      </c>
      <c r="J33" s="324">
        <v>0.49</v>
      </c>
      <c r="K33" s="324">
        <v>0.49</v>
      </c>
      <c r="L33" s="324">
        <v>0.49</v>
      </c>
      <c r="M33" s="324">
        <v>0.49</v>
      </c>
      <c r="N33" s="324">
        <v>0.49</v>
      </c>
      <c r="O33" s="324">
        <v>0.49</v>
      </c>
      <c r="P33" s="324">
        <v>0.49</v>
      </c>
    </row>
    <row r="34" spans="1:128" x14ac:dyDescent="0.25">
      <c r="A34" s="306">
        <v>15001</v>
      </c>
      <c r="B34" s="306">
        <v>20000</v>
      </c>
      <c r="C34" s="306">
        <f t="shared" si="1"/>
        <v>17501</v>
      </c>
      <c r="D34" s="307">
        <f t="shared" si="0"/>
        <v>5250</v>
      </c>
      <c r="E34" s="308" t="s">
        <v>139</v>
      </c>
      <c r="F34" s="321">
        <v>1.7</v>
      </c>
      <c r="G34" s="322">
        <v>10</v>
      </c>
      <c r="H34" s="323">
        <v>2.5000000000000001E-2</v>
      </c>
      <c r="I34" s="324">
        <v>0.45</v>
      </c>
      <c r="J34" s="324">
        <v>0.49</v>
      </c>
      <c r="K34" s="324">
        <v>0.49</v>
      </c>
      <c r="L34" s="324">
        <v>0.49</v>
      </c>
      <c r="M34" s="324">
        <v>0.49</v>
      </c>
      <c r="N34" s="324">
        <v>0.49</v>
      </c>
      <c r="O34" s="324">
        <v>0.49</v>
      </c>
      <c r="P34" s="324">
        <v>0.49</v>
      </c>
    </row>
    <row r="35" spans="1:128" x14ac:dyDescent="0.25">
      <c r="A35" s="306">
        <v>15001</v>
      </c>
      <c r="B35" s="306">
        <v>20000</v>
      </c>
      <c r="C35" s="306">
        <f t="shared" si="1"/>
        <v>17501</v>
      </c>
      <c r="D35" s="307">
        <f t="shared" si="0"/>
        <v>5250</v>
      </c>
      <c r="E35" s="308" t="s">
        <v>141</v>
      </c>
      <c r="F35" s="321">
        <v>1.7</v>
      </c>
      <c r="G35" s="322">
        <v>11</v>
      </c>
      <c r="H35" s="323">
        <v>2.5000000000000001E-2</v>
      </c>
      <c r="I35" s="324">
        <v>0.45</v>
      </c>
      <c r="J35" s="324">
        <v>0.49</v>
      </c>
      <c r="K35" s="324">
        <v>0.49</v>
      </c>
      <c r="L35" s="324">
        <v>0.49</v>
      </c>
      <c r="M35" s="324">
        <v>0.49</v>
      </c>
      <c r="N35" s="324">
        <v>0.49</v>
      </c>
      <c r="O35" s="324">
        <v>0.49</v>
      </c>
      <c r="P35" s="324">
        <v>0.49</v>
      </c>
    </row>
    <row r="36" spans="1:128" ht="15.75" thickBot="1" x14ac:dyDescent="0.3">
      <c r="A36" s="306">
        <v>15001</v>
      </c>
      <c r="B36" s="306">
        <v>20000</v>
      </c>
      <c r="C36" s="306">
        <f t="shared" si="1"/>
        <v>17501</v>
      </c>
      <c r="D36" s="307">
        <f t="shared" si="0"/>
        <v>5250</v>
      </c>
      <c r="E36" s="312" t="s">
        <v>142</v>
      </c>
      <c r="F36" s="317">
        <v>1.7</v>
      </c>
      <c r="G36" s="318">
        <v>12</v>
      </c>
      <c r="H36" s="325">
        <v>2.5000000000000001E-2</v>
      </c>
      <c r="I36" s="320">
        <v>0.45</v>
      </c>
      <c r="J36" s="320">
        <v>0.49</v>
      </c>
      <c r="K36" s="320">
        <v>0.49</v>
      </c>
      <c r="L36" s="320">
        <v>0.49</v>
      </c>
      <c r="M36" s="320">
        <v>0.49</v>
      </c>
      <c r="N36" s="320">
        <v>0.49</v>
      </c>
      <c r="O36" s="320">
        <v>0.49</v>
      </c>
      <c r="P36" s="320">
        <v>0.49</v>
      </c>
    </row>
    <row r="37" spans="1:128" s="53" customFormat="1" x14ac:dyDescent="0.25">
      <c r="A37" s="305">
        <v>20001</v>
      </c>
      <c r="B37" s="305">
        <v>30000</v>
      </c>
      <c r="C37" s="305">
        <f t="shared" si="1"/>
        <v>25001</v>
      </c>
      <c r="D37" s="301">
        <f t="shared" si="0"/>
        <v>7500</v>
      </c>
      <c r="E37" s="302" t="s">
        <v>138</v>
      </c>
      <c r="F37" s="313">
        <v>2</v>
      </c>
      <c r="G37" s="314">
        <v>12</v>
      </c>
      <c r="H37" s="315">
        <v>0.02</v>
      </c>
      <c r="I37" s="316">
        <v>0.45</v>
      </c>
      <c r="J37" s="316">
        <v>0.49</v>
      </c>
      <c r="K37" s="316">
        <v>0.49</v>
      </c>
      <c r="L37" s="316">
        <v>0.49</v>
      </c>
      <c r="M37" s="316">
        <v>0.49</v>
      </c>
      <c r="N37" s="316">
        <v>0.49</v>
      </c>
      <c r="O37" s="316">
        <v>0.49</v>
      </c>
      <c r="P37" s="316">
        <v>0.49</v>
      </c>
      <c r="Q37" s="148"/>
      <c r="R37" s="148"/>
      <c r="S37" s="148"/>
      <c r="T37" s="148"/>
      <c r="U37" s="148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142"/>
      <c r="CS37" s="142"/>
      <c r="CT37" s="142"/>
      <c r="CU37" s="142"/>
      <c r="CV37" s="142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2"/>
      <c r="DH37" s="142"/>
      <c r="DI37" s="142"/>
      <c r="DJ37" s="142"/>
      <c r="DK37" s="142"/>
      <c r="DL37" s="142"/>
      <c r="DM37" s="142"/>
      <c r="DN37" s="142"/>
      <c r="DO37" s="142"/>
      <c r="DP37" s="142"/>
      <c r="DQ37" s="142"/>
      <c r="DR37" s="142"/>
      <c r="DS37" s="142"/>
      <c r="DT37" s="142"/>
      <c r="DU37" s="142"/>
      <c r="DV37" s="142"/>
      <c r="DW37" s="142"/>
      <c r="DX37" s="142"/>
    </row>
    <row r="38" spans="1:128" x14ac:dyDescent="0.25">
      <c r="A38" s="306">
        <v>20001</v>
      </c>
      <c r="B38" s="306">
        <v>30000</v>
      </c>
      <c r="C38" s="306">
        <f t="shared" si="1"/>
        <v>25001</v>
      </c>
      <c r="D38" s="307">
        <f t="shared" si="0"/>
        <v>7500</v>
      </c>
      <c r="E38" s="308" t="s">
        <v>140</v>
      </c>
      <c r="F38" s="321">
        <v>2</v>
      </c>
      <c r="G38" s="322">
        <v>13</v>
      </c>
      <c r="H38" s="323">
        <v>0.02</v>
      </c>
      <c r="I38" s="324">
        <v>0.45</v>
      </c>
      <c r="J38" s="324">
        <v>0.49</v>
      </c>
      <c r="K38" s="324">
        <v>0.49</v>
      </c>
      <c r="L38" s="324">
        <v>0.49</v>
      </c>
      <c r="M38" s="324">
        <v>0.49</v>
      </c>
      <c r="N38" s="324">
        <v>0.49</v>
      </c>
      <c r="O38" s="324">
        <v>0.49</v>
      </c>
      <c r="P38" s="324">
        <v>0.49</v>
      </c>
    </row>
    <row r="39" spans="1:128" x14ac:dyDescent="0.25">
      <c r="A39" s="306">
        <v>20001</v>
      </c>
      <c r="B39" s="306">
        <v>30000</v>
      </c>
      <c r="C39" s="306">
        <f t="shared" si="1"/>
        <v>25001</v>
      </c>
      <c r="D39" s="307">
        <f t="shared" si="0"/>
        <v>7500</v>
      </c>
      <c r="E39" s="308" t="s">
        <v>139</v>
      </c>
      <c r="F39" s="321">
        <v>2</v>
      </c>
      <c r="G39" s="322">
        <v>14</v>
      </c>
      <c r="H39" s="323">
        <v>0.02</v>
      </c>
      <c r="I39" s="324">
        <v>0.45</v>
      </c>
      <c r="J39" s="324">
        <v>0.49</v>
      </c>
      <c r="K39" s="324">
        <v>0.49</v>
      </c>
      <c r="L39" s="324">
        <v>0.49</v>
      </c>
      <c r="M39" s="324">
        <v>0.49</v>
      </c>
      <c r="N39" s="324">
        <v>0.49</v>
      </c>
      <c r="O39" s="324">
        <v>0.49</v>
      </c>
      <c r="P39" s="324">
        <v>0.49</v>
      </c>
    </row>
    <row r="40" spans="1:128" x14ac:dyDescent="0.25">
      <c r="A40" s="306">
        <v>20001</v>
      </c>
      <c r="B40" s="306">
        <v>30000</v>
      </c>
      <c r="C40" s="306">
        <f t="shared" si="1"/>
        <v>25001</v>
      </c>
      <c r="D40" s="307">
        <f t="shared" si="0"/>
        <v>7500</v>
      </c>
      <c r="E40" s="308" t="s">
        <v>141</v>
      </c>
      <c r="F40" s="321">
        <v>2</v>
      </c>
      <c r="G40" s="322">
        <v>15</v>
      </c>
      <c r="H40" s="323">
        <v>0.02</v>
      </c>
      <c r="I40" s="324">
        <v>0.45</v>
      </c>
      <c r="J40" s="324">
        <v>0.49</v>
      </c>
      <c r="K40" s="324">
        <v>0.49</v>
      </c>
      <c r="L40" s="324">
        <v>0.49</v>
      </c>
      <c r="M40" s="324">
        <v>0.49</v>
      </c>
      <c r="N40" s="324">
        <v>0.49</v>
      </c>
      <c r="O40" s="324">
        <v>0.49</v>
      </c>
      <c r="P40" s="324">
        <v>0.49</v>
      </c>
    </row>
    <row r="41" spans="1:128" ht="15.75" thickBot="1" x14ac:dyDescent="0.3">
      <c r="A41" s="306">
        <v>20001</v>
      </c>
      <c r="B41" s="306">
        <v>30000</v>
      </c>
      <c r="C41" s="306">
        <f t="shared" si="1"/>
        <v>25001</v>
      </c>
      <c r="D41" s="307">
        <f t="shared" si="0"/>
        <v>7500</v>
      </c>
      <c r="E41" s="312" t="s">
        <v>142</v>
      </c>
      <c r="F41" s="317">
        <v>2</v>
      </c>
      <c r="G41" s="318">
        <v>16</v>
      </c>
      <c r="H41" s="325">
        <v>0.02</v>
      </c>
      <c r="I41" s="320">
        <v>0.45</v>
      </c>
      <c r="J41" s="320">
        <v>0.49</v>
      </c>
      <c r="K41" s="320">
        <v>0.49</v>
      </c>
      <c r="L41" s="320">
        <v>0.49</v>
      </c>
      <c r="M41" s="320">
        <v>0.49</v>
      </c>
      <c r="N41" s="320">
        <v>0.49</v>
      </c>
      <c r="O41" s="320">
        <v>0.49</v>
      </c>
      <c r="P41" s="320">
        <v>0.49</v>
      </c>
    </row>
    <row r="42" spans="1:128" s="53" customFormat="1" x14ac:dyDescent="0.25">
      <c r="A42" s="281"/>
      <c r="B42" s="281"/>
      <c r="C42" s="281"/>
      <c r="D42" s="281"/>
      <c r="E42" s="282"/>
      <c r="F42" s="48"/>
      <c r="G42" s="94"/>
      <c r="H42" s="147"/>
      <c r="I42" s="147"/>
      <c r="J42" s="48"/>
      <c r="K42" s="48"/>
      <c r="L42" s="48"/>
      <c r="M42" s="48"/>
      <c r="N42" s="48"/>
      <c r="O42" s="48"/>
      <c r="P42" s="48"/>
      <c r="Q42" s="148"/>
      <c r="R42" s="148"/>
      <c r="S42" s="148"/>
      <c r="T42" s="148"/>
      <c r="U42" s="148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  <c r="CF42" s="142"/>
      <c r="CG42" s="142"/>
      <c r="CH42" s="142"/>
      <c r="CI42" s="142"/>
      <c r="CJ42" s="142"/>
      <c r="CK42" s="142"/>
      <c r="CL42" s="142"/>
      <c r="CM42" s="142"/>
      <c r="CN42" s="142"/>
      <c r="CO42" s="142"/>
      <c r="CP42" s="142"/>
      <c r="CQ42" s="142"/>
      <c r="CR42" s="142"/>
      <c r="CS42" s="142"/>
      <c r="CT42" s="142"/>
      <c r="CU42" s="142"/>
      <c r="CV42" s="142"/>
      <c r="CW42" s="142"/>
      <c r="CX42" s="142"/>
      <c r="CY42" s="142"/>
      <c r="CZ42" s="142"/>
      <c r="DA42" s="142"/>
      <c r="DB42" s="142"/>
      <c r="DC42" s="142"/>
      <c r="DD42" s="142"/>
      <c r="DE42" s="142"/>
      <c r="DF42" s="142"/>
      <c r="DG42" s="142"/>
      <c r="DH42" s="142"/>
      <c r="DI42" s="142"/>
      <c r="DJ42" s="142"/>
      <c r="DK42" s="142"/>
      <c r="DL42" s="142"/>
      <c r="DM42" s="142"/>
      <c r="DN42" s="142"/>
      <c r="DO42" s="142"/>
      <c r="DP42" s="142"/>
      <c r="DQ42" s="142"/>
      <c r="DR42" s="142"/>
      <c r="DS42" s="142"/>
      <c r="DT42" s="142"/>
      <c r="DU42" s="142"/>
      <c r="DV42" s="142"/>
      <c r="DW42" s="142"/>
      <c r="DX42" s="142"/>
    </row>
    <row r="45" spans="1:128" x14ac:dyDescent="0.25">
      <c r="A45" s="283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5"/>
  <sheetViews>
    <sheetView zoomScaleNormal="100" workbookViewId="0">
      <pane xSplit="3" ySplit="3" topLeftCell="BM4" activePane="bottomRight" state="frozen"/>
      <selection activeCell="B19" sqref="B19"/>
      <selection pane="topRight" activeCell="B19" sqref="B19"/>
      <selection pane="bottomLeft" activeCell="B19" sqref="B19"/>
      <selection pane="bottomRight" activeCell="CI31" sqref="CI31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19.85546875" style="10" customWidth="1"/>
    <col min="4" max="26" width="9.140625" style="10" hidden="1" customWidth="1"/>
    <col min="27" max="27" width="5" style="10" hidden="1" customWidth="1"/>
    <col min="2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v>0</v>
      </c>
      <c r="E4" s="132">
        <v>0</v>
      </c>
      <c r="F4" s="132">
        <v>0</v>
      </c>
      <c r="G4" s="133">
        <v>0</v>
      </c>
      <c r="H4" s="132">
        <v>0</v>
      </c>
      <c r="I4" s="132">
        <v>0</v>
      </c>
      <c r="J4" s="133">
        <v>0</v>
      </c>
      <c r="K4" s="132">
        <v>0</v>
      </c>
      <c r="L4" s="132">
        <v>0</v>
      </c>
      <c r="M4" s="133">
        <v>0</v>
      </c>
      <c r="N4" s="132">
        <v>0</v>
      </c>
      <c r="O4" s="134">
        <v>0</v>
      </c>
      <c r="P4" s="132">
        <v>0</v>
      </c>
      <c r="Q4" s="132">
        <v>0</v>
      </c>
      <c r="R4" s="132">
        <v>0</v>
      </c>
      <c r="S4" s="133">
        <v>0</v>
      </c>
      <c r="T4" s="132">
        <v>0</v>
      </c>
      <c r="U4" s="132">
        <v>0</v>
      </c>
      <c r="V4" s="133">
        <v>0</v>
      </c>
      <c r="W4" s="132">
        <v>0</v>
      </c>
      <c r="X4" s="132">
        <v>0</v>
      </c>
      <c r="Y4" s="133">
        <v>0</v>
      </c>
      <c r="Z4" s="132">
        <v>0</v>
      </c>
      <c r="AA4" s="134">
        <v>0</v>
      </c>
      <c r="AB4" s="337">
        <f>Maint_L2_MSTR*'MNT HR - Maintenance Time'!AB$33+Maint_L2_1stY_MSTR*'MNT HR - Maintenance Time'!AB$34</f>
        <v>0</v>
      </c>
      <c r="AC4" s="337">
        <f>Maint_L2_MSTR*'MNT HR - Maintenance Time'!AC$33+Maint_L2_1stY_MSTR*'MNT HR - Maintenance Time'!AC$34</f>
        <v>0</v>
      </c>
      <c r="AD4" s="337">
        <f>Maint_L2_MSTR*'MNT HR - Maintenance Time'!AD$33+Maint_L2_1stY_MSTR*'MNT HR - Maintenance Time'!AD$34</f>
        <v>0</v>
      </c>
      <c r="AE4" s="338">
        <f ca="1">Maint_L2_MSTR*'MNT HR - Maintenance Time'!AE$33+Maint_L2_1stY_MSTR*'MNT HR - Maintenance Time'!AE$34</f>
        <v>0</v>
      </c>
      <c r="AF4" s="337">
        <f ca="1">Maint_L2_MSTR*'MNT HR - Maintenance Time'!AF$33+Maint_L2_1stY_MSTR*'MNT HR - Maintenance Time'!AF$34</f>
        <v>0</v>
      </c>
      <c r="AG4" s="337">
        <f ca="1">Maint_L2_MSTR*'MNT HR - Maintenance Time'!AG$33+Maint_L2_1stY_MSTR*'MNT HR - Maintenance Time'!AG$34</f>
        <v>0</v>
      </c>
      <c r="AH4" s="338">
        <f ca="1">Maint_L2_MSTR*'MNT HR - Maintenance Time'!AH$33+Maint_L2_1stY_MSTR*'MNT HR - Maintenance Time'!AH$34</f>
        <v>0</v>
      </c>
      <c r="AI4" s="337">
        <f ca="1">Maint_L2_MSTR*'MNT HR - Maintenance Time'!AI$33+Maint_L2_1stY_MSTR*'MNT HR - Maintenance Time'!AI$34</f>
        <v>0</v>
      </c>
      <c r="AJ4" s="337">
        <f ca="1">Maint_L2_MSTR*'MNT HR - Maintenance Time'!AJ$33+Maint_L2_1stY_MSTR*'MNT HR - Maintenance Time'!AJ$34</f>
        <v>0</v>
      </c>
      <c r="AK4" s="338">
        <f ca="1">Maint_L2_MSTR*'MNT HR - Maintenance Time'!AK$33+Maint_L2_1stY_MSTR*'MNT HR - Maintenance Time'!AK$34</f>
        <v>0</v>
      </c>
      <c r="AL4" s="337">
        <f ca="1">Maint_L2_MSTR*'MNT HR - Maintenance Time'!AL$33+Maint_L2_1stY_MSTR*'MNT HR - Maintenance Time'!AL$34</f>
        <v>0</v>
      </c>
      <c r="AM4" s="339">
        <f ca="1">Maint_L2_MSTR*'MNT HR - Maintenance Time'!AM$33+Maint_L2_1stY_MSTR*'MNT HR - Maintenance Time'!AM$34</f>
        <v>0</v>
      </c>
      <c r="AN4" s="337">
        <f ca="1">Maint_L2_MSTR*'MNT HR - Maintenance Time'!AN$33+Maint_L2_1stY_MSTR*'MNT HR - Maintenance Time'!AN$34</f>
        <v>0</v>
      </c>
      <c r="AO4" s="337">
        <f ca="1">Maint_L2_MSTR*'MNT HR - Maintenance Time'!AO$33+Maint_L2_1stY_MSTR*'MNT HR - Maintenance Time'!AO$34</f>
        <v>0</v>
      </c>
      <c r="AP4" s="337">
        <f ca="1">Maint_L2_MSTR*'MNT HR - Maintenance Time'!AP$33+Maint_L2_1stY_MSTR*'MNT HR - Maintenance Time'!AP$34</f>
        <v>0</v>
      </c>
      <c r="AQ4" s="338">
        <f ca="1">Maint_L2_MSTR*'MNT HR - Maintenance Time'!AQ$33+Maint_L2_1stY_MSTR*'MNT HR - Maintenance Time'!AQ$34</f>
        <v>0</v>
      </c>
      <c r="AR4" s="337">
        <f ca="1">Maint_L2_MSTR*'MNT HR - Maintenance Time'!AR$33+Maint_L2_1stY_MSTR*'MNT HR - Maintenance Time'!AR$34</f>
        <v>0</v>
      </c>
      <c r="AS4" s="337">
        <f ca="1">Maint_L2_MSTR*'MNT HR - Maintenance Time'!AS$33+Maint_L2_1stY_MSTR*'MNT HR - Maintenance Time'!AS$34</f>
        <v>0</v>
      </c>
      <c r="AT4" s="338">
        <f ca="1">Maint_L2_MSTR*'MNT HR - Maintenance Time'!AT$33+Maint_L2_1stY_MSTR*'MNT HR - Maintenance Time'!AT$34</f>
        <v>0</v>
      </c>
      <c r="AU4" s="337">
        <f ca="1">Maint_L2_MSTR*'MNT HR - Maintenance Time'!AU$33+Maint_L2_1stY_MSTR*'MNT HR - Maintenance Time'!AU$34</f>
        <v>0</v>
      </c>
      <c r="AV4" s="337">
        <f ca="1">Maint_L2_MSTR*'MNT HR - Maintenance Time'!AV$33+Maint_L2_1stY_MSTR*'MNT HR - Maintenance Time'!AV$34</f>
        <v>0</v>
      </c>
      <c r="AW4" s="338">
        <f ca="1">Maint_L2_MSTR*'MNT HR - Maintenance Time'!AW$33+Maint_L2_1stY_MSTR*'MNT HR - Maintenance Time'!AW$34</f>
        <v>0.05</v>
      </c>
      <c r="AX4" s="337">
        <f ca="1">Maint_L2_MSTR*'MNT HR - Maintenance Time'!AX$33+Maint_L2_1stY_MSTR*'MNT HR - Maintenance Time'!AX$34</f>
        <v>0.05</v>
      </c>
      <c r="AY4" s="339">
        <f ca="1">Maint_L2_MSTR*'MNT HR - Maintenance Time'!AY$33+Maint_L2_1stY_MSTR*'MNT HR - Maintenance Time'!AY$34</f>
        <v>0.05</v>
      </c>
      <c r="AZ4" s="337">
        <f ca="1">Maint_L2_MSTR*'MNT HR - Maintenance Time'!AZ$33+Maint_L2_1stY_MSTR*'MNT HR - Maintenance Time'!AZ$34</f>
        <v>0.05</v>
      </c>
      <c r="BA4" s="337">
        <f ca="1">Maint_L2_MSTR*'MNT HR - Maintenance Time'!BA$33+Maint_L2_1stY_MSTR*'MNT HR - Maintenance Time'!BA$34</f>
        <v>0.05</v>
      </c>
      <c r="BB4" s="337">
        <f ca="1">Maint_L2_MSTR*'MNT HR - Maintenance Time'!BB$33+Maint_L2_1stY_MSTR*'MNT HR - Maintenance Time'!BB$34</f>
        <v>0.05</v>
      </c>
      <c r="BC4" s="338">
        <f ca="1">Maint_L2_MSTR*'MNT HR - Maintenance Time'!BC$33+Maint_L2_1stY_MSTR*'MNT HR - Maintenance Time'!BC$34</f>
        <v>0.05</v>
      </c>
      <c r="BD4" s="337">
        <f ca="1">Maint_L2_MSTR*'MNT HR - Maintenance Time'!BD$33+Maint_L2_1stY_MSTR*'MNT HR - Maintenance Time'!BD$34</f>
        <v>0.05</v>
      </c>
      <c r="BE4" s="337">
        <f ca="1">Maint_L2_MSTR*'MNT HR - Maintenance Time'!BE$33+Maint_L2_1stY_MSTR*'MNT HR - Maintenance Time'!BE$34</f>
        <v>0.05</v>
      </c>
      <c r="BF4" s="338">
        <f ca="1">Maint_L2_MSTR*'MNT HR - Maintenance Time'!BF$33+Maint_L2_1stY_MSTR*'MNT HR - Maintenance Time'!BF$34</f>
        <v>0.05</v>
      </c>
      <c r="BG4" s="337">
        <f ca="1">Maint_L2_MSTR*'MNT HR - Maintenance Time'!BG$33+Maint_L2_1stY_MSTR*'MNT HR - Maintenance Time'!BG$34</f>
        <v>0.05</v>
      </c>
      <c r="BH4" s="337">
        <f ca="1">Maint_L2_MSTR*'MNT HR - Maintenance Time'!BH$33+Maint_L2_1stY_MSTR*'MNT HR - Maintenance Time'!BH$34</f>
        <v>0.05</v>
      </c>
      <c r="BI4" s="338">
        <f ca="1">Maint_L2_MSTR*'MNT HR - Maintenance Time'!BI$33+Maint_L2_1stY_MSTR*'MNT HR - Maintenance Time'!BI$34</f>
        <v>0</v>
      </c>
      <c r="BJ4" s="337">
        <f ca="1">Maint_L2_MSTR*'MNT HR - Maintenance Time'!BJ$33+Maint_L2_1stY_MSTR*'MNT HR - Maintenance Time'!BJ$34</f>
        <v>0</v>
      </c>
      <c r="BK4" s="339">
        <f ca="1">Maint_L2_MSTR*'MNT HR - Maintenance Time'!BK$33+Maint_L2_1stY_MSTR*'MNT HR - Maintenance Time'!BK$34</f>
        <v>0</v>
      </c>
      <c r="BL4" s="337">
        <f ca="1">Maint_L2_MSTR*'MNT HR - Maintenance Time'!BL$33+Maint_L2_1stY_MSTR*'MNT HR - Maintenance Time'!BL$34</f>
        <v>0.05</v>
      </c>
      <c r="BM4" s="337">
        <f ca="1">Maint_L2_MSTR*'MNT HR - Maintenance Time'!BM$33+Maint_L2_1stY_MSTR*'MNT HR - Maintenance Time'!BM$34</f>
        <v>0.05</v>
      </c>
      <c r="BN4" s="337">
        <f ca="1">Maint_L2_MSTR*'MNT HR - Maintenance Time'!BN$33+Maint_L2_1stY_MSTR*'MNT HR - Maintenance Time'!BN$34</f>
        <v>0.05</v>
      </c>
      <c r="BO4" s="338">
        <f ca="1">Maint_L2_MSTR*'MNT HR - Maintenance Time'!BO$33+Maint_L2_1stY_MSTR*'MNT HR - Maintenance Time'!BO$34</f>
        <v>0.05</v>
      </c>
      <c r="BP4" s="337">
        <f ca="1">Maint_L2_MSTR*'MNT HR - Maintenance Time'!BP$33+Maint_L2_1stY_MSTR*'MNT HR - Maintenance Time'!BP$34</f>
        <v>0.05</v>
      </c>
      <c r="BQ4" s="337">
        <f ca="1">Maint_L2_MSTR*'MNT HR - Maintenance Time'!BQ$33+Maint_L2_1stY_MSTR*'MNT HR - Maintenance Time'!BQ$34</f>
        <v>0.05</v>
      </c>
      <c r="BR4" s="338">
        <f ca="1">Maint_L2_MSTR*'MNT HR - Maintenance Time'!BR$33+Maint_L2_1stY_MSTR*'MNT HR - Maintenance Time'!BR$34</f>
        <v>9.2500000000000013E-2</v>
      </c>
      <c r="BS4" s="337">
        <f ca="1">Maint_L2_MSTR*'MNT HR - Maintenance Time'!BS$33+Maint_L2_1stY_MSTR*'MNT HR - Maintenance Time'!BS$34</f>
        <v>9.2500000000000013E-2</v>
      </c>
      <c r="BT4" s="337">
        <f ca="1">Maint_L2_MSTR*'MNT HR - Maintenance Time'!BT$33+Maint_L2_1stY_MSTR*'MNT HR - Maintenance Time'!BT$34</f>
        <v>9.2500000000000013E-2</v>
      </c>
      <c r="BU4" s="338">
        <f ca="1">Maint_L2_MSTR*'MNT HR - Maintenance Time'!BU$33+Maint_L2_1stY_MSTR*'MNT HR - Maintenance Time'!BU$34</f>
        <v>9.2500000000000013E-2</v>
      </c>
      <c r="BV4" s="337">
        <f ca="1">Maint_L2_MSTR*'MNT HR - Maintenance Time'!BV$33+Maint_L2_1stY_MSTR*'MNT HR - Maintenance Time'!BV$34</f>
        <v>9.2500000000000013E-2</v>
      </c>
      <c r="BW4" s="339">
        <f ca="1">Maint_L2_MSTR*'MNT HR - Maintenance Time'!BW$33+Maint_L2_1stY_MSTR*'MNT HR - Maintenance Time'!BW$34</f>
        <v>9.2500000000000013E-2</v>
      </c>
      <c r="BX4" s="337">
        <f ca="1">Maint_L2_MSTR*'MNT HR - Maintenance Time'!BX$33+Maint_L2_1stY_MSTR*'MNT HR - Maintenance Time'!BX$34</f>
        <v>4.2500000000000003E-2</v>
      </c>
      <c r="BY4" s="337">
        <f ca="1">Maint_L2_MSTR*'MNT HR - Maintenance Time'!BY$33+Maint_L2_1stY_MSTR*'MNT HR - Maintenance Time'!BY$34</f>
        <v>4.2500000000000003E-2</v>
      </c>
      <c r="BZ4" s="337">
        <f ca="1">Maint_L2_MSTR*'MNT HR - Maintenance Time'!BZ$33+Maint_L2_1stY_MSTR*'MNT HR - Maintenance Time'!BZ$34</f>
        <v>4.2500000000000003E-2</v>
      </c>
      <c r="CA4" s="338">
        <f ca="1">Maint_L2_MSTR*'MNT HR - Maintenance Time'!CA$33+Maint_L2_1stY_MSTR*'MNT HR - Maintenance Time'!CA$34</f>
        <v>0.1925</v>
      </c>
      <c r="CB4" s="337">
        <f ca="1">Maint_L2_MSTR*'MNT HR - Maintenance Time'!CB$33+Maint_L2_1stY_MSTR*'MNT HR - Maintenance Time'!CB$34</f>
        <v>0.1925</v>
      </c>
      <c r="CC4" s="337">
        <f ca="1">Maint_L2_MSTR*'MNT HR - Maintenance Time'!CC$33+Maint_L2_1stY_MSTR*'MNT HR - Maintenance Time'!CC$34</f>
        <v>0.1925</v>
      </c>
      <c r="CD4" s="338">
        <f ca="1">Maint_L2_MSTR*'MNT HR - Maintenance Time'!CD$33+Maint_L2_1stY_MSTR*'MNT HR - Maintenance Time'!CD$34</f>
        <v>0.22500000000000001</v>
      </c>
      <c r="CE4" s="337">
        <f ca="1">Maint_L2_MSTR*'MNT HR - Maintenance Time'!CE$33+Maint_L2_1stY_MSTR*'MNT HR - Maintenance Time'!CE$34</f>
        <v>0.22500000000000001</v>
      </c>
      <c r="CF4" s="337">
        <f ca="1">Maint_L2_MSTR*'MNT HR - Maintenance Time'!CF$33+Maint_L2_1stY_MSTR*'MNT HR - Maintenance Time'!CF$34</f>
        <v>0.22500000000000001</v>
      </c>
      <c r="CG4" s="338">
        <f ca="1">Maint_L2_MSTR*'MNT HR - Maintenance Time'!CG$33+Maint_L2_1stY_MSTR*'MNT HR - Maintenance Time'!CG$34</f>
        <v>0.22500000000000001</v>
      </c>
      <c r="CH4" s="337">
        <f ca="1">Maint_L2_MSTR*'MNT HR - Maintenance Time'!CH$33+Maint_L2_1stY_MSTR*'MNT HR - Maintenance Time'!CH$34</f>
        <v>0.22500000000000001</v>
      </c>
      <c r="CI4" s="339">
        <f ca="1">Maint_L2_MSTR*'MNT HR - Maintenance Time'!CI$33+Maint_L2_1stY_MSTR*'MNT HR - Maintenance Time'!CI$34</f>
        <v>0.22500000000000001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v>0</v>
      </c>
      <c r="E5" s="136">
        <v>0</v>
      </c>
      <c r="F5" s="136">
        <v>0</v>
      </c>
      <c r="G5" s="137">
        <v>0</v>
      </c>
      <c r="H5" s="136">
        <v>0</v>
      </c>
      <c r="I5" s="136">
        <v>0</v>
      </c>
      <c r="J5" s="137">
        <v>0</v>
      </c>
      <c r="K5" s="136">
        <v>0</v>
      </c>
      <c r="L5" s="136">
        <v>0</v>
      </c>
      <c r="M5" s="137">
        <v>0</v>
      </c>
      <c r="N5" s="136">
        <v>0</v>
      </c>
      <c r="O5" s="138">
        <v>0</v>
      </c>
      <c r="P5" s="135">
        <v>0</v>
      </c>
      <c r="Q5" s="136">
        <v>0</v>
      </c>
      <c r="R5" s="136">
        <v>0</v>
      </c>
      <c r="S5" s="137">
        <v>0</v>
      </c>
      <c r="T5" s="136">
        <v>0</v>
      </c>
      <c r="U5" s="136">
        <v>0</v>
      </c>
      <c r="V5" s="137">
        <v>0</v>
      </c>
      <c r="W5" s="136">
        <v>0</v>
      </c>
      <c r="X5" s="136">
        <v>0</v>
      </c>
      <c r="Y5" s="137">
        <v>0</v>
      </c>
      <c r="Z5" s="136">
        <v>0</v>
      </c>
      <c r="AA5" s="138">
        <v>0</v>
      </c>
      <c r="AB5" s="340">
        <f>Maint_L2_FN_DE*'MNT HR - Maintenance Time'!AB$33+Maint_L2_1stY_FN_DE*'MNT HR - Maintenance Time'!AB$34</f>
        <v>0</v>
      </c>
      <c r="AC5" s="341">
        <f>Maint_L2_FN_DE*'MNT HR - Maintenance Time'!AC$33+Maint_L2_1stY_FN_DE*'MNT HR - Maintenance Time'!AC$34</f>
        <v>0</v>
      </c>
      <c r="AD5" s="341">
        <f>Maint_L2_FN_DE*'MNT HR - Maintenance Time'!AD$33+Maint_L2_1stY_FN_DE*'MNT HR - Maintenance Time'!AD$34</f>
        <v>0</v>
      </c>
      <c r="AE5" s="342">
        <f ca="1">Maint_L2_FN_DE*'MNT HR - Maintenance Time'!AE$33+Maint_L2_1stY_FN_DE*'MNT HR - Maintenance Time'!AE$34</f>
        <v>0</v>
      </c>
      <c r="AF5" s="341">
        <f ca="1">Maint_L2_FN_DE*'MNT HR - Maintenance Time'!AF$33+Maint_L2_1stY_FN_DE*'MNT HR - Maintenance Time'!AF$34</f>
        <v>0</v>
      </c>
      <c r="AG5" s="341">
        <f ca="1">Maint_L2_FN_DE*'MNT HR - Maintenance Time'!AG$33+Maint_L2_1stY_FN_DE*'MNT HR - Maintenance Time'!AG$34</f>
        <v>0</v>
      </c>
      <c r="AH5" s="342">
        <f ca="1">Maint_L2_FN_DE*'MNT HR - Maintenance Time'!AH$33+Maint_L2_1stY_FN_DE*'MNT HR - Maintenance Time'!AH$34</f>
        <v>0</v>
      </c>
      <c r="AI5" s="341">
        <f ca="1">Maint_L2_FN_DE*'MNT HR - Maintenance Time'!AI$33+Maint_L2_1stY_FN_DE*'MNT HR - Maintenance Time'!AI$34</f>
        <v>0</v>
      </c>
      <c r="AJ5" s="341">
        <f ca="1">Maint_L2_FN_DE*'MNT HR - Maintenance Time'!AJ$33+Maint_L2_1stY_FN_DE*'MNT HR - Maintenance Time'!AJ$34</f>
        <v>0</v>
      </c>
      <c r="AK5" s="342">
        <f ca="1">Maint_L2_FN_DE*'MNT HR - Maintenance Time'!AK$33+Maint_L2_1stY_FN_DE*'MNT HR - Maintenance Time'!AK$34</f>
        <v>0</v>
      </c>
      <c r="AL5" s="341">
        <f ca="1">Maint_L2_FN_DE*'MNT HR - Maintenance Time'!AL$33+Maint_L2_1stY_FN_DE*'MNT HR - Maintenance Time'!AL$34</f>
        <v>0</v>
      </c>
      <c r="AM5" s="343">
        <f ca="1">Maint_L2_FN_DE*'MNT HR - Maintenance Time'!AM$33+Maint_L2_1stY_FN_DE*'MNT HR - Maintenance Time'!AM$34</f>
        <v>0</v>
      </c>
      <c r="AN5" s="340">
        <f ca="1">Maint_L2_FN_DE*'MNT HR - Maintenance Time'!AN$33+Maint_L2_1stY_FN_DE*'MNT HR - Maintenance Time'!AN$34</f>
        <v>0</v>
      </c>
      <c r="AO5" s="341">
        <f ca="1">Maint_L2_FN_DE*'MNT HR - Maintenance Time'!AO$33+Maint_L2_1stY_FN_DE*'MNT HR - Maintenance Time'!AO$34</f>
        <v>0</v>
      </c>
      <c r="AP5" s="341">
        <f ca="1">Maint_L2_FN_DE*'MNT HR - Maintenance Time'!AP$33+Maint_L2_1stY_FN_DE*'MNT HR - Maintenance Time'!AP$34</f>
        <v>0</v>
      </c>
      <c r="AQ5" s="342">
        <f ca="1">Maint_L2_FN_DE*'MNT HR - Maintenance Time'!AQ$33+Maint_L2_1stY_FN_DE*'MNT HR - Maintenance Time'!AQ$34</f>
        <v>0</v>
      </c>
      <c r="AR5" s="341">
        <f ca="1">Maint_L2_FN_DE*'MNT HR - Maintenance Time'!AR$33+Maint_L2_1stY_FN_DE*'MNT HR - Maintenance Time'!AR$34</f>
        <v>0</v>
      </c>
      <c r="AS5" s="341">
        <f ca="1">Maint_L2_FN_DE*'MNT HR - Maintenance Time'!AS$33+Maint_L2_1stY_FN_DE*'MNT HR - Maintenance Time'!AS$34</f>
        <v>0</v>
      </c>
      <c r="AT5" s="342">
        <f ca="1">Maint_L2_FN_DE*'MNT HR - Maintenance Time'!AT$33+Maint_L2_1stY_FN_DE*'MNT HR - Maintenance Time'!AT$34</f>
        <v>0</v>
      </c>
      <c r="AU5" s="341">
        <f ca="1">Maint_L2_FN_DE*'MNT HR - Maintenance Time'!AU$33+Maint_L2_1stY_FN_DE*'MNT HR - Maintenance Time'!AU$34</f>
        <v>0</v>
      </c>
      <c r="AV5" s="341">
        <f ca="1">Maint_L2_FN_DE*'MNT HR - Maintenance Time'!AV$33+Maint_L2_1stY_FN_DE*'MNT HR - Maintenance Time'!AV$34</f>
        <v>0</v>
      </c>
      <c r="AW5" s="342">
        <f ca="1">Maint_L2_FN_DE*'MNT HR - Maintenance Time'!AW$33+Maint_L2_1stY_FN_DE*'MNT HR - Maintenance Time'!AW$34</f>
        <v>0.05</v>
      </c>
      <c r="AX5" s="341">
        <f ca="1">Maint_L2_FN_DE*'MNT HR - Maintenance Time'!AX$33+Maint_L2_1stY_FN_DE*'MNT HR - Maintenance Time'!AX$34</f>
        <v>0.05</v>
      </c>
      <c r="AY5" s="343">
        <f ca="1">Maint_L2_FN_DE*'MNT HR - Maintenance Time'!AY$33+Maint_L2_1stY_FN_DE*'MNT HR - Maintenance Time'!AY$34</f>
        <v>0.05</v>
      </c>
      <c r="AZ5" s="340">
        <f ca="1">Maint_L2_FN_DE*'MNT HR - Maintenance Time'!AZ$33+Maint_L2_1stY_FN_DE*'MNT HR - Maintenance Time'!AZ$34</f>
        <v>0.05</v>
      </c>
      <c r="BA5" s="341">
        <f ca="1">Maint_L2_FN_DE*'MNT HR - Maintenance Time'!BA$33+Maint_L2_1stY_FN_DE*'MNT HR - Maintenance Time'!BA$34</f>
        <v>0.05</v>
      </c>
      <c r="BB5" s="341">
        <f ca="1">Maint_L2_FN_DE*'MNT HR - Maintenance Time'!BB$33+Maint_L2_1stY_FN_DE*'MNT HR - Maintenance Time'!BB$34</f>
        <v>0.05</v>
      </c>
      <c r="BC5" s="342">
        <f ca="1">Maint_L2_FN_DE*'MNT HR - Maintenance Time'!BC$33+Maint_L2_1stY_FN_DE*'MNT HR - Maintenance Time'!BC$34</f>
        <v>0.05</v>
      </c>
      <c r="BD5" s="341">
        <f ca="1">Maint_L2_FN_DE*'MNT HR - Maintenance Time'!BD$33+Maint_L2_1stY_FN_DE*'MNT HR - Maintenance Time'!BD$34</f>
        <v>0.05</v>
      </c>
      <c r="BE5" s="341">
        <f ca="1">Maint_L2_FN_DE*'MNT HR - Maintenance Time'!BE$33+Maint_L2_1stY_FN_DE*'MNT HR - Maintenance Time'!BE$34</f>
        <v>0.05</v>
      </c>
      <c r="BF5" s="342">
        <f ca="1">Maint_L2_FN_DE*'MNT HR - Maintenance Time'!BF$33+Maint_L2_1stY_FN_DE*'MNT HR - Maintenance Time'!BF$34</f>
        <v>0.05</v>
      </c>
      <c r="BG5" s="341">
        <f ca="1">Maint_L2_FN_DE*'MNT HR - Maintenance Time'!BG$33+Maint_L2_1stY_FN_DE*'MNT HR - Maintenance Time'!BG$34</f>
        <v>0.05</v>
      </c>
      <c r="BH5" s="341">
        <f ca="1">Maint_L2_FN_DE*'MNT HR - Maintenance Time'!BH$33+Maint_L2_1stY_FN_DE*'MNT HR - Maintenance Time'!BH$34</f>
        <v>0.05</v>
      </c>
      <c r="BI5" s="342">
        <f ca="1">Maint_L2_FN_DE*'MNT HR - Maintenance Time'!BI$33+Maint_L2_1stY_FN_DE*'MNT HR - Maintenance Time'!BI$34</f>
        <v>0</v>
      </c>
      <c r="BJ5" s="341">
        <f ca="1">Maint_L2_FN_DE*'MNT HR - Maintenance Time'!BJ$33+Maint_L2_1stY_FN_DE*'MNT HR - Maintenance Time'!BJ$34</f>
        <v>0</v>
      </c>
      <c r="BK5" s="343">
        <f ca="1">Maint_L2_FN_DE*'MNT HR - Maintenance Time'!BK$33+Maint_L2_1stY_FN_DE*'MNT HR - Maintenance Time'!BK$34</f>
        <v>0</v>
      </c>
      <c r="BL5" s="340">
        <f ca="1">Maint_L2_FN_DE*'MNT HR - Maintenance Time'!BL$33+Maint_L2_1stY_FN_DE*'MNT HR - Maintenance Time'!BL$34</f>
        <v>0.05</v>
      </c>
      <c r="BM5" s="341">
        <f ca="1">Maint_L2_FN_DE*'MNT HR - Maintenance Time'!BM$33+Maint_L2_1stY_FN_DE*'MNT HR - Maintenance Time'!BM$34</f>
        <v>0.05</v>
      </c>
      <c r="BN5" s="341">
        <f ca="1">Maint_L2_FN_DE*'MNT HR - Maintenance Time'!BN$33+Maint_L2_1stY_FN_DE*'MNT HR - Maintenance Time'!BN$34</f>
        <v>0.05</v>
      </c>
      <c r="BO5" s="342">
        <f ca="1">Maint_L2_FN_DE*'MNT HR - Maintenance Time'!BO$33+Maint_L2_1stY_FN_DE*'MNT HR - Maintenance Time'!BO$34</f>
        <v>0.05</v>
      </c>
      <c r="BP5" s="341">
        <f ca="1">Maint_L2_FN_DE*'MNT HR - Maintenance Time'!BP$33+Maint_L2_1stY_FN_DE*'MNT HR - Maintenance Time'!BP$34</f>
        <v>0.05</v>
      </c>
      <c r="BQ5" s="341">
        <f ca="1">Maint_L2_FN_DE*'MNT HR - Maintenance Time'!BQ$33+Maint_L2_1stY_FN_DE*'MNT HR - Maintenance Time'!BQ$34</f>
        <v>0.05</v>
      </c>
      <c r="BR5" s="342">
        <f ca="1">Maint_L2_FN_DE*'MNT HR - Maintenance Time'!BR$33+Maint_L2_1stY_FN_DE*'MNT HR - Maintenance Time'!BR$34</f>
        <v>9.2500000000000013E-2</v>
      </c>
      <c r="BS5" s="341">
        <f ca="1">Maint_L2_FN_DE*'MNT HR - Maintenance Time'!BS$33+Maint_L2_1stY_FN_DE*'MNT HR - Maintenance Time'!BS$34</f>
        <v>9.2500000000000013E-2</v>
      </c>
      <c r="BT5" s="341">
        <f ca="1">Maint_L2_FN_DE*'MNT HR - Maintenance Time'!BT$33+Maint_L2_1stY_FN_DE*'MNT HR - Maintenance Time'!BT$34</f>
        <v>9.2500000000000013E-2</v>
      </c>
      <c r="BU5" s="342">
        <f ca="1">Maint_L2_FN_DE*'MNT HR - Maintenance Time'!BU$33+Maint_L2_1stY_FN_DE*'MNT HR - Maintenance Time'!BU$34</f>
        <v>9.2500000000000013E-2</v>
      </c>
      <c r="BV5" s="341">
        <f ca="1">Maint_L2_FN_DE*'MNT HR - Maintenance Time'!BV$33+Maint_L2_1stY_FN_DE*'MNT HR - Maintenance Time'!BV$34</f>
        <v>9.2500000000000013E-2</v>
      </c>
      <c r="BW5" s="343">
        <f ca="1">Maint_L2_FN_DE*'MNT HR - Maintenance Time'!BW$33+Maint_L2_1stY_FN_DE*'MNT HR - Maintenance Time'!BW$34</f>
        <v>9.2500000000000013E-2</v>
      </c>
      <c r="BX5" s="340">
        <f ca="1">Maint_L2_FN_DE*'MNT HR - Maintenance Time'!BX$33+Maint_L2_1stY_FN_DE*'MNT HR - Maintenance Time'!BX$34</f>
        <v>4.2500000000000003E-2</v>
      </c>
      <c r="BY5" s="341">
        <f ca="1">Maint_L2_FN_DE*'MNT HR - Maintenance Time'!BY$33+Maint_L2_1stY_FN_DE*'MNT HR - Maintenance Time'!BY$34</f>
        <v>4.2500000000000003E-2</v>
      </c>
      <c r="BZ5" s="341">
        <f ca="1">Maint_L2_FN_DE*'MNT HR - Maintenance Time'!BZ$33+Maint_L2_1stY_FN_DE*'MNT HR - Maintenance Time'!BZ$34</f>
        <v>4.2500000000000003E-2</v>
      </c>
      <c r="CA5" s="342">
        <f ca="1">Maint_L2_FN_DE*'MNT HR - Maintenance Time'!CA$33+Maint_L2_1stY_FN_DE*'MNT HR - Maintenance Time'!CA$34</f>
        <v>0.1925</v>
      </c>
      <c r="CB5" s="341">
        <f ca="1">Maint_L2_FN_DE*'MNT HR - Maintenance Time'!CB$33+Maint_L2_1stY_FN_DE*'MNT HR - Maintenance Time'!CB$34</f>
        <v>0.1925</v>
      </c>
      <c r="CC5" s="341">
        <f ca="1">Maint_L2_FN_DE*'MNT HR - Maintenance Time'!CC$33+Maint_L2_1stY_FN_DE*'MNT HR - Maintenance Time'!CC$34</f>
        <v>0.1925</v>
      </c>
      <c r="CD5" s="342">
        <f ca="1">Maint_L2_FN_DE*'MNT HR - Maintenance Time'!CD$33+Maint_L2_1stY_FN_DE*'MNT HR - Maintenance Time'!CD$34</f>
        <v>0.22500000000000001</v>
      </c>
      <c r="CE5" s="341">
        <f ca="1">Maint_L2_FN_DE*'MNT HR - Maintenance Time'!CE$33+Maint_L2_1stY_FN_DE*'MNT HR - Maintenance Time'!CE$34</f>
        <v>0.22500000000000001</v>
      </c>
      <c r="CF5" s="341">
        <f ca="1">Maint_L2_FN_DE*'MNT HR - Maintenance Time'!CF$33+Maint_L2_1stY_FN_DE*'MNT HR - Maintenance Time'!CF$34</f>
        <v>0.22500000000000001</v>
      </c>
      <c r="CG5" s="342">
        <f ca="1">Maint_L2_FN_DE*'MNT HR - Maintenance Time'!CG$33+Maint_L2_1stY_FN_DE*'MNT HR - Maintenance Time'!CG$34</f>
        <v>0.22500000000000001</v>
      </c>
      <c r="CH5" s="341">
        <f ca="1">Maint_L2_FN_DE*'MNT HR - Maintenance Time'!CH$33+Maint_L2_1stY_FN_DE*'MNT HR - Maintenance Time'!CH$34</f>
        <v>0.22500000000000001</v>
      </c>
      <c r="CI5" s="343">
        <f ca="1">Maint_L2_FN_DE*'MNT HR - Maintenance Time'!CI$33+Maint_L2_1stY_FN_DE*'MNT HR - Maintenance Time'!CI$34</f>
        <v>0.22500000000000001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v>0</v>
      </c>
      <c r="E6" s="136">
        <v>0</v>
      </c>
      <c r="F6" s="136">
        <v>0</v>
      </c>
      <c r="G6" s="137">
        <v>0</v>
      </c>
      <c r="H6" s="136">
        <v>0</v>
      </c>
      <c r="I6" s="136">
        <v>0</v>
      </c>
      <c r="J6" s="137">
        <v>0</v>
      </c>
      <c r="K6" s="136">
        <v>0</v>
      </c>
      <c r="L6" s="136">
        <v>0</v>
      </c>
      <c r="M6" s="137">
        <v>0</v>
      </c>
      <c r="N6" s="136">
        <v>0</v>
      </c>
      <c r="O6" s="138">
        <v>0</v>
      </c>
      <c r="P6" s="135">
        <v>0</v>
      </c>
      <c r="Q6" s="136">
        <v>0</v>
      </c>
      <c r="R6" s="136">
        <v>0</v>
      </c>
      <c r="S6" s="137">
        <v>0</v>
      </c>
      <c r="T6" s="136">
        <v>0</v>
      </c>
      <c r="U6" s="136">
        <v>0</v>
      </c>
      <c r="V6" s="137">
        <v>0</v>
      </c>
      <c r="W6" s="136">
        <v>0</v>
      </c>
      <c r="X6" s="136">
        <v>0</v>
      </c>
      <c r="Y6" s="137">
        <v>0</v>
      </c>
      <c r="Z6" s="136">
        <v>0</v>
      </c>
      <c r="AA6" s="138">
        <v>0</v>
      </c>
      <c r="AB6" s="340">
        <f>Maint_L2_FN_SI*'MNT HR - Maintenance Time'!AB$33+Maint_L2_1stY_FN_SI*'MNT HR - Maintenance Time'!AB$34</f>
        <v>0</v>
      </c>
      <c r="AC6" s="341">
        <f>Maint_L2_FN_SI*'MNT HR - Maintenance Time'!AC$33+Maint_L2_1stY_FN_SI*'MNT HR - Maintenance Time'!AC$34</f>
        <v>0</v>
      </c>
      <c r="AD6" s="341">
        <f>Maint_L2_FN_SI*'MNT HR - Maintenance Time'!AD$33+Maint_L2_1stY_FN_SI*'MNT HR - Maintenance Time'!AD$34</f>
        <v>0</v>
      </c>
      <c r="AE6" s="342">
        <f ca="1">Maint_L2_FN_SI*'MNT HR - Maintenance Time'!AE$33+Maint_L2_1stY_FN_SI*'MNT HR - Maintenance Time'!AE$34</f>
        <v>0</v>
      </c>
      <c r="AF6" s="341">
        <f ca="1">Maint_L2_FN_SI*'MNT HR - Maintenance Time'!AF$33+Maint_L2_1stY_FN_SI*'MNT HR - Maintenance Time'!AF$34</f>
        <v>0</v>
      </c>
      <c r="AG6" s="341">
        <f ca="1">Maint_L2_FN_SI*'MNT HR - Maintenance Time'!AG$33+Maint_L2_1stY_FN_SI*'MNT HR - Maintenance Time'!AG$34</f>
        <v>0</v>
      </c>
      <c r="AH6" s="342">
        <f ca="1">Maint_L2_FN_SI*'MNT HR - Maintenance Time'!AH$33+Maint_L2_1stY_FN_SI*'MNT HR - Maintenance Time'!AH$34</f>
        <v>0</v>
      </c>
      <c r="AI6" s="341">
        <f ca="1">Maint_L2_FN_SI*'MNT HR - Maintenance Time'!AI$33+Maint_L2_1stY_FN_SI*'MNT HR - Maintenance Time'!AI$34</f>
        <v>0</v>
      </c>
      <c r="AJ6" s="341">
        <f ca="1">Maint_L2_FN_SI*'MNT HR - Maintenance Time'!AJ$33+Maint_L2_1stY_FN_SI*'MNT HR - Maintenance Time'!AJ$34</f>
        <v>0</v>
      </c>
      <c r="AK6" s="342">
        <f ca="1">Maint_L2_FN_SI*'MNT HR - Maintenance Time'!AK$33+Maint_L2_1stY_FN_SI*'MNT HR - Maintenance Time'!AK$34</f>
        <v>0</v>
      </c>
      <c r="AL6" s="341">
        <f ca="1">Maint_L2_FN_SI*'MNT HR - Maintenance Time'!AL$33+Maint_L2_1stY_FN_SI*'MNT HR - Maintenance Time'!AL$34</f>
        <v>0</v>
      </c>
      <c r="AM6" s="343">
        <f ca="1">Maint_L2_FN_SI*'MNT HR - Maintenance Time'!AM$33+Maint_L2_1stY_FN_SI*'MNT HR - Maintenance Time'!AM$34</f>
        <v>0</v>
      </c>
      <c r="AN6" s="340">
        <f ca="1">Maint_L2_FN_SI*'MNT HR - Maintenance Time'!AN$33+Maint_L2_1stY_FN_SI*'MNT HR - Maintenance Time'!AN$34</f>
        <v>0</v>
      </c>
      <c r="AO6" s="341">
        <f ca="1">Maint_L2_FN_SI*'MNT HR - Maintenance Time'!AO$33+Maint_L2_1stY_FN_SI*'MNT HR - Maintenance Time'!AO$34</f>
        <v>0</v>
      </c>
      <c r="AP6" s="341">
        <f ca="1">Maint_L2_FN_SI*'MNT HR - Maintenance Time'!AP$33+Maint_L2_1stY_FN_SI*'MNT HR - Maintenance Time'!AP$34</f>
        <v>0</v>
      </c>
      <c r="AQ6" s="342">
        <f ca="1">Maint_L2_FN_SI*'MNT HR - Maintenance Time'!AQ$33+Maint_L2_1stY_FN_SI*'MNT HR - Maintenance Time'!AQ$34</f>
        <v>0</v>
      </c>
      <c r="AR6" s="341">
        <f ca="1">Maint_L2_FN_SI*'MNT HR - Maintenance Time'!AR$33+Maint_L2_1stY_FN_SI*'MNT HR - Maintenance Time'!AR$34</f>
        <v>0</v>
      </c>
      <c r="AS6" s="341">
        <f ca="1">Maint_L2_FN_SI*'MNT HR - Maintenance Time'!AS$33+Maint_L2_1stY_FN_SI*'MNT HR - Maintenance Time'!AS$34</f>
        <v>0</v>
      </c>
      <c r="AT6" s="342">
        <f ca="1">Maint_L2_FN_SI*'MNT HR - Maintenance Time'!AT$33+Maint_L2_1stY_FN_SI*'MNT HR - Maintenance Time'!AT$34</f>
        <v>0</v>
      </c>
      <c r="AU6" s="341">
        <f ca="1">Maint_L2_FN_SI*'MNT HR - Maintenance Time'!AU$33+Maint_L2_1stY_FN_SI*'MNT HR - Maintenance Time'!AU$34</f>
        <v>0</v>
      </c>
      <c r="AV6" s="341">
        <f ca="1">Maint_L2_FN_SI*'MNT HR - Maintenance Time'!AV$33+Maint_L2_1stY_FN_SI*'MNT HR - Maintenance Time'!AV$34</f>
        <v>0</v>
      </c>
      <c r="AW6" s="342">
        <f ca="1">Maint_L2_FN_SI*'MNT HR - Maintenance Time'!AW$33+Maint_L2_1stY_FN_SI*'MNT HR - Maintenance Time'!AW$34</f>
        <v>0.125</v>
      </c>
      <c r="AX6" s="341">
        <f ca="1">Maint_L2_FN_SI*'MNT HR - Maintenance Time'!AX$33+Maint_L2_1stY_FN_SI*'MNT HR - Maintenance Time'!AX$34</f>
        <v>0.125</v>
      </c>
      <c r="AY6" s="343">
        <f ca="1">Maint_L2_FN_SI*'MNT HR - Maintenance Time'!AY$33+Maint_L2_1stY_FN_SI*'MNT HR - Maintenance Time'!AY$34</f>
        <v>0.125</v>
      </c>
      <c r="AZ6" s="340">
        <f ca="1">Maint_L2_FN_SI*'MNT HR - Maintenance Time'!AZ$33+Maint_L2_1stY_FN_SI*'MNT HR - Maintenance Time'!AZ$34</f>
        <v>0.125</v>
      </c>
      <c r="BA6" s="341">
        <f ca="1">Maint_L2_FN_SI*'MNT HR - Maintenance Time'!BA$33+Maint_L2_1stY_FN_SI*'MNT HR - Maintenance Time'!BA$34</f>
        <v>0.125</v>
      </c>
      <c r="BB6" s="341">
        <f ca="1">Maint_L2_FN_SI*'MNT HR - Maintenance Time'!BB$33+Maint_L2_1stY_FN_SI*'MNT HR - Maintenance Time'!BB$34</f>
        <v>0.125</v>
      </c>
      <c r="BC6" s="342">
        <f ca="1">Maint_L2_FN_SI*'MNT HR - Maintenance Time'!BC$33+Maint_L2_1stY_FN_SI*'MNT HR - Maintenance Time'!BC$34</f>
        <v>0.125</v>
      </c>
      <c r="BD6" s="341">
        <f ca="1">Maint_L2_FN_SI*'MNT HR - Maintenance Time'!BD$33+Maint_L2_1stY_FN_SI*'MNT HR - Maintenance Time'!BD$34</f>
        <v>0.125</v>
      </c>
      <c r="BE6" s="341">
        <f ca="1">Maint_L2_FN_SI*'MNT HR - Maintenance Time'!BE$33+Maint_L2_1stY_FN_SI*'MNT HR - Maintenance Time'!BE$34</f>
        <v>0.125</v>
      </c>
      <c r="BF6" s="342">
        <f ca="1">Maint_L2_FN_SI*'MNT HR - Maintenance Time'!BF$33+Maint_L2_1stY_FN_SI*'MNT HR - Maintenance Time'!BF$34</f>
        <v>0.125</v>
      </c>
      <c r="BG6" s="341">
        <f ca="1">Maint_L2_FN_SI*'MNT HR - Maintenance Time'!BG$33+Maint_L2_1stY_FN_SI*'MNT HR - Maintenance Time'!BG$34</f>
        <v>0.125</v>
      </c>
      <c r="BH6" s="341">
        <f ca="1">Maint_L2_FN_SI*'MNT HR - Maintenance Time'!BH$33+Maint_L2_1stY_FN_SI*'MNT HR - Maintenance Time'!BH$34</f>
        <v>0.125</v>
      </c>
      <c r="BI6" s="342">
        <f ca="1">Maint_L2_FN_SI*'MNT HR - Maintenance Time'!BI$33+Maint_L2_1stY_FN_SI*'MNT HR - Maintenance Time'!BI$34</f>
        <v>2.5000000000000001E-2</v>
      </c>
      <c r="BJ6" s="341">
        <f ca="1">Maint_L2_FN_SI*'MNT HR - Maintenance Time'!BJ$33+Maint_L2_1stY_FN_SI*'MNT HR - Maintenance Time'!BJ$34</f>
        <v>2.5000000000000001E-2</v>
      </c>
      <c r="BK6" s="343">
        <f ca="1">Maint_L2_FN_SI*'MNT HR - Maintenance Time'!BK$33+Maint_L2_1stY_FN_SI*'MNT HR - Maintenance Time'!BK$34</f>
        <v>2.5000000000000001E-2</v>
      </c>
      <c r="BL6" s="340">
        <f ca="1">Maint_L2_FN_SI*'MNT HR - Maintenance Time'!BL$33+Maint_L2_1stY_FN_SI*'MNT HR - Maintenance Time'!BL$34</f>
        <v>0.15000000000000002</v>
      </c>
      <c r="BM6" s="341">
        <f ca="1">Maint_L2_FN_SI*'MNT HR - Maintenance Time'!BM$33+Maint_L2_1stY_FN_SI*'MNT HR - Maintenance Time'!BM$34</f>
        <v>0.15000000000000002</v>
      </c>
      <c r="BN6" s="341">
        <f ca="1">Maint_L2_FN_SI*'MNT HR - Maintenance Time'!BN$33+Maint_L2_1stY_FN_SI*'MNT HR - Maintenance Time'!BN$34</f>
        <v>0.15000000000000002</v>
      </c>
      <c r="BO6" s="342">
        <f ca="1">Maint_L2_FN_SI*'MNT HR - Maintenance Time'!BO$33+Maint_L2_1stY_FN_SI*'MNT HR - Maintenance Time'!BO$34</f>
        <v>0.15000000000000002</v>
      </c>
      <c r="BP6" s="341">
        <f ca="1">Maint_L2_FN_SI*'MNT HR - Maintenance Time'!BP$33+Maint_L2_1stY_FN_SI*'MNT HR - Maintenance Time'!BP$34</f>
        <v>0.15000000000000002</v>
      </c>
      <c r="BQ6" s="341">
        <f ca="1">Maint_L2_FN_SI*'MNT HR - Maintenance Time'!BQ$33+Maint_L2_1stY_FN_SI*'MNT HR - Maintenance Time'!BQ$34</f>
        <v>0.15000000000000002</v>
      </c>
      <c r="BR6" s="342">
        <f ca="1">Maint_L2_FN_SI*'MNT HR - Maintenance Time'!BR$33+Maint_L2_1stY_FN_SI*'MNT HR - Maintenance Time'!BR$34</f>
        <v>0.25625000000000003</v>
      </c>
      <c r="BS6" s="341">
        <f ca="1">Maint_L2_FN_SI*'MNT HR - Maintenance Time'!BS$33+Maint_L2_1stY_FN_SI*'MNT HR - Maintenance Time'!BS$34</f>
        <v>0.25625000000000003</v>
      </c>
      <c r="BT6" s="341">
        <f ca="1">Maint_L2_FN_SI*'MNT HR - Maintenance Time'!BT$33+Maint_L2_1stY_FN_SI*'MNT HR - Maintenance Time'!BT$34</f>
        <v>0.25625000000000003</v>
      </c>
      <c r="BU6" s="342">
        <f ca="1">Maint_L2_FN_SI*'MNT HR - Maintenance Time'!BU$33+Maint_L2_1stY_FN_SI*'MNT HR - Maintenance Time'!BU$34</f>
        <v>0.25625000000000003</v>
      </c>
      <c r="BV6" s="341">
        <f ca="1">Maint_L2_FN_SI*'MNT HR - Maintenance Time'!BV$33+Maint_L2_1stY_FN_SI*'MNT HR - Maintenance Time'!BV$34</f>
        <v>0.25625000000000003</v>
      </c>
      <c r="BW6" s="343">
        <f ca="1">Maint_L2_FN_SI*'MNT HR - Maintenance Time'!BW$33+Maint_L2_1stY_FN_SI*'MNT HR - Maintenance Time'!BW$34</f>
        <v>0.25625000000000003</v>
      </c>
      <c r="BX6" s="340">
        <f ca="1">Maint_L2_FN_SI*'MNT HR - Maintenance Time'!BX$33+Maint_L2_1stY_FN_SI*'MNT HR - Maintenance Time'!BX$34</f>
        <v>0.15625</v>
      </c>
      <c r="BY6" s="341">
        <f ca="1">Maint_L2_FN_SI*'MNT HR - Maintenance Time'!BY$33+Maint_L2_1stY_FN_SI*'MNT HR - Maintenance Time'!BY$34</f>
        <v>0.15625</v>
      </c>
      <c r="BZ6" s="341">
        <f ca="1">Maint_L2_FN_SI*'MNT HR - Maintenance Time'!BZ$33+Maint_L2_1stY_FN_SI*'MNT HR - Maintenance Time'!BZ$34</f>
        <v>0.15625</v>
      </c>
      <c r="CA6" s="342">
        <f ca="1">Maint_L2_FN_SI*'MNT HR - Maintenance Time'!CA$33+Maint_L2_1stY_FN_SI*'MNT HR - Maintenance Time'!CA$34</f>
        <v>0.53125</v>
      </c>
      <c r="CB6" s="341">
        <f ca="1">Maint_L2_FN_SI*'MNT HR - Maintenance Time'!CB$33+Maint_L2_1stY_FN_SI*'MNT HR - Maintenance Time'!CB$34</f>
        <v>0.53125</v>
      </c>
      <c r="CC6" s="341">
        <f ca="1">Maint_L2_FN_SI*'MNT HR - Maintenance Time'!CC$33+Maint_L2_1stY_FN_SI*'MNT HR - Maintenance Time'!CC$34</f>
        <v>0.53125</v>
      </c>
      <c r="CD6" s="342">
        <f ca="1">Maint_L2_FN_SI*'MNT HR - Maintenance Time'!CD$33+Maint_L2_1stY_FN_SI*'MNT HR - Maintenance Time'!CD$34</f>
        <v>0.63375000000000004</v>
      </c>
      <c r="CE6" s="341">
        <f ca="1">Maint_L2_FN_SI*'MNT HR - Maintenance Time'!CE$33+Maint_L2_1stY_FN_SI*'MNT HR - Maintenance Time'!CE$34</f>
        <v>0.63375000000000004</v>
      </c>
      <c r="CF6" s="341">
        <f ca="1">Maint_L2_FN_SI*'MNT HR - Maintenance Time'!CF$33+Maint_L2_1stY_FN_SI*'MNT HR - Maintenance Time'!CF$34</f>
        <v>0.63375000000000004</v>
      </c>
      <c r="CG6" s="342">
        <f ca="1">Maint_L2_FN_SI*'MNT HR - Maintenance Time'!CG$33+Maint_L2_1stY_FN_SI*'MNT HR - Maintenance Time'!CG$34</f>
        <v>0.63375000000000004</v>
      </c>
      <c r="CH6" s="341">
        <f ca="1">Maint_L2_FN_SI*'MNT HR - Maintenance Time'!CH$33+Maint_L2_1stY_FN_SI*'MNT HR - Maintenance Time'!CH$34</f>
        <v>0.63375000000000004</v>
      </c>
      <c r="CI6" s="343">
        <f ca="1">Maint_L2_FN_SI*'MNT HR - Maintenance Time'!CI$33+Maint_L2_1stY_FN_SI*'MNT HR - Maintenance Time'!CI$34</f>
        <v>0.63375000000000004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v>0</v>
      </c>
      <c r="E7" s="136">
        <v>0</v>
      </c>
      <c r="F7" s="136">
        <v>0</v>
      </c>
      <c r="G7" s="137">
        <v>0</v>
      </c>
      <c r="H7" s="136">
        <v>0</v>
      </c>
      <c r="I7" s="136">
        <v>0</v>
      </c>
      <c r="J7" s="137">
        <v>0</v>
      </c>
      <c r="K7" s="136">
        <v>0</v>
      </c>
      <c r="L7" s="136">
        <v>0</v>
      </c>
      <c r="M7" s="137">
        <v>0</v>
      </c>
      <c r="N7" s="136">
        <v>0</v>
      </c>
      <c r="O7" s="138">
        <v>0</v>
      </c>
      <c r="P7" s="135">
        <v>0</v>
      </c>
      <c r="Q7" s="136">
        <v>0</v>
      </c>
      <c r="R7" s="136">
        <v>0</v>
      </c>
      <c r="S7" s="137">
        <v>0</v>
      </c>
      <c r="T7" s="136">
        <v>0</v>
      </c>
      <c r="U7" s="136">
        <v>0</v>
      </c>
      <c r="V7" s="137">
        <v>0</v>
      </c>
      <c r="W7" s="136">
        <v>0</v>
      </c>
      <c r="X7" s="136">
        <v>0</v>
      </c>
      <c r="Y7" s="137">
        <v>0</v>
      </c>
      <c r="Z7" s="136">
        <v>0</v>
      </c>
      <c r="AA7" s="138">
        <v>0</v>
      </c>
      <c r="AB7" s="340">
        <f>Maint_L2_FN_JI*'MNT HR - Maintenance Time'!AB$33+Maint_L2_1stY_FN_JI*'MNT HR - Maintenance Time'!AB$34</f>
        <v>0</v>
      </c>
      <c r="AC7" s="341">
        <f>Maint_L2_FN_JI*'MNT HR - Maintenance Time'!AC$33+Maint_L2_1stY_FN_JI*'MNT HR - Maintenance Time'!AC$34</f>
        <v>0</v>
      </c>
      <c r="AD7" s="341">
        <f>Maint_L2_FN_JI*'MNT HR - Maintenance Time'!AD$33+Maint_L2_1stY_FN_JI*'MNT HR - Maintenance Time'!AD$34</f>
        <v>0</v>
      </c>
      <c r="AE7" s="342">
        <f ca="1">Maint_L2_FN_JI*'MNT HR - Maintenance Time'!AE$33+Maint_L2_1stY_FN_JI*'MNT HR - Maintenance Time'!AE$34</f>
        <v>0</v>
      </c>
      <c r="AF7" s="341">
        <f ca="1">Maint_L2_FN_JI*'MNT HR - Maintenance Time'!AF$33+Maint_L2_1stY_FN_JI*'MNT HR - Maintenance Time'!AF$34</f>
        <v>0</v>
      </c>
      <c r="AG7" s="341">
        <f ca="1">Maint_L2_FN_JI*'MNT HR - Maintenance Time'!AG$33+Maint_L2_1stY_FN_JI*'MNT HR - Maintenance Time'!AG$34</f>
        <v>0</v>
      </c>
      <c r="AH7" s="342">
        <f ca="1">Maint_L2_FN_JI*'MNT HR - Maintenance Time'!AH$33+Maint_L2_1stY_FN_JI*'MNT HR - Maintenance Time'!AH$34</f>
        <v>0</v>
      </c>
      <c r="AI7" s="341">
        <f ca="1">Maint_L2_FN_JI*'MNT HR - Maintenance Time'!AI$33+Maint_L2_1stY_FN_JI*'MNT HR - Maintenance Time'!AI$34</f>
        <v>0</v>
      </c>
      <c r="AJ7" s="341">
        <f ca="1">Maint_L2_FN_JI*'MNT HR - Maintenance Time'!AJ$33+Maint_L2_1stY_FN_JI*'MNT HR - Maintenance Time'!AJ$34</f>
        <v>0</v>
      </c>
      <c r="AK7" s="342">
        <f ca="1">Maint_L2_FN_JI*'MNT HR - Maintenance Time'!AK$33+Maint_L2_1stY_FN_JI*'MNT HR - Maintenance Time'!AK$34</f>
        <v>0</v>
      </c>
      <c r="AL7" s="341">
        <f ca="1">Maint_L2_FN_JI*'MNT HR - Maintenance Time'!AL$33+Maint_L2_1stY_FN_JI*'MNT HR - Maintenance Time'!AL$34</f>
        <v>0</v>
      </c>
      <c r="AM7" s="343">
        <f ca="1">Maint_L2_FN_JI*'MNT HR - Maintenance Time'!AM$33+Maint_L2_1stY_FN_JI*'MNT HR - Maintenance Time'!AM$34</f>
        <v>0</v>
      </c>
      <c r="AN7" s="340">
        <f ca="1">Maint_L2_FN_JI*'MNT HR - Maintenance Time'!AN$33+Maint_L2_1stY_FN_JI*'MNT HR - Maintenance Time'!AN$34</f>
        <v>0</v>
      </c>
      <c r="AO7" s="341">
        <f ca="1">Maint_L2_FN_JI*'MNT HR - Maintenance Time'!AO$33+Maint_L2_1stY_FN_JI*'MNT HR - Maintenance Time'!AO$34</f>
        <v>0</v>
      </c>
      <c r="AP7" s="341">
        <f ca="1">Maint_L2_FN_JI*'MNT HR - Maintenance Time'!AP$33+Maint_L2_1stY_FN_JI*'MNT HR - Maintenance Time'!AP$34</f>
        <v>0</v>
      </c>
      <c r="AQ7" s="342">
        <f ca="1">Maint_L2_FN_JI*'MNT HR - Maintenance Time'!AQ$33+Maint_L2_1stY_FN_JI*'MNT HR - Maintenance Time'!AQ$34</f>
        <v>0</v>
      </c>
      <c r="AR7" s="341">
        <f ca="1">Maint_L2_FN_JI*'MNT HR - Maintenance Time'!AR$33+Maint_L2_1stY_FN_JI*'MNT HR - Maintenance Time'!AR$34</f>
        <v>0</v>
      </c>
      <c r="AS7" s="341">
        <f ca="1">Maint_L2_FN_JI*'MNT HR - Maintenance Time'!AS$33+Maint_L2_1stY_FN_JI*'MNT HR - Maintenance Time'!AS$34</f>
        <v>0</v>
      </c>
      <c r="AT7" s="342">
        <f ca="1">Maint_L2_FN_JI*'MNT HR - Maintenance Time'!AT$33+Maint_L2_1stY_FN_JI*'MNT HR - Maintenance Time'!AT$34</f>
        <v>0</v>
      </c>
      <c r="AU7" s="341">
        <f ca="1">Maint_L2_FN_JI*'MNT HR - Maintenance Time'!AU$33+Maint_L2_1stY_FN_JI*'MNT HR - Maintenance Time'!AU$34</f>
        <v>0</v>
      </c>
      <c r="AV7" s="341">
        <f ca="1">Maint_L2_FN_JI*'MNT HR - Maintenance Time'!AV$33+Maint_L2_1stY_FN_JI*'MNT HR - Maintenance Time'!AV$34</f>
        <v>0</v>
      </c>
      <c r="AW7" s="342">
        <f ca="1">Maint_L2_FN_JI*'MNT HR - Maintenance Time'!AW$33+Maint_L2_1stY_FN_JI*'MNT HR - Maintenance Time'!AW$34</f>
        <v>0.3</v>
      </c>
      <c r="AX7" s="341">
        <f ca="1">Maint_L2_FN_JI*'MNT HR - Maintenance Time'!AX$33+Maint_L2_1stY_FN_JI*'MNT HR - Maintenance Time'!AX$34</f>
        <v>0.3</v>
      </c>
      <c r="AY7" s="343">
        <f ca="1">Maint_L2_FN_JI*'MNT HR - Maintenance Time'!AY$33+Maint_L2_1stY_FN_JI*'MNT HR - Maintenance Time'!AY$34</f>
        <v>0.3</v>
      </c>
      <c r="AZ7" s="340">
        <f ca="1">Maint_L2_FN_JI*'MNT HR - Maintenance Time'!AZ$33+Maint_L2_1stY_FN_JI*'MNT HR - Maintenance Time'!AZ$34</f>
        <v>0.3</v>
      </c>
      <c r="BA7" s="341">
        <f ca="1">Maint_L2_FN_JI*'MNT HR - Maintenance Time'!BA$33+Maint_L2_1stY_FN_JI*'MNT HR - Maintenance Time'!BA$34</f>
        <v>0.3</v>
      </c>
      <c r="BB7" s="341">
        <f ca="1">Maint_L2_FN_JI*'MNT HR - Maintenance Time'!BB$33+Maint_L2_1stY_FN_JI*'MNT HR - Maintenance Time'!BB$34</f>
        <v>0.3</v>
      </c>
      <c r="BC7" s="342">
        <f ca="1">Maint_L2_FN_JI*'MNT HR - Maintenance Time'!BC$33+Maint_L2_1stY_FN_JI*'MNT HR - Maintenance Time'!BC$34</f>
        <v>0.3</v>
      </c>
      <c r="BD7" s="341">
        <f ca="1">Maint_L2_FN_JI*'MNT HR - Maintenance Time'!BD$33+Maint_L2_1stY_FN_JI*'MNT HR - Maintenance Time'!BD$34</f>
        <v>0.3</v>
      </c>
      <c r="BE7" s="341">
        <f ca="1">Maint_L2_FN_JI*'MNT HR - Maintenance Time'!BE$33+Maint_L2_1stY_FN_JI*'MNT HR - Maintenance Time'!BE$34</f>
        <v>0.3</v>
      </c>
      <c r="BF7" s="342">
        <f ca="1">Maint_L2_FN_JI*'MNT HR - Maintenance Time'!BF$33+Maint_L2_1stY_FN_JI*'MNT HR - Maintenance Time'!BF$34</f>
        <v>0.3</v>
      </c>
      <c r="BG7" s="341">
        <f ca="1">Maint_L2_FN_JI*'MNT HR - Maintenance Time'!BG$33+Maint_L2_1stY_FN_JI*'MNT HR - Maintenance Time'!BG$34</f>
        <v>0.3</v>
      </c>
      <c r="BH7" s="341">
        <f ca="1">Maint_L2_FN_JI*'MNT HR - Maintenance Time'!BH$33+Maint_L2_1stY_FN_JI*'MNT HR - Maintenance Time'!BH$34</f>
        <v>0.3</v>
      </c>
      <c r="BI7" s="342">
        <f ca="1">Maint_L2_FN_JI*'MNT HR - Maintenance Time'!BI$33+Maint_L2_1stY_FN_JI*'MNT HR - Maintenance Time'!BI$34</f>
        <v>0.05</v>
      </c>
      <c r="BJ7" s="341">
        <f ca="1">Maint_L2_FN_JI*'MNT HR - Maintenance Time'!BJ$33+Maint_L2_1stY_FN_JI*'MNT HR - Maintenance Time'!BJ$34</f>
        <v>0.05</v>
      </c>
      <c r="BK7" s="343">
        <f ca="1">Maint_L2_FN_JI*'MNT HR - Maintenance Time'!BK$33+Maint_L2_1stY_FN_JI*'MNT HR - Maintenance Time'!BK$34</f>
        <v>0.05</v>
      </c>
      <c r="BL7" s="340">
        <f ca="1">Maint_L2_FN_JI*'MNT HR - Maintenance Time'!BL$33+Maint_L2_1stY_FN_JI*'MNT HR - Maintenance Time'!BL$34</f>
        <v>0.35</v>
      </c>
      <c r="BM7" s="341">
        <f ca="1">Maint_L2_FN_JI*'MNT HR - Maintenance Time'!BM$33+Maint_L2_1stY_FN_JI*'MNT HR - Maintenance Time'!BM$34</f>
        <v>0.35</v>
      </c>
      <c r="BN7" s="341">
        <f ca="1">Maint_L2_FN_JI*'MNT HR - Maintenance Time'!BN$33+Maint_L2_1stY_FN_JI*'MNT HR - Maintenance Time'!BN$34</f>
        <v>0.35</v>
      </c>
      <c r="BO7" s="342">
        <f ca="1">Maint_L2_FN_JI*'MNT HR - Maintenance Time'!BO$33+Maint_L2_1stY_FN_JI*'MNT HR - Maintenance Time'!BO$34</f>
        <v>0.35</v>
      </c>
      <c r="BP7" s="341">
        <f ca="1">Maint_L2_FN_JI*'MNT HR - Maintenance Time'!BP$33+Maint_L2_1stY_FN_JI*'MNT HR - Maintenance Time'!BP$34</f>
        <v>0.35</v>
      </c>
      <c r="BQ7" s="341">
        <f ca="1">Maint_L2_FN_JI*'MNT HR - Maintenance Time'!BQ$33+Maint_L2_1stY_FN_JI*'MNT HR - Maintenance Time'!BQ$34</f>
        <v>0.35</v>
      </c>
      <c r="BR7" s="342">
        <f ca="1">Maint_L2_FN_JI*'MNT HR - Maintenance Time'!BR$33+Maint_L2_1stY_FN_JI*'MNT HR - Maintenance Time'!BR$34</f>
        <v>0.60499999999999998</v>
      </c>
      <c r="BS7" s="341">
        <f ca="1">Maint_L2_FN_JI*'MNT HR - Maintenance Time'!BS$33+Maint_L2_1stY_FN_JI*'MNT HR - Maintenance Time'!BS$34</f>
        <v>0.60499999999999998</v>
      </c>
      <c r="BT7" s="341">
        <f ca="1">Maint_L2_FN_JI*'MNT HR - Maintenance Time'!BT$33+Maint_L2_1stY_FN_JI*'MNT HR - Maintenance Time'!BT$34</f>
        <v>0.60499999999999998</v>
      </c>
      <c r="BU7" s="342">
        <f ca="1">Maint_L2_FN_JI*'MNT HR - Maintenance Time'!BU$33+Maint_L2_1stY_FN_JI*'MNT HR - Maintenance Time'!BU$34</f>
        <v>0.60499999999999998</v>
      </c>
      <c r="BV7" s="341">
        <f ca="1">Maint_L2_FN_JI*'MNT HR - Maintenance Time'!BV$33+Maint_L2_1stY_FN_JI*'MNT HR - Maintenance Time'!BV$34</f>
        <v>0.60499999999999998</v>
      </c>
      <c r="BW7" s="343">
        <f ca="1">Maint_L2_FN_JI*'MNT HR - Maintenance Time'!BW$33+Maint_L2_1stY_FN_JI*'MNT HR - Maintenance Time'!BW$34</f>
        <v>0.60499999999999998</v>
      </c>
      <c r="BX7" s="340">
        <f ca="1">Maint_L2_FN_JI*'MNT HR - Maintenance Time'!BX$33+Maint_L2_1stY_FN_JI*'MNT HR - Maintenance Time'!BX$34</f>
        <v>0.35499999999999998</v>
      </c>
      <c r="BY7" s="341">
        <f ca="1">Maint_L2_FN_JI*'MNT HR - Maintenance Time'!BY$33+Maint_L2_1stY_FN_JI*'MNT HR - Maintenance Time'!BY$34</f>
        <v>0.35499999999999998</v>
      </c>
      <c r="BZ7" s="341">
        <f ca="1">Maint_L2_FN_JI*'MNT HR - Maintenance Time'!BZ$33+Maint_L2_1stY_FN_JI*'MNT HR - Maintenance Time'!BZ$34</f>
        <v>0.35499999999999998</v>
      </c>
      <c r="CA7" s="342">
        <f ca="1">Maint_L2_FN_JI*'MNT HR - Maintenance Time'!CA$33+Maint_L2_1stY_FN_JI*'MNT HR - Maintenance Time'!CA$34</f>
        <v>1.2549999999999999</v>
      </c>
      <c r="CB7" s="341">
        <f ca="1">Maint_L2_FN_JI*'MNT HR - Maintenance Time'!CB$33+Maint_L2_1stY_FN_JI*'MNT HR - Maintenance Time'!CB$34</f>
        <v>1.2549999999999999</v>
      </c>
      <c r="CC7" s="341">
        <f ca="1">Maint_L2_FN_JI*'MNT HR - Maintenance Time'!CC$33+Maint_L2_1stY_FN_JI*'MNT HR - Maintenance Time'!CC$34</f>
        <v>1.2549999999999999</v>
      </c>
      <c r="CD7" s="342">
        <f ca="1">Maint_L2_FN_JI*'MNT HR - Maintenance Time'!CD$33+Maint_L2_1stY_FN_JI*'MNT HR - Maintenance Time'!CD$34</f>
        <v>1.4924999999999999</v>
      </c>
      <c r="CE7" s="341">
        <f ca="1">Maint_L2_FN_JI*'MNT HR - Maintenance Time'!CE$33+Maint_L2_1stY_FN_JI*'MNT HR - Maintenance Time'!CE$34</f>
        <v>1.4924999999999999</v>
      </c>
      <c r="CF7" s="341">
        <f ca="1">Maint_L2_FN_JI*'MNT HR - Maintenance Time'!CF$33+Maint_L2_1stY_FN_JI*'MNT HR - Maintenance Time'!CF$34</f>
        <v>1.4924999999999999</v>
      </c>
      <c r="CG7" s="342">
        <f ca="1">Maint_L2_FN_JI*'MNT HR - Maintenance Time'!CG$33+Maint_L2_1stY_FN_JI*'MNT HR - Maintenance Time'!CG$34</f>
        <v>1.4924999999999999</v>
      </c>
      <c r="CH7" s="341">
        <f ca="1">Maint_L2_FN_JI*'MNT HR - Maintenance Time'!CH$33+Maint_L2_1stY_FN_JI*'MNT HR - Maintenance Time'!CH$34</f>
        <v>1.4924999999999999</v>
      </c>
      <c r="CI7" s="343">
        <f ca="1">Maint_L2_FN_JI*'MNT HR - Maintenance Time'!CI$33+Maint_L2_1stY_FN_JI*'MNT HR - Maintenance Time'!CI$34</f>
        <v>1.4924999999999999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v>0</v>
      </c>
      <c r="E8" s="136">
        <v>0</v>
      </c>
      <c r="F8" s="136">
        <v>0</v>
      </c>
      <c r="G8" s="137">
        <v>0</v>
      </c>
      <c r="H8" s="136">
        <v>0</v>
      </c>
      <c r="I8" s="136">
        <v>0</v>
      </c>
      <c r="J8" s="137">
        <v>0</v>
      </c>
      <c r="K8" s="136">
        <v>0</v>
      </c>
      <c r="L8" s="136">
        <v>0</v>
      </c>
      <c r="M8" s="137">
        <v>0</v>
      </c>
      <c r="N8" s="136">
        <v>0</v>
      </c>
      <c r="O8" s="138">
        <v>0</v>
      </c>
      <c r="P8" s="135">
        <v>0</v>
      </c>
      <c r="Q8" s="136">
        <v>0</v>
      </c>
      <c r="R8" s="136">
        <v>0</v>
      </c>
      <c r="S8" s="137">
        <v>0</v>
      </c>
      <c r="T8" s="136">
        <v>0</v>
      </c>
      <c r="U8" s="136">
        <v>0</v>
      </c>
      <c r="V8" s="137">
        <v>0</v>
      </c>
      <c r="W8" s="136">
        <v>0</v>
      </c>
      <c r="X8" s="136">
        <v>0</v>
      </c>
      <c r="Y8" s="137">
        <v>0</v>
      </c>
      <c r="Z8" s="136">
        <v>0</v>
      </c>
      <c r="AA8" s="138">
        <v>0</v>
      </c>
      <c r="AB8" s="340">
        <f>'MNT HR - Maintenance Time'!AB$35*Level_1_Maint_Ratio/4</f>
        <v>0</v>
      </c>
      <c r="AC8" s="341">
        <f>'MNT HR - Maintenance Time'!AC$35*Level_1_Maint_Ratio/4</f>
        <v>0</v>
      </c>
      <c r="AD8" s="341">
        <f>'MNT HR - Maintenance Time'!AD$35*Level_1_Maint_Ratio/4</f>
        <v>0</v>
      </c>
      <c r="AE8" s="342">
        <f ca="1">'MNT HR - Maintenance Time'!AE$35*Level_1_Maint_Ratio/4</f>
        <v>0</v>
      </c>
      <c r="AF8" s="341">
        <f ca="1">'MNT HR - Maintenance Time'!AF$35*Level_1_Maint_Ratio/4</f>
        <v>0</v>
      </c>
      <c r="AG8" s="341">
        <f ca="1">'MNT HR - Maintenance Time'!AG$35*Level_1_Maint_Ratio/4</f>
        <v>0</v>
      </c>
      <c r="AH8" s="342">
        <f ca="1">'MNT HR - Maintenance Time'!AH$35*Level_1_Maint_Ratio/4</f>
        <v>0</v>
      </c>
      <c r="AI8" s="341">
        <f ca="1">'MNT HR - Maintenance Time'!AI$35*Level_1_Maint_Ratio/4</f>
        <v>0</v>
      </c>
      <c r="AJ8" s="341">
        <f ca="1">'MNT HR - Maintenance Time'!AJ$35*Level_1_Maint_Ratio/4</f>
        <v>0</v>
      </c>
      <c r="AK8" s="342">
        <f ca="1">'MNT HR - Maintenance Time'!AK$35*Level_1_Maint_Ratio/4</f>
        <v>0</v>
      </c>
      <c r="AL8" s="341">
        <f ca="1">'MNT HR - Maintenance Time'!AL$35*Level_1_Maint_Ratio/4</f>
        <v>0</v>
      </c>
      <c r="AM8" s="343">
        <f ca="1">'MNT HR - Maintenance Time'!AM$35*Level_1_Maint_Ratio/4</f>
        <v>0</v>
      </c>
      <c r="AN8" s="340">
        <f ca="1">'MNT HR - Maintenance Time'!AN$35*Level_1_Maint_Ratio/4</f>
        <v>0</v>
      </c>
      <c r="AO8" s="341">
        <f ca="1">'MNT HR - Maintenance Time'!AO$35*Level_1_Maint_Ratio/4</f>
        <v>0</v>
      </c>
      <c r="AP8" s="341">
        <f ca="1">'MNT HR - Maintenance Time'!AP$35*Level_1_Maint_Ratio/4</f>
        <v>0</v>
      </c>
      <c r="AQ8" s="342">
        <f ca="1">'MNT HR - Maintenance Time'!AQ$35*Level_1_Maint_Ratio/4</f>
        <v>0</v>
      </c>
      <c r="AR8" s="341">
        <f ca="1">'MNT HR - Maintenance Time'!AR$35*Level_1_Maint_Ratio/4</f>
        <v>0</v>
      </c>
      <c r="AS8" s="341">
        <f ca="1">'MNT HR - Maintenance Time'!AS$35*Level_1_Maint_Ratio/4</f>
        <v>0</v>
      </c>
      <c r="AT8" s="342">
        <f ca="1">'MNT HR - Maintenance Time'!AT$35*Level_1_Maint_Ratio/4</f>
        <v>0</v>
      </c>
      <c r="AU8" s="341">
        <f ca="1">'MNT HR - Maintenance Time'!AU$35*Level_1_Maint_Ratio/4</f>
        <v>0</v>
      </c>
      <c r="AV8" s="341">
        <f ca="1">'MNT HR - Maintenance Time'!AV$35*Level_1_Maint_Ratio/4</f>
        <v>0</v>
      </c>
      <c r="AW8" s="342">
        <f ca="1">'MNT HR - Maintenance Time'!AW$35*Level_1_Maint_Ratio/4</f>
        <v>0.41250000000000003</v>
      </c>
      <c r="AX8" s="341">
        <f ca="1">'MNT HR - Maintenance Time'!AX$35*Level_1_Maint_Ratio/4</f>
        <v>0.41250000000000003</v>
      </c>
      <c r="AY8" s="343">
        <f ca="1">'MNT HR - Maintenance Time'!AY$35*Level_1_Maint_Ratio/4</f>
        <v>0.41250000000000003</v>
      </c>
      <c r="AZ8" s="340">
        <f ca="1">'MNT HR - Maintenance Time'!AZ$35*Level_1_Maint_Ratio/4</f>
        <v>0.41250000000000003</v>
      </c>
      <c r="BA8" s="341">
        <f ca="1">'MNT HR - Maintenance Time'!BA$35*Level_1_Maint_Ratio/4</f>
        <v>0.41250000000000003</v>
      </c>
      <c r="BB8" s="341">
        <f ca="1">'MNT HR - Maintenance Time'!BB$35*Level_1_Maint_Ratio/4</f>
        <v>0.41250000000000003</v>
      </c>
      <c r="BC8" s="342">
        <f ca="1">'MNT HR - Maintenance Time'!BC$35*Level_1_Maint_Ratio/4</f>
        <v>0.41250000000000003</v>
      </c>
      <c r="BD8" s="341">
        <f ca="1">'MNT HR - Maintenance Time'!BD$35*Level_1_Maint_Ratio/4</f>
        <v>0.41250000000000003</v>
      </c>
      <c r="BE8" s="341">
        <f ca="1">'MNT HR - Maintenance Time'!BE$35*Level_1_Maint_Ratio/4</f>
        <v>0.41250000000000003</v>
      </c>
      <c r="BF8" s="342">
        <f ca="1">'MNT HR - Maintenance Time'!BF$35*Level_1_Maint_Ratio/4</f>
        <v>0.41250000000000003</v>
      </c>
      <c r="BG8" s="341">
        <f ca="1">'MNT HR - Maintenance Time'!BG$35*Level_1_Maint_Ratio/4</f>
        <v>0.41250000000000003</v>
      </c>
      <c r="BH8" s="341">
        <f ca="1">'MNT HR - Maintenance Time'!BH$35*Level_1_Maint_Ratio/4</f>
        <v>0.41250000000000003</v>
      </c>
      <c r="BI8" s="342">
        <f ca="1">'MNT HR - Maintenance Time'!BI$35*Level_1_Maint_Ratio/4</f>
        <v>0.41250000000000003</v>
      </c>
      <c r="BJ8" s="341">
        <f ca="1">'MNT HR - Maintenance Time'!BJ$35*Level_1_Maint_Ratio/4</f>
        <v>0.41250000000000003</v>
      </c>
      <c r="BK8" s="343">
        <f ca="1">'MNT HR - Maintenance Time'!BK$35*Level_1_Maint_Ratio/4</f>
        <v>0.41250000000000003</v>
      </c>
      <c r="BL8" s="340">
        <f ca="1">'MNT HR - Maintenance Time'!BL$35*Level_1_Maint_Ratio/4</f>
        <v>0.82500000000000007</v>
      </c>
      <c r="BM8" s="341">
        <f ca="1">'MNT HR - Maintenance Time'!BM$35*Level_1_Maint_Ratio/4</f>
        <v>0.82500000000000007</v>
      </c>
      <c r="BN8" s="341">
        <f ca="1">'MNT HR - Maintenance Time'!BN$35*Level_1_Maint_Ratio/4</f>
        <v>0.82500000000000007</v>
      </c>
      <c r="BO8" s="342">
        <f ca="1">'MNT HR - Maintenance Time'!BO$35*Level_1_Maint_Ratio/4</f>
        <v>0.82500000000000007</v>
      </c>
      <c r="BP8" s="341">
        <f ca="1">'MNT HR - Maintenance Time'!BP$35*Level_1_Maint_Ratio/4</f>
        <v>0.82500000000000007</v>
      </c>
      <c r="BQ8" s="341">
        <f ca="1">'MNT HR - Maintenance Time'!BQ$35*Level_1_Maint_Ratio/4</f>
        <v>0.82500000000000007</v>
      </c>
      <c r="BR8" s="342">
        <f ca="1">'MNT HR - Maintenance Time'!BR$35*Level_1_Maint_Ratio/4</f>
        <v>1.1625000000000001</v>
      </c>
      <c r="BS8" s="341">
        <f ca="1">'MNT HR - Maintenance Time'!BS$35*Level_1_Maint_Ratio/4</f>
        <v>1.1625000000000001</v>
      </c>
      <c r="BT8" s="341">
        <f ca="1">'MNT HR - Maintenance Time'!BT$35*Level_1_Maint_Ratio/4</f>
        <v>1.1625000000000001</v>
      </c>
      <c r="BU8" s="342">
        <f ca="1">'MNT HR - Maintenance Time'!BU$35*Level_1_Maint_Ratio/4</f>
        <v>1.1625000000000001</v>
      </c>
      <c r="BV8" s="341">
        <f ca="1">'MNT HR - Maintenance Time'!BV$35*Level_1_Maint_Ratio/4</f>
        <v>1.1625000000000001</v>
      </c>
      <c r="BW8" s="343">
        <f ca="1">'MNT HR - Maintenance Time'!BW$35*Level_1_Maint_Ratio/4</f>
        <v>1.1625000000000001</v>
      </c>
      <c r="BX8" s="340">
        <f ca="1">'MNT HR - Maintenance Time'!BX$35*Level_1_Maint_Ratio/4</f>
        <v>1.1625000000000001</v>
      </c>
      <c r="BY8" s="341">
        <f ca="1">'MNT HR - Maintenance Time'!BY$35*Level_1_Maint_Ratio/4</f>
        <v>1.1625000000000001</v>
      </c>
      <c r="BZ8" s="341">
        <f ca="1">'MNT HR - Maintenance Time'!BZ$35*Level_1_Maint_Ratio/4</f>
        <v>1.1625000000000001</v>
      </c>
      <c r="CA8" s="342">
        <f ca="1">'MNT HR - Maintenance Time'!CA$35*Level_1_Maint_Ratio/4</f>
        <v>3.0375000000000001</v>
      </c>
      <c r="CB8" s="341">
        <f ca="1">'MNT HR - Maintenance Time'!CB$35*Level_1_Maint_Ratio/4</f>
        <v>3.0375000000000001</v>
      </c>
      <c r="CC8" s="341">
        <f ca="1">'MNT HR - Maintenance Time'!CC$35*Level_1_Maint_Ratio/4</f>
        <v>3.0375000000000001</v>
      </c>
      <c r="CD8" s="342">
        <f ca="1">'MNT HR - Maintenance Time'!CD$35*Level_1_Maint_Ratio/4</f>
        <v>4.3500000000000005</v>
      </c>
      <c r="CE8" s="341">
        <f ca="1">'MNT HR - Maintenance Time'!CE$35*Level_1_Maint_Ratio/4</f>
        <v>4.3500000000000005</v>
      </c>
      <c r="CF8" s="341">
        <f ca="1">'MNT HR - Maintenance Time'!CF$35*Level_1_Maint_Ratio/4</f>
        <v>4.3500000000000005</v>
      </c>
      <c r="CG8" s="342">
        <f ca="1">'MNT HR - Maintenance Time'!CG$35*Level_1_Maint_Ratio/4</f>
        <v>4.3500000000000005</v>
      </c>
      <c r="CH8" s="341">
        <f ca="1">'MNT HR - Maintenance Time'!CH$35*Level_1_Maint_Ratio/4</f>
        <v>4.3500000000000005</v>
      </c>
      <c r="CI8" s="343">
        <f ca="1">'MNT HR - Maintenance Time'!CI$35*Level_1_Maint_Ratio/4</f>
        <v>4.3500000000000005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v>0</v>
      </c>
      <c r="E9" s="136">
        <v>0</v>
      </c>
      <c r="F9" s="136">
        <v>0</v>
      </c>
      <c r="G9" s="137">
        <v>0</v>
      </c>
      <c r="H9" s="136">
        <v>0</v>
      </c>
      <c r="I9" s="136">
        <v>0</v>
      </c>
      <c r="J9" s="137">
        <v>0</v>
      </c>
      <c r="K9" s="136">
        <v>0</v>
      </c>
      <c r="L9" s="136">
        <v>0</v>
      </c>
      <c r="M9" s="137">
        <v>0</v>
      </c>
      <c r="N9" s="136">
        <v>0</v>
      </c>
      <c r="O9" s="138">
        <v>0</v>
      </c>
      <c r="P9" s="135">
        <v>0</v>
      </c>
      <c r="Q9" s="136">
        <v>0</v>
      </c>
      <c r="R9" s="136">
        <v>0</v>
      </c>
      <c r="S9" s="137">
        <v>0</v>
      </c>
      <c r="T9" s="136">
        <v>0</v>
      </c>
      <c r="U9" s="136">
        <v>0</v>
      </c>
      <c r="V9" s="137">
        <v>0</v>
      </c>
      <c r="W9" s="136">
        <v>0</v>
      </c>
      <c r="X9" s="136">
        <v>0</v>
      </c>
      <c r="Y9" s="137">
        <v>0</v>
      </c>
      <c r="Z9" s="136">
        <v>0</v>
      </c>
      <c r="AA9" s="138">
        <v>0</v>
      </c>
      <c r="AB9" s="340">
        <f>Maint_L2_HR_DE*'MNT HR - Maintenance Time'!AB$33+Maint_L2_1stY_HR_DE*'MNT HR - Maintenance Time'!AB$34</f>
        <v>0</v>
      </c>
      <c r="AC9" s="341">
        <f>Maint_L2_HR_DE*'MNT HR - Maintenance Time'!AC$33+Maint_L2_1stY_HR_DE*'MNT HR - Maintenance Time'!AC$34</f>
        <v>0</v>
      </c>
      <c r="AD9" s="341">
        <f>Maint_L2_HR_DE*'MNT HR - Maintenance Time'!AD$33+Maint_L2_1stY_HR_DE*'MNT HR - Maintenance Time'!AD$34</f>
        <v>0</v>
      </c>
      <c r="AE9" s="342">
        <f ca="1">Maint_L2_HR_DE*'MNT HR - Maintenance Time'!AE$33+Maint_L2_1stY_HR_DE*'MNT HR - Maintenance Time'!AE$34</f>
        <v>0</v>
      </c>
      <c r="AF9" s="341">
        <f ca="1">Maint_L2_HR_DE*'MNT HR - Maintenance Time'!AF$33+Maint_L2_1stY_HR_DE*'MNT HR - Maintenance Time'!AF$34</f>
        <v>0</v>
      </c>
      <c r="AG9" s="341">
        <f ca="1">Maint_L2_HR_DE*'MNT HR - Maintenance Time'!AG$33+Maint_L2_1stY_HR_DE*'MNT HR - Maintenance Time'!AG$34</f>
        <v>0</v>
      </c>
      <c r="AH9" s="342">
        <f ca="1">Maint_L2_HR_DE*'MNT HR - Maintenance Time'!AH$33+Maint_L2_1stY_HR_DE*'MNT HR - Maintenance Time'!AH$34</f>
        <v>0</v>
      </c>
      <c r="AI9" s="341">
        <f ca="1">Maint_L2_HR_DE*'MNT HR - Maintenance Time'!AI$33+Maint_L2_1stY_HR_DE*'MNT HR - Maintenance Time'!AI$34</f>
        <v>0</v>
      </c>
      <c r="AJ9" s="341">
        <f ca="1">Maint_L2_HR_DE*'MNT HR - Maintenance Time'!AJ$33+Maint_L2_1stY_HR_DE*'MNT HR - Maintenance Time'!AJ$34</f>
        <v>0</v>
      </c>
      <c r="AK9" s="342">
        <f ca="1">Maint_L2_HR_DE*'MNT HR - Maintenance Time'!AK$33+Maint_L2_1stY_HR_DE*'MNT HR - Maintenance Time'!AK$34</f>
        <v>0</v>
      </c>
      <c r="AL9" s="341">
        <f ca="1">Maint_L2_HR_DE*'MNT HR - Maintenance Time'!AL$33+Maint_L2_1stY_HR_DE*'MNT HR - Maintenance Time'!AL$34</f>
        <v>0</v>
      </c>
      <c r="AM9" s="343">
        <f ca="1">Maint_L2_HR_DE*'MNT HR - Maintenance Time'!AM$33+Maint_L2_1stY_HR_DE*'MNT HR - Maintenance Time'!AM$34</f>
        <v>0</v>
      </c>
      <c r="AN9" s="340">
        <f ca="1">Maint_L2_HR_DE*'MNT HR - Maintenance Time'!AN$33+Maint_L2_1stY_HR_DE*'MNT HR - Maintenance Time'!AN$34</f>
        <v>0</v>
      </c>
      <c r="AO9" s="341">
        <f ca="1">Maint_L2_HR_DE*'MNT HR - Maintenance Time'!AO$33+Maint_L2_1stY_HR_DE*'MNT HR - Maintenance Time'!AO$34</f>
        <v>0</v>
      </c>
      <c r="AP9" s="341">
        <f ca="1">Maint_L2_HR_DE*'MNT HR - Maintenance Time'!AP$33+Maint_L2_1stY_HR_DE*'MNT HR - Maintenance Time'!AP$34</f>
        <v>0</v>
      </c>
      <c r="AQ9" s="342">
        <f ca="1">Maint_L2_HR_DE*'MNT HR - Maintenance Time'!AQ$33+Maint_L2_1stY_HR_DE*'MNT HR - Maintenance Time'!AQ$34</f>
        <v>0</v>
      </c>
      <c r="AR9" s="341">
        <f ca="1">Maint_L2_HR_DE*'MNT HR - Maintenance Time'!AR$33+Maint_L2_1stY_HR_DE*'MNT HR - Maintenance Time'!AR$34</f>
        <v>0</v>
      </c>
      <c r="AS9" s="341">
        <f ca="1">Maint_L2_HR_DE*'MNT HR - Maintenance Time'!AS$33+Maint_L2_1stY_HR_DE*'MNT HR - Maintenance Time'!AS$34</f>
        <v>0</v>
      </c>
      <c r="AT9" s="342">
        <f ca="1">Maint_L2_HR_DE*'MNT HR - Maintenance Time'!AT$33+Maint_L2_1stY_HR_DE*'MNT HR - Maintenance Time'!AT$34</f>
        <v>0</v>
      </c>
      <c r="AU9" s="341">
        <f ca="1">Maint_L2_HR_DE*'MNT HR - Maintenance Time'!AU$33+Maint_L2_1stY_HR_DE*'MNT HR - Maintenance Time'!AU$34</f>
        <v>0</v>
      </c>
      <c r="AV9" s="341">
        <f ca="1">Maint_L2_HR_DE*'MNT HR - Maintenance Time'!AV$33+Maint_L2_1stY_HR_DE*'MNT HR - Maintenance Time'!AV$34</f>
        <v>0</v>
      </c>
      <c r="AW9" s="342">
        <f ca="1">Maint_L2_HR_DE*'MNT HR - Maintenance Time'!AW$33+Maint_L2_1stY_HR_DE*'MNT HR - Maintenance Time'!AW$34</f>
        <v>0.05</v>
      </c>
      <c r="AX9" s="341">
        <f ca="1">Maint_L2_HR_DE*'MNT HR - Maintenance Time'!AX$33+Maint_L2_1stY_HR_DE*'MNT HR - Maintenance Time'!AX$34</f>
        <v>0.05</v>
      </c>
      <c r="AY9" s="343">
        <f ca="1">Maint_L2_HR_DE*'MNT HR - Maintenance Time'!AY$33+Maint_L2_1stY_HR_DE*'MNT HR - Maintenance Time'!AY$34</f>
        <v>0.05</v>
      </c>
      <c r="AZ9" s="340">
        <f ca="1">Maint_L2_HR_DE*'MNT HR - Maintenance Time'!AZ$33+Maint_L2_1stY_HR_DE*'MNT HR - Maintenance Time'!AZ$34</f>
        <v>0.05</v>
      </c>
      <c r="BA9" s="341">
        <f ca="1">Maint_L2_HR_DE*'MNT HR - Maintenance Time'!BA$33+Maint_L2_1stY_HR_DE*'MNT HR - Maintenance Time'!BA$34</f>
        <v>0.05</v>
      </c>
      <c r="BB9" s="341">
        <f ca="1">Maint_L2_HR_DE*'MNT HR - Maintenance Time'!BB$33+Maint_L2_1stY_HR_DE*'MNT HR - Maintenance Time'!BB$34</f>
        <v>0.05</v>
      </c>
      <c r="BC9" s="342">
        <f ca="1">Maint_L2_HR_DE*'MNT HR - Maintenance Time'!BC$33+Maint_L2_1stY_HR_DE*'MNT HR - Maintenance Time'!BC$34</f>
        <v>0.05</v>
      </c>
      <c r="BD9" s="341">
        <f ca="1">Maint_L2_HR_DE*'MNT HR - Maintenance Time'!BD$33+Maint_L2_1stY_HR_DE*'MNT HR - Maintenance Time'!BD$34</f>
        <v>0.05</v>
      </c>
      <c r="BE9" s="341">
        <f ca="1">Maint_L2_HR_DE*'MNT HR - Maintenance Time'!BE$33+Maint_L2_1stY_HR_DE*'MNT HR - Maintenance Time'!BE$34</f>
        <v>0.05</v>
      </c>
      <c r="BF9" s="342">
        <f ca="1">Maint_L2_HR_DE*'MNT HR - Maintenance Time'!BF$33+Maint_L2_1stY_HR_DE*'MNT HR - Maintenance Time'!BF$34</f>
        <v>0.05</v>
      </c>
      <c r="BG9" s="341">
        <f ca="1">Maint_L2_HR_DE*'MNT HR - Maintenance Time'!BG$33+Maint_L2_1stY_HR_DE*'MNT HR - Maintenance Time'!BG$34</f>
        <v>0.05</v>
      </c>
      <c r="BH9" s="341">
        <f ca="1">Maint_L2_HR_DE*'MNT HR - Maintenance Time'!BH$33+Maint_L2_1stY_HR_DE*'MNT HR - Maintenance Time'!BH$34</f>
        <v>0.05</v>
      </c>
      <c r="BI9" s="342">
        <f ca="1">Maint_L2_HR_DE*'MNT HR - Maintenance Time'!BI$33+Maint_L2_1stY_HR_DE*'MNT HR - Maintenance Time'!BI$34</f>
        <v>0</v>
      </c>
      <c r="BJ9" s="341">
        <f ca="1">Maint_L2_HR_DE*'MNT HR - Maintenance Time'!BJ$33+Maint_L2_1stY_HR_DE*'MNT HR - Maintenance Time'!BJ$34</f>
        <v>0</v>
      </c>
      <c r="BK9" s="343">
        <f ca="1">Maint_L2_HR_DE*'MNT HR - Maintenance Time'!BK$33+Maint_L2_1stY_HR_DE*'MNT HR - Maintenance Time'!BK$34</f>
        <v>0</v>
      </c>
      <c r="BL9" s="340">
        <f ca="1">Maint_L2_HR_DE*'MNT HR - Maintenance Time'!BL$33+Maint_L2_1stY_HR_DE*'MNT HR - Maintenance Time'!BL$34</f>
        <v>0.05</v>
      </c>
      <c r="BM9" s="341">
        <f ca="1">Maint_L2_HR_DE*'MNT HR - Maintenance Time'!BM$33+Maint_L2_1stY_HR_DE*'MNT HR - Maintenance Time'!BM$34</f>
        <v>0.05</v>
      </c>
      <c r="BN9" s="341">
        <f ca="1">Maint_L2_HR_DE*'MNT HR - Maintenance Time'!BN$33+Maint_L2_1stY_HR_DE*'MNT HR - Maintenance Time'!BN$34</f>
        <v>0.05</v>
      </c>
      <c r="BO9" s="342">
        <f ca="1">Maint_L2_HR_DE*'MNT HR - Maintenance Time'!BO$33+Maint_L2_1stY_HR_DE*'MNT HR - Maintenance Time'!BO$34</f>
        <v>0.05</v>
      </c>
      <c r="BP9" s="341">
        <f ca="1">Maint_L2_HR_DE*'MNT HR - Maintenance Time'!BP$33+Maint_L2_1stY_HR_DE*'MNT HR - Maintenance Time'!BP$34</f>
        <v>0.05</v>
      </c>
      <c r="BQ9" s="341">
        <f ca="1">Maint_L2_HR_DE*'MNT HR - Maintenance Time'!BQ$33+Maint_L2_1stY_HR_DE*'MNT HR - Maintenance Time'!BQ$34</f>
        <v>0.05</v>
      </c>
      <c r="BR9" s="342">
        <f ca="1">Maint_L2_HR_DE*'MNT HR - Maintenance Time'!BR$33+Maint_L2_1stY_HR_DE*'MNT HR - Maintenance Time'!BR$34</f>
        <v>9.2500000000000013E-2</v>
      </c>
      <c r="BS9" s="341">
        <f ca="1">Maint_L2_HR_DE*'MNT HR - Maintenance Time'!BS$33+Maint_L2_1stY_HR_DE*'MNT HR - Maintenance Time'!BS$34</f>
        <v>9.2500000000000013E-2</v>
      </c>
      <c r="BT9" s="341">
        <f ca="1">Maint_L2_HR_DE*'MNT HR - Maintenance Time'!BT$33+Maint_L2_1stY_HR_DE*'MNT HR - Maintenance Time'!BT$34</f>
        <v>9.2500000000000013E-2</v>
      </c>
      <c r="BU9" s="342">
        <f ca="1">Maint_L2_HR_DE*'MNT HR - Maintenance Time'!BU$33+Maint_L2_1stY_HR_DE*'MNT HR - Maintenance Time'!BU$34</f>
        <v>9.2500000000000013E-2</v>
      </c>
      <c r="BV9" s="341">
        <f ca="1">Maint_L2_HR_DE*'MNT HR - Maintenance Time'!BV$33+Maint_L2_1stY_HR_DE*'MNT HR - Maintenance Time'!BV$34</f>
        <v>9.2500000000000013E-2</v>
      </c>
      <c r="BW9" s="343">
        <f ca="1">Maint_L2_HR_DE*'MNT HR - Maintenance Time'!BW$33+Maint_L2_1stY_HR_DE*'MNT HR - Maintenance Time'!BW$34</f>
        <v>9.2500000000000013E-2</v>
      </c>
      <c r="BX9" s="340">
        <f ca="1">Maint_L2_HR_DE*'MNT HR - Maintenance Time'!BX$33+Maint_L2_1stY_HR_DE*'MNT HR - Maintenance Time'!BX$34</f>
        <v>4.2500000000000003E-2</v>
      </c>
      <c r="BY9" s="341">
        <f ca="1">Maint_L2_HR_DE*'MNT HR - Maintenance Time'!BY$33+Maint_L2_1stY_HR_DE*'MNT HR - Maintenance Time'!BY$34</f>
        <v>4.2500000000000003E-2</v>
      </c>
      <c r="BZ9" s="341">
        <f ca="1">Maint_L2_HR_DE*'MNT HR - Maintenance Time'!BZ$33+Maint_L2_1stY_HR_DE*'MNT HR - Maintenance Time'!BZ$34</f>
        <v>4.2500000000000003E-2</v>
      </c>
      <c r="CA9" s="342">
        <f ca="1">Maint_L2_HR_DE*'MNT HR - Maintenance Time'!CA$33+Maint_L2_1stY_HR_DE*'MNT HR - Maintenance Time'!CA$34</f>
        <v>0.1925</v>
      </c>
      <c r="CB9" s="341">
        <f ca="1">Maint_L2_HR_DE*'MNT HR - Maintenance Time'!CB$33+Maint_L2_1stY_HR_DE*'MNT HR - Maintenance Time'!CB$34</f>
        <v>0.1925</v>
      </c>
      <c r="CC9" s="341">
        <f ca="1">Maint_L2_HR_DE*'MNT HR - Maintenance Time'!CC$33+Maint_L2_1stY_HR_DE*'MNT HR - Maintenance Time'!CC$34</f>
        <v>0.1925</v>
      </c>
      <c r="CD9" s="342">
        <f ca="1">Maint_L2_HR_DE*'MNT HR - Maintenance Time'!CD$33+Maint_L2_1stY_HR_DE*'MNT HR - Maintenance Time'!CD$34</f>
        <v>0.22500000000000001</v>
      </c>
      <c r="CE9" s="341">
        <f ca="1">Maint_L2_HR_DE*'MNT HR - Maintenance Time'!CE$33+Maint_L2_1stY_HR_DE*'MNT HR - Maintenance Time'!CE$34</f>
        <v>0.22500000000000001</v>
      </c>
      <c r="CF9" s="341">
        <f ca="1">Maint_L2_HR_DE*'MNT HR - Maintenance Time'!CF$33+Maint_L2_1stY_HR_DE*'MNT HR - Maintenance Time'!CF$34</f>
        <v>0.22500000000000001</v>
      </c>
      <c r="CG9" s="342">
        <f ca="1">Maint_L2_HR_DE*'MNT HR - Maintenance Time'!CG$33+Maint_L2_1stY_HR_DE*'MNT HR - Maintenance Time'!CG$34</f>
        <v>0.22500000000000001</v>
      </c>
      <c r="CH9" s="341">
        <f ca="1">Maint_L2_HR_DE*'MNT HR - Maintenance Time'!CH$33+Maint_L2_1stY_HR_DE*'MNT HR - Maintenance Time'!CH$34</f>
        <v>0.22500000000000001</v>
      </c>
      <c r="CI9" s="343">
        <f ca="1">Maint_L2_HR_DE*'MNT HR - Maintenance Time'!CI$33+Maint_L2_1stY_HR_DE*'MNT HR - Maintenance Time'!CI$34</f>
        <v>0.22500000000000001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v>0</v>
      </c>
      <c r="E10" s="136">
        <v>0</v>
      </c>
      <c r="F10" s="136">
        <v>0</v>
      </c>
      <c r="G10" s="137">
        <v>0</v>
      </c>
      <c r="H10" s="136">
        <v>0</v>
      </c>
      <c r="I10" s="136">
        <v>0</v>
      </c>
      <c r="J10" s="137">
        <v>0</v>
      </c>
      <c r="K10" s="136">
        <v>0</v>
      </c>
      <c r="L10" s="136">
        <v>0</v>
      </c>
      <c r="M10" s="137">
        <v>0</v>
      </c>
      <c r="N10" s="136">
        <v>0</v>
      </c>
      <c r="O10" s="138">
        <v>0</v>
      </c>
      <c r="P10" s="135">
        <v>0</v>
      </c>
      <c r="Q10" s="136">
        <v>0</v>
      </c>
      <c r="R10" s="136">
        <v>0</v>
      </c>
      <c r="S10" s="137">
        <v>0</v>
      </c>
      <c r="T10" s="136">
        <v>0</v>
      </c>
      <c r="U10" s="136">
        <v>0</v>
      </c>
      <c r="V10" s="137">
        <v>0</v>
      </c>
      <c r="W10" s="136">
        <v>0</v>
      </c>
      <c r="X10" s="136">
        <v>0</v>
      </c>
      <c r="Y10" s="137">
        <v>0</v>
      </c>
      <c r="Z10" s="136">
        <v>0</v>
      </c>
      <c r="AA10" s="138">
        <v>0</v>
      </c>
      <c r="AB10" s="340">
        <f>Maint_L2_HR_SI*'MNT HR - Maintenance Time'!AB$33+Maint_L2_1stY_HR_SI*'MNT HR - Maintenance Time'!AB$34</f>
        <v>0</v>
      </c>
      <c r="AC10" s="341">
        <f>Maint_L2_HR_SI*'MNT HR - Maintenance Time'!AC$33+Maint_L2_1stY_HR_SI*'MNT HR - Maintenance Time'!AC$34</f>
        <v>0</v>
      </c>
      <c r="AD10" s="341">
        <f>Maint_L2_HR_SI*'MNT HR - Maintenance Time'!AD$33+Maint_L2_1stY_HR_SI*'MNT HR - Maintenance Time'!AD$34</f>
        <v>0</v>
      </c>
      <c r="AE10" s="342">
        <f ca="1">Maint_L2_HR_SI*'MNT HR - Maintenance Time'!AE$33+Maint_L2_1stY_HR_SI*'MNT HR - Maintenance Time'!AE$34</f>
        <v>0</v>
      </c>
      <c r="AF10" s="341">
        <f ca="1">Maint_L2_HR_SI*'MNT HR - Maintenance Time'!AF$33+Maint_L2_1stY_HR_SI*'MNT HR - Maintenance Time'!AF$34</f>
        <v>0</v>
      </c>
      <c r="AG10" s="341">
        <f ca="1">Maint_L2_HR_SI*'MNT HR - Maintenance Time'!AG$33+Maint_L2_1stY_HR_SI*'MNT HR - Maintenance Time'!AG$34</f>
        <v>0</v>
      </c>
      <c r="AH10" s="342">
        <f ca="1">Maint_L2_HR_SI*'MNT HR - Maintenance Time'!AH$33+Maint_L2_1stY_HR_SI*'MNT HR - Maintenance Time'!AH$34</f>
        <v>0</v>
      </c>
      <c r="AI10" s="341">
        <f ca="1">Maint_L2_HR_SI*'MNT HR - Maintenance Time'!AI$33+Maint_L2_1stY_HR_SI*'MNT HR - Maintenance Time'!AI$34</f>
        <v>0</v>
      </c>
      <c r="AJ10" s="341">
        <f ca="1">Maint_L2_HR_SI*'MNT HR - Maintenance Time'!AJ$33+Maint_L2_1stY_HR_SI*'MNT HR - Maintenance Time'!AJ$34</f>
        <v>0</v>
      </c>
      <c r="AK10" s="342">
        <f ca="1">Maint_L2_HR_SI*'MNT HR - Maintenance Time'!AK$33+Maint_L2_1stY_HR_SI*'MNT HR - Maintenance Time'!AK$34</f>
        <v>0</v>
      </c>
      <c r="AL10" s="341">
        <f ca="1">Maint_L2_HR_SI*'MNT HR - Maintenance Time'!AL$33+Maint_L2_1stY_HR_SI*'MNT HR - Maintenance Time'!AL$34</f>
        <v>0</v>
      </c>
      <c r="AM10" s="343">
        <f ca="1">Maint_L2_HR_SI*'MNT HR - Maintenance Time'!AM$33+Maint_L2_1stY_HR_SI*'MNT HR - Maintenance Time'!AM$34</f>
        <v>0</v>
      </c>
      <c r="AN10" s="340">
        <f ca="1">Maint_L2_HR_SI*'MNT HR - Maintenance Time'!AN$33+Maint_L2_1stY_HR_SI*'MNT HR - Maintenance Time'!AN$34</f>
        <v>0</v>
      </c>
      <c r="AO10" s="341">
        <f ca="1">Maint_L2_HR_SI*'MNT HR - Maintenance Time'!AO$33+Maint_L2_1stY_HR_SI*'MNT HR - Maintenance Time'!AO$34</f>
        <v>0</v>
      </c>
      <c r="AP10" s="341">
        <f ca="1">Maint_L2_HR_SI*'MNT HR - Maintenance Time'!AP$33+Maint_L2_1stY_HR_SI*'MNT HR - Maintenance Time'!AP$34</f>
        <v>0</v>
      </c>
      <c r="AQ10" s="342">
        <f ca="1">Maint_L2_HR_SI*'MNT HR - Maintenance Time'!AQ$33+Maint_L2_1stY_HR_SI*'MNT HR - Maintenance Time'!AQ$34</f>
        <v>0</v>
      </c>
      <c r="AR10" s="341">
        <f ca="1">Maint_L2_HR_SI*'MNT HR - Maintenance Time'!AR$33+Maint_L2_1stY_HR_SI*'MNT HR - Maintenance Time'!AR$34</f>
        <v>0</v>
      </c>
      <c r="AS10" s="341">
        <f ca="1">Maint_L2_HR_SI*'MNT HR - Maintenance Time'!AS$33+Maint_L2_1stY_HR_SI*'MNT HR - Maintenance Time'!AS$34</f>
        <v>0</v>
      </c>
      <c r="AT10" s="342">
        <f ca="1">Maint_L2_HR_SI*'MNT HR - Maintenance Time'!AT$33+Maint_L2_1stY_HR_SI*'MNT HR - Maintenance Time'!AT$34</f>
        <v>0</v>
      </c>
      <c r="AU10" s="341">
        <f ca="1">Maint_L2_HR_SI*'MNT HR - Maintenance Time'!AU$33+Maint_L2_1stY_HR_SI*'MNT HR - Maintenance Time'!AU$34</f>
        <v>0</v>
      </c>
      <c r="AV10" s="341">
        <f ca="1">Maint_L2_HR_SI*'MNT HR - Maintenance Time'!AV$33+Maint_L2_1stY_HR_SI*'MNT HR - Maintenance Time'!AV$34</f>
        <v>0</v>
      </c>
      <c r="AW10" s="342">
        <f ca="1">Maint_L2_HR_SI*'MNT HR - Maintenance Time'!AW$33+Maint_L2_1stY_HR_SI*'MNT HR - Maintenance Time'!AW$34</f>
        <v>0.125</v>
      </c>
      <c r="AX10" s="341">
        <f ca="1">Maint_L2_HR_SI*'MNT HR - Maintenance Time'!AX$33+Maint_L2_1stY_HR_SI*'MNT HR - Maintenance Time'!AX$34</f>
        <v>0.125</v>
      </c>
      <c r="AY10" s="343">
        <f ca="1">Maint_L2_HR_SI*'MNT HR - Maintenance Time'!AY$33+Maint_L2_1stY_HR_SI*'MNT HR - Maintenance Time'!AY$34</f>
        <v>0.125</v>
      </c>
      <c r="AZ10" s="340">
        <f ca="1">Maint_L2_HR_SI*'MNT HR - Maintenance Time'!AZ$33+Maint_L2_1stY_HR_SI*'MNT HR - Maintenance Time'!AZ$34</f>
        <v>0.125</v>
      </c>
      <c r="BA10" s="341">
        <f ca="1">Maint_L2_HR_SI*'MNT HR - Maintenance Time'!BA$33+Maint_L2_1stY_HR_SI*'MNT HR - Maintenance Time'!BA$34</f>
        <v>0.125</v>
      </c>
      <c r="BB10" s="341">
        <f ca="1">Maint_L2_HR_SI*'MNT HR - Maintenance Time'!BB$33+Maint_L2_1stY_HR_SI*'MNT HR - Maintenance Time'!BB$34</f>
        <v>0.125</v>
      </c>
      <c r="BC10" s="342">
        <f ca="1">Maint_L2_HR_SI*'MNT HR - Maintenance Time'!BC$33+Maint_L2_1stY_HR_SI*'MNT HR - Maintenance Time'!BC$34</f>
        <v>0.125</v>
      </c>
      <c r="BD10" s="341">
        <f ca="1">Maint_L2_HR_SI*'MNT HR - Maintenance Time'!BD$33+Maint_L2_1stY_HR_SI*'MNT HR - Maintenance Time'!BD$34</f>
        <v>0.125</v>
      </c>
      <c r="BE10" s="341">
        <f ca="1">Maint_L2_HR_SI*'MNT HR - Maintenance Time'!BE$33+Maint_L2_1stY_HR_SI*'MNT HR - Maintenance Time'!BE$34</f>
        <v>0.125</v>
      </c>
      <c r="BF10" s="342">
        <f ca="1">Maint_L2_HR_SI*'MNT HR - Maintenance Time'!BF$33+Maint_L2_1stY_HR_SI*'MNT HR - Maintenance Time'!BF$34</f>
        <v>0.125</v>
      </c>
      <c r="BG10" s="341">
        <f ca="1">Maint_L2_HR_SI*'MNT HR - Maintenance Time'!BG$33+Maint_L2_1stY_HR_SI*'MNT HR - Maintenance Time'!BG$34</f>
        <v>0.125</v>
      </c>
      <c r="BH10" s="341">
        <f ca="1">Maint_L2_HR_SI*'MNT HR - Maintenance Time'!BH$33+Maint_L2_1stY_HR_SI*'MNT HR - Maintenance Time'!BH$34</f>
        <v>0.125</v>
      </c>
      <c r="BI10" s="342">
        <f ca="1">Maint_L2_HR_SI*'MNT HR - Maintenance Time'!BI$33+Maint_L2_1stY_HR_SI*'MNT HR - Maintenance Time'!BI$34</f>
        <v>2.5000000000000001E-2</v>
      </c>
      <c r="BJ10" s="341">
        <f ca="1">Maint_L2_HR_SI*'MNT HR - Maintenance Time'!BJ$33+Maint_L2_1stY_HR_SI*'MNT HR - Maintenance Time'!BJ$34</f>
        <v>2.5000000000000001E-2</v>
      </c>
      <c r="BK10" s="343">
        <f ca="1">Maint_L2_HR_SI*'MNT HR - Maintenance Time'!BK$33+Maint_L2_1stY_HR_SI*'MNT HR - Maintenance Time'!BK$34</f>
        <v>2.5000000000000001E-2</v>
      </c>
      <c r="BL10" s="340">
        <f ca="1">Maint_L2_HR_SI*'MNT HR - Maintenance Time'!BL$33+Maint_L2_1stY_HR_SI*'MNT HR - Maintenance Time'!BL$34</f>
        <v>0.15000000000000002</v>
      </c>
      <c r="BM10" s="341">
        <f ca="1">Maint_L2_HR_SI*'MNT HR - Maintenance Time'!BM$33+Maint_L2_1stY_HR_SI*'MNT HR - Maintenance Time'!BM$34</f>
        <v>0.15000000000000002</v>
      </c>
      <c r="BN10" s="341">
        <f ca="1">Maint_L2_HR_SI*'MNT HR - Maintenance Time'!BN$33+Maint_L2_1stY_HR_SI*'MNT HR - Maintenance Time'!BN$34</f>
        <v>0.15000000000000002</v>
      </c>
      <c r="BO10" s="342">
        <f ca="1">Maint_L2_HR_SI*'MNT HR - Maintenance Time'!BO$33+Maint_L2_1stY_HR_SI*'MNT HR - Maintenance Time'!BO$34</f>
        <v>0.15000000000000002</v>
      </c>
      <c r="BP10" s="341">
        <f ca="1">Maint_L2_HR_SI*'MNT HR - Maintenance Time'!BP$33+Maint_L2_1stY_HR_SI*'MNT HR - Maintenance Time'!BP$34</f>
        <v>0.15000000000000002</v>
      </c>
      <c r="BQ10" s="341">
        <f ca="1">Maint_L2_HR_SI*'MNT HR - Maintenance Time'!BQ$33+Maint_L2_1stY_HR_SI*'MNT HR - Maintenance Time'!BQ$34</f>
        <v>0.15000000000000002</v>
      </c>
      <c r="BR10" s="342">
        <f ca="1">Maint_L2_HR_SI*'MNT HR - Maintenance Time'!BR$33+Maint_L2_1stY_HR_SI*'MNT HR - Maintenance Time'!BR$34</f>
        <v>0.25625000000000003</v>
      </c>
      <c r="BS10" s="341">
        <f ca="1">Maint_L2_HR_SI*'MNT HR - Maintenance Time'!BS$33+Maint_L2_1stY_HR_SI*'MNT HR - Maintenance Time'!BS$34</f>
        <v>0.25625000000000003</v>
      </c>
      <c r="BT10" s="341">
        <f ca="1">Maint_L2_HR_SI*'MNT HR - Maintenance Time'!BT$33+Maint_L2_1stY_HR_SI*'MNT HR - Maintenance Time'!BT$34</f>
        <v>0.25625000000000003</v>
      </c>
      <c r="BU10" s="342">
        <f ca="1">Maint_L2_HR_SI*'MNT HR - Maintenance Time'!BU$33+Maint_L2_1stY_HR_SI*'MNT HR - Maintenance Time'!BU$34</f>
        <v>0.25625000000000003</v>
      </c>
      <c r="BV10" s="341">
        <f ca="1">Maint_L2_HR_SI*'MNT HR - Maintenance Time'!BV$33+Maint_L2_1stY_HR_SI*'MNT HR - Maintenance Time'!BV$34</f>
        <v>0.25625000000000003</v>
      </c>
      <c r="BW10" s="343">
        <f ca="1">Maint_L2_HR_SI*'MNT HR - Maintenance Time'!BW$33+Maint_L2_1stY_HR_SI*'MNT HR - Maintenance Time'!BW$34</f>
        <v>0.25625000000000003</v>
      </c>
      <c r="BX10" s="340">
        <f ca="1">Maint_L2_HR_SI*'MNT HR - Maintenance Time'!BX$33+Maint_L2_1stY_HR_SI*'MNT HR - Maintenance Time'!BX$34</f>
        <v>0.15625</v>
      </c>
      <c r="BY10" s="341">
        <f ca="1">Maint_L2_HR_SI*'MNT HR - Maintenance Time'!BY$33+Maint_L2_1stY_HR_SI*'MNT HR - Maintenance Time'!BY$34</f>
        <v>0.15625</v>
      </c>
      <c r="BZ10" s="341">
        <f ca="1">Maint_L2_HR_SI*'MNT HR - Maintenance Time'!BZ$33+Maint_L2_1stY_HR_SI*'MNT HR - Maintenance Time'!BZ$34</f>
        <v>0.15625</v>
      </c>
      <c r="CA10" s="342">
        <f ca="1">Maint_L2_HR_SI*'MNT HR - Maintenance Time'!CA$33+Maint_L2_1stY_HR_SI*'MNT HR - Maintenance Time'!CA$34</f>
        <v>0.53125</v>
      </c>
      <c r="CB10" s="341">
        <f ca="1">Maint_L2_HR_SI*'MNT HR - Maintenance Time'!CB$33+Maint_L2_1stY_HR_SI*'MNT HR - Maintenance Time'!CB$34</f>
        <v>0.53125</v>
      </c>
      <c r="CC10" s="341">
        <f ca="1">Maint_L2_HR_SI*'MNT HR - Maintenance Time'!CC$33+Maint_L2_1stY_HR_SI*'MNT HR - Maintenance Time'!CC$34</f>
        <v>0.53125</v>
      </c>
      <c r="CD10" s="342">
        <f ca="1">Maint_L2_HR_SI*'MNT HR - Maintenance Time'!CD$33+Maint_L2_1stY_HR_SI*'MNT HR - Maintenance Time'!CD$34</f>
        <v>0.63375000000000004</v>
      </c>
      <c r="CE10" s="341">
        <f ca="1">Maint_L2_HR_SI*'MNT HR - Maintenance Time'!CE$33+Maint_L2_1stY_HR_SI*'MNT HR - Maintenance Time'!CE$34</f>
        <v>0.63375000000000004</v>
      </c>
      <c r="CF10" s="341">
        <f ca="1">Maint_L2_HR_SI*'MNT HR - Maintenance Time'!CF$33+Maint_L2_1stY_HR_SI*'MNT HR - Maintenance Time'!CF$34</f>
        <v>0.63375000000000004</v>
      </c>
      <c r="CG10" s="342">
        <f ca="1">Maint_L2_HR_SI*'MNT HR - Maintenance Time'!CG$33+Maint_L2_1stY_HR_SI*'MNT HR - Maintenance Time'!CG$34</f>
        <v>0.63375000000000004</v>
      </c>
      <c r="CH10" s="341">
        <f ca="1">Maint_L2_HR_SI*'MNT HR - Maintenance Time'!CH$33+Maint_L2_1stY_HR_SI*'MNT HR - Maintenance Time'!CH$34</f>
        <v>0.63375000000000004</v>
      </c>
      <c r="CI10" s="343">
        <f ca="1">Maint_L2_HR_SI*'MNT HR - Maintenance Time'!CI$33+Maint_L2_1stY_HR_SI*'MNT HR - Maintenance Time'!CI$34</f>
        <v>0.63375000000000004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v>0</v>
      </c>
      <c r="E11" s="136">
        <v>0</v>
      </c>
      <c r="F11" s="136">
        <v>0</v>
      </c>
      <c r="G11" s="137">
        <v>0</v>
      </c>
      <c r="H11" s="136">
        <v>0</v>
      </c>
      <c r="I11" s="136">
        <v>0</v>
      </c>
      <c r="J11" s="137">
        <v>0</v>
      </c>
      <c r="K11" s="136">
        <v>0</v>
      </c>
      <c r="L11" s="136">
        <v>0</v>
      </c>
      <c r="M11" s="137">
        <v>0</v>
      </c>
      <c r="N11" s="136">
        <v>0</v>
      </c>
      <c r="O11" s="138">
        <v>0</v>
      </c>
      <c r="P11" s="135">
        <v>0</v>
      </c>
      <c r="Q11" s="136">
        <v>0</v>
      </c>
      <c r="R11" s="136">
        <v>0</v>
      </c>
      <c r="S11" s="137">
        <v>0</v>
      </c>
      <c r="T11" s="136">
        <v>0</v>
      </c>
      <c r="U11" s="136">
        <v>0</v>
      </c>
      <c r="V11" s="137">
        <v>0</v>
      </c>
      <c r="W11" s="136">
        <v>0</v>
      </c>
      <c r="X11" s="136">
        <v>0</v>
      </c>
      <c r="Y11" s="137">
        <v>0</v>
      </c>
      <c r="Z11" s="136">
        <v>0</v>
      </c>
      <c r="AA11" s="138">
        <v>0</v>
      </c>
      <c r="AB11" s="340">
        <f>Maint_L2_HR_JI*'MNT HR - Maintenance Time'!AB$33+Maint_L2_1stY_HR_JI*'MNT HR - Maintenance Time'!AB$34</f>
        <v>0</v>
      </c>
      <c r="AC11" s="341">
        <f>Maint_L2_HR_JI*'MNT HR - Maintenance Time'!AC$33+Maint_L2_1stY_HR_JI*'MNT HR - Maintenance Time'!AC$34</f>
        <v>0</v>
      </c>
      <c r="AD11" s="341">
        <f>Maint_L2_HR_JI*'MNT HR - Maintenance Time'!AD$33+Maint_L2_1stY_HR_JI*'MNT HR - Maintenance Time'!AD$34</f>
        <v>0</v>
      </c>
      <c r="AE11" s="342">
        <f ca="1">Maint_L2_HR_JI*'MNT HR - Maintenance Time'!AE$33+Maint_L2_1stY_HR_JI*'MNT HR - Maintenance Time'!AE$34</f>
        <v>0</v>
      </c>
      <c r="AF11" s="341">
        <f ca="1">Maint_L2_HR_JI*'MNT HR - Maintenance Time'!AF$33+Maint_L2_1stY_HR_JI*'MNT HR - Maintenance Time'!AF$34</f>
        <v>0</v>
      </c>
      <c r="AG11" s="341">
        <f ca="1">Maint_L2_HR_JI*'MNT HR - Maintenance Time'!AG$33+Maint_L2_1stY_HR_JI*'MNT HR - Maintenance Time'!AG$34</f>
        <v>0</v>
      </c>
      <c r="AH11" s="342">
        <f ca="1">Maint_L2_HR_JI*'MNT HR - Maintenance Time'!AH$33+Maint_L2_1stY_HR_JI*'MNT HR - Maintenance Time'!AH$34</f>
        <v>0</v>
      </c>
      <c r="AI11" s="341">
        <f ca="1">Maint_L2_HR_JI*'MNT HR - Maintenance Time'!AI$33+Maint_L2_1stY_HR_JI*'MNT HR - Maintenance Time'!AI$34</f>
        <v>0</v>
      </c>
      <c r="AJ11" s="341">
        <f ca="1">Maint_L2_HR_JI*'MNT HR - Maintenance Time'!AJ$33+Maint_L2_1stY_HR_JI*'MNT HR - Maintenance Time'!AJ$34</f>
        <v>0</v>
      </c>
      <c r="AK11" s="342">
        <f ca="1">Maint_L2_HR_JI*'MNT HR - Maintenance Time'!AK$33+Maint_L2_1stY_HR_JI*'MNT HR - Maintenance Time'!AK$34</f>
        <v>0</v>
      </c>
      <c r="AL11" s="341">
        <f ca="1">Maint_L2_HR_JI*'MNT HR - Maintenance Time'!AL$33+Maint_L2_1stY_HR_JI*'MNT HR - Maintenance Time'!AL$34</f>
        <v>0</v>
      </c>
      <c r="AM11" s="343">
        <f ca="1">Maint_L2_HR_JI*'MNT HR - Maintenance Time'!AM$33+Maint_L2_1stY_HR_JI*'MNT HR - Maintenance Time'!AM$34</f>
        <v>0</v>
      </c>
      <c r="AN11" s="340">
        <f ca="1">Maint_L2_HR_JI*'MNT HR - Maintenance Time'!AN$33+Maint_L2_1stY_HR_JI*'MNT HR - Maintenance Time'!AN$34</f>
        <v>0</v>
      </c>
      <c r="AO11" s="341">
        <f ca="1">Maint_L2_HR_JI*'MNT HR - Maintenance Time'!AO$33+Maint_L2_1stY_HR_JI*'MNT HR - Maintenance Time'!AO$34</f>
        <v>0</v>
      </c>
      <c r="AP11" s="341">
        <f ca="1">Maint_L2_HR_JI*'MNT HR - Maintenance Time'!AP$33+Maint_L2_1stY_HR_JI*'MNT HR - Maintenance Time'!AP$34</f>
        <v>0</v>
      </c>
      <c r="AQ11" s="342">
        <f ca="1">Maint_L2_HR_JI*'MNT HR - Maintenance Time'!AQ$33+Maint_L2_1stY_HR_JI*'MNT HR - Maintenance Time'!AQ$34</f>
        <v>0</v>
      </c>
      <c r="AR11" s="341">
        <f ca="1">Maint_L2_HR_JI*'MNT HR - Maintenance Time'!AR$33+Maint_L2_1stY_HR_JI*'MNT HR - Maintenance Time'!AR$34</f>
        <v>0</v>
      </c>
      <c r="AS11" s="341">
        <f ca="1">Maint_L2_HR_JI*'MNT HR - Maintenance Time'!AS$33+Maint_L2_1stY_HR_JI*'MNT HR - Maintenance Time'!AS$34</f>
        <v>0</v>
      </c>
      <c r="AT11" s="342">
        <f ca="1">Maint_L2_HR_JI*'MNT HR - Maintenance Time'!AT$33+Maint_L2_1stY_HR_JI*'MNT HR - Maintenance Time'!AT$34</f>
        <v>0</v>
      </c>
      <c r="AU11" s="341">
        <f ca="1">Maint_L2_HR_JI*'MNT HR - Maintenance Time'!AU$33+Maint_L2_1stY_HR_JI*'MNT HR - Maintenance Time'!AU$34</f>
        <v>0</v>
      </c>
      <c r="AV11" s="341">
        <f ca="1">Maint_L2_HR_JI*'MNT HR - Maintenance Time'!AV$33+Maint_L2_1stY_HR_JI*'MNT HR - Maintenance Time'!AV$34</f>
        <v>0</v>
      </c>
      <c r="AW11" s="342">
        <f ca="1">Maint_L2_HR_JI*'MNT HR - Maintenance Time'!AW$33+Maint_L2_1stY_HR_JI*'MNT HR - Maintenance Time'!AW$34</f>
        <v>0.3</v>
      </c>
      <c r="AX11" s="341">
        <f ca="1">Maint_L2_HR_JI*'MNT HR - Maintenance Time'!AX$33+Maint_L2_1stY_HR_JI*'MNT HR - Maintenance Time'!AX$34</f>
        <v>0.3</v>
      </c>
      <c r="AY11" s="343">
        <f ca="1">Maint_L2_HR_JI*'MNT HR - Maintenance Time'!AY$33+Maint_L2_1stY_HR_JI*'MNT HR - Maintenance Time'!AY$34</f>
        <v>0.3</v>
      </c>
      <c r="AZ11" s="340">
        <f ca="1">Maint_L2_HR_JI*'MNT HR - Maintenance Time'!AZ$33+Maint_L2_1stY_HR_JI*'MNT HR - Maintenance Time'!AZ$34</f>
        <v>0.3</v>
      </c>
      <c r="BA11" s="341">
        <f ca="1">Maint_L2_HR_JI*'MNT HR - Maintenance Time'!BA$33+Maint_L2_1stY_HR_JI*'MNT HR - Maintenance Time'!BA$34</f>
        <v>0.3</v>
      </c>
      <c r="BB11" s="341">
        <f ca="1">Maint_L2_HR_JI*'MNT HR - Maintenance Time'!BB$33+Maint_L2_1stY_HR_JI*'MNT HR - Maintenance Time'!BB$34</f>
        <v>0.3</v>
      </c>
      <c r="BC11" s="342">
        <f ca="1">Maint_L2_HR_JI*'MNT HR - Maintenance Time'!BC$33+Maint_L2_1stY_HR_JI*'MNT HR - Maintenance Time'!BC$34</f>
        <v>0.3</v>
      </c>
      <c r="BD11" s="341">
        <f ca="1">Maint_L2_HR_JI*'MNT HR - Maintenance Time'!BD$33+Maint_L2_1stY_HR_JI*'MNT HR - Maintenance Time'!BD$34</f>
        <v>0.3</v>
      </c>
      <c r="BE11" s="341">
        <f ca="1">Maint_L2_HR_JI*'MNT HR - Maintenance Time'!BE$33+Maint_L2_1stY_HR_JI*'MNT HR - Maintenance Time'!BE$34</f>
        <v>0.3</v>
      </c>
      <c r="BF11" s="342">
        <f ca="1">Maint_L2_HR_JI*'MNT HR - Maintenance Time'!BF$33+Maint_L2_1stY_HR_JI*'MNT HR - Maintenance Time'!BF$34</f>
        <v>0.3</v>
      </c>
      <c r="BG11" s="341">
        <f ca="1">Maint_L2_HR_JI*'MNT HR - Maintenance Time'!BG$33+Maint_L2_1stY_HR_JI*'MNT HR - Maintenance Time'!BG$34</f>
        <v>0.3</v>
      </c>
      <c r="BH11" s="341">
        <f ca="1">Maint_L2_HR_JI*'MNT HR - Maintenance Time'!BH$33+Maint_L2_1stY_HR_JI*'MNT HR - Maintenance Time'!BH$34</f>
        <v>0.3</v>
      </c>
      <c r="BI11" s="342">
        <f ca="1">Maint_L2_HR_JI*'MNT HR - Maintenance Time'!BI$33+Maint_L2_1stY_HR_JI*'MNT HR - Maintenance Time'!BI$34</f>
        <v>0.05</v>
      </c>
      <c r="BJ11" s="341">
        <f ca="1">Maint_L2_HR_JI*'MNT HR - Maintenance Time'!BJ$33+Maint_L2_1stY_HR_JI*'MNT HR - Maintenance Time'!BJ$34</f>
        <v>0.05</v>
      </c>
      <c r="BK11" s="343">
        <f ca="1">Maint_L2_HR_JI*'MNT HR - Maintenance Time'!BK$33+Maint_L2_1stY_HR_JI*'MNT HR - Maintenance Time'!BK$34</f>
        <v>0.05</v>
      </c>
      <c r="BL11" s="340">
        <f ca="1">Maint_L2_HR_JI*'MNT HR - Maintenance Time'!BL$33+Maint_L2_1stY_HR_JI*'MNT HR - Maintenance Time'!BL$34</f>
        <v>0.35</v>
      </c>
      <c r="BM11" s="341">
        <f ca="1">Maint_L2_HR_JI*'MNT HR - Maintenance Time'!BM$33+Maint_L2_1stY_HR_JI*'MNT HR - Maintenance Time'!BM$34</f>
        <v>0.35</v>
      </c>
      <c r="BN11" s="341">
        <f ca="1">Maint_L2_HR_JI*'MNT HR - Maintenance Time'!BN$33+Maint_L2_1stY_HR_JI*'MNT HR - Maintenance Time'!BN$34</f>
        <v>0.35</v>
      </c>
      <c r="BO11" s="342">
        <f ca="1">Maint_L2_HR_JI*'MNT HR - Maintenance Time'!BO$33+Maint_L2_1stY_HR_JI*'MNT HR - Maintenance Time'!BO$34</f>
        <v>0.35</v>
      </c>
      <c r="BP11" s="341">
        <f ca="1">Maint_L2_HR_JI*'MNT HR - Maintenance Time'!BP$33+Maint_L2_1stY_HR_JI*'MNT HR - Maintenance Time'!BP$34</f>
        <v>0.35</v>
      </c>
      <c r="BQ11" s="341">
        <f ca="1">Maint_L2_HR_JI*'MNT HR - Maintenance Time'!BQ$33+Maint_L2_1stY_HR_JI*'MNT HR - Maintenance Time'!BQ$34</f>
        <v>0.35</v>
      </c>
      <c r="BR11" s="342">
        <f ca="1">Maint_L2_HR_JI*'MNT HR - Maintenance Time'!BR$33+Maint_L2_1stY_HR_JI*'MNT HR - Maintenance Time'!BR$34</f>
        <v>0.60499999999999998</v>
      </c>
      <c r="BS11" s="341">
        <f ca="1">Maint_L2_HR_JI*'MNT HR - Maintenance Time'!BS$33+Maint_L2_1stY_HR_JI*'MNT HR - Maintenance Time'!BS$34</f>
        <v>0.60499999999999998</v>
      </c>
      <c r="BT11" s="341">
        <f ca="1">Maint_L2_HR_JI*'MNT HR - Maintenance Time'!BT$33+Maint_L2_1stY_HR_JI*'MNT HR - Maintenance Time'!BT$34</f>
        <v>0.60499999999999998</v>
      </c>
      <c r="BU11" s="342">
        <f ca="1">Maint_L2_HR_JI*'MNT HR - Maintenance Time'!BU$33+Maint_L2_1stY_HR_JI*'MNT HR - Maintenance Time'!BU$34</f>
        <v>0.60499999999999998</v>
      </c>
      <c r="BV11" s="341">
        <f ca="1">Maint_L2_HR_JI*'MNT HR - Maintenance Time'!BV$33+Maint_L2_1stY_HR_JI*'MNT HR - Maintenance Time'!BV$34</f>
        <v>0.60499999999999998</v>
      </c>
      <c r="BW11" s="343">
        <f ca="1">Maint_L2_HR_JI*'MNT HR - Maintenance Time'!BW$33+Maint_L2_1stY_HR_JI*'MNT HR - Maintenance Time'!BW$34</f>
        <v>0.60499999999999998</v>
      </c>
      <c r="BX11" s="340">
        <f ca="1">Maint_L2_HR_JI*'MNT HR - Maintenance Time'!BX$33+Maint_L2_1stY_HR_JI*'MNT HR - Maintenance Time'!BX$34</f>
        <v>0.35499999999999998</v>
      </c>
      <c r="BY11" s="341">
        <f ca="1">Maint_L2_HR_JI*'MNT HR - Maintenance Time'!BY$33+Maint_L2_1stY_HR_JI*'MNT HR - Maintenance Time'!BY$34</f>
        <v>0.35499999999999998</v>
      </c>
      <c r="BZ11" s="341">
        <f ca="1">Maint_L2_HR_JI*'MNT HR - Maintenance Time'!BZ$33+Maint_L2_1stY_HR_JI*'MNT HR - Maintenance Time'!BZ$34</f>
        <v>0.35499999999999998</v>
      </c>
      <c r="CA11" s="342">
        <f ca="1">Maint_L2_HR_JI*'MNT HR - Maintenance Time'!CA$33+Maint_L2_1stY_HR_JI*'MNT HR - Maintenance Time'!CA$34</f>
        <v>1.2549999999999999</v>
      </c>
      <c r="CB11" s="341">
        <f ca="1">Maint_L2_HR_JI*'MNT HR - Maintenance Time'!CB$33+Maint_L2_1stY_HR_JI*'MNT HR - Maintenance Time'!CB$34</f>
        <v>1.2549999999999999</v>
      </c>
      <c r="CC11" s="341">
        <f ca="1">Maint_L2_HR_JI*'MNT HR - Maintenance Time'!CC$33+Maint_L2_1stY_HR_JI*'MNT HR - Maintenance Time'!CC$34</f>
        <v>1.2549999999999999</v>
      </c>
      <c r="CD11" s="342">
        <f ca="1">Maint_L2_HR_JI*'MNT HR - Maintenance Time'!CD$33+Maint_L2_1stY_HR_JI*'MNT HR - Maintenance Time'!CD$34</f>
        <v>1.4924999999999999</v>
      </c>
      <c r="CE11" s="341">
        <f ca="1">Maint_L2_HR_JI*'MNT HR - Maintenance Time'!CE$33+Maint_L2_1stY_HR_JI*'MNT HR - Maintenance Time'!CE$34</f>
        <v>1.4924999999999999</v>
      </c>
      <c r="CF11" s="341">
        <f ca="1">Maint_L2_HR_JI*'MNT HR - Maintenance Time'!CF$33+Maint_L2_1stY_HR_JI*'MNT HR - Maintenance Time'!CF$34</f>
        <v>1.4924999999999999</v>
      </c>
      <c r="CG11" s="342">
        <f ca="1">Maint_L2_HR_JI*'MNT HR - Maintenance Time'!CG$33+Maint_L2_1stY_HR_JI*'MNT HR - Maintenance Time'!CG$34</f>
        <v>1.4924999999999999</v>
      </c>
      <c r="CH11" s="341">
        <f ca="1">Maint_L2_HR_JI*'MNT HR - Maintenance Time'!CH$33+Maint_L2_1stY_HR_JI*'MNT HR - Maintenance Time'!CH$34</f>
        <v>1.4924999999999999</v>
      </c>
      <c r="CI11" s="343">
        <f ca="1">Maint_L2_HR_JI*'MNT HR - Maintenance Time'!CI$33+Maint_L2_1stY_HR_JI*'MNT HR - Maintenance Time'!CI$34</f>
        <v>1.4924999999999999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v>0</v>
      </c>
      <c r="E12" s="136">
        <v>0</v>
      </c>
      <c r="F12" s="136">
        <v>0</v>
      </c>
      <c r="G12" s="137">
        <v>0</v>
      </c>
      <c r="H12" s="136">
        <v>0</v>
      </c>
      <c r="I12" s="136">
        <v>0</v>
      </c>
      <c r="J12" s="137">
        <v>0</v>
      </c>
      <c r="K12" s="136">
        <v>0</v>
      </c>
      <c r="L12" s="136">
        <v>0</v>
      </c>
      <c r="M12" s="137">
        <v>0</v>
      </c>
      <c r="N12" s="136">
        <v>0</v>
      </c>
      <c r="O12" s="138">
        <v>0</v>
      </c>
      <c r="P12" s="135">
        <v>0</v>
      </c>
      <c r="Q12" s="136">
        <v>0</v>
      </c>
      <c r="R12" s="136">
        <v>0</v>
      </c>
      <c r="S12" s="137">
        <v>0</v>
      </c>
      <c r="T12" s="136">
        <v>0</v>
      </c>
      <c r="U12" s="136">
        <v>0</v>
      </c>
      <c r="V12" s="137">
        <v>0</v>
      </c>
      <c r="W12" s="136">
        <v>0</v>
      </c>
      <c r="X12" s="136">
        <v>0</v>
      </c>
      <c r="Y12" s="137">
        <v>0</v>
      </c>
      <c r="Z12" s="136">
        <v>0</v>
      </c>
      <c r="AA12" s="138">
        <v>0</v>
      </c>
      <c r="AB12" s="340">
        <f>'MNT HR - Maintenance Time'!AB$35*Level_1_Maint_Ratio/4</f>
        <v>0</v>
      </c>
      <c r="AC12" s="341">
        <f>'MNT HR - Maintenance Time'!AC$35*Level_1_Maint_Ratio/4</f>
        <v>0</v>
      </c>
      <c r="AD12" s="341">
        <f>'MNT HR - Maintenance Time'!AD$35*Level_1_Maint_Ratio/4</f>
        <v>0</v>
      </c>
      <c r="AE12" s="342">
        <f ca="1">'MNT HR - Maintenance Time'!AE$35*Level_1_Maint_Ratio/4</f>
        <v>0</v>
      </c>
      <c r="AF12" s="341">
        <f ca="1">'MNT HR - Maintenance Time'!AF$35*Level_1_Maint_Ratio/4</f>
        <v>0</v>
      </c>
      <c r="AG12" s="341">
        <f ca="1">'MNT HR - Maintenance Time'!AG$35*Level_1_Maint_Ratio/4</f>
        <v>0</v>
      </c>
      <c r="AH12" s="342">
        <f ca="1">'MNT HR - Maintenance Time'!AH$35*Level_1_Maint_Ratio/4</f>
        <v>0</v>
      </c>
      <c r="AI12" s="341">
        <f ca="1">'MNT HR - Maintenance Time'!AI$35*Level_1_Maint_Ratio/4</f>
        <v>0</v>
      </c>
      <c r="AJ12" s="341">
        <f ca="1">'MNT HR - Maintenance Time'!AJ$35*Level_1_Maint_Ratio/4</f>
        <v>0</v>
      </c>
      <c r="AK12" s="342">
        <f ca="1">'MNT HR - Maintenance Time'!AK$35*Level_1_Maint_Ratio/4</f>
        <v>0</v>
      </c>
      <c r="AL12" s="341">
        <f ca="1">'MNT HR - Maintenance Time'!AL$35*Level_1_Maint_Ratio/4</f>
        <v>0</v>
      </c>
      <c r="AM12" s="343">
        <f ca="1">'MNT HR - Maintenance Time'!AM$35*Level_1_Maint_Ratio/4</f>
        <v>0</v>
      </c>
      <c r="AN12" s="340">
        <f ca="1">'MNT HR - Maintenance Time'!AN$35*Level_1_Maint_Ratio/4</f>
        <v>0</v>
      </c>
      <c r="AO12" s="341">
        <f ca="1">'MNT HR - Maintenance Time'!AO$35*Level_1_Maint_Ratio/4</f>
        <v>0</v>
      </c>
      <c r="AP12" s="341">
        <f ca="1">'MNT HR - Maintenance Time'!AP$35*Level_1_Maint_Ratio/4</f>
        <v>0</v>
      </c>
      <c r="AQ12" s="342">
        <f ca="1">'MNT HR - Maintenance Time'!AQ$35*Level_1_Maint_Ratio/4</f>
        <v>0</v>
      </c>
      <c r="AR12" s="341">
        <f ca="1">'MNT HR - Maintenance Time'!AR$35*Level_1_Maint_Ratio/4</f>
        <v>0</v>
      </c>
      <c r="AS12" s="341">
        <f ca="1">'MNT HR - Maintenance Time'!AS$35*Level_1_Maint_Ratio/4</f>
        <v>0</v>
      </c>
      <c r="AT12" s="342">
        <f ca="1">'MNT HR - Maintenance Time'!AT$35*Level_1_Maint_Ratio/4</f>
        <v>0</v>
      </c>
      <c r="AU12" s="341">
        <f ca="1">'MNT HR - Maintenance Time'!AU$35*Level_1_Maint_Ratio/4</f>
        <v>0</v>
      </c>
      <c r="AV12" s="341">
        <f ca="1">'MNT HR - Maintenance Time'!AV$35*Level_1_Maint_Ratio/4</f>
        <v>0</v>
      </c>
      <c r="AW12" s="342">
        <f ca="1">'MNT HR - Maintenance Time'!AW$35*Level_1_Maint_Ratio/4</f>
        <v>0.41250000000000003</v>
      </c>
      <c r="AX12" s="341">
        <f ca="1">'MNT HR - Maintenance Time'!AX$35*Level_1_Maint_Ratio/4</f>
        <v>0.41250000000000003</v>
      </c>
      <c r="AY12" s="343">
        <f ca="1">'MNT HR - Maintenance Time'!AY$35*Level_1_Maint_Ratio/4</f>
        <v>0.41250000000000003</v>
      </c>
      <c r="AZ12" s="340">
        <f ca="1">'MNT HR - Maintenance Time'!AZ$35*Level_1_Maint_Ratio/4</f>
        <v>0.41250000000000003</v>
      </c>
      <c r="BA12" s="341">
        <f ca="1">'MNT HR - Maintenance Time'!BA$35*Level_1_Maint_Ratio/4</f>
        <v>0.41250000000000003</v>
      </c>
      <c r="BB12" s="341">
        <f ca="1">'MNT HR - Maintenance Time'!BB$35*Level_1_Maint_Ratio/4</f>
        <v>0.41250000000000003</v>
      </c>
      <c r="BC12" s="342">
        <f ca="1">'MNT HR - Maintenance Time'!BC$35*Level_1_Maint_Ratio/4</f>
        <v>0.41250000000000003</v>
      </c>
      <c r="BD12" s="341">
        <f ca="1">'MNT HR - Maintenance Time'!BD$35*Level_1_Maint_Ratio/4</f>
        <v>0.41250000000000003</v>
      </c>
      <c r="BE12" s="341">
        <f ca="1">'MNT HR - Maintenance Time'!BE$35*Level_1_Maint_Ratio/4</f>
        <v>0.41250000000000003</v>
      </c>
      <c r="BF12" s="342">
        <f ca="1">'MNT HR - Maintenance Time'!BF$35*Level_1_Maint_Ratio/4</f>
        <v>0.41250000000000003</v>
      </c>
      <c r="BG12" s="341">
        <f ca="1">'MNT HR - Maintenance Time'!BG$35*Level_1_Maint_Ratio/4</f>
        <v>0.41250000000000003</v>
      </c>
      <c r="BH12" s="341">
        <f ca="1">'MNT HR - Maintenance Time'!BH$35*Level_1_Maint_Ratio/4</f>
        <v>0.41250000000000003</v>
      </c>
      <c r="BI12" s="342">
        <f ca="1">'MNT HR - Maintenance Time'!BI$35*Level_1_Maint_Ratio/4</f>
        <v>0.41250000000000003</v>
      </c>
      <c r="BJ12" s="341">
        <f ca="1">'MNT HR - Maintenance Time'!BJ$35*Level_1_Maint_Ratio/4</f>
        <v>0.41250000000000003</v>
      </c>
      <c r="BK12" s="343">
        <f ca="1">'MNT HR - Maintenance Time'!BK$35*Level_1_Maint_Ratio/4</f>
        <v>0.41250000000000003</v>
      </c>
      <c r="BL12" s="340">
        <f ca="1">'MNT HR - Maintenance Time'!BL$35*Level_1_Maint_Ratio/4</f>
        <v>0.82500000000000007</v>
      </c>
      <c r="BM12" s="341">
        <f ca="1">'MNT HR - Maintenance Time'!BM$35*Level_1_Maint_Ratio/4</f>
        <v>0.82500000000000007</v>
      </c>
      <c r="BN12" s="341">
        <f ca="1">'MNT HR - Maintenance Time'!BN$35*Level_1_Maint_Ratio/4</f>
        <v>0.82500000000000007</v>
      </c>
      <c r="BO12" s="342">
        <f ca="1">'MNT HR - Maintenance Time'!BO$35*Level_1_Maint_Ratio/4</f>
        <v>0.82500000000000007</v>
      </c>
      <c r="BP12" s="341">
        <f ca="1">'MNT HR - Maintenance Time'!BP$35*Level_1_Maint_Ratio/4</f>
        <v>0.82500000000000007</v>
      </c>
      <c r="BQ12" s="341">
        <f ca="1">'MNT HR - Maintenance Time'!BQ$35*Level_1_Maint_Ratio/4</f>
        <v>0.82500000000000007</v>
      </c>
      <c r="BR12" s="342">
        <f ca="1">'MNT HR - Maintenance Time'!BR$35*Level_1_Maint_Ratio/4</f>
        <v>1.1625000000000001</v>
      </c>
      <c r="BS12" s="341">
        <f ca="1">'MNT HR - Maintenance Time'!BS$35*Level_1_Maint_Ratio/4</f>
        <v>1.1625000000000001</v>
      </c>
      <c r="BT12" s="341">
        <f ca="1">'MNT HR - Maintenance Time'!BT$35*Level_1_Maint_Ratio/4</f>
        <v>1.1625000000000001</v>
      </c>
      <c r="BU12" s="342">
        <f ca="1">'MNT HR - Maintenance Time'!BU$35*Level_1_Maint_Ratio/4</f>
        <v>1.1625000000000001</v>
      </c>
      <c r="BV12" s="341">
        <f ca="1">'MNT HR - Maintenance Time'!BV$35*Level_1_Maint_Ratio/4</f>
        <v>1.1625000000000001</v>
      </c>
      <c r="BW12" s="343">
        <f ca="1">'MNT HR - Maintenance Time'!BW$35*Level_1_Maint_Ratio/4</f>
        <v>1.1625000000000001</v>
      </c>
      <c r="BX12" s="340">
        <f ca="1">'MNT HR - Maintenance Time'!BX$35*Level_1_Maint_Ratio/4</f>
        <v>1.1625000000000001</v>
      </c>
      <c r="BY12" s="341">
        <f ca="1">'MNT HR - Maintenance Time'!BY$35*Level_1_Maint_Ratio/4</f>
        <v>1.1625000000000001</v>
      </c>
      <c r="BZ12" s="341">
        <f ca="1">'MNT HR - Maintenance Time'!BZ$35*Level_1_Maint_Ratio/4</f>
        <v>1.1625000000000001</v>
      </c>
      <c r="CA12" s="342">
        <f ca="1">'MNT HR - Maintenance Time'!CA$35*Level_1_Maint_Ratio/4</f>
        <v>3.0375000000000001</v>
      </c>
      <c r="CB12" s="341">
        <f ca="1">'MNT HR - Maintenance Time'!CB$35*Level_1_Maint_Ratio/4</f>
        <v>3.0375000000000001</v>
      </c>
      <c r="CC12" s="341">
        <f ca="1">'MNT HR - Maintenance Time'!CC$35*Level_1_Maint_Ratio/4</f>
        <v>3.0375000000000001</v>
      </c>
      <c r="CD12" s="342">
        <f ca="1">'MNT HR - Maintenance Time'!CD$35*Level_1_Maint_Ratio/4</f>
        <v>4.3500000000000005</v>
      </c>
      <c r="CE12" s="341">
        <f ca="1">'MNT HR - Maintenance Time'!CE$35*Level_1_Maint_Ratio/4</f>
        <v>4.3500000000000005</v>
      </c>
      <c r="CF12" s="341">
        <f ca="1">'MNT HR - Maintenance Time'!CF$35*Level_1_Maint_Ratio/4</f>
        <v>4.3500000000000005</v>
      </c>
      <c r="CG12" s="342">
        <f ca="1">'MNT HR - Maintenance Time'!CG$35*Level_1_Maint_Ratio/4</f>
        <v>4.3500000000000005</v>
      </c>
      <c r="CH12" s="341">
        <f ca="1">'MNT HR - Maintenance Time'!CH$35*Level_1_Maint_Ratio/4</f>
        <v>4.3500000000000005</v>
      </c>
      <c r="CI12" s="343">
        <f ca="1">'MNT HR - Maintenance Time'!CI$35*Level_1_Maint_Ratio/4</f>
        <v>4.3500000000000005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v>0</v>
      </c>
      <c r="E13" s="136">
        <v>0</v>
      </c>
      <c r="F13" s="136">
        <v>0</v>
      </c>
      <c r="G13" s="137">
        <v>0</v>
      </c>
      <c r="H13" s="136">
        <v>0</v>
      </c>
      <c r="I13" s="136">
        <v>0</v>
      </c>
      <c r="J13" s="137">
        <v>0</v>
      </c>
      <c r="K13" s="136">
        <v>0</v>
      </c>
      <c r="L13" s="136">
        <v>0</v>
      </c>
      <c r="M13" s="137">
        <v>0</v>
      </c>
      <c r="N13" s="136">
        <v>0</v>
      </c>
      <c r="O13" s="138">
        <v>0</v>
      </c>
      <c r="P13" s="135">
        <v>0</v>
      </c>
      <c r="Q13" s="136">
        <v>0</v>
      </c>
      <c r="R13" s="136">
        <v>0</v>
      </c>
      <c r="S13" s="137">
        <v>0</v>
      </c>
      <c r="T13" s="136">
        <v>0</v>
      </c>
      <c r="U13" s="136">
        <v>0</v>
      </c>
      <c r="V13" s="137">
        <v>0</v>
      </c>
      <c r="W13" s="136">
        <v>0</v>
      </c>
      <c r="X13" s="136">
        <v>0</v>
      </c>
      <c r="Y13" s="137">
        <v>0</v>
      </c>
      <c r="Z13" s="136">
        <v>0</v>
      </c>
      <c r="AA13" s="138">
        <v>0</v>
      </c>
      <c r="AB13" s="340">
        <f>Maint_L2_SC_DE*'MNT HR - Maintenance Time'!AB$33+Maint_L2_1stY_SC_DE*'MNT HR - Maintenance Time'!AB$34</f>
        <v>0</v>
      </c>
      <c r="AC13" s="341">
        <f>Maint_L2_SC_DE*'MNT HR - Maintenance Time'!AC$33+Maint_L2_1stY_SC_DE*'MNT HR - Maintenance Time'!AC$34</f>
        <v>0</v>
      </c>
      <c r="AD13" s="341">
        <f>Maint_L2_SC_DE*'MNT HR - Maintenance Time'!AD$33+Maint_L2_1stY_SC_DE*'MNT HR - Maintenance Time'!AD$34</f>
        <v>0</v>
      </c>
      <c r="AE13" s="342">
        <f ca="1">Maint_L2_SC_DE*'MNT HR - Maintenance Time'!AE$33+Maint_L2_1stY_SC_DE*'MNT HR - Maintenance Time'!AE$34</f>
        <v>0</v>
      </c>
      <c r="AF13" s="341">
        <f ca="1">Maint_L2_SC_DE*'MNT HR - Maintenance Time'!AF$33+Maint_L2_1stY_SC_DE*'MNT HR - Maintenance Time'!AF$34</f>
        <v>0</v>
      </c>
      <c r="AG13" s="341">
        <f ca="1">Maint_L2_SC_DE*'MNT HR - Maintenance Time'!AG$33+Maint_L2_1stY_SC_DE*'MNT HR - Maintenance Time'!AG$34</f>
        <v>0</v>
      </c>
      <c r="AH13" s="342">
        <f ca="1">Maint_L2_SC_DE*'MNT HR - Maintenance Time'!AH$33+Maint_L2_1stY_SC_DE*'MNT HR - Maintenance Time'!AH$34</f>
        <v>0</v>
      </c>
      <c r="AI13" s="341">
        <f ca="1">Maint_L2_SC_DE*'MNT HR - Maintenance Time'!AI$33+Maint_L2_1stY_SC_DE*'MNT HR - Maintenance Time'!AI$34</f>
        <v>0</v>
      </c>
      <c r="AJ13" s="341">
        <f ca="1">Maint_L2_SC_DE*'MNT HR - Maintenance Time'!AJ$33+Maint_L2_1stY_SC_DE*'MNT HR - Maintenance Time'!AJ$34</f>
        <v>0</v>
      </c>
      <c r="AK13" s="342">
        <f ca="1">Maint_L2_SC_DE*'MNT HR - Maintenance Time'!AK$33+Maint_L2_1stY_SC_DE*'MNT HR - Maintenance Time'!AK$34</f>
        <v>0</v>
      </c>
      <c r="AL13" s="341">
        <f ca="1">Maint_L2_SC_DE*'MNT HR - Maintenance Time'!AL$33+Maint_L2_1stY_SC_DE*'MNT HR - Maintenance Time'!AL$34</f>
        <v>0</v>
      </c>
      <c r="AM13" s="343">
        <f ca="1">Maint_L2_SC_DE*'MNT HR - Maintenance Time'!AM$33+Maint_L2_1stY_SC_DE*'MNT HR - Maintenance Time'!AM$34</f>
        <v>0</v>
      </c>
      <c r="AN13" s="340">
        <f ca="1">Maint_L2_SC_DE*'MNT HR - Maintenance Time'!AN$33+Maint_L2_1stY_SC_DE*'MNT HR - Maintenance Time'!AN$34</f>
        <v>0</v>
      </c>
      <c r="AO13" s="341">
        <f ca="1">Maint_L2_SC_DE*'MNT HR - Maintenance Time'!AO$33+Maint_L2_1stY_SC_DE*'MNT HR - Maintenance Time'!AO$34</f>
        <v>0</v>
      </c>
      <c r="AP13" s="341">
        <f ca="1">Maint_L2_SC_DE*'MNT HR - Maintenance Time'!AP$33+Maint_L2_1stY_SC_DE*'MNT HR - Maintenance Time'!AP$34</f>
        <v>0</v>
      </c>
      <c r="AQ13" s="342">
        <f ca="1">Maint_L2_SC_DE*'MNT HR - Maintenance Time'!AQ$33+Maint_L2_1stY_SC_DE*'MNT HR - Maintenance Time'!AQ$34</f>
        <v>0</v>
      </c>
      <c r="AR13" s="341">
        <f ca="1">Maint_L2_SC_DE*'MNT HR - Maintenance Time'!AR$33+Maint_L2_1stY_SC_DE*'MNT HR - Maintenance Time'!AR$34</f>
        <v>0</v>
      </c>
      <c r="AS13" s="341">
        <f ca="1">Maint_L2_SC_DE*'MNT HR - Maintenance Time'!AS$33+Maint_L2_1stY_SC_DE*'MNT HR - Maintenance Time'!AS$34</f>
        <v>0</v>
      </c>
      <c r="AT13" s="342">
        <f ca="1">Maint_L2_SC_DE*'MNT HR - Maintenance Time'!AT$33+Maint_L2_1stY_SC_DE*'MNT HR - Maintenance Time'!AT$34</f>
        <v>0</v>
      </c>
      <c r="AU13" s="341">
        <f ca="1">Maint_L2_SC_DE*'MNT HR - Maintenance Time'!AU$33+Maint_L2_1stY_SC_DE*'MNT HR - Maintenance Time'!AU$34</f>
        <v>0</v>
      </c>
      <c r="AV13" s="341">
        <f ca="1">Maint_L2_SC_DE*'MNT HR - Maintenance Time'!AV$33+Maint_L2_1stY_SC_DE*'MNT HR - Maintenance Time'!AV$34</f>
        <v>0</v>
      </c>
      <c r="AW13" s="342">
        <f ca="1">Maint_L2_SC_DE*'MNT HR - Maintenance Time'!AW$33+Maint_L2_1stY_SC_DE*'MNT HR - Maintenance Time'!AW$34</f>
        <v>0.05</v>
      </c>
      <c r="AX13" s="341">
        <f ca="1">Maint_L2_SC_DE*'MNT HR - Maintenance Time'!AX$33+Maint_L2_1stY_SC_DE*'MNT HR - Maintenance Time'!AX$34</f>
        <v>0.05</v>
      </c>
      <c r="AY13" s="343">
        <f ca="1">Maint_L2_SC_DE*'MNT HR - Maintenance Time'!AY$33+Maint_L2_1stY_SC_DE*'MNT HR - Maintenance Time'!AY$34</f>
        <v>0.05</v>
      </c>
      <c r="AZ13" s="340">
        <f ca="1">Maint_L2_SC_DE*'MNT HR - Maintenance Time'!AZ$33+Maint_L2_1stY_SC_DE*'MNT HR - Maintenance Time'!AZ$34</f>
        <v>0.05</v>
      </c>
      <c r="BA13" s="341">
        <f ca="1">Maint_L2_SC_DE*'MNT HR - Maintenance Time'!BA$33+Maint_L2_1stY_SC_DE*'MNT HR - Maintenance Time'!BA$34</f>
        <v>0.05</v>
      </c>
      <c r="BB13" s="341">
        <f ca="1">Maint_L2_SC_DE*'MNT HR - Maintenance Time'!BB$33+Maint_L2_1stY_SC_DE*'MNT HR - Maintenance Time'!BB$34</f>
        <v>0.05</v>
      </c>
      <c r="BC13" s="342">
        <f ca="1">Maint_L2_SC_DE*'MNT HR - Maintenance Time'!BC$33+Maint_L2_1stY_SC_DE*'MNT HR - Maintenance Time'!BC$34</f>
        <v>0.05</v>
      </c>
      <c r="BD13" s="341">
        <f ca="1">Maint_L2_SC_DE*'MNT HR - Maintenance Time'!BD$33+Maint_L2_1stY_SC_DE*'MNT HR - Maintenance Time'!BD$34</f>
        <v>0.05</v>
      </c>
      <c r="BE13" s="341">
        <f ca="1">Maint_L2_SC_DE*'MNT HR - Maintenance Time'!BE$33+Maint_L2_1stY_SC_DE*'MNT HR - Maintenance Time'!BE$34</f>
        <v>0.05</v>
      </c>
      <c r="BF13" s="342">
        <f ca="1">Maint_L2_SC_DE*'MNT HR - Maintenance Time'!BF$33+Maint_L2_1stY_SC_DE*'MNT HR - Maintenance Time'!BF$34</f>
        <v>0.05</v>
      </c>
      <c r="BG13" s="341">
        <f ca="1">Maint_L2_SC_DE*'MNT HR - Maintenance Time'!BG$33+Maint_L2_1stY_SC_DE*'MNT HR - Maintenance Time'!BG$34</f>
        <v>0.05</v>
      </c>
      <c r="BH13" s="341">
        <f ca="1">Maint_L2_SC_DE*'MNT HR - Maintenance Time'!BH$33+Maint_L2_1stY_SC_DE*'MNT HR - Maintenance Time'!BH$34</f>
        <v>0.05</v>
      </c>
      <c r="BI13" s="342">
        <f ca="1">Maint_L2_SC_DE*'MNT HR - Maintenance Time'!BI$33+Maint_L2_1stY_SC_DE*'MNT HR - Maintenance Time'!BI$34</f>
        <v>0</v>
      </c>
      <c r="BJ13" s="341">
        <f ca="1">Maint_L2_SC_DE*'MNT HR - Maintenance Time'!BJ$33+Maint_L2_1stY_SC_DE*'MNT HR - Maintenance Time'!BJ$34</f>
        <v>0</v>
      </c>
      <c r="BK13" s="343">
        <f ca="1">Maint_L2_SC_DE*'MNT HR - Maintenance Time'!BK$33+Maint_L2_1stY_SC_DE*'MNT HR - Maintenance Time'!BK$34</f>
        <v>0</v>
      </c>
      <c r="BL13" s="340">
        <f ca="1">Maint_L2_SC_DE*'MNT HR - Maintenance Time'!BL$33+Maint_L2_1stY_SC_DE*'MNT HR - Maintenance Time'!BL$34</f>
        <v>0.05</v>
      </c>
      <c r="BM13" s="341">
        <f ca="1">Maint_L2_SC_DE*'MNT HR - Maintenance Time'!BM$33+Maint_L2_1stY_SC_DE*'MNT HR - Maintenance Time'!BM$34</f>
        <v>0.05</v>
      </c>
      <c r="BN13" s="341">
        <f ca="1">Maint_L2_SC_DE*'MNT HR - Maintenance Time'!BN$33+Maint_L2_1stY_SC_DE*'MNT HR - Maintenance Time'!BN$34</f>
        <v>0.05</v>
      </c>
      <c r="BO13" s="342">
        <f ca="1">Maint_L2_SC_DE*'MNT HR - Maintenance Time'!BO$33+Maint_L2_1stY_SC_DE*'MNT HR - Maintenance Time'!BO$34</f>
        <v>0.05</v>
      </c>
      <c r="BP13" s="341">
        <f ca="1">Maint_L2_SC_DE*'MNT HR - Maintenance Time'!BP$33+Maint_L2_1stY_SC_DE*'MNT HR - Maintenance Time'!BP$34</f>
        <v>0.05</v>
      </c>
      <c r="BQ13" s="341">
        <f ca="1">Maint_L2_SC_DE*'MNT HR - Maintenance Time'!BQ$33+Maint_L2_1stY_SC_DE*'MNT HR - Maintenance Time'!BQ$34</f>
        <v>0.05</v>
      </c>
      <c r="BR13" s="342">
        <f ca="1">Maint_L2_SC_DE*'MNT HR - Maintenance Time'!BR$33+Maint_L2_1stY_SC_DE*'MNT HR - Maintenance Time'!BR$34</f>
        <v>9.2500000000000013E-2</v>
      </c>
      <c r="BS13" s="341">
        <f ca="1">Maint_L2_SC_DE*'MNT HR - Maintenance Time'!BS$33+Maint_L2_1stY_SC_DE*'MNT HR - Maintenance Time'!BS$34</f>
        <v>9.2500000000000013E-2</v>
      </c>
      <c r="BT13" s="341">
        <f ca="1">Maint_L2_SC_DE*'MNT HR - Maintenance Time'!BT$33+Maint_L2_1stY_SC_DE*'MNT HR - Maintenance Time'!BT$34</f>
        <v>9.2500000000000013E-2</v>
      </c>
      <c r="BU13" s="342">
        <f ca="1">Maint_L2_SC_DE*'MNT HR - Maintenance Time'!BU$33+Maint_L2_1stY_SC_DE*'MNT HR - Maintenance Time'!BU$34</f>
        <v>9.2500000000000013E-2</v>
      </c>
      <c r="BV13" s="341">
        <f ca="1">Maint_L2_SC_DE*'MNT HR - Maintenance Time'!BV$33+Maint_L2_1stY_SC_DE*'MNT HR - Maintenance Time'!BV$34</f>
        <v>9.2500000000000013E-2</v>
      </c>
      <c r="BW13" s="343">
        <f ca="1">Maint_L2_SC_DE*'MNT HR - Maintenance Time'!BW$33+Maint_L2_1stY_SC_DE*'MNT HR - Maintenance Time'!BW$34</f>
        <v>9.2500000000000013E-2</v>
      </c>
      <c r="BX13" s="340">
        <f ca="1">Maint_L2_SC_DE*'MNT HR - Maintenance Time'!BX$33+Maint_L2_1stY_SC_DE*'MNT HR - Maintenance Time'!BX$34</f>
        <v>4.2500000000000003E-2</v>
      </c>
      <c r="BY13" s="341">
        <f ca="1">Maint_L2_SC_DE*'MNT HR - Maintenance Time'!BY$33+Maint_L2_1stY_SC_DE*'MNT HR - Maintenance Time'!BY$34</f>
        <v>4.2500000000000003E-2</v>
      </c>
      <c r="BZ13" s="341">
        <f ca="1">Maint_L2_SC_DE*'MNT HR - Maintenance Time'!BZ$33+Maint_L2_1stY_SC_DE*'MNT HR - Maintenance Time'!BZ$34</f>
        <v>4.2500000000000003E-2</v>
      </c>
      <c r="CA13" s="342">
        <f ca="1">Maint_L2_SC_DE*'MNT HR - Maintenance Time'!CA$33+Maint_L2_1stY_SC_DE*'MNT HR - Maintenance Time'!CA$34</f>
        <v>0.1925</v>
      </c>
      <c r="CB13" s="341">
        <f ca="1">Maint_L2_SC_DE*'MNT HR - Maintenance Time'!CB$33+Maint_L2_1stY_SC_DE*'MNT HR - Maintenance Time'!CB$34</f>
        <v>0.1925</v>
      </c>
      <c r="CC13" s="341">
        <f ca="1">Maint_L2_SC_DE*'MNT HR - Maintenance Time'!CC$33+Maint_L2_1stY_SC_DE*'MNT HR - Maintenance Time'!CC$34</f>
        <v>0.1925</v>
      </c>
      <c r="CD13" s="342">
        <f ca="1">Maint_L2_SC_DE*'MNT HR - Maintenance Time'!CD$33+Maint_L2_1stY_SC_DE*'MNT HR - Maintenance Time'!CD$34</f>
        <v>0.22500000000000001</v>
      </c>
      <c r="CE13" s="341">
        <f ca="1">Maint_L2_SC_DE*'MNT HR - Maintenance Time'!CE$33+Maint_L2_1stY_SC_DE*'MNT HR - Maintenance Time'!CE$34</f>
        <v>0.22500000000000001</v>
      </c>
      <c r="CF13" s="341">
        <f ca="1">Maint_L2_SC_DE*'MNT HR - Maintenance Time'!CF$33+Maint_L2_1stY_SC_DE*'MNT HR - Maintenance Time'!CF$34</f>
        <v>0.22500000000000001</v>
      </c>
      <c r="CG13" s="342">
        <f ca="1">Maint_L2_SC_DE*'MNT HR - Maintenance Time'!CG$33+Maint_L2_1stY_SC_DE*'MNT HR - Maintenance Time'!CG$34</f>
        <v>0.22500000000000001</v>
      </c>
      <c r="CH13" s="341">
        <f ca="1">Maint_L2_SC_DE*'MNT HR - Maintenance Time'!CH$33+Maint_L2_1stY_SC_DE*'MNT HR - Maintenance Time'!CH$34</f>
        <v>0.22500000000000001</v>
      </c>
      <c r="CI13" s="343">
        <f ca="1">Maint_L2_SC_DE*'MNT HR - Maintenance Time'!CI$33+Maint_L2_1stY_SC_DE*'MNT HR - Maintenance Time'!CI$34</f>
        <v>0.22500000000000001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v>0</v>
      </c>
      <c r="E14" s="136">
        <v>0</v>
      </c>
      <c r="F14" s="136">
        <v>0</v>
      </c>
      <c r="G14" s="137">
        <v>0</v>
      </c>
      <c r="H14" s="136">
        <v>0</v>
      </c>
      <c r="I14" s="136">
        <v>0</v>
      </c>
      <c r="J14" s="137">
        <v>0</v>
      </c>
      <c r="K14" s="136">
        <v>0</v>
      </c>
      <c r="L14" s="136">
        <v>0</v>
      </c>
      <c r="M14" s="137">
        <v>0</v>
      </c>
      <c r="N14" s="136">
        <v>0</v>
      </c>
      <c r="O14" s="138">
        <v>0</v>
      </c>
      <c r="P14" s="135">
        <v>0</v>
      </c>
      <c r="Q14" s="136">
        <v>0</v>
      </c>
      <c r="R14" s="136">
        <v>0</v>
      </c>
      <c r="S14" s="137">
        <v>0</v>
      </c>
      <c r="T14" s="136">
        <v>0</v>
      </c>
      <c r="U14" s="136">
        <v>0</v>
      </c>
      <c r="V14" s="137">
        <v>0</v>
      </c>
      <c r="W14" s="136">
        <v>0</v>
      </c>
      <c r="X14" s="136">
        <v>0</v>
      </c>
      <c r="Y14" s="137">
        <v>0</v>
      </c>
      <c r="Z14" s="136">
        <v>0</v>
      </c>
      <c r="AA14" s="138">
        <v>0</v>
      </c>
      <c r="AB14" s="340">
        <f>Maint_L2_SC_SI*'MNT HR - Maintenance Time'!AB$33+Maint_L2_1stY_SC_SI*'MNT HR - Maintenance Time'!AB$34</f>
        <v>0</v>
      </c>
      <c r="AC14" s="341">
        <f>Maint_L2_SC_SI*'MNT HR - Maintenance Time'!AC$33+Maint_L2_1stY_SC_SI*'MNT HR - Maintenance Time'!AC$34</f>
        <v>0</v>
      </c>
      <c r="AD14" s="341">
        <f>Maint_L2_SC_SI*'MNT HR - Maintenance Time'!AD$33+Maint_L2_1stY_SC_SI*'MNT HR - Maintenance Time'!AD$34</f>
        <v>0</v>
      </c>
      <c r="AE14" s="342">
        <f ca="1">Maint_L2_SC_SI*'MNT HR - Maintenance Time'!AE$33+Maint_L2_1stY_SC_SI*'MNT HR - Maintenance Time'!AE$34</f>
        <v>0</v>
      </c>
      <c r="AF14" s="341">
        <f ca="1">Maint_L2_SC_SI*'MNT HR - Maintenance Time'!AF$33+Maint_L2_1stY_SC_SI*'MNT HR - Maintenance Time'!AF$34</f>
        <v>0</v>
      </c>
      <c r="AG14" s="341">
        <f ca="1">Maint_L2_SC_SI*'MNT HR - Maintenance Time'!AG$33+Maint_L2_1stY_SC_SI*'MNT HR - Maintenance Time'!AG$34</f>
        <v>0</v>
      </c>
      <c r="AH14" s="342">
        <f ca="1">Maint_L2_SC_SI*'MNT HR - Maintenance Time'!AH$33+Maint_L2_1stY_SC_SI*'MNT HR - Maintenance Time'!AH$34</f>
        <v>0</v>
      </c>
      <c r="AI14" s="341">
        <f ca="1">Maint_L2_SC_SI*'MNT HR - Maintenance Time'!AI$33+Maint_L2_1stY_SC_SI*'MNT HR - Maintenance Time'!AI$34</f>
        <v>0</v>
      </c>
      <c r="AJ14" s="341">
        <f ca="1">Maint_L2_SC_SI*'MNT HR - Maintenance Time'!AJ$33+Maint_L2_1stY_SC_SI*'MNT HR - Maintenance Time'!AJ$34</f>
        <v>0</v>
      </c>
      <c r="AK14" s="342">
        <f ca="1">Maint_L2_SC_SI*'MNT HR - Maintenance Time'!AK$33+Maint_L2_1stY_SC_SI*'MNT HR - Maintenance Time'!AK$34</f>
        <v>0</v>
      </c>
      <c r="AL14" s="341">
        <f ca="1">Maint_L2_SC_SI*'MNT HR - Maintenance Time'!AL$33+Maint_L2_1stY_SC_SI*'MNT HR - Maintenance Time'!AL$34</f>
        <v>0</v>
      </c>
      <c r="AM14" s="343">
        <f ca="1">Maint_L2_SC_SI*'MNT HR - Maintenance Time'!AM$33+Maint_L2_1stY_SC_SI*'MNT HR - Maintenance Time'!AM$34</f>
        <v>0</v>
      </c>
      <c r="AN14" s="340">
        <f ca="1">Maint_L2_SC_SI*'MNT HR - Maintenance Time'!AN$33+Maint_L2_1stY_SC_SI*'MNT HR - Maintenance Time'!AN$34</f>
        <v>0</v>
      </c>
      <c r="AO14" s="341">
        <f ca="1">Maint_L2_SC_SI*'MNT HR - Maintenance Time'!AO$33+Maint_L2_1stY_SC_SI*'MNT HR - Maintenance Time'!AO$34</f>
        <v>0</v>
      </c>
      <c r="AP14" s="341">
        <f ca="1">Maint_L2_SC_SI*'MNT HR - Maintenance Time'!AP$33+Maint_L2_1stY_SC_SI*'MNT HR - Maintenance Time'!AP$34</f>
        <v>0</v>
      </c>
      <c r="AQ14" s="342">
        <f ca="1">Maint_L2_SC_SI*'MNT HR - Maintenance Time'!AQ$33+Maint_L2_1stY_SC_SI*'MNT HR - Maintenance Time'!AQ$34</f>
        <v>0</v>
      </c>
      <c r="AR14" s="341">
        <f ca="1">Maint_L2_SC_SI*'MNT HR - Maintenance Time'!AR$33+Maint_L2_1stY_SC_SI*'MNT HR - Maintenance Time'!AR$34</f>
        <v>0</v>
      </c>
      <c r="AS14" s="341">
        <f ca="1">Maint_L2_SC_SI*'MNT HR - Maintenance Time'!AS$33+Maint_L2_1stY_SC_SI*'MNT HR - Maintenance Time'!AS$34</f>
        <v>0</v>
      </c>
      <c r="AT14" s="342">
        <f ca="1">Maint_L2_SC_SI*'MNT HR - Maintenance Time'!AT$33+Maint_L2_1stY_SC_SI*'MNT HR - Maintenance Time'!AT$34</f>
        <v>0</v>
      </c>
      <c r="AU14" s="341">
        <f ca="1">Maint_L2_SC_SI*'MNT HR - Maintenance Time'!AU$33+Maint_L2_1stY_SC_SI*'MNT HR - Maintenance Time'!AU$34</f>
        <v>0</v>
      </c>
      <c r="AV14" s="341">
        <f ca="1">Maint_L2_SC_SI*'MNT HR - Maintenance Time'!AV$33+Maint_L2_1stY_SC_SI*'MNT HR - Maintenance Time'!AV$34</f>
        <v>0</v>
      </c>
      <c r="AW14" s="342">
        <f ca="1">Maint_L2_SC_SI*'MNT HR - Maintenance Time'!AW$33+Maint_L2_1stY_SC_SI*'MNT HR - Maintenance Time'!AW$34</f>
        <v>0.125</v>
      </c>
      <c r="AX14" s="341">
        <f ca="1">Maint_L2_SC_SI*'MNT HR - Maintenance Time'!AX$33+Maint_L2_1stY_SC_SI*'MNT HR - Maintenance Time'!AX$34</f>
        <v>0.125</v>
      </c>
      <c r="AY14" s="343">
        <f ca="1">Maint_L2_SC_SI*'MNT HR - Maintenance Time'!AY$33+Maint_L2_1stY_SC_SI*'MNT HR - Maintenance Time'!AY$34</f>
        <v>0.125</v>
      </c>
      <c r="AZ14" s="340">
        <f ca="1">Maint_L2_SC_SI*'MNT HR - Maintenance Time'!AZ$33+Maint_L2_1stY_SC_SI*'MNT HR - Maintenance Time'!AZ$34</f>
        <v>0.125</v>
      </c>
      <c r="BA14" s="341">
        <f ca="1">Maint_L2_SC_SI*'MNT HR - Maintenance Time'!BA$33+Maint_L2_1stY_SC_SI*'MNT HR - Maintenance Time'!BA$34</f>
        <v>0.125</v>
      </c>
      <c r="BB14" s="341">
        <f ca="1">Maint_L2_SC_SI*'MNT HR - Maintenance Time'!BB$33+Maint_L2_1stY_SC_SI*'MNT HR - Maintenance Time'!BB$34</f>
        <v>0.125</v>
      </c>
      <c r="BC14" s="342">
        <f ca="1">Maint_L2_SC_SI*'MNT HR - Maintenance Time'!BC$33+Maint_L2_1stY_SC_SI*'MNT HR - Maintenance Time'!BC$34</f>
        <v>0.125</v>
      </c>
      <c r="BD14" s="341">
        <f ca="1">Maint_L2_SC_SI*'MNT HR - Maintenance Time'!BD$33+Maint_L2_1stY_SC_SI*'MNT HR - Maintenance Time'!BD$34</f>
        <v>0.125</v>
      </c>
      <c r="BE14" s="341">
        <f ca="1">Maint_L2_SC_SI*'MNT HR - Maintenance Time'!BE$33+Maint_L2_1stY_SC_SI*'MNT HR - Maintenance Time'!BE$34</f>
        <v>0.125</v>
      </c>
      <c r="BF14" s="342">
        <f ca="1">Maint_L2_SC_SI*'MNT HR - Maintenance Time'!BF$33+Maint_L2_1stY_SC_SI*'MNT HR - Maintenance Time'!BF$34</f>
        <v>0.125</v>
      </c>
      <c r="BG14" s="341">
        <f ca="1">Maint_L2_SC_SI*'MNT HR - Maintenance Time'!BG$33+Maint_L2_1stY_SC_SI*'MNT HR - Maintenance Time'!BG$34</f>
        <v>0.125</v>
      </c>
      <c r="BH14" s="341">
        <f ca="1">Maint_L2_SC_SI*'MNT HR - Maintenance Time'!BH$33+Maint_L2_1stY_SC_SI*'MNT HR - Maintenance Time'!BH$34</f>
        <v>0.125</v>
      </c>
      <c r="BI14" s="342">
        <f ca="1">Maint_L2_SC_SI*'MNT HR - Maintenance Time'!BI$33+Maint_L2_1stY_SC_SI*'MNT HR - Maintenance Time'!BI$34</f>
        <v>2.5000000000000001E-2</v>
      </c>
      <c r="BJ14" s="341">
        <f ca="1">Maint_L2_SC_SI*'MNT HR - Maintenance Time'!BJ$33+Maint_L2_1stY_SC_SI*'MNT HR - Maintenance Time'!BJ$34</f>
        <v>2.5000000000000001E-2</v>
      </c>
      <c r="BK14" s="343">
        <f ca="1">Maint_L2_SC_SI*'MNT HR - Maintenance Time'!BK$33+Maint_L2_1stY_SC_SI*'MNT HR - Maintenance Time'!BK$34</f>
        <v>2.5000000000000001E-2</v>
      </c>
      <c r="BL14" s="340">
        <f ca="1">Maint_L2_SC_SI*'MNT HR - Maintenance Time'!BL$33+Maint_L2_1stY_SC_SI*'MNT HR - Maintenance Time'!BL$34</f>
        <v>0.15000000000000002</v>
      </c>
      <c r="BM14" s="341">
        <f ca="1">Maint_L2_SC_SI*'MNT HR - Maintenance Time'!BM$33+Maint_L2_1stY_SC_SI*'MNT HR - Maintenance Time'!BM$34</f>
        <v>0.15000000000000002</v>
      </c>
      <c r="BN14" s="341">
        <f ca="1">Maint_L2_SC_SI*'MNT HR - Maintenance Time'!BN$33+Maint_L2_1stY_SC_SI*'MNT HR - Maintenance Time'!BN$34</f>
        <v>0.15000000000000002</v>
      </c>
      <c r="BO14" s="342">
        <f ca="1">Maint_L2_SC_SI*'MNT HR - Maintenance Time'!BO$33+Maint_L2_1stY_SC_SI*'MNT HR - Maintenance Time'!BO$34</f>
        <v>0.15000000000000002</v>
      </c>
      <c r="BP14" s="341">
        <f ca="1">Maint_L2_SC_SI*'MNT HR - Maintenance Time'!BP$33+Maint_L2_1stY_SC_SI*'MNT HR - Maintenance Time'!BP$34</f>
        <v>0.15000000000000002</v>
      </c>
      <c r="BQ14" s="341">
        <f ca="1">Maint_L2_SC_SI*'MNT HR - Maintenance Time'!BQ$33+Maint_L2_1stY_SC_SI*'MNT HR - Maintenance Time'!BQ$34</f>
        <v>0.15000000000000002</v>
      </c>
      <c r="BR14" s="342">
        <f ca="1">Maint_L2_SC_SI*'MNT HR - Maintenance Time'!BR$33+Maint_L2_1stY_SC_SI*'MNT HR - Maintenance Time'!BR$34</f>
        <v>0.25625000000000003</v>
      </c>
      <c r="BS14" s="341">
        <f ca="1">Maint_L2_SC_SI*'MNT HR - Maintenance Time'!BS$33+Maint_L2_1stY_SC_SI*'MNT HR - Maintenance Time'!BS$34</f>
        <v>0.25625000000000003</v>
      </c>
      <c r="BT14" s="341">
        <f ca="1">Maint_L2_SC_SI*'MNT HR - Maintenance Time'!BT$33+Maint_L2_1stY_SC_SI*'MNT HR - Maintenance Time'!BT$34</f>
        <v>0.25625000000000003</v>
      </c>
      <c r="BU14" s="342">
        <f ca="1">Maint_L2_SC_SI*'MNT HR - Maintenance Time'!BU$33+Maint_L2_1stY_SC_SI*'MNT HR - Maintenance Time'!BU$34</f>
        <v>0.25625000000000003</v>
      </c>
      <c r="BV14" s="341">
        <f ca="1">Maint_L2_SC_SI*'MNT HR - Maintenance Time'!BV$33+Maint_L2_1stY_SC_SI*'MNT HR - Maintenance Time'!BV$34</f>
        <v>0.25625000000000003</v>
      </c>
      <c r="BW14" s="343">
        <f ca="1">Maint_L2_SC_SI*'MNT HR - Maintenance Time'!BW$33+Maint_L2_1stY_SC_SI*'MNT HR - Maintenance Time'!BW$34</f>
        <v>0.25625000000000003</v>
      </c>
      <c r="BX14" s="340">
        <f ca="1">Maint_L2_SC_SI*'MNT HR - Maintenance Time'!BX$33+Maint_L2_1stY_SC_SI*'MNT HR - Maintenance Time'!BX$34</f>
        <v>0.15625</v>
      </c>
      <c r="BY14" s="341">
        <f ca="1">Maint_L2_SC_SI*'MNT HR - Maintenance Time'!BY$33+Maint_L2_1stY_SC_SI*'MNT HR - Maintenance Time'!BY$34</f>
        <v>0.15625</v>
      </c>
      <c r="BZ14" s="341">
        <f ca="1">Maint_L2_SC_SI*'MNT HR - Maintenance Time'!BZ$33+Maint_L2_1stY_SC_SI*'MNT HR - Maintenance Time'!BZ$34</f>
        <v>0.15625</v>
      </c>
      <c r="CA14" s="342">
        <f ca="1">Maint_L2_SC_SI*'MNT HR - Maintenance Time'!CA$33+Maint_L2_1stY_SC_SI*'MNT HR - Maintenance Time'!CA$34</f>
        <v>0.53125</v>
      </c>
      <c r="CB14" s="341">
        <f ca="1">Maint_L2_SC_SI*'MNT HR - Maintenance Time'!CB$33+Maint_L2_1stY_SC_SI*'MNT HR - Maintenance Time'!CB$34</f>
        <v>0.53125</v>
      </c>
      <c r="CC14" s="341">
        <f ca="1">Maint_L2_SC_SI*'MNT HR - Maintenance Time'!CC$33+Maint_L2_1stY_SC_SI*'MNT HR - Maintenance Time'!CC$34</f>
        <v>0.53125</v>
      </c>
      <c r="CD14" s="342">
        <f ca="1">Maint_L2_SC_SI*'MNT HR - Maintenance Time'!CD$33+Maint_L2_1stY_SC_SI*'MNT HR - Maintenance Time'!CD$34</f>
        <v>0.63375000000000004</v>
      </c>
      <c r="CE14" s="341">
        <f ca="1">Maint_L2_SC_SI*'MNT HR - Maintenance Time'!CE$33+Maint_L2_1stY_SC_SI*'MNT HR - Maintenance Time'!CE$34</f>
        <v>0.63375000000000004</v>
      </c>
      <c r="CF14" s="341">
        <f ca="1">Maint_L2_SC_SI*'MNT HR - Maintenance Time'!CF$33+Maint_L2_1stY_SC_SI*'MNT HR - Maintenance Time'!CF$34</f>
        <v>0.63375000000000004</v>
      </c>
      <c r="CG14" s="342">
        <f ca="1">Maint_L2_SC_SI*'MNT HR - Maintenance Time'!CG$33+Maint_L2_1stY_SC_SI*'MNT HR - Maintenance Time'!CG$34</f>
        <v>0.63375000000000004</v>
      </c>
      <c r="CH14" s="341">
        <f ca="1">Maint_L2_SC_SI*'MNT HR - Maintenance Time'!CH$33+Maint_L2_1stY_SC_SI*'MNT HR - Maintenance Time'!CH$34</f>
        <v>0.63375000000000004</v>
      </c>
      <c r="CI14" s="343">
        <f ca="1">Maint_L2_SC_SI*'MNT HR - Maintenance Time'!CI$33+Maint_L2_1stY_SC_SI*'MNT HR - Maintenance Time'!CI$34</f>
        <v>0.63375000000000004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v>0</v>
      </c>
      <c r="E15" s="136">
        <v>0</v>
      </c>
      <c r="F15" s="136">
        <v>0</v>
      </c>
      <c r="G15" s="137">
        <v>0</v>
      </c>
      <c r="H15" s="136">
        <v>0</v>
      </c>
      <c r="I15" s="136">
        <v>0</v>
      </c>
      <c r="J15" s="137">
        <v>0</v>
      </c>
      <c r="K15" s="136">
        <v>0</v>
      </c>
      <c r="L15" s="136">
        <v>0</v>
      </c>
      <c r="M15" s="137">
        <v>0</v>
      </c>
      <c r="N15" s="136">
        <v>0</v>
      </c>
      <c r="O15" s="138">
        <v>0</v>
      </c>
      <c r="P15" s="135">
        <v>0</v>
      </c>
      <c r="Q15" s="136">
        <v>0</v>
      </c>
      <c r="R15" s="136">
        <v>0</v>
      </c>
      <c r="S15" s="137">
        <v>0</v>
      </c>
      <c r="T15" s="136">
        <v>0</v>
      </c>
      <c r="U15" s="136">
        <v>0</v>
      </c>
      <c r="V15" s="137">
        <v>0</v>
      </c>
      <c r="W15" s="136">
        <v>0</v>
      </c>
      <c r="X15" s="136">
        <v>0</v>
      </c>
      <c r="Y15" s="137">
        <v>0</v>
      </c>
      <c r="Z15" s="136">
        <v>0</v>
      </c>
      <c r="AA15" s="138">
        <v>0</v>
      </c>
      <c r="AB15" s="340">
        <f>Maint_L2_SC_JI*'MNT HR - Maintenance Time'!AB$33+Maint_L2_1stY_SC_JI*'MNT HR - Maintenance Time'!AB$34</f>
        <v>0</v>
      </c>
      <c r="AC15" s="341">
        <f>Maint_L2_SC_JI*'MNT HR - Maintenance Time'!AC$33+Maint_L2_1stY_SC_JI*'MNT HR - Maintenance Time'!AC$34</f>
        <v>0</v>
      </c>
      <c r="AD15" s="341">
        <f>Maint_L2_SC_JI*'MNT HR - Maintenance Time'!AD$33+Maint_L2_1stY_SC_JI*'MNT HR - Maintenance Time'!AD$34</f>
        <v>0</v>
      </c>
      <c r="AE15" s="342">
        <f ca="1">Maint_L2_SC_JI*'MNT HR - Maintenance Time'!AE$33+Maint_L2_1stY_SC_JI*'MNT HR - Maintenance Time'!AE$34</f>
        <v>0</v>
      </c>
      <c r="AF15" s="341">
        <f ca="1">Maint_L2_SC_JI*'MNT HR - Maintenance Time'!AF$33+Maint_L2_1stY_SC_JI*'MNT HR - Maintenance Time'!AF$34</f>
        <v>0</v>
      </c>
      <c r="AG15" s="341">
        <f ca="1">Maint_L2_SC_JI*'MNT HR - Maintenance Time'!AG$33+Maint_L2_1stY_SC_JI*'MNT HR - Maintenance Time'!AG$34</f>
        <v>0</v>
      </c>
      <c r="AH15" s="342">
        <f ca="1">Maint_L2_SC_JI*'MNT HR - Maintenance Time'!AH$33+Maint_L2_1stY_SC_JI*'MNT HR - Maintenance Time'!AH$34</f>
        <v>0</v>
      </c>
      <c r="AI15" s="341">
        <f ca="1">Maint_L2_SC_JI*'MNT HR - Maintenance Time'!AI$33+Maint_L2_1stY_SC_JI*'MNT HR - Maintenance Time'!AI$34</f>
        <v>0</v>
      </c>
      <c r="AJ15" s="341">
        <f ca="1">Maint_L2_SC_JI*'MNT HR - Maintenance Time'!AJ$33+Maint_L2_1stY_SC_JI*'MNT HR - Maintenance Time'!AJ$34</f>
        <v>0</v>
      </c>
      <c r="AK15" s="342">
        <f ca="1">Maint_L2_SC_JI*'MNT HR - Maintenance Time'!AK$33+Maint_L2_1stY_SC_JI*'MNT HR - Maintenance Time'!AK$34</f>
        <v>0</v>
      </c>
      <c r="AL15" s="341">
        <f ca="1">Maint_L2_SC_JI*'MNT HR - Maintenance Time'!AL$33+Maint_L2_1stY_SC_JI*'MNT HR - Maintenance Time'!AL$34</f>
        <v>0</v>
      </c>
      <c r="AM15" s="343">
        <f ca="1">Maint_L2_SC_JI*'MNT HR - Maintenance Time'!AM$33+Maint_L2_1stY_SC_JI*'MNT HR - Maintenance Time'!AM$34</f>
        <v>0</v>
      </c>
      <c r="AN15" s="340">
        <f ca="1">Maint_L2_SC_JI*'MNT HR - Maintenance Time'!AN$33+Maint_L2_1stY_SC_JI*'MNT HR - Maintenance Time'!AN$34</f>
        <v>0</v>
      </c>
      <c r="AO15" s="341">
        <f ca="1">Maint_L2_SC_JI*'MNT HR - Maintenance Time'!AO$33+Maint_L2_1stY_SC_JI*'MNT HR - Maintenance Time'!AO$34</f>
        <v>0</v>
      </c>
      <c r="AP15" s="341">
        <f ca="1">Maint_L2_SC_JI*'MNT HR - Maintenance Time'!AP$33+Maint_L2_1stY_SC_JI*'MNT HR - Maintenance Time'!AP$34</f>
        <v>0</v>
      </c>
      <c r="AQ15" s="342">
        <f ca="1">Maint_L2_SC_JI*'MNT HR - Maintenance Time'!AQ$33+Maint_L2_1stY_SC_JI*'MNT HR - Maintenance Time'!AQ$34</f>
        <v>0</v>
      </c>
      <c r="AR15" s="341">
        <f ca="1">Maint_L2_SC_JI*'MNT HR - Maintenance Time'!AR$33+Maint_L2_1stY_SC_JI*'MNT HR - Maintenance Time'!AR$34</f>
        <v>0</v>
      </c>
      <c r="AS15" s="341">
        <f ca="1">Maint_L2_SC_JI*'MNT HR - Maintenance Time'!AS$33+Maint_L2_1stY_SC_JI*'MNT HR - Maintenance Time'!AS$34</f>
        <v>0</v>
      </c>
      <c r="AT15" s="342">
        <f ca="1">Maint_L2_SC_JI*'MNT HR - Maintenance Time'!AT$33+Maint_L2_1stY_SC_JI*'MNT HR - Maintenance Time'!AT$34</f>
        <v>0</v>
      </c>
      <c r="AU15" s="341">
        <f ca="1">Maint_L2_SC_JI*'MNT HR - Maintenance Time'!AU$33+Maint_L2_1stY_SC_JI*'MNT HR - Maintenance Time'!AU$34</f>
        <v>0</v>
      </c>
      <c r="AV15" s="341">
        <f ca="1">Maint_L2_SC_JI*'MNT HR - Maintenance Time'!AV$33+Maint_L2_1stY_SC_JI*'MNT HR - Maintenance Time'!AV$34</f>
        <v>0</v>
      </c>
      <c r="AW15" s="342">
        <f ca="1">Maint_L2_SC_JI*'MNT HR - Maintenance Time'!AW$33+Maint_L2_1stY_SC_JI*'MNT HR - Maintenance Time'!AW$34</f>
        <v>0.3</v>
      </c>
      <c r="AX15" s="341">
        <f ca="1">Maint_L2_SC_JI*'MNT HR - Maintenance Time'!AX$33+Maint_L2_1stY_SC_JI*'MNT HR - Maintenance Time'!AX$34</f>
        <v>0.3</v>
      </c>
      <c r="AY15" s="343">
        <f ca="1">Maint_L2_SC_JI*'MNT HR - Maintenance Time'!AY$33+Maint_L2_1stY_SC_JI*'MNT HR - Maintenance Time'!AY$34</f>
        <v>0.3</v>
      </c>
      <c r="AZ15" s="340">
        <f ca="1">Maint_L2_SC_JI*'MNT HR - Maintenance Time'!AZ$33+Maint_L2_1stY_SC_JI*'MNT HR - Maintenance Time'!AZ$34</f>
        <v>0.3</v>
      </c>
      <c r="BA15" s="341">
        <f ca="1">Maint_L2_SC_JI*'MNT HR - Maintenance Time'!BA$33+Maint_L2_1stY_SC_JI*'MNT HR - Maintenance Time'!BA$34</f>
        <v>0.3</v>
      </c>
      <c r="BB15" s="341">
        <f ca="1">Maint_L2_SC_JI*'MNT HR - Maintenance Time'!BB$33+Maint_L2_1stY_SC_JI*'MNT HR - Maintenance Time'!BB$34</f>
        <v>0.3</v>
      </c>
      <c r="BC15" s="342">
        <f ca="1">Maint_L2_SC_JI*'MNT HR - Maintenance Time'!BC$33+Maint_L2_1stY_SC_JI*'MNT HR - Maintenance Time'!BC$34</f>
        <v>0.3</v>
      </c>
      <c r="BD15" s="341">
        <f ca="1">Maint_L2_SC_JI*'MNT HR - Maintenance Time'!BD$33+Maint_L2_1stY_SC_JI*'MNT HR - Maintenance Time'!BD$34</f>
        <v>0.3</v>
      </c>
      <c r="BE15" s="341">
        <f ca="1">Maint_L2_SC_JI*'MNT HR - Maintenance Time'!BE$33+Maint_L2_1stY_SC_JI*'MNT HR - Maintenance Time'!BE$34</f>
        <v>0.3</v>
      </c>
      <c r="BF15" s="342">
        <f ca="1">Maint_L2_SC_JI*'MNT HR - Maintenance Time'!BF$33+Maint_L2_1stY_SC_JI*'MNT HR - Maintenance Time'!BF$34</f>
        <v>0.3</v>
      </c>
      <c r="BG15" s="341">
        <f ca="1">Maint_L2_SC_JI*'MNT HR - Maintenance Time'!BG$33+Maint_L2_1stY_SC_JI*'MNT HR - Maintenance Time'!BG$34</f>
        <v>0.3</v>
      </c>
      <c r="BH15" s="341">
        <f ca="1">Maint_L2_SC_JI*'MNT HR - Maintenance Time'!BH$33+Maint_L2_1stY_SC_JI*'MNT HR - Maintenance Time'!BH$34</f>
        <v>0.3</v>
      </c>
      <c r="BI15" s="342">
        <f ca="1">Maint_L2_SC_JI*'MNT HR - Maintenance Time'!BI$33+Maint_L2_1stY_SC_JI*'MNT HR - Maintenance Time'!BI$34</f>
        <v>0.05</v>
      </c>
      <c r="BJ15" s="341">
        <f ca="1">Maint_L2_SC_JI*'MNT HR - Maintenance Time'!BJ$33+Maint_L2_1stY_SC_JI*'MNT HR - Maintenance Time'!BJ$34</f>
        <v>0.05</v>
      </c>
      <c r="BK15" s="343">
        <f ca="1">Maint_L2_SC_JI*'MNT HR - Maintenance Time'!BK$33+Maint_L2_1stY_SC_JI*'MNT HR - Maintenance Time'!BK$34</f>
        <v>0.05</v>
      </c>
      <c r="BL15" s="340">
        <f ca="1">Maint_L2_SC_JI*'MNT HR - Maintenance Time'!BL$33+Maint_L2_1stY_SC_JI*'MNT HR - Maintenance Time'!BL$34</f>
        <v>0.35</v>
      </c>
      <c r="BM15" s="341">
        <f ca="1">Maint_L2_SC_JI*'MNT HR - Maintenance Time'!BM$33+Maint_L2_1stY_SC_JI*'MNT HR - Maintenance Time'!BM$34</f>
        <v>0.35</v>
      </c>
      <c r="BN15" s="341">
        <f ca="1">Maint_L2_SC_JI*'MNT HR - Maintenance Time'!BN$33+Maint_L2_1stY_SC_JI*'MNT HR - Maintenance Time'!BN$34</f>
        <v>0.35</v>
      </c>
      <c r="BO15" s="342">
        <f ca="1">Maint_L2_SC_JI*'MNT HR - Maintenance Time'!BO$33+Maint_L2_1stY_SC_JI*'MNT HR - Maintenance Time'!BO$34</f>
        <v>0.35</v>
      </c>
      <c r="BP15" s="341">
        <f ca="1">Maint_L2_SC_JI*'MNT HR - Maintenance Time'!BP$33+Maint_L2_1stY_SC_JI*'MNT HR - Maintenance Time'!BP$34</f>
        <v>0.35</v>
      </c>
      <c r="BQ15" s="341">
        <f ca="1">Maint_L2_SC_JI*'MNT HR - Maintenance Time'!BQ$33+Maint_L2_1stY_SC_JI*'MNT HR - Maintenance Time'!BQ$34</f>
        <v>0.35</v>
      </c>
      <c r="BR15" s="342">
        <f ca="1">Maint_L2_SC_JI*'MNT HR - Maintenance Time'!BR$33+Maint_L2_1stY_SC_JI*'MNT HR - Maintenance Time'!BR$34</f>
        <v>0.60499999999999998</v>
      </c>
      <c r="BS15" s="341">
        <f ca="1">Maint_L2_SC_JI*'MNT HR - Maintenance Time'!BS$33+Maint_L2_1stY_SC_JI*'MNT HR - Maintenance Time'!BS$34</f>
        <v>0.60499999999999998</v>
      </c>
      <c r="BT15" s="341">
        <f ca="1">Maint_L2_SC_JI*'MNT HR - Maintenance Time'!BT$33+Maint_L2_1stY_SC_JI*'MNT HR - Maintenance Time'!BT$34</f>
        <v>0.60499999999999998</v>
      </c>
      <c r="BU15" s="342">
        <f ca="1">Maint_L2_SC_JI*'MNT HR - Maintenance Time'!BU$33+Maint_L2_1stY_SC_JI*'MNT HR - Maintenance Time'!BU$34</f>
        <v>0.60499999999999998</v>
      </c>
      <c r="BV15" s="341">
        <f ca="1">Maint_L2_SC_JI*'MNT HR - Maintenance Time'!BV$33+Maint_L2_1stY_SC_JI*'MNT HR - Maintenance Time'!BV$34</f>
        <v>0.60499999999999998</v>
      </c>
      <c r="BW15" s="343">
        <f ca="1">Maint_L2_SC_JI*'MNT HR - Maintenance Time'!BW$33+Maint_L2_1stY_SC_JI*'MNT HR - Maintenance Time'!BW$34</f>
        <v>0.60499999999999998</v>
      </c>
      <c r="BX15" s="340">
        <f ca="1">Maint_L2_SC_JI*'MNT HR - Maintenance Time'!BX$33+Maint_L2_1stY_SC_JI*'MNT HR - Maintenance Time'!BX$34</f>
        <v>0.35499999999999998</v>
      </c>
      <c r="BY15" s="341">
        <f ca="1">Maint_L2_SC_JI*'MNT HR - Maintenance Time'!BY$33+Maint_L2_1stY_SC_JI*'MNT HR - Maintenance Time'!BY$34</f>
        <v>0.35499999999999998</v>
      </c>
      <c r="BZ15" s="341">
        <f ca="1">Maint_L2_SC_JI*'MNT HR - Maintenance Time'!BZ$33+Maint_L2_1stY_SC_JI*'MNT HR - Maintenance Time'!BZ$34</f>
        <v>0.35499999999999998</v>
      </c>
      <c r="CA15" s="342">
        <f ca="1">Maint_L2_SC_JI*'MNT HR - Maintenance Time'!CA$33+Maint_L2_1stY_SC_JI*'MNT HR - Maintenance Time'!CA$34</f>
        <v>1.2549999999999999</v>
      </c>
      <c r="CB15" s="341">
        <f ca="1">Maint_L2_SC_JI*'MNT HR - Maintenance Time'!CB$33+Maint_L2_1stY_SC_JI*'MNT HR - Maintenance Time'!CB$34</f>
        <v>1.2549999999999999</v>
      </c>
      <c r="CC15" s="341">
        <f ca="1">Maint_L2_SC_JI*'MNT HR - Maintenance Time'!CC$33+Maint_L2_1stY_SC_JI*'MNT HR - Maintenance Time'!CC$34</f>
        <v>1.2549999999999999</v>
      </c>
      <c r="CD15" s="342">
        <f ca="1">Maint_L2_SC_JI*'MNT HR - Maintenance Time'!CD$33+Maint_L2_1stY_SC_JI*'MNT HR - Maintenance Time'!CD$34</f>
        <v>1.4924999999999999</v>
      </c>
      <c r="CE15" s="341">
        <f ca="1">Maint_L2_SC_JI*'MNT HR - Maintenance Time'!CE$33+Maint_L2_1stY_SC_JI*'MNT HR - Maintenance Time'!CE$34</f>
        <v>1.4924999999999999</v>
      </c>
      <c r="CF15" s="341">
        <f ca="1">Maint_L2_SC_JI*'MNT HR - Maintenance Time'!CF$33+Maint_L2_1stY_SC_JI*'MNT HR - Maintenance Time'!CF$34</f>
        <v>1.4924999999999999</v>
      </c>
      <c r="CG15" s="342">
        <f ca="1">Maint_L2_SC_JI*'MNT HR - Maintenance Time'!CG$33+Maint_L2_1stY_SC_JI*'MNT HR - Maintenance Time'!CG$34</f>
        <v>1.4924999999999999</v>
      </c>
      <c r="CH15" s="341">
        <f ca="1">Maint_L2_SC_JI*'MNT HR - Maintenance Time'!CH$33+Maint_L2_1stY_SC_JI*'MNT HR - Maintenance Time'!CH$34</f>
        <v>1.4924999999999999</v>
      </c>
      <c r="CI15" s="343">
        <f ca="1">Maint_L2_SC_JI*'MNT HR - Maintenance Time'!CI$33+Maint_L2_1stY_SC_JI*'MNT HR - Maintenance Time'!CI$34</f>
        <v>1.4924999999999999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v>0</v>
      </c>
      <c r="E16" s="136">
        <v>0</v>
      </c>
      <c r="F16" s="136">
        <v>0</v>
      </c>
      <c r="G16" s="137">
        <v>0</v>
      </c>
      <c r="H16" s="136">
        <v>0</v>
      </c>
      <c r="I16" s="136">
        <v>0</v>
      </c>
      <c r="J16" s="137">
        <v>0</v>
      </c>
      <c r="K16" s="136">
        <v>0</v>
      </c>
      <c r="L16" s="136">
        <v>0</v>
      </c>
      <c r="M16" s="137">
        <v>0</v>
      </c>
      <c r="N16" s="136">
        <v>0</v>
      </c>
      <c r="O16" s="138">
        <v>0</v>
      </c>
      <c r="P16" s="135">
        <v>0</v>
      </c>
      <c r="Q16" s="136">
        <v>0</v>
      </c>
      <c r="R16" s="136">
        <v>0</v>
      </c>
      <c r="S16" s="137">
        <v>0</v>
      </c>
      <c r="T16" s="136">
        <v>0</v>
      </c>
      <c r="U16" s="136">
        <v>0</v>
      </c>
      <c r="V16" s="137">
        <v>0</v>
      </c>
      <c r="W16" s="136">
        <v>0</v>
      </c>
      <c r="X16" s="136">
        <v>0</v>
      </c>
      <c r="Y16" s="137">
        <v>0</v>
      </c>
      <c r="Z16" s="136">
        <v>0</v>
      </c>
      <c r="AA16" s="138">
        <v>0</v>
      </c>
      <c r="AB16" s="340">
        <f>'MNT HR - Maintenance Time'!AB$35*Level_1_Maint_Ratio/4</f>
        <v>0</v>
      </c>
      <c r="AC16" s="341">
        <f>'MNT HR - Maintenance Time'!AC$35*Level_1_Maint_Ratio/4</f>
        <v>0</v>
      </c>
      <c r="AD16" s="341">
        <f>'MNT HR - Maintenance Time'!AD$35*Level_1_Maint_Ratio/4</f>
        <v>0</v>
      </c>
      <c r="AE16" s="342">
        <f ca="1">'MNT HR - Maintenance Time'!AE$35*Level_1_Maint_Ratio/4</f>
        <v>0</v>
      </c>
      <c r="AF16" s="341">
        <f ca="1">'MNT HR - Maintenance Time'!AF$35*Level_1_Maint_Ratio/4</f>
        <v>0</v>
      </c>
      <c r="AG16" s="341">
        <f ca="1">'MNT HR - Maintenance Time'!AG$35*Level_1_Maint_Ratio/4</f>
        <v>0</v>
      </c>
      <c r="AH16" s="342">
        <f ca="1">'MNT HR - Maintenance Time'!AH$35*Level_1_Maint_Ratio/4</f>
        <v>0</v>
      </c>
      <c r="AI16" s="341">
        <f ca="1">'MNT HR - Maintenance Time'!AI$35*Level_1_Maint_Ratio/4</f>
        <v>0</v>
      </c>
      <c r="AJ16" s="341">
        <f ca="1">'MNT HR - Maintenance Time'!AJ$35*Level_1_Maint_Ratio/4</f>
        <v>0</v>
      </c>
      <c r="AK16" s="342">
        <f ca="1">'MNT HR - Maintenance Time'!AK$35*Level_1_Maint_Ratio/4</f>
        <v>0</v>
      </c>
      <c r="AL16" s="341">
        <f ca="1">'MNT HR - Maintenance Time'!AL$35*Level_1_Maint_Ratio/4</f>
        <v>0</v>
      </c>
      <c r="AM16" s="343">
        <f ca="1">'MNT HR - Maintenance Time'!AM$35*Level_1_Maint_Ratio/4</f>
        <v>0</v>
      </c>
      <c r="AN16" s="340">
        <f ca="1">'MNT HR - Maintenance Time'!AN$35*Level_1_Maint_Ratio/4</f>
        <v>0</v>
      </c>
      <c r="AO16" s="341">
        <f ca="1">'MNT HR - Maintenance Time'!AO$35*Level_1_Maint_Ratio/4</f>
        <v>0</v>
      </c>
      <c r="AP16" s="341">
        <f ca="1">'MNT HR - Maintenance Time'!AP$35*Level_1_Maint_Ratio/4</f>
        <v>0</v>
      </c>
      <c r="AQ16" s="342">
        <f ca="1">'MNT HR - Maintenance Time'!AQ$35*Level_1_Maint_Ratio/4</f>
        <v>0</v>
      </c>
      <c r="AR16" s="341">
        <f ca="1">'MNT HR - Maintenance Time'!AR$35*Level_1_Maint_Ratio/4</f>
        <v>0</v>
      </c>
      <c r="AS16" s="341">
        <f ca="1">'MNT HR - Maintenance Time'!AS$35*Level_1_Maint_Ratio/4</f>
        <v>0</v>
      </c>
      <c r="AT16" s="342">
        <f ca="1">'MNT HR - Maintenance Time'!AT$35*Level_1_Maint_Ratio/4</f>
        <v>0</v>
      </c>
      <c r="AU16" s="341">
        <f ca="1">'MNT HR - Maintenance Time'!AU$35*Level_1_Maint_Ratio/4</f>
        <v>0</v>
      </c>
      <c r="AV16" s="341">
        <f ca="1">'MNT HR - Maintenance Time'!AV$35*Level_1_Maint_Ratio/4</f>
        <v>0</v>
      </c>
      <c r="AW16" s="342">
        <f ca="1">'MNT HR - Maintenance Time'!AW$35*Level_1_Maint_Ratio/4</f>
        <v>0.41250000000000003</v>
      </c>
      <c r="AX16" s="341">
        <f ca="1">'MNT HR - Maintenance Time'!AX$35*Level_1_Maint_Ratio/4</f>
        <v>0.41250000000000003</v>
      </c>
      <c r="AY16" s="343">
        <f ca="1">'MNT HR - Maintenance Time'!AY$35*Level_1_Maint_Ratio/4</f>
        <v>0.41250000000000003</v>
      </c>
      <c r="AZ16" s="340">
        <f ca="1">'MNT HR - Maintenance Time'!AZ$35*Level_1_Maint_Ratio/4</f>
        <v>0.41250000000000003</v>
      </c>
      <c r="BA16" s="341">
        <f ca="1">'MNT HR - Maintenance Time'!BA$35*Level_1_Maint_Ratio/4</f>
        <v>0.41250000000000003</v>
      </c>
      <c r="BB16" s="341">
        <f ca="1">'MNT HR - Maintenance Time'!BB$35*Level_1_Maint_Ratio/4</f>
        <v>0.41250000000000003</v>
      </c>
      <c r="BC16" s="342">
        <f ca="1">'MNT HR - Maintenance Time'!BC$35*Level_1_Maint_Ratio/4</f>
        <v>0.41250000000000003</v>
      </c>
      <c r="BD16" s="341">
        <f ca="1">'MNT HR - Maintenance Time'!BD$35*Level_1_Maint_Ratio/4</f>
        <v>0.41250000000000003</v>
      </c>
      <c r="BE16" s="341">
        <f ca="1">'MNT HR - Maintenance Time'!BE$35*Level_1_Maint_Ratio/4</f>
        <v>0.41250000000000003</v>
      </c>
      <c r="BF16" s="342">
        <f ca="1">'MNT HR - Maintenance Time'!BF$35*Level_1_Maint_Ratio/4</f>
        <v>0.41250000000000003</v>
      </c>
      <c r="BG16" s="341">
        <f ca="1">'MNT HR - Maintenance Time'!BG$35*Level_1_Maint_Ratio/4</f>
        <v>0.41250000000000003</v>
      </c>
      <c r="BH16" s="341">
        <f ca="1">'MNT HR - Maintenance Time'!BH$35*Level_1_Maint_Ratio/4</f>
        <v>0.41250000000000003</v>
      </c>
      <c r="BI16" s="342">
        <f ca="1">'MNT HR - Maintenance Time'!BI$35*Level_1_Maint_Ratio/4</f>
        <v>0.41250000000000003</v>
      </c>
      <c r="BJ16" s="341">
        <f ca="1">'MNT HR - Maintenance Time'!BJ$35*Level_1_Maint_Ratio/4</f>
        <v>0.41250000000000003</v>
      </c>
      <c r="BK16" s="343">
        <f ca="1">'MNT HR - Maintenance Time'!BK$35*Level_1_Maint_Ratio/4</f>
        <v>0.41250000000000003</v>
      </c>
      <c r="BL16" s="340">
        <f ca="1">'MNT HR - Maintenance Time'!BL$35*Level_1_Maint_Ratio/4</f>
        <v>0.82500000000000007</v>
      </c>
      <c r="BM16" s="341">
        <f ca="1">'MNT HR - Maintenance Time'!BM$35*Level_1_Maint_Ratio/4</f>
        <v>0.82500000000000007</v>
      </c>
      <c r="BN16" s="341">
        <f ca="1">'MNT HR - Maintenance Time'!BN$35*Level_1_Maint_Ratio/4</f>
        <v>0.82500000000000007</v>
      </c>
      <c r="BO16" s="342">
        <f ca="1">'MNT HR - Maintenance Time'!BO$35*Level_1_Maint_Ratio/4</f>
        <v>0.82500000000000007</v>
      </c>
      <c r="BP16" s="341">
        <f ca="1">'MNT HR - Maintenance Time'!BP$35*Level_1_Maint_Ratio/4</f>
        <v>0.82500000000000007</v>
      </c>
      <c r="BQ16" s="341">
        <f ca="1">'MNT HR - Maintenance Time'!BQ$35*Level_1_Maint_Ratio/4</f>
        <v>0.82500000000000007</v>
      </c>
      <c r="BR16" s="342">
        <f ca="1">'MNT HR - Maintenance Time'!BR$35*Level_1_Maint_Ratio/4</f>
        <v>1.1625000000000001</v>
      </c>
      <c r="BS16" s="341">
        <f ca="1">'MNT HR - Maintenance Time'!BS$35*Level_1_Maint_Ratio/4</f>
        <v>1.1625000000000001</v>
      </c>
      <c r="BT16" s="341">
        <f ca="1">'MNT HR - Maintenance Time'!BT$35*Level_1_Maint_Ratio/4</f>
        <v>1.1625000000000001</v>
      </c>
      <c r="BU16" s="342">
        <f ca="1">'MNT HR - Maintenance Time'!BU$35*Level_1_Maint_Ratio/4</f>
        <v>1.1625000000000001</v>
      </c>
      <c r="BV16" s="341">
        <f ca="1">'MNT HR - Maintenance Time'!BV$35*Level_1_Maint_Ratio/4</f>
        <v>1.1625000000000001</v>
      </c>
      <c r="BW16" s="343">
        <f ca="1">'MNT HR - Maintenance Time'!BW$35*Level_1_Maint_Ratio/4</f>
        <v>1.1625000000000001</v>
      </c>
      <c r="BX16" s="340">
        <f ca="1">'MNT HR - Maintenance Time'!BX$35*Level_1_Maint_Ratio/4</f>
        <v>1.1625000000000001</v>
      </c>
      <c r="BY16" s="341">
        <f ca="1">'MNT HR - Maintenance Time'!BY$35*Level_1_Maint_Ratio/4</f>
        <v>1.1625000000000001</v>
      </c>
      <c r="BZ16" s="341">
        <f ca="1">'MNT HR - Maintenance Time'!BZ$35*Level_1_Maint_Ratio/4</f>
        <v>1.1625000000000001</v>
      </c>
      <c r="CA16" s="342">
        <f ca="1">'MNT HR - Maintenance Time'!CA$35*Level_1_Maint_Ratio/4</f>
        <v>3.0375000000000001</v>
      </c>
      <c r="CB16" s="341">
        <f ca="1">'MNT HR - Maintenance Time'!CB$35*Level_1_Maint_Ratio/4</f>
        <v>3.0375000000000001</v>
      </c>
      <c r="CC16" s="341">
        <f ca="1">'MNT HR - Maintenance Time'!CC$35*Level_1_Maint_Ratio/4</f>
        <v>3.0375000000000001</v>
      </c>
      <c r="CD16" s="342">
        <f ca="1">'MNT HR - Maintenance Time'!CD$35*Level_1_Maint_Ratio/4</f>
        <v>4.3500000000000005</v>
      </c>
      <c r="CE16" s="341">
        <f ca="1">'MNT HR - Maintenance Time'!CE$35*Level_1_Maint_Ratio/4</f>
        <v>4.3500000000000005</v>
      </c>
      <c r="CF16" s="341">
        <f ca="1">'MNT HR - Maintenance Time'!CF$35*Level_1_Maint_Ratio/4</f>
        <v>4.3500000000000005</v>
      </c>
      <c r="CG16" s="342">
        <f ca="1">'MNT HR - Maintenance Time'!CG$35*Level_1_Maint_Ratio/4</f>
        <v>4.3500000000000005</v>
      </c>
      <c r="CH16" s="341">
        <f ca="1">'MNT HR - Maintenance Time'!CH$35*Level_1_Maint_Ratio/4</f>
        <v>4.3500000000000005</v>
      </c>
      <c r="CI16" s="343">
        <f ca="1">'MNT HR - Maintenance Time'!CI$35*Level_1_Maint_Ratio/4</f>
        <v>4.3500000000000005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v>0</v>
      </c>
      <c r="E17" s="136">
        <v>0</v>
      </c>
      <c r="F17" s="136">
        <v>0</v>
      </c>
      <c r="G17" s="137">
        <v>0</v>
      </c>
      <c r="H17" s="136">
        <v>0</v>
      </c>
      <c r="I17" s="136">
        <v>0</v>
      </c>
      <c r="J17" s="137">
        <v>0</v>
      </c>
      <c r="K17" s="136">
        <v>0</v>
      </c>
      <c r="L17" s="136">
        <v>0</v>
      </c>
      <c r="M17" s="137">
        <v>0</v>
      </c>
      <c r="N17" s="136">
        <v>0</v>
      </c>
      <c r="O17" s="138">
        <v>0</v>
      </c>
      <c r="P17" s="135">
        <v>0</v>
      </c>
      <c r="Q17" s="136">
        <v>0</v>
      </c>
      <c r="R17" s="136">
        <v>0</v>
      </c>
      <c r="S17" s="137">
        <v>0</v>
      </c>
      <c r="T17" s="136">
        <v>0</v>
      </c>
      <c r="U17" s="136">
        <v>0</v>
      </c>
      <c r="V17" s="137">
        <v>0</v>
      </c>
      <c r="W17" s="136">
        <v>0</v>
      </c>
      <c r="X17" s="136">
        <v>0</v>
      </c>
      <c r="Y17" s="137">
        <v>0</v>
      </c>
      <c r="Z17" s="136">
        <v>0</v>
      </c>
      <c r="AA17" s="138">
        <v>0</v>
      </c>
      <c r="AB17" s="340">
        <f>Maint_L2_OP_DE*'MNT HR - Maintenance Time'!AB$33+Maint_L2_1stY_OP_DE*'MNT HR - Maintenance Time'!AB$34</f>
        <v>0</v>
      </c>
      <c r="AC17" s="341">
        <f>Maint_L2_OP_DE*'MNT HR - Maintenance Time'!AC$33+Maint_L2_1stY_OP_DE*'MNT HR - Maintenance Time'!AC$34</f>
        <v>0</v>
      </c>
      <c r="AD17" s="341">
        <f>Maint_L2_OP_DE*'MNT HR - Maintenance Time'!AD$33+Maint_L2_1stY_OP_DE*'MNT HR - Maintenance Time'!AD$34</f>
        <v>0</v>
      </c>
      <c r="AE17" s="342">
        <f ca="1">Maint_L2_OP_DE*'MNT HR - Maintenance Time'!AE$33+Maint_L2_1stY_OP_DE*'MNT HR - Maintenance Time'!AE$34</f>
        <v>0</v>
      </c>
      <c r="AF17" s="341">
        <f ca="1">Maint_L2_OP_DE*'MNT HR - Maintenance Time'!AF$33+Maint_L2_1stY_OP_DE*'MNT HR - Maintenance Time'!AF$34</f>
        <v>0</v>
      </c>
      <c r="AG17" s="341">
        <f ca="1">Maint_L2_OP_DE*'MNT HR - Maintenance Time'!AG$33+Maint_L2_1stY_OP_DE*'MNT HR - Maintenance Time'!AG$34</f>
        <v>0</v>
      </c>
      <c r="AH17" s="342">
        <f ca="1">Maint_L2_OP_DE*'MNT HR - Maintenance Time'!AH$33+Maint_L2_1stY_OP_DE*'MNT HR - Maintenance Time'!AH$34</f>
        <v>0</v>
      </c>
      <c r="AI17" s="341">
        <f ca="1">Maint_L2_OP_DE*'MNT HR - Maintenance Time'!AI$33+Maint_L2_1stY_OP_DE*'MNT HR - Maintenance Time'!AI$34</f>
        <v>0</v>
      </c>
      <c r="AJ17" s="341">
        <f ca="1">Maint_L2_OP_DE*'MNT HR - Maintenance Time'!AJ$33+Maint_L2_1stY_OP_DE*'MNT HR - Maintenance Time'!AJ$34</f>
        <v>0</v>
      </c>
      <c r="AK17" s="342">
        <f ca="1">Maint_L2_OP_DE*'MNT HR - Maintenance Time'!AK$33+Maint_L2_1stY_OP_DE*'MNT HR - Maintenance Time'!AK$34</f>
        <v>0</v>
      </c>
      <c r="AL17" s="341">
        <f ca="1">Maint_L2_OP_DE*'MNT HR - Maintenance Time'!AL$33+Maint_L2_1stY_OP_DE*'MNT HR - Maintenance Time'!AL$34</f>
        <v>0</v>
      </c>
      <c r="AM17" s="343">
        <f ca="1">Maint_L2_OP_DE*'MNT HR - Maintenance Time'!AM$33+Maint_L2_1stY_OP_DE*'MNT HR - Maintenance Time'!AM$34</f>
        <v>0</v>
      </c>
      <c r="AN17" s="340">
        <f ca="1">Maint_L2_OP_DE*'MNT HR - Maintenance Time'!AN$33+Maint_L2_1stY_OP_DE*'MNT HR - Maintenance Time'!AN$34</f>
        <v>0</v>
      </c>
      <c r="AO17" s="341">
        <f ca="1">Maint_L2_OP_DE*'MNT HR - Maintenance Time'!AO$33+Maint_L2_1stY_OP_DE*'MNT HR - Maintenance Time'!AO$34</f>
        <v>0</v>
      </c>
      <c r="AP17" s="341">
        <f ca="1">Maint_L2_OP_DE*'MNT HR - Maintenance Time'!AP$33+Maint_L2_1stY_OP_DE*'MNT HR - Maintenance Time'!AP$34</f>
        <v>0</v>
      </c>
      <c r="AQ17" s="342">
        <f ca="1">Maint_L2_OP_DE*'MNT HR - Maintenance Time'!AQ$33+Maint_L2_1stY_OP_DE*'MNT HR - Maintenance Time'!AQ$34</f>
        <v>0</v>
      </c>
      <c r="AR17" s="341">
        <f ca="1">Maint_L2_OP_DE*'MNT HR - Maintenance Time'!AR$33+Maint_L2_1stY_OP_DE*'MNT HR - Maintenance Time'!AR$34</f>
        <v>0</v>
      </c>
      <c r="AS17" s="341">
        <f ca="1">Maint_L2_OP_DE*'MNT HR - Maintenance Time'!AS$33+Maint_L2_1stY_OP_DE*'MNT HR - Maintenance Time'!AS$34</f>
        <v>0</v>
      </c>
      <c r="AT17" s="342">
        <f ca="1">Maint_L2_OP_DE*'MNT HR - Maintenance Time'!AT$33+Maint_L2_1stY_OP_DE*'MNT HR - Maintenance Time'!AT$34</f>
        <v>0</v>
      </c>
      <c r="AU17" s="341">
        <f ca="1">Maint_L2_OP_DE*'MNT HR - Maintenance Time'!AU$33+Maint_L2_1stY_OP_DE*'MNT HR - Maintenance Time'!AU$34</f>
        <v>0</v>
      </c>
      <c r="AV17" s="341">
        <f ca="1">Maint_L2_OP_DE*'MNT HR - Maintenance Time'!AV$33+Maint_L2_1stY_OP_DE*'MNT HR - Maintenance Time'!AV$34</f>
        <v>0</v>
      </c>
      <c r="AW17" s="342">
        <f ca="1">Maint_L2_OP_DE*'MNT HR - Maintenance Time'!AW$33+Maint_L2_1stY_OP_DE*'MNT HR - Maintenance Time'!AW$34</f>
        <v>0.05</v>
      </c>
      <c r="AX17" s="341">
        <f ca="1">Maint_L2_OP_DE*'MNT HR - Maintenance Time'!AX$33+Maint_L2_1stY_OP_DE*'MNT HR - Maintenance Time'!AX$34</f>
        <v>0.05</v>
      </c>
      <c r="AY17" s="343">
        <f ca="1">Maint_L2_OP_DE*'MNT HR - Maintenance Time'!AY$33+Maint_L2_1stY_OP_DE*'MNT HR - Maintenance Time'!AY$34</f>
        <v>0.05</v>
      </c>
      <c r="AZ17" s="340">
        <f ca="1">Maint_L2_OP_DE*'MNT HR - Maintenance Time'!AZ$33+Maint_L2_1stY_OP_DE*'MNT HR - Maintenance Time'!AZ$34</f>
        <v>0.05</v>
      </c>
      <c r="BA17" s="341">
        <f ca="1">Maint_L2_OP_DE*'MNT HR - Maintenance Time'!BA$33+Maint_L2_1stY_OP_DE*'MNT HR - Maintenance Time'!BA$34</f>
        <v>0.05</v>
      </c>
      <c r="BB17" s="341">
        <f ca="1">Maint_L2_OP_DE*'MNT HR - Maintenance Time'!BB$33+Maint_L2_1stY_OP_DE*'MNT HR - Maintenance Time'!BB$34</f>
        <v>0.05</v>
      </c>
      <c r="BC17" s="342">
        <f ca="1">Maint_L2_OP_DE*'MNT HR - Maintenance Time'!BC$33+Maint_L2_1stY_OP_DE*'MNT HR - Maintenance Time'!BC$34</f>
        <v>0.05</v>
      </c>
      <c r="BD17" s="341">
        <f ca="1">Maint_L2_OP_DE*'MNT HR - Maintenance Time'!BD$33+Maint_L2_1stY_OP_DE*'MNT HR - Maintenance Time'!BD$34</f>
        <v>0.05</v>
      </c>
      <c r="BE17" s="341">
        <f ca="1">Maint_L2_OP_DE*'MNT HR - Maintenance Time'!BE$33+Maint_L2_1stY_OP_DE*'MNT HR - Maintenance Time'!BE$34</f>
        <v>0.05</v>
      </c>
      <c r="BF17" s="342">
        <f ca="1">Maint_L2_OP_DE*'MNT HR - Maintenance Time'!BF$33+Maint_L2_1stY_OP_DE*'MNT HR - Maintenance Time'!BF$34</f>
        <v>0.05</v>
      </c>
      <c r="BG17" s="341">
        <f ca="1">Maint_L2_OP_DE*'MNT HR - Maintenance Time'!BG$33+Maint_L2_1stY_OP_DE*'MNT HR - Maintenance Time'!BG$34</f>
        <v>0.05</v>
      </c>
      <c r="BH17" s="341">
        <f ca="1">Maint_L2_OP_DE*'MNT HR - Maintenance Time'!BH$33+Maint_L2_1stY_OP_DE*'MNT HR - Maintenance Time'!BH$34</f>
        <v>0.05</v>
      </c>
      <c r="BI17" s="342">
        <f ca="1">Maint_L2_OP_DE*'MNT HR - Maintenance Time'!BI$33+Maint_L2_1stY_OP_DE*'MNT HR - Maintenance Time'!BI$34</f>
        <v>0</v>
      </c>
      <c r="BJ17" s="341">
        <f ca="1">Maint_L2_OP_DE*'MNT HR - Maintenance Time'!BJ$33+Maint_L2_1stY_OP_DE*'MNT HR - Maintenance Time'!BJ$34</f>
        <v>0</v>
      </c>
      <c r="BK17" s="343">
        <f ca="1">Maint_L2_OP_DE*'MNT HR - Maintenance Time'!BK$33+Maint_L2_1stY_OP_DE*'MNT HR - Maintenance Time'!BK$34</f>
        <v>0</v>
      </c>
      <c r="BL17" s="340">
        <f ca="1">Maint_L2_OP_DE*'MNT HR - Maintenance Time'!BL$33+Maint_L2_1stY_OP_DE*'MNT HR - Maintenance Time'!BL$34</f>
        <v>0.05</v>
      </c>
      <c r="BM17" s="341">
        <f ca="1">Maint_L2_OP_DE*'MNT HR - Maintenance Time'!BM$33+Maint_L2_1stY_OP_DE*'MNT HR - Maintenance Time'!BM$34</f>
        <v>0.05</v>
      </c>
      <c r="BN17" s="341">
        <f ca="1">Maint_L2_OP_DE*'MNT HR - Maintenance Time'!BN$33+Maint_L2_1stY_OP_DE*'MNT HR - Maintenance Time'!BN$34</f>
        <v>0.05</v>
      </c>
      <c r="BO17" s="342">
        <f ca="1">Maint_L2_OP_DE*'MNT HR - Maintenance Time'!BO$33+Maint_L2_1stY_OP_DE*'MNT HR - Maintenance Time'!BO$34</f>
        <v>0.05</v>
      </c>
      <c r="BP17" s="341">
        <f ca="1">Maint_L2_OP_DE*'MNT HR - Maintenance Time'!BP$33+Maint_L2_1stY_OP_DE*'MNT HR - Maintenance Time'!BP$34</f>
        <v>0.05</v>
      </c>
      <c r="BQ17" s="341">
        <f ca="1">Maint_L2_OP_DE*'MNT HR - Maintenance Time'!BQ$33+Maint_L2_1stY_OP_DE*'MNT HR - Maintenance Time'!BQ$34</f>
        <v>0.05</v>
      </c>
      <c r="BR17" s="342">
        <f ca="1">Maint_L2_OP_DE*'MNT HR - Maintenance Time'!BR$33+Maint_L2_1stY_OP_DE*'MNT HR - Maintenance Time'!BR$34</f>
        <v>9.2500000000000013E-2</v>
      </c>
      <c r="BS17" s="341">
        <f ca="1">Maint_L2_OP_DE*'MNT HR - Maintenance Time'!BS$33+Maint_L2_1stY_OP_DE*'MNT HR - Maintenance Time'!BS$34</f>
        <v>9.2500000000000013E-2</v>
      </c>
      <c r="BT17" s="341">
        <f ca="1">Maint_L2_OP_DE*'MNT HR - Maintenance Time'!BT$33+Maint_L2_1stY_OP_DE*'MNT HR - Maintenance Time'!BT$34</f>
        <v>9.2500000000000013E-2</v>
      </c>
      <c r="BU17" s="342">
        <f ca="1">Maint_L2_OP_DE*'MNT HR - Maintenance Time'!BU$33+Maint_L2_1stY_OP_DE*'MNT HR - Maintenance Time'!BU$34</f>
        <v>9.2500000000000013E-2</v>
      </c>
      <c r="BV17" s="341">
        <f ca="1">Maint_L2_OP_DE*'MNT HR - Maintenance Time'!BV$33+Maint_L2_1stY_OP_DE*'MNT HR - Maintenance Time'!BV$34</f>
        <v>9.2500000000000013E-2</v>
      </c>
      <c r="BW17" s="343">
        <f ca="1">Maint_L2_OP_DE*'MNT HR - Maintenance Time'!BW$33+Maint_L2_1stY_OP_DE*'MNT HR - Maintenance Time'!BW$34</f>
        <v>9.2500000000000013E-2</v>
      </c>
      <c r="BX17" s="340">
        <f ca="1">Maint_L2_OP_DE*'MNT HR - Maintenance Time'!BX$33+Maint_L2_1stY_OP_DE*'MNT HR - Maintenance Time'!BX$34</f>
        <v>4.2500000000000003E-2</v>
      </c>
      <c r="BY17" s="341">
        <f ca="1">Maint_L2_OP_DE*'MNT HR - Maintenance Time'!BY$33+Maint_L2_1stY_OP_DE*'MNT HR - Maintenance Time'!BY$34</f>
        <v>4.2500000000000003E-2</v>
      </c>
      <c r="BZ17" s="341">
        <f ca="1">Maint_L2_OP_DE*'MNT HR - Maintenance Time'!BZ$33+Maint_L2_1stY_OP_DE*'MNT HR - Maintenance Time'!BZ$34</f>
        <v>4.2500000000000003E-2</v>
      </c>
      <c r="CA17" s="342">
        <f ca="1">Maint_L2_OP_DE*'MNT HR - Maintenance Time'!CA$33+Maint_L2_1stY_OP_DE*'MNT HR - Maintenance Time'!CA$34</f>
        <v>0.1925</v>
      </c>
      <c r="CB17" s="341">
        <f ca="1">Maint_L2_OP_DE*'MNT HR - Maintenance Time'!CB$33+Maint_L2_1stY_OP_DE*'MNT HR - Maintenance Time'!CB$34</f>
        <v>0.1925</v>
      </c>
      <c r="CC17" s="341">
        <f ca="1">Maint_L2_OP_DE*'MNT HR - Maintenance Time'!CC$33+Maint_L2_1stY_OP_DE*'MNT HR - Maintenance Time'!CC$34</f>
        <v>0.1925</v>
      </c>
      <c r="CD17" s="342">
        <f ca="1">Maint_L2_OP_DE*'MNT HR - Maintenance Time'!CD$33+Maint_L2_1stY_OP_DE*'MNT HR - Maintenance Time'!CD$34</f>
        <v>0.22500000000000001</v>
      </c>
      <c r="CE17" s="341">
        <f ca="1">Maint_L2_OP_DE*'MNT HR - Maintenance Time'!CE$33+Maint_L2_1stY_OP_DE*'MNT HR - Maintenance Time'!CE$34</f>
        <v>0.22500000000000001</v>
      </c>
      <c r="CF17" s="341">
        <f ca="1">Maint_L2_OP_DE*'MNT HR - Maintenance Time'!CF$33+Maint_L2_1stY_OP_DE*'MNT HR - Maintenance Time'!CF$34</f>
        <v>0.22500000000000001</v>
      </c>
      <c r="CG17" s="342">
        <f ca="1">Maint_L2_OP_DE*'MNT HR - Maintenance Time'!CG$33+Maint_L2_1stY_OP_DE*'MNT HR - Maintenance Time'!CG$34</f>
        <v>0.22500000000000001</v>
      </c>
      <c r="CH17" s="341">
        <f ca="1">Maint_L2_OP_DE*'MNT HR - Maintenance Time'!CH$33+Maint_L2_1stY_OP_DE*'MNT HR - Maintenance Time'!CH$34</f>
        <v>0.22500000000000001</v>
      </c>
      <c r="CI17" s="343">
        <f ca="1">Maint_L2_OP_DE*'MNT HR - Maintenance Time'!CI$33+Maint_L2_1stY_OP_DE*'MNT HR - Maintenance Time'!CI$34</f>
        <v>0.22500000000000001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v>0</v>
      </c>
      <c r="E18" s="136">
        <v>0</v>
      </c>
      <c r="F18" s="136">
        <v>0</v>
      </c>
      <c r="G18" s="137">
        <v>0</v>
      </c>
      <c r="H18" s="136">
        <v>0</v>
      </c>
      <c r="I18" s="136">
        <v>0</v>
      </c>
      <c r="J18" s="137">
        <v>0</v>
      </c>
      <c r="K18" s="136">
        <v>0</v>
      </c>
      <c r="L18" s="136">
        <v>0</v>
      </c>
      <c r="M18" s="137">
        <v>0</v>
      </c>
      <c r="N18" s="136">
        <v>0</v>
      </c>
      <c r="O18" s="138">
        <v>0</v>
      </c>
      <c r="P18" s="135">
        <v>0</v>
      </c>
      <c r="Q18" s="136">
        <v>0</v>
      </c>
      <c r="R18" s="136">
        <v>0</v>
      </c>
      <c r="S18" s="137">
        <v>0</v>
      </c>
      <c r="T18" s="136">
        <v>0</v>
      </c>
      <c r="U18" s="136">
        <v>0</v>
      </c>
      <c r="V18" s="137">
        <v>0</v>
      </c>
      <c r="W18" s="136">
        <v>0</v>
      </c>
      <c r="X18" s="136">
        <v>0</v>
      </c>
      <c r="Y18" s="137">
        <v>0</v>
      </c>
      <c r="Z18" s="136">
        <v>0</v>
      </c>
      <c r="AA18" s="138">
        <v>0</v>
      </c>
      <c r="AB18" s="340">
        <f>Maint_L2_OP_SI*'MNT HR - Maintenance Time'!AB$33+Maint_L2_1stY_OP_SI*'MNT HR - Maintenance Time'!AB$34</f>
        <v>0</v>
      </c>
      <c r="AC18" s="341">
        <f>Maint_L2_OP_SI*'MNT HR - Maintenance Time'!AC$33+Maint_L2_1stY_OP_SI*'MNT HR - Maintenance Time'!AC$34</f>
        <v>0</v>
      </c>
      <c r="AD18" s="341">
        <f>Maint_L2_OP_SI*'MNT HR - Maintenance Time'!AD$33+Maint_L2_1stY_OP_SI*'MNT HR - Maintenance Time'!AD$34</f>
        <v>0</v>
      </c>
      <c r="AE18" s="342">
        <f ca="1">Maint_L2_OP_SI*'MNT HR - Maintenance Time'!AE$33+Maint_L2_1stY_OP_SI*'MNT HR - Maintenance Time'!AE$34</f>
        <v>0</v>
      </c>
      <c r="AF18" s="341">
        <f ca="1">Maint_L2_OP_SI*'MNT HR - Maintenance Time'!AF$33+Maint_L2_1stY_OP_SI*'MNT HR - Maintenance Time'!AF$34</f>
        <v>0</v>
      </c>
      <c r="AG18" s="341">
        <f ca="1">Maint_L2_OP_SI*'MNT HR - Maintenance Time'!AG$33+Maint_L2_1stY_OP_SI*'MNT HR - Maintenance Time'!AG$34</f>
        <v>0</v>
      </c>
      <c r="AH18" s="342">
        <f ca="1">Maint_L2_OP_SI*'MNT HR - Maintenance Time'!AH$33+Maint_L2_1stY_OP_SI*'MNT HR - Maintenance Time'!AH$34</f>
        <v>0</v>
      </c>
      <c r="AI18" s="341">
        <f ca="1">Maint_L2_OP_SI*'MNT HR - Maintenance Time'!AI$33+Maint_L2_1stY_OP_SI*'MNT HR - Maintenance Time'!AI$34</f>
        <v>0</v>
      </c>
      <c r="AJ18" s="341">
        <f ca="1">Maint_L2_OP_SI*'MNT HR - Maintenance Time'!AJ$33+Maint_L2_1stY_OP_SI*'MNT HR - Maintenance Time'!AJ$34</f>
        <v>0</v>
      </c>
      <c r="AK18" s="342">
        <f ca="1">Maint_L2_OP_SI*'MNT HR - Maintenance Time'!AK$33+Maint_L2_1stY_OP_SI*'MNT HR - Maintenance Time'!AK$34</f>
        <v>0</v>
      </c>
      <c r="AL18" s="341">
        <f ca="1">Maint_L2_OP_SI*'MNT HR - Maintenance Time'!AL$33+Maint_L2_1stY_OP_SI*'MNT HR - Maintenance Time'!AL$34</f>
        <v>0</v>
      </c>
      <c r="AM18" s="343">
        <f ca="1">Maint_L2_OP_SI*'MNT HR - Maintenance Time'!AM$33+Maint_L2_1stY_OP_SI*'MNT HR - Maintenance Time'!AM$34</f>
        <v>0</v>
      </c>
      <c r="AN18" s="340">
        <f ca="1">Maint_L2_OP_SI*'MNT HR - Maintenance Time'!AN$33+Maint_L2_1stY_OP_SI*'MNT HR - Maintenance Time'!AN$34</f>
        <v>0</v>
      </c>
      <c r="AO18" s="341">
        <f ca="1">Maint_L2_OP_SI*'MNT HR - Maintenance Time'!AO$33+Maint_L2_1stY_OP_SI*'MNT HR - Maintenance Time'!AO$34</f>
        <v>0</v>
      </c>
      <c r="AP18" s="341">
        <f ca="1">Maint_L2_OP_SI*'MNT HR - Maintenance Time'!AP$33+Maint_L2_1stY_OP_SI*'MNT HR - Maintenance Time'!AP$34</f>
        <v>0</v>
      </c>
      <c r="AQ18" s="342">
        <f ca="1">Maint_L2_OP_SI*'MNT HR - Maintenance Time'!AQ$33+Maint_L2_1stY_OP_SI*'MNT HR - Maintenance Time'!AQ$34</f>
        <v>0</v>
      </c>
      <c r="AR18" s="341">
        <f ca="1">Maint_L2_OP_SI*'MNT HR - Maintenance Time'!AR$33+Maint_L2_1stY_OP_SI*'MNT HR - Maintenance Time'!AR$34</f>
        <v>0</v>
      </c>
      <c r="AS18" s="341">
        <f ca="1">Maint_L2_OP_SI*'MNT HR - Maintenance Time'!AS$33+Maint_L2_1stY_OP_SI*'MNT HR - Maintenance Time'!AS$34</f>
        <v>0</v>
      </c>
      <c r="AT18" s="342">
        <f ca="1">Maint_L2_OP_SI*'MNT HR - Maintenance Time'!AT$33+Maint_L2_1stY_OP_SI*'MNT HR - Maintenance Time'!AT$34</f>
        <v>0</v>
      </c>
      <c r="AU18" s="341">
        <f ca="1">Maint_L2_OP_SI*'MNT HR - Maintenance Time'!AU$33+Maint_L2_1stY_OP_SI*'MNT HR - Maintenance Time'!AU$34</f>
        <v>0</v>
      </c>
      <c r="AV18" s="341">
        <f ca="1">Maint_L2_OP_SI*'MNT HR - Maintenance Time'!AV$33+Maint_L2_1stY_OP_SI*'MNT HR - Maintenance Time'!AV$34</f>
        <v>0</v>
      </c>
      <c r="AW18" s="342">
        <f ca="1">Maint_L2_OP_SI*'MNT HR - Maintenance Time'!AW$33+Maint_L2_1stY_OP_SI*'MNT HR - Maintenance Time'!AW$34</f>
        <v>0.125</v>
      </c>
      <c r="AX18" s="341">
        <f ca="1">Maint_L2_OP_SI*'MNT HR - Maintenance Time'!AX$33+Maint_L2_1stY_OP_SI*'MNT HR - Maintenance Time'!AX$34</f>
        <v>0.125</v>
      </c>
      <c r="AY18" s="343">
        <f ca="1">Maint_L2_OP_SI*'MNT HR - Maintenance Time'!AY$33+Maint_L2_1stY_OP_SI*'MNT HR - Maintenance Time'!AY$34</f>
        <v>0.125</v>
      </c>
      <c r="AZ18" s="340">
        <f ca="1">Maint_L2_OP_SI*'MNT HR - Maintenance Time'!AZ$33+Maint_L2_1stY_OP_SI*'MNT HR - Maintenance Time'!AZ$34</f>
        <v>0.125</v>
      </c>
      <c r="BA18" s="341">
        <f ca="1">Maint_L2_OP_SI*'MNT HR - Maintenance Time'!BA$33+Maint_L2_1stY_OP_SI*'MNT HR - Maintenance Time'!BA$34</f>
        <v>0.125</v>
      </c>
      <c r="BB18" s="341">
        <f ca="1">Maint_L2_OP_SI*'MNT HR - Maintenance Time'!BB$33+Maint_L2_1stY_OP_SI*'MNT HR - Maintenance Time'!BB$34</f>
        <v>0.125</v>
      </c>
      <c r="BC18" s="342">
        <f ca="1">Maint_L2_OP_SI*'MNT HR - Maintenance Time'!BC$33+Maint_L2_1stY_OP_SI*'MNT HR - Maintenance Time'!BC$34</f>
        <v>0.125</v>
      </c>
      <c r="BD18" s="341">
        <f ca="1">Maint_L2_OP_SI*'MNT HR - Maintenance Time'!BD$33+Maint_L2_1stY_OP_SI*'MNT HR - Maintenance Time'!BD$34</f>
        <v>0.125</v>
      </c>
      <c r="BE18" s="341">
        <f ca="1">Maint_L2_OP_SI*'MNT HR - Maintenance Time'!BE$33+Maint_L2_1stY_OP_SI*'MNT HR - Maintenance Time'!BE$34</f>
        <v>0.125</v>
      </c>
      <c r="BF18" s="342">
        <f ca="1">Maint_L2_OP_SI*'MNT HR - Maintenance Time'!BF$33+Maint_L2_1stY_OP_SI*'MNT HR - Maintenance Time'!BF$34</f>
        <v>0.125</v>
      </c>
      <c r="BG18" s="341">
        <f ca="1">Maint_L2_OP_SI*'MNT HR - Maintenance Time'!BG$33+Maint_L2_1stY_OP_SI*'MNT HR - Maintenance Time'!BG$34</f>
        <v>0.125</v>
      </c>
      <c r="BH18" s="341">
        <f ca="1">Maint_L2_OP_SI*'MNT HR - Maintenance Time'!BH$33+Maint_L2_1stY_OP_SI*'MNT HR - Maintenance Time'!BH$34</f>
        <v>0.125</v>
      </c>
      <c r="BI18" s="342">
        <f ca="1">Maint_L2_OP_SI*'MNT HR - Maintenance Time'!BI$33+Maint_L2_1stY_OP_SI*'MNT HR - Maintenance Time'!BI$34</f>
        <v>2.5000000000000001E-2</v>
      </c>
      <c r="BJ18" s="341">
        <f ca="1">Maint_L2_OP_SI*'MNT HR - Maintenance Time'!BJ$33+Maint_L2_1stY_OP_SI*'MNT HR - Maintenance Time'!BJ$34</f>
        <v>2.5000000000000001E-2</v>
      </c>
      <c r="BK18" s="343">
        <f ca="1">Maint_L2_OP_SI*'MNT HR - Maintenance Time'!BK$33+Maint_L2_1stY_OP_SI*'MNT HR - Maintenance Time'!BK$34</f>
        <v>2.5000000000000001E-2</v>
      </c>
      <c r="BL18" s="340">
        <f ca="1">Maint_L2_OP_SI*'MNT HR - Maintenance Time'!BL$33+Maint_L2_1stY_OP_SI*'MNT HR - Maintenance Time'!BL$34</f>
        <v>0.15000000000000002</v>
      </c>
      <c r="BM18" s="341">
        <f ca="1">Maint_L2_OP_SI*'MNT HR - Maintenance Time'!BM$33+Maint_L2_1stY_OP_SI*'MNT HR - Maintenance Time'!BM$34</f>
        <v>0.15000000000000002</v>
      </c>
      <c r="BN18" s="341">
        <f ca="1">Maint_L2_OP_SI*'MNT HR - Maintenance Time'!BN$33+Maint_L2_1stY_OP_SI*'MNT HR - Maintenance Time'!BN$34</f>
        <v>0.15000000000000002</v>
      </c>
      <c r="BO18" s="342">
        <f ca="1">Maint_L2_OP_SI*'MNT HR - Maintenance Time'!BO$33+Maint_L2_1stY_OP_SI*'MNT HR - Maintenance Time'!BO$34</f>
        <v>0.15000000000000002</v>
      </c>
      <c r="BP18" s="341">
        <f ca="1">Maint_L2_OP_SI*'MNT HR - Maintenance Time'!BP$33+Maint_L2_1stY_OP_SI*'MNT HR - Maintenance Time'!BP$34</f>
        <v>0.15000000000000002</v>
      </c>
      <c r="BQ18" s="341">
        <f ca="1">Maint_L2_OP_SI*'MNT HR - Maintenance Time'!BQ$33+Maint_L2_1stY_OP_SI*'MNT HR - Maintenance Time'!BQ$34</f>
        <v>0.15000000000000002</v>
      </c>
      <c r="BR18" s="342">
        <f ca="1">Maint_L2_OP_SI*'MNT HR - Maintenance Time'!BR$33+Maint_L2_1stY_OP_SI*'MNT HR - Maintenance Time'!BR$34</f>
        <v>0.25625000000000003</v>
      </c>
      <c r="BS18" s="341">
        <f ca="1">Maint_L2_OP_SI*'MNT HR - Maintenance Time'!BS$33+Maint_L2_1stY_OP_SI*'MNT HR - Maintenance Time'!BS$34</f>
        <v>0.25625000000000003</v>
      </c>
      <c r="BT18" s="341">
        <f ca="1">Maint_L2_OP_SI*'MNT HR - Maintenance Time'!BT$33+Maint_L2_1stY_OP_SI*'MNT HR - Maintenance Time'!BT$34</f>
        <v>0.25625000000000003</v>
      </c>
      <c r="BU18" s="342">
        <f ca="1">Maint_L2_OP_SI*'MNT HR - Maintenance Time'!BU$33+Maint_L2_1stY_OP_SI*'MNT HR - Maintenance Time'!BU$34</f>
        <v>0.25625000000000003</v>
      </c>
      <c r="BV18" s="341">
        <f ca="1">Maint_L2_OP_SI*'MNT HR - Maintenance Time'!BV$33+Maint_L2_1stY_OP_SI*'MNT HR - Maintenance Time'!BV$34</f>
        <v>0.25625000000000003</v>
      </c>
      <c r="BW18" s="343">
        <f ca="1">Maint_L2_OP_SI*'MNT HR - Maintenance Time'!BW$33+Maint_L2_1stY_OP_SI*'MNT HR - Maintenance Time'!BW$34</f>
        <v>0.25625000000000003</v>
      </c>
      <c r="BX18" s="340">
        <f ca="1">Maint_L2_OP_SI*'MNT HR - Maintenance Time'!BX$33+Maint_L2_1stY_OP_SI*'MNT HR - Maintenance Time'!BX$34</f>
        <v>0.15625</v>
      </c>
      <c r="BY18" s="341">
        <f ca="1">Maint_L2_OP_SI*'MNT HR - Maintenance Time'!BY$33+Maint_L2_1stY_OP_SI*'MNT HR - Maintenance Time'!BY$34</f>
        <v>0.15625</v>
      </c>
      <c r="BZ18" s="341">
        <f ca="1">Maint_L2_OP_SI*'MNT HR - Maintenance Time'!BZ$33+Maint_L2_1stY_OP_SI*'MNT HR - Maintenance Time'!BZ$34</f>
        <v>0.15625</v>
      </c>
      <c r="CA18" s="342">
        <f ca="1">Maint_L2_OP_SI*'MNT HR - Maintenance Time'!CA$33+Maint_L2_1stY_OP_SI*'MNT HR - Maintenance Time'!CA$34</f>
        <v>0.53125</v>
      </c>
      <c r="CB18" s="341">
        <f ca="1">Maint_L2_OP_SI*'MNT HR - Maintenance Time'!CB$33+Maint_L2_1stY_OP_SI*'MNT HR - Maintenance Time'!CB$34</f>
        <v>0.53125</v>
      </c>
      <c r="CC18" s="341">
        <f ca="1">Maint_L2_OP_SI*'MNT HR - Maintenance Time'!CC$33+Maint_L2_1stY_OP_SI*'MNT HR - Maintenance Time'!CC$34</f>
        <v>0.53125</v>
      </c>
      <c r="CD18" s="342">
        <f ca="1">Maint_L2_OP_SI*'MNT HR - Maintenance Time'!CD$33+Maint_L2_1stY_OP_SI*'MNT HR - Maintenance Time'!CD$34</f>
        <v>0.63375000000000004</v>
      </c>
      <c r="CE18" s="341">
        <f ca="1">Maint_L2_OP_SI*'MNT HR - Maintenance Time'!CE$33+Maint_L2_1stY_OP_SI*'MNT HR - Maintenance Time'!CE$34</f>
        <v>0.63375000000000004</v>
      </c>
      <c r="CF18" s="341">
        <f ca="1">Maint_L2_OP_SI*'MNT HR - Maintenance Time'!CF$33+Maint_L2_1stY_OP_SI*'MNT HR - Maintenance Time'!CF$34</f>
        <v>0.63375000000000004</v>
      </c>
      <c r="CG18" s="342">
        <f ca="1">Maint_L2_OP_SI*'MNT HR - Maintenance Time'!CG$33+Maint_L2_1stY_OP_SI*'MNT HR - Maintenance Time'!CG$34</f>
        <v>0.63375000000000004</v>
      </c>
      <c r="CH18" s="341">
        <f ca="1">Maint_L2_OP_SI*'MNT HR - Maintenance Time'!CH$33+Maint_L2_1stY_OP_SI*'MNT HR - Maintenance Time'!CH$34</f>
        <v>0.63375000000000004</v>
      </c>
      <c r="CI18" s="343">
        <f ca="1">Maint_L2_OP_SI*'MNT HR - Maintenance Time'!CI$33+Maint_L2_1stY_OP_SI*'MNT HR - Maintenance Time'!CI$34</f>
        <v>0.63375000000000004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v>0</v>
      </c>
      <c r="E19" s="136">
        <v>0</v>
      </c>
      <c r="F19" s="136">
        <v>0</v>
      </c>
      <c r="G19" s="137">
        <v>0</v>
      </c>
      <c r="H19" s="136">
        <v>0</v>
      </c>
      <c r="I19" s="136">
        <v>0</v>
      </c>
      <c r="J19" s="137">
        <v>0</v>
      </c>
      <c r="K19" s="136">
        <v>0</v>
      </c>
      <c r="L19" s="136">
        <v>0</v>
      </c>
      <c r="M19" s="137">
        <v>0</v>
      </c>
      <c r="N19" s="136">
        <v>0</v>
      </c>
      <c r="O19" s="138">
        <v>0</v>
      </c>
      <c r="P19" s="135">
        <v>0</v>
      </c>
      <c r="Q19" s="136">
        <v>0</v>
      </c>
      <c r="R19" s="136">
        <v>0</v>
      </c>
      <c r="S19" s="137">
        <v>0</v>
      </c>
      <c r="T19" s="136">
        <v>0</v>
      </c>
      <c r="U19" s="136">
        <v>0</v>
      </c>
      <c r="V19" s="137">
        <v>0</v>
      </c>
      <c r="W19" s="136">
        <v>0</v>
      </c>
      <c r="X19" s="136">
        <v>0</v>
      </c>
      <c r="Y19" s="137">
        <v>0</v>
      </c>
      <c r="Z19" s="136">
        <v>0</v>
      </c>
      <c r="AA19" s="138">
        <v>0</v>
      </c>
      <c r="AB19" s="340">
        <f>Maint_L2_OP_JI*'MNT HR - Maintenance Time'!AB$33+Maint_L2_1stY_OP_JI*'MNT HR - Maintenance Time'!AB$34</f>
        <v>0</v>
      </c>
      <c r="AC19" s="341">
        <f>Maint_L2_OP_JI*'MNT HR - Maintenance Time'!AC$33+Maint_L2_1stY_OP_JI*'MNT HR - Maintenance Time'!AC$34</f>
        <v>0</v>
      </c>
      <c r="AD19" s="341">
        <f>Maint_L2_OP_JI*'MNT HR - Maintenance Time'!AD$33+Maint_L2_1stY_OP_JI*'MNT HR - Maintenance Time'!AD$34</f>
        <v>0</v>
      </c>
      <c r="AE19" s="342">
        <f ca="1">Maint_L2_OP_JI*'MNT HR - Maintenance Time'!AE$33+Maint_L2_1stY_OP_JI*'MNT HR - Maintenance Time'!AE$34</f>
        <v>0</v>
      </c>
      <c r="AF19" s="341">
        <f ca="1">Maint_L2_OP_JI*'MNT HR - Maintenance Time'!AF$33+Maint_L2_1stY_OP_JI*'MNT HR - Maintenance Time'!AF$34</f>
        <v>0</v>
      </c>
      <c r="AG19" s="341">
        <f ca="1">Maint_L2_OP_JI*'MNT HR - Maintenance Time'!AG$33+Maint_L2_1stY_OP_JI*'MNT HR - Maintenance Time'!AG$34</f>
        <v>0</v>
      </c>
      <c r="AH19" s="342">
        <f ca="1">Maint_L2_OP_JI*'MNT HR - Maintenance Time'!AH$33+Maint_L2_1stY_OP_JI*'MNT HR - Maintenance Time'!AH$34</f>
        <v>0</v>
      </c>
      <c r="AI19" s="341">
        <f ca="1">Maint_L2_OP_JI*'MNT HR - Maintenance Time'!AI$33+Maint_L2_1stY_OP_JI*'MNT HR - Maintenance Time'!AI$34</f>
        <v>0</v>
      </c>
      <c r="AJ19" s="341">
        <f ca="1">Maint_L2_OP_JI*'MNT HR - Maintenance Time'!AJ$33+Maint_L2_1stY_OP_JI*'MNT HR - Maintenance Time'!AJ$34</f>
        <v>0</v>
      </c>
      <c r="AK19" s="342">
        <f ca="1">Maint_L2_OP_JI*'MNT HR - Maintenance Time'!AK$33+Maint_L2_1stY_OP_JI*'MNT HR - Maintenance Time'!AK$34</f>
        <v>0</v>
      </c>
      <c r="AL19" s="341">
        <f ca="1">Maint_L2_OP_JI*'MNT HR - Maintenance Time'!AL$33+Maint_L2_1stY_OP_JI*'MNT HR - Maintenance Time'!AL$34</f>
        <v>0</v>
      </c>
      <c r="AM19" s="343">
        <f ca="1">Maint_L2_OP_JI*'MNT HR - Maintenance Time'!AM$33+Maint_L2_1stY_OP_JI*'MNT HR - Maintenance Time'!AM$34</f>
        <v>0</v>
      </c>
      <c r="AN19" s="340">
        <f ca="1">Maint_L2_OP_JI*'MNT HR - Maintenance Time'!AN$33+Maint_L2_1stY_OP_JI*'MNT HR - Maintenance Time'!AN$34</f>
        <v>0</v>
      </c>
      <c r="AO19" s="341">
        <f ca="1">Maint_L2_OP_JI*'MNT HR - Maintenance Time'!AO$33+Maint_L2_1stY_OP_JI*'MNT HR - Maintenance Time'!AO$34</f>
        <v>0</v>
      </c>
      <c r="AP19" s="341">
        <f ca="1">Maint_L2_OP_JI*'MNT HR - Maintenance Time'!AP$33+Maint_L2_1stY_OP_JI*'MNT HR - Maintenance Time'!AP$34</f>
        <v>0</v>
      </c>
      <c r="AQ19" s="342">
        <f ca="1">Maint_L2_OP_JI*'MNT HR - Maintenance Time'!AQ$33+Maint_L2_1stY_OP_JI*'MNT HR - Maintenance Time'!AQ$34</f>
        <v>0</v>
      </c>
      <c r="AR19" s="341">
        <f ca="1">Maint_L2_OP_JI*'MNT HR - Maintenance Time'!AR$33+Maint_L2_1stY_OP_JI*'MNT HR - Maintenance Time'!AR$34</f>
        <v>0</v>
      </c>
      <c r="AS19" s="341">
        <f ca="1">Maint_L2_OP_JI*'MNT HR - Maintenance Time'!AS$33+Maint_L2_1stY_OP_JI*'MNT HR - Maintenance Time'!AS$34</f>
        <v>0</v>
      </c>
      <c r="AT19" s="342">
        <f ca="1">Maint_L2_OP_JI*'MNT HR - Maintenance Time'!AT$33+Maint_L2_1stY_OP_JI*'MNT HR - Maintenance Time'!AT$34</f>
        <v>0</v>
      </c>
      <c r="AU19" s="341">
        <f ca="1">Maint_L2_OP_JI*'MNT HR - Maintenance Time'!AU$33+Maint_L2_1stY_OP_JI*'MNT HR - Maintenance Time'!AU$34</f>
        <v>0</v>
      </c>
      <c r="AV19" s="341">
        <f ca="1">Maint_L2_OP_JI*'MNT HR - Maintenance Time'!AV$33+Maint_L2_1stY_OP_JI*'MNT HR - Maintenance Time'!AV$34</f>
        <v>0</v>
      </c>
      <c r="AW19" s="342">
        <f ca="1">Maint_L2_OP_JI*'MNT HR - Maintenance Time'!AW$33+Maint_L2_1stY_OP_JI*'MNT HR - Maintenance Time'!AW$34</f>
        <v>0.3</v>
      </c>
      <c r="AX19" s="341">
        <f ca="1">Maint_L2_OP_JI*'MNT HR - Maintenance Time'!AX$33+Maint_L2_1stY_OP_JI*'MNT HR - Maintenance Time'!AX$34</f>
        <v>0.3</v>
      </c>
      <c r="AY19" s="343">
        <f ca="1">Maint_L2_OP_JI*'MNT HR - Maintenance Time'!AY$33+Maint_L2_1stY_OP_JI*'MNT HR - Maintenance Time'!AY$34</f>
        <v>0.3</v>
      </c>
      <c r="AZ19" s="340">
        <f ca="1">Maint_L2_OP_JI*'MNT HR - Maintenance Time'!AZ$33+Maint_L2_1stY_OP_JI*'MNT HR - Maintenance Time'!AZ$34</f>
        <v>0.3</v>
      </c>
      <c r="BA19" s="341">
        <f ca="1">Maint_L2_OP_JI*'MNT HR - Maintenance Time'!BA$33+Maint_L2_1stY_OP_JI*'MNT HR - Maintenance Time'!BA$34</f>
        <v>0.3</v>
      </c>
      <c r="BB19" s="341">
        <f ca="1">Maint_L2_OP_JI*'MNT HR - Maintenance Time'!BB$33+Maint_L2_1stY_OP_JI*'MNT HR - Maintenance Time'!BB$34</f>
        <v>0.3</v>
      </c>
      <c r="BC19" s="342">
        <f ca="1">Maint_L2_OP_JI*'MNT HR - Maintenance Time'!BC$33+Maint_L2_1stY_OP_JI*'MNT HR - Maintenance Time'!BC$34</f>
        <v>0.3</v>
      </c>
      <c r="BD19" s="341">
        <f ca="1">Maint_L2_OP_JI*'MNT HR - Maintenance Time'!BD$33+Maint_L2_1stY_OP_JI*'MNT HR - Maintenance Time'!BD$34</f>
        <v>0.3</v>
      </c>
      <c r="BE19" s="341">
        <f ca="1">Maint_L2_OP_JI*'MNT HR - Maintenance Time'!BE$33+Maint_L2_1stY_OP_JI*'MNT HR - Maintenance Time'!BE$34</f>
        <v>0.3</v>
      </c>
      <c r="BF19" s="342">
        <f ca="1">Maint_L2_OP_JI*'MNT HR - Maintenance Time'!BF$33+Maint_L2_1stY_OP_JI*'MNT HR - Maintenance Time'!BF$34</f>
        <v>0.3</v>
      </c>
      <c r="BG19" s="341">
        <f ca="1">Maint_L2_OP_JI*'MNT HR - Maintenance Time'!BG$33+Maint_L2_1stY_OP_JI*'MNT HR - Maintenance Time'!BG$34</f>
        <v>0.3</v>
      </c>
      <c r="BH19" s="341">
        <f ca="1">Maint_L2_OP_JI*'MNT HR - Maintenance Time'!BH$33+Maint_L2_1stY_OP_JI*'MNT HR - Maintenance Time'!BH$34</f>
        <v>0.3</v>
      </c>
      <c r="BI19" s="342">
        <f ca="1">Maint_L2_OP_JI*'MNT HR - Maintenance Time'!BI$33+Maint_L2_1stY_OP_JI*'MNT HR - Maintenance Time'!BI$34</f>
        <v>0.05</v>
      </c>
      <c r="BJ19" s="341">
        <f ca="1">Maint_L2_OP_JI*'MNT HR - Maintenance Time'!BJ$33+Maint_L2_1stY_OP_JI*'MNT HR - Maintenance Time'!BJ$34</f>
        <v>0.05</v>
      </c>
      <c r="BK19" s="343">
        <f ca="1">Maint_L2_OP_JI*'MNT HR - Maintenance Time'!BK$33+Maint_L2_1stY_OP_JI*'MNT HR - Maintenance Time'!BK$34</f>
        <v>0.05</v>
      </c>
      <c r="BL19" s="340">
        <f ca="1">Maint_L2_OP_JI*'MNT HR - Maintenance Time'!BL$33+Maint_L2_1stY_OP_JI*'MNT HR - Maintenance Time'!BL$34</f>
        <v>0.35</v>
      </c>
      <c r="BM19" s="341">
        <f ca="1">Maint_L2_OP_JI*'MNT HR - Maintenance Time'!BM$33+Maint_L2_1stY_OP_JI*'MNT HR - Maintenance Time'!BM$34</f>
        <v>0.35</v>
      </c>
      <c r="BN19" s="341">
        <f ca="1">Maint_L2_OP_JI*'MNT HR - Maintenance Time'!BN$33+Maint_L2_1stY_OP_JI*'MNT HR - Maintenance Time'!BN$34</f>
        <v>0.35</v>
      </c>
      <c r="BO19" s="342">
        <f ca="1">Maint_L2_OP_JI*'MNT HR - Maintenance Time'!BO$33+Maint_L2_1stY_OP_JI*'MNT HR - Maintenance Time'!BO$34</f>
        <v>0.35</v>
      </c>
      <c r="BP19" s="341">
        <f ca="1">Maint_L2_OP_JI*'MNT HR - Maintenance Time'!BP$33+Maint_L2_1stY_OP_JI*'MNT HR - Maintenance Time'!BP$34</f>
        <v>0.35</v>
      </c>
      <c r="BQ19" s="341">
        <f ca="1">Maint_L2_OP_JI*'MNT HR - Maintenance Time'!BQ$33+Maint_L2_1stY_OP_JI*'MNT HR - Maintenance Time'!BQ$34</f>
        <v>0.35</v>
      </c>
      <c r="BR19" s="342">
        <f ca="1">Maint_L2_OP_JI*'MNT HR - Maintenance Time'!BR$33+Maint_L2_1stY_OP_JI*'MNT HR - Maintenance Time'!BR$34</f>
        <v>0.60499999999999998</v>
      </c>
      <c r="BS19" s="341">
        <f ca="1">Maint_L2_OP_JI*'MNT HR - Maintenance Time'!BS$33+Maint_L2_1stY_OP_JI*'MNT HR - Maintenance Time'!BS$34</f>
        <v>0.60499999999999998</v>
      </c>
      <c r="BT19" s="341">
        <f ca="1">Maint_L2_OP_JI*'MNT HR - Maintenance Time'!BT$33+Maint_L2_1stY_OP_JI*'MNT HR - Maintenance Time'!BT$34</f>
        <v>0.60499999999999998</v>
      </c>
      <c r="BU19" s="342">
        <f ca="1">Maint_L2_OP_JI*'MNT HR - Maintenance Time'!BU$33+Maint_L2_1stY_OP_JI*'MNT HR - Maintenance Time'!BU$34</f>
        <v>0.60499999999999998</v>
      </c>
      <c r="BV19" s="341">
        <f ca="1">Maint_L2_OP_JI*'MNT HR - Maintenance Time'!BV$33+Maint_L2_1stY_OP_JI*'MNT HR - Maintenance Time'!BV$34</f>
        <v>0.60499999999999998</v>
      </c>
      <c r="BW19" s="343">
        <f ca="1">Maint_L2_OP_JI*'MNT HR - Maintenance Time'!BW$33+Maint_L2_1stY_OP_JI*'MNT HR - Maintenance Time'!BW$34</f>
        <v>0.60499999999999998</v>
      </c>
      <c r="BX19" s="340">
        <f ca="1">Maint_L2_OP_JI*'MNT HR - Maintenance Time'!BX$33+Maint_L2_1stY_OP_JI*'MNT HR - Maintenance Time'!BX$34</f>
        <v>0.35499999999999998</v>
      </c>
      <c r="BY19" s="341">
        <f ca="1">Maint_L2_OP_JI*'MNT HR - Maintenance Time'!BY$33+Maint_L2_1stY_OP_JI*'MNT HR - Maintenance Time'!BY$34</f>
        <v>0.35499999999999998</v>
      </c>
      <c r="BZ19" s="341">
        <f ca="1">Maint_L2_OP_JI*'MNT HR - Maintenance Time'!BZ$33+Maint_L2_1stY_OP_JI*'MNT HR - Maintenance Time'!BZ$34</f>
        <v>0.35499999999999998</v>
      </c>
      <c r="CA19" s="342">
        <f ca="1">Maint_L2_OP_JI*'MNT HR - Maintenance Time'!CA$33+Maint_L2_1stY_OP_JI*'MNT HR - Maintenance Time'!CA$34</f>
        <v>1.2549999999999999</v>
      </c>
      <c r="CB19" s="341">
        <f ca="1">Maint_L2_OP_JI*'MNT HR - Maintenance Time'!CB$33+Maint_L2_1stY_OP_JI*'MNT HR - Maintenance Time'!CB$34</f>
        <v>1.2549999999999999</v>
      </c>
      <c r="CC19" s="341">
        <f ca="1">Maint_L2_OP_JI*'MNT HR - Maintenance Time'!CC$33+Maint_L2_1stY_OP_JI*'MNT HR - Maintenance Time'!CC$34</f>
        <v>1.2549999999999999</v>
      </c>
      <c r="CD19" s="342">
        <f ca="1">Maint_L2_OP_JI*'MNT HR - Maintenance Time'!CD$33+Maint_L2_1stY_OP_JI*'MNT HR - Maintenance Time'!CD$34</f>
        <v>1.4924999999999999</v>
      </c>
      <c r="CE19" s="341">
        <f ca="1">Maint_L2_OP_JI*'MNT HR - Maintenance Time'!CE$33+Maint_L2_1stY_OP_JI*'MNT HR - Maintenance Time'!CE$34</f>
        <v>1.4924999999999999</v>
      </c>
      <c r="CF19" s="341">
        <f ca="1">Maint_L2_OP_JI*'MNT HR - Maintenance Time'!CF$33+Maint_L2_1stY_OP_JI*'MNT HR - Maintenance Time'!CF$34</f>
        <v>1.4924999999999999</v>
      </c>
      <c r="CG19" s="342">
        <f ca="1">Maint_L2_OP_JI*'MNT HR - Maintenance Time'!CG$33+Maint_L2_1stY_OP_JI*'MNT HR - Maintenance Time'!CG$34</f>
        <v>1.4924999999999999</v>
      </c>
      <c r="CH19" s="341">
        <f ca="1">Maint_L2_OP_JI*'MNT HR - Maintenance Time'!CH$33+Maint_L2_1stY_OP_JI*'MNT HR - Maintenance Time'!CH$34</f>
        <v>1.4924999999999999</v>
      </c>
      <c r="CI19" s="343">
        <f ca="1">Maint_L2_OP_JI*'MNT HR - Maintenance Time'!CI$33+Maint_L2_1stY_OP_JI*'MNT HR - Maintenance Time'!CI$34</f>
        <v>1.4924999999999999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v>0</v>
      </c>
      <c r="E20" s="136">
        <v>0</v>
      </c>
      <c r="F20" s="136">
        <v>0</v>
      </c>
      <c r="G20" s="137">
        <v>0</v>
      </c>
      <c r="H20" s="136">
        <v>0</v>
      </c>
      <c r="I20" s="136">
        <v>0</v>
      </c>
      <c r="J20" s="137">
        <v>0</v>
      </c>
      <c r="K20" s="136">
        <v>0</v>
      </c>
      <c r="L20" s="136">
        <v>0</v>
      </c>
      <c r="M20" s="137">
        <v>0</v>
      </c>
      <c r="N20" s="136">
        <v>0</v>
      </c>
      <c r="O20" s="138">
        <v>0</v>
      </c>
      <c r="P20" s="135">
        <v>0</v>
      </c>
      <c r="Q20" s="136">
        <v>0</v>
      </c>
      <c r="R20" s="136">
        <v>0</v>
      </c>
      <c r="S20" s="137">
        <v>0</v>
      </c>
      <c r="T20" s="136">
        <v>0</v>
      </c>
      <c r="U20" s="136">
        <v>0</v>
      </c>
      <c r="V20" s="137">
        <v>0</v>
      </c>
      <c r="W20" s="136">
        <v>0</v>
      </c>
      <c r="X20" s="136">
        <v>0</v>
      </c>
      <c r="Y20" s="137">
        <v>0</v>
      </c>
      <c r="Z20" s="136">
        <v>0</v>
      </c>
      <c r="AA20" s="138">
        <v>0</v>
      </c>
      <c r="AB20" s="340">
        <f>'MNT HR - Maintenance Time'!AB$35*Level_1_Maint_Ratio/4</f>
        <v>0</v>
      </c>
      <c r="AC20" s="341">
        <f>'MNT HR - Maintenance Time'!AC$35*Level_1_Maint_Ratio/4</f>
        <v>0</v>
      </c>
      <c r="AD20" s="341">
        <f>'MNT HR - Maintenance Time'!AD$35*Level_1_Maint_Ratio/4</f>
        <v>0</v>
      </c>
      <c r="AE20" s="342">
        <f ca="1">'MNT HR - Maintenance Time'!AE$35*Level_1_Maint_Ratio/4</f>
        <v>0</v>
      </c>
      <c r="AF20" s="341">
        <f ca="1">'MNT HR - Maintenance Time'!AF$35*Level_1_Maint_Ratio/4</f>
        <v>0</v>
      </c>
      <c r="AG20" s="341">
        <f ca="1">'MNT HR - Maintenance Time'!AG$35*Level_1_Maint_Ratio/4</f>
        <v>0</v>
      </c>
      <c r="AH20" s="342">
        <f ca="1">'MNT HR - Maintenance Time'!AH$35*Level_1_Maint_Ratio/4</f>
        <v>0</v>
      </c>
      <c r="AI20" s="341">
        <f ca="1">'MNT HR - Maintenance Time'!AI$35*Level_1_Maint_Ratio/4</f>
        <v>0</v>
      </c>
      <c r="AJ20" s="341">
        <f ca="1">'MNT HR - Maintenance Time'!AJ$35*Level_1_Maint_Ratio/4</f>
        <v>0</v>
      </c>
      <c r="AK20" s="342">
        <f ca="1">'MNT HR - Maintenance Time'!AK$35*Level_1_Maint_Ratio/4</f>
        <v>0</v>
      </c>
      <c r="AL20" s="341">
        <f ca="1">'MNT HR - Maintenance Time'!AL$35*Level_1_Maint_Ratio/4</f>
        <v>0</v>
      </c>
      <c r="AM20" s="343">
        <f ca="1">'MNT HR - Maintenance Time'!AM$35*Level_1_Maint_Ratio/4</f>
        <v>0</v>
      </c>
      <c r="AN20" s="340">
        <f ca="1">'MNT HR - Maintenance Time'!AN$35*Level_1_Maint_Ratio/4</f>
        <v>0</v>
      </c>
      <c r="AO20" s="341">
        <f ca="1">'MNT HR - Maintenance Time'!AO$35*Level_1_Maint_Ratio/4</f>
        <v>0</v>
      </c>
      <c r="AP20" s="341">
        <f ca="1">'MNT HR - Maintenance Time'!AP$35*Level_1_Maint_Ratio/4</f>
        <v>0</v>
      </c>
      <c r="AQ20" s="342">
        <f ca="1">'MNT HR - Maintenance Time'!AQ$35*Level_1_Maint_Ratio/4</f>
        <v>0</v>
      </c>
      <c r="AR20" s="341">
        <f ca="1">'MNT HR - Maintenance Time'!AR$35*Level_1_Maint_Ratio/4</f>
        <v>0</v>
      </c>
      <c r="AS20" s="341">
        <f ca="1">'MNT HR - Maintenance Time'!AS$35*Level_1_Maint_Ratio/4</f>
        <v>0</v>
      </c>
      <c r="AT20" s="342">
        <f ca="1">'MNT HR - Maintenance Time'!AT$35*Level_1_Maint_Ratio/4</f>
        <v>0</v>
      </c>
      <c r="AU20" s="341">
        <f ca="1">'MNT HR - Maintenance Time'!AU$35*Level_1_Maint_Ratio/4</f>
        <v>0</v>
      </c>
      <c r="AV20" s="341">
        <f ca="1">'MNT HR - Maintenance Time'!AV$35*Level_1_Maint_Ratio/4</f>
        <v>0</v>
      </c>
      <c r="AW20" s="342">
        <f ca="1">'MNT HR - Maintenance Time'!AW$35*Level_1_Maint_Ratio/4</f>
        <v>0.41250000000000003</v>
      </c>
      <c r="AX20" s="341">
        <f ca="1">'MNT HR - Maintenance Time'!AX$35*Level_1_Maint_Ratio/4</f>
        <v>0.41250000000000003</v>
      </c>
      <c r="AY20" s="343">
        <f ca="1">'MNT HR - Maintenance Time'!AY$35*Level_1_Maint_Ratio/4</f>
        <v>0.41250000000000003</v>
      </c>
      <c r="AZ20" s="340">
        <f ca="1">'MNT HR - Maintenance Time'!AZ$35*Level_1_Maint_Ratio/4</f>
        <v>0.41250000000000003</v>
      </c>
      <c r="BA20" s="341">
        <f ca="1">'MNT HR - Maintenance Time'!BA$35*Level_1_Maint_Ratio/4</f>
        <v>0.41250000000000003</v>
      </c>
      <c r="BB20" s="341">
        <f ca="1">'MNT HR - Maintenance Time'!BB$35*Level_1_Maint_Ratio/4</f>
        <v>0.41250000000000003</v>
      </c>
      <c r="BC20" s="342">
        <f ca="1">'MNT HR - Maintenance Time'!BC$35*Level_1_Maint_Ratio/4</f>
        <v>0.41250000000000003</v>
      </c>
      <c r="BD20" s="341">
        <f ca="1">'MNT HR - Maintenance Time'!BD$35*Level_1_Maint_Ratio/4</f>
        <v>0.41250000000000003</v>
      </c>
      <c r="BE20" s="341">
        <f ca="1">'MNT HR - Maintenance Time'!BE$35*Level_1_Maint_Ratio/4</f>
        <v>0.41250000000000003</v>
      </c>
      <c r="BF20" s="342">
        <f ca="1">'MNT HR - Maintenance Time'!BF$35*Level_1_Maint_Ratio/4</f>
        <v>0.41250000000000003</v>
      </c>
      <c r="BG20" s="341">
        <f ca="1">'MNT HR - Maintenance Time'!BG$35*Level_1_Maint_Ratio/4</f>
        <v>0.41250000000000003</v>
      </c>
      <c r="BH20" s="341">
        <f ca="1">'MNT HR - Maintenance Time'!BH$35*Level_1_Maint_Ratio/4</f>
        <v>0.41250000000000003</v>
      </c>
      <c r="BI20" s="342">
        <f ca="1">'MNT HR - Maintenance Time'!BI$35*Level_1_Maint_Ratio/4</f>
        <v>0.41250000000000003</v>
      </c>
      <c r="BJ20" s="341">
        <f ca="1">'MNT HR - Maintenance Time'!BJ$35*Level_1_Maint_Ratio/4</f>
        <v>0.41250000000000003</v>
      </c>
      <c r="BK20" s="343">
        <f ca="1">'MNT HR - Maintenance Time'!BK$35*Level_1_Maint_Ratio/4</f>
        <v>0.41250000000000003</v>
      </c>
      <c r="BL20" s="340">
        <f ca="1">'MNT HR - Maintenance Time'!BL$35*Level_1_Maint_Ratio/4</f>
        <v>0.82500000000000007</v>
      </c>
      <c r="BM20" s="341">
        <f ca="1">'MNT HR - Maintenance Time'!BM$35*Level_1_Maint_Ratio/4</f>
        <v>0.82500000000000007</v>
      </c>
      <c r="BN20" s="341">
        <f ca="1">'MNT HR - Maintenance Time'!BN$35*Level_1_Maint_Ratio/4</f>
        <v>0.82500000000000007</v>
      </c>
      <c r="BO20" s="342">
        <f ca="1">'MNT HR - Maintenance Time'!BO$35*Level_1_Maint_Ratio/4</f>
        <v>0.82500000000000007</v>
      </c>
      <c r="BP20" s="341">
        <f ca="1">'MNT HR - Maintenance Time'!BP$35*Level_1_Maint_Ratio/4</f>
        <v>0.82500000000000007</v>
      </c>
      <c r="BQ20" s="341">
        <f ca="1">'MNT HR - Maintenance Time'!BQ$35*Level_1_Maint_Ratio/4</f>
        <v>0.82500000000000007</v>
      </c>
      <c r="BR20" s="342">
        <f ca="1">'MNT HR - Maintenance Time'!BR$35*Level_1_Maint_Ratio/4</f>
        <v>1.1625000000000001</v>
      </c>
      <c r="BS20" s="341">
        <f ca="1">'MNT HR - Maintenance Time'!BS$35*Level_1_Maint_Ratio/4</f>
        <v>1.1625000000000001</v>
      </c>
      <c r="BT20" s="341">
        <f ca="1">'MNT HR - Maintenance Time'!BT$35*Level_1_Maint_Ratio/4</f>
        <v>1.1625000000000001</v>
      </c>
      <c r="BU20" s="342">
        <f ca="1">'MNT HR - Maintenance Time'!BU$35*Level_1_Maint_Ratio/4</f>
        <v>1.1625000000000001</v>
      </c>
      <c r="BV20" s="341">
        <f ca="1">'MNT HR - Maintenance Time'!BV$35*Level_1_Maint_Ratio/4</f>
        <v>1.1625000000000001</v>
      </c>
      <c r="BW20" s="343">
        <f ca="1">'MNT HR - Maintenance Time'!BW$35*Level_1_Maint_Ratio/4</f>
        <v>1.1625000000000001</v>
      </c>
      <c r="BX20" s="340">
        <f ca="1">'MNT HR - Maintenance Time'!BX$35*Level_1_Maint_Ratio/4</f>
        <v>1.1625000000000001</v>
      </c>
      <c r="BY20" s="341">
        <f ca="1">'MNT HR - Maintenance Time'!BY$35*Level_1_Maint_Ratio/4</f>
        <v>1.1625000000000001</v>
      </c>
      <c r="BZ20" s="341">
        <f ca="1">'MNT HR - Maintenance Time'!BZ$35*Level_1_Maint_Ratio/4</f>
        <v>1.1625000000000001</v>
      </c>
      <c r="CA20" s="342">
        <f ca="1">'MNT HR - Maintenance Time'!CA$35*Level_1_Maint_Ratio/4</f>
        <v>3.0375000000000001</v>
      </c>
      <c r="CB20" s="341">
        <f ca="1">'MNT HR - Maintenance Time'!CB$35*Level_1_Maint_Ratio/4</f>
        <v>3.0375000000000001</v>
      </c>
      <c r="CC20" s="341">
        <f ca="1">'MNT HR - Maintenance Time'!CC$35*Level_1_Maint_Ratio/4</f>
        <v>3.0375000000000001</v>
      </c>
      <c r="CD20" s="342">
        <f ca="1">'MNT HR - Maintenance Time'!CD$35*Level_1_Maint_Ratio/4</f>
        <v>4.3500000000000005</v>
      </c>
      <c r="CE20" s="341">
        <f ca="1">'MNT HR - Maintenance Time'!CE$35*Level_1_Maint_Ratio/4</f>
        <v>4.3500000000000005</v>
      </c>
      <c r="CF20" s="341">
        <f ca="1">'MNT HR - Maintenance Time'!CF$35*Level_1_Maint_Ratio/4</f>
        <v>4.3500000000000005</v>
      </c>
      <c r="CG20" s="342">
        <f ca="1">'MNT HR - Maintenance Time'!CG$35*Level_1_Maint_Ratio/4</f>
        <v>4.3500000000000005</v>
      </c>
      <c r="CH20" s="341">
        <f ca="1">'MNT HR - Maintenance Time'!CH$35*Level_1_Maint_Ratio/4</f>
        <v>4.3500000000000005</v>
      </c>
      <c r="CI20" s="343">
        <f ca="1">'MNT HR - Maintenance Time'!CI$35*Level_1_Maint_Ratio/4</f>
        <v>4.3500000000000005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v>0</v>
      </c>
      <c r="E21" s="136">
        <v>0</v>
      </c>
      <c r="F21" s="136">
        <v>0</v>
      </c>
      <c r="G21" s="137">
        <v>0</v>
      </c>
      <c r="H21" s="136">
        <v>0</v>
      </c>
      <c r="I21" s="136">
        <v>0</v>
      </c>
      <c r="J21" s="137">
        <v>0</v>
      </c>
      <c r="K21" s="136">
        <v>0</v>
      </c>
      <c r="L21" s="136">
        <v>0</v>
      </c>
      <c r="M21" s="137">
        <v>0</v>
      </c>
      <c r="N21" s="136">
        <v>0</v>
      </c>
      <c r="O21" s="138">
        <v>0</v>
      </c>
      <c r="P21" s="135">
        <v>0</v>
      </c>
      <c r="Q21" s="136">
        <v>0</v>
      </c>
      <c r="R21" s="136">
        <v>0</v>
      </c>
      <c r="S21" s="137">
        <v>0</v>
      </c>
      <c r="T21" s="136">
        <v>0</v>
      </c>
      <c r="U21" s="136">
        <v>0</v>
      </c>
      <c r="V21" s="137">
        <v>0</v>
      </c>
      <c r="W21" s="136">
        <v>0</v>
      </c>
      <c r="X21" s="136">
        <v>0</v>
      </c>
      <c r="Y21" s="137">
        <v>0</v>
      </c>
      <c r="Z21" s="136">
        <v>0</v>
      </c>
      <c r="AA21" s="138">
        <v>0</v>
      </c>
      <c r="AB21" s="340">
        <f>Maint_PJMG*'MNT HR - Maintenance Time'!AB$33</f>
        <v>0</v>
      </c>
      <c r="AC21" s="341">
        <f>Maint_PJMG*'MNT HR - Maintenance Time'!AC$33</f>
        <v>0</v>
      </c>
      <c r="AD21" s="341">
        <f>Maint_PJMG*'MNT HR - Maintenance Time'!AD$33</f>
        <v>0</v>
      </c>
      <c r="AE21" s="342">
        <f ca="1">Maint_PJMG*'MNT HR - Maintenance Time'!AE$33</f>
        <v>0</v>
      </c>
      <c r="AF21" s="341">
        <f ca="1">Maint_PJMG*'MNT HR - Maintenance Time'!AF$33</f>
        <v>0</v>
      </c>
      <c r="AG21" s="341">
        <f ca="1">Maint_PJMG*'MNT HR - Maintenance Time'!AG$33</f>
        <v>0</v>
      </c>
      <c r="AH21" s="342">
        <f ca="1">Maint_PJMG*'MNT HR - Maintenance Time'!AH$33</f>
        <v>0</v>
      </c>
      <c r="AI21" s="341">
        <f ca="1">Maint_PJMG*'MNT HR - Maintenance Time'!AI$33</f>
        <v>0</v>
      </c>
      <c r="AJ21" s="341">
        <f ca="1">Maint_PJMG*'MNT HR - Maintenance Time'!AJ$33</f>
        <v>0</v>
      </c>
      <c r="AK21" s="342">
        <f ca="1">Maint_PJMG*'MNT HR - Maintenance Time'!AK$33</f>
        <v>0</v>
      </c>
      <c r="AL21" s="341">
        <f ca="1">Maint_PJMG*'MNT HR - Maintenance Time'!AL$33</f>
        <v>0</v>
      </c>
      <c r="AM21" s="343">
        <f ca="1">Maint_PJMG*'MNT HR - Maintenance Time'!AM$33</f>
        <v>0</v>
      </c>
      <c r="AN21" s="340">
        <f ca="1">Maint_PJMG*'MNT HR - Maintenance Time'!AN$33</f>
        <v>0</v>
      </c>
      <c r="AO21" s="341">
        <f ca="1">Maint_PJMG*'MNT HR - Maintenance Time'!AO$33</f>
        <v>0</v>
      </c>
      <c r="AP21" s="341">
        <f ca="1">Maint_PJMG*'MNT HR - Maintenance Time'!AP$33</f>
        <v>0</v>
      </c>
      <c r="AQ21" s="342">
        <f ca="1">Maint_PJMG*'MNT HR - Maintenance Time'!AQ$33</f>
        <v>0</v>
      </c>
      <c r="AR21" s="341">
        <f ca="1">Maint_PJMG*'MNT HR - Maintenance Time'!AR$33</f>
        <v>0</v>
      </c>
      <c r="AS21" s="341">
        <f ca="1">Maint_PJMG*'MNT HR - Maintenance Time'!AS$33</f>
        <v>0</v>
      </c>
      <c r="AT21" s="342">
        <f ca="1">Maint_PJMG*'MNT HR - Maintenance Time'!AT$33</f>
        <v>0</v>
      </c>
      <c r="AU21" s="341">
        <f ca="1">Maint_PJMG*'MNT HR - Maintenance Time'!AU$33</f>
        <v>0</v>
      </c>
      <c r="AV21" s="341">
        <f ca="1">Maint_PJMG*'MNT HR - Maintenance Time'!AV$33</f>
        <v>0</v>
      </c>
      <c r="AW21" s="342">
        <f ca="1">Maint_PJMG*'MNT HR - Maintenance Time'!AW$33</f>
        <v>0</v>
      </c>
      <c r="AX21" s="341">
        <f ca="1">Maint_PJMG*'MNT HR - Maintenance Time'!AX$33</f>
        <v>0</v>
      </c>
      <c r="AY21" s="343">
        <f ca="1">Maint_PJMG*'MNT HR - Maintenance Time'!AY$33</f>
        <v>0</v>
      </c>
      <c r="AZ21" s="340">
        <f ca="1">Maint_PJMG*'MNT HR - Maintenance Time'!AZ$33</f>
        <v>0</v>
      </c>
      <c r="BA21" s="341">
        <f ca="1">Maint_PJMG*'MNT HR - Maintenance Time'!BA$33</f>
        <v>0</v>
      </c>
      <c r="BB21" s="341">
        <f ca="1">Maint_PJMG*'MNT HR - Maintenance Time'!BB$33</f>
        <v>0</v>
      </c>
      <c r="BC21" s="342">
        <f ca="1">Maint_PJMG*'MNT HR - Maintenance Time'!BC$33</f>
        <v>0</v>
      </c>
      <c r="BD21" s="341">
        <f ca="1">Maint_PJMG*'MNT HR - Maintenance Time'!BD$33</f>
        <v>0</v>
      </c>
      <c r="BE21" s="341">
        <f ca="1">Maint_PJMG*'MNT HR - Maintenance Time'!BE$33</f>
        <v>0</v>
      </c>
      <c r="BF21" s="342">
        <f ca="1">Maint_PJMG*'MNT HR - Maintenance Time'!BF$33</f>
        <v>0</v>
      </c>
      <c r="BG21" s="341">
        <f ca="1">Maint_PJMG*'MNT HR - Maintenance Time'!BG$33</f>
        <v>0</v>
      </c>
      <c r="BH21" s="341">
        <f ca="1">Maint_PJMG*'MNT HR - Maintenance Time'!BH$33</f>
        <v>0</v>
      </c>
      <c r="BI21" s="342">
        <f ca="1">Maint_PJMG*'MNT HR - Maintenance Time'!BI$33</f>
        <v>0</v>
      </c>
      <c r="BJ21" s="341">
        <f ca="1">Maint_PJMG*'MNT HR - Maintenance Time'!BJ$33</f>
        <v>0</v>
      </c>
      <c r="BK21" s="343">
        <f ca="1">Maint_PJMG*'MNT HR - Maintenance Time'!BK$33</f>
        <v>0</v>
      </c>
      <c r="BL21" s="340">
        <f ca="1">Maint_PJMG*'MNT HR - Maintenance Time'!BL$33</f>
        <v>0</v>
      </c>
      <c r="BM21" s="341">
        <f ca="1">Maint_PJMG*'MNT HR - Maintenance Time'!BM$33</f>
        <v>0</v>
      </c>
      <c r="BN21" s="341">
        <f ca="1">Maint_PJMG*'MNT HR - Maintenance Time'!BN$33</f>
        <v>0</v>
      </c>
      <c r="BO21" s="342">
        <f ca="1">Maint_PJMG*'MNT HR - Maintenance Time'!BO$33</f>
        <v>0</v>
      </c>
      <c r="BP21" s="341">
        <f ca="1">Maint_PJMG*'MNT HR - Maintenance Time'!BP$33</f>
        <v>0</v>
      </c>
      <c r="BQ21" s="341">
        <f ca="1">Maint_PJMG*'MNT HR - Maintenance Time'!BQ$33</f>
        <v>0</v>
      </c>
      <c r="BR21" s="342">
        <f ca="1">Maint_PJMG*'MNT HR - Maintenance Time'!BR$33</f>
        <v>0</v>
      </c>
      <c r="BS21" s="341">
        <f ca="1">Maint_PJMG*'MNT HR - Maintenance Time'!BS$33</f>
        <v>0</v>
      </c>
      <c r="BT21" s="341">
        <f ca="1">Maint_PJMG*'MNT HR - Maintenance Time'!BT$33</f>
        <v>0</v>
      </c>
      <c r="BU21" s="342">
        <f ca="1">Maint_PJMG*'MNT HR - Maintenance Time'!BU$33</f>
        <v>0</v>
      </c>
      <c r="BV21" s="341">
        <f ca="1">Maint_PJMG*'MNT HR - Maintenance Time'!BV$33</f>
        <v>0</v>
      </c>
      <c r="BW21" s="343">
        <f ca="1">Maint_PJMG*'MNT HR - Maintenance Time'!BW$33</f>
        <v>0</v>
      </c>
      <c r="BX21" s="340">
        <f ca="1">Maint_PJMG*'MNT HR - Maintenance Time'!BX$33</f>
        <v>0</v>
      </c>
      <c r="BY21" s="341">
        <f ca="1">Maint_PJMG*'MNT HR - Maintenance Time'!BY$33</f>
        <v>0</v>
      </c>
      <c r="BZ21" s="341">
        <f ca="1">Maint_PJMG*'MNT HR - Maintenance Time'!BZ$33</f>
        <v>0</v>
      </c>
      <c r="CA21" s="342">
        <f ca="1">Maint_PJMG*'MNT HR - Maintenance Time'!CA$33</f>
        <v>0</v>
      </c>
      <c r="CB21" s="341">
        <f ca="1">Maint_PJMG*'MNT HR - Maintenance Time'!CB$33</f>
        <v>0</v>
      </c>
      <c r="CC21" s="341">
        <f ca="1">Maint_PJMG*'MNT HR - Maintenance Time'!CC$33</f>
        <v>0</v>
      </c>
      <c r="CD21" s="342">
        <f ca="1">Maint_PJMG*'MNT HR - Maintenance Time'!CD$33</f>
        <v>0</v>
      </c>
      <c r="CE21" s="341">
        <f ca="1">Maint_PJMG*'MNT HR - Maintenance Time'!CE$33</f>
        <v>0</v>
      </c>
      <c r="CF21" s="341">
        <f ca="1">Maint_PJMG*'MNT HR - Maintenance Time'!CF$33</f>
        <v>0</v>
      </c>
      <c r="CG21" s="342">
        <f ca="1">Maint_PJMG*'MNT HR - Maintenance Time'!CG$33</f>
        <v>0</v>
      </c>
      <c r="CH21" s="341">
        <f ca="1">Maint_PJMG*'MNT HR - Maintenance Time'!CH$33</f>
        <v>0</v>
      </c>
      <c r="CI21" s="343">
        <f ca="1">Maint_PJMG*'MNT HR - Maintenance Time'!CI$33</f>
        <v>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v>0</v>
      </c>
      <c r="E22" s="136">
        <v>0</v>
      </c>
      <c r="F22" s="136">
        <v>0</v>
      </c>
      <c r="G22" s="137">
        <v>0</v>
      </c>
      <c r="H22" s="136">
        <v>0</v>
      </c>
      <c r="I22" s="136">
        <v>0</v>
      </c>
      <c r="J22" s="137">
        <v>0</v>
      </c>
      <c r="K22" s="136">
        <v>0</v>
      </c>
      <c r="L22" s="136">
        <v>0</v>
      </c>
      <c r="M22" s="137">
        <v>0</v>
      </c>
      <c r="N22" s="136">
        <v>0</v>
      </c>
      <c r="O22" s="138">
        <v>0</v>
      </c>
      <c r="P22" s="135">
        <v>0</v>
      </c>
      <c r="Q22" s="136">
        <v>0</v>
      </c>
      <c r="R22" s="136">
        <v>0</v>
      </c>
      <c r="S22" s="137">
        <v>0</v>
      </c>
      <c r="T22" s="136">
        <v>0</v>
      </c>
      <c r="U22" s="136">
        <v>0</v>
      </c>
      <c r="V22" s="137">
        <v>0</v>
      </c>
      <c r="W22" s="136">
        <v>0</v>
      </c>
      <c r="X22" s="136">
        <v>0</v>
      </c>
      <c r="Y22" s="137">
        <v>0</v>
      </c>
      <c r="Z22" s="136">
        <v>0</v>
      </c>
      <c r="AA22" s="138">
        <v>0</v>
      </c>
      <c r="AB22" s="340">
        <f>Maint_SRQA*'MNT HR - Maintenance Time'!AB$33</f>
        <v>0</v>
      </c>
      <c r="AC22" s="341">
        <f>Maint_SRQA*'MNT HR - Maintenance Time'!AC$33</f>
        <v>0</v>
      </c>
      <c r="AD22" s="341">
        <f>Maint_SRQA*'MNT HR - Maintenance Time'!AD$33</f>
        <v>0</v>
      </c>
      <c r="AE22" s="342">
        <f ca="1">Maint_SRQA*'MNT HR - Maintenance Time'!AE$33</f>
        <v>0</v>
      </c>
      <c r="AF22" s="341">
        <f ca="1">Maint_SRQA*'MNT HR - Maintenance Time'!AF$33</f>
        <v>0</v>
      </c>
      <c r="AG22" s="341">
        <f ca="1">Maint_SRQA*'MNT HR - Maintenance Time'!AG$33</f>
        <v>0</v>
      </c>
      <c r="AH22" s="342">
        <f ca="1">Maint_SRQA*'MNT HR - Maintenance Time'!AH$33</f>
        <v>0</v>
      </c>
      <c r="AI22" s="341">
        <f ca="1">Maint_SRQA*'MNT HR - Maintenance Time'!AI$33</f>
        <v>0</v>
      </c>
      <c r="AJ22" s="341">
        <f ca="1">Maint_SRQA*'MNT HR - Maintenance Time'!AJ$33</f>
        <v>0</v>
      </c>
      <c r="AK22" s="342">
        <f ca="1">Maint_SRQA*'MNT HR - Maintenance Time'!AK$33</f>
        <v>0</v>
      </c>
      <c r="AL22" s="341">
        <f ca="1">Maint_SRQA*'MNT HR - Maintenance Time'!AL$33</f>
        <v>0</v>
      </c>
      <c r="AM22" s="343">
        <f ca="1">Maint_SRQA*'MNT HR - Maintenance Time'!AM$33</f>
        <v>0</v>
      </c>
      <c r="AN22" s="340">
        <f ca="1">Maint_SRQA*'MNT HR - Maintenance Time'!AN$33</f>
        <v>0</v>
      </c>
      <c r="AO22" s="341">
        <f ca="1">Maint_SRQA*'MNT HR - Maintenance Time'!AO$33</f>
        <v>0</v>
      </c>
      <c r="AP22" s="341">
        <f ca="1">Maint_SRQA*'MNT HR - Maintenance Time'!AP$33</f>
        <v>0</v>
      </c>
      <c r="AQ22" s="342">
        <f ca="1">Maint_SRQA*'MNT HR - Maintenance Time'!AQ$33</f>
        <v>0</v>
      </c>
      <c r="AR22" s="341">
        <f ca="1">Maint_SRQA*'MNT HR - Maintenance Time'!AR$33</f>
        <v>0</v>
      </c>
      <c r="AS22" s="341">
        <f ca="1">Maint_SRQA*'MNT HR - Maintenance Time'!AS$33</f>
        <v>0</v>
      </c>
      <c r="AT22" s="342">
        <f ca="1">Maint_SRQA*'MNT HR - Maintenance Time'!AT$33</f>
        <v>0</v>
      </c>
      <c r="AU22" s="341">
        <f ca="1">Maint_SRQA*'MNT HR - Maintenance Time'!AU$33</f>
        <v>0</v>
      </c>
      <c r="AV22" s="341">
        <f ca="1">Maint_SRQA*'MNT HR - Maintenance Time'!AV$33</f>
        <v>0</v>
      </c>
      <c r="AW22" s="342">
        <f ca="1">Maint_SRQA*'MNT HR - Maintenance Time'!AW$33</f>
        <v>0.05</v>
      </c>
      <c r="AX22" s="341">
        <f ca="1">Maint_SRQA*'MNT HR - Maintenance Time'!AX$33</f>
        <v>0.05</v>
      </c>
      <c r="AY22" s="343">
        <f ca="1">Maint_SRQA*'MNT HR - Maintenance Time'!AY$33</f>
        <v>0.05</v>
      </c>
      <c r="AZ22" s="340">
        <f ca="1">Maint_SRQA*'MNT HR - Maintenance Time'!AZ$33</f>
        <v>0.05</v>
      </c>
      <c r="BA22" s="341">
        <f ca="1">Maint_SRQA*'MNT HR - Maintenance Time'!BA$33</f>
        <v>0.05</v>
      </c>
      <c r="BB22" s="341">
        <f ca="1">Maint_SRQA*'MNT HR - Maintenance Time'!BB$33</f>
        <v>0.05</v>
      </c>
      <c r="BC22" s="342">
        <f ca="1">Maint_SRQA*'MNT HR - Maintenance Time'!BC$33</f>
        <v>0.05</v>
      </c>
      <c r="BD22" s="341">
        <f ca="1">Maint_SRQA*'MNT HR - Maintenance Time'!BD$33</f>
        <v>0.05</v>
      </c>
      <c r="BE22" s="341">
        <f ca="1">Maint_SRQA*'MNT HR - Maintenance Time'!BE$33</f>
        <v>0.05</v>
      </c>
      <c r="BF22" s="342">
        <f ca="1">Maint_SRQA*'MNT HR - Maintenance Time'!BF$33</f>
        <v>0.05</v>
      </c>
      <c r="BG22" s="341">
        <f ca="1">Maint_SRQA*'MNT HR - Maintenance Time'!BG$33</f>
        <v>0.05</v>
      </c>
      <c r="BH22" s="341">
        <f ca="1">Maint_SRQA*'MNT HR - Maintenance Time'!BH$33</f>
        <v>0.05</v>
      </c>
      <c r="BI22" s="342">
        <f ca="1">Maint_SRQA*'MNT HR - Maintenance Time'!BI$33</f>
        <v>0.05</v>
      </c>
      <c r="BJ22" s="341">
        <f ca="1">Maint_SRQA*'MNT HR - Maintenance Time'!BJ$33</f>
        <v>0.05</v>
      </c>
      <c r="BK22" s="343">
        <f ca="1">Maint_SRQA*'MNT HR - Maintenance Time'!BK$33</f>
        <v>0.05</v>
      </c>
      <c r="BL22" s="340">
        <f ca="1">Maint_SRQA*'MNT HR - Maintenance Time'!BL$33</f>
        <v>0.1</v>
      </c>
      <c r="BM22" s="341">
        <f ca="1">Maint_SRQA*'MNT HR - Maintenance Time'!BM$33</f>
        <v>0.1</v>
      </c>
      <c r="BN22" s="341">
        <f ca="1">Maint_SRQA*'MNT HR - Maintenance Time'!BN$33</f>
        <v>0.1</v>
      </c>
      <c r="BO22" s="342">
        <f ca="1">Maint_SRQA*'MNT HR - Maintenance Time'!BO$33</f>
        <v>0.1</v>
      </c>
      <c r="BP22" s="341">
        <f ca="1">Maint_SRQA*'MNT HR - Maintenance Time'!BP$33</f>
        <v>0.1</v>
      </c>
      <c r="BQ22" s="341">
        <f ca="1">Maint_SRQA*'MNT HR - Maintenance Time'!BQ$33</f>
        <v>0.1</v>
      </c>
      <c r="BR22" s="342">
        <f ca="1">Maint_SRQA*'MNT HR - Maintenance Time'!BR$33</f>
        <v>0.14250000000000002</v>
      </c>
      <c r="BS22" s="341">
        <f ca="1">Maint_SRQA*'MNT HR - Maintenance Time'!BS$33</f>
        <v>0.14250000000000002</v>
      </c>
      <c r="BT22" s="341">
        <f ca="1">Maint_SRQA*'MNT HR - Maintenance Time'!BT$33</f>
        <v>0.14250000000000002</v>
      </c>
      <c r="BU22" s="342">
        <f ca="1">Maint_SRQA*'MNT HR - Maintenance Time'!BU$33</f>
        <v>0.14250000000000002</v>
      </c>
      <c r="BV22" s="341">
        <f ca="1">Maint_SRQA*'MNT HR - Maintenance Time'!BV$33</f>
        <v>0.14250000000000002</v>
      </c>
      <c r="BW22" s="343">
        <f ca="1">Maint_SRQA*'MNT HR - Maintenance Time'!BW$33</f>
        <v>0.14250000000000002</v>
      </c>
      <c r="BX22" s="340">
        <f ca="1">Maint_SRQA*'MNT HR - Maintenance Time'!BX$33</f>
        <v>0.14250000000000002</v>
      </c>
      <c r="BY22" s="341">
        <f ca="1">Maint_SRQA*'MNT HR - Maintenance Time'!BY$33</f>
        <v>0.14250000000000002</v>
      </c>
      <c r="BZ22" s="341">
        <f ca="1">Maint_SRQA*'MNT HR - Maintenance Time'!BZ$33</f>
        <v>0.14250000000000002</v>
      </c>
      <c r="CA22" s="342">
        <f ca="1">Maint_SRQA*'MNT HR - Maintenance Time'!CA$33</f>
        <v>0.29249999999999998</v>
      </c>
      <c r="CB22" s="341">
        <f ca="1">Maint_SRQA*'MNT HR - Maintenance Time'!CB$33</f>
        <v>0.29249999999999998</v>
      </c>
      <c r="CC22" s="341">
        <f ca="1">Maint_SRQA*'MNT HR - Maintenance Time'!CC$33</f>
        <v>0.29249999999999998</v>
      </c>
      <c r="CD22" s="342">
        <f ca="1">Maint_SRQA*'MNT HR - Maintenance Time'!CD$33</f>
        <v>0.36749999999999999</v>
      </c>
      <c r="CE22" s="341">
        <f ca="1">Maint_SRQA*'MNT HR - Maintenance Time'!CE$33</f>
        <v>0.36749999999999999</v>
      </c>
      <c r="CF22" s="341">
        <f ca="1">Maint_SRQA*'MNT HR - Maintenance Time'!CF$33</f>
        <v>0.36749999999999999</v>
      </c>
      <c r="CG22" s="342">
        <f ca="1">Maint_SRQA*'MNT HR - Maintenance Time'!CG$33</f>
        <v>0.36749999999999999</v>
      </c>
      <c r="CH22" s="341">
        <f ca="1">Maint_SRQA*'MNT HR - Maintenance Time'!CH$33</f>
        <v>0.36749999999999999</v>
      </c>
      <c r="CI22" s="343">
        <f ca="1">Maint_SRQA*'MNT HR - Maintenance Time'!CI$33</f>
        <v>0.36749999999999999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v>0</v>
      </c>
      <c r="E23" s="136">
        <v>0</v>
      </c>
      <c r="F23" s="136">
        <v>0</v>
      </c>
      <c r="G23" s="137">
        <v>0</v>
      </c>
      <c r="H23" s="136">
        <v>0</v>
      </c>
      <c r="I23" s="136">
        <v>0</v>
      </c>
      <c r="J23" s="137">
        <v>0</v>
      </c>
      <c r="K23" s="136">
        <v>0</v>
      </c>
      <c r="L23" s="136">
        <v>0</v>
      </c>
      <c r="M23" s="137">
        <v>0</v>
      </c>
      <c r="N23" s="136">
        <v>0</v>
      </c>
      <c r="O23" s="138">
        <v>0</v>
      </c>
      <c r="P23" s="135">
        <v>0</v>
      </c>
      <c r="Q23" s="136">
        <v>0</v>
      </c>
      <c r="R23" s="136">
        <v>0</v>
      </c>
      <c r="S23" s="137">
        <v>0</v>
      </c>
      <c r="T23" s="136">
        <v>0</v>
      </c>
      <c r="U23" s="136">
        <v>0</v>
      </c>
      <c r="V23" s="137">
        <v>0</v>
      </c>
      <c r="W23" s="136">
        <v>0</v>
      </c>
      <c r="X23" s="136">
        <v>0</v>
      </c>
      <c r="Y23" s="137">
        <v>0</v>
      </c>
      <c r="Z23" s="136">
        <v>0</v>
      </c>
      <c r="AA23" s="138">
        <v>0</v>
      </c>
      <c r="AB23" s="340">
        <f>Maint_DBA*'MNT HR - Maintenance Time'!AB$33</f>
        <v>0</v>
      </c>
      <c r="AC23" s="341">
        <f>Maint_DBA*'MNT HR - Maintenance Time'!AC$33</f>
        <v>0</v>
      </c>
      <c r="AD23" s="341">
        <f>Maint_DBA*'MNT HR - Maintenance Time'!AD$33</f>
        <v>0</v>
      </c>
      <c r="AE23" s="342">
        <f ca="1">Maint_DBA*'MNT HR - Maintenance Time'!AE$33</f>
        <v>0</v>
      </c>
      <c r="AF23" s="341">
        <f ca="1">Maint_DBA*'MNT HR - Maintenance Time'!AF$33</f>
        <v>0</v>
      </c>
      <c r="AG23" s="341">
        <f ca="1">Maint_DBA*'MNT HR - Maintenance Time'!AG$33</f>
        <v>0</v>
      </c>
      <c r="AH23" s="342">
        <f ca="1">Maint_DBA*'MNT HR - Maintenance Time'!AH$33</f>
        <v>0</v>
      </c>
      <c r="AI23" s="341">
        <f ca="1">Maint_DBA*'MNT HR - Maintenance Time'!AI$33</f>
        <v>0</v>
      </c>
      <c r="AJ23" s="341">
        <f ca="1">Maint_DBA*'MNT HR - Maintenance Time'!AJ$33</f>
        <v>0</v>
      </c>
      <c r="AK23" s="342">
        <f ca="1">Maint_DBA*'MNT HR - Maintenance Time'!AK$33</f>
        <v>0</v>
      </c>
      <c r="AL23" s="341">
        <f ca="1">Maint_DBA*'MNT HR - Maintenance Time'!AL$33</f>
        <v>0</v>
      </c>
      <c r="AM23" s="343">
        <f ca="1">Maint_DBA*'MNT HR - Maintenance Time'!AM$33</f>
        <v>0</v>
      </c>
      <c r="AN23" s="340">
        <f ca="1">Maint_DBA*'MNT HR - Maintenance Time'!AN$33</f>
        <v>0</v>
      </c>
      <c r="AO23" s="341">
        <f ca="1">Maint_DBA*'MNT HR - Maintenance Time'!AO$33</f>
        <v>0</v>
      </c>
      <c r="AP23" s="341">
        <f ca="1">Maint_DBA*'MNT HR - Maintenance Time'!AP$33</f>
        <v>0</v>
      </c>
      <c r="AQ23" s="342">
        <f ca="1">Maint_DBA*'MNT HR - Maintenance Time'!AQ$33</f>
        <v>0</v>
      </c>
      <c r="AR23" s="341">
        <f ca="1">Maint_DBA*'MNT HR - Maintenance Time'!AR$33</f>
        <v>0</v>
      </c>
      <c r="AS23" s="341">
        <f ca="1">Maint_DBA*'MNT HR - Maintenance Time'!AS$33</f>
        <v>0</v>
      </c>
      <c r="AT23" s="342">
        <f ca="1">Maint_DBA*'MNT HR - Maintenance Time'!AT$33</f>
        <v>0</v>
      </c>
      <c r="AU23" s="341">
        <f ca="1">Maint_DBA*'MNT HR - Maintenance Time'!AU$33</f>
        <v>0</v>
      </c>
      <c r="AV23" s="341">
        <f ca="1">Maint_DBA*'MNT HR - Maintenance Time'!AV$33</f>
        <v>0</v>
      </c>
      <c r="AW23" s="342">
        <f ca="1">Maint_DBA*'MNT HR - Maintenance Time'!AW$33</f>
        <v>0.05</v>
      </c>
      <c r="AX23" s="341">
        <f ca="1">Maint_DBA*'MNT HR - Maintenance Time'!AX$33</f>
        <v>0.05</v>
      </c>
      <c r="AY23" s="343">
        <f ca="1">Maint_DBA*'MNT HR - Maintenance Time'!AY$33</f>
        <v>0.05</v>
      </c>
      <c r="AZ23" s="340">
        <f ca="1">Maint_DBA*'MNT HR - Maintenance Time'!AZ$33</f>
        <v>0.05</v>
      </c>
      <c r="BA23" s="341">
        <f ca="1">Maint_DBA*'MNT HR - Maintenance Time'!BA$33</f>
        <v>0.05</v>
      </c>
      <c r="BB23" s="341">
        <f ca="1">Maint_DBA*'MNT HR - Maintenance Time'!BB$33</f>
        <v>0.05</v>
      </c>
      <c r="BC23" s="342">
        <f ca="1">Maint_DBA*'MNT HR - Maintenance Time'!BC$33</f>
        <v>0.05</v>
      </c>
      <c r="BD23" s="341">
        <f ca="1">Maint_DBA*'MNT HR - Maintenance Time'!BD$33</f>
        <v>0.05</v>
      </c>
      <c r="BE23" s="341">
        <f ca="1">Maint_DBA*'MNT HR - Maintenance Time'!BE$33</f>
        <v>0.05</v>
      </c>
      <c r="BF23" s="342">
        <f ca="1">Maint_DBA*'MNT HR - Maintenance Time'!BF$33</f>
        <v>0.05</v>
      </c>
      <c r="BG23" s="341">
        <f ca="1">Maint_DBA*'MNT HR - Maintenance Time'!BG$33</f>
        <v>0.05</v>
      </c>
      <c r="BH23" s="341">
        <f ca="1">Maint_DBA*'MNT HR - Maintenance Time'!BH$33</f>
        <v>0.05</v>
      </c>
      <c r="BI23" s="342">
        <f ca="1">Maint_DBA*'MNT HR - Maintenance Time'!BI$33</f>
        <v>0.05</v>
      </c>
      <c r="BJ23" s="341">
        <f ca="1">Maint_DBA*'MNT HR - Maintenance Time'!BJ$33</f>
        <v>0.05</v>
      </c>
      <c r="BK23" s="343">
        <f ca="1">Maint_DBA*'MNT HR - Maintenance Time'!BK$33</f>
        <v>0.05</v>
      </c>
      <c r="BL23" s="340">
        <f ca="1">Maint_DBA*'MNT HR - Maintenance Time'!BL$33</f>
        <v>0.1</v>
      </c>
      <c r="BM23" s="341">
        <f ca="1">Maint_DBA*'MNT HR - Maintenance Time'!BM$33</f>
        <v>0.1</v>
      </c>
      <c r="BN23" s="341">
        <f ca="1">Maint_DBA*'MNT HR - Maintenance Time'!BN$33</f>
        <v>0.1</v>
      </c>
      <c r="BO23" s="342">
        <f ca="1">Maint_DBA*'MNT HR - Maintenance Time'!BO$33</f>
        <v>0.1</v>
      </c>
      <c r="BP23" s="341">
        <f ca="1">Maint_DBA*'MNT HR - Maintenance Time'!BP$33</f>
        <v>0.1</v>
      </c>
      <c r="BQ23" s="341">
        <f ca="1">Maint_DBA*'MNT HR - Maintenance Time'!BQ$33</f>
        <v>0.1</v>
      </c>
      <c r="BR23" s="342">
        <f ca="1">Maint_DBA*'MNT HR - Maintenance Time'!BR$33</f>
        <v>0.14250000000000002</v>
      </c>
      <c r="BS23" s="341">
        <f ca="1">Maint_DBA*'MNT HR - Maintenance Time'!BS$33</f>
        <v>0.14250000000000002</v>
      </c>
      <c r="BT23" s="341">
        <f ca="1">Maint_DBA*'MNT HR - Maintenance Time'!BT$33</f>
        <v>0.14250000000000002</v>
      </c>
      <c r="BU23" s="342">
        <f ca="1">Maint_DBA*'MNT HR - Maintenance Time'!BU$33</f>
        <v>0.14250000000000002</v>
      </c>
      <c r="BV23" s="341">
        <f ca="1">Maint_DBA*'MNT HR - Maintenance Time'!BV$33</f>
        <v>0.14250000000000002</v>
      </c>
      <c r="BW23" s="343">
        <f ca="1">Maint_DBA*'MNT HR - Maintenance Time'!BW$33</f>
        <v>0.14250000000000002</v>
      </c>
      <c r="BX23" s="340">
        <f ca="1">Maint_DBA*'MNT HR - Maintenance Time'!BX$33</f>
        <v>0.14250000000000002</v>
      </c>
      <c r="BY23" s="341">
        <f ca="1">Maint_DBA*'MNT HR - Maintenance Time'!BY$33</f>
        <v>0.14250000000000002</v>
      </c>
      <c r="BZ23" s="341">
        <f ca="1">Maint_DBA*'MNT HR - Maintenance Time'!BZ$33</f>
        <v>0.14250000000000002</v>
      </c>
      <c r="CA23" s="342">
        <f ca="1">Maint_DBA*'MNT HR - Maintenance Time'!CA$33</f>
        <v>0.29249999999999998</v>
      </c>
      <c r="CB23" s="341">
        <f ca="1">Maint_DBA*'MNT HR - Maintenance Time'!CB$33</f>
        <v>0.29249999999999998</v>
      </c>
      <c r="CC23" s="341">
        <f ca="1">Maint_DBA*'MNT HR - Maintenance Time'!CC$33</f>
        <v>0.29249999999999998</v>
      </c>
      <c r="CD23" s="342">
        <f ca="1">Maint_DBA*'MNT HR - Maintenance Time'!CD$33</f>
        <v>0.36749999999999999</v>
      </c>
      <c r="CE23" s="341">
        <f ca="1">Maint_DBA*'MNT HR - Maintenance Time'!CE$33</f>
        <v>0.36749999999999999</v>
      </c>
      <c r="CF23" s="341">
        <f ca="1">Maint_DBA*'MNT HR - Maintenance Time'!CF$33</f>
        <v>0.36749999999999999</v>
      </c>
      <c r="CG23" s="342">
        <f ca="1">Maint_DBA*'MNT HR - Maintenance Time'!CG$33</f>
        <v>0.36749999999999999</v>
      </c>
      <c r="CH23" s="341">
        <f ca="1">Maint_DBA*'MNT HR - Maintenance Time'!CH$33</f>
        <v>0.36749999999999999</v>
      </c>
      <c r="CI23" s="343">
        <f ca="1">Maint_DBA*'MNT HR - Maintenance Time'!CI$33</f>
        <v>0.36749999999999999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v>0</v>
      </c>
      <c r="E24" s="136">
        <v>0</v>
      </c>
      <c r="F24" s="136">
        <v>0</v>
      </c>
      <c r="G24" s="137">
        <v>0</v>
      </c>
      <c r="H24" s="136">
        <v>0</v>
      </c>
      <c r="I24" s="136">
        <v>0</v>
      </c>
      <c r="J24" s="137">
        <v>0</v>
      </c>
      <c r="K24" s="136">
        <v>0</v>
      </c>
      <c r="L24" s="136">
        <v>0</v>
      </c>
      <c r="M24" s="137">
        <v>0</v>
      </c>
      <c r="N24" s="136">
        <v>0</v>
      </c>
      <c r="O24" s="138">
        <v>0</v>
      </c>
      <c r="P24" s="135">
        <v>0</v>
      </c>
      <c r="Q24" s="136">
        <v>0</v>
      </c>
      <c r="R24" s="136">
        <v>0</v>
      </c>
      <c r="S24" s="137">
        <v>0</v>
      </c>
      <c r="T24" s="136">
        <v>0</v>
      </c>
      <c r="U24" s="136">
        <v>0</v>
      </c>
      <c r="V24" s="137">
        <v>0</v>
      </c>
      <c r="W24" s="136">
        <v>0</v>
      </c>
      <c r="X24" s="136">
        <v>0</v>
      </c>
      <c r="Y24" s="137">
        <v>0</v>
      </c>
      <c r="Z24" s="136">
        <v>0</v>
      </c>
      <c r="AA24" s="138">
        <v>0</v>
      </c>
      <c r="AB24" s="340">
        <f>Maint_DVPS*'MNT HR - Maintenance Time'!AB$33</f>
        <v>0</v>
      </c>
      <c r="AC24" s="341">
        <f>Maint_DVPS*'MNT HR - Maintenance Time'!AC$33</f>
        <v>0</v>
      </c>
      <c r="AD24" s="341">
        <f>Maint_DVPS*'MNT HR - Maintenance Time'!AD$33</f>
        <v>0</v>
      </c>
      <c r="AE24" s="342">
        <f ca="1">Maint_DVPS*'MNT HR - Maintenance Time'!AE$33</f>
        <v>0</v>
      </c>
      <c r="AF24" s="341">
        <f ca="1">Maint_DVPS*'MNT HR - Maintenance Time'!AF$33</f>
        <v>0</v>
      </c>
      <c r="AG24" s="341">
        <f ca="1">Maint_DVPS*'MNT HR - Maintenance Time'!AG$33</f>
        <v>0</v>
      </c>
      <c r="AH24" s="342">
        <f ca="1">Maint_DVPS*'MNT HR - Maintenance Time'!AH$33</f>
        <v>0</v>
      </c>
      <c r="AI24" s="341">
        <f ca="1">Maint_DVPS*'MNT HR - Maintenance Time'!AI$33</f>
        <v>0</v>
      </c>
      <c r="AJ24" s="341">
        <f ca="1">Maint_DVPS*'MNT HR - Maintenance Time'!AJ$33</f>
        <v>0</v>
      </c>
      <c r="AK24" s="342">
        <f ca="1">Maint_DVPS*'MNT HR - Maintenance Time'!AK$33</f>
        <v>0</v>
      </c>
      <c r="AL24" s="341">
        <f ca="1">Maint_DVPS*'MNT HR - Maintenance Time'!AL$33</f>
        <v>0</v>
      </c>
      <c r="AM24" s="343">
        <f ca="1">Maint_DVPS*'MNT HR - Maintenance Time'!AM$33</f>
        <v>0</v>
      </c>
      <c r="AN24" s="340">
        <f ca="1">Maint_DVPS*'MNT HR - Maintenance Time'!AN$33</f>
        <v>0</v>
      </c>
      <c r="AO24" s="341">
        <f ca="1">Maint_DVPS*'MNT HR - Maintenance Time'!AO$33</f>
        <v>0</v>
      </c>
      <c r="AP24" s="341">
        <f ca="1">Maint_DVPS*'MNT HR - Maintenance Time'!AP$33</f>
        <v>0</v>
      </c>
      <c r="AQ24" s="342">
        <f ca="1">Maint_DVPS*'MNT HR - Maintenance Time'!AQ$33</f>
        <v>0</v>
      </c>
      <c r="AR24" s="341">
        <f ca="1">Maint_DVPS*'MNT HR - Maintenance Time'!AR$33</f>
        <v>0</v>
      </c>
      <c r="AS24" s="341">
        <f ca="1">Maint_DVPS*'MNT HR - Maintenance Time'!AS$33</f>
        <v>0</v>
      </c>
      <c r="AT24" s="342">
        <f ca="1">Maint_DVPS*'MNT HR - Maintenance Time'!AT$33</f>
        <v>0</v>
      </c>
      <c r="AU24" s="341">
        <f ca="1">Maint_DVPS*'MNT HR - Maintenance Time'!AU$33</f>
        <v>0</v>
      </c>
      <c r="AV24" s="341">
        <f ca="1">Maint_DVPS*'MNT HR - Maintenance Time'!AV$33</f>
        <v>0</v>
      </c>
      <c r="AW24" s="342">
        <f ca="1">Maint_DVPS*'MNT HR - Maintenance Time'!AW$33</f>
        <v>0</v>
      </c>
      <c r="AX24" s="341">
        <f ca="1">Maint_DVPS*'MNT HR - Maintenance Time'!AX$33</f>
        <v>0</v>
      </c>
      <c r="AY24" s="343">
        <f ca="1">Maint_DVPS*'MNT HR - Maintenance Time'!AY$33</f>
        <v>0</v>
      </c>
      <c r="AZ24" s="340">
        <f ca="1">Maint_DVPS*'MNT HR - Maintenance Time'!AZ$33</f>
        <v>0</v>
      </c>
      <c r="BA24" s="341">
        <f ca="1">Maint_DVPS*'MNT HR - Maintenance Time'!BA$33</f>
        <v>0</v>
      </c>
      <c r="BB24" s="341">
        <f ca="1">Maint_DVPS*'MNT HR - Maintenance Time'!BB$33</f>
        <v>0</v>
      </c>
      <c r="BC24" s="342">
        <f ca="1">Maint_DVPS*'MNT HR - Maintenance Time'!BC$33</f>
        <v>0</v>
      </c>
      <c r="BD24" s="341">
        <f ca="1">Maint_DVPS*'MNT HR - Maintenance Time'!BD$33</f>
        <v>0</v>
      </c>
      <c r="BE24" s="341">
        <f ca="1">Maint_DVPS*'MNT HR - Maintenance Time'!BE$33</f>
        <v>0</v>
      </c>
      <c r="BF24" s="342">
        <f ca="1">Maint_DVPS*'MNT HR - Maintenance Time'!BF$33</f>
        <v>0</v>
      </c>
      <c r="BG24" s="341">
        <f ca="1">Maint_DVPS*'MNT HR - Maintenance Time'!BG$33</f>
        <v>0</v>
      </c>
      <c r="BH24" s="341">
        <f ca="1">Maint_DVPS*'MNT HR - Maintenance Time'!BH$33</f>
        <v>0</v>
      </c>
      <c r="BI24" s="342">
        <f ca="1">Maint_DVPS*'MNT HR - Maintenance Time'!BI$33</f>
        <v>0</v>
      </c>
      <c r="BJ24" s="341">
        <f ca="1">Maint_DVPS*'MNT HR - Maintenance Time'!BJ$33</f>
        <v>0</v>
      </c>
      <c r="BK24" s="343">
        <f ca="1">Maint_DVPS*'MNT HR - Maintenance Time'!BK$33</f>
        <v>0</v>
      </c>
      <c r="BL24" s="340">
        <f ca="1">Maint_DVPS*'MNT HR - Maintenance Time'!BL$33</f>
        <v>0</v>
      </c>
      <c r="BM24" s="341">
        <f ca="1">Maint_DVPS*'MNT HR - Maintenance Time'!BM$33</f>
        <v>0</v>
      </c>
      <c r="BN24" s="341">
        <f ca="1">Maint_DVPS*'MNT HR - Maintenance Time'!BN$33</f>
        <v>0</v>
      </c>
      <c r="BO24" s="342">
        <f ca="1">Maint_DVPS*'MNT HR - Maintenance Time'!BO$33</f>
        <v>0</v>
      </c>
      <c r="BP24" s="341">
        <f ca="1">Maint_DVPS*'MNT HR - Maintenance Time'!BP$33</f>
        <v>0</v>
      </c>
      <c r="BQ24" s="341">
        <f ca="1">Maint_DVPS*'MNT HR - Maintenance Time'!BQ$33</f>
        <v>0</v>
      </c>
      <c r="BR24" s="342">
        <f ca="1">Maint_DVPS*'MNT HR - Maintenance Time'!BR$33</f>
        <v>0</v>
      </c>
      <c r="BS24" s="341">
        <f ca="1">Maint_DVPS*'MNT HR - Maintenance Time'!BS$33</f>
        <v>0</v>
      </c>
      <c r="BT24" s="341">
        <f ca="1">Maint_DVPS*'MNT HR - Maintenance Time'!BT$33</f>
        <v>0</v>
      </c>
      <c r="BU24" s="342">
        <f ca="1">Maint_DVPS*'MNT HR - Maintenance Time'!BU$33</f>
        <v>0</v>
      </c>
      <c r="BV24" s="341">
        <f ca="1">Maint_DVPS*'MNT HR - Maintenance Time'!BV$33</f>
        <v>0</v>
      </c>
      <c r="BW24" s="343">
        <f ca="1">Maint_DVPS*'MNT HR - Maintenance Time'!BW$33</f>
        <v>0</v>
      </c>
      <c r="BX24" s="340">
        <f ca="1">Maint_DVPS*'MNT HR - Maintenance Time'!BX$33</f>
        <v>0</v>
      </c>
      <c r="BY24" s="341">
        <f ca="1">Maint_DVPS*'MNT HR - Maintenance Time'!BY$33</f>
        <v>0</v>
      </c>
      <c r="BZ24" s="341">
        <f ca="1">Maint_DVPS*'MNT HR - Maintenance Time'!BZ$33</f>
        <v>0</v>
      </c>
      <c r="CA24" s="342">
        <f ca="1">Maint_DVPS*'MNT HR - Maintenance Time'!CA$33</f>
        <v>0</v>
      </c>
      <c r="CB24" s="341">
        <f ca="1">Maint_DVPS*'MNT HR - Maintenance Time'!CB$33</f>
        <v>0</v>
      </c>
      <c r="CC24" s="341">
        <f ca="1">Maint_DVPS*'MNT HR - Maintenance Time'!CC$33</f>
        <v>0</v>
      </c>
      <c r="CD24" s="342">
        <f ca="1">Maint_DVPS*'MNT HR - Maintenance Time'!CD$33</f>
        <v>0</v>
      </c>
      <c r="CE24" s="341">
        <f ca="1">Maint_DVPS*'MNT HR - Maintenance Time'!CE$33</f>
        <v>0</v>
      </c>
      <c r="CF24" s="341">
        <f ca="1">Maint_DVPS*'MNT HR - Maintenance Time'!CF$33</f>
        <v>0</v>
      </c>
      <c r="CG24" s="342">
        <f ca="1">Maint_DVPS*'MNT HR - Maintenance Time'!CG$33</f>
        <v>0</v>
      </c>
      <c r="CH24" s="341">
        <f ca="1">Maint_DVPS*'MNT HR - Maintenance Time'!CH$33</f>
        <v>0</v>
      </c>
      <c r="CI24" s="343">
        <f ca="1">Maint_DVPS*'MNT HR - Maintenance Time'!CI$33</f>
        <v>0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340"/>
      <c r="AC25" s="341"/>
      <c r="AD25" s="341"/>
      <c r="AE25" s="342"/>
      <c r="AF25" s="341"/>
      <c r="AG25" s="341"/>
      <c r="AH25" s="342"/>
      <c r="AI25" s="341"/>
      <c r="AJ25" s="341"/>
      <c r="AK25" s="342"/>
      <c r="AL25" s="341"/>
      <c r="AM25" s="343"/>
      <c r="AN25" s="340"/>
      <c r="AO25" s="341"/>
      <c r="AP25" s="341"/>
      <c r="AQ25" s="342"/>
      <c r="AR25" s="341"/>
      <c r="AS25" s="341"/>
      <c r="AT25" s="342"/>
      <c r="AU25" s="341"/>
      <c r="AV25" s="341"/>
      <c r="AW25" s="342"/>
      <c r="AX25" s="341"/>
      <c r="AY25" s="343"/>
      <c r="AZ25" s="340"/>
      <c r="BA25" s="341"/>
      <c r="BB25" s="341"/>
      <c r="BC25" s="342"/>
      <c r="BD25" s="341"/>
      <c r="BE25" s="341"/>
      <c r="BF25" s="342"/>
      <c r="BG25" s="341"/>
      <c r="BH25" s="341"/>
      <c r="BI25" s="342"/>
      <c r="BJ25" s="341"/>
      <c r="BK25" s="343"/>
      <c r="BL25" s="341"/>
      <c r="BM25" s="341"/>
      <c r="BN25" s="341"/>
      <c r="BO25" s="342"/>
      <c r="BP25" s="341"/>
      <c r="BQ25" s="341"/>
      <c r="BR25" s="342"/>
      <c r="BS25" s="341"/>
      <c r="BT25" s="341"/>
      <c r="BU25" s="342"/>
      <c r="BV25" s="341"/>
      <c r="BW25" s="343"/>
      <c r="BX25" s="340"/>
      <c r="BY25" s="341"/>
      <c r="BZ25" s="341"/>
      <c r="CA25" s="342"/>
      <c r="CB25" s="341"/>
      <c r="CC25" s="341"/>
      <c r="CD25" s="342"/>
      <c r="CE25" s="341"/>
      <c r="CF25" s="341"/>
      <c r="CG25" s="342"/>
      <c r="CH25" s="341"/>
      <c r="CI25" s="343"/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340"/>
      <c r="AC26" s="341"/>
      <c r="AD26" s="341"/>
      <c r="AE26" s="342"/>
      <c r="AF26" s="341"/>
      <c r="AG26" s="341"/>
      <c r="AH26" s="342"/>
      <c r="AI26" s="341"/>
      <c r="AJ26" s="341"/>
      <c r="AK26" s="342"/>
      <c r="AL26" s="341"/>
      <c r="AM26" s="343"/>
      <c r="AN26" s="340"/>
      <c r="AO26" s="341"/>
      <c r="AP26" s="341"/>
      <c r="AQ26" s="342"/>
      <c r="AR26" s="341"/>
      <c r="AS26" s="341"/>
      <c r="AT26" s="342"/>
      <c r="AU26" s="341"/>
      <c r="AV26" s="341"/>
      <c r="AW26" s="342"/>
      <c r="AX26" s="341"/>
      <c r="AY26" s="343"/>
      <c r="AZ26" s="340"/>
      <c r="BA26" s="341"/>
      <c r="BB26" s="341"/>
      <c r="BC26" s="342"/>
      <c r="BD26" s="341"/>
      <c r="BE26" s="341"/>
      <c r="BF26" s="342"/>
      <c r="BG26" s="341"/>
      <c r="BH26" s="341"/>
      <c r="BI26" s="342"/>
      <c r="BJ26" s="341"/>
      <c r="BK26" s="343"/>
      <c r="BL26" s="341"/>
      <c r="BM26" s="341"/>
      <c r="BN26" s="341"/>
      <c r="BO26" s="342"/>
      <c r="BP26" s="341"/>
      <c r="BQ26" s="341"/>
      <c r="BR26" s="342"/>
      <c r="BS26" s="341"/>
      <c r="BT26" s="341"/>
      <c r="BU26" s="342"/>
      <c r="BV26" s="341"/>
      <c r="BW26" s="343"/>
      <c r="BX26" s="340"/>
      <c r="BY26" s="341"/>
      <c r="BZ26" s="341"/>
      <c r="CA26" s="342"/>
      <c r="CB26" s="341"/>
      <c r="CC26" s="341"/>
      <c r="CD26" s="342"/>
      <c r="CE26" s="341"/>
      <c r="CF26" s="341"/>
      <c r="CG26" s="342"/>
      <c r="CH26" s="341"/>
      <c r="CI26" s="343"/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340"/>
      <c r="AC27" s="341"/>
      <c r="AD27" s="341"/>
      <c r="AE27" s="342"/>
      <c r="AF27" s="341"/>
      <c r="AG27" s="341"/>
      <c r="AH27" s="342"/>
      <c r="AI27" s="341"/>
      <c r="AJ27" s="341"/>
      <c r="AK27" s="342"/>
      <c r="AL27" s="341"/>
      <c r="AM27" s="343"/>
      <c r="AN27" s="340"/>
      <c r="AO27" s="341"/>
      <c r="AP27" s="341"/>
      <c r="AQ27" s="342"/>
      <c r="AR27" s="341"/>
      <c r="AS27" s="341"/>
      <c r="AT27" s="342"/>
      <c r="AU27" s="341"/>
      <c r="AV27" s="341"/>
      <c r="AW27" s="342"/>
      <c r="AX27" s="341"/>
      <c r="AY27" s="343"/>
      <c r="AZ27" s="340"/>
      <c r="BA27" s="341"/>
      <c r="BB27" s="341"/>
      <c r="BC27" s="342"/>
      <c r="BD27" s="341"/>
      <c r="BE27" s="341"/>
      <c r="BF27" s="342"/>
      <c r="BG27" s="341"/>
      <c r="BH27" s="341"/>
      <c r="BI27" s="342"/>
      <c r="BJ27" s="341"/>
      <c r="BK27" s="343"/>
      <c r="BL27" s="341"/>
      <c r="BM27" s="341"/>
      <c r="BN27" s="341"/>
      <c r="BO27" s="342"/>
      <c r="BP27" s="341"/>
      <c r="BQ27" s="341"/>
      <c r="BR27" s="342"/>
      <c r="BS27" s="341"/>
      <c r="BT27" s="341"/>
      <c r="BU27" s="342"/>
      <c r="BV27" s="341"/>
      <c r="BW27" s="343"/>
      <c r="BX27" s="340"/>
      <c r="BY27" s="341"/>
      <c r="BZ27" s="341"/>
      <c r="CA27" s="342"/>
      <c r="CB27" s="341"/>
      <c r="CC27" s="341"/>
      <c r="CD27" s="342"/>
      <c r="CE27" s="341"/>
      <c r="CF27" s="341"/>
      <c r="CG27" s="342"/>
      <c r="CH27" s="341"/>
      <c r="CI27" s="343"/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340"/>
      <c r="AC28" s="341"/>
      <c r="AD28" s="341"/>
      <c r="AE28" s="342"/>
      <c r="AF28" s="341"/>
      <c r="AG28" s="341"/>
      <c r="AH28" s="342"/>
      <c r="AI28" s="341"/>
      <c r="AJ28" s="341"/>
      <c r="AK28" s="342"/>
      <c r="AL28" s="341"/>
      <c r="AM28" s="343"/>
      <c r="AN28" s="340"/>
      <c r="AO28" s="341"/>
      <c r="AP28" s="341"/>
      <c r="AQ28" s="342"/>
      <c r="AR28" s="341"/>
      <c r="AS28" s="341"/>
      <c r="AT28" s="342"/>
      <c r="AU28" s="341"/>
      <c r="AV28" s="341"/>
      <c r="AW28" s="342"/>
      <c r="AX28" s="341"/>
      <c r="AY28" s="343"/>
      <c r="AZ28" s="340"/>
      <c r="BA28" s="341"/>
      <c r="BB28" s="341"/>
      <c r="BC28" s="342"/>
      <c r="BD28" s="341"/>
      <c r="BE28" s="341"/>
      <c r="BF28" s="342"/>
      <c r="BG28" s="341"/>
      <c r="BH28" s="341"/>
      <c r="BI28" s="342"/>
      <c r="BJ28" s="341"/>
      <c r="BK28" s="343"/>
      <c r="BL28" s="341"/>
      <c r="BM28" s="341"/>
      <c r="BN28" s="341"/>
      <c r="BO28" s="342"/>
      <c r="BP28" s="341"/>
      <c r="BQ28" s="341"/>
      <c r="BR28" s="342"/>
      <c r="BS28" s="341"/>
      <c r="BT28" s="341"/>
      <c r="BU28" s="342"/>
      <c r="BV28" s="341"/>
      <c r="BW28" s="343"/>
      <c r="BX28" s="340"/>
      <c r="BY28" s="341"/>
      <c r="BZ28" s="341"/>
      <c r="CA28" s="342"/>
      <c r="CB28" s="341"/>
      <c r="CC28" s="341"/>
      <c r="CD28" s="342"/>
      <c r="CE28" s="341"/>
      <c r="CF28" s="341"/>
      <c r="CG28" s="342"/>
      <c r="CH28" s="341"/>
      <c r="CI28" s="343"/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E29" s="33"/>
      <c r="AH29" s="33"/>
      <c r="AK29" s="33"/>
      <c r="AM29" s="31"/>
      <c r="AQ29" s="33"/>
      <c r="AT29" s="33"/>
      <c r="AW29" s="33"/>
      <c r="AY29" s="31"/>
      <c r="BC29" s="33"/>
      <c r="BF29" s="33"/>
      <c r="BI29" s="33"/>
      <c r="BK29" s="31"/>
      <c r="BO29" s="33"/>
      <c r="BR29" s="33"/>
      <c r="BU29" s="33"/>
      <c r="BW29" s="31"/>
      <c r="CA29" s="33"/>
      <c r="CD29" s="33"/>
      <c r="CG29" s="33"/>
      <c r="CI29" s="31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490</v>
      </c>
      <c r="C30" s="17"/>
      <c r="D30" s="16">
        <f>SUM(D3:D27)</f>
        <v>0</v>
      </c>
      <c r="E30" s="10">
        <f t="shared" ref="E30:AA31" si="0">SUM(E3:E27)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52">
        <f t="shared" ref="AB30:AN30" si="1">SUM(AB20,AB16,AB12,AB8)</f>
        <v>0</v>
      </c>
      <c r="AC30" s="253">
        <f t="shared" si="1"/>
        <v>0</v>
      </c>
      <c r="AD30" s="253">
        <f t="shared" si="1"/>
        <v>0</v>
      </c>
      <c r="AE30" s="254">
        <f t="shared" ca="1" si="1"/>
        <v>0</v>
      </c>
      <c r="AF30" s="253">
        <f t="shared" ca="1" si="1"/>
        <v>0</v>
      </c>
      <c r="AG30" s="253">
        <f t="shared" ca="1" si="1"/>
        <v>0</v>
      </c>
      <c r="AH30" s="254">
        <f t="shared" ca="1" si="1"/>
        <v>0</v>
      </c>
      <c r="AI30" s="253">
        <f t="shared" ca="1" si="1"/>
        <v>0</v>
      </c>
      <c r="AJ30" s="253">
        <f t="shared" ca="1" si="1"/>
        <v>0</v>
      </c>
      <c r="AK30" s="254">
        <f t="shared" ca="1" si="1"/>
        <v>0</v>
      </c>
      <c r="AL30" s="253">
        <f t="shared" ca="1" si="1"/>
        <v>0</v>
      </c>
      <c r="AM30" s="255">
        <f t="shared" ca="1" si="1"/>
        <v>0</v>
      </c>
      <c r="AN30" s="252">
        <f t="shared" ca="1" si="1"/>
        <v>0</v>
      </c>
      <c r="AO30" s="253">
        <f ca="1">SUM(AO20,AO16,AO12,AO8)</f>
        <v>0</v>
      </c>
      <c r="AP30" s="253">
        <f t="shared" ref="AP30:CI30" ca="1" si="2">SUM(AP20,AP16,AP12,AP8)</f>
        <v>0</v>
      </c>
      <c r="AQ30" s="254">
        <f t="shared" ca="1" si="2"/>
        <v>0</v>
      </c>
      <c r="AR30" s="253">
        <f t="shared" ca="1" si="2"/>
        <v>0</v>
      </c>
      <c r="AS30" s="253">
        <f t="shared" ca="1" si="2"/>
        <v>0</v>
      </c>
      <c r="AT30" s="254">
        <f t="shared" ca="1" si="2"/>
        <v>0</v>
      </c>
      <c r="AU30" s="253">
        <f t="shared" ca="1" si="2"/>
        <v>0</v>
      </c>
      <c r="AV30" s="253">
        <f t="shared" ca="1" si="2"/>
        <v>0</v>
      </c>
      <c r="AW30" s="254">
        <f t="shared" ca="1" si="2"/>
        <v>1.6500000000000001</v>
      </c>
      <c r="AX30" s="253">
        <f t="shared" ca="1" si="2"/>
        <v>1.6500000000000001</v>
      </c>
      <c r="AY30" s="255">
        <f t="shared" ca="1" si="2"/>
        <v>1.6500000000000001</v>
      </c>
      <c r="AZ30" s="252">
        <f t="shared" ca="1" si="2"/>
        <v>1.6500000000000001</v>
      </c>
      <c r="BA30" s="253">
        <f t="shared" ca="1" si="2"/>
        <v>1.6500000000000001</v>
      </c>
      <c r="BB30" s="253">
        <f t="shared" ca="1" si="2"/>
        <v>1.6500000000000001</v>
      </c>
      <c r="BC30" s="254">
        <f t="shared" ca="1" si="2"/>
        <v>1.6500000000000001</v>
      </c>
      <c r="BD30" s="253">
        <f t="shared" ca="1" si="2"/>
        <v>1.6500000000000001</v>
      </c>
      <c r="BE30" s="253">
        <f t="shared" ca="1" si="2"/>
        <v>1.6500000000000001</v>
      </c>
      <c r="BF30" s="254">
        <f t="shared" ca="1" si="2"/>
        <v>1.6500000000000001</v>
      </c>
      <c r="BG30" s="253">
        <f t="shared" ca="1" si="2"/>
        <v>1.6500000000000001</v>
      </c>
      <c r="BH30" s="253">
        <f t="shared" ca="1" si="2"/>
        <v>1.6500000000000001</v>
      </c>
      <c r="BI30" s="254">
        <f t="shared" ca="1" si="2"/>
        <v>1.6500000000000001</v>
      </c>
      <c r="BJ30" s="253">
        <f t="shared" ca="1" si="2"/>
        <v>1.6500000000000001</v>
      </c>
      <c r="BK30" s="255">
        <f t="shared" ca="1" si="2"/>
        <v>1.6500000000000001</v>
      </c>
      <c r="BL30" s="253">
        <f t="shared" ca="1" si="2"/>
        <v>3.3000000000000003</v>
      </c>
      <c r="BM30" s="253">
        <f t="shared" ca="1" si="2"/>
        <v>3.3000000000000003</v>
      </c>
      <c r="BN30" s="253">
        <f t="shared" ca="1" si="2"/>
        <v>3.3000000000000003</v>
      </c>
      <c r="BO30" s="254">
        <f t="shared" ca="1" si="2"/>
        <v>3.3000000000000003</v>
      </c>
      <c r="BP30" s="253">
        <f t="shared" ca="1" si="2"/>
        <v>3.3000000000000003</v>
      </c>
      <c r="BQ30" s="253">
        <f t="shared" ca="1" si="2"/>
        <v>3.3000000000000003</v>
      </c>
      <c r="BR30" s="254">
        <f t="shared" ca="1" si="2"/>
        <v>4.6500000000000004</v>
      </c>
      <c r="BS30" s="253">
        <f t="shared" ca="1" si="2"/>
        <v>4.6500000000000004</v>
      </c>
      <c r="BT30" s="253">
        <f t="shared" ca="1" si="2"/>
        <v>4.6500000000000004</v>
      </c>
      <c r="BU30" s="254">
        <f t="shared" ca="1" si="2"/>
        <v>4.6500000000000004</v>
      </c>
      <c r="BV30" s="253">
        <f t="shared" ca="1" si="2"/>
        <v>4.6500000000000004</v>
      </c>
      <c r="BW30" s="255">
        <f t="shared" ca="1" si="2"/>
        <v>4.6500000000000004</v>
      </c>
      <c r="BX30" s="252">
        <f t="shared" ca="1" si="2"/>
        <v>4.6500000000000004</v>
      </c>
      <c r="BY30" s="253">
        <f t="shared" ca="1" si="2"/>
        <v>4.6500000000000004</v>
      </c>
      <c r="BZ30" s="253">
        <f t="shared" ca="1" si="2"/>
        <v>4.6500000000000004</v>
      </c>
      <c r="CA30" s="254">
        <f t="shared" ca="1" si="2"/>
        <v>12.15</v>
      </c>
      <c r="CB30" s="253">
        <f t="shared" ca="1" si="2"/>
        <v>12.15</v>
      </c>
      <c r="CC30" s="253">
        <f t="shared" ca="1" si="2"/>
        <v>12.15</v>
      </c>
      <c r="CD30" s="254">
        <f t="shared" ca="1" si="2"/>
        <v>17.400000000000002</v>
      </c>
      <c r="CE30" s="253">
        <f t="shared" ca="1" si="2"/>
        <v>17.400000000000002</v>
      </c>
      <c r="CF30" s="253">
        <f t="shared" ca="1" si="2"/>
        <v>17.400000000000002</v>
      </c>
      <c r="CG30" s="254">
        <f t="shared" ca="1" si="2"/>
        <v>17.400000000000002</v>
      </c>
      <c r="CH30" s="253">
        <f t="shared" ca="1" si="2"/>
        <v>17.400000000000002</v>
      </c>
      <c r="CI30" s="255">
        <f t="shared" ca="1" si="2"/>
        <v>17.400000000000002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B31" s="11" t="s">
        <v>491</v>
      </c>
      <c r="C31" s="17"/>
      <c r="D31" s="16">
        <f>SUM(D4:D28)</f>
        <v>0</v>
      </c>
      <c r="E31" s="10">
        <f t="shared" si="0"/>
        <v>0</v>
      </c>
      <c r="F31" s="10">
        <f t="shared" si="0"/>
        <v>0</v>
      </c>
      <c r="G31" s="15">
        <f t="shared" si="0"/>
        <v>0</v>
      </c>
      <c r="H31" s="10">
        <f t="shared" si="0"/>
        <v>0</v>
      </c>
      <c r="I31" s="10">
        <f t="shared" si="0"/>
        <v>0</v>
      </c>
      <c r="J31" s="15">
        <f t="shared" si="0"/>
        <v>0</v>
      </c>
      <c r="K31" s="10">
        <f t="shared" si="0"/>
        <v>0</v>
      </c>
      <c r="L31" s="10">
        <f t="shared" si="0"/>
        <v>0</v>
      </c>
      <c r="M31" s="15">
        <f t="shared" si="0"/>
        <v>0</v>
      </c>
      <c r="N31" s="10">
        <f t="shared" si="0"/>
        <v>0</v>
      </c>
      <c r="O31" s="17">
        <f t="shared" si="0"/>
        <v>0</v>
      </c>
      <c r="P31" s="16">
        <f t="shared" si="0"/>
        <v>0</v>
      </c>
      <c r="Q31" s="10">
        <f t="shared" si="0"/>
        <v>0</v>
      </c>
      <c r="R31" s="10">
        <f t="shared" si="0"/>
        <v>0</v>
      </c>
      <c r="S31" s="15">
        <f t="shared" si="0"/>
        <v>0</v>
      </c>
      <c r="T31" s="10">
        <f t="shared" si="0"/>
        <v>0</v>
      </c>
      <c r="U31" s="10">
        <f t="shared" si="0"/>
        <v>0</v>
      </c>
      <c r="V31" s="15">
        <f t="shared" si="0"/>
        <v>0</v>
      </c>
      <c r="W31" s="10">
        <f t="shared" si="0"/>
        <v>0</v>
      </c>
      <c r="X31" s="10">
        <f t="shared" si="0"/>
        <v>0</v>
      </c>
      <c r="Y31" s="15">
        <f t="shared" si="0"/>
        <v>0</v>
      </c>
      <c r="Z31" s="10">
        <f t="shared" si="0"/>
        <v>0</v>
      </c>
      <c r="AA31" s="17">
        <f t="shared" si="0"/>
        <v>0</v>
      </c>
      <c r="AB31" s="252">
        <f t="shared" ref="AB31:AN31" si="3">SUM(AB21:AB24,AB17:AB19,AB13:AB15,AB9:AB11,AB4:AB7)</f>
        <v>0</v>
      </c>
      <c r="AC31" s="253">
        <f t="shared" si="3"/>
        <v>0</v>
      </c>
      <c r="AD31" s="253">
        <f t="shared" si="3"/>
        <v>0</v>
      </c>
      <c r="AE31" s="254">
        <f t="shared" ca="1" si="3"/>
        <v>0</v>
      </c>
      <c r="AF31" s="253">
        <f t="shared" ca="1" si="3"/>
        <v>0</v>
      </c>
      <c r="AG31" s="253">
        <f t="shared" ca="1" si="3"/>
        <v>0</v>
      </c>
      <c r="AH31" s="254">
        <f t="shared" ca="1" si="3"/>
        <v>0</v>
      </c>
      <c r="AI31" s="253">
        <f t="shared" ca="1" si="3"/>
        <v>0</v>
      </c>
      <c r="AJ31" s="253">
        <f t="shared" ca="1" si="3"/>
        <v>0</v>
      </c>
      <c r="AK31" s="254">
        <f t="shared" ca="1" si="3"/>
        <v>0</v>
      </c>
      <c r="AL31" s="253">
        <f t="shared" ca="1" si="3"/>
        <v>0</v>
      </c>
      <c r="AM31" s="255">
        <f t="shared" ca="1" si="3"/>
        <v>0</v>
      </c>
      <c r="AN31" s="252">
        <f t="shared" ca="1" si="3"/>
        <v>0</v>
      </c>
      <c r="AO31" s="253">
        <f ca="1">SUM(AO21:AO24,AO17:AO19,AO13:AO15,AO9:AO11,AO4:AO7)</f>
        <v>0</v>
      </c>
      <c r="AP31" s="253">
        <f t="shared" ref="AP31:CI31" ca="1" si="4">SUM(AP21:AP24,AP17:AP19,AP13:AP15,AP9:AP11,AP4:AP7)</f>
        <v>0</v>
      </c>
      <c r="AQ31" s="254">
        <f t="shared" ca="1" si="4"/>
        <v>0</v>
      </c>
      <c r="AR31" s="253">
        <f t="shared" ca="1" si="4"/>
        <v>0</v>
      </c>
      <c r="AS31" s="253">
        <f t="shared" ca="1" si="4"/>
        <v>0</v>
      </c>
      <c r="AT31" s="254">
        <f t="shared" ca="1" si="4"/>
        <v>0</v>
      </c>
      <c r="AU31" s="253">
        <f t="shared" ca="1" si="4"/>
        <v>0</v>
      </c>
      <c r="AV31" s="253">
        <f t="shared" ca="1" si="4"/>
        <v>0</v>
      </c>
      <c r="AW31" s="254">
        <f t="shared" ca="1" si="4"/>
        <v>2.0500000000000003</v>
      </c>
      <c r="AX31" s="253">
        <f t="shared" ca="1" si="4"/>
        <v>2.0500000000000003</v>
      </c>
      <c r="AY31" s="255">
        <f t="shared" ca="1" si="4"/>
        <v>2.0500000000000003</v>
      </c>
      <c r="AZ31" s="252">
        <f t="shared" ca="1" si="4"/>
        <v>2.0500000000000003</v>
      </c>
      <c r="BA31" s="253">
        <f t="shared" ca="1" si="4"/>
        <v>2.0500000000000003</v>
      </c>
      <c r="BB31" s="253">
        <f t="shared" ca="1" si="4"/>
        <v>2.0500000000000003</v>
      </c>
      <c r="BC31" s="254">
        <f t="shared" ca="1" si="4"/>
        <v>2.0500000000000003</v>
      </c>
      <c r="BD31" s="253">
        <f t="shared" ca="1" si="4"/>
        <v>2.0500000000000003</v>
      </c>
      <c r="BE31" s="253">
        <f t="shared" ca="1" si="4"/>
        <v>2.0500000000000003</v>
      </c>
      <c r="BF31" s="254">
        <f t="shared" ca="1" si="4"/>
        <v>2.0500000000000003</v>
      </c>
      <c r="BG31" s="253">
        <f t="shared" ca="1" si="4"/>
        <v>2.0500000000000003</v>
      </c>
      <c r="BH31" s="253">
        <f t="shared" ca="1" si="4"/>
        <v>2.0500000000000003</v>
      </c>
      <c r="BI31" s="254">
        <f t="shared" ca="1" si="4"/>
        <v>0.4</v>
      </c>
      <c r="BJ31" s="253">
        <f t="shared" ca="1" si="4"/>
        <v>0.4</v>
      </c>
      <c r="BK31" s="255">
        <f t="shared" ca="1" si="4"/>
        <v>0.4</v>
      </c>
      <c r="BL31" s="253">
        <f t="shared" ca="1" si="4"/>
        <v>2.4500000000000002</v>
      </c>
      <c r="BM31" s="253">
        <f t="shared" ca="1" si="4"/>
        <v>2.4500000000000002</v>
      </c>
      <c r="BN31" s="253">
        <f t="shared" ca="1" si="4"/>
        <v>2.4500000000000002</v>
      </c>
      <c r="BO31" s="254">
        <f t="shared" ca="1" si="4"/>
        <v>2.4500000000000002</v>
      </c>
      <c r="BP31" s="253">
        <f t="shared" ca="1" si="4"/>
        <v>2.4500000000000002</v>
      </c>
      <c r="BQ31" s="253">
        <f t="shared" ca="1" si="4"/>
        <v>2.4500000000000002</v>
      </c>
      <c r="BR31" s="254">
        <f t="shared" ca="1" si="4"/>
        <v>4.192499999999999</v>
      </c>
      <c r="BS31" s="253">
        <f t="shared" ca="1" si="4"/>
        <v>4.192499999999999</v>
      </c>
      <c r="BT31" s="253">
        <f t="shared" ca="1" si="4"/>
        <v>4.192499999999999</v>
      </c>
      <c r="BU31" s="254">
        <f t="shared" ca="1" si="4"/>
        <v>4.192499999999999</v>
      </c>
      <c r="BV31" s="253">
        <f t="shared" ca="1" si="4"/>
        <v>4.192499999999999</v>
      </c>
      <c r="BW31" s="255">
        <f t="shared" ca="1" si="4"/>
        <v>4.192499999999999</v>
      </c>
      <c r="BX31" s="252">
        <f t="shared" ca="1" si="4"/>
        <v>2.5425</v>
      </c>
      <c r="BY31" s="253">
        <f t="shared" ca="1" si="4"/>
        <v>2.5425</v>
      </c>
      <c r="BZ31" s="253">
        <f t="shared" ca="1" si="4"/>
        <v>2.5425</v>
      </c>
      <c r="CA31" s="254">
        <f t="shared" ca="1" si="4"/>
        <v>8.692499999999999</v>
      </c>
      <c r="CB31" s="253">
        <f t="shared" ca="1" si="4"/>
        <v>8.692499999999999</v>
      </c>
      <c r="CC31" s="253">
        <f t="shared" ca="1" si="4"/>
        <v>8.692499999999999</v>
      </c>
      <c r="CD31" s="254">
        <f t="shared" ca="1" si="4"/>
        <v>10.364999999999998</v>
      </c>
      <c r="CE31" s="253">
        <f t="shared" ca="1" si="4"/>
        <v>10.364999999999998</v>
      </c>
      <c r="CF31" s="253">
        <f t="shared" ca="1" si="4"/>
        <v>10.364999999999998</v>
      </c>
      <c r="CG31" s="254">
        <f t="shared" ca="1" si="4"/>
        <v>10.364999999999998</v>
      </c>
      <c r="CH31" s="253">
        <f t="shared" ca="1" si="4"/>
        <v>10.364999999999998</v>
      </c>
      <c r="CI31" s="255">
        <f t="shared" ca="1" si="4"/>
        <v>10.364999999999998</v>
      </c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E32" s="15"/>
      <c r="AH32" s="15"/>
      <c r="AK32" s="15"/>
      <c r="AM32" s="17"/>
      <c r="AN32" s="16"/>
      <c r="AQ32" s="15"/>
      <c r="AT32" s="15"/>
      <c r="AW32" s="15"/>
      <c r="AY32" s="17"/>
      <c r="AZ32" s="16"/>
      <c r="BC32" s="15"/>
      <c r="BF32" s="15"/>
      <c r="BI32" s="15"/>
      <c r="BK32" s="17"/>
      <c r="BO32" s="15"/>
      <c r="BR32" s="15"/>
      <c r="BU32" s="15"/>
      <c r="BW32" s="17"/>
      <c r="BX32" s="16"/>
      <c r="CA32" s="15"/>
      <c r="CD32" s="15"/>
      <c r="CG32" s="15"/>
      <c r="CI32" s="17"/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B33" s="11" t="s">
        <v>492</v>
      </c>
      <c r="C33" s="17"/>
      <c r="D33" s="16">
        <v>0</v>
      </c>
      <c r="E33" s="10">
        <v>0</v>
      </c>
      <c r="F33" s="10">
        <v>0</v>
      </c>
      <c r="G33" s="15">
        <v>0</v>
      </c>
      <c r="H33" s="10">
        <v>0</v>
      </c>
      <c r="I33" s="10">
        <v>0</v>
      </c>
      <c r="J33" s="15">
        <v>0</v>
      </c>
      <c r="K33" s="10">
        <v>0</v>
      </c>
      <c r="L33" s="10">
        <v>0</v>
      </c>
      <c r="M33" s="15">
        <v>0</v>
      </c>
      <c r="N33" s="10">
        <v>0</v>
      </c>
      <c r="O33" s="17">
        <v>0</v>
      </c>
      <c r="P33" s="16">
        <v>0</v>
      </c>
      <c r="Q33" s="10">
        <v>0</v>
      </c>
      <c r="R33" s="10">
        <v>0</v>
      </c>
      <c r="S33" s="15">
        <v>0</v>
      </c>
      <c r="T33" s="10">
        <v>0</v>
      </c>
      <c r="U33" s="10">
        <v>0</v>
      </c>
      <c r="V33" s="15">
        <v>0</v>
      </c>
      <c r="W33" s="10">
        <v>0</v>
      </c>
      <c r="X33" s="10">
        <v>0</v>
      </c>
      <c r="Y33" s="15">
        <v>0</v>
      </c>
      <c r="Z33" s="10">
        <v>0</v>
      </c>
      <c r="AA33" s="17">
        <v>0</v>
      </c>
      <c r="AB33" s="252">
        <f>Maint_Y3_Q1</f>
        <v>0</v>
      </c>
      <c r="AC33" s="253">
        <f>Maint_Y3_Q1</f>
        <v>0</v>
      </c>
      <c r="AD33" s="253">
        <f>Maint_Y3_Q1</f>
        <v>0</v>
      </c>
      <c r="AE33" s="254">
        <f ca="1">Maint_Y3_Q2</f>
        <v>0</v>
      </c>
      <c r="AF33" s="253">
        <f ca="1">Maint_Y3_Q2</f>
        <v>0</v>
      </c>
      <c r="AG33" s="253">
        <f ca="1">Maint_Y3_Q2</f>
        <v>0</v>
      </c>
      <c r="AH33" s="254">
        <f ca="1">Maint_Y3_Q3</f>
        <v>0</v>
      </c>
      <c r="AI33" s="253">
        <f ca="1">Maint_Y3_Q3</f>
        <v>0</v>
      </c>
      <c r="AJ33" s="253">
        <f ca="1">Maint_Y3_Q3</f>
        <v>0</v>
      </c>
      <c r="AK33" s="254">
        <f ca="1">Maint_Y3_Q4</f>
        <v>0</v>
      </c>
      <c r="AL33" s="253">
        <f ca="1">Maint_Y3_Q4</f>
        <v>0</v>
      </c>
      <c r="AM33" s="255">
        <f ca="1">Maint_Y3_Q4</f>
        <v>0</v>
      </c>
      <c r="AN33" s="252">
        <f ca="1">Maint_Y4_Q1</f>
        <v>0</v>
      </c>
      <c r="AO33" s="253">
        <f ca="1">Maint_Y4_Q1</f>
        <v>0</v>
      </c>
      <c r="AP33" s="253">
        <f ca="1">Maint_Y4_Q1</f>
        <v>0</v>
      </c>
      <c r="AQ33" s="254">
        <f ca="1">Maint_Y4_Q2</f>
        <v>0</v>
      </c>
      <c r="AR33" s="253">
        <f ca="1">Maint_Y4_Q2</f>
        <v>0</v>
      </c>
      <c r="AS33" s="253">
        <f ca="1">Maint_Y4_Q2</f>
        <v>0</v>
      </c>
      <c r="AT33" s="254">
        <f ca="1">Maint_Y4_Q3</f>
        <v>0</v>
      </c>
      <c r="AU33" s="253">
        <f ca="1">Maint_Y4_Q3</f>
        <v>0</v>
      </c>
      <c r="AV33" s="253">
        <f ca="1">Maint_Y4_Q3</f>
        <v>0</v>
      </c>
      <c r="AW33" s="254">
        <f ca="1">Maint_Y4_Q4</f>
        <v>1</v>
      </c>
      <c r="AX33" s="253">
        <f ca="1">Maint_Y4_Q4</f>
        <v>1</v>
      </c>
      <c r="AY33" s="255">
        <f ca="1">Maint_Y4_Q4</f>
        <v>1</v>
      </c>
      <c r="AZ33" s="252">
        <f ca="1">Maint_Y5_Q1</f>
        <v>1</v>
      </c>
      <c r="BA33" s="253">
        <f ca="1">Maint_Y5_Q1</f>
        <v>1</v>
      </c>
      <c r="BB33" s="253">
        <f ca="1">Maint_Y5_Q1</f>
        <v>1</v>
      </c>
      <c r="BC33" s="254">
        <f ca="1">Maint_Y5_Q2</f>
        <v>1</v>
      </c>
      <c r="BD33" s="253">
        <f ca="1">Maint_Y5_Q2</f>
        <v>1</v>
      </c>
      <c r="BE33" s="253">
        <f ca="1">Maint_Y5_Q2</f>
        <v>1</v>
      </c>
      <c r="BF33" s="254">
        <f ca="1">Maint_Y5_Q3</f>
        <v>1</v>
      </c>
      <c r="BG33" s="253">
        <f ca="1">Maint_Y5_Q3</f>
        <v>1</v>
      </c>
      <c r="BH33" s="253">
        <f ca="1">Maint_Y5_Q3</f>
        <v>1</v>
      </c>
      <c r="BI33" s="254">
        <f ca="1">Maint_Y5_Q4</f>
        <v>1</v>
      </c>
      <c r="BJ33" s="253">
        <f ca="1">Maint_Y5_Q4</f>
        <v>1</v>
      </c>
      <c r="BK33" s="255">
        <f ca="1">Maint_Y5_Q4</f>
        <v>1</v>
      </c>
      <c r="BL33" s="253">
        <f ca="1">Maint_Y6_Q1</f>
        <v>2</v>
      </c>
      <c r="BM33" s="253">
        <f ca="1">Maint_Y6_Q1</f>
        <v>2</v>
      </c>
      <c r="BN33" s="253">
        <f ca="1">Maint_Y6_Q1</f>
        <v>2</v>
      </c>
      <c r="BO33" s="254">
        <f ca="1">Maint_Y6_Q2</f>
        <v>2</v>
      </c>
      <c r="BP33" s="253">
        <f ca="1">Maint_Y6_Q2</f>
        <v>2</v>
      </c>
      <c r="BQ33" s="253">
        <f ca="1">Maint_Y6_Q2</f>
        <v>2</v>
      </c>
      <c r="BR33" s="254">
        <f ca="1">Maint_Y6_Q3</f>
        <v>2.85</v>
      </c>
      <c r="BS33" s="253">
        <f ca="1">Maint_Y6_Q3</f>
        <v>2.85</v>
      </c>
      <c r="BT33" s="253">
        <f ca="1">Maint_Y6_Q3</f>
        <v>2.85</v>
      </c>
      <c r="BU33" s="254">
        <f ca="1">Maint_Y6_Q4</f>
        <v>2.85</v>
      </c>
      <c r="BV33" s="253">
        <f ca="1">Maint_Y6_Q4</f>
        <v>2.85</v>
      </c>
      <c r="BW33" s="255">
        <f ca="1">Maint_Y6_Q4</f>
        <v>2.85</v>
      </c>
      <c r="BX33" s="252">
        <f ca="1">Maint_Y7_Q1</f>
        <v>2.85</v>
      </c>
      <c r="BY33" s="253">
        <f ca="1">Maint_Y7_Q1</f>
        <v>2.85</v>
      </c>
      <c r="BZ33" s="253">
        <f ca="1">Maint_Y7_Q1</f>
        <v>2.85</v>
      </c>
      <c r="CA33" s="254">
        <f ca="1">Maint_Y7_Q2</f>
        <v>5.85</v>
      </c>
      <c r="CB33" s="253">
        <f ca="1">Maint_Y7_Q2</f>
        <v>5.85</v>
      </c>
      <c r="CC33" s="253">
        <f ca="1">Maint_Y7_Q2</f>
        <v>5.85</v>
      </c>
      <c r="CD33" s="254">
        <f ca="1">Maint_Y7_Q3</f>
        <v>7.35</v>
      </c>
      <c r="CE33" s="253">
        <f ca="1">Maint_Y7_Q3</f>
        <v>7.35</v>
      </c>
      <c r="CF33" s="253">
        <f ca="1">Maint_Y7_Q3</f>
        <v>7.35</v>
      </c>
      <c r="CG33" s="254">
        <f ca="1">Maint_Y7_Q4</f>
        <v>7.35</v>
      </c>
      <c r="CH33" s="253">
        <f ca="1">Maint_Y7_Q4</f>
        <v>7.35</v>
      </c>
      <c r="CI33" s="255">
        <f ca="1">Maint_Y7_Q4</f>
        <v>7.35</v>
      </c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493</v>
      </c>
      <c r="C34" s="17"/>
      <c r="D34" s="16">
        <v>0</v>
      </c>
      <c r="E34" s="10">
        <v>0</v>
      </c>
      <c r="F34" s="10">
        <v>0</v>
      </c>
      <c r="G34" s="15">
        <v>0</v>
      </c>
      <c r="H34" s="10">
        <v>0</v>
      </c>
      <c r="I34" s="10">
        <v>0</v>
      </c>
      <c r="J34" s="15">
        <v>0</v>
      </c>
      <c r="K34" s="10">
        <v>0</v>
      </c>
      <c r="L34" s="10">
        <v>0</v>
      </c>
      <c r="M34" s="15">
        <v>0</v>
      </c>
      <c r="N34" s="10">
        <v>0</v>
      </c>
      <c r="O34" s="17">
        <v>0</v>
      </c>
      <c r="P34" s="16">
        <v>0</v>
      </c>
      <c r="Q34" s="10">
        <v>0</v>
      </c>
      <c r="R34" s="10">
        <v>0</v>
      </c>
      <c r="S34" s="15">
        <v>0</v>
      </c>
      <c r="T34" s="10">
        <v>0</v>
      </c>
      <c r="U34" s="10">
        <v>0</v>
      </c>
      <c r="V34" s="15">
        <v>0</v>
      </c>
      <c r="W34" s="10">
        <v>0</v>
      </c>
      <c r="X34" s="10">
        <v>0</v>
      </c>
      <c r="Y34" s="15">
        <v>0</v>
      </c>
      <c r="Z34" s="10">
        <v>0</v>
      </c>
      <c r="AA34" s="17">
        <v>0</v>
      </c>
      <c r="AB34" s="252">
        <f>Maint_1stY_Y3_Q1</f>
        <v>0</v>
      </c>
      <c r="AC34" s="253">
        <f>Maint_1stY_Y3_Q1</f>
        <v>0</v>
      </c>
      <c r="AD34" s="253">
        <f>Maint_1stY_Y3_Q1</f>
        <v>0</v>
      </c>
      <c r="AE34" s="254">
        <f ca="1">Maint_1stY_Y3_Q2</f>
        <v>0</v>
      </c>
      <c r="AF34" s="253">
        <f ca="1">Maint_1stY_Y3_Q2</f>
        <v>0</v>
      </c>
      <c r="AG34" s="253">
        <f ca="1">Maint_1stY_Y3_Q2</f>
        <v>0</v>
      </c>
      <c r="AH34" s="254">
        <f ca="1">Maint_1stY_Y3_Q3</f>
        <v>0</v>
      </c>
      <c r="AI34" s="253">
        <f ca="1">Maint_1stY_Y3_Q3</f>
        <v>0</v>
      </c>
      <c r="AJ34" s="253">
        <f ca="1">Maint_1stY_Y3_Q3</f>
        <v>0</v>
      </c>
      <c r="AK34" s="254">
        <f ca="1">Maint_1stY_Y3_Q4</f>
        <v>0</v>
      </c>
      <c r="AL34" s="253">
        <f ca="1">Maint_1stY_Y3_Q4</f>
        <v>0</v>
      </c>
      <c r="AM34" s="255">
        <f ca="1">Maint_1stY_Y3_Q4</f>
        <v>0</v>
      </c>
      <c r="AN34" s="252">
        <f ca="1">Maint_1stY_Y4_Q1</f>
        <v>0</v>
      </c>
      <c r="AO34" s="253">
        <f ca="1">Maint_1stY_Y4_Q1</f>
        <v>0</v>
      </c>
      <c r="AP34" s="253">
        <f ca="1">Maint_1stY_Y4_Q1</f>
        <v>0</v>
      </c>
      <c r="AQ34" s="254">
        <f ca="1">Maint_1stY_Y4_Q2</f>
        <v>0</v>
      </c>
      <c r="AR34" s="253">
        <f ca="1">Maint_1stY_Y4_Q2</f>
        <v>0</v>
      </c>
      <c r="AS34" s="253">
        <f ca="1">Maint_1stY_Y4_Q2</f>
        <v>0</v>
      </c>
      <c r="AT34" s="254">
        <f ca="1">Maint_1stY_Y4_Q3</f>
        <v>0</v>
      </c>
      <c r="AU34" s="253">
        <f ca="1">Maint_1stY_Y4_Q3</f>
        <v>0</v>
      </c>
      <c r="AV34" s="253">
        <f ca="1">Maint_1stY_Y4_Q3</f>
        <v>0</v>
      </c>
      <c r="AW34" s="254">
        <f ca="1">Maint_1stY_Y4_Q4</f>
        <v>1</v>
      </c>
      <c r="AX34" s="253">
        <f ca="1">Maint_1stY_Y4_Q4</f>
        <v>1</v>
      </c>
      <c r="AY34" s="255">
        <f ca="1">Maint_1stY_Y4_Q4</f>
        <v>1</v>
      </c>
      <c r="AZ34" s="252">
        <f ca="1">Maint_1stY_Y5_Q1</f>
        <v>1</v>
      </c>
      <c r="BA34" s="253">
        <f ca="1">Maint_1stY_Y5_Q1</f>
        <v>1</v>
      </c>
      <c r="BB34" s="253">
        <f ca="1">Maint_1stY_Y5_Q1</f>
        <v>1</v>
      </c>
      <c r="BC34" s="254">
        <f ca="1">Maint_1stY_Y5_Q2</f>
        <v>1</v>
      </c>
      <c r="BD34" s="253">
        <f ca="1">Maint_1stY_Y5_Q2</f>
        <v>1</v>
      </c>
      <c r="BE34" s="253">
        <f ca="1">Maint_1stY_Y5_Q2</f>
        <v>1</v>
      </c>
      <c r="BF34" s="254">
        <f ca="1">Maint_1stY_Y5_Q3</f>
        <v>1</v>
      </c>
      <c r="BG34" s="253">
        <f ca="1">Maint_1stY_Y5_Q3</f>
        <v>1</v>
      </c>
      <c r="BH34" s="253">
        <f ca="1">Maint_1stY_Y5_Q3</f>
        <v>1</v>
      </c>
      <c r="BI34" s="254">
        <f ca="1">Maint_1stY_Y5_Q4</f>
        <v>0</v>
      </c>
      <c r="BJ34" s="253">
        <f ca="1">Maint_1stY_Y5_Q4</f>
        <v>0</v>
      </c>
      <c r="BK34" s="255">
        <f ca="1">Maint_1stY_Y5_Q4</f>
        <v>0</v>
      </c>
      <c r="BL34" s="253">
        <f ca="1">Maint_1stY_Y6_Q1</f>
        <v>1</v>
      </c>
      <c r="BM34" s="253">
        <f ca="1">Maint_1stY_Y6_Q1</f>
        <v>1</v>
      </c>
      <c r="BN34" s="253">
        <f ca="1">Maint_1stY_Y6_Q1</f>
        <v>1</v>
      </c>
      <c r="BO34" s="254">
        <f ca="1">Maint_1stY_Y6_Q2</f>
        <v>1</v>
      </c>
      <c r="BP34" s="253">
        <f ca="1">Maint_1stY_Y6_Q2</f>
        <v>1</v>
      </c>
      <c r="BQ34" s="253">
        <f ca="1">Maint_1stY_Y6_Q2</f>
        <v>1</v>
      </c>
      <c r="BR34" s="254">
        <f ca="1">Maint_1stY_Y6_Q3</f>
        <v>1.85</v>
      </c>
      <c r="BS34" s="253">
        <f ca="1">Maint_1stY_Y6_Q3</f>
        <v>1.85</v>
      </c>
      <c r="BT34" s="253">
        <f ca="1">Maint_1stY_Y6_Q3</f>
        <v>1.85</v>
      </c>
      <c r="BU34" s="254">
        <f ca="1">Maint_1stY_Y6_Q4</f>
        <v>1.85</v>
      </c>
      <c r="BV34" s="253">
        <f ca="1">Maint_1stY_Y6_Q4</f>
        <v>1.85</v>
      </c>
      <c r="BW34" s="255">
        <f ca="1">Maint_1stY_Y6_Q4</f>
        <v>1.85</v>
      </c>
      <c r="BX34" s="252">
        <f ca="1">Maint_1stY_Y7_Q1</f>
        <v>0.85</v>
      </c>
      <c r="BY34" s="253">
        <f ca="1">Maint_1stY_Y7_Q1</f>
        <v>0.85</v>
      </c>
      <c r="BZ34" s="253">
        <f ca="1">Maint_1stY_Y7_Q1</f>
        <v>0.85</v>
      </c>
      <c r="CA34" s="254">
        <f ca="1">Maint_1stY_Y7_Q2</f>
        <v>3.85</v>
      </c>
      <c r="CB34" s="253">
        <f ca="1">Maint_1stY_Y7_Q2</f>
        <v>3.85</v>
      </c>
      <c r="CC34" s="253">
        <f ca="1">Maint_1stY_Y7_Q2</f>
        <v>3.85</v>
      </c>
      <c r="CD34" s="254">
        <f ca="1">Maint_1stY_Y7_Q3</f>
        <v>4.5</v>
      </c>
      <c r="CE34" s="253">
        <f ca="1">Maint_1stY_Y7_Q3</f>
        <v>4.5</v>
      </c>
      <c r="CF34" s="253">
        <f ca="1">Maint_1stY_Y7_Q3</f>
        <v>4.5</v>
      </c>
      <c r="CG34" s="254">
        <f ca="1">Maint_1stY_Y7_Q4</f>
        <v>4.5</v>
      </c>
      <c r="CH34" s="253">
        <f ca="1">Maint_1stY_Y7_Q4</f>
        <v>4.5</v>
      </c>
      <c r="CI34" s="255">
        <f ca="1">Maint_1stY_Y7_Q4</f>
        <v>4.5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5" spans="2:183" x14ac:dyDescent="0.25">
      <c r="B35" s="11" t="s">
        <v>494</v>
      </c>
      <c r="C35" s="17"/>
      <c r="D35" s="16"/>
      <c r="G35" s="15"/>
      <c r="J35" s="15"/>
      <c r="M35" s="15"/>
      <c r="O35" s="17"/>
      <c r="P35" s="16"/>
      <c r="S35" s="15"/>
      <c r="V35" s="15"/>
      <c r="Y35" s="15"/>
      <c r="AA35" s="17"/>
      <c r="AB35" s="139">
        <f>Maint_Tot_Users_Y3_Q1</f>
        <v>0</v>
      </c>
      <c r="AC35" s="586">
        <f>Maint_Tot_Users_Y3_Q1</f>
        <v>0</v>
      </c>
      <c r="AD35" s="586">
        <f>Maint_Tot_Users_Y3_Q1</f>
        <v>0</v>
      </c>
      <c r="AE35" s="587">
        <f ca="1">Maint_Tot_Users_Y3_Q2</f>
        <v>0</v>
      </c>
      <c r="AF35" s="586">
        <f ca="1">Maint_Tot_Users_Y3_Q2</f>
        <v>0</v>
      </c>
      <c r="AG35" s="586">
        <f ca="1">Maint_Tot_Users_Y3_Q2</f>
        <v>0</v>
      </c>
      <c r="AH35" s="587">
        <f ca="1">Maint_Tot_Users_Y3_Q3</f>
        <v>0</v>
      </c>
      <c r="AI35" s="586">
        <f ca="1">Maint_Tot_Users_Y3_Q3</f>
        <v>0</v>
      </c>
      <c r="AJ35" s="586">
        <f ca="1">Maint_Tot_Users_Y3_Q3</f>
        <v>0</v>
      </c>
      <c r="AK35" s="587">
        <f ca="1">Maint_Tot_Users_Y3_Q4</f>
        <v>0</v>
      </c>
      <c r="AL35" s="586">
        <f ca="1">Maint_Tot_Users_Y3_Q4</f>
        <v>0</v>
      </c>
      <c r="AM35" s="588">
        <f ca="1">Maint_Tot_Users_Y3_Q4</f>
        <v>0</v>
      </c>
      <c r="AN35" s="139">
        <f ca="1">Maint_Tot_Users_Y4_Q1</f>
        <v>0</v>
      </c>
      <c r="AO35" s="586">
        <f ca="1">Maint_Tot_Users_Y4_Q1</f>
        <v>0</v>
      </c>
      <c r="AP35" s="586">
        <f ca="1">Maint_Tot_Users_Y4_Q1</f>
        <v>0</v>
      </c>
      <c r="AQ35" s="587">
        <f ca="1">Maint_Tot_Users_Y4_Q2</f>
        <v>0</v>
      </c>
      <c r="AR35" s="586">
        <f ca="1">Maint_Tot_Users_Y4_Q2</f>
        <v>0</v>
      </c>
      <c r="AS35" s="586">
        <f ca="1">Maint_Tot_Users_Y4_Q2</f>
        <v>0</v>
      </c>
      <c r="AT35" s="587">
        <f ca="1">Maint_Tot_Users_Y4_Q3</f>
        <v>0</v>
      </c>
      <c r="AU35" s="586">
        <f ca="1">Maint_Tot_Users_Y4_Q3</f>
        <v>0</v>
      </c>
      <c r="AV35" s="586">
        <f ca="1">Maint_Tot_Users_Y4_Q3</f>
        <v>0</v>
      </c>
      <c r="AW35" s="587">
        <f ca="1">Maint_Tot_Users_Y4_Q4</f>
        <v>825</v>
      </c>
      <c r="AX35" s="586">
        <f ca="1">Maint_Tot_Users_Y4_Q4</f>
        <v>825</v>
      </c>
      <c r="AY35" s="588">
        <f ca="1">Maint_Tot_Users_Y4_Q4</f>
        <v>825</v>
      </c>
      <c r="AZ35" s="139">
        <f ca="1">Maint_Tot_Users_Y5_Q1</f>
        <v>825</v>
      </c>
      <c r="BA35" s="586">
        <f ca="1">Maint_Tot_Users_Y5_Q1</f>
        <v>825</v>
      </c>
      <c r="BB35" s="586">
        <f ca="1">Maint_Tot_Users_Y5_Q1</f>
        <v>825</v>
      </c>
      <c r="BC35" s="587">
        <f ca="1">Maint_Tot_Users_Y5_Q2</f>
        <v>825</v>
      </c>
      <c r="BD35" s="586">
        <f ca="1">Maint_Tot_Users_Y5_Q2</f>
        <v>825</v>
      </c>
      <c r="BE35" s="586">
        <f ca="1">Maint_Tot_Users_Y5_Q2</f>
        <v>825</v>
      </c>
      <c r="BF35" s="587">
        <f ca="1">Maint_Tot_Users_Y5_Q3</f>
        <v>825</v>
      </c>
      <c r="BG35" s="586">
        <f ca="1">Maint_Tot_Users_Y5_Q3</f>
        <v>825</v>
      </c>
      <c r="BH35" s="586">
        <f ca="1">Maint_Tot_Users_Y5_Q3</f>
        <v>825</v>
      </c>
      <c r="BI35" s="587">
        <f ca="1">Maint_Tot_Users_Y5_Q4</f>
        <v>825</v>
      </c>
      <c r="BJ35" s="586">
        <f ca="1">Maint_Tot_Users_Y5_Q4</f>
        <v>825</v>
      </c>
      <c r="BK35" s="588">
        <f ca="1">Maint_Tot_Users_Y5_Q4</f>
        <v>825</v>
      </c>
      <c r="BL35" s="586">
        <f ca="1">Maint_Tot_Users_Y6_Q1</f>
        <v>1650</v>
      </c>
      <c r="BM35" s="586">
        <f ca="1">Maint_Tot_Users_Y6_Q1</f>
        <v>1650</v>
      </c>
      <c r="BN35" s="586">
        <f ca="1">Maint_Tot_Users_Y6_Q1</f>
        <v>1650</v>
      </c>
      <c r="BO35" s="587">
        <f ca="1">Maint_Tot_Users_Y6_Q2</f>
        <v>1650</v>
      </c>
      <c r="BP35" s="586">
        <f ca="1">Maint_Tot_Users_Y6_Q2</f>
        <v>1650</v>
      </c>
      <c r="BQ35" s="586">
        <f ca="1">Maint_Tot_Users_Y6_Q2</f>
        <v>1650</v>
      </c>
      <c r="BR35" s="587">
        <f ca="1">Maint_Tot_Users_Y6_Q3</f>
        <v>2325</v>
      </c>
      <c r="BS35" s="586">
        <f ca="1">Maint_Tot_Users_Y6_Q3</f>
        <v>2325</v>
      </c>
      <c r="BT35" s="586">
        <f ca="1">Maint_Tot_Users_Y6_Q3</f>
        <v>2325</v>
      </c>
      <c r="BU35" s="587">
        <f ca="1">Maint_Tot_Users_Y6_Q4</f>
        <v>2325</v>
      </c>
      <c r="BV35" s="586">
        <f ca="1">Maint_Tot_Users_Y6_Q4</f>
        <v>2325</v>
      </c>
      <c r="BW35" s="588">
        <f ca="1">Maint_Tot_Users_Y6_Q4</f>
        <v>2325</v>
      </c>
      <c r="BX35" s="139">
        <f ca="1">Maint_Tot_Users_Y7_Q1</f>
        <v>2325</v>
      </c>
      <c r="BY35" s="586">
        <f ca="1">Maint_Tot_Users_Y7_Q1</f>
        <v>2325</v>
      </c>
      <c r="BZ35" s="586">
        <f ca="1">Maint_Tot_Users_Y7_Q1</f>
        <v>2325</v>
      </c>
      <c r="CA35" s="587">
        <f ca="1">Maint_Tot_Users_Y7_Q2</f>
        <v>6075</v>
      </c>
      <c r="CB35" s="586">
        <f ca="1">Maint_Tot_Users_Y7_Q2</f>
        <v>6075</v>
      </c>
      <c r="CC35" s="586">
        <f ca="1">Maint_Tot_Users_Y7_Q2</f>
        <v>6075</v>
      </c>
      <c r="CD35" s="587">
        <f ca="1">Maint_Tot_Users_Y7_Q3</f>
        <v>8700</v>
      </c>
      <c r="CE35" s="586">
        <f ca="1">Maint_Tot_Users_Y7_Q3</f>
        <v>8700</v>
      </c>
      <c r="CF35" s="586">
        <f ca="1">Maint_Tot_Users_Y7_Q3</f>
        <v>8700</v>
      </c>
      <c r="CG35" s="587">
        <f ca="1">Maint_Tot_Users_Y7_Q4</f>
        <v>8700</v>
      </c>
      <c r="CH35" s="586">
        <f ca="1">Maint_Tot_Users_Y7_Q4</f>
        <v>8700</v>
      </c>
      <c r="CI35" s="588">
        <f ca="1">Maint_Tot_Users_Y7_Q4</f>
        <v>8700</v>
      </c>
      <c r="CJ35" s="16"/>
      <c r="CM35" s="15"/>
      <c r="CP35" s="15"/>
      <c r="CS35" s="15"/>
      <c r="CU35" s="17"/>
      <c r="CV35" s="16"/>
      <c r="CY35" s="15"/>
      <c r="DB35" s="15"/>
      <c r="DE35" s="15"/>
      <c r="DG35" s="17"/>
      <c r="DH35" s="16"/>
      <c r="DK35" s="15"/>
      <c r="DN35" s="15"/>
      <c r="DQ35" s="15"/>
      <c r="DS35" s="17"/>
      <c r="DT35" s="16"/>
      <c r="DW35" s="15"/>
      <c r="DZ35" s="15"/>
      <c r="EC35" s="15"/>
      <c r="EE35" s="17"/>
      <c r="EF35" s="16"/>
      <c r="EI35" s="15"/>
      <c r="EL35" s="15"/>
      <c r="EO35" s="15"/>
      <c r="EQ35" s="17"/>
      <c r="ER35" s="16"/>
      <c r="EU35" s="15"/>
      <c r="EX35" s="15"/>
      <c r="FA35" s="15"/>
      <c r="FC35" s="17"/>
      <c r="FD35" s="16"/>
      <c r="FG35" s="15"/>
      <c r="FJ35" s="15"/>
      <c r="FM35" s="15"/>
      <c r="FO35" s="17"/>
      <c r="FP35" s="16"/>
      <c r="FS35" s="15"/>
      <c r="FV35" s="15"/>
      <c r="FY35" s="15"/>
      <c r="GA35" s="17"/>
    </row>
  </sheetData>
  <conditionalFormatting sqref="AB4:CI28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H3" sqref="H3"/>
    </sheetView>
  </sheetViews>
  <sheetFormatPr defaultRowHeight="15" x14ac:dyDescent="0.25"/>
  <cols>
    <col min="1" max="2" width="12.140625" style="45" bestFit="1" customWidth="1"/>
    <col min="3" max="3" width="11.425781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ht="15.75" thickTop="1" x14ac:dyDescent="0.25">
      <c r="A1" s="43" t="str">
        <f>'New Projects'!A1</f>
        <v>Min</v>
      </c>
      <c r="B1" s="43" t="str">
        <f>'New Projects'!B1</f>
        <v>Max</v>
      </c>
      <c r="C1" s="43" t="str">
        <f>'New Projects'!C1</f>
        <v>HR Scale</v>
      </c>
      <c r="D1" s="39" t="str">
        <f>'New Projects'!D1</f>
        <v>Difficulty</v>
      </c>
      <c r="E1" s="59" t="str">
        <f>'New Projects'!E1</f>
        <v>Num</v>
      </c>
      <c r="F1" s="62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39" customFormat="1" ht="15.75" thickBot="1" x14ac:dyDescent="0.3">
      <c r="A2" s="43" t="str">
        <f>'New Projects'!A2</f>
        <v>Employees</v>
      </c>
      <c r="B2" s="43" t="str">
        <f>'New Projects'!B2</f>
        <v>Employees</v>
      </c>
      <c r="C2" s="43" t="str">
        <f>'New Projects'!C2</f>
        <v>Factor</v>
      </c>
      <c r="D2" s="39" t="str">
        <f>'New Projects'!D2</f>
        <v>Level</v>
      </c>
      <c r="E2" s="39" t="str">
        <f>'New Projects'!E2</f>
        <v>Quarters</v>
      </c>
      <c r="F2" s="40" t="s">
        <v>113</v>
      </c>
      <c r="G2" s="39" t="s">
        <v>114</v>
      </c>
      <c r="H2" s="39" t="s">
        <v>115</v>
      </c>
      <c r="I2" s="39" t="s">
        <v>116</v>
      </c>
      <c r="J2" s="40" t="s">
        <v>117</v>
      </c>
      <c r="K2" s="39" t="s">
        <v>118</v>
      </c>
      <c r="L2" s="39" t="s">
        <v>119</v>
      </c>
      <c r="M2" s="39" t="s">
        <v>120</v>
      </c>
      <c r="N2" s="40" t="s">
        <v>121</v>
      </c>
      <c r="O2" s="39" t="s">
        <v>122</v>
      </c>
      <c r="P2" s="39" t="s">
        <v>123</v>
      </c>
      <c r="Q2" s="39" t="s">
        <v>124</v>
      </c>
      <c r="R2" s="40" t="s">
        <v>125</v>
      </c>
      <c r="S2" s="39" t="s">
        <v>136</v>
      </c>
      <c r="T2" s="39" t="s">
        <v>126</v>
      </c>
      <c r="U2" s="39" t="s">
        <v>127</v>
      </c>
      <c r="V2" s="40" t="s">
        <v>128</v>
      </c>
      <c r="W2" s="39" t="s">
        <v>129</v>
      </c>
      <c r="X2" s="39" t="s">
        <v>130</v>
      </c>
      <c r="Y2" s="39" t="s">
        <v>131</v>
      </c>
      <c r="Z2" s="40"/>
    </row>
    <row r="3" spans="1:26" s="36" customFormat="1" ht="15.75" thickTop="1" x14ac:dyDescent="0.25">
      <c r="A3" s="44">
        <f>'New Projects'!A3</f>
        <v>501</v>
      </c>
      <c r="B3" s="44">
        <f>'New Projects'!B3</f>
        <v>1000</v>
      </c>
      <c r="C3" s="83">
        <f>'New Projects'!C3</f>
        <v>0.3</v>
      </c>
      <c r="D3" s="47" t="str">
        <f>'New Projects'!D3</f>
        <v>Easy</v>
      </c>
      <c r="E3" s="41">
        <f>'New Projects'!E3</f>
        <v>2</v>
      </c>
      <c r="F3" s="67">
        <f>'New Projects'!F3</f>
        <v>0</v>
      </c>
      <c r="G3" s="74">
        <f>SUM('New Projects'!F3:G3)</f>
        <v>0</v>
      </c>
      <c r="H3" s="41">
        <f>SUM('New Projects'!G3:H3)</f>
        <v>0</v>
      </c>
      <c r="I3" s="41">
        <f>SUM('New Projects'!H3:I3)</f>
        <v>0</v>
      </c>
      <c r="J3" s="67">
        <f>SUM('New Projects'!I3:J3)</f>
        <v>0</v>
      </c>
      <c r="K3" s="41">
        <f>SUM('New Projects'!J3:K3)</f>
        <v>0</v>
      </c>
      <c r="L3" s="41">
        <f>SUM('New Projects'!K3:L3)</f>
        <v>0</v>
      </c>
      <c r="M3" s="41">
        <f>SUM('New Projects'!L3:M3)</f>
        <v>0</v>
      </c>
      <c r="N3" s="67">
        <f>SUM('New Projects'!M3:N3)</f>
        <v>0</v>
      </c>
      <c r="O3" s="41">
        <f>SUM('New Projects'!N3:O3)</f>
        <v>0</v>
      </c>
      <c r="P3" s="41">
        <f>SUM('New Projects'!O3:P3)</f>
        <v>0</v>
      </c>
      <c r="Q3" s="41">
        <f>SUM('New Projects'!P3:Q3)</f>
        <v>0</v>
      </c>
      <c r="R3" s="67">
        <f>SUM('New Projects'!Q3:R3)</f>
        <v>0</v>
      </c>
      <c r="S3" s="41">
        <f>SUM('New Projects'!R3:S3)</f>
        <v>0</v>
      </c>
      <c r="T3" s="41">
        <f>SUM('New Projects'!S3:T3)</f>
        <v>0</v>
      </c>
      <c r="U3" s="41">
        <f>SUM('New Projects'!T3:U3)</f>
        <v>0</v>
      </c>
      <c r="V3" s="67">
        <f>SUM('New Projects'!U3:V3)</f>
        <v>0</v>
      </c>
      <c r="W3" s="41">
        <f>SUM('New Projects'!V3:W3)</f>
        <v>0</v>
      </c>
      <c r="X3" s="41">
        <f>SUM('New Projects'!W3:X3)</f>
        <v>0</v>
      </c>
      <c r="Y3" s="41">
        <f>SUM('New Projects'!X3:Y3)</f>
        <v>0</v>
      </c>
      <c r="Z3" s="34"/>
    </row>
    <row r="4" spans="1:26" x14ac:dyDescent="0.25">
      <c r="A4" s="48">
        <f>'New Projects'!A4</f>
        <v>501</v>
      </c>
      <c r="B4" s="48">
        <f>'New Projects'!B4</f>
        <v>1000</v>
      </c>
      <c r="C4" s="84">
        <f>'New Projects'!C4</f>
        <v>0.3</v>
      </c>
      <c r="D4" s="49" t="str">
        <f>'New Projects'!D4</f>
        <v>Hard</v>
      </c>
      <c r="E4" s="60">
        <f>'New Projects'!E4</f>
        <v>3</v>
      </c>
      <c r="F4" s="68">
        <f>'New Projects'!F4</f>
        <v>0</v>
      </c>
      <c r="G4" s="42">
        <f>SUM('New Projects'!F4:G4)</f>
        <v>0</v>
      </c>
      <c r="H4" s="72">
        <f>SUM('New Projects'!F4:H4)</f>
        <v>0</v>
      </c>
      <c r="I4" s="42">
        <f>SUM('New Projects'!G4:I4)</f>
        <v>0</v>
      </c>
      <c r="J4" s="68">
        <f>SUM('New Projects'!H4:J4)</f>
        <v>0</v>
      </c>
      <c r="K4" s="42">
        <f>SUM('New Projects'!I4:K4)</f>
        <v>0</v>
      </c>
      <c r="L4" s="42">
        <f>SUM('New Projects'!J4:L4)</f>
        <v>0</v>
      </c>
      <c r="M4" s="42">
        <f>SUM('New Projects'!K4:M4)</f>
        <v>0</v>
      </c>
      <c r="N4" s="68">
        <f>SUM('New Projects'!L4:N4)</f>
        <v>0</v>
      </c>
      <c r="O4" s="42">
        <f>SUM('New Projects'!M4:O4)</f>
        <v>0</v>
      </c>
      <c r="P4" s="42">
        <f>SUM('New Projects'!N4:P4)</f>
        <v>0</v>
      </c>
      <c r="Q4" s="42">
        <f>SUM('New Projects'!O4:Q4)</f>
        <v>0</v>
      </c>
      <c r="R4" s="68">
        <f>SUM('New Projects'!P4:R4)</f>
        <v>0</v>
      </c>
      <c r="S4" s="42">
        <f>SUM('New Projects'!Q4:S4)</f>
        <v>0</v>
      </c>
      <c r="T4" s="42">
        <f>SUM('New Projects'!R4:T4)</f>
        <v>0</v>
      </c>
      <c r="U4" s="42">
        <f>SUM('New Projects'!S4:U4)</f>
        <v>0</v>
      </c>
      <c r="V4" s="68">
        <f>SUM('New Projects'!T4:V4)</f>
        <v>0</v>
      </c>
      <c r="W4" s="42">
        <f>SUM('New Projects'!U4:W4)</f>
        <v>0</v>
      </c>
      <c r="X4" s="42">
        <f>SUM('New Projects'!V4:X4)</f>
        <v>0</v>
      </c>
      <c r="Y4" s="42">
        <f>SUM('New Projects'!W4:Y4)</f>
        <v>0</v>
      </c>
    </row>
    <row r="5" spans="1:26" s="53" customFormat="1" x14ac:dyDescent="0.25">
      <c r="A5" s="50">
        <f>'New Projects'!A5</f>
        <v>1001</v>
      </c>
      <c r="B5" s="50">
        <f>'New Projects'!B5</f>
        <v>1500</v>
      </c>
      <c r="C5" s="85">
        <f>'New Projects'!C5</f>
        <v>0.4</v>
      </c>
      <c r="D5" s="51" t="str">
        <f>'New Projects'!D5</f>
        <v>E</v>
      </c>
      <c r="E5" s="61">
        <f>'New Projects'!E5</f>
        <v>3</v>
      </c>
      <c r="F5" s="69">
        <f>'New Projects'!F5</f>
        <v>0</v>
      </c>
      <c r="G5" s="54">
        <f>SUM('New Projects'!F5:G5)</f>
        <v>0</v>
      </c>
      <c r="H5" s="54">
        <f>SUM('New Projects'!F5:H5)</f>
        <v>0</v>
      </c>
      <c r="I5" s="54">
        <f>SUM('New Projects'!G5:I5)</f>
        <v>0</v>
      </c>
      <c r="J5" s="69">
        <f>SUM('New Projects'!H5:J5)</f>
        <v>0</v>
      </c>
      <c r="K5" s="54">
        <f>SUM('New Projects'!I5:K5)</f>
        <v>0</v>
      </c>
      <c r="L5" s="54">
        <f>SUM('New Projects'!J5:L5)</f>
        <v>0</v>
      </c>
      <c r="M5" s="54">
        <f>SUM('New Projects'!K5:M5)</f>
        <v>0</v>
      </c>
      <c r="N5" s="69">
        <f>SUM('New Projects'!L5:N5)</f>
        <v>0</v>
      </c>
      <c r="O5" s="54">
        <f>SUM('New Projects'!M5:O5)</f>
        <v>0</v>
      </c>
      <c r="P5" s="54">
        <f>SUM('New Projects'!N5:P5)</f>
        <v>0</v>
      </c>
      <c r="Q5" s="54">
        <f>SUM('New Projects'!O5:Q5)</f>
        <v>0</v>
      </c>
      <c r="R5" s="69">
        <f>SUM('New Projects'!P5:R5)</f>
        <v>0</v>
      </c>
      <c r="S5" s="54">
        <f>SUM('New Projects'!Q5:S5)</f>
        <v>0</v>
      </c>
      <c r="T5" s="54">
        <f>SUM('New Projects'!R5:T5)</f>
        <v>0</v>
      </c>
      <c r="U5" s="54">
        <f>SUM('New Projects'!S5:U5)</f>
        <v>0</v>
      </c>
      <c r="V5" s="69">
        <f>SUM('New Projects'!T5:V5)</f>
        <v>0</v>
      </c>
      <c r="W5" s="54">
        <f>SUM('New Projects'!U5:W5)</f>
        <v>0</v>
      </c>
      <c r="X5" s="54">
        <f>SUM('New Projects'!V5:X5)</f>
        <v>0</v>
      </c>
      <c r="Y5" s="54">
        <f>SUM('New Projects'!W5:Y5)</f>
        <v>0</v>
      </c>
      <c r="Z5" s="52"/>
    </row>
    <row r="6" spans="1:26" x14ac:dyDescent="0.25">
      <c r="A6" s="45">
        <f>'New Projects'!A6</f>
        <v>1001</v>
      </c>
      <c r="B6" s="45">
        <f>'New Projects'!B6</f>
        <v>1500</v>
      </c>
      <c r="C6" s="86">
        <f>'New Projects'!C6</f>
        <v>0.4</v>
      </c>
      <c r="D6" s="46" t="str">
        <f>'New Projects'!D6</f>
        <v>H</v>
      </c>
      <c r="E6" s="42">
        <f>'New Projects'!E6</f>
        <v>4</v>
      </c>
      <c r="F6" s="68">
        <f>'New Projects'!F6</f>
        <v>0</v>
      </c>
      <c r="G6" s="42">
        <f>SUM('New Projects'!F6:G6)</f>
        <v>0</v>
      </c>
      <c r="H6" s="42">
        <f>SUM('New Projects'!F6:H6)</f>
        <v>0</v>
      </c>
      <c r="I6" s="72">
        <f>SUM('New Projects'!F6:I6)</f>
        <v>0</v>
      </c>
      <c r="J6" s="68">
        <f>SUM('New Projects'!G6:J6)</f>
        <v>0</v>
      </c>
      <c r="K6" s="42">
        <f>SUM('New Projects'!H6:K6)</f>
        <v>0</v>
      </c>
      <c r="L6" s="42">
        <f>SUM('New Projects'!I6:L6)</f>
        <v>0</v>
      </c>
      <c r="M6" s="42">
        <f>SUM('New Projects'!J6:M6)</f>
        <v>0</v>
      </c>
      <c r="N6" s="68">
        <f>SUM('New Projects'!K6:N6)</f>
        <v>0</v>
      </c>
      <c r="O6" s="42">
        <f>SUM('New Projects'!L6:O6)</f>
        <v>0</v>
      </c>
      <c r="P6" s="42">
        <f>SUM('New Projects'!M6:P6)</f>
        <v>0</v>
      </c>
      <c r="Q6" s="42">
        <f>SUM('New Projects'!N6:Q6)</f>
        <v>0</v>
      </c>
      <c r="R6" s="68">
        <f>SUM('New Projects'!O6:R6)</f>
        <v>0</v>
      </c>
      <c r="S6" s="42">
        <f>SUM('New Projects'!P6:S6)</f>
        <v>0</v>
      </c>
      <c r="T6" s="42">
        <f>SUM('New Projects'!Q6:T6)</f>
        <v>0</v>
      </c>
      <c r="U6" s="42">
        <f>SUM('New Projects'!R6:U6)</f>
        <v>0</v>
      </c>
      <c r="V6" s="68">
        <f>SUM('New Projects'!S6:V6)</f>
        <v>0</v>
      </c>
      <c r="W6" s="42">
        <f>SUM('New Projects'!T6:W6)</f>
        <v>0</v>
      </c>
      <c r="X6" s="42">
        <f>SUM('New Projects'!U6:X6)</f>
        <v>4</v>
      </c>
      <c r="Y6" s="42">
        <f>SUM('New Projects'!V6:Y6)</f>
        <v>4</v>
      </c>
    </row>
    <row r="7" spans="1:26" s="53" customFormat="1" x14ac:dyDescent="0.25">
      <c r="A7" s="50">
        <f>'New Projects'!A7</f>
        <v>1501</v>
      </c>
      <c r="B7" s="50">
        <f>'New Projects'!B7</f>
        <v>2000</v>
      </c>
      <c r="C7" s="85">
        <f>'New Projects'!C7</f>
        <v>0.5</v>
      </c>
      <c r="D7" s="51" t="str">
        <f>'New Projects'!D7</f>
        <v>E</v>
      </c>
      <c r="E7" s="61">
        <f>'New Projects'!E7</f>
        <v>4</v>
      </c>
      <c r="F7" s="69">
        <f>'New Projects'!F7</f>
        <v>0</v>
      </c>
      <c r="G7" s="54">
        <f>SUM('New Projects'!F7:G7)</f>
        <v>0</v>
      </c>
      <c r="H7" s="54">
        <f>SUM('New Projects'!F7:H7)</f>
        <v>0</v>
      </c>
      <c r="I7" s="54">
        <f>SUM('New Projects'!F7:I7)</f>
        <v>0</v>
      </c>
      <c r="J7" s="69">
        <f>SUM('New Projects'!G7:J7)</f>
        <v>0</v>
      </c>
      <c r="K7" s="54">
        <f>SUM('New Projects'!H7:K7)</f>
        <v>0</v>
      </c>
      <c r="L7" s="54">
        <f>SUM('New Projects'!I7:L7)</f>
        <v>0</v>
      </c>
      <c r="M7" s="54">
        <f>SUM('New Projects'!J7:M7)</f>
        <v>0</v>
      </c>
      <c r="N7" s="69">
        <f>SUM('New Projects'!K7:N7)</f>
        <v>0</v>
      </c>
      <c r="O7" s="54">
        <f>SUM('New Projects'!L7:O7)</f>
        <v>0</v>
      </c>
      <c r="P7" s="54">
        <f>SUM('New Projects'!M7:P7)</f>
        <v>0</v>
      </c>
      <c r="Q7" s="54">
        <f>SUM('New Projects'!N7:Q7)</f>
        <v>0</v>
      </c>
      <c r="R7" s="69">
        <f>SUM('New Projects'!O7:R7)</f>
        <v>0</v>
      </c>
      <c r="S7" s="54">
        <f>SUM('New Projects'!P7:S7)</f>
        <v>0</v>
      </c>
      <c r="T7" s="54">
        <f>SUM('New Projects'!Q7:T7)</f>
        <v>0</v>
      </c>
      <c r="U7" s="54">
        <f>SUM('New Projects'!R7:U7)</f>
        <v>0</v>
      </c>
      <c r="V7" s="69">
        <f>SUM('New Projects'!S7:V7)</f>
        <v>0</v>
      </c>
      <c r="W7" s="54">
        <f>SUM('New Projects'!T7:W7)</f>
        <v>0</v>
      </c>
      <c r="X7" s="54">
        <f>SUM('New Projects'!U7:X7)</f>
        <v>0</v>
      </c>
      <c r="Y7" s="54">
        <f>SUM('New Projects'!V7:Y7)</f>
        <v>0</v>
      </c>
      <c r="Z7" s="52"/>
    </row>
    <row r="8" spans="1:26" x14ac:dyDescent="0.25">
      <c r="A8" s="45">
        <f>'New Projects'!A8</f>
        <v>1501</v>
      </c>
      <c r="B8" s="45">
        <f>'New Projects'!B8</f>
        <v>2000</v>
      </c>
      <c r="C8" s="86">
        <f>'New Projects'!C8</f>
        <v>0.5</v>
      </c>
      <c r="D8" s="46" t="str">
        <f>'New Projects'!D8</f>
        <v>H</v>
      </c>
      <c r="E8" s="42">
        <f>'New Projects'!E8</f>
        <v>5</v>
      </c>
      <c r="F8" s="68">
        <f>'New Projects'!F8</f>
        <v>0</v>
      </c>
      <c r="G8" s="42">
        <f>SUM('New Projects'!F8:G8)</f>
        <v>0</v>
      </c>
      <c r="H8" s="42">
        <f>SUM('New Projects'!F8:H8)</f>
        <v>0</v>
      </c>
      <c r="I8" s="42">
        <f>SUM('New Projects'!F8:I8)</f>
        <v>0</v>
      </c>
      <c r="J8" s="73">
        <f>SUM('New Projects'!F8:J8)</f>
        <v>0</v>
      </c>
      <c r="K8" s="42">
        <f>SUM('New Projects'!G8:K8)</f>
        <v>0</v>
      </c>
      <c r="L8" s="42">
        <f>SUM('New Projects'!H8:L8)</f>
        <v>0</v>
      </c>
      <c r="M8" s="42">
        <f>SUM('New Projects'!I8:M8)</f>
        <v>0</v>
      </c>
      <c r="N8" s="68">
        <f>SUM('New Projects'!J8:N8)</f>
        <v>0</v>
      </c>
      <c r="O8" s="42">
        <f>SUM('New Projects'!K8:O8)</f>
        <v>0</v>
      </c>
      <c r="P8" s="42">
        <f>SUM('New Projects'!L8:P8)</f>
        <v>0</v>
      </c>
      <c r="Q8" s="42">
        <f>SUM('New Projects'!M8:Q8)</f>
        <v>0</v>
      </c>
      <c r="R8" s="68">
        <f>SUM('New Projects'!N8:R8)</f>
        <v>0</v>
      </c>
      <c r="S8" s="42">
        <f>SUM('New Projects'!O8:S8)</f>
        <v>0</v>
      </c>
      <c r="T8" s="42">
        <f>SUM('New Projects'!P8:T8)</f>
        <v>0</v>
      </c>
      <c r="U8" s="42">
        <f>SUM('New Projects'!Q8:U8)</f>
        <v>0</v>
      </c>
      <c r="V8" s="68">
        <f>SUM('New Projects'!R8:V8)</f>
        <v>0</v>
      </c>
      <c r="W8" s="42">
        <f>SUM('New Projects'!S8:W8)</f>
        <v>0</v>
      </c>
      <c r="X8" s="42">
        <f>SUM('New Projects'!T8:X8)</f>
        <v>0</v>
      </c>
      <c r="Y8" s="42">
        <f>SUM('New Projects'!U8:Y8)</f>
        <v>0</v>
      </c>
    </row>
    <row r="9" spans="1:26" s="53" customFormat="1" x14ac:dyDescent="0.25">
      <c r="A9" s="50">
        <f>'New Projects'!A9</f>
        <v>2001</v>
      </c>
      <c r="B9" s="50">
        <f>'New Projects'!B9</f>
        <v>2500</v>
      </c>
      <c r="C9" s="85">
        <f>'New Projects'!C9</f>
        <v>0.65</v>
      </c>
      <c r="D9" s="51" t="str">
        <f>'New Projects'!D9</f>
        <v>E</v>
      </c>
      <c r="E9" s="61">
        <f>'New Projects'!E9</f>
        <v>4</v>
      </c>
      <c r="F9" s="69">
        <f>'New Projects'!F9</f>
        <v>0</v>
      </c>
      <c r="G9" s="54">
        <f>SUM('New Projects'!F9:G9)</f>
        <v>0</v>
      </c>
      <c r="H9" s="54">
        <f>SUM('New Projects'!F9:H9)</f>
        <v>0</v>
      </c>
      <c r="I9" s="54">
        <f>SUM('New Projects'!F9:I9)</f>
        <v>0</v>
      </c>
      <c r="J9" s="69">
        <f>SUM('New Projects'!G9:J9)</f>
        <v>0</v>
      </c>
      <c r="K9" s="54">
        <f>SUM('New Projects'!H9:K9)</f>
        <v>0</v>
      </c>
      <c r="L9" s="54">
        <f>SUM('New Projects'!I9:L9)</f>
        <v>0</v>
      </c>
      <c r="M9" s="54">
        <f>SUM('New Projects'!J9:M9)</f>
        <v>0</v>
      </c>
      <c r="N9" s="69">
        <f>SUM('New Projects'!K9:N9)</f>
        <v>0</v>
      </c>
      <c r="O9" s="54">
        <f>SUM('New Projects'!L9:O9)</f>
        <v>0</v>
      </c>
      <c r="P9" s="54">
        <f>SUM('New Projects'!M9:P9)</f>
        <v>0</v>
      </c>
      <c r="Q9" s="54">
        <f>SUM('New Projects'!N9:Q9)</f>
        <v>0</v>
      </c>
      <c r="R9" s="69">
        <f>SUM('New Projects'!O9:R9)</f>
        <v>0</v>
      </c>
      <c r="S9" s="54">
        <f>SUM('New Projects'!P9:S9)</f>
        <v>0</v>
      </c>
      <c r="T9" s="54">
        <f>SUM('New Projects'!Q9:T9)</f>
        <v>0</v>
      </c>
      <c r="U9" s="54">
        <f>SUM('New Projects'!R9:U9)</f>
        <v>0</v>
      </c>
      <c r="V9" s="69">
        <f>SUM('New Projects'!S9:V9)</f>
        <v>0</v>
      </c>
      <c r="W9" s="54">
        <f>SUM('New Projects'!T9:W9)</f>
        <v>0</v>
      </c>
      <c r="X9" s="54">
        <f>SUM('New Projects'!U9:X9)</f>
        <v>0</v>
      </c>
      <c r="Y9" s="54">
        <f>SUM('New Projects'!V9:Y9)</f>
        <v>0</v>
      </c>
      <c r="Z9" s="52"/>
    </row>
    <row r="10" spans="1:26" x14ac:dyDescent="0.25">
      <c r="A10" s="45">
        <f>'New Projects'!A10</f>
        <v>2001</v>
      </c>
      <c r="B10" s="45">
        <f>'New Projects'!B10</f>
        <v>2500</v>
      </c>
      <c r="C10" s="86">
        <f>'New Projects'!C10</f>
        <v>0.65</v>
      </c>
      <c r="D10" s="46" t="str">
        <f>'New Projects'!D10</f>
        <v>H</v>
      </c>
      <c r="E10" s="42">
        <f>'New Projects'!E10</f>
        <v>5</v>
      </c>
      <c r="F10" s="68">
        <f>'New Projects'!F10</f>
        <v>0</v>
      </c>
      <c r="G10" s="42">
        <f>SUM('New Projects'!F10:G10)</f>
        <v>0</v>
      </c>
      <c r="H10" s="42">
        <f>SUM('New Projects'!F10:H10)</f>
        <v>0</v>
      </c>
      <c r="I10" s="42">
        <f>SUM('New Projects'!F10:I10)</f>
        <v>0</v>
      </c>
      <c r="J10" s="68">
        <f>SUM('New Projects'!F10:J10)</f>
        <v>0</v>
      </c>
      <c r="K10" s="42">
        <f>SUM('New Projects'!G10:K10)</f>
        <v>0</v>
      </c>
      <c r="L10" s="42">
        <f>SUM('New Projects'!H10:L10)</f>
        <v>0</v>
      </c>
      <c r="M10" s="42">
        <f>SUM('New Projects'!I10:M10)</f>
        <v>0</v>
      </c>
      <c r="N10" s="68">
        <f>SUM('New Projects'!J10:N10)</f>
        <v>0</v>
      </c>
      <c r="O10" s="42">
        <f>SUM('New Projects'!K10:O10)</f>
        <v>0</v>
      </c>
      <c r="P10" s="42">
        <f>SUM('New Projects'!L10:P10)</f>
        <v>0</v>
      </c>
      <c r="Q10" s="42">
        <f>SUM('New Projects'!M10:Q10)</f>
        <v>0</v>
      </c>
      <c r="R10" s="68">
        <f>SUM('New Projects'!N10:R10)</f>
        <v>0</v>
      </c>
      <c r="S10" s="42">
        <f>SUM('New Projects'!O10:S10)</f>
        <v>0</v>
      </c>
      <c r="T10" s="42">
        <f>SUM('New Projects'!P10:T10)</f>
        <v>0</v>
      </c>
      <c r="U10" s="42">
        <f>SUM('New Projects'!Q10:U10)</f>
        <v>0</v>
      </c>
      <c r="V10" s="68">
        <f>SUM('New Projects'!R10:V10)</f>
        <v>0</v>
      </c>
      <c r="W10" s="42">
        <f>SUM('New Projects'!S10:W10)</f>
        <v>0</v>
      </c>
      <c r="X10" s="42">
        <f>SUM('New Projects'!T10:X10)</f>
        <v>0</v>
      </c>
      <c r="Y10" s="42">
        <f>SUM('New Projects'!U10:Y10)</f>
        <v>0</v>
      </c>
    </row>
    <row r="11" spans="1:26" s="53" customFormat="1" x14ac:dyDescent="0.25">
      <c r="A11" s="50">
        <f>'New Projects'!A11</f>
        <v>2501</v>
      </c>
      <c r="B11" s="50">
        <f>'New Projects'!B11</f>
        <v>3000</v>
      </c>
      <c r="C11" s="85">
        <f>'New Projects'!C11</f>
        <v>0.75</v>
      </c>
      <c r="D11" s="51" t="str">
        <f>'New Projects'!D11</f>
        <v>E</v>
      </c>
      <c r="E11" s="54">
        <f>'New Projects'!E11</f>
        <v>5</v>
      </c>
      <c r="F11" s="69">
        <f>'New Projects'!F11</f>
        <v>0</v>
      </c>
      <c r="G11" s="54">
        <f>SUM('New Projects'!F11:G11)</f>
        <v>0</v>
      </c>
      <c r="H11" s="54">
        <f>SUM('New Projects'!F11:H11)</f>
        <v>0</v>
      </c>
      <c r="I11" s="54">
        <f>SUM('New Projects'!F11:I11)</f>
        <v>0</v>
      </c>
      <c r="J11" s="69">
        <f>SUM('New Projects'!F11:J11)</f>
        <v>0</v>
      </c>
      <c r="K11" s="54">
        <f>SUM('New Projects'!G11:K11)</f>
        <v>0</v>
      </c>
      <c r="L11" s="54">
        <f>SUM('New Projects'!H11:L11)</f>
        <v>0</v>
      </c>
      <c r="M11" s="54">
        <f>SUM('New Projects'!I11:M11)</f>
        <v>0</v>
      </c>
      <c r="N11" s="69">
        <f>SUM('New Projects'!J11:N11)</f>
        <v>0</v>
      </c>
      <c r="O11" s="54">
        <f>SUM('New Projects'!K11:O11)</f>
        <v>0</v>
      </c>
      <c r="P11" s="54">
        <f>SUM('New Projects'!L11:P11)</f>
        <v>0</v>
      </c>
      <c r="Q11" s="54">
        <f>SUM('New Projects'!M11:Q11)</f>
        <v>0</v>
      </c>
      <c r="R11" s="69">
        <f>SUM('New Projects'!N11:R11)</f>
        <v>0</v>
      </c>
      <c r="S11" s="54">
        <f>SUM('New Projects'!O11:S11)</f>
        <v>0</v>
      </c>
      <c r="T11" s="54">
        <f>SUM('New Projects'!P11:T11)</f>
        <v>0</v>
      </c>
      <c r="U11" s="54">
        <f>SUM('New Projects'!Q11:U11)</f>
        <v>0</v>
      </c>
      <c r="V11" s="69">
        <f>SUM('New Projects'!R11:V11)</f>
        <v>0</v>
      </c>
      <c r="W11" s="54">
        <f>SUM('New Projects'!S11:W11)</f>
        <v>0</v>
      </c>
      <c r="X11" s="54">
        <f>SUM('New Projects'!T11:X11)</f>
        <v>0</v>
      </c>
      <c r="Y11" s="54">
        <f>SUM('New Projects'!U11:Y11)</f>
        <v>0</v>
      </c>
      <c r="Z11" s="52"/>
    </row>
    <row r="12" spans="1:26" x14ac:dyDescent="0.25">
      <c r="A12" s="45">
        <f>'New Projects'!A12</f>
        <v>2501</v>
      </c>
      <c r="B12" s="45">
        <f>'New Projects'!B12</f>
        <v>3000</v>
      </c>
      <c r="C12" s="86">
        <f>'New Projects'!C12</f>
        <v>0.75</v>
      </c>
      <c r="D12" s="46" t="str">
        <f>'New Projects'!D12</f>
        <v>H</v>
      </c>
      <c r="E12" s="42">
        <f>'New Projects'!E12</f>
        <v>6</v>
      </c>
      <c r="F12" s="68">
        <f>'New Projects'!F12</f>
        <v>0</v>
      </c>
      <c r="G12" s="42">
        <f>SUM('New Projects'!F12:G12)</f>
        <v>0</v>
      </c>
      <c r="H12" s="42">
        <f>SUM('New Projects'!F12:H12)</f>
        <v>0</v>
      </c>
      <c r="I12" s="42">
        <f>SUM('New Projects'!F12:I12)</f>
        <v>0</v>
      </c>
      <c r="J12" s="68">
        <f>SUM('New Projects'!F12:J12)</f>
        <v>0</v>
      </c>
      <c r="K12" s="72">
        <f>SUM('New Projects'!F12:K12)</f>
        <v>0</v>
      </c>
      <c r="L12" s="42">
        <f>SUM('New Projects'!G12:L12)</f>
        <v>0</v>
      </c>
      <c r="M12" s="42">
        <f>SUM('New Projects'!H12:M12)</f>
        <v>0</v>
      </c>
      <c r="N12" s="68">
        <f>SUM('New Projects'!I12:N12)</f>
        <v>0</v>
      </c>
      <c r="O12" s="42">
        <f>SUM('New Projects'!J12:O12)</f>
        <v>0</v>
      </c>
      <c r="P12" s="42">
        <f>SUM('New Projects'!K12:P12)</f>
        <v>0</v>
      </c>
      <c r="Q12" s="42">
        <f>SUM('New Projects'!L12:Q12)</f>
        <v>0</v>
      </c>
      <c r="R12" s="68">
        <f>SUM('New Projects'!M12:R12)</f>
        <v>0</v>
      </c>
      <c r="S12" s="42">
        <f>SUM('New Projects'!N12:S12)</f>
        <v>0</v>
      </c>
      <c r="T12" s="42">
        <f>SUM('New Projects'!O12:T12)</f>
        <v>0</v>
      </c>
      <c r="U12" s="42">
        <f>SUM('New Projects'!P12:U12)</f>
        <v>0</v>
      </c>
      <c r="V12" s="68">
        <f>SUM('New Projects'!Q12:V12)</f>
        <v>0</v>
      </c>
      <c r="W12" s="42">
        <f>SUM('New Projects'!R12:W12)</f>
        <v>0</v>
      </c>
      <c r="X12" s="42">
        <f>SUM('New Projects'!S12:X12)</f>
        <v>0</v>
      </c>
      <c r="Y12" s="42">
        <f>SUM('New Projects'!T12:Y12)</f>
        <v>0</v>
      </c>
    </row>
    <row r="13" spans="1:26" s="53" customFormat="1" x14ac:dyDescent="0.25">
      <c r="A13" s="50">
        <f>'New Projects'!A13</f>
        <v>3001</v>
      </c>
      <c r="B13" s="50">
        <f>'New Projects'!B13</f>
        <v>5000</v>
      </c>
      <c r="C13" s="85">
        <f>'New Projects'!C13</f>
        <v>0.85</v>
      </c>
      <c r="D13" s="51" t="str">
        <f>'New Projects'!D13</f>
        <v>E</v>
      </c>
      <c r="E13" s="54">
        <f>'New Projects'!E13</f>
        <v>5</v>
      </c>
      <c r="F13" s="69">
        <f>'New Projects'!F13</f>
        <v>0</v>
      </c>
      <c r="G13" s="54">
        <f>SUM('New Projects'!F13:G13)</f>
        <v>0</v>
      </c>
      <c r="H13" s="54">
        <f>SUM('New Projects'!F13:H13)</f>
        <v>0</v>
      </c>
      <c r="I13" s="54">
        <f>SUM('New Projects'!F13:I13)</f>
        <v>0</v>
      </c>
      <c r="J13" s="69">
        <f>SUM('New Projects'!F13:J13)</f>
        <v>0</v>
      </c>
      <c r="K13" s="54">
        <f>SUM('New Projects'!G13:K13)</f>
        <v>0</v>
      </c>
      <c r="L13" s="54">
        <f>SUM('New Projects'!H13:L13)</f>
        <v>0</v>
      </c>
      <c r="M13" s="54">
        <f>SUM('New Projects'!I13:M13)</f>
        <v>0</v>
      </c>
      <c r="N13" s="69">
        <f>SUM('New Projects'!J13:N13)</f>
        <v>0</v>
      </c>
      <c r="O13" s="54">
        <f>SUM('New Projects'!K13:O13)</f>
        <v>0</v>
      </c>
      <c r="P13" s="54">
        <f>SUM('New Projects'!L13:P13)</f>
        <v>0</v>
      </c>
      <c r="Q13" s="54">
        <f>SUM('New Projects'!M13:Q13)</f>
        <v>0</v>
      </c>
      <c r="R13" s="69">
        <f>SUM('New Projects'!N13:R13)</f>
        <v>0</v>
      </c>
      <c r="S13" s="54">
        <f>SUM('New Projects'!O13:S13)</f>
        <v>0</v>
      </c>
      <c r="T13" s="54">
        <f>SUM('New Projects'!P13:T13)</f>
        <v>0</v>
      </c>
      <c r="U13" s="54">
        <f>SUM('New Projects'!Q13:U13)</f>
        <v>0</v>
      </c>
      <c r="V13" s="69">
        <f>SUM('New Projects'!R13:V13)</f>
        <v>0</v>
      </c>
      <c r="W13" s="54">
        <f>SUM('New Projects'!S13:W13)</f>
        <v>0</v>
      </c>
      <c r="X13" s="54">
        <f>SUM('New Projects'!T13:X13)</f>
        <v>0</v>
      </c>
      <c r="Y13" s="54">
        <f>SUM('New Projects'!U13:Y13)</f>
        <v>0</v>
      </c>
      <c r="Z13" s="52"/>
    </row>
    <row r="14" spans="1:26" x14ac:dyDescent="0.25">
      <c r="A14" s="45">
        <f>'New Projects'!A14</f>
        <v>3001</v>
      </c>
      <c r="B14" s="45">
        <f>'New Projects'!B14</f>
        <v>5000</v>
      </c>
      <c r="C14" s="86">
        <f>'New Projects'!C14</f>
        <v>0.85</v>
      </c>
      <c r="D14" s="46" t="str">
        <f>'New Projects'!D14</f>
        <v>H</v>
      </c>
      <c r="E14" s="42">
        <f>'New Projects'!E14</f>
        <v>6</v>
      </c>
      <c r="F14" s="68">
        <f>'New Projects'!F14</f>
        <v>0</v>
      </c>
      <c r="G14" s="42">
        <f>SUM('New Projects'!F14:G14)</f>
        <v>0</v>
      </c>
      <c r="H14" s="42">
        <f>SUM('New Projects'!F14:H14)</f>
        <v>0</v>
      </c>
      <c r="I14" s="42">
        <f>SUM('New Projects'!F14:I14)</f>
        <v>0</v>
      </c>
      <c r="J14" s="68">
        <f>SUM('New Projects'!F14:J14)</f>
        <v>0</v>
      </c>
      <c r="K14" s="42">
        <f>SUM('New Projects'!F14:K14)</f>
        <v>0</v>
      </c>
      <c r="L14" s="42">
        <f>SUM('New Projects'!G14:L14)</f>
        <v>0</v>
      </c>
      <c r="M14" s="42">
        <f>SUM('New Projects'!H14:M14)</f>
        <v>0</v>
      </c>
      <c r="N14" s="68">
        <f>SUM('New Projects'!I14:N14)</f>
        <v>1</v>
      </c>
      <c r="O14" s="42">
        <f>SUM('New Projects'!J14:O14)</f>
        <v>1</v>
      </c>
      <c r="P14" s="42">
        <f>SUM('New Projects'!K14:P14)</f>
        <v>1</v>
      </c>
      <c r="Q14" s="42">
        <f>SUM('New Projects'!L14:Q14)</f>
        <v>1</v>
      </c>
      <c r="R14" s="68">
        <f>SUM('New Projects'!M14:R14)</f>
        <v>1</v>
      </c>
      <c r="S14" s="42">
        <f>SUM('New Projects'!N14:S14)</f>
        <v>1</v>
      </c>
      <c r="T14" s="42">
        <f>SUM('New Projects'!O14:T14)</f>
        <v>0</v>
      </c>
      <c r="U14" s="42">
        <f>SUM('New Projects'!P14:U14)</f>
        <v>3</v>
      </c>
      <c r="V14" s="68">
        <f>SUM('New Projects'!Q14:V14)</f>
        <v>3</v>
      </c>
      <c r="W14" s="42">
        <f>SUM('New Projects'!R14:W14)</f>
        <v>3</v>
      </c>
      <c r="X14" s="42">
        <f>SUM('New Projects'!S14:X14)</f>
        <v>3</v>
      </c>
      <c r="Y14" s="42">
        <f>SUM('New Projects'!T14:Y14)</f>
        <v>3</v>
      </c>
    </row>
    <row r="15" spans="1:26" s="53" customFormat="1" x14ac:dyDescent="0.25">
      <c r="A15" s="50">
        <f>'New Projects'!A15</f>
        <v>5001</v>
      </c>
      <c r="B15" s="50">
        <f>'New Projects'!B15</f>
        <v>7500</v>
      </c>
      <c r="C15" s="85">
        <f>'New Projects'!C15</f>
        <v>1</v>
      </c>
      <c r="D15" s="51" t="str">
        <f>'New Projects'!D15</f>
        <v>E</v>
      </c>
      <c r="E15" s="54">
        <f>'New Projects'!E15</f>
        <v>6</v>
      </c>
      <c r="F15" s="69">
        <f>'New Projects'!F15</f>
        <v>0</v>
      </c>
      <c r="G15" s="54">
        <f>SUM('New Projects'!F15:G15)</f>
        <v>0</v>
      </c>
      <c r="H15" s="54">
        <f>SUM('New Projects'!F15:H15)</f>
        <v>0</v>
      </c>
      <c r="I15" s="54">
        <f>SUM('New Projects'!F15:I15)</f>
        <v>0</v>
      </c>
      <c r="J15" s="69">
        <f>SUM('New Projects'!F15:J15)</f>
        <v>0</v>
      </c>
      <c r="K15" s="54">
        <f>SUM('New Projects'!F15:K15)</f>
        <v>0</v>
      </c>
      <c r="L15" s="54">
        <f>SUM('New Projects'!G15:L15)</f>
        <v>0</v>
      </c>
      <c r="M15" s="54">
        <f>SUM('New Projects'!H15:M15)</f>
        <v>0</v>
      </c>
      <c r="N15" s="69">
        <f>SUM('New Projects'!I15:N15)</f>
        <v>0</v>
      </c>
      <c r="O15" s="54">
        <f>SUM('New Projects'!J15:O15)</f>
        <v>0</v>
      </c>
      <c r="P15" s="54">
        <f>SUM('New Projects'!K15:P15)</f>
        <v>0</v>
      </c>
      <c r="Q15" s="54">
        <f>SUM('New Projects'!L15:Q15)</f>
        <v>0</v>
      </c>
      <c r="R15" s="69">
        <f>SUM('New Projects'!M15:R15)</f>
        <v>0</v>
      </c>
      <c r="S15" s="54">
        <f>SUM('New Projects'!N15:S15)</f>
        <v>0</v>
      </c>
      <c r="T15" s="54">
        <f>SUM('New Projects'!O15:T15)</f>
        <v>0</v>
      </c>
      <c r="U15" s="54">
        <f>SUM('New Projects'!P15:U15)</f>
        <v>0</v>
      </c>
      <c r="V15" s="69">
        <f>SUM('New Projects'!Q15:V15)</f>
        <v>0</v>
      </c>
      <c r="W15" s="54">
        <f>SUM('New Projects'!R15:W15)</f>
        <v>0</v>
      </c>
      <c r="X15" s="54">
        <f>SUM('New Projects'!S15:X15)</f>
        <v>0</v>
      </c>
      <c r="Y15" s="54">
        <f>SUM('New Projects'!T15:Y15)</f>
        <v>0</v>
      </c>
      <c r="Z15" s="52"/>
    </row>
    <row r="16" spans="1:26" x14ac:dyDescent="0.25">
      <c r="A16" s="224">
        <f>'New Projects'!A16</f>
        <v>5001</v>
      </c>
      <c r="B16" s="224">
        <f>'New Projects'!B16</f>
        <v>7500</v>
      </c>
      <c r="C16" s="225">
        <f>'New Projects'!C16</f>
        <v>1</v>
      </c>
      <c r="D16" s="226" t="str">
        <f>'New Projects'!D16</f>
        <v>Moderate</v>
      </c>
      <c r="E16" s="256">
        <f>'New Projects'!E16</f>
        <v>7</v>
      </c>
      <c r="F16" s="68">
        <f>'New Projects'!F16</f>
        <v>1</v>
      </c>
      <c r="G16" s="42">
        <f>SUM('New Projects'!F16:G16)</f>
        <v>1</v>
      </c>
      <c r="H16" s="42">
        <f>SUM('New Projects'!F16:H16)</f>
        <v>1</v>
      </c>
      <c r="I16" s="42">
        <f>SUM('New Projects'!F16:I16)</f>
        <v>1</v>
      </c>
      <c r="J16" s="68">
        <f>SUM('New Projects'!F16:J16)</f>
        <v>1</v>
      </c>
      <c r="K16" s="42">
        <f>SUM('New Projects'!F16:K16)</f>
        <v>2</v>
      </c>
      <c r="L16" s="72">
        <f>SUM('New Projects'!F16:L16)</f>
        <v>2</v>
      </c>
      <c r="M16" s="42">
        <f>SUM('New Projects'!G16:M16)</f>
        <v>1</v>
      </c>
      <c r="N16" s="68">
        <f>SUM('New Projects'!H16:N16)</f>
        <v>1</v>
      </c>
      <c r="O16" s="42">
        <f>SUM('New Projects'!I16:O16)</f>
        <v>1</v>
      </c>
      <c r="P16" s="42">
        <f>SUM('New Projects'!J16:P16)</f>
        <v>1</v>
      </c>
      <c r="Q16" s="42">
        <f>SUM('New Projects'!K16:Q16)</f>
        <v>1</v>
      </c>
      <c r="R16" s="68">
        <f>SUM('New Projects'!L16:R16)</f>
        <v>0</v>
      </c>
      <c r="S16" s="42">
        <f>SUM('New Projects'!M16:S16)</f>
        <v>0</v>
      </c>
      <c r="T16" s="42">
        <f>SUM('New Projects'!N16:T16)</f>
        <v>0</v>
      </c>
      <c r="U16" s="42">
        <f>SUM('New Projects'!O16:U16)</f>
        <v>0</v>
      </c>
      <c r="V16" s="68">
        <f>SUM('New Projects'!P16:V16)</f>
        <v>0</v>
      </c>
      <c r="W16" s="42">
        <f>SUM('New Projects'!Q16:W16)</f>
        <v>0</v>
      </c>
      <c r="X16" s="42">
        <f>SUM('New Projects'!R16:X16)</f>
        <v>0</v>
      </c>
      <c r="Y16" s="42">
        <f>SUM('New Projects'!S16:Y16)</f>
        <v>0</v>
      </c>
    </row>
    <row r="17" spans="1:26" x14ac:dyDescent="0.25">
      <c r="A17" s="45">
        <f>'New Projects'!A17</f>
        <v>5001</v>
      </c>
      <c r="B17" s="45">
        <f>'New Projects'!B17</f>
        <v>7500</v>
      </c>
      <c r="C17" s="86">
        <f>'New Projects'!C17</f>
        <v>1</v>
      </c>
      <c r="D17" s="46" t="str">
        <f>'New Projects'!D17</f>
        <v>H</v>
      </c>
      <c r="E17" s="42">
        <f>'New Projects'!E17</f>
        <v>8</v>
      </c>
      <c r="F17" s="68">
        <f>'New Projects'!F17</f>
        <v>0</v>
      </c>
      <c r="G17" s="42">
        <f>SUM('New Projects'!F17:G17)</f>
        <v>0</v>
      </c>
      <c r="H17" s="42">
        <f>SUM('New Projects'!F17:H17)</f>
        <v>0</v>
      </c>
      <c r="I17" s="42">
        <f>SUM('New Projects'!F17:I17)</f>
        <v>0</v>
      </c>
      <c r="J17" s="68">
        <f>SUM('New Projects'!F17:J17)</f>
        <v>0</v>
      </c>
      <c r="K17" s="42">
        <f>SUM('New Projects'!F17:K17)</f>
        <v>0</v>
      </c>
      <c r="L17" s="42">
        <f>SUM('New Projects'!F17:L17)</f>
        <v>0</v>
      </c>
      <c r="M17" s="72">
        <f>SUM('New Projects'!F17:M17)</f>
        <v>0</v>
      </c>
      <c r="N17" s="68">
        <f>SUM('New Projects'!G17:N17)</f>
        <v>0</v>
      </c>
      <c r="O17" s="42">
        <f>SUM('New Projects'!H17:O17)</f>
        <v>0</v>
      </c>
      <c r="P17" s="42">
        <f>SUM('New Projects'!I17:P17)</f>
        <v>0</v>
      </c>
      <c r="Q17" s="42">
        <f>SUM('New Projects'!J17:Q17)</f>
        <v>0</v>
      </c>
      <c r="R17" s="68">
        <f>SUM('New Projects'!K17:R17)</f>
        <v>0</v>
      </c>
      <c r="S17" s="42">
        <f>SUM('New Projects'!L17:S17)</f>
        <v>0</v>
      </c>
      <c r="T17" s="42">
        <f>SUM('New Projects'!M17:T17)</f>
        <v>0</v>
      </c>
      <c r="U17" s="42">
        <f>SUM('New Projects'!N17:U17)</f>
        <v>0</v>
      </c>
      <c r="V17" s="68">
        <f>SUM('New Projects'!O17:V17)</f>
        <v>0</v>
      </c>
      <c r="W17" s="42">
        <f>SUM('New Projects'!P17:W17)</f>
        <v>0</v>
      </c>
      <c r="X17" s="42">
        <f>SUM('New Projects'!Q17:X17)</f>
        <v>0</v>
      </c>
      <c r="Y17" s="42">
        <f>SUM('New Projects'!R17:Y17)</f>
        <v>0</v>
      </c>
    </row>
    <row r="18" spans="1:26" s="53" customFormat="1" x14ac:dyDescent="0.25">
      <c r="A18" s="50">
        <f>'New Projects'!A18</f>
        <v>7501</v>
      </c>
      <c r="B18" s="50">
        <f>'New Projects'!B18</f>
        <v>10000</v>
      </c>
      <c r="C18" s="85">
        <f>'New Projects'!C18</f>
        <v>1.3</v>
      </c>
      <c r="D18" s="51" t="str">
        <f>'New Projects'!D18</f>
        <v>E</v>
      </c>
      <c r="E18" s="54">
        <f>'New Projects'!E18</f>
        <v>6</v>
      </c>
      <c r="F18" s="69">
        <f>'New Projects'!F18</f>
        <v>0</v>
      </c>
      <c r="G18" s="54">
        <f>SUM('New Projects'!F18:G18)</f>
        <v>0</v>
      </c>
      <c r="H18" s="54">
        <f>SUM('New Projects'!F18:H18)</f>
        <v>0</v>
      </c>
      <c r="I18" s="54">
        <f>SUM('New Projects'!F18:I18)</f>
        <v>0</v>
      </c>
      <c r="J18" s="69">
        <f>SUM('New Projects'!F18:J18)</f>
        <v>0</v>
      </c>
      <c r="K18" s="54">
        <f>SUM('New Projects'!F18:K18)</f>
        <v>0</v>
      </c>
      <c r="L18" s="54">
        <f>SUM('New Projects'!G18:L18)</f>
        <v>0</v>
      </c>
      <c r="M18" s="54">
        <f>SUM('New Projects'!H18:M18)</f>
        <v>0</v>
      </c>
      <c r="N18" s="69">
        <f>SUM('New Projects'!I18:N18)</f>
        <v>0</v>
      </c>
      <c r="O18" s="54">
        <f>SUM('New Projects'!J18:O18)</f>
        <v>0</v>
      </c>
      <c r="P18" s="54">
        <f>SUM('New Projects'!K18:P18)</f>
        <v>0</v>
      </c>
      <c r="Q18" s="54">
        <f>SUM('New Projects'!L18:Q18)</f>
        <v>0</v>
      </c>
      <c r="R18" s="69">
        <f>SUM('New Projects'!M18:R18)</f>
        <v>0</v>
      </c>
      <c r="S18" s="54">
        <f>SUM('New Projects'!N18:S18)</f>
        <v>0</v>
      </c>
      <c r="T18" s="54">
        <f>SUM('New Projects'!O18:T18)</f>
        <v>0</v>
      </c>
      <c r="U18" s="54">
        <f>SUM('New Projects'!P18:U18)</f>
        <v>0</v>
      </c>
      <c r="V18" s="69">
        <f>SUM('New Projects'!Q18:V18)</f>
        <v>0</v>
      </c>
      <c r="W18" s="54">
        <f>SUM('New Projects'!R18:W18)</f>
        <v>0</v>
      </c>
      <c r="X18" s="54">
        <f>SUM('New Projects'!S18:X18)</f>
        <v>0</v>
      </c>
      <c r="Y18" s="54">
        <f>SUM('New Projects'!T18:Y18)</f>
        <v>0</v>
      </c>
      <c r="Z18" s="52"/>
    </row>
    <row r="19" spans="1:26" x14ac:dyDescent="0.25">
      <c r="A19" s="45">
        <f>'New Projects'!A19</f>
        <v>7501</v>
      </c>
      <c r="B19" s="45">
        <f>'New Projects'!B19</f>
        <v>10000</v>
      </c>
      <c r="C19" s="86">
        <f>'New Projects'!C19</f>
        <v>1.3</v>
      </c>
      <c r="D19" s="46" t="str">
        <f>'New Projects'!D19</f>
        <v>M</v>
      </c>
      <c r="E19" s="42">
        <f>'New Projects'!E19</f>
        <v>7</v>
      </c>
      <c r="F19" s="68">
        <f>'New Projects'!F19</f>
        <v>0</v>
      </c>
      <c r="G19" s="42">
        <f>SUM('New Projects'!F19:G19)</f>
        <v>0</v>
      </c>
      <c r="H19" s="42">
        <f>SUM('New Projects'!F19:H19)</f>
        <v>0</v>
      </c>
      <c r="I19" s="42">
        <f>SUM('New Projects'!F19:I19)</f>
        <v>0</v>
      </c>
      <c r="J19" s="68">
        <f>SUM('New Projects'!F19:J19)</f>
        <v>0</v>
      </c>
      <c r="K19" s="42">
        <f>SUM('New Projects'!F19:K19)</f>
        <v>0</v>
      </c>
      <c r="L19" s="42">
        <f>SUM('New Projects'!F19:L19)</f>
        <v>0</v>
      </c>
      <c r="M19" s="42">
        <f>SUM('New Projects'!G19:M19)</f>
        <v>0</v>
      </c>
      <c r="N19" s="68">
        <f>SUM('New Projects'!H19:N19)</f>
        <v>0</v>
      </c>
      <c r="O19" s="42">
        <f>SUM('New Projects'!I19:O19)</f>
        <v>0</v>
      </c>
      <c r="P19" s="42">
        <f>SUM('New Projects'!J19:P19)</f>
        <v>0</v>
      </c>
      <c r="Q19" s="42">
        <f>SUM('New Projects'!K19:Q19)</f>
        <v>0</v>
      </c>
      <c r="R19" s="68">
        <f>SUM('New Projects'!L19:R19)</f>
        <v>0</v>
      </c>
      <c r="S19" s="42">
        <f>SUM('New Projects'!M19:S19)</f>
        <v>0</v>
      </c>
      <c r="T19" s="42">
        <f>SUM('New Projects'!N19:T19)</f>
        <v>0</v>
      </c>
      <c r="U19" s="42">
        <f>SUM('New Projects'!O19:U19)</f>
        <v>0</v>
      </c>
      <c r="V19" s="68">
        <f>SUM('New Projects'!P19:V19)</f>
        <v>0</v>
      </c>
      <c r="W19" s="42">
        <f>SUM('New Projects'!Q19:W19)</f>
        <v>0</v>
      </c>
      <c r="X19" s="42">
        <f>SUM('New Projects'!R19:X19)</f>
        <v>0</v>
      </c>
      <c r="Y19" s="42">
        <f>SUM('New Projects'!S19:Y19)</f>
        <v>0</v>
      </c>
    </row>
    <row r="20" spans="1:26" x14ac:dyDescent="0.25">
      <c r="A20" s="45">
        <f>'New Projects'!A20</f>
        <v>7501</v>
      </c>
      <c r="B20" s="45">
        <f>'New Projects'!B20</f>
        <v>10000</v>
      </c>
      <c r="C20" s="86">
        <f>'New Projects'!C20</f>
        <v>1.3</v>
      </c>
      <c r="D20" s="46" t="str">
        <f>'New Projects'!D20</f>
        <v>H</v>
      </c>
      <c r="E20" s="42">
        <f>'New Projects'!E20</f>
        <v>8</v>
      </c>
      <c r="F20" s="68">
        <f>'New Projects'!F20</f>
        <v>0</v>
      </c>
      <c r="G20" s="42">
        <f>SUM('New Projects'!F20:G20)</f>
        <v>0</v>
      </c>
      <c r="H20" s="42">
        <f>SUM('New Projects'!F20:H20)</f>
        <v>0</v>
      </c>
      <c r="I20" s="42">
        <f>SUM('New Projects'!F20:I20)</f>
        <v>0</v>
      </c>
      <c r="J20" s="68">
        <f>SUM('New Projects'!F20:J20)</f>
        <v>0</v>
      </c>
      <c r="K20" s="42">
        <f>SUM('New Projects'!F20:K20)</f>
        <v>0</v>
      </c>
      <c r="L20" s="42">
        <f>SUM('New Projects'!F20:L20)</f>
        <v>0</v>
      </c>
      <c r="M20" s="42">
        <f>SUM('New Projects'!F20:M20)</f>
        <v>0</v>
      </c>
      <c r="N20" s="68">
        <f>SUM('New Projects'!G20:N20)</f>
        <v>0</v>
      </c>
      <c r="O20" s="42">
        <f>SUM('New Projects'!H20:O20)</f>
        <v>0</v>
      </c>
      <c r="P20" s="42">
        <f>SUM('New Projects'!I20:P20)</f>
        <v>0</v>
      </c>
      <c r="Q20" s="42">
        <f>SUM('New Projects'!J20:Q20)</f>
        <v>0</v>
      </c>
      <c r="R20" s="68">
        <f>SUM('New Projects'!K20:R20)</f>
        <v>0</v>
      </c>
      <c r="S20" s="42">
        <f>SUM('New Projects'!L20:S20)</f>
        <v>0</v>
      </c>
      <c r="T20" s="42">
        <f>SUM('New Projects'!M20:T20)</f>
        <v>0</v>
      </c>
      <c r="U20" s="42">
        <f>SUM('New Projects'!N20:U20)</f>
        <v>0</v>
      </c>
      <c r="V20" s="68">
        <f>SUM('New Projects'!O20:V20)</f>
        <v>0</v>
      </c>
      <c r="W20" s="42">
        <f>SUM('New Projects'!P20:W20)</f>
        <v>0</v>
      </c>
      <c r="X20" s="42">
        <f>SUM('New Projects'!Q20:X20)</f>
        <v>0</v>
      </c>
      <c r="Y20" s="42">
        <f>SUM('New Projects'!R20:Y20)</f>
        <v>0</v>
      </c>
    </row>
    <row r="21" spans="1:26" s="53" customFormat="1" x14ac:dyDescent="0.25">
      <c r="A21" s="50">
        <f>'New Projects'!A21</f>
        <v>10001</v>
      </c>
      <c r="B21" s="50">
        <f>'New Projects'!B21</f>
        <v>15000</v>
      </c>
      <c r="C21" s="85">
        <f>'New Projects'!C21</f>
        <v>1.5</v>
      </c>
      <c r="D21" s="51" t="str">
        <f>'New Projects'!D21</f>
        <v>E</v>
      </c>
      <c r="E21" s="54">
        <f>'New Projects'!E21</f>
        <v>8</v>
      </c>
      <c r="F21" s="69">
        <f>'New Projects'!F21</f>
        <v>0</v>
      </c>
      <c r="G21" s="54">
        <f>SUM('New Projects'!F21:G21)</f>
        <v>0</v>
      </c>
      <c r="H21" s="54">
        <f>SUM('New Projects'!F21:H21)</f>
        <v>0</v>
      </c>
      <c r="I21" s="54">
        <f>SUM('New Projects'!F21:I21)</f>
        <v>0</v>
      </c>
      <c r="J21" s="69">
        <f>SUM('New Projects'!F21:J21)</f>
        <v>0</v>
      </c>
      <c r="K21" s="54">
        <f>SUM('New Projects'!F21:K21)</f>
        <v>0</v>
      </c>
      <c r="L21" s="54">
        <f>SUM('New Projects'!F21:L21)</f>
        <v>0</v>
      </c>
      <c r="M21" s="54">
        <f>SUM('New Projects'!F21:M21)</f>
        <v>0</v>
      </c>
      <c r="N21" s="69">
        <f>SUM('New Projects'!G21:N21)</f>
        <v>0</v>
      </c>
      <c r="O21" s="54">
        <f>SUM('New Projects'!H21:O21)</f>
        <v>2</v>
      </c>
      <c r="P21" s="54">
        <f>SUM('New Projects'!I21:P21)</f>
        <v>2</v>
      </c>
      <c r="Q21" s="54">
        <f>SUM('New Projects'!J21:Q21)</f>
        <v>2</v>
      </c>
      <c r="R21" s="69">
        <f>SUM('New Projects'!K21:R21)</f>
        <v>2</v>
      </c>
      <c r="S21" s="54">
        <f>SUM('New Projects'!L21:S21)</f>
        <v>2</v>
      </c>
      <c r="T21" s="54">
        <f>SUM('New Projects'!M21:T21)</f>
        <v>2</v>
      </c>
      <c r="U21" s="54">
        <f>SUM('New Projects'!N21:U21)</f>
        <v>2</v>
      </c>
      <c r="V21" s="69">
        <f>SUM('New Projects'!O21:V21)</f>
        <v>2</v>
      </c>
      <c r="W21" s="54">
        <f>SUM('New Projects'!P21:W21)</f>
        <v>0</v>
      </c>
      <c r="X21" s="54">
        <f>SUM('New Projects'!Q21:X21)</f>
        <v>0</v>
      </c>
      <c r="Y21" s="54">
        <f>SUM('New Projects'!R21:Y21)</f>
        <v>0</v>
      </c>
      <c r="Z21" s="52"/>
    </row>
    <row r="22" spans="1:26" x14ac:dyDescent="0.25">
      <c r="A22" s="45">
        <f>'New Projects'!A22</f>
        <v>10001</v>
      </c>
      <c r="B22" s="45">
        <f>'New Projects'!B22</f>
        <v>15000</v>
      </c>
      <c r="C22" s="86">
        <f>'New Projects'!C22</f>
        <v>1.5</v>
      </c>
      <c r="D22" s="46" t="str">
        <f>'New Projects'!D22</f>
        <v>M</v>
      </c>
      <c r="E22" s="42">
        <f>'New Projects'!E22</f>
        <v>9</v>
      </c>
      <c r="F22" s="68">
        <f>'New Projects'!F22</f>
        <v>0</v>
      </c>
      <c r="G22" s="42">
        <f>SUM('New Projects'!F22:G22)</f>
        <v>0</v>
      </c>
      <c r="H22" s="42">
        <f>SUM('New Projects'!F22:H22)</f>
        <v>0</v>
      </c>
      <c r="I22" s="42">
        <f>SUM('New Projects'!F22:I22)</f>
        <v>0</v>
      </c>
      <c r="J22" s="68">
        <f>SUM('New Projects'!F22:J22)</f>
        <v>0</v>
      </c>
      <c r="K22" s="42">
        <f>SUM('New Projects'!F22:K22)</f>
        <v>0</v>
      </c>
      <c r="L22" s="42">
        <f>SUM('New Projects'!F22:L22)</f>
        <v>0</v>
      </c>
      <c r="M22" s="42">
        <f>SUM('New Projects'!F22:M22)</f>
        <v>0</v>
      </c>
      <c r="N22" s="73">
        <f>SUM('New Projects'!F22:N22)</f>
        <v>0</v>
      </c>
      <c r="O22" s="42">
        <f>SUM('New Projects'!G22:O22)</f>
        <v>0</v>
      </c>
      <c r="P22" s="42">
        <f>SUM('New Projects'!H22:P22)</f>
        <v>0</v>
      </c>
      <c r="Q22" s="42">
        <f>SUM('New Projects'!I22:Q22)</f>
        <v>0</v>
      </c>
      <c r="R22" s="68">
        <f>SUM('New Projects'!J22:R22)</f>
        <v>0</v>
      </c>
      <c r="S22" s="42">
        <f>SUM('New Projects'!K22:S22)</f>
        <v>0</v>
      </c>
      <c r="T22" s="42">
        <f>SUM('New Projects'!L22:T22)</f>
        <v>0</v>
      </c>
      <c r="U22" s="42">
        <f>SUM('New Projects'!M22:U22)</f>
        <v>0</v>
      </c>
      <c r="V22" s="68">
        <f>SUM('New Projects'!N22:V22)</f>
        <v>0</v>
      </c>
      <c r="W22" s="42">
        <f>SUM('New Projects'!O22:W22)</f>
        <v>0</v>
      </c>
      <c r="X22" s="42">
        <f>SUM('New Projects'!P22:X22)</f>
        <v>0</v>
      </c>
      <c r="Y22" s="42">
        <f>SUM('New Projects'!Q22:Y22)</f>
        <v>0</v>
      </c>
    </row>
    <row r="23" spans="1:26" x14ac:dyDescent="0.25">
      <c r="A23" s="45">
        <f>'New Projects'!A23</f>
        <v>10001</v>
      </c>
      <c r="B23" s="45">
        <f>'New Projects'!B23</f>
        <v>15000</v>
      </c>
      <c r="C23" s="86">
        <f>'New Projects'!C23</f>
        <v>1.5</v>
      </c>
      <c r="D23" s="46" t="str">
        <f>'New Projects'!D23</f>
        <v>H</v>
      </c>
      <c r="E23" s="42">
        <f>'New Projects'!E23</f>
        <v>10</v>
      </c>
      <c r="F23" s="68">
        <f>'New Projects'!F23</f>
        <v>0</v>
      </c>
      <c r="G23" s="42">
        <f>SUM('New Projects'!F23:G23)</f>
        <v>0</v>
      </c>
      <c r="H23" s="42">
        <f>SUM('New Projects'!F23:H23)</f>
        <v>0</v>
      </c>
      <c r="I23" s="42">
        <f>SUM('New Projects'!F23:I23)</f>
        <v>0</v>
      </c>
      <c r="J23" s="68">
        <f>SUM('New Projects'!F23:J23)</f>
        <v>0</v>
      </c>
      <c r="K23" s="42">
        <f>SUM('New Projects'!F23:K23)</f>
        <v>0</v>
      </c>
      <c r="L23" s="42">
        <f>SUM('New Projects'!F23:L23)</f>
        <v>0</v>
      </c>
      <c r="M23" s="42">
        <f>SUM('New Projects'!F23:M23)</f>
        <v>0</v>
      </c>
      <c r="N23" s="68">
        <f>SUM('New Projects'!F23:N23)</f>
        <v>0</v>
      </c>
      <c r="O23" s="72">
        <f>SUM('New Projects'!F23:O23)</f>
        <v>0</v>
      </c>
      <c r="P23" s="42">
        <f>SUM('New Projects'!G23:P23)</f>
        <v>0</v>
      </c>
      <c r="Q23" s="42">
        <f>SUM('New Projects'!H23:Q23)</f>
        <v>0</v>
      </c>
      <c r="R23" s="68">
        <f>SUM('New Projects'!I23:R23)</f>
        <v>0</v>
      </c>
      <c r="S23" s="42">
        <f>SUM('New Projects'!J23:S23)</f>
        <v>0</v>
      </c>
      <c r="T23" s="42">
        <f>SUM('New Projects'!K23:T23)</f>
        <v>0</v>
      </c>
      <c r="U23" s="42">
        <f>SUM('New Projects'!L23:U23)</f>
        <v>0</v>
      </c>
      <c r="V23" s="68">
        <f>SUM('New Projects'!M23:V23)</f>
        <v>0</v>
      </c>
      <c r="W23" s="42">
        <f>SUM('New Projects'!N23:W23)</f>
        <v>0</v>
      </c>
      <c r="X23" s="42">
        <f>SUM('New Projects'!O23:X23)</f>
        <v>0</v>
      </c>
      <c r="Y23" s="42">
        <f>SUM('New Projects'!P23:Y23)</f>
        <v>0</v>
      </c>
    </row>
    <row r="24" spans="1:26" x14ac:dyDescent="0.25">
      <c r="A24" s="45">
        <f>'New Projects'!A24</f>
        <v>10001</v>
      </c>
      <c r="B24" s="45">
        <f>'New Projects'!B24</f>
        <v>15000</v>
      </c>
      <c r="C24" s="86">
        <f>'New Projects'!C24</f>
        <v>1.5</v>
      </c>
      <c r="D24" s="42" t="str">
        <f>'New Projects'!D24</f>
        <v>Very Hard</v>
      </c>
      <c r="E24" s="42">
        <f>'New Projects'!E24</f>
        <v>11</v>
      </c>
      <c r="F24" s="68">
        <f>'New Projects'!F24</f>
        <v>0</v>
      </c>
      <c r="G24" s="42">
        <f>SUM('New Projects'!F24:G24)</f>
        <v>0</v>
      </c>
      <c r="H24" s="42">
        <f>SUM('New Projects'!F24:H24)</f>
        <v>0</v>
      </c>
      <c r="I24" s="42">
        <f>SUM('New Projects'!F24:I24)</f>
        <v>0</v>
      </c>
      <c r="J24" s="68">
        <f>SUM('New Projects'!F24:J24)</f>
        <v>0</v>
      </c>
      <c r="K24" s="42">
        <f>SUM('New Projects'!F24:K24)</f>
        <v>0</v>
      </c>
      <c r="L24" s="42">
        <f>SUM('New Projects'!F24:L24)</f>
        <v>0</v>
      </c>
      <c r="M24" s="42">
        <f>SUM('New Projects'!F24:M24)</f>
        <v>1</v>
      </c>
      <c r="N24" s="68">
        <f>SUM('New Projects'!F24:N24)</f>
        <v>1</v>
      </c>
      <c r="O24" s="42">
        <f>SUM('New Projects'!F24:O24)</f>
        <v>1</v>
      </c>
      <c r="P24" s="72">
        <f>SUM('New Projects'!F24:P24)</f>
        <v>1</v>
      </c>
      <c r="Q24" s="42">
        <f>SUM('New Projects'!G24:Q24)</f>
        <v>1</v>
      </c>
      <c r="R24" s="68">
        <f>SUM('New Projects'!H24:R24)</f>
        <v>1</v>
      </c>
      <c r="S24" s="42">
        <f>SUM('New Projects'!I24:S24)</f>
        <v>1</v>
      </c>
      <c r="T24" s="42">
        <f>SUM('New Projects'!J24:T24)</f>
        <v>1</v>
      </c>
      <c r="U24" s="42">
        <f>SUM('New Projects'!K24:U24)</f>
        <v>1</v>
      </c>
      <c r="V24" s="68">
        <f>SUM('New Projects'!L24:V24)</f>
        <v>1</v>
      </c>
      <c r="W24" s="42">
        <f>SUM('New Projects'!M24:W24)</f>
        <v>1</v>
      </c>
      <c r="X24" s="42">
        <f>SUM('New Projects'!N24:X24)</f>
        <v>0</v>
      </c>
      <c r="Y24" s="42">
        <f>SUM('New Projects'!O24:Y24)</f>
        <v>0</v>
      </c>
    </row>
    <row r="25" spans="1:26" x14ac:dyDescent="0.25">
      <c r="A25" s="45">
        <f>'New Projects'!A25</f>
        <v>10001</v>
      </c>
      <c r="B25" s="45">
        <f>'New Projects'!B25</f>
        <v>15000</v>
      </c>
      <c r="C25" s="86">
        <f>'New Projects'!C25</f>
        <v>1.5</v>
      </c>
      <c r="D25" s="42" t="str">
        <f>'New Projects'!D25</f>
        <v>Extra Hard</v>
      </c>
      <c r="E25" s="42">
        <f>'New Projects'!E25</f>
        <v>12</v>
      </c>
      <c r="F25" s="68">
        <f>'New Projects'!F25</f>
        <v>0</v>
      </c>
      <c r="G25" s="42">
        <f>SUM('New Projects'!F25:G25)</f>
        <v>0</v>
      </c>
      <c r="H25" s="42">
        <f>SUM('New Projects'!F25:H25)</f>
        <v>0</v>
      </c>
      <c r="I25" s="42">
        <f>SUM('New Projects'!F25:I25)</f>
        <v>0</v>
      </c>
      <c r="J25" s="68">
        <f>SUM('New Projects'!F25:J25)</f>
        <v>0</v>
      </c>
      <c r="K25" s="42">
        <f>SUM('New Projects'!F25:K25)</f>
        <v>0</v>
      </c>
      <c r="L25" s="42">
        <f>SUM('New Projects'!F25:L25)</f>
        <v>0</v>
      </c>
      <c r="M25" s="42">
        <f>SUM('New Projects'!F25:M25)</f>
        <v>0</v>
      </c>
      <c r="N25" s="68">
        <f>SUM('New Projects'!F25:N25)</f>
        <v>0</v>
      </c>
      <c r="O25" s="42">
        <f>SUM('New Projects'!F25:O25)</f>
        <v>3</v>
      </c>
      <c r="P25" s="42">
        <f>SUM('New Projects'!F25:P25)</f>
        <v>3</v>
      </c>
      <c r="Q25" s="72">
        <f>SUM('New Projects'!F25:Q25)</f>
        <v>3</v>
      </c>
      <c r="R25" s="68">
        <f>SUM('New Projects'!G25:R25)</f>
        <v>3</v>
      </c>
      <c r="S25" s="42">
        <f>SUM('New Projects'!H25:S25)</f>
        <v>3</v>
      </c>
      <c r="T25" s="42">
        <f>SUM('New Projects'!I25:T25)</f>
        <v>3</v>
      </c>
      <c r="U25" s="42">
        <f>SUM('New Projects'!J25:U25)</f>
        <v>3</v>
      </c>
      <c r="V25" s="68">
        <f>SUM('New Projects'!K25:V25)</f>
        <v>3</v>
      </c>
      <c r="W25" s="42">
        <f>SUM('New Projects'!L25:W25)</f>
        <v>3</v>
      </c>
      <c r="X25" s="42">
        <f>SUM('New Projects'!M25:X25)</f>
        <v>3</v>
      </c>
      <c r="Y25" s="42">
        <f>SUM('New Projects'!N25:Y25)</f>
        <v>3</v>
      </c>
    </row>
    <row r="26" spans="1:26" s="53" customFormat="1" x14ac:dyDescent="0.25">
      <c r="A26" s="50">
        <f>'New Projects'!A26</f>
        <v>15001</v>
      </c>
      <c r="B26" s="50">
        <f>'New Projects'!B26</f>
        <v>20000</v>
      </c>
      <c r="C26" s="85">
        <f>'New Projects'!C26</f>
        <v>1.7</v>
      </c>
      <c r="D26" s="51" t="str">
        <f>'New Projects'!D26</f>
        <v>E</v>
      </c>
      <c r="E26" s="54">
        <f>'New Projects'!E26</f>
        <v>8</v>
      </c>
      <c r="F26" s="69">
        <f>'New Projects'!F26</f>
        <v>0</v>
      </c>
      <c r="G26" s="54">
        <f>SUM('New Projects'!F26:G26)</f>
        <v>0</v>
      </c>
      <c r="H26" s="54">
        <f>SUM('New Projects'!F26:H26)</f>
        <v>0</v>
      </c>
      <c r="I26" s="54">
        <f>SUM('New Projects'!F26:I26)</f>
        <v>0</v>
      </c>
      <c r="J26" s="69">
        <f>SUM('New Projects'!F26:J26)</f>
        <v>0</v>
      </c>
      <c r="K26" s="54">
        <f>SUM('New Projects'!F26:K26)</f>
        <v>0</v>
      </c>
      <c r="L26" s="54">
        <f>SUM('New Projects'!F26:L26)</f>
        <v>0</v>
      </c>
      <c r="M26" s="54">
        <f>SUM('New Projects'!F26:M26)</f>
        <v>0</v>
      </c>
      <c r="N26" s="69">
        <f>SUM('New Projects'!G26:N26)</f>
        <v>0</v>
      </c>
      <c r="O26" s="54">
        <f>SUM('New Projects'!H26:O26)</f>
        <v>0</v>
      </c>
      <c r="P26" s="54">
        <f>SUM('New Projects'!I26:P26)</f>
        <v>0</v>
      </c>
      <c r="Q26" s="54">
        <f>SUM('New Projects'!J26:Q26)</f>
        <v>0</v>
      </c>
      <c r="R26" s="69">
        <f>SUM('New Projects'!K26:R26)</f>
        <v>0</v>
      </c>
      <c r="S26" s="54">
        <f>SUM('New Projects'!L26:S26)</f>
        <v>5</v>
      </c>
      <c r="T26" s="54">
        <f>SUM('New Projects'!M26:T26)</f>
        <v>5</v>
      </c>
      <c r="U26" s="54">
        <f>SUM('New Projects'!N26:U26)</f>
        <v>5</v>
      </c>
      <c r="V26" s="69">
        <f>SUM('New Projects'!O26:V26)</f>
        <v>5</v>
      </c>
      <c r="W26" s="54">
        <f>SUM('New Projects'!P26:W26)</f>
        <v>5</v>
      </c>
      <c r="X26" s="54">
        <f>SUM('New Projects'!Q26:X26)</f>
        <v>5</v>
      </c>
      <c r="Y26" s="54">
        <f>SUM('New Projects'!R26:Y26)</f>
        <v>5</v>
      </c>
      <c r="Z26" s="52"/>
    </row>
    <row r="27" spans="1:26" x14ac:dyDescent="0.25">
      <c r="A27" s="45">
        <f>'New Projects'!A27</f>
        <v>15001</v>
      </c>
      <c r="B27" s="45">
        <f>'New Projects'!B27</f>
        <v>20000</v>
      </c>
      <c r="C27" s="86">
        <f>'New Projects'!C27</f>
        <v>1.7</v>
      </c>
      <c r="D27" s="46" t="str">
        <f>'New Projects'!D27</f>
        <v>M</v>
      </c>
      <c r="E27" s="42">
        <f>'New Projects'!E27</f>
        <v>9</v>
      </c>
      <c r="F27" s="68">
        <f>'New Projects'!F27</f>
        <v>0</v>
      </c>
      <c r="G27" s="42">
        <f>SUM('New Projects'!F27:G27)</f>
        <v>0</v>
      </c>
      <c r="H27" s="42">
        <f>SUM('New Projects'!F27:H27)</f>
        <v>0</v>
      </c>
      <c r="I27" s="42">
        <f>SUM('New Projects'!F27:I27)</f>
        <v>0</v>
      </c>
      <c r="J27" s="68">
        <f>SUM('New Projects'!F27:J27)</f>
        <v>0</v>
      </c>
      <c r="K27" s="42">
        <f>SUM('New Projects'!F27:K27)</f>
        <v>0</v>
      </c>
      <c r="L27" s="42">
        <f>SUM('New Projects'!F27:L27)</f>
        <v>0</v>
      </c>
      <c r="M27" s="42">
        <f>SUM('New Projects'!F27:M27)</f>
        <v>0</v>
      </c>
      <c r="N27" s="68">
        <f>SUM('New Projects'!F27:N27)</f>
        <v>0</v>
      </c>
      <c r="O27" s="42">
        <f>SUM('New Projects'!G27:O27)</f>
        <v>0</v>
      </c>
      <c r="P27" s="42">
        <f>SUM('New Projects'!H27:P27)</f>
        <v>0</v>
      </c>
      <c r="Q27" s="42">
        <f>SUM('New Projects'!I27:Q27)</f>
        <v>0</v>
      </c>
      <c r="R27" s="68">
        <f>SUM('New Projects'!J27:R27)</f>
        <v>0</v>
      </c>
      <c r="S27" s="42">
        <f>SUM('New Projects'!K27:S27)</f>
        <v>0</v>
      </c>
      <c r="T27" s="42">
        <f>SUM('New Projects'!L27:T27)</f>
        <v>0</v>
      </c>
      <c r="U27" s="42">
        <f>SUM('New Projects'!M27:U27)</f>
        <v>0</v>
      </c>
      <c r="V27" s="68">
        <f>SUM('New Projects'!N27:V27)</f>
        <v>0</v>
      </c>
      <c r="W27" s="42">
        <f>SUM('New Projects'!O27:W27)</f>
        <v>0</v>
      </c>
      <c r="X27" s="42">
        <f>SUM('New Projects'!P27:X27)</f>
        <v>0</v>
      </c>
      <c r="Y27" s="42">
        <f>SUM('New Projects'!Q27:Y27)</f>
        <v>0</v>
      </c>
    </row>
    <row r="28" spans="1:26" x14ac:dyDescent="0.25">
      <c r="A28" s="45">
        <f>'New Projects'!A28</f>
        <v>15001</v>
      </c>
      <c r="B28" s="45">
        <f>'New Projects'!B28</f>
        <v>20000</v>
      </c>
      <c r="C28" s="86">
        <f>'New Projects'!C28</f>
        <v>1.7</v>
      </c>
      <c r="D28" s="46" t="str">
        <f>'New Projects'!D28</f>
        <v>H</v>
      </c>
      <c r="E28" s="42">
        <f>'New Projects'!E28</f>
        <v>10</v>
      </c>
      <c r="F28" s="68">
        <f>'New Projects'!F28</f>
        <v>0</v>
      </c>
      <c r="G28" s="42">
        <f>SUM('New Projects'!F28:G28)</f>
        <v>0</v>
      </c>
      <c r="H28" s="42">
        <f>SUM('New Projects'!F28:H28)</f>
        <v>0</v>
      </c>
      <c r="I28" s="42">
        <f>SUM('New Projects'!F28:I28)</f>
        <v>0</v>
      </c>
      <c r="J28" s="68">
        <f>SUM('New Projects'!F28:J28)</f>
        <v>0</v>
      </c>
      <c r="K28" s="42">
        <f>SUM('New Projects'!F28:K28)</f>
        <v>0</v>
      </c>
      <c r="L28" s="42">
        <f>SUM('New Projects'!F28:L28)</f>
        <v>0</v>
      </c>
      <c r="M28" s="42">
        <f>SUM('New Projects'!F28:M28)</f>
        <v>0</v>
      </c>
      <c r="N28" s="68">
        <f>SUM('New Projects'!F28:N28)</f>
        <v>0</v>
      </c>
      <c r="O28" s="42">
        <f>SUM('New Projects'!F28:O28)</f>
        <v>0</v>
      </c>
      <c r="P28" s="42">
        <f>SUM('New Projects'!G28:P28)</f>
        <v>0</v>
      </c>
      <c r="Q28" s="42">
        <f>SUM('New Projects'!H28:Q28)</f>
        <v>0</v>
      </c>
      <c r="R28" s="68">
        <f>SUM('New Projects'!I28:R28)</f>
        <v>0</v>
      </c>
      <c r="S28" s="42">
        <f>SUM('New Projects'!J28:S28)</f>
        <v>0</v>
      </c>
      <c r="T28" s="42">
        <f>SUM('New Projects'!K28:T28)</f>
        <v>0</v>
      </c>
      <c r="U28" s="42">
        <f>SUM('New Projects'!L28:U28)</f>
        <v>0</v>
      </c>
      <c r="V28" s="68">
        <f>SUM('New Projects'!M28:V28)</f>
        <v>0</v>
      </c>
      <c r="W28" s="42">
        <f>SUM('New Projects'!N28:W28)</f>
        <v>0</v>
      </c>
      <c r="X28" s="42">
        <f>SUM('New Projects'!O28:X28)</f>
        <v>0</v>
      </c>
      <c r="Y28" s="42">
        <f>SUM('New Projects'!P28:Y28)</f>
        <v>0</v>
      </c>
    </row>
    <row r="29" spans="1:26" x14ac:dyDescent="0.25">
      <c r="A29" s="45">
        <f>'New Projects'!A29</f>
        <v>15001</v>
      </c>
      <c r="B29" s="45">
        <f>'New Projects'!B29</f>
        <v>20000</v>
      </c>
      <c r="C29" s="86">
        <f>'New Projects'!C29</f>
        <v>1.7</v>
      </c>
      <c r="D29" s="46" t="str">
        <f>'New Projects'!D29</f>
        <v>VH</v>
      </c>
      <c r="E29" s="42">
        <f>'New Projects'!E29</f>
        <v>11</v>
      </c>
      <c r="F29" s="68">
        <f>'New Projects'!F29</f>
        <v>0</v>
      </c>
      <c r="G29" s="42">
        <f>SUM('New Projects'!F29:G29)</f>
        <v>0</v>
      </c>
      <c r="H29" s="42">
        <f>SUM('New Projects'!F29:H29)</f>
        <v>0</v>
      </c>
      <c r="I29" s="42">
        <f>SUM('New Projects'!F29:I29)</f>
        <v>0</v>
      </c>
      <c r="J29" s="68">
        <f>SUM('New Projects'!F29:J29)</f>
        <v>0</v>
      </c>
      <c r="K29" s="42">
        <f>SUM('New Projects'!F29:K29)</f>
        <v>0</v>
      </c>
      <c r="L29" s="42">
        <f>SUM('New Projects'!F29:L29)</f>
        <v>0</v>
      </c>
      <c r="M29" s="42">
        <f>SUM('New Projects'!F29:M29)</f>
        <v>0</v>
      </c>
      <c r="N29" s="68">
        <f>SUM('New Projects'!F29:N29)</f>
        <v>0</v>
      </c>
      <c r="O29" s="42">
        <f>SUM('New Projects'!F29:O29)</f>
        <v>0</v>
      </c>
      <c r="P29" s="42">
        <f>SUM('New Projects'!F29:P29)</f>
        <v>0</v>
      </c>
      <c r="Q29" s="42">
        <f>SUM('New Projects'!G29:Q29)</f>
        <v>0</v>
      </c>
      <c r="R29" s="68">
        <f>SUM('New Projects'!H29:R29)</f>
        <v>0</v>
      </c>
      <c r="S29" s="42">
        <f>SUM('New Projects'!I29:S29)</f>
        <v>0</v>
      </c>
      <c r="T29" s="42">
        <f>SUM('New Projects'!J29:T29)</f>
        <v>0</v>
      </c>
      <c r="U29" s="42">
        <f>SUM('New Projects'!K29:U29)</f>
        <v>0</v>
      </c>
      <c r="V29" s="68">
        <f>SUM('New Projects'!L29:V29)</f>
        <v>0</v>
      </c>
      <c r="W29" s="42">
        <f>SUM('New Projects'!M29:W29)</f>
        <v>0</v>
      </c>
      <c r="X29" s="42">
        <f>SUM('New Projects'!N29:X29)</f>
        <v>0</v>
      </c>
      <c r="Y29" s="42">
        <f>SUM('New Projects'!O29:Y29)</f>
        <v>0</v>
      </c>
    </row>
    <row r="30" spans="1:26" x14ac:dyDescent="0.25">
      <c r="A30" s="45">
        <f>'New Projects'!A30</f>
        <v>15001</v>
      </c>
      <c r="B30" s="45">
        <f>'New Projects'!B30</f>
        <v>20000</v>
      </c>
      <c r="C30" s="86">
        <f>'New Projects'!C30</f>
        <v>1.7</v>
      </c>
      <c r="D30" s="42" t="str">
        <f>'New Projects'!D30</f>
        <v>EH</v>
      </c>
      <c r="E30" s="42">
        <f>'New Projects'!E30</f>
        <v>12</v>
      </c>
      <c r="F30" s="68">
        <f>'New Projects'!F30</f>
        <v>0</v>
      </c>
      <c r="G30" s="42">
        <f>SUM('New Projects'!F30:G30)</f>
        <v>0</v>
      </c>
      <c r="H30" s="42">
        <f>SUM('New Projects'!F30:H30)</f>
        <v>0</v>
      </c>
      <c r="I30" s="42">
        <f>SUM('New Projects'!F30:I30)</f>
        <v>0</v>
      </c>
      <c r="J30" s="68">
        <f>SUM('New Projects'!F30:J30)</f>
        <v>0</v>
      </c>
      <c r="K30" s="42">
        <f>SUM('New Projects'!F30:K30)</f>
        <v>0</v>
      </c>
      <c r="L30" s="42">
        <f>SUM('New Projects'!F30:L30)</f>
        <v>0</v>
      </c>
      <c r="M30" s="42">
        <f>SUM('New Projects'!F30:M30)</f>
        <v>0</v>
      </c>
      <c r="N30" s="68">
        <f>SUM('New Projects'!F30:N30)</f>
        <v>0</v>
      </c>
      <c r="O30" s="42">
        <f>SUM('New Projects'!F30:O30)</f>
        <v>0</v>
      </c>
      <c r="P30" s="42">
        <f>SUM('New Projects'!F30:P30)</f>
        <v>0</v>
      </c>
      <c r="Q30" s="42">
        <f>SUM('New Projects'!F30:Q30)</f>
        <v>0</v>
      </c>
      <c r="R30" s="68">
        <f>SUM('New Projects'!G30:R30)</f>
        <v>0</v>
      </c>
      <c r="S30" s="42">
        <f>SUM('New Projects'!H30:S30)</f>
        <v>0</v>
      </c>
      <c r="T30" s="42">
        <f>SUM('New Projects'!I30:T30)</f>
        <v>0</v>
      </c>
      <c r="U30" s="42">
        <f>SUM('New Projects'!J30:U30)</f>
        <v>0</v>
      </c>
      <c r="V30" s="68">
        <f>SUM('New Projects'!K30:V30)</f>
        <v>0</v>
      </c>
      <c r="W30" s="42">
        <f>SUM('New Projects'!L30:W30)</f>
        <v>0</v>
      </c>
      <c r="X30" s="42">
        <f>SUM('New Projects'!M30:X30)</f>
        <v>0</v>
      </c>
      <c r="Y30" s="42">
        <f>SUM('New Projects'!N30:Y30)</f>
        <v>0</v>
      </c>
    </row>
    <row r="31" spans="1:26" s="53" customFormat="1" x14ac:dyDescent="0.25">
      <c r="A31" s="50">
        <f>'New Projects'!A31</f>
        <v>20001</v>
      </c>
      <c r="B31" s="50">
        <f>'New Projects'!B31</f>
        <v>30000</v>
      </c>
      <c r="C31" s="85">
        <f>'New Projects'!C31</f>
        <v>2</v>
      </c>
      <c r="D31" s="51" t="str">
        <f>'New Projects'!D31</f>
        <v>E</v>
      </c>
      <c r="E31" s="54">
        <f>'New Projects'!E31</f>
        <v>12</v>
      </c>
      <c r="F31" s="69">
        <f>'New Projects'!F31</f>
        <v>0</v>
      </c>
      <c r="G31" s="54">
        <f>SUM('New Projects'!F31:G31)</f>
        <v>0</v>
      </c>
      <c r="H31" s="54">
        <f>SUM('New Projects'!F31:H31)</f>
        <v>0</v>
      </c>
      <c r="I31" s="54">
        <f>SUM('New Projects'!F31:I31)</f>
        <v>0</v>
      </c>
      <c r="J31" s="69">
        <f>SUM('New Projects'!F31:J31)</f>
        <v>0</v>
      </c>
      <c r="K31" s="54">
        <f>SUM('New Projects'!F31:K31)</f>
        <v>0</v>
      </c>
      <c r="L31" s="54">
        <f>SUM('New Projects'!F31:L31)</f>
        <v>0</v>
      </c>
      <c r="M31" s="54">
        <f>SUM('New Projects'!F31:M31)</f>
        <v>0</v>
      </c>
      <c r="N31" s="69">
        <f>SUM('New Projects'!F31:N31)</f>
        <v>0</v>
      </c>
      <c r="O31" s="54">
        <f>SUM('New Projects'!F31:O31)</f>
        <v>0</v>
      </c>
      <c r="P31" s="54">
        <f>SUM('New Projects'!F31:P31)</f>
        <v>0</v>
      </c>
      <c r="Q31" s="54">
        <f>SUM('New Projects'!F31:Q31)</f>
        <v>0</v>
      </c>
      <c r="R31" s="69">
        <f>SUM('New Projects'!G31:R31)</f>
        <v>0</v>
      </c>
      <c r="S31" s="54">
        <f>SUM('New Projects'!H31:S31)</f>
        <v>0</v>
      </c>
      <c r="T31" s="54">
        <f>SUM('New Projects'!I31:T31)</f>
        <v>0</v>
      </c>
      <c r="U31" s="54">
        <f>SUM('New Projects'!J31:U31)</f>
        <v>0</v>
      </c>
      <c r="V31" s="69">
        <f>SUM('New Projects'!K31:V31)</f>
        <v>0</v>
      </c>
      <c r="W31" s="54">
        <f>SUM('New Projects'!L31:W31)</f>
        <v>0</v>
      </c>
      <c r="X31" s="54">
        <f>SUM('New Projects'!M31:X31)</f>
        <v>0</v>
      </c>
      <c r="Y31" s="54">
        <f>SUM('New Projects'!N31:Y31)</f>
        <v>0</v>
      </c>
      <c r="Z31" s="52"/>
    </row>
    <row r="32" spans="1:26" x14ac:dyDescent="0.25">
      <c r="A32" s="45">
        <f>'New Projects'!A32</f>
        <v>20001</v>
      </c>
      <c r="B32" s="45">
        <f>'New Projects'!B32</f>
        <v>30000</v>
      </c>
      <c r="C32" s="86">
        <f>'New Projects'!C32</f>
        <v>2</v>
      </c>
      <c r="D32" s="46" t="str">
        <f>'New Projects'!D32</f>
        <v>M</v>
      </c>
      <c r="E32" s="42">
        <f>'New Projects'!E32</f>
        <v>13</v>
      </c>
      <c r="F32" s="68">
        <f>'New Projects'!F32</f>
        <v>0</v>
      </c>
      <c r="G32" s="42">
        <f>SUM('New Projects'!F32:G32)</f>
        <v>0</v>
      </c>
      <c r="H32" s="42">
        <f>SUM('New Projects'!F32:H32)</f>
        <v>0</v>
      </c>
      <c r="I32" s="42">
        <f>SUM('New Projects'!F32:I32)</f>
        <v>0</v>
      </c>
      <c r="J32" s="68">
        <f>SUM('New Projects'!F32:J32)</f>
        <v>0</v>
      </c>
      <c r="K32" s="42">
        <f>SUM('New Projects'!F32:K32)</f>
        <v>0</v>
      </c>
      <c r="L32" s="42">
        <f>SUM('New Projects'!F32:L32)</f>
        <v>0</v>
      </c>
      <c r="M32" s="42">
        <f>SUM('New Projects'!F32:M32)</f>
        <v>0</v>
      </c>
      <c r="N32" s="68">
        <f>SUM('New Projects'!F32:N32)</f>
        <v>0</v>
      </c>
      <c r="O32" s="42">
        <f>SUM('New Projects'!F32:O32)</f>
        <v>0</v>
      </c>
      <c r="P32" s="42">
        <f>SUM('New Projects'!F32:P32)</f>
        <v>0</v>
      </c>
      <c r="Q32" s="42">
        <f>SUM('New Projects'!F32:Q32)</f>
        <v>0</v>
      </c>
      <c r="R32" s="73">
        <f>SUM('New Projects'!F32:R32)</f>
        <v>0</v>
      </c>
      <c r="S32" s="42">
        <f>SUM('New Projects'!G32:S32)</f>
        <v>0</v>
      </c>
      <c r="T32" s="42">
        <f>SUM('New Projects'!H32:T32)</f>
        <v>0</v>
      </c>
      <c r="U32" s="42">
        <f>SUM('New Projects'!I32:U32)</f>
        <v>0</v>
      </c>
      <c r="V32" s="68">
        <f>SUM('New Projects'!J32:V32)</f>
        <v>0</v>
      </c>
      <c r="W32" s="42">
        <f>SUM('New Projects'!K32:W32)</f>
        <v>0</v>
      </c>
      <c r="X32" s="42">
        <f>SUM('New Projects'!L32:X32)</f>
        <v>0</v>
      </c>
      <c r="Y32" s="42">
        <f>SUM('New Projects'!M32:Y32)</f>
        <v>0</v>
      </c>
    </row>
    <row r="33" spans="1:26" x14ac:dyDescent="0.25">
      <c r="A33" s="45">
        <f>'New Projects'!A33</f>
        <v>20001</v>
      </c>
      <c r="B33" s="45">
        <f>'New Projects'!B33</f>
        <v>30000</v>
      </c>
      <c r="C33" s="86">
        <f>'New Projects'!C33</f>
        <v>2</v>
      </c>
      <c r="D33" s="46" t="str">
        <f>'New Projects'!D33</f>
        <v>H</v>
      </c>
      <c r="E33" s="42">
        <f>'New Projects'!E33</f>
        <v>14</v>
      </c>
      <c r="F33" s="68">
        <f>'New Projects'!F33</f>
        <v>0</v>
      </c>
      <c r="G33" s="42">
        <f>SUM('New Projects'!F33:G33)</f>
        <v>0</v>
      </c>
      <c r="H33" s="42">
        <f>SUM('New Projects'!F33:H33)</f>
        <v>0</v>
      </c>
      <c r="I33" s="42">
        <f>SUM('New Projects'!F33:I33)</f>
        <v>0</v>
      </c>
      <c r="J33" s="68">
        <f>SUM('New Projects'!F33:J33)</f>
        <v>0</v>
      </c>
      <c r="K33" s="42">
        <f>SUM('New Projects'!F33:K33)</f>
        <v>0</v>
      </c>
      <c r="L33" s="42">
        <f>SUM('New Projects'!F33:L33)</f>
        <v>0</v>
      </c>
      <c r="M33" s="42">
        <f>SUM('New Projects'!F33:M33)</f>
        <v>0</v>
      </c>
      <c r="N33" s="68">
        <f>SUM('New Projects'!F33:N33)</f>
        <v>0</v>
      </c>
      <c r="O33" s="42">
        <f>SUM('New Projects'!F33:O33)</f>
        <v>0</v>
      </c>
      <c r="P33" s="42">
        <f>SUM('New Projects'!F33:P33)</f>
        <v>0</v>
      </c>
      <c r="Q33" s="42">
        <f>SUM('New Projects'!F33:Q33)</f>
        <v>0</v>
      </c>
      <c r="R33" s="68">
        <f>SUM('New Projects'!F33:R33)</f>
        <v>0</v>
      </c>
      <c r="S33" s="72">
        <f>SUM('New Projects'!F33:S33)</f>
        <v>0</v>
      </c>
      <c r="T33" s="42">
        <f>SUM('New Projects'!G33:T33)</f>
        <v>0</v>
      </c>
      <c r="U33" s="42">
        <f>SUM('New Projects'!H33:U33)</f>
        <v>0</v>
      </c>
      <c r="V33" s="68">
        <f>SUM('New Projects'!I33:V33)</f>
        <v>0</v>
      </c>
      <c r="W33" s="42">
        <f>SUM('New Projects'!J33:W33)</f>
        <v>0</v>
      </c>
      <c r="X33" s="42">
        <f>SUM('New Projects'!K33:X33)</f>
        <v>0</v>
      </c>
      <c r="Y33" s="42">
        <f>SUM('New Projects'!L33:Y33)</f>
        <v>0</v>
      </c>
    </row>
    <row r="34" spans="1:26" x14ac:dyDescent="0.25">
      <c r="A34" s="45">
        <f>'New Projects'!A34</f>
        <v>20001</v>
      </c>
      <c r="B34" s="45">
        <f>'New Projects'!B34</f>
        <v>30000</v>
      </c>
      <c r="C34" s="86">
        <f>'New Projects'!C34</f>
        <v>2</v>
      </c>
      <c r="D34" s="46" t="str">
        <f>'New Projects'!D34</f>
        <v>VH</v>
      </c>
      <c r="E34" s="42">
        <f>'New Projects'!E34</f>
        <v>15</v>
      </c>
      <c r="F34" s="68">
        <f>'New Projects'!F34</f>
        <v>0</v>
      </c>
      <c r="G34" s="42">
        <f>SUM('New Projects'!F34:G34)</f>
        <v>0</v>
      </c>
      <c r="H34" s="42">
        <f>SUM('New Projects'!F34:H34)</f>
        <v>0</v>
      </c>
      <c r="I34" s="42">
        <f>SUM('New Projects'!F34:I34)</f>
        <v>0</v>
      </c>
      <c r="J34" s="68">
        <f>SUM('New Projects'!F34:J34)</f>
        <v>0</v>
      </c>
      <c r="K34" s="42">
        <f>SUM('New Projects'!F34:K34)</f>
        <v>0</v>
      </c>
      <c r="L34" s="42">
        <f>SUM('New Projects'!F34:L34)</f>
        <v>0</v>
      </c>
      <c r="M34" s="42">
        <f>SUM('New Projects'!F34:M34)</f>
        <v>0</v>
      </c>
      <c r="N34" s="68">
        <f>SUM('New Projects'!F34:N34)</f>
        <v>0</v>
      </c>
      <c r="O34" s="42">
        <f>SUM('New Projects'!F34:O34)</f>
        <v>0</v>
      </c>
      <c r="P34" s="42">
        <f>SUM('New Projects'!F34:P34)</f>
        <v>0</v>
      </c>
      <c r="Q34" s="42">
        <f>SUM('New Projects'!F34:Q34)</f>
        <v>0</v>
      </c>
      <c r="R34" s="68">
        <f>SUM('New Projects'!F34:R34)</f>
        <v>0</v>
      </c>
      <c r="S34" s="42">
        <f>SUM('New Projects'!F34:S34)</f>
        <v>0</v>
      </c>
      <c r="T34" s="72">
        <f>SUM('New Projects'!F34:T34)</f>
        <v>0</v>
      </c>
      <c r="U34" s="42">
        <f>SUM('New Projects'!G34:U34)</f>
        <v>0</v>
      </c>
      <c r="V34" s="68">
        <f>SUM('New Projects'!H34:V34)</f>
        <v>0</v>
      </c>
      <c r="W34" s="42">
        <f>SUM('New Projects'!I34:W34)</f>
        <v>0</v>
      </c>
      <c r="X34" s="42">
        <f>SUM('New Projects'!J34:X34)</f>
        <v>0</v>
      </c>
      <c r="Y34" s="42">
        <f>SUM('New Projects'!K34:Y34)</f>
        <v>0</v>
      </c>
    </row>
    <row r="35" spans="1:26" x14ac:dyDescent="0.25">
      <c r="A35" s="45">
        <f>'New Projects'!A35</f>
        <v>20001</v>
      </c>
      <c r="B35" s="45">
        <f>'New Projects'!B35</f>
        <v>30000</v>
      </c>
      <c r="C35" s="86">
        <f>'New Projects'!C35</f>
        <v>2</v>
      </c>
      <c r="D35" s="42" t="str">
        <f>'New Projects'!D35</f>
        <v>EH</v>
      </c>
      <c r="E35" s="42">
        <f>'New Projects'!E35</f>
        <v>16</v>
      </c>
      <c r="F35" s="68">
        <f>'New Projects'!F35</f>
        <v>0</v>
      </c>
      <c r="G35" s="42">
        <f>SUM('New Projects'!F35:G35)</f>
        <v>0</v>
      </c>
      <c r="H35" s="42">
        <f>SUM('New Projects'!F35:H35)</f>
        <v>0</v>
      </c>
      <c r="I35" s="42">
        <f>SUM('New Projects'!F35:I35)</f>
        <v>0</v>
      </c>
      <c r="J35" s="68">
        <f>SUM('New Projects'!F35:J35)</f>
        <v>2</v>
      </c>
      <c r="K35" s="42">
        <f>SUM('New Projects'!F35:K35)</f>
        <v>2</v>
      </c>
      <c r="L35" s="42">
        <f>SUM('New Projects'!F35:L35)</f>
        <v>2</v>
      </c>
      <c r="M35" s="42">
        <f>SUM('New Projects'!F35:M35)</f>
        <v>2</v>
      </c>
      <c r="N35" s="68">
        <f>SUM('New Projects'!F35:N35)</f>
        <v>2</v>
      </c>
      <c r="O35" s="42">
        <f>SUM('New Projects'!F35:O35)</f>
        <v>2</v>
      </c>
      <c r="P35" s="42">
        <f>SUM('New Projects'!F35:P35)</f>
        <v>2</v>
      </c>
      <c r="Q35" s="42">
        <f>SUM('New Projects'!F35:Q35)</f>
        <v>2</v>
      </c>
      <c r="R35" s="68">
        <f>SUM('New Projects'!F35:R35)</f>
        <v>2</v>
      </c>
      <c r="S35" s="42">
        <f>SUM('New Projects'!F35:S35)</f>
        <v>2</v>
      </c>
      <c r="T35" s="42">
        <f>SUM('New Projects'!F35:T35)</f>
        <v>2</v>
      </c>
      <c r="U35" s="72">
        <f>SUM('New Projects'!F35:U35)</f>
        <v>2</v>
      </c>
      <c r="V35" s="68">
        <f>SUM('New Projects'!G35:V35)</f>
        <v>2</v>
      </c>
      <c r="W35" s="42">
        <f>SUM('New Projects'!H35:W35)</f>
        <v>2</v>
      </c>
      <c r="X35" s="42">
        <f>SUM('New Projects'!I35:X35)</f>
        <v>2</v>
      </c>
      <c r="Y35" s="42">
        <f>SUM('New Projects'!J35:Y35)</f>
        <v>2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A37" s="119" t="s">
        <v>166</v>
      </c>
      <c r="F37" s="68">
        <f>SUM(F3:F35)</f>
        <v>1</v>
      </c>
      <c r="G37" s="42">
        <f t="shared" ref="G37:Y37" si="0">SUM(G3:G35)</f>
        <v>1</v>
      </c>
      <c r="H37" s="42">
        <f t="shared" si="0"/>
        <v>1</v>
      </c>
      <c r="I37" s="42">
        <f t="shared" si="0"/>
        <v>1</v>
      </c>
      <c r="J37" s="68">
        <f t="shared" si="0"/>
        <v>3</v>
      </c>
      <c r="K37" s="42">
        <f t="shared" si="0"/>
        <v>4</v>
      </c>
      <c r="L37" s="42">
        <f t="shared" si="0"/>
        <v>4</v>
      </c>
      <c r="M37" s="42">
        <f t="shared" si="0"/>
        <v>4</v>
      </c>
      <c r="N37" s="68">
        <f t="shared" si="0"/>
        <v>5</v>
      </c>
      <c r="O37" s="42">
        <f t="shared" si="0"/>
        <v>10</v>
      </c>
      <c r="P37" s="42">
        <f t="shared" si="0"/>
        <v>10</v>
      </c>
      <c r="Q37" s="42">
        <f t="shared" si="0"/>
        <v>10</v>
      </c>
      <c r="R37" s="68">
        <f t="shared" si="0"/>
        <v>9</v>
      </c>
      <c r="S37" s="42">
        <f t="shared" si="0"/>
        <v>14</v>
      </c>
      <c r="T37" s="42">
        <f t="shared" si="0"/>
        <v>13</v>
      </c>
      <c r="U37" s="42">
        <f t="shared" si="0"/>
        <v>16</v>
      </c>
      <c r="V37" s="68">
        <f t="shared" si="0"/>
        <v>16</v>
      </c>
      <c r="W37" s="42">
        <f t="shared" si="0"/>
        <v>14</v>
      </c>
      <c r="X37" s="42">
        <f t="shared" si="0"/>
        <v>17</v>
      </c>
      <c r="Y37" s="42">
        <f t="shared" si="0"/>
        <v>17</v>
      </c>
    </row>
  </sheetData>
  <conditionalFormatting sqref="F3:Y3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91"/>
  <sheetViews>
    <sheetView topLeftCell="A63" zoomScale="115" zoomScaleNormal="115" workbookViewId="0">
      <selection activeCell="D70" sqref="D70"/>
    </sheetView>
  </sheetViews>
  <sheetFormatPr defaultRowHeight="16.5" x14ac:dyDescent="0.3"/>
  <cols>
    <col min="1" max="1" width="1.7109375" style="2" customWidth="1"/>
    <col min="2" max="2" width="19.85546875" style="1" customWidth="1"/>
    <col min="3" max="3" width="9.140625" style="2"/>
    <col min="4" max="4" width="10.5703125" style="2" customWidth="1"/>
    <col min="5" max="5" width="10.140625" style="2" customWidth="1"/>
    <col min="6" max="6" width="12" style="2" customWidth="1"/>
    <col min="7" max="7" width="9.140625" style="2"/>
    <col min="8" max="8" width="19.85546875" style="1" customWidth="1"/>
    <col min="9" max="9" width="9.140625" style="2"/>
    <col min="10" max="10" width="10.5703125" style="2" customWidth="1"/>
    <col min="11" max="11" width="10.140625" style="2" customWidth="1"/>
    <col min="12" max="12" width="12" style="2" customWidth="1"/>
    <col min="13" max="13" width="9.140625" style="2"/>
    <col min="14" max="14" width="19.85546875" style="1" customWidth="1"/>
    <col min="15" max="15" width="9.140625" style="2"/>
    <col min="16" max="16" width="10.5703125" style="2" customWidth="1"/>
    <col min="17" max="17" width="10.140625" style="2" customWidth="1"/>
    <col min="18" max="18" width="12" style="2" customWidth="1"/>
    <col min="19" max="16384" width="9.140625" style="2"/>
  </cols>
  <sheetData>
    <row r="1" spans="2:12" x14ac:dyDescent="0.3">
      <c r="B1" s="366" t="s">
        <v>437</v>
      </c>
    </row>
    <row r="2" spans="2:12" x14ac:dyDescent="0.3">
      <c r="B2" s="102"/>
    </row>
    <row r="3" spans="2:12" x14ac:dyDescent="0.3">
      <c r="B3" s="102" t="s">
        <v>386</v>
      </c>
      <c r="H3" s="102" t="s">
        <v>388</v>
      </c>
    </row>
    <row r="4" spans="2:12" x14ac:dyDescent="0.3">
      <c r="B4" s="1" t="s">
        <v>387</v>
      </c>
      <c r="H4" s="2" t="s">
        <v>27</v>
      </c>
    </row>
    <row r="5" spans="2:12" s="1" customFormat="1" ht="49.5" x14ac:dyDescent="0.3">
      <c r="B5" s="13">
        <f>SUM(C6:F10)</f>
        <v>8.1999999999999993</v>
      </c>
      <c r="C5" s="215" t="s">
        <v>1</v>
      </c>
      <c r="D5" s="215" t="s">
        <v>2</v>
      </c>
      <c r="E5" s="215" t="s">
        <v>26</v>
      </c>
      <c r="F5" s="215" t="s">
        <v>3</v>
      </c>
      <c r="H5" s="13">
        <f>SUM(I6:L10)</f>
        <v>12.5</v>
      </c>
      <c r="I5" s="215" t="s">
        <v>1</v>
      </c>
      <c r="J5" s="215" t="s">
        <v>2</v>
      </c>
      <c r="K5" s="215" t="s">
        <v>26</v>
      </c>
      <c r="L5" s="215" t="s">
        <v>3</v>
      </c>
    </row>
    <row r="6" spans="2:12" x14ac:dyDescent="0.3">
      <c r="B6" s="214" t="s">
        <v>5</v>
      </c>
      <c r="C6" s="595">
        <v>0.2</v>
      </c>
      <c r="D6" s="595"/>
      <c r="E6" s="595"/>
      <c r="F6" s="595"/>
      <c r="H6" s="214" t="s">
        <v>5</v>
      </c>
      <c r="I6" s="595">
        <v>0.5</v>
      </c>
      <c r="J6" s="595"/>
      <c r="K6" s="595"/>
      <c r="L6" s="595"/>
    </row>
    <row r="7" spans="2:12" x14ac:dyDescent="0.3">
      <c r="B7" s="214" t="s">
        <v>4</v>
      </c>
      <c r="C7" s="216">
        <v>1</v>
      </c>
      <c r="D7" s="216">
        <v>1</v>
      </c>
      <c r="E7" s="216">
        <v>1</v>
      </c>
      <c r="F7" s="216">
        <v>1</v>
      </c>
      <c r="H7" s="214" t="s">
        <v>4</v>
      </c>
      <c r="I7" s="216">
        <v>1</v>
      </c>
      <c r="J7" s="216">
        <v>1</v>
      </c>
      <c r="K7" s="216">
        <v>1</v>
      </c>
      <c r="L7" s="216">
        <v>1</v>
      </c>
    </row>
    <row r="8" spans="2:12" x14ac:dyDescent="0.3">
      <c r="B8" s="214" t="s">
        <v>6</v>
      </c>
      <c r="C8" s="216">
        <v>1</v>
      </c>
      <c r="D8" s="216">
        <v>1</v>
      </c>
      <c r="E8" s="216">
        <v>1</v>
      </c>
      <c r="F8" s="216">
        <v>1</v>
      </c>
      <c r="H8" s="214" t="s">
        <v>6</v>
      </c>
      <c r="I8" s="216">
        <v>1</v>
      </c>
      <c r="J8" s="216">
        <v>1</v>
      </c>
      <c r="K8" s="216">
        <v>1</v>
      </c>
      <c r="L8" s="216">
        <v>1</v>
      </c>
    </row>
    <row r="9" spans="2:12" x14ac:dyDescent="0.3">
      <c r="B9" s="214" t="s">
        <v>7</v>
      </c>
      <c r="C9" s="216"/>
      <c r="D9" s="216"/>
      <c r="E9" s="216"/>
      <c r="F9" s="216"/>
      <c r="H9" s="214" t="s">
        <v>7</v>
      </c>
      <c r="I9" s="216">
        <v>1</v>
      </c>
      <c r="J9" s="216">
        <v>1</v>
      </c>
      <c r="K9" s="216">
        <v>1</v>
      </c>
      <c r="L9" s="216">
        <v>1</v>
      </c>
    </row>
    <row r="10" spans="2:12" x14ac:dyDescent="0.3">
      <c r="B10" s="214" t="s">
        <v>21</v>
      </c>
      <c r="C10" s="216"/>
      <c r="D10" s="216"/>
      <c r="E10" s="216"/>
      <c r="F10" s="216"/>
      <c r="H10" s="214" t="s">
        <v>21</v>
      </c>
      <c r="I10" s="216"/>
      <c r="J10" s="216"/>
      <c r="K10" s="216"/>
      <c r="L10" s="216"/>
    </row>
    <row r="13" spans="2:12" x14ac:dyDescent="0.3">
      <c r="B13" s="102" t="s">
        <v>389</v>
      </c>
      <c r="H13" s="102" t="s">
        <v>393</v>
      </c>
    </row>
    <row r="14" spans="2:12" x14ac:dyDescent="0.3">
      <c r="B14" s="1" t="s">
        <v>390</v>
      </c>
      <c r="H14" s="1" t="s">
        <v>392</v>
      </c>
    </row>
    <row r="15" spans="2:12" ht="49.5" x14ac:dyDescent="0.3">
      <c r="B15" s="13">
        <f>SUM(C16:F20)</f>
        <v>10.5</v>
      </c>
      <c r="C15" s="215" t="s">
        <v>1</v>
      </c>
      <c r="D15" s="215" t="s">
        <v>2</v>
      </c>
      <c r="E15" s="215" t="s">
        <v>26</v>
      </c>
      <c r="F15" s="215" t="s">
        <v>3</v>
      </c>
      <c r="H15" s="13">
        <f>SUM(I16:L20)</f>
        <v>14.4</v>
      </c>
      <c r="I15" s="215" t="s">
        <v>1</v>
      </c>
      <c r="J15" s="215" t="s">
        <v>2</v>
      </c>
      <c r="K15" s="215" t="s">
        <v>26</v>
      </c>
      <c r="L15" s="215" t="s">
        <v>3</v>
      </c>
    </row>
    <row r="16" spans="2:12" x14ac:dyDescent="0.3">
      <c r="B16" s="214" t="s">
        <v>5</v>
      </c>
      <c r="C16" s="595">
        <v>0.1</v>
      </c>
      <c r="D16" s="595"/>
      <c r="E16" s="595"/>
      <c r="F16" s="595"/>
      <c r="H16" s="214" t="s">
        <v>5</v>
      </c>
      <c r="I16" s="595"/>
      <c r="J16" s="595"/>
      <c r="K16" s="595"/>
      <c r="L16" s="595"/>
    </row>
    <row r="17" spans="2:12" x14ac:dyDescent="0.3">
      <c r="B17" s="214" t="s">
        <v>4</v>
      </c>
      <c r="C17" s="216">
        <v>0.1</v>
      </c>
      <c r="D17" s="216">
        <v>0.1</v>
      </c>
      <c r="E17" s="216">
        <v>0.1</v>
      </c>
      <c r="F17" s="216">
        <v>0.1</v>
      </c>
      <c r="H17" s="214" t="s">
        <v>4</v>
      </c>
      <c r="I17" s="217">
        <v>0.1</v>
      </c>
      <c r="J17" s="217">
        <v>0.1</v>
      </c>
      <c r="K17" s="217">
        <v>0.1</v>
      </c>
      <c r="L17" s="217">
        <v>0.1</v>
      </c>
    </row>
    <row r="18" spans="2:12" x14ac:dyDescent="0.3">
      <c r="B18" s="214" t="s">
        <v>6</v>
      </c>
      <c r="C18" s="216">
        <v>0.5</v>
      </c>
      <c r="D18" s="216">
        <v>0.5</v>
      </c>
      <c r="E18" s="216">
        <v>0.5</v>
      </c>
      <c r="F18" s="216">
        <v>0.5</v>
      </c>
      <c r="H18" s="214" t="s">
        <v>6</v>
      </c>
      <c r="I18" s="217">
        <v>0.5</v>
      </c>
      <c r="J18" s="217">
        <v>0.5</v>
      </c>
      <c r="K18" s="217">
        <v>0.5</v>
      </c>
      <c r="L18" s="217">
        <v>0.5</v>
      </c>
    </row>
    <row r="19" spans="2:12" x14ac:dyDescent="0.3">
      <c r="B19" s="214" t="s">
        <v>7</v>
      </c>
      <c r="C19" s="216">
        <v>1</v>
      </c>
      <c r="D19" s="216">
        <v>1</v>
      </c>
      <c r="E19" s="216">
        <v>1</v>
      </c>
      <c r="F19" s="216">
        <v>1</v>
      </c>
      <c r="H19" s="214" t="s">
        <v>7</v>
      </c>
      <c r="I19" s="217">
        <v>1</v>
      </c>
      <c r="J19" s="217">
        <v>1</v>
      </c>
      <c r="K19" s="217">
        <v>1</v>
      </c>
      <c r="L19" s="217">
        <v>1</v>
      </c>
    </row>
    <row r="20" spans="2:12" x14ac:dyDescent="0.3">
      <c r="B20" s="214" t="s">
        <v>21</v>
      </c>
      <c r="C20" s="216">
        <v>1</v>
      </c>
      <c r="D20" s="216">
        <v>1</v>
      </c>
      <c r="E20" s="216">
        <v>1</v>
      </c>
      <c r="F20" s="216">
        <v>1</v>
      </c>
      <c r="H20" s="214" t="s">
        <v>21</v>
      </c>
      <c r="I20" s="217">
        <v>2</v>
      </c>
      <c r="J20" s="217">
        <v>2</v>
      </c>
      <c r="K20" s="217">
        <v>2</v>
      </c>
      <c r="L20" s="217">
        <v>2</v>
      </c>
    </row>
    <row r="23" spans="2:12" x14ac:dyDescent="0.3">
      <c r="B23" s="102" t="s">
        <v>391</v>
      </c>
    </row>
    <row r="24" spans="2:12" x14ac:dyDescent="0.3">
      <c r="B24" s="1" t="s">
        <v>394</v>
      </c>
      <c r="H24" s="2"/>
    </row>
    <row r="25" spans="2:12" ht="49.5" x14ac:dyDescent="0.3">
      <c r="B25" s="13">
        <f>SUM(C26:F30)</f>
        <v>12.4</v>
      </c>
      <c r="C25" s="215" t="s">
        <v>1</v>
      </c>
      <c r="D25" s="215" t="s">
        <v>2</v>
      </c>
      <c r="E25" s="215" t="s">
        <v>26</v>
      </c>
      <c r="F25" s="215" t="s">
        <v>3</v>
      </c>
      <c r="H25" s="219"/>
      <c r="I25" s="374" t="s">
        <v>1</v>
      </c>
      <c r="J25" s="374" t="s">
        <v>2</v>
      </c>
      <c r="K25" s="374" t="s">
        <v>0</v>
      </c>
      <c r="L25" s="374" t="s">
        <v>3</v>
      </c>
    </row>
    <row r="26" spans="2:12" s="1" customFormat="1" x14ac:dyDescent="0.3">
      <c r="B26" s="214" t="s">
        <v>5</v>
      </c>
      <c r="C26" s="595"/>
      <c r="D26" s="595"/>
      <c r="E26" s="595"/>
      <c r="F26" s="595"/>
      <c r="H26" s="375" t="s">
        <v>422</v>
      </c>
      <c r="I26" s="596" t="s">
        <v>20</v>
      </c>
      <c r="J26" s="596"/>
      <c r="K26" s="596"/>
      <c r="L26" s="596"/>
    </row>
    <row r="27" spans="2:12" x14ac:dyDescent="0.3">
      <c r="B27" s="214" t="s">
        <v>4</v>
      </c>
      <c r="C27" s="217"/>
      <c r="D27" s="217"/>
      <c r="E27" s="217"/>
      <c r="F27" s="217"/>
      <c r="H27" s="375" t="s">
        <v>423</v>
      </c>
      <c r="I27" s="219" t="s">
        <v>8</v>
      </c>
      <c r="J27" s="219" t="s">
        <v>9</v>
      </c>
      <c r="K27" s="219" t="s">
        <v>10</v>
      </c>
      <c r="L27" s="219" t="s">
        <v>11</v>
      </c>
    </row>
    <row r="28" spans="2:12" x14ac:dyDescent="0.3">
      <c r="B28" s="214" t="s">
        <v>6</v>
      </c>
      <c r="C28" s="217">
        <v>0.1</v>
      </c>
      <c r="D28" s="217">
        <v>0.1</v>
      </c>
      <c r="E28" s="217">
        <v>0.1</v>
      </c>
      <c r="F28" s="217">
        <v>0.1</v>
      </c>
      <c r="H28" s="375" t="s">
        <v>424</v>
      </c>
      <c r="I28" s="219" t="s">
        <v>12</v>
      </c>
      <c r="J28" s="219" t="s">
        <v>14</v>
      </c>
      <c r="K28" s="219" t="s">
        <v>16</v>
      </c>
      <c r="L28" s="219" t="s">
        <v>18</v>
      </c>
    </row>
    <row r="29" spans="2:12" x14ac:dyDescent="0.3">
      <c r="B29" s="214" t="s">
        <v>7</v>
      </c>
      <c r="C29" s="217">
        <v>1</v>
      </c>
      <c r="D29" s="217">
        <v>1</v>
      </c>
      <c r="E29" s="217">
        <v>1</v>
      </c>
      <c r="F29" s="217">
        <v>1</v>
      </c>
      <c r="H29" s="375" t="s">
        <v>425</v>
      </c>
      <c r="I29" s="219" t="s">
        <v>13</v>
      </c>
      <c r="J29" s="219" t="s">
        <v>15</v>
      </c>
      <c r="K29" s="219" t="s">
        <v>17</v>
      </c>
      <c r="L29" s="219" t="s">
        <v>19</v>
      </c>
    </row>
    <row r="30" spans="2:12" x14ac:dyDescent="0.3">
      <c r="B30" s="214" t="s">
        <v>21</v>
      </c>
      <c r="C30" s="217">
        <v>2</v>
      </c>
      <c r="D30" s="217">
        <v>2</v>
      </c>
      <c r="E30" s="217">
        <v>2</v>
      </c>
      <c r="F30" s="217">
        <v>2</v>
      </c>
      <c r="H30" s="375" t="s">
        <v>426</v>
      </c>
      <c r="I30" s="219" t="s">
        <v>22</v>
      </c>
      <c r="J30" s="219" t="s">
        <v>23</v>
      </c>
      <c r="K30" s="219" t="s">
        <v>24</v>
      </c>
      <c r="L30" s="219" t="s">
        <v>25</v>
      </c>
    </row>
    <row r="31" spans="2:12" x14ac:dyDescent="0.3">
      <c r="B31" s="2"/>
      <c r="H31" s="2"/>
    </row>
    <row r="33" spans="2:18" x14ac:dyDescent="0.3">
      <c r="B33" s="102" t="s">
        <v>395</v>
      </c>
      <c r="H33" s="102" t="s">
        <v>395</v>
      </c>
    </row>
    <row r="34" spans="2:18" x14ac:dyDescent="0.3">
      <c r="B34" s="1" t="s">
        <v>396</v>
      </c>
      <c r="H34" s="1" t="s">
        <v>390</v>
      </c>
      <c r="M34" s="5"/>
      <c r="N34" s="4"/>
      <c r="O34" s="5"/>
      <c r="P34" s="5"/>
      <c r="Q34" s="5"/>
      <c r="R34" s="5"/>
    </row>
    <row r="35" spans="2:18" s="1" customFormat="1" ht="49.5" x14ac:dyDescent="0.3">
      <c r="B35" s="13">
        <f>SUM(C36:F40)</f>
        <v>8.5</v>
      </c>
      <c r="C35" s="215" t="s">
        <v>1</v>
      </c>
      <c r="D35" s="215" t="s">
        <v>2</v>
      </c>
      <c r="E35" s="215" t="s">
        <v>26</v>
      </c>
      <c r="F35" s="215" t="s">
        <v>3</v>
      </c>
      <c r="H35" s="13">
        <f>SUM(I36:L40)</f>
        <v>7.5</v>
      </c>
      <c r="I35" s="215" t="s">
        <v>1</v>
      </c>
      <c r="J35" s="215" t="s">
        <v>2</v>
      </c>
      <c r="K35" s="215" t="s">
        <v>26</v>
      </c>
      <c r="L35" s="215" t="s">
        <v>3</v>
      </c>
      <c r="M35" s="4"/>
      <c r="N35" s="4"/>
      <c r="O35" s="6"/>
      <c r="P35" s="6"/>
      <c r="Q35" s="6"/>
      <c r="R35" s="6"/>
    </row>
    <row r="36" spans="2:18" x14ac:dyDescent="0.3">
      <c r="B36" s="214" t="s">
        <v>5</v>
      </c>
      <c r="C36" s="595">
        <v>0.1</v>
      </c>
      <c r="D36" s="595"/>
      <c r="E36" s="595"/>
      <c r="F36" s="595"/>
      <c r="H36" s="214" t="s">
        <v>5</v>
      </c>
      <c r="I36" s="595">
        <v>0.1</v>
      </c>
      <c r="J36" s="595"/>
      <c r="K36" s="595"/>
      <c r="L36" s="595"/>
      <c r="M36" s="5"/>
      <c r="N36" s="7"/>
      <c r="O36" s="594"/>
      <c r="P36" s="594"/>
      <c r="Q36" s="594"/>
      <c r="R36" s="594"/>
    </row>
    <row r="37" spans="2:18" x14ac:dyDescent="0.3">
      <c r="B37" s="214" t="s">
        <v>4</v>
      </c>
      <c r="C37" s="217">
        <v>0.1</v>
      </c>
      <c r="D37" s="217">
        <v>0.1</v>
      </c>
      <c r="E37" s="217">
        <v>0.1</v>
      </c>
      <c r="F37" s="217">
        <v>0.1</v>
      </c>
      <c r="H37" s="214" t="s">
        <v>4</v>
      </c>
      <c r="I37" s="216">
        <v>0.1</v>
      </c>
      <c r="J37" s="216">
        <v>0.1</v>
      </c>
      <c r="K37" s="216">
        <v>0.1</v>
      </c>
      <c r="L37" s="216">
        <v>0.1</v>
      </c>
      <c r="M37" s="5"/>
      <c r="N37" s="7"/>
      <c r="O37" s="8"/>
      <c r="P37" s="8"/>
      <c r="Q37" s="8"/>
      <c r="R37" s="8"/>
    </row>
    <row r="38" spans="2:18" x14ac:dyDescent="0.3">
      <c r="B38" s="214" t="s">
        <v>6</v>
      </c>
      <c r="C38" s="217">
        <v>0.25</v>
      </c>
      <c r="D38" s="217">
        <v>0.25</v>
      </c>
      <c r="E38" s="217">
        <v>0.25</v>
      </c>
      <c r="F38" s="217">
        <v>0.25</v>
      </c>
      <c r="H38" s="214" t="s">
        <v>6</v>
      </c>
      <c r="I38" s="216">
        <v>0.5</v>
      </c>
      <c r="J38" s="216">
        <v>0.5</v>
      </c>
      <c r="K38" s="216">
        <v>0.5</v>
      </c>
      <c r="L38" s="216">
        <v>0.5</v>
      </c>
      <c r="M38" s="5"/>
      <c r="N38" s="7"/>
      <c r="O38" s="8"/>
      <c r="P38" s="8"/>
      <c r="Q38" s="8"/>
      <c r="R38" s="8"/>
    </row>
    <row r="39" spans="2:18" x14ac:dyDescent="0.3">
      <c r="B39" s="214" t="s">
        <v>7</v>
      </c>
      <c r="C39" s="217">
        <v>0.25</v>
      </c>
      <c r="D39" s="217">
        <v>0.25</v>
      </c>
      <c r="E39" s="217">
        <v>0.25</v>
      </c>
      <c r="F39" s="217">
        <v>0.25</v>
      </c>
      <c r="H39" s="214" t="s">
        <v>7</v>
      </c>
      <c r="I39" s="216">
        <v>0.75</v>
      </c>
      <c r="J39" s="216">
        <v>0.75</v>
      </c>
      <c r="K39" s="216">
        <v>0.75</v>
      </c>
      <c r="L39" s="216">
        <v>0.75</v>
      </c>
      <c r="M39" s="5"/>
      <c r="N39" s="7"/>
      <c r="O39" s="8"/>
      <c r="P39" s="8"/>
      <c r="Q39" s="8"/>
      <c r="R39" s="8"/>
    </row>
    <row r="40" spans="2:18" x14ac:dyDescent="0.3">
      <c r="B40" s="214" t="s">
        <v>21</v>
      </c>
      <c r="C40" s="217">
        <v>1.5</v>
      </c>
      <c r="D40" s="217">
        <v>1.5</v>
      </c>
      <c r="E40" s="217">
        <v>1.5</v>
      </c>
      <c r="F40" s="217">
        <v>1.5</v>
      </c>
      <c r="H40" s="214" t="s">
        <v>21</v>
      </c>
      <c r="I40" s="216">
        <v>0.5</v>
      </c>
      <c r="J40" s="216">
        <v>0.5</v>
      </c>
      <c r="K40" s="216">
        <v>0.5</v>
      </c>
      <c r="L40" s="216">
        <v>0.5</v>
      </c>
      <c r="M40" s="5"/>
      <c r="N40" s="7"/>
      <c r="O40" s="8"/>
      <c r="P40" s="8"/>
      <c r="Q40" s="8"/>
      <c r="R40" s="8"/>
    </row>
    <row r="41" spans="2:18" x14ac:dyDescent="0.3">
      <c r="H41" s="4"/>
      <c r="I41" s="5"/>
      <c r="J41" s="5"/>
      <c r="K41" s="5"/>
      <c r="L41" s="5"/>
    </row>
    <row r="43" spans="2:18" x14ac:dyDescent="0.3">
      <c r="B43" s="102" t="s">
        <v>398</v>
      </c>
      <c r="H43" s="102" t="s">
        <v>399</v>
      </c>
    </row>
    <row r="44" spans="2:18" x14ac:dyDescent="0.3">
      <c r="B44" s="1" t="s">
        <v>392</v>
      </c>
      <c r="H44" s="1" t="s">
        <v>394</v>
      </c>
    </row>
    <row r="45" spans="2:18" s="1" customFormat="1" ht="49.5" x14ac:dyDescent="0.3">
      <c r="B45" s="13">
        <f>SUM(C46:F50)</f>
        <v>14.4</v>
      </c>
      <c r="C45" s="215" t="s">
        <v>1</v>
      </c>
      <c r="D45" s="215" t="s">
        <v>2</v>
      </c>
      <c r="E45" s="215" t="s">
        <v>26</v>
      </c>
      <c r="F45" s="215" t="s">
        <v>3</v>
      </c>
      <c r="H45" s="13">
        <f>SUM(I46:L50)</f>
        <v>12.4</v>
      </c>
      <c r="I45" s="215" t="s">
        <v>1</v>
      </c>
      <c r="J45" s="215" t="s">
        <v>2</v>
      </c>
      <c r="K45" s="215" t="s">
        <v>26</v>
      </c>
      <c r="L45" s="215" t="s">
        <v>3</v>
      </c>
    </row>
    <row r="46" spans="2:18" x14ac:dyDescent="0.3">
      <c r="B46" s="214" t="s">
        <v>5</v>
      </c>
      <c r="C46" s="595"/>
      <c r="D46" s="595"/>
      <c r="E46" s="595"/>
      <c r="F46" s="595"/>
      <c r="H46" s="214" t="s">
        <v>5</v>
      </c>
      <c r="I46" s="595"/>
      <c r="J46" s="595"/>
      <c r="K46" s="595"/>
      <c r="L46" s="595"/>
    </row>
    <row r="47" spans="2:18" x14ac:dyDescent="0.3">
      <c r="B47" s="214" t="s">
        <v>4</v>
      </c>
      <c r="C47" s="217">
        <v>0.1</v>
      </c>
      <c r="D47" s="217">
        <v>0.1</v>
      </c>
      <c r="E47" s="217">
        <v>0.1</v>
      </c>
      <c r="F47" s="217">
        <v>0.1</v>
      </c>
      <c r="H47" s="214" t="s">
        <v>4</v>
      </c>
      <c r="I47" s="217"/>
      <c r="J47" s="217"/>
      <c r="K47" s="217"/>
      <c r="L47" s="217"/>
    </row>
    <row r="48" spans="2:18" x14ac:dyDescent="0.3">
      <c r="B48" s="214" t="s">
        <v>6</v>
      </c>
      <c r="C48" s="217">
        <v>0.5</v>
      </c>
      <c r="D48" s="217">
        <v>0.5</v>
      </c>
      <c r="E48" s="217">
        <v>0.5</v>
      </c>
      <c r="F48" s="217">
        <v>0.5</v>
      </c>
      <c r="H48" s="214" t="s">
        <v>6</v>
      </c>
      <c r="I48" s="217">
        <v>0.1</v>
      </c>
      <c r="J48" s="217">
        <v>0.1</v>
      </c>
      <c r="K48" s="217">
        <v>0.1</v>
      </c>
      <c r="L48" s="217">
        <v>0.1</v>
      </c>
    </row>
    <row r="49" spans="1:14" x14ac:dyDescent="0.3">
      <c r="B49" s="214" t="s">
        <v>7</v>
      </c>
      <c r="C49" s="217">
        <v>1</v>
      </c>
      <c r="D49" s="217">
        <v>1</v>
      </c>
      <c r="E49" s="217">
        <v>1</v>
      </c>
      <c r="F49" s="217">
        <v>1</v>
      </c>
      <c r="H49" s="214" t="s">
        <v>7</v>
      </c>
      <c r="I49" s="217">
        <v>1</v>
      </c>
      <c r="J49" s="217">
        <v>1</v>
      </c>
      <c r="K49" s="217">
        <v>1</v>
      </c>
      <c r="L49" s="217">
        <v>1</v>
      </c>
    </row>
    <row r="50" spans="1:14" x14ac:dyDescent="0.3">
      <c r="B50" s="214" t="s">
        <v>21</v>
      </c>
      <c r="C50" s="217">
        <v>2</v>
      </c>
      <c r="D50" s="217">
        <v>2</v>
      </c>
      <c r="E50" s="217">
        <v>2</v>
      </c>
      <c r="F50" s="217">
        <v>2</v>
      </c>
      <c r="H50" s="214" t="s">
        <v>21</v>
      </c>
      <c r="I50" s="217">
        <v>2</v>
      </c>
      <c r="J50" s="217">
        <v>2</v>
      </c>
      <c r="K50" s="217">
        <v>2</v>
      </c>
      <c r="L50" s="217">
        <v>2</v>
      </c>
    </row>
    <row r="52" spans="1:14" x14ac:dyDescent="0.3">
      <c r="B52" s="102"/>
      <c r="H52" s="102"/>
      <c r="I52" s="3"/>
      <c r="J52" s="3"/>
      <c r="K52" s="3"/>
      <c r="L52" s="3"/>
    </row>
    <row r="53" spans="1:14" x14ac:dyDescent="0.3">
      <c r="B53" s="102" t="s">
        <v>397</v>
      </c>
      <c r="H53" s="102" t="s">
        <v>397</v>
      </c>
      <c r="I53" s="3"/>
      <c r="J53" s="3"/>
      <c r="K53" s="3"/>
      <c r="L53" s="3"/>
    </row>
    <row r="54" spans="1:14" x14ac:dyDescent="0.3">
      <c r="B54" s="1" t="s">
        <v>396</v>
      </c>
      <c r="H54" s="1" t="s">
        <v>390</v>
      </c>
      <c r="I54" s="3"/>
      <c r="J54" s="3"/>
      <c r="K54" s="3"/>
      <c r="L54" s="3"/>
    </row>
    <row r="55" spans="1:14" ht="49.5" x14ac:dyDescent="0.3">
      <c r="B55" s="13">
        <f>SUM(C56:F60)</f>
        <v>8.5</v>
      </c>
      <c r="C55" s="215" t="s">
        <v>1</v>
      </c>
      <c r="D55" s="215" t="s">
        <v>2</v>
      </c>
      <c r="E55" s="215" t="s">
        <v>26</v>
      </c>
      <c r="F55" s="215" t="s">
        <v>3</v>
      </c>
      <c r="H55" s="218">
        <f>SUM(I56:L60)</f>
        <v>7.5</v>
      </c>
      <c r="I55" s="221" t="s">
        <v>1</v>
      </c>
      <c r="J55" s="221" t="s">
        <v>2</v>
      </c>
      <c r="K55" s="221" t="s">
        <v>26</v>
      </c>
      <c r="L55" s="221" t="s">
        <v>3</v>
      </c>
      <c r="N55" s="2"/>
    </row>
    <row r="56" spans="1:14" x14ac:dyDescent="0.3">
      <c r="B56" s="214" t="s">
        <v>5</v>
      </c>
      <c r="C56" s="595">
        <v>0.1</v>
      </c>
      <c r="D56" s="595"/>
      <c r="E56" s="595"/>
      <c r="F56" s="595"/>
      <c r="H56" s="220" t="s">
        <v>5</v>
      </c>
      <c r="I56" s="595">
        <v>0.1</v>
      </c>
      <c r="J56" s="595"/>
      <c r="K56" s="595"/>
      <c r="L56" s="595"/>
      <c r="N56" s="2"/>
    </row>
    <row r="57" spans="1:14" x14ac:dyDescent="0.3">
      <c r="B57" s="214" t="s">
        <v>4</v>
      </c>
      <c r="C57" s="217">
        <v>0.1</v>
      </c>
      <c r="D57" s="217">
        <v>0.1</v>
      </c>
      <c r="E57" s="217">
        <v>0.1</v>
      </c>
      <c r="F57" s="217">
        <v>0.1</v>
      </c>
      <c r="H57" s="220" t="s">
        <v>4</v>
      </c>
      <c r="I57" s="216">
        <v>0.1</v>
      </c>
      <c r="J57" s="216">
        <v>0.1</v>
      </c>
      <c r="K57" s="216">
        <v>0.1</v>
      </c>
      <c r="L57" s="216">
        <v>0.1</v>
      </c>
      <c r="N57" s="2"/>
    </row>
    <row r="58" spans="1:14" x14ac:dyDescent="0.3">
      <c r="B58" s="214" t="s">
        <v>6</v>
      </c>
      <c r="C58" s="217">
        <v>0.25</v>
      </c>
      <c r="D58" s="217">
        <v>0.25</v>
      </c>
      <c r="E58" s="217">
        <v>0.25</v>
      </c>
      <c r="F58" s="217">
        <v>0.25</v>
      </c>
      <c r="H58" s="220" t="s">
        <v>6</v>
      </c>
      <c r="I58" s="216">
        <v>0.5</v>
      </c>
      <c r="J58" s="216">
        <v>0.5</v>
      </c>
      <c r="K58" s="216">
        <v>0.5</v>
      </c>
      <c r="L58" s="216">
        <v>0.5</v>
      </c>
      <c r="N58" s="2"/>
    </row>
    <row r="59" spans="1:14" x14ac:dyDescent="0.3">
      <c r="B59" s="214" t="s">
        <v>7</v>
      </c>
      <c r="C59" s="217">
        <v>0.25</v>
      </c>
      <c r="D59" s="217">
        <v>0.25</v>
      </c>
      <c r="E59" s="217">
        <v>0.25</v>
      </c>
      <c r="F59" s="217">
        <v>0.25</v>
      </c>
      <c r="H59" s="220" t="s">
        <v>7</v>
      </c>
      <c r="I59" s="216">
        <v>0.75</v>
      </c>
      <c r="J59" s="216">
        <v>0.75</v>
      </c>
      <c r="K59" s="216">
        <v>0.75</v>
      </c>
      <c r="L59" s="216">
        <v>0.75</v>
      </c>
      <c r="N59" s="2"/>
    </row>
    <row r="60" spans="1:14" x14ac:dyDescent="0.3">
      <c r="B60" s="214" t="s">
        <v>21</v>
      </c>
      <c r="C60" s="217">
        <v>1.5</v>
      </c>
      <c r="D60" s="217">
        <v>1.5</v>
      </c>
      <c r="E60" s="217">
        <v>1.5</v>
      </c>
      <c r="F60" s="217">
        <v>1.5</v>
      </c>
      <c r="H60" s="220" t="s">
        <v>21</v>
      </c>
      <c r="I60" s="216">
        <v>0.5</v>
      </c>
      <c r="J60" s="216">
        <v>0.5</v>
      </c>
      <c r="K60" s="216">
        <v>0.5</v>
      </c>
      <c r="L60" s="216">
        <v>0.5</v>
      </c>
      <c r="N60" s="2"/>
    </row>
    <row r="63" spans="1:14" s="370" customFormat="1" ht="63" x14ac:dyDescent="0.25">
      <c r="A63" s="367"/>
      <c r="B63" s="368" t="s">
        <v>438</v>
      </c>
      <c r="C63" s="372" t="s">
        <v>439</v>
      </c>
      <c r="D63" s="369" t="s">
        <v>440</v>
      </c>
      <c r="E63" s="369" t="s">
        <v>475</v>
      </c>
      <c r="H63" s="371"/>
      <c r="N63" s="371"/>
    </row>
    <row r="64" spans="1:14" x14ac:dyDescent="0.3">
      <c r="A64" s="378"/>
      <c r="B64" s="377" t="s">
        <v>20</v>
      </c>
      <c r="C64" s="373">
        <v>15</v>
      </c>
      <c r="D64" s="373">
        <v>20</v>
      </c>
      <c r="G64" s="2">
        <v>20</v>
      </c>
      <c r="I64" s="2">
        <v>16</v>
      </c>
    </row>
    <row r="65" spans="1:18" x14ac:dyDescent="0.3">
      <c r="A65" s="378"/>
      <c r="B65" s="1" t="s">
        <v>8</v>
      </c>
      <c r="C65" s="373">
        <v>8</v>
      </c>
      <c r="D65" s="373">
        <v>12</v>
      </c>
      <c r="E65" s="2">
        <f>$D$64-D65</f>
        <v>8</v>
      </c>
      <c r="G65" s="2">
        <v>15</v>
      </c>
      <c r="I65" s="2">
        <v>12</v>
      </c>
    </row>
    <row r="66" spans="1:18" x14ac:dyDescent="0.3">
      <c r="A66" s="378"/>
      <c r="B66" s="1" t="s">
        <v>12</v>
      </c>
      <c r="C66" s="373">
        <v>6</v>
      </c>
      <c r="D66" s="373">
        <v>8</v>
      </c>
      <c r="E66" s="2">
        <f t="shared" ref="E66:E79" si="0">D65-D66</f>
        <v>4</v>
      </c>
      <c r="G66" s="2">
        <v>10</v>
      </c>
      <c r="I66" s="2">
        <v>8</v>
      </c>
    </row>
    <row r="67" spans="1:18" x14ac:dyDescent="0.3">
      <c r="A67" s="378"/>
      <c r="B67" s="1" t="s">
        <v>13</v>
      </c>
      <c r="C67" s="373">
        <v>4</v>
      </c>
      <c r="D67" s="373">
        <v>4</v>
      </c>
      <c r="E67" s="2">
        <f t="shared" si="0"/>
        <v>4</v>
      </c>
      <c r="G67" s="2">
        <v>6</v>
      </c>
      <c r="I67" s="2">
        <v>4</v>
      </c>
    </row>
    <row r="68" spans="1:18" x14ac:dyDescent="0.3">
      <c r="A68" s="378"/>
      <c r="B68" s="1" t="s">
        <v>22</v>
      </c>
      <c r="C68" s="373">
        <v>3</v>
      </c>
      <c r="D68" s="373">
        <v>2</v>
      </c>
      <c r="E68" s="2">
        <f t="shared" si="0"/>
        <v>2</v>
      </c>
      <c r="G68" s="2">
        <v>3</v>
      </c>
      <c r="I68" s="2">
        <v>2</v>
      </c>
    </row>
    <row r="69" spans="1:18" x14ac:dyDescent="0.3">
      <c r="A69" s="378"/>
      <c r="B69" s="1" t="s">
        <v>9</v>
      </c>
      <c r="C69" s="373">
        <v>8</v>
      </c>
      <c r="D69" s="373">
        <v>12</v>
      </c>
      <c r="E69" s="2">
        <f>$D$64-D69</f>
        <v>8</v>
      </c>
      <c r="G69" s="2">
        <v>15</v>
      </c>
      <c r="I69" s="2">
        <v>12</v>
      </c>
    </row>
    <row r="70" spans="1:18" x14ac:dyDescent="0.3">
      <c r="A70" s="378"/>
      <c r="B70" s="1" t="s">
        <v>14</v>
      </c>
      <c r="C70" s="373">
        <v>6</v>
      </c>
      <c r="D70" s="373">
        <v>8</v>
      </c>
      <c r="E70" s="2">
        <f t="shared" si="0"/>
        <v>4</v>
      </c>
      <c r="G70" s="2">
        <v>10</v>
      </c>
      <c r="I70" s="2">
        <v>8</v>
      </c>
    </row>
    <row r="71" spans="1:18" x14ac:dyDescent="0.3">
      <c r="A71" s="378"/>
      <c r="B71" s="1" t="s">
        <v>15</v>
      </c>
      <c r="C71" s="373">
        <v>4</v>
      </c>
      <c r="D71" s="373">
        <v>4</v>
      </c>
      <c r="E71" s="2">
        <f t="shared" si="0"/>
        <v>4</v>
      </c>
      <c r="G71" s="2">
        <v>6</v>
      </c>
      <c r="I71" s="2">
        <v>4</v>
      </c>
    </row>
    <row r="72" spans="1:18" x14ac:dyDescent="0.3">
      <c r="A72" s="378"/>
      <c r="B72" s="1" t="s">
        <v>23</v>
      </c>
      <c r="C72" s="373">
        <v>3</v>
      </c>
      <c r="D72" s="373">
        <v>2</v>
      </c>
      <c r="E72" s="2">
        <f t="shared" si="0"/>
        <v>2</v>
      </c>
      <c r="G72" s="2">
        <v>3</v>
      </c>
      <c r="I72" s="2">
        <v>2</v>
      </c>
    </row>
    <row r="73" spans="1:18" x14ac:dyDescent="0.3">
      <c r="A73" s="378"/>
      <c r="B73" s="1" t="s">
        <v>10</v>
      </c>
      <c r="C73" s="373">
        <v>8</v>
      </c>
      <c r="D73" s="373">
        <v>12</v>
      </c>
      <c r="E73" s="2">
        <f>$D$64-D73</f>
        <v>8</v>
      </c>
      <c r="G73" s="2">
        <v>15</v>
      </c>
      <c r="I73" s="2">
        <v>12</v>
      </c>
    </row>
    <row r="74" spans="1:18" x14ac:dyDescent="0.3">
      <c r="A74" s="378"/>
      <c r="B74" s="1" t="s">
        <v>16</v>
      </c>
      <c r="C74" s="373">
        <v>6</v>
      </c>
      <c r="D74" s="373">
        <v>8</v>
      </c>
      <c r="E74" s="2">
        <f t="shared" si="0"/>
        <v>4</v>
      </c>
      <c r="G74" s="2">
        <v>10</v>
      </c>
      <c r="I74" s="2">
        <v>8</v>
      </c>
    </row>
    <row r="75" spans="1:18" x14ac:dyDescent="0.3">
      <c r="A75" s="378"/>
      <c r="B75" s="1" t="s">
        <v>17</v>
      </c>
      <c r="C75" s="373">
        <v>4</v>
      </c>
      <c r="D75" s="373">
        <v>4</v>
      </c>
      <c r="E75" s="2">
        <f t="shared" si="0"/>
        <v>4</v>
      </c>
      <c r="G75" s="2">
        <v>6</v>
      </c>
      <c r="I75" s="2">
        <v>4</v>
      </c>
      <c r="N75" s="9"/>
      <c r="O75" s="9"/>
    </row>
    <row r="76" spans="1:18" x14ac:dyDescent="0.3">
      <c r="A76" s="378"/>
      <c r="B76" s="1" t="s">
        <v>24</v>
      </c>
      <c r="C76" s="373">
        <v>3</v>
      </c>
      <c r="D76" s="373">
        <v>2</v>
      </c>
      <c r="E76" s="2">
        <f t="shared" si="0"/>
        <v>2</v>
      </c>
      <c r="G76" s="2">
        <v>3</v>
      </c>
      <c r="I76" s="2">
        <v>2</v>
      </c>
      <c r="R76" s="9"/>
    </row>
    <row r="77" spans="1:18" x14ac:dyDescent="0.3">
      <c r="A77" s="378"/>
      <c r="B77" s="1" t="s">
        <v>11</v>
      </c>
      <c r="C77" s="373">
        <v>8</v>
      </c>
      <c r="D77" s="373">
        <v>12</v>
      </c>
      <c r="E77" s="2">
        <f>$D$64-D77</f>
        <v>8</v>
      </c>
      <c r="G77" s="2">
        <v>15</v>
      </c>
      <c r="I77" s="2">
        <v>12</v>
      </c>
      <c r="R77" s="9"/>
    </row>
    <row r="78" spans="1:18" x14ac:dyDescent="0.3">
      <c r="A78" s="378"/>
      <c r="B78" s="1" t="s">
        <v>18</v>
      </c>
      <c r="C78" s="373">
        <v>6</v>
      </c>
      <c r="D78" s="373">
        <v>8</v>
      </c>
      <c r="E78" s="2">
        <f t="shared" si="0"/>
        <v>4</v>
      </c>
      <c r="G78" s="2">
        <v>10</v>
      </c>
      <c r="I78" s="2">
        <v>8</v>
      </c>
      <c r="P78" s="1"/>
    </row>
    <row r="79" spans="1:18" x14ac:dyDescent="0.3">
      <c r="A79" s="378"/>
      <c r="B79" s="1" t="s">
        <v>19</v>
      </c>
      <c r="C79" s="373">
        <v>4</v>
      </c>
      <c r="D79" s="373">
        <v>4</v>
      </c>
      <c r="E79" s="2">
        <f t="shared" si="0"/>
        <v>4</v>
      </c>
      <c r="G79" s="2">
        <v>6</v>
      </c>
      <c r="I79" s="2">
        <v>4</v>
      </c>
      <c r="P79" s="1"/>
    </row>
    <row r="80" spans="1:18" x14ac:dyDescent="0.3">
      <c r="A80" s="379"/>
      <c r="B80" s="1" t="s">
        <v>25</v>
      </c>
      <c r="C80" s="373">
        <v>3</v>
      </c>
      <c r="D80" s="373">
        <v>2</v>
      </c>
      <c r="E80" s="2">
        <f>D79-D80</f>
        <v>2</v>
      </c>
      <c r="G80" s="2">
        <v>3</v>
      </c>
      <c r="I80" s="2">
        <v>2</v>
      </c>
      <c r="P80" s="1"/>
    </row>
    <row r="81" spans="1:16" x14ac:dyDescent="0.3">
      <c r="A81" s="379"/>
      <c r="B81" s="1" t="s">
        <v>112</v>
      </c>
      <c r="C81" s="373">
        <v>10</v>
      </c>
      <c r="D81" s="373">
        <v>4</v>
      </c>
      <c r="G81" s="2">
        <v>15</v>
      </c>
      <c r="I81" s="2">
        <v>4</v>
      </c>
      <c r="P81" s="1"/>
    </row>
    <row r="82" spans="1:16" x14ac:dyDescent="0.3">
      <c r="A82" s="379"/>
      <c r="B82" s="1" t="s">
        <v>109</v>
      </c>
      <c r="C82" s="373">
        <v>5</v>
      </c>
      <c r="D82" s="373">
        <v>2</v>
      </c>
      <c r="G82" s="2">
        <v>6</v>
      </c>
      <c r="I82" s="2">
        <v>2</v>
      </c>
      <c r="P82" s="1"/>
    </row>
    <row r="83" spans="1:16" x14ac:dyDescent="0.3">
      <c r="A83" s="379"/>
      <c r="B83" s="1" t="s">
        <v>110</v>
      </c>
      <c r="C83" s="373">
        <v>8</v>
      </c>
      <c r="D83" s="373">
        <v>2</v>
      </c>
      <c r="G83" s="2">
        <v>10</v>
      </c>
      <c r="I83" s="2">
        <v>2</v>
      </c>
      <c r="P83" s="1"/>
    </row>
    <row r="84" spans="1:16" x14ac:dyDescent="0.3">
      <c r="A84" s="379"/>
      <c r="B84" s="1" t="s">
        <v>111</v>
      </c>
      <c r="C84" s="373">
        <v>5</v>
      </c>
      <c r="D84" s="373">
        <v>2</v>
      </c>
      <c r="G84" s="2">
        <v>6</v>
      </c>
      <c r="I84" s="2">
        <v>2</v>
      </c>
      <c r="P84" s="1"/>
    </row>
    <row r="85" spans="1:16" x14ac:dyDescent="0.3">
      <c r="A85" s="379"/>
      <c r="B85" s="376" t="s">
        <v>441</v>
      </c>
      <c r="C85" s="373"/>
      <c r="D85" s="373"/>
      <c r="P85" s="1"/>
    </row>
    <row r="86" spans="1:16" x14ac:dyDescent="0.3">
      <c r="A86" s="379"/>
      <c r="B86" s="376" t="s">
        <v>441</v>
      </c>
      <c r="C86" s="373"/>
      <c r="D86" s="373"/>
      <c r="P86" s="1"/>
    </row>
    <row r="87" spans="1:16" x14ac:dyDescent="0.3">
      <c r="A87" s="379"/>
      <c r="B87" s="376" t="s">
        <v>441</v>
      </c>
      <c r="C87" s="373"/>
      <c r="D87" s="373"/>
      <c r="P87" s="1"/>
    </row>
    <row r="88" spans="1:16" x14ac:dyDescent="0.3">
      <c r="A88" s="379"/>
      <c r="B88" s="376" t="s">
        <v>441</v>
      </c>
      <c r="C88" s="373"/>
      <c r="D88" s="373"/>
      <c r="P88" s="1"/>
    </row>
    <row r="89" spans="1:16" x14ac:dyDescent="0.3">
      <c r="B89" s="380"/>
      <c r="P89" s="1"/>
    </row>
    <row r="90" spans="1:16" x14ac:dyDescent="0.3">
      <c r="B90" s="102"/>
      <c r="C90" s="100"/>
      <c r="D90" s="101"/>
      <c r="E90" s="100"/>
      <c r="F90" s="101"/>
      <c r="G90" s="100"/>
      <c r="H90" s="101"/>
      <c r="I90" s="100"/>
      <c r="J90" s="101"/>
    </row>
    <row r="91" spans="1:16" x14ac:dyDescent="0.3">
      <c r="B91" s="102"/>
      <c r="D91" s="76"/>
      <c r="E91" s="76"/>
      <c r="F91" s="76"/>
      <c r="G91" s="76"/>
      <c r="H91" s="76"/>
      <c r="I91" s="76"/>
      <c r="J91" s="76"/>
    </row>
  </sheetData>
  <mergeCells count="13">
    <mergeCell ref="C6:F6"/>
    <mergeCell ref="I16:L16"/>
    <mergeCell ref="I6:L6"/>
    <mergeCell ref="C26:F26"/>
    <mergeCell ref="C16:F16"/>
    <mergeCell ref="O36:R36"/>
    <mergeCell ref="C46:F46"/>
    <mergeCell ref="I46:L46"/>
    <mergeCell ref="I26:L26"/>
    <mergeCell ref="C56:F56"/>
    <mergeCell ref="I56:L56"/>
    <mergeCell ref="C36:F36"/>
    <mergeCell ref="I36:L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zoomScale="130" zoomScaleNormal="130" workbookViewId="0">
      <selection activeCell="E14" sqref="E14"/>
    </sheetView>
  </sheetViews>
  <sheetFormatPr defaultRowHeight="15" x14ac:dyDescent="0.25"/>
  <cols>
    <col min="1" max="1" width="3.140625" customWidth="1"/>
    <col min="2" max="10" width="13.85546875" customWidth="1"/>
  </cols>
  <sheetData>
    <row r="2" spans="2:11" ht="16.5" x14ac:dyDescent="0.3">
      <c r="B2" s="102" t="s">
        <v>401</v>
      </c>
      <c r="C2" s="2"/>
      <c r="D2" s="2"/>
      <c r="E2" s="335">
        <v>0.2</v>
      </c>
      <c r="F2" s="2"/>
      <c r="G2" s="2"/>
      <c r="H2" s="1"/>
      <c r="I2" s="2"/>
      <c r="J2" s="2"/>
      <c r="K2" s="2"/>
    </row>
    <row r="3" spans="2:11" ht="16.5" x14ac:dyDescent="0.3">
      <c r="B3" s="102"/>
      <c r="C3" s="2"/>
      <c r="D3" s="2"/>
      <c r="E3" s="2"/>
      <c r="F3" s="2"/>
      <c r="G3" s="2"/>
      <c r="H3" s="1"/>
      <c r="I3" s="2"/>
      <c r="J3" s="2"/>
      <c r="K3" s="2"/>
    </row>
    <row r="4" spans="2:11" ht="16.5" x14ac:dyDescent="0.3">
      <c r="B4" s="102"/>
      <c r="C4" s="100" t="s">
        <v>150</v>
      </c>
      <c r="D4" s="101" t="s">
        <v>149</v>
      </c>
      <c r="E4" s="100" t="s">
        <v>151</v>
      </c>
      <c r="F4" s="101" t="s">
        <v>152</v>
      </c>
      <c r="G4" s="100" t="s">
        <v>153</v>
      </c>
      <c r="H4" s="101" t="s">
        <v>154</v>
      </c>
      <c r="I4" s="100" t="s">
        <v>155</v>
      </c>
      <c r="J4" s="101" t="s">
        <v>156</v>
      </c>
      <c r="K4" s="2"/>
    </row>
    <row r="5" spans="2:11" ht="16.5" x14ac:dyDescent="0.3">
      <c r="B5" s="102"/>
      <c r="C5" s="2">
        <v>1</v>
      </c>
      <c r="D5" s="76">
        <f>1+Annual_Salary_Increase</f>
        <v>1.2</v>
      </c>
      <c r="E5" s="76">
        <f t="shared" ref="E5:J5" si="0">ROUND(D5+(D5*Annual_Salary_Increase),2)</f>
        <v>1.44</v>
      </c>
      <c r="F5" s="76">
        <f t="shared" si="0"/>
        <v>1.73</v>
      </c>
      <c r="G5" s="76">
        <f t="shared" si="0"/>
        <v>2.08</v>
      </c>
      <c r="H5" s="76">
        <f t="shared" si="0"/>
        <v>2.5</v>
      </c>
      <c r="I5" s="76">
        <f t="shared" si="0"/>
        <v>3</v>
      </c>
      <c r="J5" s="76">
        <f t="shared" si="0"/>
        <v>3.6</v>
      </c>
      <c r="K5" s="2"/>
    </row>
    <row r="6" spans="2:11" ht="16.5" x14ac:dyDescent="0.3">
      <c r="B6" s="102"/>
      <c r="C6" s="2"/>
      <c r="D6" s="2"/>
      <c r="E6" s="223"/>
      <c r="F6" s="2"/>
      <c r="G6" s="2"/>
      <c r="H6" s="1"/>
      <c r="I6" s="2"/>
      <c r="J6" s="2"/>
      <c r="K6" s="2"/>
    </row>
    <row r="7" spans="2:11" ht="16.5" x14ac:dyDescent="0.3">
      <c r="B7" s="102" t="s">
        <v>431</v>
      </c>
      <c r="C7" s="2"/>
      <c r="D7" s="2"/>
      <c r="E7" s="336">
        <v>1.8</v>
      </c>
      <c r="F7" s="2"/>
      <c r="G7" s="2"/>
      <c r="H7" s="1"/>
      <c r="I7" s="2"/>
      <c r="J7" s="2"/>
      <c r="K7" s="2"/>
    </row>
    <row r="8" spans="2:11" ht="16.5" x14ac:dyDescent="0.3">
      <c r="B8" s="102" t="s">
        <v>430</v>
      </c>
      <c r="C8" s="2"/>
      <c r="D8" s="2"/>
      <c r="E8" s="336">
        <v>0.6</v>
      </c>
      <c r="F8" s="2"/>
      <c r="G8" s="2"/>
      <c r="H8" s="1"/>
      <c r="I8" s="2"/>
      <c r="J8" s="2"/>
      <c r="K8" s="2"/>
    </row>
    <row r="9" spans="2:11" ht="16.5" x14ac:dyDescent="0.3">
      <c r="B9" s="102" t="s">
        <v>432</v>
      </c>
      <c r="C9" s="2"/>
      <c r="D9" s="2"/>
      <c r="E9" s="336">
        <v>5</v>
      </c>
      <c r="F9" s="2"/>
      <c r="G9" s="2"/>
      <c r="H9" s="1"/>
      <c r="I9" s="2"/>
      <c r="J9" s="2"/>
      <c r="K9" s="2"/>
    </row>
    <row r="10" spans="2:11" ht="16.5" x14ac:dyDescent="0.3">
      <c r="B10" s="102"/>
      <c r="C10" s="2"/>
      <c r="D10" s="2"/>
      <c r="E10" s="2"/>
      <c r="F10" s="2"/>
      <c r="G10" s="2"/>
      <c r="H10" s="1"/>
      <c r="I10" s="2"/>
      <c r="J10" s="2"/>
      <c r="K10" s="2"/>
    </row>
    <row r="11" spans="2:11" ht="16.5" x14ac:dyDescent="0.3">
      <c r="B11" s="102" t="s">
        <v>400</v>
      </c>
      <c r="C11" s="2"/>
      <c r="D11" s="2"/>
      <c r="E11" s="336">
        <v>0.3</v>
      </c>
      <c r="F11" s="2"/>
      <c r="G11" s="2"/>
      <c r="H11" s="1"/>
      <c r="I11" s="2"/>
      <c r="J11" s="2"/>
      <c r="K11" s="2"/>
    </row>
    <row r="12" spans="2:11" ht="16.5" x14ac:dyDescent="0.3">
      <c r="B12" s="102"/>
      <c r="C12" s="2"/>
      <c r="D12" s="2"/>
      <c r="E12" s="2"/>
      <c r="F12" s="2"/>
      <c r="G12" s="2"/>
      <c r="H12" s="1"/>
      <c r="I12" s="2"/>
      <c r="J12" s="2"/>
      <c r="K12" s="2"/>
    </row>
    <row r="13" spans="2:11" ht="16.5" x14ac:dyDescent="0.3">
      <c r="B13" s="102" t="s">
        <v>165</v>
      </c>
      <c r="C13" s="9"/>
      <c r="D13" s="2"/>
      <c r="E13" s="336">
        <v>0.05</v>
      </c>
      <c r="F13" s="2"/>
      <c r="G13" s="2"/>
      <c r="H13" s="1"/>
      <c r="I13" s="2"/>
      <c r="J13" s="2"/>
      <c r="K13" s="2"/>
    </row>
    <row r="14" spans="2:11" ht="16.5" x14ac:dyDescent="0.3">
      <c r="B14" s="102"/>
      <c r="C14" s="9"/>
      <c r="D14" s="2"/>
      <c r="E14" s="2"/>
      <c r="F14" s="2"/>
      <c r="G14" s="2"/>
      <c r="H14" s="1"/>
      <c r="I14" s="2"/>
      <c r="J14" s="2"/>
      <c r="K14" s="2"/>
    </row>
    <row r="15" spans="2:11" ht="16.5" x14ac:dyDescent="0.3">
      <c r="B15" s="102"/>
      <c r="C15" s="100" t="s">
        <v>150</v>
      </c>
      <c r="D15" s="101" t="s">
        <v>149</v>
      </c>
      <c r="E15" s="100" t="s">
        <v>151</v>
      </c>
      <c r="F15" s="101" t="s">
        <v>152</v>
      </c>
      <c r="G15" s="100" t="s">
        <v>153</v>
      </c>
      <c r="H15" s="101" t="s">
        <v>154</v>
      </c>
      <c r="I15" s="100" t="s">
        <v>155</v>
      </c>
      <c r="J15" s="101" t="s">
        <v>156</v>
      </c>
      <c r="K15" s="2"/>
    </row>
    <row r="16" spans="2:11" ht="16.5" x14ac:dyDescent="0.3">
      <c r="B16" s="102"/>
      <c r="C16" s="2">
        <v>1</v>
      </c>
      <c r="D16" s="76">
        <f>1+Annual_Subscription_Fee_Increase</f>
        <v>1.05</v>
      </c>
      <c r="E16" s="76">
        <f t="shared" ref="E16:J16" si="1">ROUND(D16+(D16*Annual_Subscription_Fee_Increase),2)</f>
        <v>1.1000000000000001</v>
      </c>
      <c r="F16" s="76">
        <f t="shared" si="1"/>
        <v>1.1599999999999999</v>
      </c>
      <c r="G16" s="76">
        <f t="shared" si="1"/>
        <v>1.22</v>
      </c>
      <c r="H16" s="76">
        <f t="shared" si="1"/>
        <v>1.28</v>
      </c>
      <c r="I16" s="76">
        <f t="shared" si="1"/>
        <v>1.34</v>
      </c>
      <c r="J16" s="76">
        <f t="shared" si="1"/>
        <v>1.41</v>
      </c>
      <c r="K16" s="2"/>
    </row>
    <row r="17" spans="2:11" ht="16.5" x14ac:dyDescent="0.3">
      <c r="B17" s="1"/>
      <c r="C17" s="2"/>
      <c r="D17" s="2"/>
      <c r="E17" s="2"/>
      <c r="F17" s="2"/>
      <c r="G17" s="2"/>
      <c r="H17" s="1"/>
      <c r="I17" s="2"/>
      <c r="J17" s="2"/>
      <c r="K17" s="2"/>
    </row>
    <row r="18" spans="2:11" ht="16.5" x14ac:dyDescent="0.3">
      <c r="B18" s="102" t="s">
        <v>402</v>
      </c>
      <c r="C18" s="2"/>
      <c r="D18" s="2"/>
      <c r="E18" s="336">
        <v>0.15</v>
      </c>
      <c r="F18" s="2"/>
      <c r="G18" s="2"/>
      <c r="H18" s="1"/>
      <c r="I18" s="2"/>
      <c r="J18" s="2"/>
      <c r="K18" s="2"/>
    </row>
    <row r="19" spans="2:11" ht="16.5" x14ac:dyDescent="0.3">
      <c r="B19" s="102" t="s">
        <v>385</v>
      </c>
      <c r="C19" s="9"/>
      <c r="D19" s="2"/>
      <c r="E19" s="336">
        <v>0.05</v>
      </c>
      <c r="F19" s="2"/>
      <c r="G19" s="2"/>
      <c r="H19" s="1"/>
      <c r="I19" s="2"/>
      <c r="J19" s="2"/>
      <c r="K19" s="2"/>
    </row>
    <row r="20" spans="2:11" ht="16.5" x14ac:dyDescent="0.3">
      <c r="B20" s="102"/>
      <c r="C20" s="9"/>
      <c r="D20" s="99"/>
      <c r="E20" s="2"/>
      <c r="F20" s="2"/>
      <c r="G20" s="2"/>
      <c r="H20" s="1"/>
      <c r="I20" s="2"/>
      <c r="J20" s="2"/>
      <c r="K20" s="2"/>
    </row>
    <row r="21" spans="2:11" ht="16.5" x14ac:dyDescent="0.3">
      <c r="B21" s="102" t="s">
        <v>384</v>
      </c>
      <c r="C21" s="9"/>
      <c r="D21" s="2"/>
      <c r="E21" s="336">
        <v>0.05</v>
      </c>
      <c r="F21" s="2"/>
      <c r="G21" s="2"/>
      <c r="H21" s="1"/>
      <c r="I21" s="2"/>
      <c r="J21" s="2"/>
      <c r="K21" s="2"/>
    </row>
    <row r="22" spans="2:11" ht="16.5" x14ac:dyDescent="0.3">
      <c r="B22" s="102"/>
      <c r="C22" s="9"/>
      <c r="D22" s="2"/>
      <c r="E22" s="2"/>
      <c r="F22" s="2"/>
      <c r="G22" s="2"/>
      <c r="H22" s="1"/>
      <c r="I22" s="2"/>
      <c r="J22" s="2"/>
      <c r="K22" s="2"/>
    </row>
    <row r="23" spans="2:11" ht="16.5" x14ac:dyDescent="0.3">
      <c r="B23" s="102"/>
      <c r="C23" s="100" t="s">
        <v>150</v>
      </c>
      <c r="D23" s="101" t="s">
        <v>149</v>
      </c>
      <c r="E23" s="100" t="s">
        <v>151</v>
      </c>
      <c r="F23" s="101" t="s">
        <v>152</v>
      </c>
      <c r="G23" s="100" t="s">
        <v>153</v>
      </c>
      <c r="H23" s="101" t="s">
        <v>154</v>
      </c>
      <c r="I23" s="100" t="s">
        <v>155</v>
      </c>
      <c r="J23" s="101" t="s">
        <v>156</v>
      </c>
      <c r="K23" s="2"/>
    </row>
    <row r="24" spans="2:11" ht="16.5" x14ac:dyDescent="0.3">
      <c r="B24" s="102"/>
      <c r="C24" s="2">
        <v>1</v>
      </c>
      <c r="D24" s="76">
        <f>1+Annual_License_Fee_Increase</f>
        <v>1.05</v>
      </c>
      <c r="E24" s="76">
        <f t="shared" ref="E24:J24" si="2">ROUND(D24+(D24*Annual_License_Fee_Increase),2)</f>
        <v>1.1000000000000001</v>
      </c>
      <c r="F24" s="76">
        <f t="shared" si="2"/>
        <v>1.1599999999999999</v>
      </c>
      <c r="G24" s="76">
        <f t="shared" si="2"/>
        <v>1.22</v>
      </c>
      <c r="H24" s="76">
        <f t="shared" si="2"/>
        <v>1.28</v>
      </c>
      <c r="I24" s="76">
        <f t="shared" si="2"/>
        <v>1.34</v>
      </c>
      <c r="J24" s="76">
        <f t="shared" si="2"/>
        <v>1.41</v>
      </c>
      <c r="K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37"/>
  <sheetViews>
    <sheetView zoomScaleNormal="100" workbookViewId="0">
      <pane xSplit="3" ySplit="3" topLeftCell="CB4" activePane="bottomRight" state="frozen"/>
      <selection pane="topRight" activeCell="D1" sqref="D1"/>
      <selection pane="bottomLeft" activeCell="A3" sqref="A3"/>
      <selection pane="bottomRight" activeCell="B20" sqref="B4:B20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87" width="9.140625" style="10" customWidth="1"/>
    <col min="88" max="16384" width="9.140625" style="10"/>
  </cols>
  <sheetData>
    <row r="1" spans="1:247" ht="18" x14ac:dyDescent="0.25">
      <c r="A1" s="385"/>
      <c r="B1" s="460"/>
      <c r="C1" s="395"/>
      <c r="D1" s="457"/>
      <c r="E1" s="457"/>
      <c r="F1" s="457"/>
      <c r="G1" s="457"/>
      <c r="H1" s="457"/>
      <c r="I1" s="457"/>
      <c r="J1" s="458" t="s">
        <v>463</v>
      </c>
      <c r="K1" s="457"/>
      <c r="L1" s="457"/>
      <c r="M1" s="457"/>
      <c r="N1" s="457"/>
      <c r="O1" s="472"/>
      <c r="P1" s="471"/>
      <c r="Q1" s="471"/>
      <c r="R1" s="471"/>
      <c r="S1" s="471"/>
      <c r="T1" s="471"/>
      <c r="U1" s="471"/>
      <c r="V1" s="459" t="s">
        <v>462</v>
      </c>
      <c r="W1" s="471"/>
      <c r="X1" s="471"/>
      <c r="Y1" s="471"/>
      <c r="Z1" s="471"/>
      <c r="AA1" s="473"/>
      <c r="AB1" s="455"/>
      <c r="AC1" s="455"/>
      <c r="AD1" s="455"/>
      <c r="AE1" s="455"/>
      <c r="AF1" s="455"/>
      <c r="AG1" s="455"/>
      <c r="AH1" s="456" t="s">
        <v>461</v>
      </c>
      <c r="AI1" s="455"/>
      <c r="AJ1" s="455"/>
      <c r="AK1" s="455"/>
      <c r="AL1" s="455"/>
      <c r="AM1" s="474"/>
      <c r="AN1" s="453"/>
      <c r="AO1" s="453"/>
      <c r="AP1" s="453"/>
      <c r="AQ1" s="453"/>
      <c r="AR1" s="453"/>
      <c r="AS1" s="453"/>
      <c r="AT1" s="454" t="s">
        <v>460</v>
      </c>
      <c r="AU1" s="453"/>
      <c r="AV1" s="453"/>
      <c r="AW1" s="453"/>
      <c r="AX1" s="453"/>
      <c r="AY1" s="475"/>
      <c r="AZ1" s="451"/>
      <c r="BA1" s="451"/>
      <c r="BB1" s="451"/>
      <c r="BC1" s="451"/>
      <c r="BD1" s="451"/>
      <c r="BE1" s="451"/>
      <c r="BF1" s="452" t="s">
        <v>459</v>
      </c>
      <c r="BG1" s="451"/>
      <c r="BH1" s="451"/>
      <c r="BI1" s="451"/>
      <c r="BJ1" s="451"/>
      <c r="BK1" s="476"/>
      <c r="BL1" s="391"/>
      <c r="BM1" s="391"/>
      <c r="BN1" s="391"/>
      <c r="BO1" s="391"/>
      <c r="BP1" s="391"/>
      <c r="BQ1" s="391"/>
      <c r="BR1" s="396" t="s">
        <v>319</v>
      </c>
      <c r="BS1" s="391"/>
      <c r="BT1" s="391"/>
      <c r="BU1" s="391"/>
      <c r="BV1" s="391"/>
      <c r="BW1" s="397"/>
      <c r="BX1" s="136"/>
      <c r="BY1" s="136"/>
      <c r="BZ1" s="136"/>
      <c r="CA1" s="136"/>
      <c r="CB1" s="136"/>
      <c r="CC1" s="136"/>
      <c r="CD1" s="398" t="s">
        <v>320</v>
      </c>
      <c r="CE1" s="136"/>
      <c r="CF1" s="136"/>
      <c r="CG1" s="136"/>
      <c r="CH1" s="136"/>
      <c r="CI1" s="478"/>
      <c r="CJ1" s="116"/>
      <c r="CK1" s="116"/>
      <c r="CL1" s="116"/>
      <c r="CM1" s="116"/>
      <c r="CN1" s="116"/>
      <c r="CO1" s="116"/>
      <c r="CP1" s="117" t="s">
        <v>321</v>
      </c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 t="s">
        <v>322</v>
      </c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 t="s">
        <v>323</v>
      </c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 t="s">
        <v>324</v>
      </c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 t="s">
        <v>325</v>
      </c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  <c r="GB1" s="116"/>
      <c r="GC1" s="116"/>
      <c r="GD1" s="116"/>
      <c r="GE1" s="116"/>
      <c r="GF1" s="116"/>
      <c r="GG1" s="116"/>
      <c r="GH1" s="117"/>
      <c r="GI1" s="116"/>
      <c r="GJ1" s="116"/>
      <c r="GK1" s="116"/>
      <c r="GL1" s="116"/>
      <c r="GM1" s="118"/>
      <c r="GN1" s="116"/>
      <c r="GO1" s="116"/>
      <c r="GP1" s="116"/>
      <c r="GQ1" s="116"/>
      <c r="GR1" s="116"/>
      <c r="GS1" s="116"/>
      <c r="GT1" s="117"/>
      <c r="GU1" s="116"/>
      <c r="GV1" s="116"/>
      <c r="GW1" s="116"/>
      <c r="GX1" s="116"/>
      <c r="GY1" s="118"/>
      <c r="GZ1" s="116"/>
      <c r="HA1" s="116"/>
      <c r="HB1" s="116"/>
      <c r="HC1" s="116"/>
      <c r="HD1" s="116"/>
      <c r="HE1" s="116"/>
      <c r="HF1" s="117"/>
      <c r="HG1" s="116"/>
      <c r="HH1" s="116"/>
      <c r="HI1" s="116"/>
      <c r="HJ1" s="116"/>
      <c r="HK1" s="118"/>
      <c r="HL1" s="116"/>
      <c r="HM1" s="116"/>
      <c r="HN1" s="116"/>
      <c r="HO1" s="116"/>
      <c r="HP1" s="116"/>
      <c r="HQ1" s="116"/>
      <c r="HR1" s="117"/>
      <c r="HS1" s="116"/>
      <c r="HT1" s="116"/>
      <c r="HU1" s="116"/>
      <c r="HV1" s="116"/>
      <c r="HW1" s="118"/>
      <c r="HX1" s="116"/>
      <c r="HY1" s="116"/>
      <c r="HZ1" s="116"/>
      <c r="IA1" s="116"/>
      <c r="IB1" s="116"/>
      <c r="IC1" s="116"/>
      <c r="ID1" s="117"/>
      <c r="IE1" s="116"/>
      <c r="IF1" s="116"/>
      <c r="IG1" s="116"/>
      <c r="IH1" s="116"/>
      <c r="II1" s="118"/>
    </row>
    <row r="2" spans="1:24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0"/>
      <c r="Q2" s="111" t="s">
        <v>334</v>
      </c>
      <c r="R2" s="111"/>
      <c r="S2" s="112"/>
      <c r="T2" s="113" t="s">
        <v>335</v>
      </c>
      <c r="U2" s="113"/>
      <c r="V2" s="114"/>
      <c r="W2" s="111" t="s">
        <v>336</v>
      </c>
      <c r="X2" s="111"/>
      <c r="Y2" s="112"/>
      <c r="Z2" s="113" t="s">
        <v>337</v>
      </c>
      <c r="AA2" s="115"/>
      <c r="AB2" s="110"/>
      <c r="AC2" s="111" t="s">
        <v>334</v>
      </c>
      <c r="AD2" s="111"/>
      <c r="AE2" s="112"/>
      <c r="AF2" s="113" t="s">
        <v>335</v>
      </c>
      <c r="AG2" s="113"/>
      <c r="AH2" s="114"/>
      <c r="AI2" s="111" t="s">
        <v>336</v>
      </c>
      <c r="AJ2" s="111"/>
      <c r="AK2" s="112"/>
      <c r="AL2" s="113" t="s">
        <v>337</v>
      </c>
      <c r="AM2" s="115"/>
      <c r="AN2" s="110"/>
      <c r="AO2" s="111" t="s">
        <v>334</v>
      </c>
      <c r="AP2" s="111"/>
      <c r="AQ2" s="112"/>
      <c r="AR2" s="113" t="s">
        <v>335</v>
      </c>
      <c r="AS2" s="113"/>
      <c r="AT2" s="114"/>
      <c r="AU2" s="111" t="s">
        <v>336</v>
      </c>
      <c r="AV2" s="111"/>
      <c r="AW2" s="112"/>
      <c r="AX2" s="113" t="s">
        <v>337</v>
      </c>
      <c r="AY2" s="115"/>
      <c r="AZ2" s="111"/>
      <c r="BA2" s="111" t="s">
        <v>338</v>
      </c>
      <c r="BB2" s="111"/>
      <c r="BC2" s="112"/>
      <c r="BD2" s="113" t="s">
        <v>339</v>
      </c>
      <c r="BE2" s="113"/>
      <c r="BF2" s="114"/>
      <c r="BG2" s="111" t="s">
        <v>340</v>
      </c>
      <c r="BH2" s="111"/>
      <c r="BI2" s="112"/>
      <c r="BJ2" s="113" t="s">
        <v>341</v>
      </c>
      <c r="BK2" s="477"/>
      <c r="BL2" s="111"/>
      <c r="BM2" s="111" t="s">
        <v>334</v>
      </c>
      <c r="BN2" s="111"/>
      <c r="BO2" s="112"/>
      <c r="BP2" s="113" t="s">
        <v>335</v>
      </c>
      <c r="BQ2" s="113"/>
      <c r="BR2" s="114"/>
      <c r="BS2" s="111" t="s">
        <v>336</v>
      </c>
      <c r="BT2" s="111"/>
      <c r="BU2" s="112"/>
      <c r="BV2" s="113" t="s">
        <v>337</v>
      </c>
      <c r="BW2" s="115"/>
      <c r="BX2" s="111"/>
      <c r="BY2" s="111" t="s">
        <v>338</v>
      </c>
      <c r="BZ2" s="111"/>
      <c r="CA2" s="112"/>
      <c r="CB2" s="113" t="s">
        <v>339</v>
      </c>
      <c r="CC2" s="113"/>
      <c r="CD2" s="114"/>
      <c r="CE2" s="111" t="s">
        <v>340</v>
      </c>
      <c r="CF2" s="111"/>
      <c r="CG2" s="112"/>
      <c r="CH2" s="113" t="s">
        <v>341</v>
      </c>
      <c r="CI2" s="479"/>
      <c r="CJ2" s="111"/>
      <c r="CK2" s="111" t="s">
        <v>29</v>
      </c>
      <c r="CL2" s="111"/>
      <c r="CM2" s="112"/>
      <c r="CN2" s="113" t="s">
        <v>30</v>
      </c>
      <c r="CO2" s="113"/>
      <c r="CP2" s="114"/>
      <c r="CQ2" s="111" t="s">
        <v>31</v>
      </c>
      <c r="CR2" s="111"/>
      <c r="CS2" s="112"/>
      <c r="CT2" s="113" t="s">
        <v>32</v>
      </c>
      <c r="CU2" s="115"/>
      <c r="CV2" s="111"/>
      <c r="CW2" s="111" t="s">
        <v>33</v>
      </c>
      <c r="CX2" s="111"/>
      <c r="CY2" s="112"/>
      <c r="CZ2" s="113" t="s">
        <v>34</v>
      </c>
      <c r="DA2" s="113"/>
      <c r="DB2" s="114"/>
      <c r="DC2" s="111" t="s">
        <v>35</v>
      </c>
      <c r="DD2" s="111"/>
      <c r="DE2" s="112"/>
      <c r="DF2" s="113" t="s">
        <v>36</v>
      </c>
      <c r="DG2" s="115"/>
      <c r="DH2" s="111"/>
      <c r="DI2" s="111" t="s">
        <v>37</v>
      </c>
      <c r="DJ2" s="111"/>
      <c r="DK2" s="112"/>
      <c r="DL2" s="113" t="s">
        <v>38</v>
      </c>
      <c r="DM2" s="113"/>
      <c r="DN2" s="114"/>
      <c r="DO2" s="111" t="s">
        <v>39</v>
      </c>
      <c r="DP2" s="111"/>
      <c r="DQ2" s="112"/>
      <c r="DR2" s="113" t="s">
        <v>40</v>
      </c>
      <c r="DS2" s="115"/>
      <c r="DT2" s="111"/>
      <c r="DU2" s="111" t="s">
        <v>41</v>
      </c>
      <c r="DV2" s="111"/>
      <c r="DW2" s="112"/>
      <c r="DX2" s="113" t="s">
        <v>42</v>
      </c>
      <c r="DY2" s="113"/>
      <c r="DZ2" s="114"/>
      <c r="EA2" s="111" t="s">
        <v>43</v>
      </c>
      <c r="EB2" s="111"/>
      <c r="EC2" s="112"/>
      <c r="ED2" s="113" t="s">
        <v>44</v>
      </c>
      <c r="EE2" s="115"/>
      <c r="EF2" s="111"/>
      <c r="EG2" s="111" t="s">
        <v>45</v>
      </c>
      <c r="EH2" s="111"/>
      <c r="EI2" s="112"/>
      <c r="EJ2" s="113" t="s">
        <v>46</v>
      </c>
      <c r="EK2" s="113"/>
      <c r="EL2" s="114"/>
      <c r="EM2" s="111" t="s">
        <v>47</v>
      </c>
      <c r="EN2" s="111"/>
      <c r="EO2" s="112"/>
      <c r="EP2" s="113" t="s">
        <v>48</v>
      </c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111"/>
      <c r="GC2" s="111"/>
      <c r="GD2" s="111"/>
      <c r="GE2" s="112"/>
      <c r="GF2" s="113"/>
      <c r="GG2" s="113"/>
      <c r="GH2" s="114"/>
      <c r="GI2" s="111"/>
      <c r="GJ2" s="111"/>
      <c r="GK2" s="112"/>
      <c r="GL2" s="113"/>
      <c r="GM2" s="115"/>
      <c r="GN2" s="111"/>
      <c r="GO2" s="111"/>
      <c r="GP2" s="111"/>
      <c r="GQ2" s="112"/>
      <c r="GR2" s="113"/>
      <c r="GS2" s="113"/>
      <c r="GT2" s="114"/>
      <c r="GU2" s="111"/>
      <c r="GV2" s="111"/>
      <c r="GW2" s="112"/>
      <c r="GX2" s="113"/>
      <c r="GY2" s="115"/>
      <c r="GZ2" s="111"/>
      <c r="HA2" s="111"/>
      <c r="HB2" s="111"/>
      <c r="HC2" s="112"/>
      <c r="HD2" s="113"/>
      <c r="HE2" s="113"/>
      <c r="HF2" s="114"/>
      <c r="HG2" s="111"/>
      <c r="HH2" s="111"/>
      <c r="HI2" s="112"/>
      <c r="HJ2" s="113"/>
      <c r="HK2" s="115"/>
      <c r="HL2" s="111"/>
      <c r="HM2" s="111"/>
      <c r="HN2" s="111"/>
      <c r="HO2" s="112"/>
      <c r="HP2" s="113"/>
      <c r="HQ2" s="113"/>
      <c r="HR2" s="114"/>
      <c r="HS2" s="111"/>
      <c r="HT2" s="111"/>
      <c r="HU2" s="112"/>
      <c r="HV2" s="113"/>
      <c r="HW2" s="115"/>
      <c r="HX2" s="111"/>
      <c r="HY2" s="111"/>
      <c r="HZ2" s="111"/>
      <c r="IA2" s="112"/>
      <c r="IB2" s="113"/>
      <c r="IC2" s="113"/>
      <c r="ID2" s="114"/>
      <c r="IE2" s="111"/>
      <c r="IF2" s="111"/>
      <c r="IG2" s="112"/>
      <c r="IH2" s="113"/>
      <c r="II2" s="115"/>
      <c r="IJ2" s="22"/>
      <c r="IK2" s="23"/>
      <c r="IL2" s="23"/>
      <c r="IM2" s="24"/>
    </row>
    <row r="3" spans="1:24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49</v>
      </c>
      <c r="Q3" s="12" t="s">
        <v>50</v>
      </c>
      <c r="R3" s="12" t="s">
        <v>51</v>
      </c>
      <c r="S3" s="14" t="s">
        <v>52</v>
      </c>
      <c r="T3" s="12" t="s">
        <v>53</v>
      </c>
      <c r="U3" s="12" t="s">
        <v>54</v>
      </c>
      <c r="V3" s="14" t="s">
        <v>55</v>
      </c>
      <c r="W3" s="12" t="s">
        <v>56</v>
      </c>
      <c r="X3" s="12" t="s">
        <v>57</v>
      </c>
      <c r="Y3" s="14" t="s">
        <v>58</v>
      </c>
      <c r="Z3" s="12" t="s">
        <v>59</v>
      </c>
      <c r="AA3" s="19" t="s">
        <v>60</v>
      </c>
      <c r="AB3" s="18" t="s">
        <v>49</v>
      </c>
      <c r="AC3" s="12" t="s">
        <v>50</v>
      </c>
      <c r="AD3" s="12" t="s">
        <v>51</v>
      </c>
      <c r="AE3" s="14" t="s">
        <v>52</v>
      </c>
      <c r="AF3" s="12" t="s">
        <v>53</v>
      </c>
      <c r="AG3" s="12" t="s">
        <v>54</v>
      </c>
      <c r="AH3" s="14" t="s">
        <v>55</v>
      </c>
      <c r="AI3" s="12" t="s">
        <v>56</v>
      </c>
      <c r="AJ3" s="12" t="s">
        <v>57</v>
      </c>
      <c r="AK3" s="14" t="s">
        <v>58</v>
      </c>
      <c r="AL3" s="12" t="s">
        <v>59</v>
      </c>
      <c r="AM3" s="19" t="s">
        <v>60</v>
      </c>
      <c r="AN3" s="18" t="s">
        <v>49</v>
      </c>
      <c r="AO3" s="12" t="s">
        <v>50</v>
      </c>
      <c r="AP3" s="12" t="s">
        <v>51</v>
      </c>
      <c r="AQ3" s="14" t="s">
        <v>52</v>
      </c>
      <c r="AR3" s="12" t="s">
        <v>53</v>
      </c>
      <c r="AS3" s="12" t="s">
        <v>54</v>
      </c>
      <c r="AT3" s="14" t="s">
        <v>55</v>
      </c>
      <c r="AU3" s="12" t="s">
        <v>56</v>
      </c>
      <c r="AV3" s="12" t="s">
        <v>57</v>
      </c>
      <c r="AW3" s="14" t="s">
        <v>58</v>
      </c>
      <c r="AX3" s="12" t="s">
        <v>59</v>
      </c>
      <c r="AY3" s="19" t="s">
        <v>60</v>
      </c>
      <c r="AZ3" s="18" t="s">
        <v>61</v>
      </c>
      <c r="BA3" s="12" t="s">
        <v>62</v>
      </c>
      <c r="BB3" s="12" t="s">
        <v>63</v>
      </c>
      <c r="BC3" s="14" t="s">
        <v>64</v>
      </c>
      <c r="BD3" s="12" t="s">
        <v>65</v>
      </c>
      <c r="BE3" s="12" t="s">
        <v>66</v>
      </c>
      <c r="BF3" s="14" t="s">
        <v>67</v>
      </c>
      <c r="BG3" s="12" t="s">
        <v>68</v>
      </c>
      <c r="BH3" s="12" t="s">
        <v>69</v>
      </c>
      <c r="BI3" s="14" t="s">
        <v>70</v>
      </c>
      <c r="BJ3" s="12" t="s">
        <v>71</v>
      </c>
      <c r="BK3" s="461" t="s">
        <v>72</v>
      </c>
      <c r="BL3" s="18" t="s">
        <v>49</v>
      </c>
      <c r="BM3" s="12" t="s">
        <v>50</v>
      </c>
      <c r="BN3" s="12" t="s">
        <v>51</v>
      </c>
      <c r="BO3" s="14" t="s">
        <v>52</v>
      </c>
      <c r="BP3" s="12" t="s">
        <v>53</v>
      </c>
      <c r="BQ3" s="12" t="s">
        <v>54</v>
      </c>
      <c r="BR3" s="14" t="s">
        <v>55</v>
      </c>
      <c r="BS3" s="12" t="s">
        <v>56</v>
      </c>
      <c r="BT3" s="12" t="s">
        <v>57</v>
      </c>
      <c r="BU3" s="14" t="s">
        <v>58</v>
      </c>
      <c r="BV3" s="12" t="s">
        <v>59</v>
      </c>
      <c r="BW3" s="19" t="s">
        <v>60</v>
      </c>
      <c r="BX3" s="18" t="s">
        <v>61</v>
      </c>
      <c r="BY3" s="12" t="s">
        <v>62</v>
      </c>
      <c r="BZ3" s="12" t="s">
        <v>63</v>
      </c>
      <c r="CA3" s="14" t="s">
        <v>64</v>
      </c>
      <c r="CB3" s="12" t="s">
        <v>65</v>
      </c>
      <c r="CC3" s="12" t="s">
        <v>66</v>
      </c>
      <c r="CD3" s="14" t="s">
        <v>67</v>
      </c>
      <c r="CE3" s="12" t="s">
        <v>68</v>
      </c>
      <c r="CF3" s="12" t="s">
        <v>69</v>
      </c>
      <c r="CG3" s="14" t="s">
        <v>70</v>
      </c>
      <c r="CH3" s="12" t="s">
        <v>71</v>
      </c>
      <c r="CI3" s="466" t="s">
        <v>72</v>
      </c>
      <c r="CJ3" s="18" t="s">
        <v>73</v>
      </c>
      <c r="CK3" s="12" t="s">
        <v>74</v>
      </c>
      <c r="CL3" s="12" t="s">
        <v>75</v>
      </c>
      <c r="CM3" s="14" t="s">
        <v>76</v>
      </c>
      <c r="CN3" s="12" t="s">
        <v>77</v>
      </c>
      <c r="CO3" s="12" t="s">
        <v>78</v>
      </c>
      <c r="CP3" s="14" t="s">
        <v>79</v>
      </c>
      <c r="CQ3" s="12" t="s">
        <v>80</v>
      </c>
      <c r="CR3" s="12" t="s">
        <v>81</v>
      </c>
      <c r="CS3" s="14" t="s">
        <v>82</v>
      </c>
      <c r="CT3" s="12" t="s">
        <v>83</v>
      </c>
      <c r="CU3" s="19" t="s">
        <v>84</v>
      </c>
      <c r="CV3" s="18" t="s">
        <v>85</v>
      </c>
      <c r="CW3" s="12" t="s">
        <v>86</v>
      </c>
      <c r="CX3" s="12" t="s">
        <v>87</v>
      </c>
      <c r="CY3" s="14" t="s">
        <v>88</v>
      </c>
      <c r="CZ3" s="12" t="s">
        <v>89</v>
      </c>
      <c r="DA3" s="12" t="s">
        <v>90</v>
      </c>
      <c r="DB3" s="14" t="s">
        <v>91</v>
      </c>
      <c r="DC3" s="12" t="s">
        <v>92</v>
      </c>
      <c r="DD3" s="12" t="s">
        <v>93</v>
      </c>
      <c r="DE3" s="14" t="s">
        <v>94</v>
      </c>
      <c r="DF3" s="12" t="s">
        <v>95</v>
      </c>
      <c r="DG3" s="19" t="s">
        <v>96</v>
      </c>
      <c r="DH3" s="18" t="s">
        <v>97</v>
      </c>
      <c r="DI3" s="12" t="s">
        <v>98</v>
      </c>
      <c r="DJ3" s="12" t="s">
        <v>99</v>
      </c>
      <c r="DK3" s="14" t="s">
        <v>100</v>
      </c>
      <c r="DL3" s="12" t="s">
        <v>101</v>
      </c>
      <c r="DM3" s="12" t="s">
        <v>102</v>
      </c>
      <c r="DN3" s="14" t="s">
        <v>103</v>
      </c>
      <c r="DO3" s="12" t="s">
        <v>104</v>
      </c>
      <c r="DP3" s="12" t="s">
        <v>105</v>
      </c>
      <c r="DQ3" s="14" t="s">
        <v>106</v>
      </c>
      <c r="DR3" s="12" t="s">
        <v>107</v>
      </c>
      <c r="DS3" s="19" t="s">
        <v>108</v>
      </c>
      <c r="DT3" s="18" t="s">
        <v>199</v>
      </c>
      <c r="DU3" s="12" t="s">
        <v>200</v>
      </c>
      <c r="DV3" s="12" t="s">
        <v>201</v>
      </c>
      <c r="DW3" s="14" t="s">
        <v>202</v>
      </c>
      <c r="DX3" s="12" t="s">
        <v>203</v>
      </c>
      <c r="DY3" s="12" t="s">
        <v>204</v>
      </c>
      <c r="DZ3" s="14" t="s">
        <v>205</v>
      </c>
      <c r="EA3" s="12" t="s">
        <v>206</v>
      </c>
      <c r="EB3" s="12" t="s">
        <v>207</v>
      </c>
      <c r="EC3" s="14" t="s">
        <v>208</v>
      </c>
      <c r="ED3" s="12" t="s">
        <v>209</v>
      </c>
      <c r="EE3" s="19" t="s">
        <v>210</v>
      </c>
      <c r="EF3" s="18" t="s">
        <v>211</v>
      </c>
      <c r="EG3" s="12" t="s">
        <v>212</v>
      </c>
      <c r="EH3" s="12" t="s">
        <v>213</v>
      </c>
      <c r="EI3" s="14" t="s">
        <v>214</v>
      </c>
      <c r="EJ3" s="12" t="s">
        <v>215</v>
      </c>
      <c r="EK3" s="12" t="s">
        <v>216</v>
      </c>
      <c r="EL3" s="14" t="s">
        <v>217</v>
      </c>
      <c r="EM3" s="12" t="s">
        <v>218</v>
      </c>
      <c r="EN3" s="12" t="s">
        <v>219</v>
      </c>
      <c r="EO3" s="14" t="s">
        <v>220</v>
      </c>
      <c r="EP3" s="12" t="s">
        <v>221</v>
      </c>
      <c r="EQ3" s="19" t="s">
        <v>222</v>
      </c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  <c r="GH3" s="14"/>
      <c r="GK3" s="14"/>
      <c r="GM3" s="19"/>
      <c r="GN3" s="18"/>
      <c r="GQ3" s="14"/>
      <c r="GT3" s="14"/>
      <c r="GW3" s="14"/>
      <c r="GY3" s="19"/>
      <c r="GZ3" s="18"/>
      <c r="HC3" s="14"/>
      <c r="HF3" s="14"/>
      <c r="HI3" s="14"/>
      <c r="HK3" s="19"/>
      <c r="HL3" s="18"/>
      <c r="HO3" s="14"/>
      <c r="HR3" s="14"/>
      <c r="HU3" s="14"/>
      <c r="HW3" s="19"/>
      <c r="HX3" s="18"/>
      <c r="IA3" s="14"/>
      <c r="ID3" s="14"/>
      <c r="IG3" s="14"/>
      <c r="II3" s="19"/>
      <c r="IJ3" s="18"/>
      <c r="IM3" s="14"/>
    </row>
    <row r="4" spans="1:247" s="32" customFormat="1" ht="17.25" thickTop="1" x14ac:dyDescent="0.25">
      <c r="B4" s="30" t="str">
        <f>'MD - IMP'!B64</f>
        <v>MSTR</v>
      </c>
      <c r="C4" s="31"/>
      <c r="D4" s="389">
        <f ca="1">IF(COLUMN(Y3Q1_Reference)-COLUMN()&gt;3*'MD - IMP'!$D64,0,OFFSET('IMP HR - Promotions Quarterly'!$AB4,0,(('MD - IMP'!$D64)*3)-(COLUMN(Y3Q1_Reference)-COLUMN()),1,1))</f>
        <v>0</v>
      </c>
      <c r="E4" s="389">
        <f ca="1">IF(COLUMN(Y3Q1_Reference)-COLUMN()&gt;3*'MD - IMP'!$D64,0,OFFSET('IMP HR - Promotions Quarterly'!$AB4,0,(('MD - IMP'!$D64)*3)-(COLUMN(Y3Q1_Reference)-COLUMN()),1,1))</f>
        <v>0</v>
      </c>
      <c r="F4" s="389">
        <f ca="1">IF(COLUMN(Y3Q1_Reference)-COLUMN()&gt;3*'MD - IMP'!$D64,0,OFFSET('IMP HR - Promotions Quarterly'!$AB4,0,(('MD - IMP'!$D64)*3)-(COLUMN(Y3Q1_Reference)-COLUMN()),1,1))</f>
        <v>0</v>
      </c>
      <c r="G4" s="392">
        <f ca="1">IF(COLUMN(Y3Q1_Reference)-COLUMN()&gt;3*'MD - IMP'!$D64,0,OFFSET('IMP HR - Promotions Quarterly'!$AB4,0,(('MD - IMP'!$D64)*3)-(COLUMN(Y3Q1_Reference)-COLUMN()),1,1))</f>
        <v>0</v>
      </c>
      <c r="H4" s="389">
        <f ca="1">IF(COLUMN(Y3Q1_Reference)-COLUMN()&gt;3*'MD - IMP'!$D64,0,OFFSET('IMP HR - Promotions Quarterly'!$AB4,0,(('MD - IMP'!$D64)*3)-(COLUMN(Y3Q1_Reference)-COLUMN()),1,1))</f>
        <v>0</v>
      </c>
      <c r="I4" s="389">
        <f ca="1">IF(COLUMN(Y3Q1_Reference)-COLUMN()&gt;3*'MD - IMP'!$D64,0,OFFSET('IMP HR - Promotions Quarterly'!$AB4,0,(('MD - IMP'!$D64)*3)-(COLUMN(Y3Q1_Reference)-COLUMN()),1,1))</f>
        <v>0</v>
      </c>
      <c r="J4" s="392">
        <f ca="1">IF(COLUMN(Y3Q1_Reference)-COLUMN()&gt;3*'MD - IMP'!$D64,0,OFFSET('IMP HR - Promotions Quarterly'!$AB4,0,(('MD - IMP'!$D64)*3)-(COLUMN(Y3Q1_Reference)-COLUMN()),1,1))</f>
        <v>0</v>
      </c>
      <c r="K4" s="389">
        <f ca="1">IF(COLUMN(Y3Q1_Reference)-COLUMN()&gt;3*'MD - IMP'!$D64,0,OFFSET('IMP HR - Promotions Quarterly'!$AB4,0,(('MD - IMP'!$D64)*3)-(COLUMN(Y3Q1_Reference)-COLUMN()),1,1))</f>
        <v>0</v>
      </c>
      <c r="L4" s="389">
        <f ca="1">IF(COLUMN(Y3Q1_Reference)-COLUMN()&gt;3*'MD - IMP'!$D64,0,OFFSET('IMP HR - Promotions Quarterly'!$AB4,0,(('MD - IMP'!$D64)*3)-(COLUMN(Y3Q1_Reference)-COLUMN()),1,1))</f>
        <v>0</v>
      </c>
      <c r="M4" s="392">
        <f ca="1">IF(COLUMN(Y3Q1_Reference)-COLUMN()&gt;3*'MD - IMP'!$D64,0,OFFSET('IMP HR - Promotions Quarterly'!$AB4,0,(('MD - IMP'!$D64)*3)-(COLUMN(Y3Q1_Reference)-COLUMN()),1,1))</f>
        <v>0</v>
      </c>
      <c r="N4" s="389">
        <f ca="1">IF(COLUMN(Y3Q1_Reference)-COLUMN()&gt;3*'MD - IMP'!$D64,0,OFFSET('IMP HR - Promotions Quarterly'!$AB4,0,(('MD - IMP'!$D64)*3)-(COLUMN(Y3Q1_Reference)-COLUMN()),1,1))</f>
        <v>0</v>
      </c>
      <c r="O4" s="393">
        <f ca="1">IF(COLUMN(Y3Q1_Reference)-COLUMN()&gt;3*'MD - IMP'!$D64,0,OFFSET('IMP HR - Promotions Quarterly'!$AB4,0,(('MD - IMP'!$D64)*3)-(COLUMN(Y3Q1_Reference)-COLUMN()),1,1))</f>
        <v>0</v>
      </c>
      <c r="P4" s="389">
        <f ca="1">IF(COLUMN(Y3Q1_Reference)-COLUMN()&gt;3*'MD - IMP'!$D64,0,OFFSET('IMP HR - Promotions Quarterly'!$AB4,0,(('MD - IMP'!$D64)*3)-(COLUMN(Y3Q1_Reference)-COLUMN()),1,1))</f>
        <v>0</v>
      </c>
      <c r="Q4" s="389">
        <f ca="1">IF(COLUMN(Y3Q1_Reference)-COLUMN()&gt;3*'MD - IMP'!$D64,0,OFFSET('IMP HR - Promotions Quarterly'!$AB4,0,(('MD - IMP'!$D64)*3)-(COLUMN(Y3Q1_Reference)-COLUMN()),1,1))</f>
        <v>0</v>
      </c>
      <c r="R4" s="389">
        <f ca="1">IF(COLUMN(Y3Q1_Reference)-COLUMN()&gt;3*'MD - IMP'!$D64,0,OFFSET('IMP HR - Promotions Quarterly'!$AB4,0,(('MD - IMP'!$D64)*3)-(COLUMN(Y3Q1_Reference)-COLUMN()),1,1))</f>
        <v>0</v>
      </c>
      <c r="S4" s="392">
        <f ca="1">IF(COLUMN(Y3Q1_Reference)-COLUMN()&gt;3*'MD - IMP'!$D64,0,OFFSET('IMP HR - Promotions Quarterly'!$AB4,0,(('MD - IMP'!$D64)*3)-(COLUMN(Y3Q1_Reference)-COLUMN()),1,1))</f>
        <v>0</v>
      </c>
      <c r="T4" s="389">
        <f ca="1">IF(COLUMN(Y3Q1_Reference)-COLUMN()&gt;3*'MD - IMP'!$D64,0,OFFSET('IMP HR - Promotions Quarterly'!$AB4,0,(('MD - IMP'!$D64)*3)-(COLUMN(Y3Q1_Reference)-COLUMN()),1,1))</f>
        <v>0</v>
      </c>
      <c r="U4" s="389">
        <f ca="1">IF(COLUMN(Y3Q1_Reference)-COLUMN()&gt;3*'MD - IMP'!$D64,0,OFFSET('IMP HR - Promotions Quarterly'!$AB4,0,(('MD - IMP'!$D64)*3)-(COLUMN(Y3Q1_Reference)-COLUMN()),1,1))</f>
        <v>0</v>
      </c>
      <c r="V4" s="392">
        <f ca="1">IF(COLUMN(Y3Q1_Reference)-COLUMN()&gt;3*'MD - IMP'!$D64,0,OFFSET('IMP HR - Promotions Quarterly'!$AB4,0,(('MD - IMP'!$D64)*3)-(COLUMN(Y3Q1_Reference)-COLUMN()),1,1))</f>
        <v>0</v>
      </c>
      <c r="W4" s="389">
        <f ca="1">IF(COLUMN(Y3Q1_Reference)-COLUMN()&gt;3*'MD - IMP'!$D64,0,OFFSET('IMP HR - Promotions Quarterly'!$AB4,0,(('MD - IMP'!$D64)*3)-(COLUMN(Y3Q1_Reference)-COLUMN()),1,1))</f>
        <v>0</v>
      </c>
      <c r="X4" s="389">
        <f ca="1">IF(COLUMN(Y3Q1_Reference)-COLUMN()&gt;3*'MD - IMP'!$D64,0,OFFSET('IMP HR - Promotions Quarterly'!$AB4,0,(('MD - IMP'!$D64)*3)-(COLUMN(Y3Q1_Reference)-COLUMN()),1,1))</f>
        <v>0</v>
      </c>
      <c r="Y4" s="392">
        <f ca="1">IF(COLUMN(Y3Q1_Reference)-COLUMN()&gt;3*'MD - IMP'!$D64,0,OFFSET('IMP HR - Promotions Quarterly'!$AB4,0,(('MD - IMP'!$D64)*3)-(COLUMN(Y3Q1_Reference)-COLUMN()),1,1))</f>
        <v>0</v>
      </c>
      <c r="Z4" s="389">
        <f ca="1">IF(COLUMN(Y3Q1_Reference)-COLUMN()&gt;3*'MD - IMP'!$D64,0,OFFSET('IMP HR - Promotions Quarterly'!$AB4,0,(('MD - IMP'!$D64)*3)-(COLUMN(Y3Q1_Reference)-COLUMN()),1,1))</f>
        <v>0</v>
      </c>
      <c r="AA4" s="393">
        <f ca="1">IF(COLUMN(Y3Q1_Reference)-COLUMN()&gt;3*'MD - IMP'!$D64,0,OFFSET('IMP HR - Promotions Quarterly'!$AB4,0,(('MD - IMP'!$D64)*3)-(COLUMN(Y3Q1_Reference)-COLUMN()),1,1))</f>
        <v>0</v>
      </c>
      <c r="AB4" s="389">
        <f ca="1">IF(COLUMN(Y3Q1_Reference)-COLUMN()&gt;3*'MD - IMP'!$D64,0,OFFSET('IMP HR - Promotions Quarterly'!$AB4,0,(('MD - IMP'!$D64)*3)-(COLUMN(Y3Q1_Reference)-COLUMN()),1,1))</f>
        <v>1</v>
      </c>
      <c r="AC4" s="389">
        <f ca="1">IF(COLUMN(Y3Q1_Reference)-COLUMN()&gt;3*'MD - IMP'!$D64,0,OFFSET('IMP HR - Promotions Quarterly'!$AB4,0,(('MD - IMP'!$D64)*3)-(COLUMN(Y3Q1_Reference)-COLUMN()),1,1))</f>
        <v>0</v>
      </c>
      <c r="AD4" s="389">
        <f ca="1">IF(COLUMN(Y3Q1_Reference)-COLUMN()&gt;3*'MD - IMP'!$D64,0,OFFSET('IMP HR - Promotions Quarterly'!$AB4,0,(('MD - IMP'!$D64)*3)-(COLUMN(Y3Q1_Reference)-COLUMN()),1,1))</f>
        <v>0</v>
      </c>
      <c r="AE4" s="392">
        <f ca="1">IF(COLUMN(Y3Q1_Reference)-COLUMN()&gt;3*'MD - IMP'!$D64,0,OFFSET('IMP HR - Promotions Quarterly'!$AB4,0,(('MD - IMP'!$D64)*3)-(COLUMN(Y3Q1_Reference)-COLUMN()),1,1))</f>
        <v>0</v>
      </c>
      <c r="AF4" s="389">
        <f ca="1">IF(COLUMN(Y3Q1_Reference)-COLUMN()&gt;3*'MD - IMP'!$D64,0,OFFSET('IMP HR - Promotions Quarterly'!$AB4,0,(('MD - IMP'!$D64)*3)-(COLUMN(Y3Q1_Reference)-COLUMN()),1,1))</f>
        <v>0</v>
      </c>
      <c r="AG4" s="389">
        <f ca="1">IF(COLUMN(Y3Q1_Reference)-COLUMN()&gt;3*'MD - IMP'!$D64,0,OFFSET('IMP HR - Promotions Quarterly'!$AB4,0,(('MD - IMP'!$D64)*3)-(COLUMN(Y3Q1_Reference)-COLUMN()),1,1))</f>
        <v>0</v>
      </c>
      <c r="AH4" s="392">
        <f ca="1">IF(COLUMN(Y3Q1_Reference)-COLUMN()&gt;3*'MD - IMP'!$D64,0,OFFSET('IMP HR - Promotions Quarterly'!$AB4,0,(('MD - IMP'!$D64)*3)-(COLUMN(Y3Q1_Reference)-COLUMN()),1,1))</f>
        <v>0</v>
      </c>
      <c r="AI4" s="389">
        <f ca="1">IF(COLUMN(Y3Q1_Reference)-COLUMN()&gt;3*'MD - IMP'!$D64,0,OFFSET('IMP HR - Promotions Quarterly'!$AB4,0,(('MD - IMP'!$D64)*3)-(COLUMN(Y3Q1_Reference)-COLUMN()),1,1))</f>
        <v>0</v>
      </c>
      <c r="AJ4" s="389">
        <f ca="1">IF(COLUMN(Y3Q1_Reference)-COLUMN()&gt;3*'MD - IMP'!$D64,0,OFFSET('IMP HR - Promotions Quarterly'!$AB4,0,(('MD - IMP'!$D64)*3)-(COLUMN(Y3Q1_Reference)-COLUMN()),1,1))</f>
        <v>0</v>
      </c>
      <c r="AK4" s="392">
        <f ca="1">IF(COLUMN(Y3Q1_Reference)-COLUMN()&gt;3*'MD - IMP'!$D64,0,OFFSET('IMP HR - Promotions Quarterly'!$AB4,0,(('MD - IMP'!$D64)*3)-(COLUMN(Y3Q1_Reference)-COLUMN()),1,1))</f>
        <v>0</v>
      </c>
      <c r="AL4" s="389">
        <f ca="1">IF(COLUMN(Y3Q1_Reference)-COLUMN()&gt;3*'MD - IMP'!$D64,0,OFFSET('IMP HR - Promotions Quarterly'!$AB4,0,(('MD - IMP'!$D64)*3)-(COLUMN(Y3Q1_Reference)-COLUMN()),1,1))</f>
        <v>0</v>
      </c>
      <c r="AM4" s="393">
        <f ca="1">IF(COLUMN(Y3Q1_Reference)-COLUMN()&gt;3*'MD - IMP'!$D64,0,OFFSET('IMP HR - Promotions Quarterly'!$AB4,0,(('MD - IMP'!$D64)*3)-(COLUMN(Y3Q1_Reference)-COLUMN()),1,1))</f>
        <v>0</v>
      </c>
      <c r="AN4" s="389">
        <f ca="1">IF(COLUMN(Y3Q1_Reference)-COLUMN()&gt;3*'MD - IMP'!$D64,0,OFFSET('IMP HR - Promotions Quarterly'!$AB4,0,(('MD - IMP'!$D64)*3)-(COLUMN(Y3Q1_Reference)-COLUMN()),1,1))</f>
        <v>1</v>
      </c>
      <c r="AO4" s="389">
        <f ca="1">IF(COLUMN(Y3Q1_Reference)-COLUMN()&gt;3*'MD - IMP'!$D64,0,OFFSET('IMP HR - Promotions Quarterly'!$AB4,0,(('MD - IMP'!$D64)*3)-(COLUMN(Y3Q1_Reference)-COLUMN()),1,1))</f>
        <v>0</v>
      </c>
      <c r="AP4" s="389">
        <f ca="1">IF(COLUMN(Y3Q1_Reference)-COLUMN()&gt;3*'MD - IMP'!$D64,0,OFFSET('IMP HR - Promotions Quarterly'!$AB4,0,(('MD - IMP'!$D64)*3)-(COLUMN(Y3Q1_Reference)-COLUMN()),1,1))</f>
        <v>0</v>
      </c>
      <c r="AQ4" s="392">
        <f ca="1">IF(COLUMN(Y3Q1_Reference)-COLUMN()&gt;3*'MD - IMP'!$D64,0,OFFSET('IMP HR - Promotions Quarterly'!$AB4,0,(('MD - IMP'!$D64)*3)-(COLUMN(Y3Q1_Reference)-COLUMN()),1,1))</f>
        <v>0</v>
      </c>
      <c r="AR4" s="389">
        <f ca="1">IF(COLUMN(Y3Q1_Reference)-COLUMN()&gt;3*'MD - IMP'!$D64,0,OFFSET('IMP HR - Promotions Quarterly'!$AB4,0,(('MD - IMP'!$D64)*3)-(COLUMN(Y3Q1_Reference)-COLUMN()),1,1))</f>
        <v>0</v>
      </c>
      <c r="AS4" s="389">
        <f ca="1">IF(COLUMN(Y3Q1_Reference)-COLUMN()&gt;3*'MD - IMP'!$D64,0,OFFSET('IMP HR - Promotions Quarterly'!$AB4,0,(('MD - IMP'!$D64)*3)-(COLUMN(Y3Q1_Reference)-COLUMN()),1,1))</f>
        <v>0</v>
      </c>
      <c r="AT4" s="392">
        <f ca="1">IF(COLUMN(Y3Q1_Reference)-COLUMN()&gt;3*'MD - IMP'!$D64,0,OFFSET('IMP HR - Promotions Quarterly'!$AB4,0,(('MD - IMP'!$D64)*3)-(COLUMN(Y3Q1_Reference)-COLUMN()),1,1))</f>
        <v>0</v>
      </c>
      <c r="AU4" s="389">
        <f ca="1">IF(COLUMN(Y3Q1_Reference)-COLUMN()&gt;3*'MD - IMP'!$D64,0,OFFSET('IMP HR - Promotions Quarterly'!$AB4,0,(('MD - IMP'!$D64)*3)-(COLUMN(Y3Q1_Reference)-COLUMN()),1,1))</f>
        <v>0</v>
      </c>
      <c r="AV4" s="389">
        <f ca="1">IF(COLUMN(Y3Q1_Reference)-COLUMN()&gt;3*'MD - IMP'!$D64,0,OFFSET('IMP HR - Promotions Quarterly'!$AB4,0,(('MD - IMP'!$D64)*3)-(COLUMN(Y3Q1_Reference)-COLUMN()),1,1))</f>
        <v>0</v>
      </c>
      <c r="AW4" s="392">
        <f ca="1">IF(COLUMN(Y3Q1_Reference)-COLUMN()&gt;3*'MD - IMP'!$D64,0,OFFSET('IMP HR - Promotions Quarterly'!$AB4,0,(('MD - IMP'!$D64)*3)-(COLUMN(Y3Q1_Reference)-COLUMN()),1,1))</f>
        <v>0</v>
      </c>
      <c r="AX4" s="389">
        <f ca="1">IF(COLUMN(Y3Q1_Reference)-COLUMN()&gt;3*'MD - IMP'!$D64,0,OFFSET('IMP HR - Promotions Quarterly'!$AB4,0,(('MD - IMP'!$D64)*3)-(COLUMN(Y3Q1_Reference)-COLUMN()),1,1))</f>
        <v>0</v>
      </c>
      <c r="AY4" s="393">
        <f ca="1">IF(COLUMN(Y3Q1_Reference)-COLUMN()&gt;3*'MD - IMP'!$D64,0,OFFSET('IMP HR - Promotions Quarterly'!$AB4,0,(('MD - IMP'!$D64)*3)-(COLUMN(Y3Q1_Reference)-COLUMN()),1,1))</f>
        <v>0</v>
      </c>
      <c r="AZ4" s="389">
        <f ca="1">IF(COLUMN(Y3Q1_Reference)-COLUMN()&gt;3*'MD - IMP'!$D64,0,OFFSET('IMP HR - Promotions Quarterly'!$AB4,0,(('MD - IMP'!$D64)*3)-(COLUMN(Y3Q1_Reference)-COLUMN()),1,1))</f>
        <v>0</v>
      </c>
      <c r="BA4" s="389">
        <f ca="1">IF(COLUMN(Y3Q1_Reference)-COLUMN()&gt;3*'MD - IMP'!$D64,0,OFFSET('IMP HR - Promotions Quarterly'!$AB4,0,(('MD - IMP'!$D64)*3)-(COLUMN(Y3Q1_Reference)-COLUMN()),1,1))</f>
        <v>0</v>
      </c>
      <c r="BB4" s="389">
        <f ca="1">IF(COLUMN(Y3Q1_Reference)-COLUMN()&gt;3*'MD - IMP'!$D64,0,OFFSET('IMP HR - Promotions Quarterly'!$AB4,0,(('MD - IMP'!$D64)*3)-(COLUMN(Y3Q1_Reference)-COLUMN()),1,1))</f>
        <v>0</v>
      </c>
      <c r="BC4" s="392">
        <f ca="1">IF(COLUMN(Y3Q1_Reference)-COLUMN()&gt;3*'MD - IMP'!$D64,0,OFFSET('IMP HR - Promotions Quarterly'!$AB4,0,(('MD - IMP'!$D64)*3)-(COLUMN(Y3Q1_Reference)-COLUMN()),1,1))</f>
        <v>2</v>
      </c>
      <c r="BD4" s="389">
        <f ca="1">IF(COLUMN(Y3Q1_Reference)-COLUMN()&gt;3*'MD - IMP'!$D64,0,OFFSET('IMP HR - Promotions Quarterly'!$AB4,0,(('MD - IMP'!$D64)*3)-(COLUMN(Y3Q1_Reference)-COLUMN()),1,1))</f>
        <v>0</v>
      </c>
      <c r="BE4" s="389">
        <f ca="1">IF(COLUMN(Y3Q1_Reference)-COLUMN()&gt;3*'MD - IMP'!$D64,0,OFFSET('IMP HR - Promotions Quarterly'!$AB4,0,(('MD - IMP'!$D64)*3)-(COLUMN(Y3Q1_Reference)-COLUMN()),1,1))</f>
        <v>0</v>
      </c>
      <c r="BF4" s="392">
        <f ca="1">IF(COLUMN(Y3Q1_Reference)-COLUMN()&gt;3*'MD - IMP'!$D64,0,OFFSET('IMP HR - Promotions Quarterly'!$AB4,0,(('MD - IMP'!$D64)*3)-(COLUMN(Y3Q1_Reference)-COLUMN()),1,1))</f>
        <v>0</v>
      </c>
      <c r="BG4" s="389">
        <f ca="1">IF(COLUMN(Y3Q1_Reference)-COLUMN()&gt;3*'MD - IMP'!$D64,0,OFFSET('IMP HR - Promotions Quarterly'!$AB4,0,(('MD - IMP'!$D64)*3)-(COLUMN(Y3Q1_Reference)-COLUMN()),1,1))</f>
        <v>0</v>
      </c>
      <c r="BH4" s="389">
        <f ca="1">IF(COLUMN(Y3Q1_Reference)-COLUMN()&gt;3*'MD - IMP'!$D64,0,OFFSET('IMP HR - Promotions Quarterly'!$AB4,0,(('MD - IMP'!$D64)*3)-(COLUMN(Y3Q1_Reference)-COLUMN()),1,1))</f>
        <v>0</v>
      </c>
      <c r="BI4" s="392">
        <f ca="1">IF(COLUMN(Y3Q1_Reference)-COLUMN()&gt;3*'MD - IMP'!$D64,0,OFFSET('IMP HR - Promotions Quarterly'!$AB4,0,(('MD - IMP'!$D64)*3)-(COLUMN(Y3Q1_Reference)-COLUMN()),1,1))</f>
        <v>0</v>
      </c>
      <c r="BJ4" s="389">
        <f ca="1">IF(COLUMN(Y3Q1_Reference)-COLUMN()&gt;3*'MD - IMP'!$D64,0,OFFSET('IMP HR - Promotions Quarterly'!$AB4,0,(('MD - IMP'!$D64)*3)-(COLUMN(Y3Q1_Reference)-COLUMN()),1,1))</f>
        <v>0</v>
      </c>
      <c r="BK4" s="462">
        <f ca="1">IF(COLUMN(Y3Q1_Reference)-COLUMN()&gt;3*'MD - IMP'!$D64,0,OFFSET('IMP HR - Promotions Quarterly'!$AB4,0,(('MD - IMP'!$D64)*3)-(COLUMN(Y3Q1_Reference)-COLUMN()),1,1))</f>
        <v>0</v>
      </c>
      <c r="BL4" s="481">
        <f ca="1">SUM(D4:BK4)+OFFSET('IMP HR - Promotions Quarterly'!D4,0,(3*'MD - IMP'!$D64),1,1)</f>
        <v>4</v>
      </c>
      <c r="BM4" s="389"/>
      <c r="BN4" s="389"/>
      <c r="BO4" s="392">
        <f ca="1">OFFSET('IMP HR - Promotions Quarterly'!G4,0,(3*'MD - IMP'!$D64),1,1)</f>
        <v>1</v>
      </c>
      <c r="BP4" s="389"/>
      <c r="BQ4" s="389"/>
      <c r="BR4" s="392">
        <f ca="1">OFFSET('IMP HR - Promotions Quarterly'!J4,0,(3*'MD - IMP'!$D64),1,1)</f>
        <v>0</v>
      </c>
      <c r="BS4" s="389">
        <f>'IMP HR - Project Time'!K4</f>
        <v>0</v>
      </c>
      <c r="BT4" s="389">
        <f>'IMP HR - Project Time'!L4</f>
        <v>0</v>
      </c>
      <c r="BU4" s="392">
        <f ca="1">OFFSET('IMP HR - Promotions Quarterly'!M4,0,(3*'MD - IMP'!$D64),1,1)</f>
        <v>0</v>
      </c>
      <c r="BV4" s="389"/>
      <c r="BW4" s="393"/>
      <c r="BX4" s="389">
        <f ca="1">OFFSET('IMP HR - Promotions Quarterly'!P4,0,(3*'MD - IMP'!$D64),1,1)</f>
        <v>0</v>
      </c>
      <c r="BY4" s="389"/>
      <c r="BZ4" s="389"/>
      <c r="CA4" s="392">
        <f ca="1">OFFSET('IMP HR - Promotions Quarterly'!S4,0,(3*'MD - IMP'!$D64),1,1)</f>
        <v>0</v>
      </c>
      <c r="CB4" s="389"/>
      <c r="CC4" s="389"/>
      <c r="CD4" s="392">
        <f ca="1">OFFSET('IMP HR - Promotions Quarterly'!V4,0,(3*'MD - IMP'!$D64),1,1)</f>
        <v>0</v>
      </c>
      <c r="CE4" s="389"/>
      <c r="CF4" s="389"/>
      <c r="CG4" s="392">
        <f ca="1">OFFSET('IMP HR - Promotions Quarterly'!Y4,0,(3*'MD - IMP'!$D64),1,1)</f>
        <v>0</v>
      </c>
      <c r="CH4" s="389"/>
      <c r="CI4" s="467"/>
      <c r="CJ4" s="274">
        <f ca="1">OFFSET('IMP HR - Promotions Quarterly'!AB4,0,(3*'MD - IMP'!$D64),1,1)</f>
        <v>0</v>
      </c>
      <c r="CK4" s="274"/>
      <c r="CL4" s="274"/>
      <c r="CM4" s="275">
        <f ca="1">OFFSET('IMP HR - Promotions Quarterly'!AE4,0,(3*'MD - IMP'!$D64),1,1)</f>
        <v>0</v>
      </c>
      <c r="CN4" s="274"/>
      <c r="CO4" s="274"/>
      <c r="CP4" s="275">
        <f ca="1">OFFSET('IMP HR - Promotions Quarterly'!AH4,0,(3*'MD - IMP'!$D64),1,1)</f>
        <v>0</v>
      </c>
      <c r="CQ4" s="274"/>
      <c r="CR4" s="274"/>
      <c r="CS4" s="275">
        <f ca="1">OFFSET('IMP HR - Promotions Quarterly'!AK4,0,(3*'MD - IMP'!$D64),1,1)</f>
        <v>0</v>
      </c>
      <c r="CT4" s="274"/>
      <c r="CU4" s="276"/>
      <c r="CV4" s="274">
        <f ca="1">OFFSET('IMP HR - Promotions Quarterly'!AN4,0,(3*'MD - IMP'!$D64),1,1)</f>
        <v>0</v>
      </c>
      <c r="CW4" s="274"/>
      <c r="CX4" s="274"/>
      <c r="CY4" s="275">
        <f ca="1">OFFSET('IMP HR - Promotions Quarterly'!AQ4,0,(3*'MD - IMP'!$D64),1,1)</f>
        <v>0</v>
      </c>
      <c r="CZ4" s="274"/>
      <c r="DA4" s="274"/>
      <c r="DB4" s="275">
        <f ca="1">OFFSET('IMP HR - Promotions Quarterly'!AT4,0,(3*'MD - IMP'!$D64),1,1)</f>
        <v>0</v>
      </c>
      <c r="DC4" s="274"/>
      <c r="DD4" s="274"/>
      <c r="DE4" s="275">
        <f ca="1">OFFSET('IMP HR - Promotions Quarterly'!AW4,0,(3*'MD - IMP'!$D64),1,1)</f>
        <v>0</v>
      </c>
      <c r="DF4" s="274"/>
      <c r="DG4" s="276"/>
      <c r="DH4" s="274">
        <f ca="1">OFFSET('IMP HR - Promotions Quarterly'!AZ4,0,(3*'MD - IMP'!$D64),1,1)</f>
        <v>0</v>
      </c>
      <c r="DI4" s="274"/>
      <c r="DJ4" s="274"/>
      <c r="DK4" s="275">
        <f ca="1">OFFSET('IMP HR - Promotions Quarterly'!BC4,0,(3*'MD - IMP'!$D64),1,1)</f>
        <v>0</v>
      </c>
      <c r="DL4" s="274"/>
      <c r="DM4" s="274"/>
      <c r="DN4" s="275">
        <f ca="1">OFFSET('IMP HR - Promotions Quarterly'!BF4,0,(3*'MD - IMP'!$D64),1,1)</f>
        <v>0</v>
      </c>
      <c r="DO4" s="274"/>
      <c r="DP4" s="274"/>
      <c r="DQ4" s="275">
        <f ca="1">OFFSET('IMP HR - Promotions Quarterly'!BI4,0,(3*'MD - IMP'!$D64),1,1)</f>
        <v>0</v>
      </c>
      <c r="DR4" s="274"/>
      <c r="DS4" s="276"/>
      <c r="DT4" s="274">
        <f ca="1">OFFSET('IMP HR - Promotions Quarterly'!BL4,0,(3*'MD - IMP'!$D64),1,1)</f>
        <v>0</v>
      </c>
      <c r="DU4" s="274"/>
      <c r="DV4" s="274"/>
      <c r="DW4" s="275">
        <f ca="1">OFFSET('IMP HR - Promotions Quarterly'!BO4,0,(3*'MD - IMP'!$D64),1,1)</f>
        <v>0</v>
      </c>
      <c r="DX4" s="274"/>
      <c r="DY4" s="274"/>
      <c r="DZ4" s="275">
        <f ca="1">OFFSET('IMP HR - Promotions Quarterly'!BR4,0,(3*'MD - IMP'!$D64),1,1)</f>
        <v>0</v>
      </c>
      <c r="EA4" s="274"/>
      <c r="EB4" s="274"/>
      <c r="EC4" s="275">
        <f ca="1">OFFSET('IMP HR - Promotions Quarterly'!BU4,0,(3*'MD - IMP'!$D64),1,1)</f>
        <v>0</v>
      </c>
      <c r="ED4" s="274"/>
      <c r="EE4" s="276"/>
      <c r="EF4" s="274">
        <f ca="1">OFFSET('IMP HR - Promotions Quarterly'!BX4,0,(3*'MD - IMP'!$D64),1,1)</f>
        <v>0</v>
      </c>
      <c r="EG4" s="274"/>
      <c r="EH4" s="274"/>
      <c r="EI4" s="275">
        <f ca="1">OFFSET('IMP HR - Promotions Quarterly'!CA4,0,(3*'MD - IMP'!$D64),1,1)</f>
        <v>0</v>
      </c>
      <c r="EJ4" s="274"/>
      <c r="EK4" s="274"/>
      <c r="EL4" s="275">
        <f ca="1">OFFSET('IMP HR - Promotions Quarterly'!CD4,0,(3*'MD - IMP'!$D64),1,1)</f>
        <v>0</v>
      </c>
      <c r="EM4" s="274"/>
      <c r="EN4" s="274"/>
      <c r="EO4" s="275">
        <f ca="1">OFFSET('IMP HR - Promotions Quarterly'!CG4,0,(3*'MD - IMP'!$D64),1,1)</f>
        <v>0</v>
      </c>
      <c r="EP4" s="274"/>
      <c r="EQ4" s="276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  <c r="GH4" s="33"/>
      <c r="GK4" s="33"/>
      <c r="GM4" s="31"/>
      <c r="GQ4" s="33"/>
      <c r="GT4" s="33"/>
      <c r="GW4" s="33"/>
      <c r="GY4" s="31"/>
      <c r="HC4" s="33"/>
      <c r="HF4" s="33"/>
      <c r="HI4" s="33"/>
      <c r="HK4" s="31"/>
      <c r="HO4" s="33"/>
      <c r="HR4" s="33"/>
      <c r="HU4" s="33"/>
      <c r="HW4" s="31"/>
      <c r="IA4" s="33"/>
      <c r="ID4" s="33"/>
      <c r="IG4" s="33"/>
      <c r="II4" s="31"/>
      <c r="IM4" s="33"/>
    </row>
    <row r="5" spans="1:247" x14ac:dyDescent="0.25">
      <c r="B5" s="11" t="str">
        <f>'MD - IMP'!B65</f>
        <v>FN-DE</v>
      </c>
      <c r="C5" s="17"/>
      <c r="D5" s="390">
        <f ca="1">IF(COLUMN(Y3Q1_Reference)-COLUMN()&gt;3*'MD - IMP'!$D65,0,OFFSET('IMP HR - Promotions Quarterly'!$AB5,0,(('MD - IMP'!$D65)*3)-(COLUMN(Y3Q1_Reference)-COLUMN()),1,1))</f>
        <v>0</v>
      </c>
      <c r="E5" s="385">
        <f ca="1">IF(COLUMN(Y3Q1_Reference)-COLUMN()&gt;3*'MD - IMP'!$D65,0,OFFSET('IMP HR - Promotions Quarterly'!$AB5,0,(('MD - IMP'!$D65)*3)-(COLUMN(Y3Q1_Reference)-COLUMN()),1,1))</f>
        <v>0</v>
      </c>
      <c r="F5" s="385">
        <f ca="1">IF(COLUMN(Y3Q1_Reference)-COLUMN()&gt;3*'MD - IMP'!$D65,0,OFFSET('IMP HR - Promotions Quarterly'!$AB5,0,(('MD - IMP'!$D65)*3)-(COLUMN(Y3Q1_Reference)-COLUMN()),1,1))</f>
        <v>0</v>
      </c>
      <c r="G5" s="394">
        <f ca="1">IF(COLUMN(Y3Q1_Reference)-COLUMN()&gt;3*'MD - IMP'!$D65,0,OFFSET('IMP HR - Promotions Quarterly'!$AB5,0,(('MD - IMP'!$D65)*3)-(COLUMN(Y3Q1_Reference)-COLUMN()),1,1))</f>
        <v>0</v>
      </c>
      <c r="H5" s="385">
        <f ca="1">IF(COLUMN(Y3Q1_Reference)-COLUMN()&gt;3*'MD - IMP'!$D65,0,OFFSET('IMP HR - Promotions Quarterly'!$AB5,0,(('MD - IMP'!$D65)*3)-(COLUMN(Y3Q1_Reference)-COLUMN()),1,1))</f>
        <v>0</v>
      </c>
      <c r="I5" s="385">
        <f ca="1">IF(COLUMN(Y3Q1_Reference)-COLUMN()&gt;3*'MD - IMP'!$D65,0,OFFSET('IMP HR - Promotions Quarterly'!$AB5,0,(('MD - IMP'!$D65)*3)-(COLUMN(Y3Q1_Reference)-COLUMN()),1,1))</f>
        <v>0</v>
      </c>
      <c r="J5" s="394">
        <f ca="1">IF(COLUMN(Y3Q1_Reference)-COLUMN()&gt;3*'MD - IMP'!$D65,0,OFFSET('IMP HR - Promotions Quarterly'!$AB5,0,(('MD - IMP'!$D65)*3)-(COLUMN(Y3Q1_Reference)-COLUMN()),1,1))</f>
        <v>0</v>
      </c>
      <c r="K5" s="385">
        <f ca="1">IF(COLUMN(Y3Q1_Reference)-COLUMN()&gt;3*'MD - IMP'!$D65,0,OFFSET('IMP HR - Promotions Quarterly'!$AB5,0,(('MD - IMP'!$D65)*3)-(COLUMN(Y3Q1_Reference)-COLUMN()),1,1))</f>
        <v>0</v>
      </c>
      <c r="L5" s="385">
        <f ca="1">IF(COLUMN(Y3Q1_Reference)-COLUMN()&gt;3*'MD - IMP'!$D65,0,OFFSET('IMP HR - Promotions Quarterly'!$AB5,0,(('MD - IMP'!$D65)*3)-(COLUMN(Y3Q1_Reference)-COLUMN()),1,1))</f>
        <v>0</v>
      </c>
      <c r="M5" s="394">
        <f ca="1">IF(COLUMN(Y3Q1_Reference)-COLUMN()&gt;3*'MD - IMP'!$D65,0,OFFSET('IMP HR - Promotions Quarterly'!$AB5,0,(('MD - IMP'!$D65)*3)-(COLUMN(Y3Q1_Reference)-COLUMN()),1,1))</f>
        <v>0</v>
      </c>
      <c r="N5" s="385">
        <f ca="1">IF(COLUMN(Y3Q1_Reference)-COLUMN()&gt;3*'MD - IMP'!$D65,0,OFFSET('IMP HR - Promotions Quarterly'!$AB5,0,(('MD - IMP'!$D65)*3)-(COLUMN(Y3Q1_Reference)-COLUMN()),1,1))</f>
        <v>0</v>
      </c>
      <c r="O5" s="395">
        <f ca="1">IF(COLUMN(Y3Q1_Reference)-COLUMN()&gt;3*'MD - IMP'!$D65,0,OFFSET('IMP HR - Promotions Quarterly'!$AB5,0,(('MD - IMP'!$D65)*3)-(COLUMN(Y3Q1_Reference)-COLUMN()),1,1))</f>
        <v>0</v>
      </c>
      <c r="P5" s="390">
        <f ca="1">IF(COLUMN(Y3Q1_Reference)-COLUMN()&gt;3*'MD - IMP'!$D65,0,OFFSET('IMP HR - Promotions Quarterly'!$AB5,0,(('MD - IMP'!$D65)*3)-(COLUMN(Y3Q1_Reference)-COLUMN()),1,1))</f>
        <v>0</v>
      </c>
      <c r="Q5" s="385">
        <f ca="1">IF(COLUMN(Y3Q1_Reference)-COLUMN()&gt;3*'MD - IMP'!$D65,0,OFFSET('IMP HR - Promotions Quarterly'!$AB5,0,(('MD - IMP'!$D65)*3)-(COLUMN(Y3Q1_Reference)-COLUMN()),1,1))</f>
        <v>0</v>
      </c>
      <c r="R5" s="385">
        <f ca="1">IF(COLUMN(Y3Q1_Reference)-COLUMN()&gt;3*'MD - IMP'!$D65,0,OFFSET('IMP HR - Promotions Quarterly'!$AB5,0,(('MD - IMP'!$D65)*3)-(COLUMN(Y3Q1_Reference)-COLUMN()),1,1))</f>
        <v>0</v>
      </c>
      <c r="S5" s="394">
        <f ca="1">IF(COLUMN(Y3Q1_Reference)-COLUMN()&gt;3*'MD - IMP'!$D65,0,OFFSET('IMP HR - Promotions Quarterly'!$AB5,0,(('MD - IMP'!$D65)*3)-(COLUMN(Y3Q1_Reference)-COLUMN()),1,1))</f>
        <v>0</v>
      </c>
      <c r="T5" s="385">
        <f ca="1">IF(COLUMN(Y3Q1_Reference)-COLUMN()&gt;3*'MD - IMP'!$D65,0,OFFSET('IMP HR - Promotions Quarterly'!$AB5,0,(('MD - IMP'!$D65)*3)-(COLUMN(Y3Q1_Reference)-COLUMN()),1,1))</f>
        <v>0</v>
      </c>
      <c r="U5" s="385">
        <f ca="1">IF(COLUMN(Y3Q1_Reference)-COLUMN()&gt;3*'MD - IMP'!$D65,0,OFFSET('IMP HR - Promotions Quarterly'!$AB5,0,(('MD - IMP'!$D65)*3)-(COLUMN(Y3Q1_Reference)-COLUMN()),1,1))</f>
        <v>0</v>
      </c>
      <c r="V5" s="394">
        <f ca="1">IF(COLUMN(Y3Q1_Reference)-COLUMN()&gt;3*'MD - IMP'!$D65,0,OFFSET('IMP HR - Promotions Quarterly'!$AB5,0,(('MD - IMP'!$D65)*3)-(COLUMN(Y3Q1_Reference)-COLUMN()),1,1))</f>
        <v>0</v>
      </c>
      <c r="W5" s="385">
        <f ca="1">IF(COLUMN(Y3Q1_Reference)-COLUMN()&gt;3*'MD - IMP'!$D65,0,OFFSET('IMP HR - Promotions Quarterly'!$AB5,0,(('MD - IMP'!$D65)*3)-(COLUMN(Y3Q1_Reference)-COLUMN()),1,1))</f>
        <v>0</v>
      </c>
      <c r="X5" s="385">
        <f ca="1">IF(COLUMN(Y3Q1_Reference)-COLUMN()&gt;3*'MD - IMP'!$D65,0,OFFSET('IMP HR - Promotions Quarterly'!$AB5,0,(('MD - IMP'!$D65)*3)-(COLUMN(Y3Q1_Reference)-COLUMN()),1,1))</f>
        <v>0</v>
      </c>
      <c r="Y5" s="394">
        <f ca="1">IF(COLUMN(Y3Q1_Reference)-COLUMN()&gt;3*'MD - IMP'!$D65,0,OFFSET('IMP HR - Promotions Quarterly'!$AB5,0,(('MD - IMP'!$D65)*3)-(COLUMN(Y3Q1_Reference)-COLUMN()),1,1))</f>
        <v>0</v>
      </c>
      <c r="Z5" s="385">
        <f ca="1">IF(COLUMN(Y3Q1_Reference)-COLUMN()&gt;3*'MD - IMP'!$D65,0,OFFSET('IMP HR - Promotions Quarterly'!$AB5,0,(('MD - IMP'!$D65)*3)-(COLUMN(Y3Q1_Reference)-COLUMN()),1,1))</f>
        <v>0</v>
      </c>
      <c r="AA5" s="395">
        <f ca="1">IF(COLUMN(Y3Q1_Reference)-COLUMN()&gt;3*'MD - IMP'!$D65,0,OFFSET('IMP HR - Promotions Quarterly'!$AB5,0,(('MD - IMP'!$D65)*3)-(COLUMN(Y3Q1_Reference)-COLUMN()),1,1))</f>
        <v>0</v>
      </c>
      <c r="AB5" s="390">
        <f ca="1">IF(COLUMN(Y3Q1_Reference)-COLUMN()&gt;3*'MD - IMP'!$D65,0,OFFSET('IMP HR - Promotions Quarterly'!$AB5,0,(('MD - IMP'!$D65)*3)-(COLUMN(Y3Q1_Reference)-COLUMN()),1,1))</f>
        <v>0</v>
      </c>
      <c r="AC5" s="385">
        <f ca="1">IF(COLUMN(Y3Q1_Reference)-COLUMN()&gt;3*'MD - IMP'!$D65,0,OFFSET('IMP HR - Promotions Quarterly'!$AB5,0,(('MD - IMP'!$D65)*3)-(COLUMN(Y3Q1_Reference)-COLUMN()),1,1))</f>
        <v>0</v>
      </c>
      <c r="AD5" s="385">
        <f ca="1">IF(COLUMN(Y3Q1_Reference)-COLUMN()&gt;3*'MD - IMP'!$D65,0,OFFSET('IMP HR - Promotions Quarterly'!$AB5,0,(('MD - IMP'!$D65)*3)-(COLUMN(Y3Q1_Reference)-COLUMN()),1,1))</f>
        <v>0</v>
      </c>
      <c r="AE5" s="394">
        <f ca="1">IF(COLUMN(Y3Q1_Reference)-COLUMN()&gt;3*'MD - IMP'!$D65,0,OFFSET('IMP HR - Promotions Quarterly'!$AB5,0,(('MD - IMP'!$D65)*3)-(COLUMN(Y3Q1_Reference)-COLUMN()),1,1))</f>
        <v>0</v>
      </c>
      <c r="AF5" s="385">
        <f ca="1">IF(COLUMN(Y3Q1_Reference)-COLUMN()&gt;3*'MD - IMP'!$D65,0,OFFSET('IMP HR - Promotions Quarterly'!$AB5,0,(('MD - IMP'!$D65)*3)-(COLUMN(Y3Q1_Reference)-COLUMN()),1,1))</f>
        <v>0</v>
      </c>
      <c r="AG5" s="385">
        <f ca="1">IF(COLUMN(Y3Q1_Reference)-COLUMN()&gt;3*'MD - IMP'!$D65,0,OFFSET('IMP HR - Promotions Quarterly'!$AB5,0,(('MD - IMP'!$D65)*3)-(COLUMN(Y3Q1_Reference)-COLUMN()),1,1))</f>
        <v>0</v>
      </c>
      <c r="AH5" s="394">
        <f ca="1">IF(COLUMN(Y3Q1_Reference)-COLUMN()&gt;3*'MD - IMP'!$D65,0,OFFSET('IMP HR - Promotions Quarterly'!$AB5,0,(('MD - IMP'!$D65)*3)-(COLUMN(Y3Q1_Reference)-COLUMN()),1,1))</f>
        <v>0</v>
      </c>
      <c r="AI5" s="385">
        <f ca="1">IF(COLUMN(Y3Q1_Reference)-COLUMN()&gt;3*'MD - IMP'!$D65,0,OFFSET('IMP HR - Promotions Quarterly'!$AB5,0,(('MD - IMP'!$D65)*3)-(COLUMN(Y3Q1_Reference)-COLUMN()),1,1))</f>
        <v>0</v>
      </c>
      <c r="AJ5" s="385">
        <f ca="1">IF(COLUMN(Y3Q1_Reference)-COLUMN()&gt;3*'MD - IMP'!$D65,0,OFFSET('IMP HR - Promotions Quarterly'!$AB5,0,(('MD - IMP'!$D65)*3)-(COLUMN(Y3Q1_Reference)-COLUMN()),1,1))</f>
        <v>0</v>
      </c>
      <c r="AK5" s="394">
        <f ca="1">IF(COLUMN(Y3Q1_Reference)-COLUMN()&gt;3*'MD - IMP'!$D65,0,OFFSET('IMP HR - Promotions Quarterly'!$AB5,0,(('MD - IMP'!$D65)*3)-(COLUMN(Y3Q1_Reference)-COLUMN()),1,1))</f>
        <v>0</v>
      </c>
      <c r="AL5" s="385">
        <f ca="1">IF(COLUMN(Y3Q1_Reference)-COLUMN()&gt;3*'MD - IMP'!$D65,0,OFFSET('IMP HR - Promotions Quarterly'!$AB5,0,(('MD - IMP'!$D65)*3)-(COLUMN(Y3Q1_Reference)-COLUMN()),1,1))</f>
        <v>0</v>
      </c>
      <c r="AM5" s="395">
        <f ca="1">IF(COLUMN(Y3Q1_Reference)-COLUMN()&gt;3*'MD - IMP'!$D65,0,OFFSET('IMP HR - Promotions Quarterly'!$AB5,0,(('MD - IMP'!$D65)*3)-(COLUMN(Y3Q1_Reference)-COLUMN()),1,1))</f>
        <v>0</v>
      </c>
      <c r="AN5" s="390">
        <f ca="1">IF(COLUMN(Y3Q1_Reference)-COLUMN()&gt;3*'MD - IMP'!$D65,0,OFFSET('IMP HR - Promotions Quarterly'!$AB5,0,(('MD - IMP'!$D65)*3)-(COLUMN(Y3Q1_Reference)-COLUMN()),1,1))</f>
        <v>0</v>
      </c>
      <c r="AO5" s="385">
        <f ca="1">IF(COLUMN(Y3Q1_Reference)-COLUMN()&gt;3*'MD - IMP'!$D65,0,OFFSET('IMP HR - Promotions Quarterly'!$AB5,0,(('MD - IMP'!$D65)*3)-(COLUMN(Y3Q1_Reference)-COLUMN()),1,1))</f>
        <v>0</v>
      </c>
      <c r="AP5" s="385">
        <f ca="1">IF(COLUMN(Y3Q1_Reference)-COLUMN()&gt;3*'MD - IMP'!$D65,0,OFFSET('IMP HR - Promotions Quarterly'!$AB5,0,(('MD - IMP'!$D65)*3)-(COLUMN(Y3Q1_Reference)-COLUMN()),1,1))</f>
        <v>0</v>
      </c>
      <c r="AQ5" s="394">
        <f ca="1">IF(COLUMN(Y3Q1_Reference)-COLUMN()&gt;3*'MD - IMP'!$D65,0,OFFSET('IMP HR - Promotions Quarterly'!$AB5,0,(('MD - IMP'!$D65)*3)-(COLUMN(Y3Q1_Reference)-COLUMN()),1,1))</f>
        <v>0</v>
      </c>
      <c r="AR5" s="385">
        <f ca="1">IF(COLUMN(Y3Q1_Reference)-COLUMN()&gt;3*'MD - IMP'!$D65,0,OFFSET('IMP HR - Promotions Quarterly'!$AB5,0,(('MD - IMP'!$D65)*3)-(COLUMN(Y3Q1_Reference)-COLUMN()),1,1))</f>
        <v>0</v>
      </c>
      <c r="AS5" s="385">
        <f ca="1">IF(COLUMN(Y3Q1_Reference)-COLUMN()&gt;3*'MD - IMP'!$D65,0,OFFSET('IMP HR - Promotions Quarterly'!$AB5,0,(('MD - IMP'!$D65)*3)-(COLUMN(Y3Q1_Reference)-COLUMN()),1,1))</f>
        <v>0</v>
      </c>
      <c r="AT5" s="394">
        <f ca="1">IF(COLUMN(Y3Q1_Reference)-COLUMN()&gt;3*'MD - IMP'!$D65,0,OFFSET('IMP HR - Promotions Quarterly'!$AB5,0,(('MD - IMP'!$D65)*3)-(COLUMN(Y3Q1_Reference)-COLUMN()),1,1))</f>
        <v>0</v>
      </c>
      <c r="AU5" s="385">
        <f ca="1">IF(COLUMN(Y3Q1_Reference)-COLUMN()&gt;3*'MD - IMP'!$D65,0,OFFSET('IMP HR - Promotions Quarterly'!$AB5,0,(('MD - IMP'!$D65)*3)-(COLUMN(Y3Q1_Reference)-COLUMN()),1,1))</f>
        <v>0</v>
      </c>
      <c r="AV5" s="385">
        <f ca="1">IF(COLUMN(Y3Q1_Reference)-COLUMN()&gt;3*'MD - IMP'!$D65,0,OFFSET('IMP HR - Promotions Quarterly'!$AB5,0,(('MD - IMP'!$D65)*3)-(COLUMN(Y3Q1_Reference)-COLUMN()),1,1))</f>
        <v>0</v>
      </c>
      <c r="AW5" s="394">
        <f ca="1">IF(COLUMN(Y3Q1_Reference)-COLUMN()&gt;3*'MD - IMP'!$D65,0,OFFSET('IMP HR - Promotions Quarterly'!$AB5,0,(('MD - IMP'!$D65)*3)-(COLUMN(Y3Q1_Reference)-COLUMN()),1,1))</f>
        <v>0</v>
      </c>
      <c r="AX5" s="385">
        <f ca="1">IF(COLUMN(Y3Q1_Reference)-COLUMN()&gt;3*'MD - IMP'!$D65,0,OFFSET('IMP HR - Promotions Quarterly'!$AB5,0,(('MD - IMP'!$D65)*3)-(COLUMN(Y3Q1_Reference)-COLUMN()),1,1))</f>
        <v>0</v>
      </c>
      <c r="AY5" s="395">
        <f ca="1">IF(COLUMN(Y3Q1_Reference)-COLUMN()&gt;3*'MD - IMP'!$D65,0,OFFSET('IMP HR - Promotions Quarterly'!$AB5,0,(('MD - IMP'!$D65)*3)-(COLUMN(Y3Q1_Reference)-COLUMN()),1,1))</f>
        <v>0</v>
      </c>
      <c r="AZ5" s="390">
        <f ca="1">IF(COLUMN(Y3Q1_Reference)-COLUMN()&gt;3*'MD - IMP'!$D65,0,OFFSET('IMP HR - Promotions Quarterly'!$AB5,0,(('MD - IMP'!$D65)*3)-(COLUMN(Y3Q1_Reference)-COLUMN()),1,1))</f>
        <v>1</v>
      </c>
      <c r="BA5" s="385">
        <f ca="1">IF(COLUMN(Y3Q1_Reference)-COLUMN()&gt;3*'MD - IMP'!$D65,0,OFFSET('IMP HR - Promotions Quarterly'!$AB5,0,(('MD - IMP'!$D65)*3)-(COLUMN(Y3Q1_Reference)-COLUMN()),1,1))</f>
        <v>0</v>
      </c>
      <c r="BB5" s="385">
        <f ca="1">IF(COLUMN(Y3Q1_Reference)-COLUMN()&gt;3*'MD - IMP'!$D65,0,OFFSET('IMP HR - Promotions Quarterly'!$AB5,0,(('MD - IMP'!$D65)*3)-(COLUMN(Y3Q1_Reference)-COLUMN()),1,1))</f>
        <v>0</v>
      </c>
      <c r="BC5" s="394">
        <f ca="1">IF(COLUMN(Y3Q1_Reference)-COLUMN()&gt;3*'MD - IMP'!$D65,0,OFFSET('IMP HR - Promotions Quarterly'!$AB5,0,(('MD - IMP'!$D65)*3)-(COLUMN(Y3Q1_Reference)-COLUMN()),1,1))</f>
        <v>0</v>
      </c>
      <c r="BD5" s="385">
        <f ca="1">IF(COLUMN(Y3Q1_Reference)-COLUMN()&gt;3*'MD - IMP'!$D65,0,OFFSET('IMP HR - Promotions Quarterly'!$AB5,0,(('MD - IMP'!$D65)*3)-(COLUMN(Y3Q1_Reference)-COLUMN()),1,1))</f>
        <v>0</v>
      </c>
      <c r="BE5" s="385">
        <f ca="1">IF(COLUMN(Y3Q1_Reference)-COLUMN()&gt;3*'MD - IMP'!$D65,0,OFFSET('IMP HR - Promotions Quarterly'!$AB5,0,(('MD - IMP'!$D65)*3)-(COLUMN(Y3Q1_Reference)-COLUMN()),1,1))</f>
        <v>0</v>
      </c>
      <c r="BF5" s="394">
        <f ca="1">IF(COLUMN(Y3Q1_Reference)-COLUMN()&gt;3*'MD - IMP'!$D65,0,OFFSET('IMP HR - Promotions Quarterly'!$AB5,0,(('MD - IMP'!$D65)*3)-(COLUMN(Y3Q1_Reference)-COLUMN()),1,1))</f>
        <v>0</v>
      </c>
      <c r="BG5" s="385">
        <f ca="1">IF(COLUMN(Y3Q1_Reference)-COLUMN()&gt;3*'MD - IMP'!$D65,0,OFFSET('IMP HR - Promotions Quarterly'!$AB5,0,(('MD - IMP'!$D65)*3)-(COLUMN(Y3Q1_Reference)-COLUMN()),1,1))</f>
        <v>0</v>
      </c>
      <c r="BH5" s="385">
        <f ca="1">IF(COLUMN(Y3Q1_Reference)-COLUMN()&gt;3*'MD - IMP'!$D65,0,OFFSET('IMP HR - Promotions Quarterly'!$AB5,0,(('MD - IMP'!$D65)*3)-(COLUMN(Y3Q1_Reference)-COLUMN()),1,1))</f>
        <v>0</v>
      </c>
      <c r="BI5" s="394">
        <f ca="1">IF(COLUMN(Y3Q1_Reference)-COLUMN()&gt;3*'MD - IMP'!$D65,0,OFFSET('IMP HR - Promotions Quarterly'!$AB5,0,(('MD - IMP'!$D65)*3)-(COLUMN(Y3Q1_Reference)-COLUMN()),1,1))</f>
        <v>0</v>
      </c>
      <c r="BJ5" s="385">
        <f ca="1">IF(COLUMN(Y3Q1_Reference)-COLUMN()&gt;3*'MD - IMP'!$D65,0,OFFSET('IMP HR - Promotions Quarterly'!$AB5,0,(('MD - IMP'!$D65)*3)-(COLUMN(Y3Q1_Reference)-COLUMN()),1,1))</f>
        <v>0</v>
      </c>
      <c r="BK5" s="463">
        <f ca="1">IF(COLUMN(Y3Q1_Reference)-COLUMN()&gt;3*'MD - IMP'!$D65,0,OFFSET('IMP HR - Promotions Quarterly'!$AB5,0,(('MD - IMP'!$D65)*3)-(COLUMN(Y3Q1_Reference)-COLUMN()),1,1))</f>
        <v>0</v>
      </c>
      <c r="BL5" s="482">
        <f ca="1">SUM(D5:BK5)+OFFSET('IMP HR - Promotions Quarterly'!D5,0,(3*'MD - IMP'!$D65),1,1)</f>
        <v>5</v>
      </c>
      <c r="BM5" s="385"/>
      <c r="BN5" s="385"/>
      <c r="BO5" s="394">
        <f ca="1">OFFSET('IMP HR - Promotions Quarterly'!G5,0,(3*'MD - IMP'!$D65),1,1)</f>
        <v>0</v>
      </c>
      <c r="BP5" s="385"/>
      <c r="BQ5" s="385"/>
      <c r="BR5" s="394">
        <f ca="1">OFFSET('IMP HR - Promotions Quarterly'!J5,0,(3*'MD - IMP'!$D65),1,1)</f>
        <v>0</v>
      </c>
      <c r="BS5" s="385">
        <f>'IMP HR - Project Time'!K5</f>
        <v>0</v>
      </c>
      <c r="BT5" s="385">
        <f>'IMP HR - Project Time'!L5</f>
        <v>0</v>
      </c>
      <c r="BU5" s="394">
        <f ca="1">OFFSET('IMP HR - Promotions Quarterly'!M5,0,(3*'MD - IMP'!$D65),1,1)</f>
        <v>0</v>
      </c>
      <c r="BV5" s="385"/>
      <c r="BW5" s="395"/>
      <c r="BX5" s="390">
        <f ca="1">OFFSET('IMP HR - Promotions Quarterly'!P5,0,(3*'MD - IMP'!$D65),1,1)</f>
        <v>0</v>
      </c>
      <c r="BY5" s="385"/>
      <c r="BZ5" s="385"/>
      <c r="CA5" s="394">
        <f ca="1">OFFSET('IMP HR - Promotions Quarterly'!S5,0,(3*'MD - IMP'!$D65),1,1)</f>
        <v>4</v>
      </c>
      <c r="CB5" s="385"/>
      <c r="CC5" s="385"/>
      <c r="CD5" s="394">
        <f ca="1">OFFSET('IMP HR - Promotions Quarterly'!V5,0,(3*'MD - IMP'!$D65),1,1)</f>
        <v>0</v>
      </c>
      <c r="CE5" s="385"/>
      <c r="CF5" s="385"/>
      <c r="CG5" s="394">
        <f ca="1">OFFSET('IMP HR - Promotions Quarterly'!Y5,0,(3*'MD - IMP'!$D65),1,1)</f>
        <v>0</v>
      </c>
      <c r="CH5" s="385"/>
      <c r="CI5" s="468"/>
      <c r="CJ5" s="277">
        <f ca="1">OFFSET('IMP HR - Promotions Quarterly'!AB5,0,(3*'MD - IMP'!$D65),1,1)</f>
        <v>0</v>
      </c>
      <c r="CK5" s="278"/>
      <c r="CL5" s="278"/>
      <c r="CM5" s="279">
        <f ca="1">OFFSET('IMP HR - Promotions Quarterly'!AE5,0,(3*'MD - IMP'!$D65),1,1)</f>
        <v>1</v>
      </c>
      <c r="CN5" s="278"/>
      <c r="CO5" s="278"/>
      <c r="CP5" s="279">
        <f ca="1">OFFSET('IMP HR - Promotions Quarterly'!AH5,0,(3*'MD - IMP'!$D65),1,1)</f>
        <v>0</v>
      </c>
      <c r="CQ5" s="278"/>
      <c r="CR5" s="278"/>
      <c r="CS5" s="279">
        <f ca="1">OFFSET('IMP HR - Promotions Quarterly'!AK5,0,(3*'MD - IMP'!$D65),1,1)</f>
        <v>0</v>
      </c>
      <c r="CT5" s="278"/>
      <c r="CU5" s="280"/>
      <c r="CV5" s="277">
        <f ca="1">OFFSET('IMP HR - Promotions Quarterly'!AN5,0,(3*'MD - IMP'!$D65),1,1)</f>
        <v>0</v>
      </c>
      <c r="CW5" s="278"/>
      <c r="CX5" s="278"/>
      <c r="CY5" s="279">
        <f ca="1">OFFSET('IMP HR - Promotions Quarterly'!AQ5,0,(3*'MD - IMP'!$D65),1,1)</f>
        <v>0</v>
      </c>
      <c r="CZ5" s="278"/>
      <c r="DA5" s="278"/>
      <c r="DB5" s="279">
        <f ca="1">OFFSET('IMP HR - Promotions Quarterly'!AT5,0,(3*'MD - IMP'!$D65),1,1)</f>
        <v>0</v>
      </c>
      <c r="DC5" s="278"/>
      <c r="DD5" s="278"/>
      <c r="DE5" s="279">
        <f ca="1">OFFSET('IMP HR - Promotions Quarterly'!AW5,0,(3*'MD - IMP'!$D65),1,1)</f>
        <v>0</v>
      </c>
      <c r="DF5" s="278"/>
      <c r="DG5" s="280"/>
      <c r="DH5" s="277">
        <f ca="1">OFFSET('IMP HR - Promotions Quarterly'!AZ5,0,(3*'MD - IMP'!$D65),1,1)</f>
        <v>0</v>
      </c>
      <c r="DI5" s="278"/>
      <c r="DJ5" s="278"/>
      <c r="DK5" s="279">
        <f ca="1">OFFSET('IMP HR - Promotions Quarterly'!BC5,0,(3*'MD - IMP'!$D65),1,1)</f>
        <v>0</v>
      </c>
      <c r="DL5" s="278"/>
      <c r="DM5" s="278"/>
      <c r="DN5" s="279">
        <f ca="1">OFFSET('IMP HR - Promotions Quarterly'!BF5,0,(3*'MD - IMP'!$D65),1,1)</f>
        <v>0</v>
      </c>
      <c r="DO5" s="278"/>
      <c r="DP5" s="278"/>
      <c r="DQ5" s="279">
        <f ca="1">OFFSET('IMP HR - Promotions Quarterly'!BI5,0,(3*'MD - IMP'!$D65),1,1)</f>
        <v>0</v>
      </c>
      <c r="DR5" s="278"/>
      <c r="DS5" s="280"/>
      <c r="DT5" s="277">
        <f ca="1">OFFSET('IMP HR - Promotions Quarterly'!BL5,0,(3*'MD - IMP'!$D65),1,1)</f>
        <v>0</v>
      </c>
      <c r="DU5" s="278"/>
      <c r="DV5" s="278"/>
      <c r="DW5" s="279">
        <f ca="1">OFFSET('IMP HR - Promotions Quarterly'!BO5,0,(3*'MD - IMP'!$D65),1,1)</f>
        <v>0</v>
      </c>
      <c r="DX5" s="278"/>
      <c r="DY5" s="278"/>
      <c r="DZ5" s="279">
        <f ca="1">OFFSET('IMP HR - Promotions Quarterly'!BR5,0,(3*'MD - IMP'!$D65),1,1)</f>
        <v>0</v>
      </c>
      <c r="EA5" s="278"/>
      <c r="EB5" s="278"/>
      <c r="EC5" s="279">
        <f ca="1">OFFSET('IMP HR - Promotions Quarterly'!BU5,0,(3*'MD - IMP'!$D65),1,1)</f>
        <v>0</v>
      </c>
      <c r="ED5" s="278"/>
      <c r="EE5" s="280"/>
      <c r="EF5" s="277">
        <f ca="1">OFFSET('IMP HR - Promotions Quarterly'!BX5,0,(3*'MD - IMP'!$D65),1,1)</f>
        <v>0</v>
      </c>
      <c r="EG5" s="278"/>
      <c r="EH5" s="278"/>
      <c r="EI5" s="279">
        <f ca="1">OFFSET('IMP HR - Promotions Quarterly'!CA5,0,(3*'MD - IMP'!$D65),1,1)</f>
        <v>0</v>
      </c>
      <c r="EJ5" s="278"/>
      <c r="EK5" s="278"/>
      <c r="EL5" s="279">
        <f ca="1">OFFSET('IMP HR - Promotions Quarterly'!CD5,0,(3*'MD - IMP'!$D65),1,1)</f>
        <v>0</v>
      </c>
      <c r="EM5" s="278"/>
      <c r="EN5" s="278"/>
      <c r="EO5" s="279">
        <f ca="1">OFFSET('IMP HR - Promotions Quarterly'!CG5,0,(3*'MD - IMP'!$D65),1,1)</f>
        <v>0</v>
      </c>
      <c r="EP5" s="278"/>
      <c r="EQ5" s="280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  <c r="GH5" s="15"/>
      <c r="GK5" s="15"/>
      <c r="GM5" s="17"/>
      <c r="GN5" s="16"/>
      <c r="GQ5" s="15"/>
      <c r="GT5" s="15"/>
      <c r="GW5" s="15"/>
      <c r="GY5" s="17"/>
      <c r="GZ5" s="16"/>
      <c r="HC5" s="15"/>
      <c r="HF5" s="15"/>
      <c r="HI5" s="15"/>
      <c r="HK5" s="17"/>
      <c r="HL5" s="16"/>
      <c r="HO5" s="15"/>
      <c r="HR5" s="15"/>
      <c r="HU5" s="15"/>
      <c r="HW5" s="17"/>
      <c r="HX5" s="16"/>
      <c r="IA5" s="15"/>
      <c r="ID5" s="15"/>
      <c r="IG5" s="15"/>
      <c r="II5" s="17"/>
      <c r="IJ5" s="16"/>
      <c r="IM5" s="15"/>
    </row>
    <row r="6" spans="1:247" x14ac:dyDescent="0.25">
      <c r="B6" s="11" t="str">
        <f>'MD - IMP'!B66</f>
        <v>FN-SI</v>
      </c>
      <c r="C6" s="17"/>
      <c r="D6" s="390">
        <f ca="1">IF(COLUMN(Y3Q1_Reference)-COLUMN()&gt;3*'MD - IMP'!$D66,0,OFFSET('IMP HR - Promotions Quarterly'!$AB6,0,(('MD - IMP'!$D66)*3)-(COLUMN(Y3Q1_Reference)-COLUMN()),1,1))</f>
        <v>0</v>
      </c>
      <c r="E6" s="385">
        <f ca="1">IF(COLUMN(Y3Q1_Reference)-COLUMN()&gt;3*'MD - IMP'!$D66,0,OFFSET('IMP HR - Promotions Quarterly'!$AB6,0,(('MD - IMP'!$D66)*3)-(COLUMN(Y3Q1_Reference)-COLUMN()),1,1))</f>
        <v>0</v>
      </c>
      <c r="F6" s="385">
        <f ca="1">IF(COLUMN(Y3Q1_Reference)-COLUMN()&gt;3*'MD - IMP'!$D66,0,OFFSET('IMP HR - Promotions Quarterly'!$AB6,0,(('MD - IMP'!$D66)*3)-(COLUMN(Y3Q1_Reference)-COLUMN()),1,1))</f>
        <v>0</v>
      </c>
      <c r="G6" s="394">
        <f ca="1">IF(COLUMN(Y3Q1_Reference)-COLUMN()&gt;3*'MD - IMP'!$D66,0,OFFSET('IMP HR - Promotions Quarterly'!$AB6,0,(('MD - IMP'!$D66)*3)-(COLUMN(Y3Q1_Reference)-COLUMN()),1,1))</f>
        <v>0</v>
      </c>
      <c r="H6" s="385">
        <f ca="1">IF(COLUMN(Y3Q1_Reference)-COLUMN()&gt;3*'MD - IMP'!$D66,0,OFFSET('IMP HR - Promotions Quarterly'!$AB6,0,(('MD - IMP'!$D66)*3)-(COLUMN(Y3Q1_Reference)-COLUMN()),1,1))</f>
        <v>0</v>
      </c>
      <c r="I6" s="385">
        <f ca="1">IF(COLUMN(Y3Q1_Reference)-COLUMN()&gt;3*'MD - IMP'!$D66,0,OFFSET('IMP HR - Promotions Quarterly'!$AB6,0,(('MD - IMP'!$D66)*3)-(COLUMN(Y3Q1_Reference)-COLUMN()),1,1))</f>
        <v>0</v>
      </c>
      <c r="J6" s="394">
        <f ca="1">IF(COLUMN(Y3Q1_Reference)-COLUMN()&gt;3*'MD - IMP'!$D66,0,OFFSET('IMP HR - Promotions Quarterly'!$AB6,0,(('MD - IMP'!$D66)*3)-(COLUMN(Y3Q1_Reference)-COLUMN()),1,1))</f>
        <v>0</v>
      </c>
      <c r="K6" s="385">
        <f ca="1">IF(COLUMN(Y3Q1_Reference)-COLUMN()&gt;3*'MD - IMP'!$D66,0,OFFSET('IMP HR - Promotions Quarterly'!$AB6,0,(('MD - IMP'!$D66)*3)-(COLUMN(Y3Q1_Reference)-COLUMN()),1,1))</f>
        <v>0</v>
      </c>
      <c r="L6" s="385">
        <f ca="1">IF(COLUMN(Y3Q1_Reference)-COLUMN()&gt;3*'MD - IMP'!$D66,0,OFFSET('IMP HR - Promotions Quarterly'!$AB6,0,(('MD - IMP'!$D66)*3)-(COLUMN(Y3Q1_Reference)-COLUMN()),1,1))</f>
        <v>0</v>
      </c>
      <c r="M6" s="394">
        <f ca="1">IF(COLUMN(Y3Q1_Reference)-COLUMN()&gt;3*'MD - IMP'!$D66,0,OFFSET('IMP HR - Promotions Quarterly'!$AB6,0,(('MD - IMP'!$D66)*3)-(COLUMN(Y3Q1_Reference)-COLUMN()),1,1))</f>
        <v>0</v>
      </c>
      <c r="N6" s="385">
        <f ca="1">IF(COLUMN(Y3Q1_Reference)-COLUMN()&gt;3*'MD - IMP'!$D66,0,OFFSET('IMP HR - Promotions Quarterly'!$AB6,0,(('MD - IMP'!$D66)*3)-(COLUMN(Y3Q1_Reference)-COLUMN()),1,1))</f>
        <v>0</v>
      </c>
      <c r="O6" s="395">
        <f ca="1">IF(COLUMN(Y3Q1_Reference)-COLUMN()&gt;3*'MD - IMP'!$D66,0,OFFSET('IMP HR - Promotions Quarterly'!$AB6,0,(('MD - IMP'!$D66)*3)-(COLUMN(Y3Q1_Reference)-COLUMN()),1,1))</f>
        <v>0</v>
      </c>
      <c r="P6" s="390">
        <f ca="1">IF(COLUMN(Y3Q1_Reference)-COLUMN()&gt;3*'MD - IMP'!$D66,0,OFFSET('IMP HR - Promotions Quarterly'!$AB6,0,(('MD - IMP'!$D66)*3)-(COLUMN(Y3Q1_Reference)-COLUMN()),1,1))</f>
        <v>0</v>
      </c>
      <c r="Q6" s="385">
        <f ca="1">IF(COLUMN(Y3Q1_Reference)-COLUMN()&gt;3*'MD - IMP'!$D66,0,OFFSET('IMP HR - Promotions Quarterly'!$AB6,0,(('MD - IMP'!$D66)*3)-(COLUMN(Y3Q1_Reference)-COLUMN()),1,1))</f>
        <v>0</v>
      </c>
      <c r="R6" s="385">
        <f ca="1">IF(COLUMN(Y3Q1_Reference)-COLUMN()&gt;3*'MD - IMP'!$D66,0,OFFSET('IMP HR - Promotions Quarterly'!$AB6,0,(('MD - IMP'!$D66)*3)-(COLUMN(Y3Q1_Reference)-COLUMN()),1,1))</f>
        <v>0</v>
      </c>
      <c r="S6" s="394">
        <f ca="1">IF(COLUMN(Y3Q1_Reference)-COLUMN()&gt;3*'MD - IMP'!$D66,0,OFFSET('IMP HR - Promotions Quarterly'!$AB6,0,(('MD - IMP'!$D66)*3)-(COLUMN(Y3Q1_Reference)-COLUMN()),1,1))</f>
        <v>0</v>
      </c>
      <c r="T6" s="385">
        <f ca="1">IF(COLUMN(Y3Q1_Reference)-COLUMN()&gt;3*'MD - IMP'!$D66,0,OFFSET('IMP HR - Promotions Quarterly'!$AB6,0,(('MD - IMP'!$D66)*3)-(COLUMN(Y3Q1_Reference)-COLUMN()),1,1))</f>
        <v>0</v>
      </c>
      <c r="U6" s="385">
        <f ca="1">IF(COLUMN(Y3Q1_Reference)-COLUMN()&gt;3*'MD - IMP'!$D66,0,OFFSET('IMP HR - Promotions Quarterly'!$AB6,0,(('MD - IMP'!$D66)*3)-(COLUMN(Y3Q1_Reference)-COLUMN()),1,1))</f>
        <v>0</v>
      </c>
      <c r="V6" s="394">
        <f ca="1">IF(COLUMN(Y3Q1_Reference)-COLUMN()&gt;3*'MD - IMP'!$D66,0,OFFSET('IMP HR - Promotions Quarterly'!$AB6,0,(('MD - IMP'!$D66)*3)-(COLUMN(Y3Q1_Reference)-COLUMN()),1,1))</f>
        <v>0</v>
      </c>
      <c r="W6" s="385">
        <f ca="1">IF(COLUMN(Y3Q1_Reference)-COLUMN()&gt;3*'MD - IMP'!$D66,0,OFFSET('IMP HR - Promotions Quarterly'!$AB6,0,(('MD - IMP'!$D66)*3)-(COLUMN(Y3Q1_Reference)-COLUMN()),1,1))</f>
        <v>0</v>
      </c>
      <c r="X6" s="385">
        <f ca="1">IF(COLUMN(Y3Q1_Reference)-COLUMN()&gt;3*'MD - IMP'!$D66,0,OFFSET('IMP HR - Promotions Quarterly'!$AB6,0,(('MD - IMP'!$D66)*3)-(COLUMN(Y3Q1_Reference)-COLUMN()),1,1))</f>
        <v>0</v>
      </c>
      <c r="Y6" s="394">
        <f ca="1">IF(COLUMN(Y3Q1_Reference)-COLUMN()&gt;3*'MD - IMP'!$D66,0,OFFSET('IMP HR - Promotions Quarterly'!$AB6,0,(('MD - IMP'!$D66)*3)-(COLUMN(Y3Q1_Reference)-COLUMN()),1,1))</f>
        <v>0</v>
      </c>
      <c r="Z6" s="385">
        <f ca="1">IF(COLUMN(Y3Q1_Reference)-COLUMN()&gt;3*'MD - IMP'!$D66,0,OFFSET('IMP HR - Promotions Quarterly'!$AB6,0,(('MD - IMP'!$D66)*3)-(COLUMN(Y3Q1_Reference)-COLUMN()),1,1))</f>
        <v>0</v>
      </c>
      <c r="AA6" s="395">
        <f ca="1">IF(COLUMN(Y3Q1_Reference)-COLUMN()&gt;3*'MD - IMP'!$D66,0,OFFSET('IMP HR - Promotions Quarterly'!$AB6,0,(('MD - IMP'!$D66)*3)-(COLUMN(Y3Q1_Reference)-COLUMN()),1,1))</f>
        <v>0</v>
      </c>
      <c r="AB6" s="390">
        <f ca="1">IF(COLUMN(Y3Q1_Reference)-COLUMN()&gt;3*'MD - IMP'!$D66,0,OFFSET('IMP HR - Promotions Quarterly'!$AB6,0,(('MD - IMP'!$D66)*3)-(COLUMN(Y3Q1_Reference)-COLUMN()),1,1))</f>
        <v>0</v>
      </c>
      <c r="AC6" s="385">
        <f ca="1">IF(COLUMN(Y3Q1_Reference)-COLUMN()&gt;3*'MD - IMP'!$D66,0,OFFSET('IMP HR - Promotions Quarterly'!$AB6,0,(('MD - IMP'!$D66)*3)-(COLUMN(Y3Q1_Reference)-COLUMN()),1,1))</f>
        <v>0</v>
      </c>
      <c r="AD6" s="385">
        <f ca="1">IF(COLUMN(Y3Q1_Reference)-COLUMN()&gt;3*'MD - IMP'!$D66,0,OFFSET('IMP HR - Promotions Quarterly'!$AB6,0,(('MD - IMP'!$D66)*3)-(COLUMN(Y3Q1_Reference)-COLUMN()),1,1))</f>
        <v>0</v>
      </c>
      <c r="AE6" s="394">
        <f ca="1">IF(COLUMN(Y3Q1_Reference)-COLUMN()&gt;3*'MD - IMP'!$D66,0,OFFSET('IMP HR - Promotions Quarterly'!$AB6,0,(('MD - IMP'!$D66)*3)-(COLUMN(Y3Q1_Reference)-COLUMN()),1,1))</f>
        <v>0</v>
      </c>
      <c r="AF6" s="385">
        <f ca="1">IF(COLUMN(Y3Q1_Reference)-COLUMN()&gt;3*'MD - IMP'!$D66,0,OFFSET('IMP HR - Promotions Quarterly'!$AB6,0,(('MD - IMP'!$D66)*3)-(COLUMN(Y3Q1_Reference)-COLUMN()),1,1))</f>
        <v>0</v>
      </c>
      <c r="AG6" s="385">
        <f ca="1">IF(COLUMN(Y3Q1_Reference)-COLUMN()&gt;3*'MD - IMP'!$D66,0,OFFSET('IMP HR - Promotions Quarterly'!$AB6,0,(('MD - IMP'!$D66)*3)-(COLUMN(Y3Q1_Reference)-COLUMN()),1,1))</f>
        <v>0</v>
      </c>
      <c r="AH6" s="394">
        <f ca="1">IF(COLUMN(Y3Q1_Reference)-COLUMN()&gt;3*'MD - IMP'!$D66,0,OFFSET('IMP HR - Promotions Quarterly'!$AB6,0,(('MD - IMP'!$D66)*3)-(COLUMN(Y3Q1_Reference)-COLUMN()),1,1))</f>
        <v>0</v>
      </c>
      <c r="AI6" s="385">
        <f ca="1">IF(COLUMN(Y3Q1_Reference)-COLUMN()&gt;3*'MD - IMP'!$D66,0,OFFSET('IMP HR - Promotions Quarterly'!$AB6,0,(('MD - IMP'!$D66)*3)-(COLUMN(Y3Q1_Reference)-COLUMN()),1,1))</f>
        <v>0</v>
      </c>
      <c r="AJ6" s="385">
        <f ca="1">IF(COLUMN(Y3Q1_Reference)-COLUMN()&gt;3*'MD - IMP'!$D66,0,OFFSET('IMP HR - Promotions Quarterly'!$AB6,0,(('MD - IMP'!$D66)*3)-(COLUMN(Y3Q1_Reference)-COLUMN()),1,1))</f>
        <v>0</v>
      </c>
      <c r="AK6" s="394">
        <f ca="1">IF(COLUMN(Y3Q1_Reference)-COLUMN()&gt;3*'MD - IMP'!$D66,0,OFFSET('IMP HR - Promotions Quarterly'!$AB6,0,(('MD - IMP'!$D66)*3)-(COLUMN(Y3Q1_Reference)-COLUMN()),1,1))</f>
        <v>0</v>
      </c>
      <c r="AL6" s="385">
        <f ca="1">IF(COLUMN(Y3Q1_Reference)-COLUMN()&gt;3*'MD - IMP'!$D66,0,OFFSET('IMP HR - Promotions Quarterly'!$AB6,0,(('MD - IMP'!$D66)*3)-(COLUMN(Y3Q1_Reference)-COLUMN()),1,1))</f>
        <v>0</v>
      </c>
      <c r="AM6" s="395">
        <f ca="1">IF(COLUMN(Y3Q1_Reference)-COLUMN()&gt;3*'MD - IMP'!$D66,0,OFFSET('IMP HR - Promotions Quarterly'!$AB6,0,(('MD - IMP'!$D66)*3)-(COLUMN(Y3Q1_Reference)-COLUMN()),1,1))</f>
        <v>0</v>
      </c>
      <c r="AN6" s="390">
        <f ca="1">IF(COLUMN(Y3Q1_Reference)-COLUMN()&gt;3*'MD - IMP'!$D66,0,OFFSET('IMP HR - Promotions Quarterly'!$AB6,0,(('MD - IMP'!$D66)*3)-(COLUMN(Y3Q1_Reference)-COLUMN()),1,1))</f>
        <v>0</v>
      </c>
      <c r="AO6" s="385">
        <f ca="1">IF(COLUMN(Y3Q1_Reference)-COLUMN()&gt;3*'MD - IMP'!$D66,0,OFFSET('IMP HR - Promotions Quarterly'!$AB6,0,(('MD - IMP'!$D66)*3)-(COLUMN(Y3Q1_Reference)-COLUMN()),1,1))</f>
        <v>0</v>
      </c>
      <c r="AP6" s="385">
        <f ca="1">IF(COLUMN(Y3Q1_Reference)-COLUMN()&gt;3*'MD - IMP'!$D66,0,OFFSET('IMP HR - Promotions Quarterly'!$AB6,0,(('MD - IMP'!$D66)*3)-(COLUMN(Y3Q1_Reference)-COLUMN()),1,1))</f>
        <v>0</v>
      </c>
      <c r="AQ6" s="394">
        <f ca="1">IF(COLUMN(Y3Q1_Reference)-COLUMN()&gt;3*'MD - IMP'!$D66,0,OFFSET('IMP HR - Promotions Quarterly'!$AB6,0,(('MD - IMP'!$D66)*3)-(COLUMN(Y3Q1_Reference)-COLUMN()),1,1))</f>
        <v>0</v>
      </c>
      <c r="AR6" s="385">
        <f ca="1">IF(COLUMN(Y3Q1_Reference)-COLUMN()&gt;3*'MD - IMP'!$D66,0,OFFSET('IMP HR - Promotions Quarterly'!$AB6,0,(('MD - IMP'!$D66)*3)-(COLUMN(Y3Q1_Reference)-COLUMN()),1,1))</f>
        <v>0</v>
      </c>
      <c r="AS6" s="385">
        <f ca="1">IF(COLUMN(Y3Q1_Reference)-COLUMN()&gt;3*'MD - IMP'!$D66,0,OFFSET('IMP HR - Promotions Quarterly'!$AB6,0,(('MD - IMP'!$D66)*3)-(COLUMN(Y3Q1_Reference)-COLUMN()),1,1))</f>
        <v>0</v>
      </c>
      <c r="AT6" s="394">
        <f ca="1">IF(COLUMN(Y3Q1_Reference)-COLUMN()&gt;3*'MD - IMP'!$D66,0,OFFSET('IMP HR - Promotions Quarterly'!$AB6,0,(('MD - IMP'!$D66)*3)-(COLUMN(Y3Q1_Reference)-COLUMN()),1,1))</f>
        <v>0</v>
      </c>
      <c r="AU6" s="385">
        <f ca="1">IF(COLUMN(Y3Q1_Reference)-COLUMN()&gt;3*'MD - IMP'!$D66,0,OFFSET('IMP HR - Promotions Quarterly'!$AB6,0,(('MD - IMP'!$D66)*3)-(COLUMN(Y3Q1_Reference)-COLUMN()),1,1))</f>
        <v>0</v>
      </c>
      <c r="AV6" s="385">
        <f ca="1">IF(COLUMN(Y3Q1_Reference)-COLUMN()&gt;3*'MD - IMP'!$D66,0,OFFSET('IMP HR - Promotions Quarterly'!$AB6,0,(('MD - IMP'!$D66)*3)-(COLUMN(Y3Q1_Reference)-COLUMN()),1,1))</f>
        <v>0</v>
      </c>
      <c r="AW6" s="394">
        <f ca="1">IF(COLUMN(Y3Q1_Reference)-COLUMN()&gt;3*'MD - IMP'!$D66,0,OFFSET('IMP HR - Promotions Quarterly'!$AB6,0,(('MD - IMP'!$D66)*3)-(COLUMN(Y3Q1_Reference)-COLUMN()),1,1))</f>
        <v>0</v>
      </c>
      <c r="AX6" s="385">
        <f ca="1">IF(COLUMN(Y3Q1_Reference)-COLUMN()&gt;3*'MD - IMP'!$D66,0,OFFSET('IMP HR - Promotions Quarterly'!$AB6,0,(('MD - IMP'!$D66)*3)-(COLUMN(Y3Q1_Reference)-COLUMN()),1,1))</f>
        <v>0</v>
      </c>
      <c r="AY6" s="395">
        <f ca="1">IF(COLUMN(Y3Q1_Reference)-COLUMN()&gt;3*'MD - IMP'!$D66,0,OFFSET('IMP HR - Promotions Quarterly'!$AB6,0,(('MD - IMP'!$D66)*3)-(COLUMN(Y3Q1_Reference)-COLUMN()),1,1))</f>
        <v>0</v>
      </c>
      <c r="AZ6" s="390">
        <f ca="1">IF(COLUMN(Y3Q1_Reference)-COLUMN()&gt;3*'MD - IMP'!$D66,0,OFFSET('IMP HR - Promotions Quarterly'!$AB6,0,(('MD - IMP'!$D66)*3)-(COLUMN(Y3Q1_Reference)-COLUMN()),1,1))</f>
        <v>0</v>
      </c>
      <c r="BA6" s="385">
        <f ca="1">IF(COLUMN(Y3Q1_Reference)-COLUMN()&gt;3*'MD - IMP'!$D66,0,OFFSET('IMP HR - Promotions Quarterly'!$AB6,0,(('MD - IMP'!$D66)*3)-(COLUMN(Y3Q1_Reference)-COLUMN()),1,1))</f>
        <v>0</v>
      </c>
      <c r="BB6" s="385">
        <f ca="1">IF(COLUMN(Y3Q1_Reference)-COLUMN()&gt;3*'MD - IMP'!$D66,0,OFFSET('IMP HR - Promotions Quarterly'!$AB6,0,(('MD - IMP'!$D66)*3)-(COLUMN(Y3Q1_Reference)-COLUMN()),1,1))</f>
        <v>0</v>
      </c>
      <c r="BC6" s="394">
        <f ca="1">IF(COLUMN(Y3Q1_Reference)-COLUMN()&gt;3*'MD - IMP'!$D66,0,OFFSET('IMP HR - Promotions Quarterly'!$AB6,0,(('MD - IMP'!$D66)*3)-(COLUMN(Y3Q1_Reference)-COLUMN()),1,1))</f>
        <v>0</v>
      </c>
      <c r="BD6" s="385">
        <f ca="1">IF(COLUMN(Y3Q1_Reference)-COLUMN()&gt;3*'MD - IMP'!$D66,0,OFFSET('IMP HR - Promotions Quarterly'!$AB6,0,(('MD - IMP'!$D66)*3)-(COLUMN(Y3Q1_Reference)-COLUMN()),1,1))</f>
        <v>0</v>
      </c>
      <c r="BE6" s="385">
        <f ca="1">IF(COLUMN(Y3Q1_Reference)-COLUMN()&gt;3*'MD - IMP'!$D66,0,OFFSET('IMP HR - Promotions Quarterly'!$AB6,0,(('MD - IMP'!$D66)*3)-(COLUMN(Y3Q1_Reference)-COLUMN()),1,1))</f>
        <v>0</v>
      </c>
      <c r="BF6" s="394">
        <f ca="1">IF(COLUMN(Y3Q1_Reference)-COLUMN()&gt;3*'MD - IMP'!$D66,0,OFFSET('IMP HR - Promotions Quarterly'!$AB6,0,(('MD - IMP'!$D66)*3)-(COLUMN(Y3Q1_Reference)-COLUMN()),1,1))</f>
        <v>0</v>
      </c>
      <c r="BG6" s="385">
        <f ca="1">IF(COLUMN(Y3Q1_Reference)-COLUMN()&gt;3*'MD - IMP'!$D66,0,OFFSET('IMP HR - Promotions Quarterly'!$AB6,0,(('MD - IMP'!$D66)*3)-(COLUMN(Y3Q1_Reference)-COLUMN()),1,1))</f>
        <v>0</v>
      </c>
      <c r="BH6" s="385">
        <f ca="1">IF(COLUMN(Y3Q1_Reference)-COLUMN()&gt;3*'MD - IMP'!$D66,0,OFFSET('IMP HR - Promotions Quarterly'!$AB6,0,(('MD - IMP'!$D66)*3)-(COLUMN(Y3Q1_Reference)-COLUMN()),1,1))</f>
        <v>0</v>
      </c>
      <c r="BI6" s="394">
        <f ca="1">IF(COLUMN(Y3Q1_Reference)-COLUMN()&gt;3*'MD - IMP'!$D66,0,OFFSET('IMP HR - Promotions Quarterly'!$AB6,0,(('MD - IMP'!$D66)*3)-(COLUMN(Y3Q1_Reference)-COLUMN()),1,1))</f>
        <v>0</v>
      </c>
      <c r="BJ6" s="385">
        <f ca="1">IF(COLUMN(Y3Q1_Reference)-COLUMN()&gt;3*'MD - IMP'!$D66,0,OFFSET('IMP HR - Promotions Quarterly'!$AB6,0,(('MD - IMP'!$D66)*3)-(COLUMN(Y3Q1_Reference)-COLUMN()),1,1))</f>
        <v>0</v>
      </c>
      <c r="BK6" s="463">
        <f ca="1">IF(COLUMN(Y3Q1_Reference)-COLUMN()&gt;3*'MD - IMP'!$D66,0,OFFSET('IMP HR - Promotions Quarterly'!$AB6,0,(('MD - IMP'!$D66)*3)-(COLUMN(Y3Q1_Reference)-COLUMN()),1,1))</f>
        <v>0</v>
      </c>
      <c r="BL6" s="482">
        <f ca="1">SUM(D6:BK6)+OFFSET('IMP HR - Promotions Quarterly'!D6,0,(3*'MD - IMP'!$D66),1,1)</f>
        <v>1</v>
      </c>
      <c r="BM6" s="385"/>
      <c r="BN6" s="385"/>
      <c r="BO6" s="394">
        <f ca="1">OFFSET('IMP HR - Promotions Quarterly'!G6,0,(3*'MD - IMP'!$D66),1,1)</f>
        <v>0</v>
      </c>
      <c r="BP6" s="385"/>
      <c r="BQ6" s="385"/>
      <c r="BR6" s="394">
        <f ca="1">OFFSET('IMP HR - Promotions Quarterly'!J6,0,(3*'MD - IMP'!$D66),1,1)</f>
        <v>0</v>
      </c>
      <c r="BS6" s="385">
        <f>'IMP HR - Project Time'!K6</f>
        <v>0</v>
      </c>
      <c r="BT6" s="385">
        <f>'IMP HR - Project Time'!L6</f>
        <v>0</v>
      </c>
      <c r="BU6" s="394">
        <f ca="1">OFFSET('IMP HR - Promotions Quarterly'!M6,0,(3*'MD - IMP'!$D66),1,1)</f>
        <v>0</v>
      </c>
      <c r="BV6" s="385"/>
      <c r="BW6" s="395"/>
      <c r="BX6" s="390">
        <f ca="1">OFFSET('IMP HR - Promotions Quarterly'!P6,0,(3*'MD - IMP'!$D66),1,1)</f>
        <v>4</v>
      </c>
      <c r="BY6" s="385"/>
      <c r="BZ6" s="385"/>
      <c r="CA6" s="394">
        <f ca="1">OFFSET('IMP HR - Promotions Quarterly'!S6,0,(3*'MD - IMP'!$D66),1,1)</f>
        <v>0</v>
      </c>
      <c r="CB6" s="385"/>
      <c r="CC6" s="385"/>
      <c r="CD6" s="394">
        <f ca="1">OFFSET('IMP HR - Promotions Quarterly'!V6,0,(3*'MD - IMP'!$D66),1,1)</f>
        <v>0</v>
      </c>
      <c r="CE6" s="385"/>
      <c r="CF6" s="385"/>
      <c r="CG6" s="394">
        <f ca="1">OFFSET('IMP HR - Promotions Quarterly'!Y6,0,(3*'MD - IMP'!$D66),1,1)</f>
        <v>0</v>
      </c>
      <c r="CH6" s="385"/>
      <c r="CI6" s="468"/>
      <c r="CJ6" s="277">
        <f ca="1">OFFSET('IMP HR - Promotions Quarterly'!AB6,0,(3*'MD - IMP'!$D66),1,1)</f>
        <v>1</v>
      </c>
      <c r="CK6" s="278"/>
      <c r="CL6" s="278"/>
      <c r="CM6" s="279">
        <f ca="1">OFFSET('IMP HR - Promotions Quarterly'!AE6,0,(3*'MD - IMP'!$D66),1,1)</f>
        <v>6</v>
      </c>
      <c r="CN6" s="278"/>
      <c r="CO6" s="278"/>
      <c r="CP6" s="279">
        <f ca="1">OFFSET('IMP HR - Promotions Quarterly'!AH6,0,(3*'MD - IMP'!$D66),1,1)</f>
        <v>0</v>
      </c>
      <c r="CQ6" s="278"/>
      <c r="CR6" s="278"/>
      <c r="CS6" s="279">
        <f ca="1">OFFSET('IMP HR - Promotions Quarterly'!AK6,0,(3*'MD - IMP'!$D66),1,1)</f>
        <v>0</v>
      </c>
      <c r="CT6" s="278"/>
      <c r="CU6" s="280"/>
      <c r="CV6" s="277">
        <f ca="1">OFFSET('IMP HR - Promotions Quarterly'!AN6,0,(3*'MD - IMP'!$D66),1,1)</f>
        <v>0</v>
      </c>
      <c r="CW6" s="278"/>
      <c r="CX6" s="278"/>
      <c r="CY6" s="279">
        <f ca="1">OFFSET('IMP HR - Promotions Quarterly'!AQ6,0,(3*'MD - IMP'!$D66),1,1)</f>
        <v>4</v>
      </c>
      <c r="CZ6" s="278"/>
      <c r="DA6" s="278"/>
      <c r="DB6" s="279">
        <f ca="1">OFFSET('IMP HR - Promotions Quarterly'!AT6,0,(3*'MD - IMP'!$D66),1,1)</f>
        <v>1</v>
      </c>
      <c r="DC6" s="278"/>
      <c r="DD6" s="278"/>
      <c r="DE6" s="279">
        <f ca="1">OFFSET('IMP HR - Promotions Quarterly'!AW6,0,(3*'MD - IMP'!$D66),1,1)</f>
        <v>1</v>
      </c>
      <c r="DF6" s="278"/>
      <c r="DG6" s="280"/>
      <c r="DH6" s="277">
        <f ca="1">OFFSET('IMP HR - Promotions Quarterly'!AZ6,0,(3*'MD - IMP'!$D66),1,1)</f>
        <v>1</v>
      </c>
      <c r="DI6" s="278"/>
      <c r="DJ6" s="278"/>
      <c r="DK6" s="279">
        <f ca="1">OFFSET('IMP HR - Promotions Quarterly'!BC6,0,(3*'MD - IMP'!$D66),1,1)</f>
        <v>0</v>
      </c>
      <c r="DL6" s="278"/>
      <c r="DM6" s="278"/>
      <c r="DN6" s="279">
        <f ca="1">OFFSET('IMP HR - Promotions Quarterly'!BF6,0,(3*'MD - IMP'!$D66),1,1)</f>
        <v>0</v>
      </c>
      <c r="DO6" s="278"/>
      <c r="DP6" s="278"/>
      <c r="DQ6" s="279">
        <f ca="1">OFFSET('IMP HR - Promotions Quarterly'!BI6,0,(3*'MD - IMP'!$D66),1,1)</f>
        <v>0</v>
      </c>
      <c r="DR6" s="278"/>
      <c r="DS6" s="280"/>
      <c r="DT6" s="277">
        <f ca="1">OFFSET('IMP HR - Promotions Quarterly'!BL6,0,(3*'MD - IMP'!$D66),1,1)</f>
        <v>0</v>
      </c>
      <c r="DU6" s="278"/>
      <c r="DV6" s="278"/>
      <c r="DW6" s="279">
        <f ca="1">OFFSET('IMP HR - Promotions Quarterly'!BO6,0,(3*'MD - IMP'!$D66),1,1)</f>
        <v>0</v>
      </c>
      <c r="DX6" s="278"/>
      <c r="DY6" s="278"/>
      <c r="DZ6" s="279">
        <f ca="1">OFFSET('IMP HR - Promotions Quarterly'!BR6,0,(3*'MD - IMP'!$D66),1,1)</f>
        <v>0</v>
      </c>
      <c r="EA6" s="278"/>
      <c r="EB6" s="278"/>
      <c r="EC6" s="279">
        <f ca="1">OFFSET('IMP HR - Promotions Quarterly'!BU6,0,(3*'MD - IMP'!$D66),1,1)</f>
        <v>0</v>
      </c>
      <c r="ED6" s="278"/>
      <c r="EE6" s="280"/>
      <c r="EF6" s="277">
        <f ca="1">OFFSET('IMP HR - Promotions Quarterly'!BX6,0,(3*'MD - IMP'!$D66),1,1)</f>
        <v>0</v>
      </c>
      <c r="EG6" s="278"/>
      <c r="EH6" s="278"/>
      <c r="EI6" s="279">
        <f ca="1">OFFSET('IMP HR - Promotions Quarterly'!CA6,0,(3*'MD - IMP'!$D66),1,1)</f>
        <v>0</v>
      </c>
      <c r="EJ6" s="278"/>
      <c r="EK6" s="278"/>
      <c r="EL6" s="279">
        <f ca="1">OFFSET('IMP HR - Promotions Quarterly'!CD6,0,(3*'MD - IMP'!$D66),1,1)</f>
        <v>0</v>
      </c>
      <c r="EM6" s="278"/>
      <c r="EN6" s="278"/>
      <c r="EO6" s="279">
        <f ca="1">OFFSET('IMP HR - Promotions Quarterly'!CG6,0,(3*'MD - IMP'!$D66),1,1)</f>
        <v>0</v>
      </c>
      <c r="EP6" s="278"/>
      <c r="EQ6" s="280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  <c r="GH6" s="15"/>
      <c r="GK6" s="15"/>
      <c r="GM6" s="17"/>
      <c r="GN6" s="16"/>
      <c r="GQ6" s="15"/>
      <c r="GT6" s="15"/>
      <c r="GW6" s="15"/>
      <c r="GY6" s="17"/>
      <c r="GZ6" s="16"/>
      <c r="HC6" s="15"/>
      <c r="HF6" s="15"/>
      <c r="HI6" s="15"/>
      <c r="HK6" s="17"/>
      <c r="HL6" s="16"/>
      <c r="HO6" s="15"/>
      <c r="HR6" s="15"/>
      <c r="HU6" s="15"/>
      <c r="HW6" s="17"/>
      <c r="HX6" s="16"/>
      <c r="IA6" s="15"/>
      <c r="ID6" s="15"/>
      <c r="IG6" s="15"/>
      <c r="II6" s="17"/>
      <c r="IJ6" s="16"/>
      <c r="IM6" s="15"/>
    </row>
    <row r="7" spans="1:247" x14ac:dyDescent="0.25">
      <c r="B7" s="11" t="str">
        <f>'MD - IMP'!B67</f>
        <v>FN-JI</v>
      </c>
      <c r="C7" s="17"/>
      <c r="D7" s="390">
        <f ca="1">IF(COLUMN(Y3Q1_Reference)-COLUMN()&gt;3*'MD - IMP'!$D67,0,OFFSET('IMP HR - Promotions Quarterly'!$AB7,0,(('MD - IMP'!$D67)*3)-(COLUMN(Y3Q1_Reference)-COLUMN()),1,1))</f>
        <v>0</v>
      </c>
      <c r="E7" s="385">
        <f ca="1">IF(COLUMN(Y3Q1_Reference)-COLUMN()&gt;3*'MD - IMP'!$D67,0,OFFSET('IMP HR - Promotions Quarterly'!$AB7,0,(('MD - IMP'!$D67)*3)-(COLUMN(Y3Q1_Reference)-COLUMN()),1,1))</f>
        <v>0</v>
      </c>
      <c r="F7" s="385">
        <f ca="1">IF(COLUMN(Y3Q1_Reference)-COLUMN()&gt;3*'MD - IMP'!$D67,0,OFFSET('IMP HR - Promotions Quarterly'!$AB7,0,(('MD - IMP'!$D67)*3)-(COLUMN(Y3Q1_Reference)-COLUMN()),1,1))</f>
        <v>0</v>
      </c>
      <c r="G7" s="394">
        <f ca="1">IF(COLUMN(Y3Q1_Reference)-COLUMN()&gt;3*'MD - IMP'!$D67,0,OFFSET('IMP HR - Promotions Quarterly'!$AB7,0,(('MD - IMP'!$D67)*3)-(COLUMN(Y3Q1_Reference)-COLUMN()),1,1))</f>
        <v>0</v>
      </c>
      <c r="H7" s="385">
        <f ca="1">IF(COLUMN(Y3Q1_Reference)-COLUMN()&gt;3*'MD - IMP'!$D67,0,OFFSET('IMP HR - Promotions Quarterly'!$AB7,0,(('MD - IMP'!$D67)*3)-(COLUMN(Y3Q1_Reference)-COLUMN()),1,1))</f>
        <v>0</v>
      </c>
      <c r="I7" s="385">
        <f ca="1">IF(COLUMN(Y3Q1_Reference)-COLUMN()&gt;3*'MD - IMP'!$D67,0,OFFSET('IMP HR - Promotions Quarterly'!$AB7,0,(('MD - IMP'!$D67)*3)-(COLUMN(Y3Q1_Reference)-COLUMN()),1,1))</f>
        <v>0</v>
      </c>
      <c r="J7" s="394">
        <f ca="1">IF(COLUMN(Y3Q1_Reference)-COLUMN()&gt;3*'MD - IMP'!$D67,0,OFFSET('IMP HR - Promotions Quarterly'!$AB7,0,(('MD - IMP'!$D67)*3)-(COLUMN(Y3Q1_Reference)-COLUMN()),1,1))</f>
        <v>0</v>
      </c>
      <c r="K7" s="385">
        <f ca="1">IF(COLUMN(Y3Q1_Reference)-COLUMN()&gt;3*'MD - IMP'!$D67,0,OFFSET('IMP HR - Promotions Quarterly'!$AB7,0,(('MD - IMP'!$D67)*3)-(COLUMN(Y3Q1_Reference)-COLUMN()),1,1))</f>
        <v>0</v>
      </c>
      <c r="L7" s="385">
        <f ca="1">IF(COLUMN(Y3Q1_Reference)-COLUMN()&gt;3*'MD - IMP'!$D67,0,OFFSET('IMP HR - Promotions Quarterly'!$AB7,0,(('MD - IMP'!$D67)*3)-(COLUMN(Y3Q1_Reference)-COLUMN()),1,1))</f>
        <v>0</v>
      </c>
      <c r="M7" s="394">
        <f ca="1">IF(COLUMN(Y3Q1_Reference)-COLUMN()&gt;3*'MD - IMP'!$D67,0,OFFSET('IMP HR - Promotions Quarterly'!$AB7,0,(('MD - IMP'!$D67)*3)-(COLUMN(Y3Q1_Reference)-COLUMN()),1,1))</f>
        <v>0</v>
      </c>
      <c r="N7" s="385">
        <f ca="1">IF(COLUMN(Y3Q1_Reference)-COLUMN()&gt;3*'MD - IMP'!$D67,0,OFFSET('IMP HR - Promotions Quarterly'!$AB7,0,(('MD - IMP'!$D67)*3)-(COLUMN(Y3Q1_Reference)-COLUMN()),1,1))</f>
        <v>0</v>
      </c>
      <c r="O7" s="395">
        <f ca="1">IF(COLUMN(Y3Q1_Reference)-COLUMN()&gt;3*'MD - IMP'!$D67,0,OFFSET('IMP HR - Promotions Quarterly'!$AB7,0,(('MD - IMP'!$D67)*3)-(COLUMN(Y3Q1_Reference)-COLUMN()),1,1))</f>
        <v>0</v>
      </c>
      <c r="P7" s="390">
        <f ca="1">IF(COLUMN(Y3Q1_Reference)-COLUMN()&gt;3*'MD - IMP'!$D67,0,OFFSET('IMP HR - Promotions Quarterly'!$AB7,0,(('MD - IMP'!$D67)*3)-(COLUMN(Y3Q1_Reference)-COLUMN()),1,1))</f>
        <v>0</v>
      </c>
      <c r="Q7" s="385">
        <f ca="1">IF(COLUMN(Y3Q1_Reference)-COLUMN()&gt;3*'MD - IMP'!$D67,0,OFFSET('IMP HR - Promotions Quarterly'!$AB7,0,(('MD - IMP'!$D67)*3)-(COLUMN(Y3Q1_Reference)-COLUMN()),1,1))</f>
        <v>0</v>
      </c>
      <c r="R7" s="385">
        <f ca="1">IF(COLUMN(Y3Q1_Reference)-COLUMN()&gt;3*'MD - IMP'!$D67,0,OFFSET('IMP HR - Promotions Quarterly'!$AB7,0,(('MD - IMP'!$D67)*3)-(COLUMN(Y3Q1_Reference)-COLUMN()),1,1))</f>
        <v>0</v>
      </c>
      <c r="S7" s="394">
        <f ca="1">IF(COLUMN(Y3Q1_Reference)-COLUMN()&gt;3*'MD - IMP'!$D67,0,OFFSET('IMP HR - Promotions Quarterly'!$AB7,0,(('MD - IMP'!$D67)*3)-(COLUMN(Y3Q1_Reference)-COLUMN()),1,1))</f>
        <v>0</v>
      </c>
      <c r="T7" s="385">
        <f ca="1">IF(COLUMN(Y3Q1_Reference)-COLUMN()&gt;3*'MD - IMP'!$D67,0,OFFSET('IMP HR - Promotions Quarterly'!$AB7,0,(('MD - IMP'!$D67)*3)-(COLUMN(Y3Q1_Reference)-COLUMN()),1,1))</f>
        <v>0</v>
      </c>
      <c r="U7" s="385">
        <f ca="1">IF(COLUMN(Y3Q1_Reference)-COLUMN()&gt;3*'MD - IMP'!$D67,0,OFFSET('IMP HR - Promotions Quarterly'!$AB7,0,(('MD - IMP'!$D67)*3)-(COLUMN(Y3Q1_Reference)-COLUMN()),1,1))</f>
        <v>0</v>
      </c>
      <c r="V7" s="394">
        <f ca="1">IF(COLUMN(Y3Q1_Reference)-COLUMN()&gt;3*'MD - IMP'!$D67,0,OFFSET('IMP HR - Promotions Quarterly'!$AB7,0,(('MD - IMP'!$D67)*3)-(COLUMN(Y3Q1_Reference)-COLUMN()),1,1))</f>
        <v>0</v>
      </c>
      <c r="W7" s="385">
        <f ca="1">IF(COLUMN(Y3Q1_Reference)-COLUMN()&gt;3*'MD - IMP'!$D67,0,OFFSET('IMP HR - Promotions Quarterly'!$AB7,0,(('MD - IMP'!$D67)*3)-(COLUMN(Y3Q1_Reference)-COLUMN()),1,1))</f>
        <v>0</v>
      </c>
      <c r="X7" s="385">
        <f ca="1">IF(COLUMN(Y3Q1_Reference)-COLUMN()&gt;3*'MD - IMP'!$D67,0,OFFSET('IMP HR - Promotions Quarterly'!$AB7,0,(('MD - IMP'!$D67)*3)-(COLUMN(Y3Q1_Reference)-COLUMN()),1,1))</f>
        <v>0</v>
      </c>
      <c r="Y7" s="394">
        <f ca="1">IF(COLUMN(Y3Q1_Reference)-COLUMN()&gt;3*'MD - IMP'!$D67,0,OFFSET('IMP HR - Promotions Quarterly'!$AB7,0,(('MD - IMP'!$D67)*3)-(COLUMN(Y3Q1_Reference)-COLUMN()),1,1))</f>
        <v>0</v>
      </c>
      <c r="Z7" s="385">
        <f ca="1">IF(COLUMN(Y3Q1_Reference)-COLUMN()&gt;3*'MD - IMP'!$D67,0,OFFSET('IMP HR - Promotions Quarterly'!$AB7,0,(('MD - IMP'!$D67)*3)-(COLUMN(Y3Q1_Reference)-COLUMN()),1,1))</f>
        <v>0</v>
      </c>
      <c r="AA7" s="395">
        <f ca="1">IF(COLUMN(Y3Q1_Reference)-COLUMN()&gt;3*'MD - IMP'!$D67,0,OFFSET('IMP HR - Promotions Quarterly'!$AB7,0,(('MD - IMP'!$D67)*3)-(COLUMN(Y3Q1_Reference)-COLUMN()),1,1))</f>
        <v>0</v>
      </c>
      <c r="AB7" s="390">
        <f ca="1">IF(COLUMN(Y3Q1_Reference)-COLUMN()&gt;3*'MD - IMP'!$D67,0,OFFSET('IMP HR - Promotions Quarterly'!$AB7,0,(('MD - IMP'!$D67)*3)-(COLUMN(Y3Q1_Reference)-COLUMN()),1,1))</f>
        <v>0</v>
      </c>
      <c r="AC7" s="385">
        <f ca="1">IF(COLUMN(Y3Q1_Reference)-COLUMN()&gt;3*'MD - IMP'!$D67,0,OFFSET('IMP HR - Promotions Quarterly'!$AB7,0,(('MD - IMP'!$D67)*3)-(COLUMN(Y3Q1_Reference)-COLUMN()),1,1))</f>
        <v>0</v>
      </c>
      <c r="AD7" s="385">
        <f ca="1">IF(COLUMN(Y3Q1_Reference)-COLUMN()&gt;3*'MD - IMP'!$D67,0,OFFSET('IMP HR - Promotions Quarterly'!$AB7,0,(('MD - IMP'!$D67)*3)-(COLUMN(Y3Q1_Reference)-COLUMN()),1,1))</f>
        <v>0</v>
      </c>
      <c r="AE7" s="394">
        <f ca="1">IF(COLUMN(Y3Q1_Reference)-COLUMN()&gt;3*'MD - IMP'!$D67,0,OFFSET('IMP HR - Promotions Quarterly'!$AB7,0,(('MD - IMP'!$D67)*3)-(COLUMN(Y3Q1_Reference)-COLUMN()),1,1))</f>
        <v>0</v>
      </c>
      <c r="AF7" s="385">
        <f ca="1">IF(COLUMN(Y3Q1_Reference)-COLUMN()&gt;3*'MD - IMP'!$D67,0,OFFSET('IMP HR - Promotions Quarterly'!$AB7,0,(('MD - IMP'!$D67)*3)-(COLUMN(Y3Q1_Reference)-COLUMN()),1,1))</f>
        <v>0</v>
      </c>
      <c r="AG7" s="385">
        <f ca="1">IF(COLUMN(Y3Q1_Reference)-COLUMN()&gt;3*'MD - IMP'!$D67,0,OFFSET('IMP HR - Promotions Quarterly'!$AB7,0,(('MD - IMP'!$D67)*3)-(COLUMN(Y3Q1_Reference)-COLUMN()),1,1))</f>
        <v>0</v>
      </c>
      <c r="AH7" s="394">
        <f ca="1">IF(COLUMN(Y3Q1_Reference)-COLUMN()&gt;3*'MD - IMP'!$D67,0,OFFSET('IMP HR - Promotions Quarterly'!$AB7,0,(('MD - IMP'!$D67)*3)-(COLUMN(Y3Q1_Reference)-COLUMN()),1,1))</f>
        <v>0</v>
      </c>
      <c r="AI7" s="385">
        <f ca="1">IF(COLUMN(Y3Q1_Reference)-COLUMN()&gt;3*'MD - IMP'!$D67,0,OFFSET('IMP HR - Promotions Quarterly'!$AB7,0,(('MD - IMP'!$D67)*3)-(COLUMN(Y3Q1_Reference)-COLUMN()),1,1))</f>
        <v>0</v>
      </c>
      <c r="AJ7" s="385">
        <f ca="1">IF(COLUMN(Y3Q1_Reference)-COLUMN()&gt;3*'MD - IMP'!$D67,0,OFFSET('IMP HR - Promotions Quarterly'!$AB7,0,(('MD - IMP'!$D67)*3)-(COLUMN(Y3Q1_Reference)-COLUMN()),1,1))</f>
        <v>0</v>
      </c>
      <c r="AK7" s="394">
        <f ca="1">IF(COLUMN(Y3Q1_Reference)-COLUMN()&gt;3*'MD - IMP'!$D67,0,OFFSET('IMP HR - Promotions Quarterly'!$AB7,0,(('MD - IMP'!$D67)*3)-(COLUMN(Y3Q1_Reference)-COLUMN()),1,1))</f>
        <v>0</v>
      </c>
      <c r="AL7" s="385">
        <f ca="1">IF(COLUMN(Y3Q1_Reference)-COLUMN()&gt;3*'MD - IMP'!$D67,0,OFFSET('IMP HR - Promotions Quarterly'!$AB7,0,(('MD - IMP'!$D67)*3)-(COLUMN(Y3Q1_Reference)-COLUMN()),1,1))</f>
        <v>0</v>
      </c>
      <c r="AM7" s="395">
        <f ca="1">IF(COLUMN(Y3Q1_Reference)-COLUMN()&gt;3*'MD - IMP'!$D67,0,OFFSET('IMP HR - Promotions Quarterly'!$AB7,0,(('MD - IMP'!$D67)*3)-(COLUMN(Y3Q1_Reference)-COLUMN()),1,1))</f>
        <v>0</v>
      </c>
      <c r="AN7" s="390">
        <f ca="1">IF(COLUMN(Y3Q1_Reference)-COLUMN()&gt;3*'MD - IMP'!$D67,0,OFFSET('IMP HR - Promotions Quarterly'!$AB7,0,(('MD - IMP'!$D67)*3)-(COLUMN(Y3Q1_Reference)-COLUMN()),1,1))</f>
        <v>0</v>
      </c>
      <c r="AO7" s="385">
        <f ca="1">IF(COLUMN(Y3Q1_Reference)-COLUMN()&gt;3*'MD - IMP'!$D67,0,OFFSET('IMP HR - Promotions Quarterly'!$AB7,0,(('MD - IMP'!$D67)*3)-(COLUMN(Y3Q1_Reference)-COLUMN()),1,1))</f>
        <v>0</v>
      </c>
      <c r="AP7" s="385">
        <f ca="1">IF(COLUMN(Y3Q1_Reference)-COLUMN()&gt;3*'MD - IMP'!$D67,0,OFFSET('IMP HR - Promotions Quarterly'!$AB7,0,(('MD - IMP'!$D67)*3)-(COLUMN(Y3Q1_Reference)-COLUMN()),1,1))</f>
        <v>0</v>
      </c>
      <c r="AQ7" s="394">
        <f ca="1">IF(COLUMN(Y3Q1_Reference)-COLUMN()&gt;3*'MD - IMP'!$D67,0,OFFSET('IMP HR - Promotions Quarterly'!$AB7,0,(('MD - IMP'!$D67)*3)-(COLUMN(Y3Q1_Reference)-COLUMN()),1,1))</f>
        <v>0</v>
      </c>
      <c r="AR7" s="385">
        <f ca="1">IF(COLUMN(Y3Q1_Reference)-COLUMN()&gt;3*'MD - IMP'!$D67,0,OFFSET('IMP HR - Promotions Quarterly'!$AB7,0,(('MD - IMP'!$D67)*3)-(COLUMN(Y3Q1_Reference)-COLUMN()),1,1))</f>
        <v>0</v>
      </c>
      <c r="AS7" s="385">
        <f ca="1">IF(COLUMN(Y3Q1_Reference)-COLUMN()&gt;3*'MD - IMP'!$D67,0,OFFSET('IMP HR - Promotions Quarterly'!$AB7,0,(('MD - IMP'!$D67)*3)-(COLUMN(Y3Q1_Reference)-COLUMN()),1,1))</f>
        <v>0</v>
      </c>
      <c r="AT7" s="394">
        <f ca="1">IF(COLUMN(Y3Q1_Reference)-COLUMN()&gt;3*'MD - IMP'!$D67,0,OFFSET('IMP HR - Promotions Quarterly'!$AB7,0,(('MD - IMP'!$D67)*3)-(COLUMN(Y3Q1_Reference)-COLUMN()),1,1))</f>
        <v>0</v>
      </c>
      <c r="AU7" s="385">
        <f ca="1">IF(COLUMN(Y3Q1_Reference)-COLUMN()&gt;3*'MD - IMP'!$D67,0,OFFSET('IMP HR - Promotions Quarterly'!$AB7,0,(('MD - IMP'!$D67)*3)-(COLUMN(Y3Q1_Reference)-COLUMN()),1,1))</f>
        <v>0</v>
      </c>
      <c r="AV7" s="385">
        <f ca="1">IF(COLUMN(Y3Q1_Reference)-COLUMN()&gt;3*'MD - IMP'!$D67,0,OFFSET('IMP HR - Promotions Quarterly'!$AB7,0,(('MD - IMP'!$D67)*3)-(COLUMN(Y3Q1_Reference)-COLUMN()),1,1))</f>
        <v>0</v>
      </c>
      <c r="AW7" s="394">
        <f ca="1">IF(COLUMN(Y3Q1_Reference)-COLUMN()&gt;3*'MD - IMP'!$D67,0,OFFSET('IMP HR - Promotions Quarterly'!$AB7,0,(('MD - IMP'!$D67)*3)-(COLUMN(Y3Q1_Reference)-COLUMN()),1,1))</f>
        <v>0</v>
      </c>
      <c r="AX7" s="385">
        <f ca="1">IF(COLUMN(Y3Q1_Reference)-COLUMN()&gt;3*'MD - IMP'!$D67,0,OFFSET('IMP HR - Promotions Quarterly'!$AB7,0,(('MD - IMP'!$D67)*3)-(COLUMN(Y3Q1_Reference)-COLUMN()),1,1))</f>
        <v>0</v>
      </c>
      <c r="AY7" s="395">
        <f ca="1">IF(COLUMN(Y3Q1_Reference)-COLUMN()&gt;3*'MD - IMP'!$D67,0,OFFSET('IMP HR - Promotions Quarterly'!$AB7,0,(('MD - IMP'!$D67)*3)-(COLUMN(Y3Q1_Reference)-COLUMN()),1,1))</f>
        <v>0</v>
      </c>
      <c r="AZ7" s="390">
        <f ca="1">IF(COLUMN(Y3Q1_Reference)-COLUMN()&gt;3*'MD - IMP'!$D67,0,OFFSET('IMP HR - Promotions Quarterly'!$AB7,0,(('MD - IMP'!$D67)*3)-(COLUMN(Y3Q1_Reference)-COLUMN()),1,1))</f>
        <v>0</v>
      </c>
      <c r="BA7" s="385">
        <f ca="1">IF(COLUMN(Y3Q1_Reference)-COLUMN()&gt;3*'MD - IMP'!$D67,0,OFFSET('IMP HR - Promotions Quarterly'!$AB7,0,(('MD - IMP'!$D67)*3)-(COLUMN(Y3Q1_Reference)-COLUMN()),1,1))</f>
        <v>0</v>
      </c>
      <c r="BB7" s="385">
        <f ca="1">IF(COLUMN(Y3Q1_Reference)-COLUMN()&gt;3*'MD - IMP'!$D67,0,OFFSET('IMP HR - Promotions Quarterly'!$AB7,0,(('MD - IMP'!$D67)*3)-(COLUMN(Y3Q1_Reference)-COLUMN()),1,1))</f>
        <v>0</v>
      </c>
      <c r="BC7" s="394">
        <f ca="1">IF(COLUMN(Y3Q1_Reference)-COLUMN()&gt;3*'MD - IMP'!$D67,0,OFFSET('IMP HR - Promotions Quarterly'!$AB7,0,(('MD - IMP'!$D67)*3)-(COLUMN(Y3Q1_Reference)-COLUMN()),1,1))</f>
        <v>0</v>
      </c>
      <c r="BD7" s="385">
        <f ca="1">IF(COLUMN(Y3Q1_Reference)-COLUMN()&gt;3*'MD - IMP'!$D67,0,OFFSET('IMP HR - Promotions Quarterly'!$AB7,0,(('MD - IMP'!$D67)*3)-(COLUMN(Y3Q1_Reference)-COLUMN()),1,1))</f>
        <v>0</v>
      </c>
      <c r="BE7" s="385">
        <f ca="1">IF(COLUMN(Y3Q1_Reference)-COLUMN()&gt;3*'MD - IMP'!$D67,0,OFFSET('IMP HR - Promotions Quarterly'!$AB7,0,(('MD - IMP'!$D67)*3)-(COLUMN(Y3Q1_Reference)-COLUMN()),1,1))</f>
        <v>0</v>
      </c>
      <c r="BF7" s="394">
        <f ca="1">IF(COLUMN(Y3Q1_Reference)-COLUMN()&gt;3*'MD - IMP'!$D67,0,OFFSET('IMP HR - Promotions Quarterly'!$AB7,0,(('MD - IMP'!$D67)*3)-(COLUMN(Y3Q1_Reference)-COLUMN()),1,1))</f>
        <v>0</v>
      </c>
      <c r="BG7" s="385">
        <f ca="1">IF(COLUMN(Y3Q1_Reference)-COLUMN()&gt;3*'MD - IMP'!$D67,0,OFFSET('IMP HR - Promotions Quarterly'!$AB7,0,(('MD - IMP'!$D67)*3)-(COLUMN(Y3Q1_Reference)-COLUMN()),1,1))</f>
        <v>0</v>
      </c>
      <c r="BH7" s="385">
        <f ca="1">IF(COLUMN(Y3Q1_Reference)-COLUMN()&gt;3*'MD - IMP'!$D67,0,OFFSET('IMP HR - Promotions Quarterly'!$AB7,0,(('MD - IMP'!$D67)*3)-(COLUMN(Y3Q1_Reference)-COLUMN()),1,1))</f>
        <v>0</v>
      </c>
      <c r="BI7" s="394">
        <f ca="1">IF(COLUMN(Y3Q1_Reference)-COLUMN()&gt;3*'MD - IMP'!$D67,0,OFFSET('IMP HR - Promotions Quarterly'!$AB7,0,(('MD - IMP'!$D67)*3)-(COLUMN(Y3Q1_Reference)-COLUMN()),1,1))</f>
        <v>0</v>
      </c>
      <c r="BJ7" s="385">
        <f ca="1">IF(COLUMN(Y3Q1_Reference)-COLUMN()&gt;3*'MD - IMP'!$D67,0,OFFSET('IMP HR - Promotions Quarterly'!$AB7,0,(('MD - IMP'!$D67)*3)-(COLUMN(Y3Q1_Reference)-COLUMN()),1,1))</f>
        <v>0</v>
      </c>
      <c r="BK7" s="463">
        <f ca="1">IF(COLUMN(Y3Q1_Reference)-COLUMN()&gt;3*'MD - IMP'!$D67,0,OFFSET('IMP HR - Promotions Quarterly'!$AB7,0,(('MD - IMP'!$D67)*3)-(COLUMN(Y3Q1_Reference)-COLUMN()),1,1))</f>
        <v>0</v>
      </c>
      <c r="BL7" s="482">
        <f ca="1">SUM(D7:BK7)+OFFSET('IMP HR - Promotions Quarterly'!D7,0,(3*'MD - IMP'!$D67),1,1)</f>
        <v>0</v>
      </c>
      <c r="BM7" s="385"/>
      <c r="BN7" s="385"/>
      <c r="BO7" s="394">
        <f ca="1">OFFSET('IMP HR - Promotions Quarterly'!G7,0,(3*'MD - IMP'!$D67),1,1)</f>
        <v>0</v>
      </c>
      <c r="BP7" s="385"/>
      <c r="BQ7" s="385"/>
      <c r="BR7" s="394">
        <f ca="1">OFFSET('IMP HR - Promotions Quarterly'!J7,0,(3*'MD - IMP'!$D67),1,1)</f>
        <v>0</v>
      </c>
      <c r="BS7" s="385">
        <f>'IMP HR - Project Time'!K7</f>
        <v>0</v>
      </c>
      <c r="BT7" s="385">
        <f>'IMP HR - Project Time'!L7</f>
        <v>0</v>
      </c>
      <c r="BU7" s="394">
        <f ca="1">OFFSET('IMP HR - Promotions Quarterly'!M7,0,(3*'MD - IMP'!$D67),1,1)</f>
        <v>0</v>
      </c>
      <c r="BV7" s="385"/>
      <c r="BW7" s="395"/>
      <c r="BX7" s="390">
        <f ca="1">OFFSET('IMP HR - Promotions Quarterly'!P7,0,(3*'MD - IMP'!$D67),1,1)</f>
        <v>1</v>
      </c>
      <c r="BY7" s="385"/>
      <c r="BZ7" s="385"/>
      <c r="CA7" s="394">
        <f ca="1">OFFSET('IMP HR - Promotions Quarterly'!S7,0,(3*'MD - IMP'!$D67),1,1)</f>
        <v>0</v>
      </c>
      <c r="CB7" s="385"/>
      <c r="CC7" s="385"/>
      <c r="CD7" s="394">
        <f ca="1">OFFSET('IMP HR - Promotions Quarterly'!V7,0,(3*'MD - IMP'!$D67),1,1)</f>
        <v>0</v>
      </c>
      <c r="CE7" s="385"/>
      <c r="CF7" s="385"/>
      <c r="CG7" s="394">
        <f ca="1">OFFSET('IMP HR - Promotions Quarterly'!Y7,0,(3*'MD - IMP'!$D67),1,1)</f>
        <v>0</v>
      </c>
      <c r="CH7" s="385"/>
      <c r="CI7" s="468"/>
      <c r="CJ7" s="277">
        <f ca="1">OFFSET('IMP HR - Promotions Quarterly'!AB7,0,(3*'MD - IMP'!$D67),1,1)</f>
        <v>4</v>
      </c>
      <c r="CK7" s="278"/>
      <c r="CL7" s="278"/>
      <c r="CM7" s="279">
        <f ca="1">OFFSET('IMP HR - Promotions Quarterly'!AE7,0,(3*'MD - IMP'!$D67),1,1)</f>
        <v>1</v>
      </c>
      <c r="CN7" s="278"/>
      <c r="CO7" s="278"/>
      <c r="CP7" s="279">
        <f ca="1">OFFSET('IMP HR - Promotions Quarterly'!AH7,0,(3*'MD - IMP'!$D67),1,1)</f>
        <v>0</v>
      </c>
      <c r="CQ7" s="278"/>
      <c r="CR7" s="278"/>
      <c r="CS7" s="279">
        <f ca="1">OFFSET('IMP HR - Promotions Quarterly'!AK7,0,(3*'MD - IMP'!$D67),1,1)</f>
        <v>1</v>
      </c>
      <c r="CT7" s="278"/>
      <c r="CU7" s="280"/>
      <c r="CV7" s="277">
        <f ca="1">OFFSET('IMP HR - Promotions Quarterly'!AN7,0,(3*'MD - IMP'!$D67),1,1)</f>
        <v>1</v>
      </c>
      <c r="CW7" s="278"/>
      <c r="CX7" s="278"/>
      <c r="CY7" s="279">
        <f ca="1">OFFSET('IMP HR - Promotions Quarterly'!AQ7,0,(3*'MD - IMP'!$D67),1,1)</f>
        <v>7</v>
      </c>
      <c r="CZ7" s="278"/>
      <c r="DA7" s="278"/>
      <c r="DB7" s="279">
        <f ca="1">OFFSET('IMP HR - Promotions Quarterly'!AT7,0,(3*'MD - IMP'!$D67),1,1)</f>
        <v>0</v>
      </c>
      <c r="DC7" s="278"/>
      <c r="DD7" s="278"/>
      <c r="DE7" s="279">
        <f ca="1">OFFSET('IMP HR - Promotions Quarterly'!AW7,0,(3*'MD - IMP'!$D67),1,1)</f>
        <v>0</v>
      </c>
      <c r="DF7" s="278"/>
      <c r="DG7" s="280"/>
      <c r="DH7" s="277">
        <f ca="1">OFFSET('IMP HR - Promotions Quarterly'!AZ7,0,(3*'MD - IMP'!$D67),1,1)</f>
        <v>0</v>
      </c>
      <c r="DI7" s="278"/>
      <c r="DJ7" s="278"/>
      <c r="DK7" s="279">
        <f ca="1">OFFSET('IMP HR - Promotions Quarterly'!BC7,0,(3*'MD - IMP'!$D67),1,1)</f>
        <v>8</v>
      </c>
      <c r="DL7" s="278"/>
      <c r="DM7" s="278"/>
      <c r="DN7" s="279">
        <f ca="1">OFFSET('IMP HR - Promotions Quarterly'!BF7,0,(3*'MD - IMP'!$D67),1,1)</f>
        <v>0</v>
      </c>
      <c r="DO7" s="278"/>
      <c r="DP7" s="278"/>
      <c r="DQ7" s="279">
        <f ca="1">OFFSET('IMP HR - Promotions Quarterly'!BI7,0,(3*'MD - IMP'!$D67),1,1)</f>
        <v>2</v>
      </c>
      <c r="DR7" s="278"/>
      <c r="DS7" s="280"/>
      <c r="DT7" s="277">
        <f ca="1">OFFSET('IMP HR - Promotions Quarterly'!BL7,0,(3*'MD - IMP'!$D67),1,1)</f>
        <v>0</v>
      </c>
      <c r="DU7" s="278"/>
      <c r="DV7" s="278"/>
      <c r="DW7" s="279">
        <f ca="1">OFFSET('IMP HR - Promotions Quarterly'!BO7,0,(3*'MD - IMP'!$D67),1,1)</f>
        <v>0</v>
      </c>
      <c r="DX7" s="278"/>
      <c r="DY7" s="278"/>
      <c r="DZ7" s="279">
        <f ca="1">OFFSET('IMP HR - Promotions Quarterly'!BR7,0,(3*'MD - IMP'!$D67),1,1)</f>
        <v>0</v>
      </c>
      <c r="EA7" s="278"/>
      <c r="EB7" s="278"/>
      <c r="EC7" s="279">
        <f ca="1">OFFSET('IMP HR - Promotions Quarterly'!BU7,0,(3*'MD - IMP'!$D67),1,1)</f>
        <v>0</v>
      </c>
      <c r="ED7" s="278"/>
      <c r="EE7" s="280"/>
      <c r="EF7" s="277">
        <f ca="1">OFFSET('IMP HR - Promotions Quarterly'!BX7,0,(3*'MD - IMP'!$D67),1,1)</f>
        <v>0</v>
      </c>
      <c r="EG7" s="278"/>
      <c r="EH7" s="278"/>
      <c r="EI7" s="279">
        <f ca="1">OFFSET('IMP HR - Promotions Quarterly'!CA7,0,(3*'MD - IMP'!$D67),1,1)</f>
        <v>0</v>
      </c>
      <c r="EJ7" s="278"/>
      <c r="EK7" s="278"/>
      <c r="EL7" s="279">
        <f ca="1">OFFSET('IMP HR - Promotions Quarterly'!CD7,0,(3*'MD - IMP'!$D67),1,1)</f>
        <v>0</v>
      </c>
      <c r="EM7" s="278"/>
      <c r="EN7" s="278"/>
      <c r="EO7" s="279">
        <f ca="1">OFFSET('IMP HR - Promotions Quarterly'!CG7,0,(3*'MD - IMP'!$D67),1,1)</f>
        <v>0</v>
      </c>
      <c r="EP7" s="278"/>
      <c r="EQ7" s="280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  <c r="GH7" s="15"/>
      <c r="GK7" s="15"/>
      <c r="GM7" s="17"/>
      <c r="GN7" s="16"/>
      <c r="GQ7" s="15"/>
      <c r="GT7" s="15"/>
      <c r="GW7" s="15"/>
      <c r="GY7" s="17"/>
      <c r="GZ7" s="16"/>
      <c r="HC7" s="15"/>
      <c r="HF7" s="15"/>
      <c r="HI7" s="15"/>
      <c r="HK7" s="17"/>
      <c r="HL7" s="16"/>
      <c r="HO7" s="15"/>
      <c r="HR7" s="15"/>
      <c r="HU7" s="15"/>
      <c r="HW7" s="17"/>
      <c r="HX7" s="16"/>
      <c r="IA7" s="15"/>
      <c r="ID7" s="15"/>
      <c r="IG7" s="15"/>
      <c r="II7" s="17"/>
      <c r="IJ7" s="16"/>
      <c r="IM7" s="15"/>
    </row>
    <row r="8" spans="1:247" x14ac:dyDescent="0.25">
      <c r="B8" s="11" t="str">
        <f>'MD - IMP'!B68</f>
        <v>FN-SP</v>
      </c>
      <c r="C8" s="17"/>
      <c r="D8" s="390">
        <f ca="1">IF(COLUMN(Y3Q1_Reference)-COLUMN()&gt;3*'MD - IMP'!$D68,0,OFFSET('IMP HR - Promotions Quarterly'!$AB8,0,(('MD - IMP'!$D68)*3)-(COLUMN(Y3Q1_Reference)-COLUMN()),1,1))</f>
        <v>0</v>
      </c>
      <c r="E8" s="385">
        <f ca="1">IF(COLUMN(Y3Q1_Reference)-COLUMN()&gt;3*'MD - IMP'!$D68,0,OFFSET('IMP HR - Promotions Quarterly'!$AB8,0,(('MD - IMP'!$D68)*3)-(COLUMN(Y3Q1_Reference)-COLUMN()),1,1))</f>
        <v>0</v>
      </c>
      <c r="F8" s="385">
        <f ca="1">IF(COLUMN(Y3Q1_Reference)-COLUMN()&gt;3*'MD - IMP'!$D68,0,OFFSET('IMP HR - Promotions Quarterly'!$AB8,0,(('MD - IMP'!$D68)*3)-(COLUMN(Y3Q1_Reference)-COLUMN()),1,1))</f>
        <v>0</v>
      </c>
      <c r="G8" s="394">
        <f ca="1">IF(COLUMN(Y3Q1_Reference)-COLUMN()&gt;3*'MD - IMP'!$D68,0,OFFSET('IMP HR - Promotions Quarterly'!$AB8,0,(('MD - IMP'!$D68)*3)-(COLUMN(Y3Q1_Reference)-COLUMN()),1,1))</f>
        <v>0</v>
      </c>
      <c r="H8" s="385">
        <f ca="1">IF(COLUMN(Y3Q1_Reference)-COLUMN()&gt;3*'MD - IMP'!$D68,0,OFFSET('IMP HR - Promotions Quarterly'!$AB8,0,(('MD - IMP'!$D68)*3)-(COLUMN(Y3Q1_Reference)-COLUMN()),1,1))</f>
        <v>0</v>
      </c>
      <c r="I8" s="385">
        <f ca="1">IF(COLUMN(Y3Q1_Reference)-COLUMN()&gt;3*'MD - IMP'!$D68,0,OFFSET('IMP HR - Promotions Quarterly'!$AB8,0,(('MD - IMP'!$D68)*3)-(COLUMN(Y3Q1_Reference)-COLUMN()),1,1))</f>
        <v>0</v>
      </c>
      <c r="J8" s="394">
        <f ca="1">IF(COLUMN(Y3Q1_Reference)-COLUMN()&gt;3*'MD - IMP'!$D68,0,OFFSET('IMP HR - Promotions Quarterly'!$AB8,0,(('MD - IMP'!$D68)*3)-(COLUMN(Y3Q1_Reference)-COLUMN()),1,1))</f>
        <v>0</v>
      </c>
      <c r="K8" s="385">
        <f ca="1">IF(COLUMN(Y3Q1_Reference)-COLUMN()&gt;3*'MD - IMP'!$D68,0,OFFSET('IMP HR - Promotions Quarterly'!$AB8,0,(('MD - IMP'!$D68)*3)-(COLUMN(Y3Q1_Reference)-COLUMN()),1,1))</f>
        <v>0</v>
      </c>
      <c r="L8" s="385">
        <f ca="1">IF(COLUMN(Y3Q1_Reference)-COLUMN()&gt;3*'MD - IMP'!$D68,0,OFFSET('IMP HR - Promotions Quarterly'!$AB8,0,(('MD - IMP'!$D68)*3)-(COLUMN(Y3Q1_Reference)-COLUMN()),1,1))</f>
        <v>0</v>
      </c>
      <c r="M8" s="394">
        <f ca="1">IF(COLUMN(Y3Q1_Reference)-COLUMN()&gt;3*'MD - IMP'!$D68,0,OFFSET('IMP HR - Promotions Quarterly'!$AB8,0,(('MD - IMP'!$D68)*3)-(COLUMN(Y3Q1_Reference)-COLUMN()),1,1))</f>
        <v>0</v>
      </c>
      <c r="N8" s="385">
        <f ca="1">IF(COLUMN(Y3Q1_Reference)-COLUMN()&gt;3*'MD - IMP'!$D68,0,OFFSET('IMP HR - Promotions Quarterly'!$AB8,0,(('MD - IMP'!$D68)*3)-(COLUMN(Y3Q1_Reference)-COLUMN()),1,1))</f>
        <v>0</v>
      </c>
      <c r="O8" s="395">
        <f ca="1">IF(COLUMN(Y3Q1_Reference)-COLUMN()&gt;3*'MD - IMP'!$D68,0,OFFSET('IMP HR - Promotions Quarterly'!$AB8,0,(('MD - IMP'!$D68)*3)-(COLUMN(Y3Q1_Reference)-COLUMN()),1,1))</f>
        <v>0</v>
      </c>
      <c r="P8" s="390">
        <f ca="1">IF(COLUMN(Y3Q1_Reference)-COLUMN()&gt;3*'MD - IMP'!$D68,0,OFFSET('IMP HR - Promotions Quarterly'!$AB8,0,(('MD - IMP'!$D68)*3)-(COLUMN(Y3Q1_Reference)-COLUMN()),1,1))</f>
        <v>0</v>
      </c>
      <c r="Q8" s="385">
        <f ca="1">IF(COLUMN(Y3Q1_Reference)-COLUMN()&gt;3*'MD - IMP'!$D68,0,OFFSET('IMP HR - Promotions Quarterly'!$AB8,0,(('MD - IMP'!$D68)*3)-(COLUMN(Y3Q1_Reference)-COLUMN()),1,1))</f>
        <v>0</v>
      </c>
      <c r="R8" s="385">
        <f ca="1">IF(COLUMN(Y3Q1_Reference)-COLUMN()&gt;3*'MD - IMP'!$D68,0,OFFSET('IMP HR - Promotions Quarterly'!$AB8,0,(('MD - IMP'!$D68)*3)-(COLUMN(Y3Q1_Reference)-COLUMN()),1,1))</f>
        <v>0</v>
      </c>
      <c r="S8" s="394">
        <f ca="1">IF(COLUMN(Y3Q1_Reference)-COLUMN()&gt;3*'MD - IMP'!$D68,0,OFFSET('IMP HR - Promotions Quarterly'!$AB8,0,(('MD - IMP'!$D68)*3)-(COLUMN(Y3Q1_Reference)-COLUMN()),1,1))</f>
        <v>0</v>
      </c>
      <c r="T8" s="385">
        <f ca="1">IF(COLUMN(Y3Q1_Reference)-COLUMN()&gt;3*'MD - IMP'!$D68,0,OFFSET('IMP HR - Promotions Quarterly'!$AB8,0,(('MD - IMP'!$D68)*3)-(COLUMN(Y3Q1_Reference)-COLUMN()),1,1))</f>
        <v>0</v>
      </c>
      <c r="U8" s="385">
        <f ca="1">IF(COLUMN(Y3Q1_Reference)-COLUMN()&gt;3*'MD - IMP'!$D68,0,OFFSET('IMP HR - Promotions Quarterly'!$AB8,0,(('MD - IMP'!$D68)*3)-(COLUMN(Y3Q1_Reference)-COLUMN()),1,1))</f>
        <v>0</v>
      </c>
      <c r="V8" s="394">
        <f ca="1">IF(COLUMN(Y3Q1_Reference)-COLUMN()&gt;3*'MD - IMP'!$D68,0,OFFSET('IMP HR - Promotions Quarterly'!$AB8,0,(('MD - IMP'!$D68)*3)-(COLUMN(Y3Q1_Reference)-COLUMN()),1,1))</f>
        <v>0</v>
      </c>
      <c r="W8" s="385">
        <f ca="1">IF(COLUMN(Y3Q1_Reference)-COLUMN()&gt;3*'MD - IMP'!$D68,0,OFFSET('IMP HR - Promotions Quarterly'!$AB8,0,(('MD - IMP'!$D68)*3)-(COLUMN(Y3Q1_Reference)-COLUMN()),1,1))</f>
        <v>0</v>
      </c>
      <c r="X8" s="385">
        <f ca="1">IF(COLUMN(Y3Q1_Reference)-COLUMN()&gt;3*'MD - IMP'!$D68,0,OFFSET('IMP HR - Promotions Quarterly'!$AB8,0,(('MD - IMP'!$D68)*3)-(COLUMN(Y3Q1_Reference)-COLUMN()),1,1))</f>
        <v>0</v>
      </c>
      <c r="Y8" s="394">
        <f ca="1">IF(COLUMN(Y3Q1_Reference)-COLUMN()&gt;3*'MD - IMP'!$D68,0,OFFSET('IMP HR - Promotions Quarterly'!$AB8,0,(('MD - IMP'!$D68)*3)-(COLUMN(Y3Q1_Reference)-COLUMN()),1,1))</f>
        <v>0</v>
      </c>
      <c r="Z8" s="385">
        <f ca="1">IF(COLUMN(Y3Q1_Reference)-COLUMN()&gt;3*'MD - IMP'!$D68,0,OFFSET('IMP HR - Promotions Quarterly'!$AB8,0,(('MD - IMP'!$D68)*3)-(COLUMN(Y3Q1_Reference)-COLUMN()),1,1))</f>
        <v>0</v>
      </c>
      <c r="AA8" s="395">
        <f ca="1">IF(COLUMN(Y3Q1_Reference)-COLUMN()&gt;3*'MD - IMP'!$D68,0,OFFSET('IMP HR - Promotions Quarterly'!$AB8,0,(('MD - IMP'!$D68)*3)-(COLUMN(Y3Q1_Reference)-COLUMN()),1,1))</f>
        <v>0</v>
      </c>
      <c r="AB8" s="390">
        <f ca="1">IF(COLUMN(Y3Q1_Reference)-COLUMN()&gt;3*'MD - IMP'!$D68,0,OFFSET('IMP HR - Promotions Quarterly'!$AB8,0,(('MD - IMP'!$D68)*3)-(COLUMN(Y3Q1_Reference)-COLUMN()),1,1))</f>
        <v>0</v>
      </c>
      <c r="AC8" s="385">
        <f ca="1">IF(COLUMN(Y3Q1_Reference)-COLUMN()&gt;3*'MD - IMP'!$D68,0,OFFSET('IMP HR - Promotions Quarterly'!$AB8,0,(('MD - IMP'!$D68)*3)-(COLUMN(Y3Q1_Reference)-COLUMN()),1,1))</f>
        <v>0</v>
      </c>
      <c r="AD8" s="385">
        <f ca="1">IF(COLUMN(Y3Q1_Reference)-COLUMN()&gt;3*'MD - IMP'!$D68,0,OFFSET('IMP HR - Promotions Quarterly'!$AB8,0,(('MD - IMP'!$D68)*3)-(COLUMN(Y3Q1_Reference)-COLUMN()),1,1))</f>
        <v>0</v>
      </c>
      <c r="AE8" s="394">
        <f ca="1">IF(COLUMN(Y3Q1_Reference)-COLUMN()&gt;3*'MD - IMP'!$D68,0,OFFSET('IMP HR - Promotions Quarterly'!$AB8,0,(('MD - IMP'!$D68)*3)-(COLUMN(Y3Q1_Reference)-COLUMN()),1,1))</f>
        <v>0</v>
      </c>
      <c r="AF8" s="385">
        <f ca="1">IF(COLUMN(Y3Q1_Reference)-COLUMN()&gt;3*'MD - IMP'!$D68,0,OFFSET('IMP HR - Promotions Quarterly'!$AB8,0,(('MD - IMP'!$D68)*3)-(COLUMN(Y3Q1_Reference)-COLUMN()),1,1))</f>
        <v>0</v>
      </c>
      <c r="AG8" s="385">
        <f ca="1">IF(COLUMN(Y3Q1_Reference)-COLUMN()&gt;3*'MD - IMP'!$D68,0,OFFSET('IMP HR - Promotions Quarterly'!$AB8,0,(('MD - IMP'!$D68)*3)-(COLUMN(Y3Q1_Reference)-COLUMN()),1,1))</f>
        <v>0</v>
      </c>
      <c r="AH8" s="394">
        <f ca="1">IF(COLUMN(Y3Q1_Reference)-COLUMN()&gt;3*'MD - IMP'!$D68,0,OFFSET('IMP HR - Promotions Quarterly'!$AB8,0,(('MD - IMP'!$D68)*3)-(COLUMN(Y3Q1_Reference)-COLUMN()),1,1))</f>
        <v>0</v>
      </c>
      <c r="AI8" s="385">
        <f ca="1">IF(COLUMN(Y3Q1_Reference)-COLUMN()&gt;3*'MD - IMP'!$D68,0,OFFSET('IMP HR - Promotions Quarterly'!$AB8,0,(('MD - IMP'!$D68)*3)-(COLUMN(Y3Q1_Reference)-COLUMN()),1,1))</f>
        <v>0</v>
      </c>
      <c r="AJ8" s="385">
        <f ca="1">IF(COLUMN(Y3Q1_Reference)-COLUMN()&gt;3*'MD - IMP'!$D68,0,OFFSET('IMP HR - Promotions Quarterly'!$AB8,0,(('MD - IMP'!$D68)*3)-(COLUMN(Y3Q1_Reference)-COLUMN()),1,1))</f>
        <v>0</v>
      </c>
      <c r="AK8" s="394">
        <f ca="1">IF(COLUMN(Y3Q1_Reference)-COLUMN()&gt;3*'MD - IMP'!$D68,0,OFFSET('IMP HR - Promotions Quarterly'!$AB8,0,(('MD - IMP'!$D68)*3)-(COLUMN(Y3Q1_Reference)-COLUMN()),1,1))</f>
        <v>0</v>
      </c>
      <c r="AL8" s="385">
        <f ca="1">IF(COLUMN(Y3Q1_Reference)-COLUMN()&gt;3*'MD - IMP'!$D68,0,OFFSET('IMP HR - Promotions Quarterly'!$AB8,0,(('MD - IMP'!$D68)*3)-(COLUMN(Y3Q1_Reference)-COLUMN()),1,1))</f>
        <v>0</v>
      </c>
      <c r="AM8" s="395">
        <f ca="1">IF(COLUMN(Y3Q1_Reference)-COLUMN()&gt;3*'MD - IMP'!$D68,0,OFFSET('IMP HR - Promotions Quarterly'!$AB8,0,(('MD - IMP'!$D68)*3)-(COLUMN(Y3Q1_Reference)-COLUMN()),1,1))</f>
        <v>0</v>
      </c>
      <c r="AN8" s="390">
        <f ca="1">IF(COLUMN(Y3Q1_Reference)-COLUMN()&gt;3*'MD - IMP'!$D68,0,OFFSET('IMP HR - Promotions Quarterly'!$AB8,0,(('MD - IMP'!$D68)*3)-(COLUMN(Y3Q1_Reference)-COLUMN()),1,1))</f>
        <v>0</v>
      </c>
      <c r="AO8" s="385">
        <f ca="1">IF(COLUMN(Y3Q1_Reference)-COLUMN()&gt;3*'MD - IMP'!$D68,0,OFFSET('IMP HR - Promotions Quarterly'!$AB8,0,(('MD - IMP'!$D68)*3)-(COLUMN(Y3Q1_Reference)-COLUMN()),1,1))</f>
        <v>0</v>
      </c>
      <c r="AP8" s="385">
        <f ca="1">IF(COLUMN(Y3Q1_Reference)-COLUMN()&gt;3*'MD - IMP'!$D68,0,OFFSET('IMP HR - Promotions Quarterly'!$AB8,0,(('MD - IMP'!$D68)*3)-(COLUMN(Y3Q1_Reference)-COLUMN()),1,1))</f>
        <v>0</v>
      </c>
      <c r="AQ8" s="394">
        <f ca="1">IF(COLUMN(Y3Q1_Reference)-COLUMN()&gt;3*'MD - IMP'!$D68,0,OFFSET('IMP HR - Promotions Quarterly'!$AB8,0,(('MD - IMP'!$D68)*3)-(COLUMN(Y3Q1_Reference)-COLUMN()),1,1))</f>
        <v>0</v>
      </c>
      <c r="AR8" s="385">
        <f ca="1">IF(COLUMN(Y3Q1_Reference)-COLUMN()&gt;3*'MD - IMP'!$D68,0,OFFSET('IMP HR - Promotions Quarterly'!$AB8,0,(('MD - IMP'!$D68)*3)-(COLUMN(Y3Q1_Reference)-COLUMN()),1,1))</f>
        <v>0</v>
      </c>
      <c r="AS8" s="385">
        <f ca="1">IF(COLUMN(Y3Q1_Reference)-COLUMN()&gt;3*'MD - IMP'!$D68,0,OFFSET('IMP HR - Promotions Quarterly'!$AB8,0,(('MD - IMP'!$D68)*3)-(COLUMN(Y3Q1_Reference)-COLUMN()),1,1))</f>
        <v>0</v>
      </c>
      <c r="AT8" s="394">
        <f ca="1">IF(COLUMN(Y3Q1_Reference)-COLUMN()&gt;3*'MD - IMP'!$D68,0,OFFSET('IMP HR - Promotions Quarterly'!$AB8,0,(('MD - IMP'!$D68)*3)-(COLUMN(Y3Q1_Reference)-COLUMN()),1,1))</f>
        <v>0</v>
      </c>
      <c r="AU8" s="385">
        <f ca="1">IF(COLUMN(Y3Q1_Reference)-COLUMN()&gt;3*'MD - IMP'!$D68,0,OFFSET('IMP HR - Promotions Quarterly'!$AB8,0,(('MD - IMP'!$D68)*3)-(COLUMN(Y3Q1_Reference)-COLUMN()),1,1))</f>
        <v>0</v>
      </c>
      <c r="AV8" s="385">
        <f ca="1">IF(COLUMN(Y3Q1_Reference)-COLUMN()&gt;3*'MD - IMP'!$D68,0,OFFSET('IMP HR - Promotions Quarterly'!$AB8,0,(('MD - IMP'!$D68)*3)-(COLUMN(Y3Q1_Reference)-COLUMN()),1,1))</f>
        <v>0</v>
      </c>
      <c r="AW8" s="394">
        <f ca="1">IF(COLUMN(Y3Q1_Reference)-COLUMN()&gt;3*'MD - IMP'!$D68,0,OFFSET('IMP HR - Promotions Quarterly'!$AB8,0,(('MD - IMP'!$D68)*3)-(COLUMN(Y3Q1_Reference)-COLUMN()),1,1))</f>
        <v>0</v>
      </c>
      <c r="AX8" s="385">
        <f ca="1">IF(COLUMN(Y3Q1_Reference)-COLUMN()&gt;3*'MD - IMP'!$D68,0,OFFSET('IMP HR - Promotions Quarterly'!$AB8,0,(('MD - IMP'!$D68)*3)-(COLUMN(Y3Q1_Reference)-COLUMN()),1,1))</f>
        <v>0</v>
      </c>
      <c r="AY8" s="395">
        <f ca="1">IF(COLUMN(Y3Q1_Reference)-COLUMN()&gt;3*'MD - IMP'!$D68,0,OFFSET('IMP HR - Promotions Quarterly'!$AB8,0,(('MD - IMP'!$D68)*3)-(COLUMN(Y3Q1_Reference)-COLUMN()),1,1))</f>
        <v>0</v>
      </c>
      <c r="AZ8" s="480">
        <f ca="1">IF(COLUMN(Y3Q1_Reference)-COLUMN()&gt;3*'MD - IMP'!$D68,0,OFFSET('IMP HR - Promotions Quarterly'!$AB8,0,(('MD - IMP'!$D68)*3)-(COLUMN(Y3Q1_Reference)-COLUMN()),1,1))</f>
        <v>0</v>
      </c>
      <c r="BA8" s="385">
        <f ca="1">IF(COLUMN(Y3Q1_Reference)-COLUMN()&gt;3*'MD - IMP'!$D68,0,OFFSET('IMP HR - Promotions Quarterly'!$AB8,0,(('MD - IMP'!$D68)*3)-(COLUMN(Y3Q1_Reference)-COLUMN()),1,1))</f>
        <v>0</v>
      </c>
      <c r="BB8" s="385">
        <f ca="1">IF(COLUMN(Y3Q1_Reference)-COLUMN()&gt;3*'MD - IMP'!$D68,0,OFFSET('IMP HR - Promotions Quarterly'!$AB8,0,(('MD - IMP'!$D68)*3)-(COLUMN(Y3Q1_Reference)-COLUMN()),1,1))</f>
        <v>0</v>
      </c>
      <c r="BC8" s="394">
        <f ca="1">IF(COLUMN(Y3Q1_Reference)-COLUMN()&gt;3*'MD - IMP'!$D68,0,OFFSET('IMP HR - Promotions Quarterly'!$AB8,0,(('MD - IMP'!$D68)*3)-(COLUMN(Y3Q1_Reference)-COLUMN()),1,1))</f>
        <v>0</v>
      </c>
      <c r="BD8" s="385">
        <f ca="1">IF(COLUMN(Y3Q1_Reference)-COLUMN()&gt;3*'MD - IMP'!$D68,0,OFFSET('IMP HR - Promotions Quarterly'!$AB8,0,(('MD - IMP'!$D68)*3)-(COLUMN(Y3Q1_Reference)-COLUMN()),1,1))</f>
        <v>0</v>
      </c>
      <c r="BE8" s="385">
        <f ca="1">IF(COLUMN(Y3Q1_Reference)-COLUMN()&gt;3*'MD - IMP'!$D68,0,OFFSET('IMP HR - Promotions Quarterly'!$AB8,0,(('MD - IMP'!$D68)*3)-(COLUMN(Y3Q1_Reference)-COLUMN()),1,1))</f>
        <v>0</v>
      </c>
      <c r="BF8" s="394">
        <f ca="1">IF(COLUMN(Y3Q1_Reference)-COLUMN()&gt;3*'MD - IMP'!$D68,0,OFFSET('IMP HR - Promotions Quarterly'!$AB8,0,(('MD - IMP'!$D68)*3)-(COLUMN(Y3Q1_Reference)-COLUMN()),1,1))</f>
        <v>0</v>
      </c>
      <c r="BG8" s="385">
        <f ca="1">IF(COLUMN(Y3Q1_Reference)-COLUMN()&gt;3*'MD - IMP'!$D68,0,OFFSET('IMP HR - Promotions Quarterly'!$AB8,0,(('MD - IMP'!$D68)*3)-(COLUMN(Y3Q1_Reference)-COLUMN()),1,1))</f>
        <v>0</v>
      </c>
      <c r="BH8" s="385">
        <f ca="1">IF(COLUMN(Y3Q1_Reference)-COLUMN()&gt;3*'MD - IMP'!$D68,0,OFFSET('IMP HR - Promotions Quarterly'!$AB8,0,(('MD - IMP'!$D68)*3)-(COLUMN(Y3Q1_Reference)-COLUMN()),1,1))</f>
        <v>0</v>
      </c>
      <c r="BI8" s="394">
        <f ca="1">IF(COLUMN(Y3Q1_Reference)-COLUMN()&gt;3*'MD - IMP'!$D68,0,OFFSET('IMP HR - Promotions Quarterly'!$AB8,0,(('MD - IMP'!$D68)*3)-(COLUMN(Y3Q1_Reference)-COLUMN()),1,1))</f>
        <v>0</v>
      </c>
      <c r="BJ8" s="385">
        <f ca="1">IF(COLUMN(Y3Q1_Reference)-COLUMN()&gt;3*'MD - IMP'!$D68,0,OFFSET('IMP HR - Promotions Quarterly'!$AB8,0,(('MD - IMP'!$D68)*3)-(COLUMN(Y3Q1_Reference)-COLUMN()),1,1))</f>
        <v>0</v>
      </c>
      <c r="BK8" s="463">
        <f ca="1">IF(COLUMN(Y3Q1_Reference)-COLUMN()&gt;3*'MD - IMP'!$D68,0,OFFSET('IMP HR - Promotions Quarterly'!$AB8,0,(('MD - IMP'!$D68)*3)-(COLUMN(Y3Q1_Reference)-COLUMN()),1,1))</f>
        <v>0</v>
      </c>
      <c r="BL8" s="482">
        <f ca="1">SUM(D8:BK8)+OFFSET('IMP HR - Promotions Quarterly'!D8,0,(3*'MD - IMP'!$D68),1,1)</f>
        <v>0</v>
      </c>
      <c r="BM8" s="385"/>
      <c r="BN8" s="385"/>
      <c r="BO8" s="394">
        <f ca="1">OFFSET('IMP HR - Promotions Quarterly'!G8,0,(3*'MD - IMP'!$D68),1,1)</f>
        <v>0</v>
      </c>
      <c r="BP8" s="385"/>
      <c r="BQ8" s="385"/>
      <c r="BR8" s="394">
        <f ca="1">OFFSET('IMP HR - Promotions Quarterly'!J8,0,(3*'MD - IMP'!$D68),1,1)</f>
        <v>0</v>
      </c>
      <c r="BS8" s="385">
        <f>'IMP HR - Project Time'!K8</f>
        <v>0</v>
      </c>
      <c r="BT8" s="385">
        <f>'IMP HR - Project Time'!L8</f>
        <v>0</v>
      </c>
      <c r="BU8" s="394">
        <f ca="1">OFFSET('IMP HR - Promotions Quarterly'!M8,0,(3*'MD - IMP'!$D68),1,1)</f>
        <v>0</v>
      </c>
      <c r="BV8" s="385"/>
      <c r="BW8" s="395"/>
      <c r="BX8" s="390">
        <f ca="1">OFFSET('IMP HR - Promotions Quarterly'!P8,0,(3*'MD - IMP'!$D68),1,1)</f>
        <v>0</v>
      </c>
      <c r="BY8" s="385"/>
      <c r="BZ8" s="385"/>
      <c r="CA8" s="394">
        <f ca="1">OFFSET('IMP HR - Promotions Quarterly'!S8,0,(3*'MD - IMP'!$D68),1,1)</f>
        <v>0</v>
      </c>
      <c r="CB8" s="385"/>
      <c r="CC8" s="385"/>
      <c r="CD8" s="394">
        <f ca="1">OFFSET('IMP HR - Promotions Quarterly'!V8,0,(3*'MD - IMP'!$D68),1,1)</f>
        <v>1</v>
      </c>
      <c r="CE8" s="385"/>
      <c r="CF8" s="385"/>
      <c r="CG8" s="394">
        <f ca="1">OFFSET('IMP HR - Promotions Quarterly'!Y8,0,(3*'MD - IMP'!$D68),1,1)</f>
        <v>1</v>
      </c>
      <c r="CH8" s="385"/>
      <c r="CI8" s="468"/>
      <c r="CJ8" s="277">
        <f ca="1">OFFSET('IMP HR - Promotions Quarterly'!AB8,0,(3*'MD - IMP'!$D68),1,1)</f>
        <v>0</v>
      </c>
      <c r="CK8" s="278"/>
      <c r="CL8" s="278"/>
      <c r="CM8" s="279">
        <f ca="1">OFFSET('IMP HR - Promotions Quarterly'!AE8,0,(3*'MD - IMP'!$D68),1,1)</f>
        <v>0</v>
      </c>
      <c r="CN8" s="278"/>
      <c r="CO8" s="278"/>
      <c r="CP8" s="279">
        <f ca="1">OFFSET('IMP HR - Promotions Quarterly'!AH8,0,(3*'MD - IMP'!$D68),1,1)</f>
        <v>4</v>
      </c>
      <c r="CQ8" s="278"/>
      <c r="CR8" s="278"/>
      <c r="CS8" s="279">
        <f ca="1">OFFSET('IMP HR - Promotions Quarterly'!AK8,0,(3*'MD - IMP'!$D68),1,1)</f>
        <v>5</v>
      </c>
      <c r="CT8" s="278"/>
      <c r="CU8" s="280"/>
      <c r="CV8" s="277">
        <f ca="1">OFFSET('IMP HR - Promotions Quarterly'!AN8,0,(3*'MD - IMP'!$D68),1,1)</f>
        <v>1</v>
      </c>
      <c r="CW8" s="278"/>
      <c r="CX8" s="278"/>
      <c r="CY8" s="279">
        <f ca="1">OFFSET('IMP HR - Promotions Quarterly'!AQ8,0,(3*'MD - IMP'!$D68),1,1)</f>
        <v>0</v>
      </c>
      <c r="CZ8" s="278"/>
      <c r="DA8" s="278"/>
      <c r="DB8" s="279">
        <f ca="1">OFFSET('IMP HR - Promotions Quarterly'!AT8,0,(3*'MD - IMP'!$D68),1,1)</f>
        <v>2</v>
      </c>
      <c r="DC8" s="278"/>
      <c r="DD8" s="278"/>
      <c r="DE8" s="279">
        <f ca="1">OFFSET('IMP HR - Promotions Quarterly'!AW8,0,(3*'MD - IMP'!$D68),1,1)</f>
        <v>9</v>
      </c>
      <c r="DF8" s="278"/>
      <c r="DG8" s="280"/>
      <c r="DH8" s="277">
        <f ca="1">OFFSET('IMP HR - Promotions Quarterly'!AZ8,0,(3*'MD - IMP'!$D68),1,1)</f>
        <v>7</v>
      </c>
      <c r="DI8" s="278"/>
      <c r="DJ8" s="278"/>
      <c r="DK8" s="279">
        <f ca="1">OFFSET('IMP HR - Promotions Quarterly'!BC8,0,(3*'MD - IMP'!$D68),1,1)</f>
        <v>0</v>
      </c>
      <c r="DL8" s="278"/>
      <c r="DM8" s="278"/>
      <c r="DN8" s="279">
        <f ca="1">OFFSET('IMP HR - Promotions Quarterly'!BF8,0,(3*'MD - IMP'!$D68),1,1)</f>
        <v>0</v>
      </c>
      <c r="DO8" s="278"/>
      <c r="DP8" s="278"/>
      <c r="DQ8" s="279">
        <f ca="1">OFFSET('IMP HR - Promotions Quarterly'!BI8,0,(3*'MD - IMP'!$D68),1,1)</f>
        <v>7</v>
      </c>
      <c r="DR8" s="278"/>
      <c r="DS8" s="280"/>
      <c r="DT8" s="277">
        <f ca="1">OFFSET('IMP HR - Promotions Quarterly'!BL8,0,(3*'MD - IMP'!$D68),1,1)</f>
        <v>6</v>
      </c>
      <c r="DU8" s="278"/>
      <c r="DV8" s="278"/>
      <c r="DW8" s="279">
        <f ca="1">OFFSET('IMP HR - Promotions Quarterly'!BO8,0,(3*'MD - IMP'!$D68),1,1)</f>
        <v>3</v>
      </c>
      <c r="DX8" s="278"/>
      <c r="DY8" s="278"/>
      <c r="DZ8" s="279">
        <f ca="1">OFFSET('IMP HR - Promotions Quarterly'!BR8,0,(3*'MD - IMP'!$D68),1,1)</f>
        <v>3</v>
      </c>
      <c r="EA8" s="278"/>
      <c r="EB8" s="278"/>
      <c r="EC8" s="279">
        <f ca="1">OFFSET('IMP HR - Promotions Quarterly'!BU8,0,(3*'MD - IMP'!$D68),1,1)</f>
        <v>0</v>
      </c>
      <c r="ED8" s="278"/>
      <c r="EE8" s="280"/>
      <c r="EF8" s="277">
        <f ca="1">OFFSET('IMP HR - Promotions Quarterly'!BX8,0,(3*'MD - IMP'!$D68),1,1)</f>
        <v>0</v>
      </c>
      <c r="EG8" s="278"/>
      <c r="EH8" s="278"/>
      <c r="EI8" s="279">
        <f ca="1">OFFSET('IMP HR - Promotions Quarterly'!CA8,0,(3*'MD - IMP'!$D68),1,1)</f>
        <v>0</v>
      </c>
      <c r="EJ8" s="278"/>
      <c r="EK8" s="278"/>
      <c r="EL8" s="279">
        <f ca="1">OFFSET('IMP HR - Promotions Quarterly'!CD8,0,(3*'MD - IMP'!$D68),1,1)</f>
        <v>0</v>
      </c>
      <c r="EM8" s="278"/>
      <c r="EN8" s="278"/>
      <c r="EO8" s="279">
        <f ca="1">OFFSET('IMP HR - Promotions Quarterly'!CG8,0,(3*'MD - IMP'!$D68),1,1)</f>
        <v>0</v>
      </c>
      <c r="EP8" s="278"/>
      <c r="EQ8" s="280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  <c r="GH8" s="15"/>
      <c r="GK8" s="15"/>
      <c r="GM8" s="17"/>
      <c r="GN8" s="16"/>
      <c r="GQ8" s="15"/>
      <c r="GT8" s="15"/>
      <c r="GW8" s="15"/>
      <c r="GY8" s="17"/>
      <c r="GZ8" s="16"/>
      <c r="HC8" s="15"/>
      <c r="HF8" s="15"/>
      <c r="HI8" s="15"/>
      <c r="HK8" s="17"/>
      <c r="HL8" s="16"/>
      <c r="HO8" s="15"/>
      <c r="HR8" s="15"/>
      <c r="HU8" s="15"/>
      <c r="HW8" s="17"/>
      <c r="HX8" s="16"/>
      <c r="IA8" s="15"/>
      <c r="ID8" s="15"/>
      <c r="IG8" s="15"/>
      <c r="II8" s="17"/>
      <c r="IJ8" s="16"/>
      <c r="IM8" s="15"/>
    </row>
    <row r="9" spans="1:247" x14ac:dyDescent="0.25">
      <c r="B9" s="11" t="str">
        <f>'MD - IMP'!B69</f>
        <v>HR-DE</v>
      </c>
      <c r="C9" s="17"/>
      <c r="D9" s="390">
        <f ca="1">IF(COLUMN(Y3Q1_Reference)-COLUMN()&gt;3*'MD - IMP'!$D69,0,OFFSET('IMP HR - Promotions Quarterly'!$AB9,0,(('MD - IMP'!$D69)*3)-(COLUMN(Y3Q1_Reference)-COLUMN()),1,1))</f>
        <v>0</v>
      </c>
      <c r="E9" s="385">
        <f ca="1">IF(COLUMN(Y3Q1_Reference)-COLUMN()&gt;3*'MD - IMP'!$D69,0,OFFSET('IMP HR - Promotions Quarterly'!$AB9,0,(('MD - IMP'!$D69)*3)-(COLUMN(Y3Q1_Reference)-COLUMN()),1,1))</f>
        <v>0</v>
      </c>
      <c r="F9" s="385">
        <f ca="1">IF(COLUMN(Y3Q1_Reference)-COLUMN()&gt;3*'MD - IMP'!$D69,0,OFFSET('IMP HR - Promotions Quarterly'!$AB9,0,(('MD - IMP'!$D69)*3)-(COLUMN(Y3Q1_Reference)-COLUMN()),1,1))</f>
        <v>0</v>
      </c>
      <c r="G9" s="394">
        <f ca="1">IF(COLUMN(Y3Q1_Reference)-COLUMN()&gt;3*'MD - IMP'!$D69,0,OFFSET('IMP HR - Promotions Quarterly'!$AB9,0,(('MD - IMP'!$D69)*3)-(COLUMN(Y3Q1_Reference)-COLUMN()),1,1))</f>
        <v>0</v>
      </c>
      <c r="H9" s="385">
        <f ca="1">IF(COLUMN(Y3Q1_Reference)-COLUMN()&gt;3*'MD - IMP'!$D69,0,OFFSET('IMP HR - Promotions Quarterly'!$AB9,0,(('MD - IMP'!$D69)*3)-(COLUMN(Y3Q1_Reference)-COLUMN()),1,1))</f>
        <v>0</v>
      </c>
      <c r="I9" s="385">
        <f ca="1">IF(COLUMN(Y3Q1_Reference)-COLUMN()&gt;3*'MD - IMP'!$D69,0,OFFSET('IMP HR - Promotions Quarterly'!$AB9,0,(('MD - IMP'!$D69)*3)-(COLUMN(Y3Q1_Reference)-COLUMN()),1,1))</f>
        <v>0</v>
      </c>
      <c r="J9" s="394">
        <f ca="1">IF(COLUMN(Y3Q1_Reference)-COLUMN()&gt;3*'MD - IMP'!$D69,0,OFFSET('IMP HR - Promotions Quarterly'!$AB9,0,(('MD - IMP'!$D69)*3)-(COLUMN(Y3Q1_Reference)-COLUMN()),1,1))</f>
        <v>0</v>
      </c>
      <c r="K9" s="385">
        <f ca="1">IF(COLUMN(Y3Q1_Reference)-COLUMN()&gt;3*'MD - IMP'!$D69,0,OFFSET('IMP HR - Promotions Quarterly'!$AB9,0,(('MD - IMP'!$D69)*3)-(COLUMN(Y3Q1_Reference)-COLUMN()),1,1))</f>
        <v>0</v>
      </c>
      <c r="L9" s="385">
        <f ca="1">IF(COLUMN(Y3Q1_Reference)-COLUMN()&gt;3*'MD - IMP'!$D69,0,OFFSET('IMP HR - Promotions Quarterly'!$AB9,0,(('MD - IMP'!$D69)*3)-(COLUMN(Y3Q1_Reference)-COLUMN()),1,1))</f>
        <v>0</v>
      </c>
      <c r="M9" s="394">
        <f ca="1">IF(COLUMN(Y3Q1_Reference)-COLUMN()&gt;3*'MD - IMP'!$D69,0,OFFSET('IMP HR - Promotions Quarterly'!$AB9,0,(('MD - IMP'!$D69)*3)-(COLUMN(Y3Q1_Reference)-COLUMN()),1,1))</f>
        <v>0</v>
      </c>
      <c r="N9" s="385">
        <f ca="1">IF(COLUMN(Y3Q1_Reference)-COLUMN()&gt;3*'MD - IMP'!$D69,0,OFFSET('IMP HR - Promotions Quarterly'!$AB9,0,(('MD - IMP'!$D69)*3)-(COLUMN(Y3Q1_Reference)-COLUMN()),1,1))</f>
        <v>0</v>
      </c>
      <c r="O9" s="395">
        <f ca="1">IF(COLUMN(Y3Q1_Reference)-COLUMN()&gt;3*'MD - IMP'!$D69,0,OFFSET('IMP HR - Promotions Quarterly'!$AB9,0,(('MD - IMP'!$D69)*3)-(COLUMN(Y3Q1_Reference)-COLUMN()),1,1))</f>
        <v>0</v>
      </c>
      <c r="P9" s="390">
        <f ca="1">IF(COLUMN(Y3Q1_Reference)-COLUMN()&gt;3*'MD - IMP'!$D69,0,OFFSET('IMP HR - Promotions Quarterly'!$AB9,0,(('MD - IMP'!$D69)*3)-(COLUMN(Y3Q1_Reference)-COLUMN()),1,1))</f>
        <v>0</v>
      </c>
      <c r="Q9" s="385">
        <f ca="1">IF(COLUMN(Y3Q1_Reference)-COLUMN()&gt;3*'MD - IMP'!$D69,0,OFFSET('IMP HR - Promotions Quarterly'!$AB9,0,(('MD - IMP'!$D69)*3)-(COLUMN(Y3Q1_Reference)-COLUMN()),1,1))</f>
        <v>0</v>
      </c>
      <c r="R9" s="385">
        <f ca="1">IF(COLUMN(Y3Q1_Reference)-COLUMN()&gt;3*'MD - IMP'!$D69,0,OFFSET('IMP HR - Promotions Quarterly'!$AB9,0,(('MD - IMP'!$D69)*3)-(COLUMN(Y3Q1_Reference)-COLUMN()),1,1))</f>
        <v>0</v>
      </c>
      <c r="S9" s="394">
        <f ca="1">IF(COLUMN(Y3Q1_Reference)-COLUMN()&gt;3*'MD - IMP'!$D69,0,OFFSET('IMP HR - Promotions Quarterly'!$AB9,0,(('MD - IMP'!$D69)*3)-(COLUMN(Y3Q1_Reference)-COLUMN()),1,1))</f>
        <v>0</v>
      </c>
      <c r="T9" s="385">
        <f ca="1">IF(COLUMN(Y3Q1_Reference)-COLUMN()&gt;3*'MD - IMP'!$D69,0,OFFSET('IMP HR - Promotions Quarterly'!$AB9,0,(('MD - IMP'!$D69)*3)-(COLUMN(Y3Q1_Reference)-COLUMN()),1,1))</f>
        <v>0</v>
      </c>
      <c r="U9" s="385">
        <f ca="1">IF(COLUMN(Y3Q1_Reference)-COLUMN()&gt;3*'MD - IMP'!$D69,0,OFFSET('IMP HR - Promotions Quarterly'!$AB9,0,(('MD - IMP'!$D69)*3)-(COLUMN(Y3Q1_Reference)-COLUMN()),1,1))</f>
        <v>0</v>
      </c>
      <c r="V9" s="394">
        <f ca="1">IF(COLUMN(Y3Q1_Reference)-COLUMN()&gt;3*'MD - IMP'!$D69,0,OFFSET('IMP HR - Promotions Quarterly'!$AB9,0,(('MD - IMP'!$D69)*3)-(COLUMN(Y3Q1_Reference)-COLUMN()),1,1))</f>
        <v>0</v>
      </c>
      <c r="W9" s="385">
        <f ca="1">IF(COLUMN(Y3Q1_Reference)-COLUMN()&gt;3*'MD - IMP'!$D69,0,OFFSET('IMP HR - Promotions Quarterly'!$AB9,0,(('MD - IMP'!$D69)*3)-(COLUMN(Y3Q1_Reference)-COLUMN()),1,1))</f>
        <v>0</v>
      </c>
      <c r="X9" s="385">
        <f ca="1">IF(COLUMN(Y3Q1_Reference)-COLUMN()&gt;3*'MD - IMP'!$D69,0,OFFSET('IMP HR - Promotions Quarterly'!$AB9,0,(('MD - IMP'!$D69)*3)-(COLUMN(Y3Q1_Reference)-COLUMN()),1,1))</f>
        <v>0</v>
      </c>
      <c r="Y9" s="394">
        <f ca="1">IF(COLUMN(Y3Q1_Reference)-COLUMN()&gt;3*'MD - IMP'!$D69,0,OFFSET('IMP HR - Promotions Quarterly'!$AB9,0,(('MD - IMP'!$D69)*3)-(COLUMN(Y3Q1_Reference)-COLUMN()),1,1))</f>
        <v>0</v>
      </c>
      <c r="Z9" s="385">
        <f ca="1">IF(COLUMN(Y3Q1_Reference)-COLUMN()&gt;3*'MD - IMP'!$D69,0,OFFSET('IMP HR - Promotions Quarterly'!$AB9,0,(('MD - IMP'!$D69)*3)-(COLUMN(Y3Q1_Reference)-COLUMN()),1,1))</f>
        <v>0</v>
      </c>
      <c r="AA9" s="395">
        <f ca="1">IF(COLUMN(Y3Q1_Reference)-COLUMN()&gt;3*'MD - IMP'!$D69,0,OFFSET('IMP HR - Promotions Quarterly'!$AB9,0,(('MD - IMP'!$D69)*3)-(COLUMN(Y3Q1_Reference)-COLUMN()),1,1))</f>
        <v>0</v>
      </c>
      <c r="AB9" s="390">
        <f ca="1">IF(COLUMN(Y3Q1_Reference)-COLUMN()&gt;3*'MD - IMP'!$D69,0,OFFSET('IMP HR - Promotions Quarterly'!$AB9,0,(('MD - IMP'!$D69)*3)-(COLUMN(Y3Q1_Reference)-COLUMN()),1,1))</f>
        <v>0</v>
      </c>
      <c r="AC9" s="385">
        <f ca="1">IF(COLUMN(Y3Q1_Reference)-COLUMN()&gt;3*'MD - IMP'!$D69,0,OFFSET('IMP HR - Promotions Quarterly'!$AB9,0,(('MD - IMP'!$D69)*3)-(COLUMN(Y3Q1_Reference)-COLUMN()),1,1))</f>
        <v>0</v>
      </c>
      <c r="AD9" s="385">
        <f ca="1">IF(COLUMN(Y3Q1_Reference)-COLUMN()&gt;3*'MD - IMP'!$D69,0,OFFSET('IMP HR - Promotions Quarterly'!$AB9,0,(('MD - IMP'!$D69)*3)-(COLUMN(Y3Q1_Reference)-COLUMN()),1,1))</f>
        <v>0</v>
      </c>
      <c r="AE9" s="394">
        <f ca="1">IF(COLUMN(Y3Q1_Reference)-COLUMN()&gt;3*'MD - IMP'!$D69,0,OFFSET('IMP HR - Promotions Quarterly'!$AB9,0,(('MD - IMP'!$D69)*3)-(COLUMN(Y3Q1_Reference)-COLUMN()),1,1))</f>
        <v>0</v>
      </c>
      <c r="AF9" s="385">
        <f ca="1">IF(COLUMN(Y3Q1_Reference)-COLUMN()&gt;3*'MD - IMP'!$D69,0,OFFSET('IMP HR - Promotions Quarterly'!$AB9,0,(('MD - IMP'!$D69)*3)-(COLUMN(Y3Q1_Reference)-COLUMN()),1,1))</f>
        <v>0</v>
      </c>
      <c r="AG9" s="385">
        <f ca="1">IF(COLUMN(Y3Q1_Reference)-COLUMN()&gt;3*'MD - IMP'!$D69,0,OFFSET('IMP HR - Promotions Quarterly'!$AB9,0,(('MD - IMP'!$D69)*3)-(COLUMN(Y3Q1_Reference)-COLUMN()),1,1))</f>
        <v>0</v>
      </c>
      <c r="AH9" s="394">
        <f ca="1">IF(COLUMN(Y3Q1_Reference)-COLUMN()&gt;3*'MD - IMP'!$D69,0,OFFSET('IMP HR - Promotions Quarterly'!$AB9,0,(('MD - IMP'!$D69)*3)-(COLUMN(Y3Q1_Reference)-COLUMN()),1,1))</f>
        <v>0</v>
      </c>
      <c r="AI9" s="385">
        <f ca="1">IF(COLUMN(Y3Q1_Reference)-COLUMN()&gt;3*'MD - IMP'!$D69,0,OFFSET('IMP HR - Promotions Quarterly'!$AB9,0,(('MD - IMP'!$D69)*3)-(COLUMN(Y3Q1_Reference)-COLUMN()),1,1))</f>
        <v>0</v>
      </c>
      <c r="AJ9" s="385">
        <f ca="1">IF(COLUMN(Y3Q1_Reference)-COLUMN()&gt;3*'MD - IMP'!$D69,0,OFFSET('IMP HR - Promotions Quarterly'!$AB9,0,(('MD - IMP'!$D69)*3)-(COLUMN(Y3Q1_Reference)-COLUMN()),1,1))</f>
        <v>0</v>
      </c>
      <c r="AK9" s="394">
        <f ca="1">IF(COLUMN(Y3Q1_Reference)-COLUMN()&gt;3*'MD - IMP'!$D69,0,OFFSET('IMP HR - Promotions Quarterly'!$AB9,0,(('MD - IMP'!$D69)*3)-(COLUMN(Y3Q1_Reference)-COLUMN()),1,1))</f>
        <v>0</v>
      </c>
      <c r="AL9" s="385">
        <f ca="1">IF(COLUMN(Y3Q1_Reference)-COLUMN()&gt;3*'MD - IMP'!$D69,0,OFFSET('IMP HR - Promotions Quarterly'!$AB9,0,(('MD - IMP'!$D69)*3)-(COLUMN(Y3Q1_Reference)-COLUMN()),1,1))</f>
        <v>0</v>
      </c>
      <c r="AM9" s="395">
        <f ca="1">IF(COLUMN(Y3Q1_Reference)-COLUMN()&gt;3*'MD - IMP'!$D69,0,OFFSET('IMP HR - Promotions Quarterly'!$AB9,0,(('MD - IMP'!$D69)*3)-(COLUMN(Y3Q1_Reference)-COLUMN()),1,1))</f>
        <v>0</v>
      </c>
      <c r="AN9" s="390">
        <f ca="1">IF(COLUMN(Y3Q1_Reference)-COLUMN()&gt;3*'MD - IMP'!$D69,0,OFFSET('IMP HR - Promotions Quarterly'!$AB9,0,(('MD - IMP'!$D69)*3)-(COLUMN(Y3Q1_Reference)-COLUMN()),1,1))</f>
        <v>0</v>
      </c>
      <c r="AO9" s="385">
        <f ca="1">IF(COLUMN(Y3Q1_Reference)-COLUMN()&gt;3*'MD - IMP'!$D69,0,OFFSET('IMP HR - Promotions Quarterly'!$AB9,0,(('MD - IMP'!$D69)*3)-(COLUMN(Y3Q1_Reference)-COLUMN()),1,1))</f>
        <v>0</v>
      </c>
      <c r="AP9" s="385">
        <f ca="1">IF(COLUMN(Y3Q1_Reference)-COLUMN()&gt;3*'MD - IMP'!$D69,0,OFFSET('IMP HR - Promotions Quarterly'!$AB9,0,(('MD - IMP'!$D69)*3)-(COLUMN(Y3Q1_Reference)-COLUMN()),1,1))</f>
        <v>0</v>
      </c>
      <c r="AQ9" s="394">
        <f ca="1">IF(COLUMN(Y3Q1_Reference)-COLUMN()&gt;3*'MD - IMP'!$D69,0,OFFSET('IMP HR - Promotions Quarterly'!$AB9,0,(('MD - IMP'!$D69)*3)-(COLUMN(Y3Q1_Reference)-COLUMN()),1,1))</f>
        <v>0</v>
      </c>
      <c r="AR9" s="385">
        <f ca="1">IF(COLUMN(Y3Q1_Reference)-COLUMN()&gt;3*'MD - IMP'!$D69,0,OFFSET('IMP HR - Promotions Quarterly'!$AB9,0,(('MD - IMP'!$D69)*3)-(COLUMN(Y3Q1_Reference)-COLUMN()),1,1))</f>
        <v>0</v>
      </c>
      <c r="AS9" s="385">
        <f ca="1">IF(COLUMN(Y3Q1_Reference)-COLUMN()&gt;3*'MD - IMP'!$D69,0,OFFSET('IMP HR - Promotions Quarterly'!$AB9,0,(('MD - IMP'!$D69)*3)-(COLUMN(Y3Q1_Reference)-COLUMN()),1,1))</f>
        <v>0</v>
      </c>
      <c r="AT9" s="394">
        <f ca="1">IF(COLUMN(Y3Q1_Reference)-COLUMN()&gt;3*'MD - IMP'!$D69,0,OFFSET('IMP HR - Promotions Quarterly'!$AB9,0,(('MD - IMP'!$D69)*3)-(COLUMN(Y3Q1_Reference)-COLUMN()),1,1))</f>
        <v>0</v>
      </c>
      <c r="AU9" s="385">
        <f ca="1">IF(COLUMN(Y3Q1_Reference)-COLUMN()&gt;3*'MD - IMP'!$D69,0,OFFSET('IMP HR - Promotions Quarterly'!$AB9,0,(('MD - IMP'!$D69)*3)-(COLUMN(Y3Q1_Reference)-COLUMN()),1,1))</f>
        <v>0</v>
      </c>
      <c r="AV9" s="385">
        <f ca="1">IF(COLUMN(Y3Q1_Reference)-COLUMN()&gt;3*'MD - IMP'!$D69,0,OFFSET('IMP HR - Promotions Quarterly'!$AB9,0,(('MD - IMP'!$D69)*3)-(COLUMN(Y3Q1_Reference)-COLUMN()),1,1))</f>
        <v>0</v>
      </c>
      <c r="AW9" s="394">
        <f ca="1">IF(COLUMN(Y3Q1_Reference)-COLUMN()&gt;3*'MD - IMP'!$D69,0,OFFSET('IMP HR - Promotions Quarterly'!$AB9,0,(('MD - IMP'!$D69)*3)-(COLUMN(Y3Q1_Reference)-COLUMN()),1,1))</f>
        <v>0</v>
      </c>
      <c r="AX9" s="385">
        <f ca="1">IF(COLUMN(Y3Q1_Reference)-COLUMN()&gt;3*'MD - IMP'!$D69,0,OFFSET('IMP HR - Promotions Quarterly'!$AB9,0,(('MD - IMP'!$D69)*3)-(COLUMN(Y3Q1_Reference)-COLUMN()),1,1))</f>
        <v>0</v>
      </c>
      <c r="AY9" s="395">
        <f ca="1">IF(COLUMN(Y3Q1_Reference)-COLUMN()&gt;3*'MD - IMP'!$D69,0,OFFSET('IMP HR - Promotions Quarterly'!$AB9,0,(('MD - IMP'!$D69)*3)-(COLUMN(Y3Q1_Reference)-COLUMN()),1,1))</f>
        <v>0</v>
      </c>
      <c r="AZ9" s="390">
        <f ca="1">IF(COLUMN(Y3Q1_Reference)-COLUMN()&gt;3*'MD - IMP'!$D69,0,OFFSET('IMP HR - Promotions Quarterly'!$AB9,0,(('MD - IMP'!$D69)*3)-(COLUMN(Y3Q1_Reference)-COLUMN()),1,1))</f>
        <v>1</v>
      </c>
      <c r="BA9" s="385">
        <f ca="1">IF(COLUMN(Y3Q1_Reference)-COLUMN()&gt;3*'MD - IMP'!$D69,0,OFFSET('IMP HR - Promotions Quarterly'!$AB9,0,(('MD - IMP'!$D69)*3)-(COLUMN(Y3Q1_Reference)-COLUMN()),1,1))</f>
        <v>0</v>
      </c>
      <c r="BB9" s="385">
        <f ca="1">IF(COLUMN(Y3Q1_Reference)-COLUMN()&gt;3*'MD - IMP'!$D69,0,OFFSET('IMP HR - Promotions Quarterly'!$AB9,0,(('MD - IMP'!$D69)*3)-(COLUMN(Y3Q1_Reference)-COLUMN()),1,1))</f>
        <v>0</v>
      </c>
      <c r="BC9" s="394">
        <f ca="1">IF(COLUMN(Y3Q1_Reference)-COLUMN()&gt;3*'MD - IMP'!$D69,0,OFFSET('IMP HR - Promotions Quarterly'!$AB9,0,(('MD - IMP'!$D69)*3)-(COLUMN(Y3Q1_Reference)-COLUMN()),1,1))</f>
        <v>0</v>
      </c>
      <c r="BD9" s="385">
        <f ca="1">IF(COLUMN(Y3Q1_Reference)-COLUMN()&gt;3*'MD - IMP'!$D69,0,OFFSET('IMP HR - Promotions Quarterly'!$AB9,0,(('MD - IMP'!$D69)*3)-(COLUMN(Y3Q1_Reference)-COLUMN()),1,1))</f>
        <v>0</v>
      </c>
      <c r="BE9" s="385">
        <f ca="1">IF(COLUMN(Y3Q1_Reference)-COLUMN()&gt;3*'MD - IMP'!$D69,0,OFFSET('IMP HR - Promotions Quarterly'!$AB9,0,(('MD - IMP'!$D69)*3)-(COLUMN(Y3Q1_Reference)-COLUMN()),1,1))</f>
        <v>0</v>
      </c>
      <c r="BF9" s="394">
        <f ca="1">IF(COLUMN(Y3Q1_Reference)-COLUMN()&gt;3*'MD - IMP'!$D69,0,OFFSET('IMP HR - Promotions Quarterly'!$AB9,0,(('MD - IMP'!$D69)*3)-(COLUMN(Y3Q1_Reference)-COLUMN()),1,1))</f>
        <v>0</v>
      </c>
      <c r="BG9" s="385">
        <f ca="1">IF(COLUMN(Y3Q1_Reference)-COLUMN()&gt;3*'MD - IMP'!$D69,0,OFFSET('IMP HR - Promotions Quarterly'!$AB9,0,(('MD - IMP'!$D69)*3)-(COLUMN(Y3Q1_Reference)-COLUMN()),1,1))</f>
        <v>0</v>
      </c>
      <c r="BH9" s="385">
        <f ca="1">IF(COLUMN(Y3Q1_Reference)-COLUMN()&gt;3*'MD - IMP'!$D69,0,OFFSET('IMP HR - Promotions Quarterly'!$AB9,0,(('MD - IMP'!$D69)*3)-(COLUMN(Y3Q1_Reference)-COLUMN()),1,1))</f>
        <v>0</v>
      </c>
      <c r="BI9" s="394">
        <f ca="1">IF(COLUMN(Y3Q1_Reference)-COLUMN()&gt;3*'MD - IMP'!$D69,0,OFFSET('IMP HR - Promotions Quarterly'!$AB9,0,(('MD - IMP'!$D69)*3)-(COLUMN(Y3Q1_Reference)-COLUMN()),1,1))</f>
        <v>0</v>
      </c>
      <c r="BJ9" s="385">
        <f ca="1">IF(COLUMN(Y3Q1_Reference)-COLUMN()&gt;3*'MD - IMP'!$D69,0,OFFSET('IMP HR - Promotions Quarterly'!$AB9,0,(('MD - IMP'!$D69)*3)-(COLUMN(Y3Q1_Reference)-COLUMN()),1,1))</f>
        <v>0</v>
      </c>
      <c r="BK9" s="463">
        <f ca="1">IF(COLUMN(Y3Q1_Reference)-COLUMN()&gt;3*'MD - IMP'!$D69,0,OFFSET('IMP HR - Promotions Quarterly'!$AB9,0,(('MD - IMP'!$D69)*3)-(COLUMN(Y3Q1_Reference)-COLUMN()),1,1))</f>
        <v>0</v>
      </c>
      <c r="BL9" s="482">
        <f ca="1">SUM(D9:BK9)+OFFSET('IMP HR - Promotions Quarterly'!D9,0,(3*'MD - IMP'!$D69),1,1)</f>
        <v>5</v>
      </c>
      <c r="BM9" s="385"/>
      <c r="BN9" s="385"/>
      <c r="BO9" s="394">
        <f ca="1">OFFSET('IMP HR - Promotions Quarterly'!G9,0,(3*'MD - IMP'!$D69),1,1)</f>
        <v>0</v>
      </c>
      <c r="BP9" s="385"/>
      <c r="BQ9" s="385"/>
      <c r="BR9" s="394">
        <f ca="1">OFFSET('IMP HR - Promotions Quarterly'!J9,0,(3*'MD - IMP'!$D69),1,1)</f>
        <v>0</v>
      </c>
      <c r="BS9" s="385">
        <f>'IMP HR - Project Time'!K9</f>
        <v>0</v>
      </c>
      <c r="BT9" s="385">
        <f>'IMP HR - Project Time'!L9</f>
        <v>0</v>
      </c>
      <c r="BU9" s="394">
        <f ca="1">OFFSET('IMP HR - Promotions Quarterly'!M9,0,(3*'MD - IMP'!$D69),1,1)</f>
        <v>0</v>
      </c>
      <c r="BV9" s="385"/>
      <c r="BW9" s="395"/>
      <c r="BX9" s="390">
        <f ca="1">OFFSET('IMP HR - Promotions Quarterly'!P9,0,(3*'MD - IMP'!$D69),1,1)</f>
        <v>0</v>
      </c>
      <c r="BY9" s="385"/>
      <c r="BZ9" s="385"/>
      <c r="CA9" s="394">
        <f ca="1">OFFSET('IMP HR - Promotions Quarterly'!S9,0,(3*'MD - IMP'!$D69),1,1)</f>
        <v>4</v>
      </c>
      <c r="CB9" s="385"/>
      <c r="CC9" s="385"/>
      <c r="CD9" s="394">
        <f ca="1">OFFSET('IMP HR - Promotions Quarterly'!V9,0,(3*'MD - IMP'!$D69),1,1)</f>
        <v>0</v>
      </c>
      <c r="CE9" s="385"/>
      <c r="CF9" s="385"/>
      <c r="CG9" s="394">
        <f ca="1">OFFSET('IMP HR - Promotions Quarterly'!Y9,0,(3*'MD - IMP'!$D69),1,1)</f>
        <v>0</v>
      </c>
      <c r="CH9" s="385"/>
      <c r="CI9" s="468"/>
      <c r="CJ9" s="277">
        <f ca="1">OFFSET('IMP HR - Promotions Quarterly'!AB9,0,(3*'MD - IMP'!$D69),1,1)</f>
        <v>0</v>
      </c>
      <c r="CK9" s="278"/>
      <c r="CL9" s="278"/>
      <c r="CM9" s="279">
        <f ca="1">OFFSET('IMP HR - Promotions Quarterly'!AE9,0,(3*'MD - IMP'!$D69),1,1)</f>
        <v>1</v>
      </c>
      <c r="CN9" s="278"/>
      <c r="CO9" s="278"/>
      <c r="CP9" s="279">
        <f ca="1">OFFSET('IMP HR - Promotions Quarterly'!AH9,0,(3*'MD - IMP'!$D69),1,1)</f>
        <v>0</v>
      </c>
      <c r="CQ9" s="278"/>
      <c r="CR9" s="278"/>
      <c r="CS9" s="279">
        <f ca="1">OFFSET('IMP HR - Promotions Quarterly'!AK9,0,(3*'MD - IMP'!$D69),1,1)</f>
        <v>0</v>
      </c>
      <c r="CT9" s="278"/>
      <c r="CU9" s="280"/>
      <c r="CV9" s="277">
        <f ca="1">OFFSET('IMP HR - Promotions Quarterly'!AN9,0,(3*'MD - IMP'!$D69),1,1)</f>
        <v>0</v>
      </c>
      <c r="CW9" s="278"/>
      <c r="CX9" s="278"/>
      <c r="CY9" s="279">
        <f ca="1">OFFSET('IMP HR - Promotions Quarterly'!AQ9,0,(3*'MD - IMP'!$D69),1,1)</f>
        <v>0</v>
      </c>
      <c r="CZ9" s="278"/>
      <c r="DA9" s="278"/>
      <c r="DB9" s="279">
        <f ca="1">OFFSET('IMP HR - Promotions Quarterly'!AT9,0,(3*'MD - IMP'!$D69),1,1)</f>
        <v>0</v>
      </c>
      <c r="DC9" s="278"/>
      <c r="DD9" s="278"/>
      <c r="DE9" s="279">
        <f ca="1">OFFSET('IMP HR - Promotions Quarterly'!AW9,0,(3*'MD - IMP'!$D69),1,1)</f>
        <v>0</v>
      </c>
      <c r="DF9" s="278"/>
      <c r="DG9" s="280"/>
      <c r="DH9" s="277">
        <f ca="1">OFFSET('IMP HR - Promotions Quarterly'!AZ9,0,(3*'MD - IMP'!$D69),1,1)</f>
        <v>0</v>
      </c>
      <c r="DI9" s="278"/>
      <c r="DJ9" s="278"/>
      <c r="DK9" s="279">
        <f ca="1">OFFSET('IMP HR - Promotions Quarterly'!BC9,0,(3*'MD - IMP'!$D69),1,1)</f>
        <v>0</v>
      </c>
      <c r="DL9" s="278"/>
      <c r="DM9" s="278"/>
      <c r="DN9" s="279">
        <f ca="1">OFFSET('IMP HR - Promotions Quarterly'!BF9,0,(3*'MD - IMP'!$D69),1,1)</f>
        <v>0</v>
      </c>
      <c r="DO9" s="278"/>
      <c r="DP9" s="278"/>
      <c r="DQ9" s="279">
        <f ca="1">OFFSET('IMP HR - Promotions Quarterly'!BI9,0,(3*'MD - IMP'!$D69),1,1)</f>
        <v>0</v>
      </c>
      <c r="DR9" s="278"/>
      <c r="DS9" s="280"/>
      <c r="DT9" s="277">
        <f ca="1">OFFSET('IMP HR - Promotions Quarterly'!BL9,0,(3*'MD - IMP'!$D69),1,1)</f>
        <v>0</v>
      </c>
      <c r="DU9" s="278"/>
      <c r="DV9" s="278"/>
      <c r="DW9" s="279">
        <f ca="1">OFFSET('IMP HR - Promotions Quarterly'!BO9,0,(3*'MD - IMP'!$D69),1,1)</f>
        <v>0</v>
      </c>
      <c r="DX9" s="278"/>
      <c r="DY9" s="278"/>
      <c r="DZ9" s="279">
        <f ca="1">OFFSET('IMP HR - Promotions Quarterly'!BR9,0,(3*'MD - IMP'!$D69),1,1)</f>
        <v>0</v>
      </c>
      <c r="EA9" s="278"/>
      <c r="EB9" s="278"/>
      <c r="EC9" s="279">
        <f ca="1">OFFSET('IMP HR - Promotions Quarterly'!BU9,0,(3*'MD - IMP'!$D69),1,1)</f>
        <v>0</v>
      </c>
      <c r="ED9" s="278"/>
      <c r="EE9" s="280"/>
      <c r="EF9" s="277">
        <f ca="1">OFFSET('IMP HR - Promotions Quarterly'!BX9,0,(3*'MD - IMP'!$D69),1,1)</f>
        <v>0</v>
      </c>
      <c r="EG9" s="278"/>
      <c r="EH9" s="278"/>
      <c r="EI9" s="279">
        <f ca="1">OFFSET('IMP HR - Promotions Quarterly'!CA9,0,(3*'MD - IMP'!$D69),1,1)</f>
        <v>0</v>
      </c>
      <c r="EJ9" s="278"/>
      <c r="EK9" s="278"/>
      <c r="EL9" s="279">
        <f ca="1">OFFSET('IMP HR - Promotions Quarterly'!CD9,0,(3*'MD - IMP'!$D69),1,1)</f>
        <v>0</v>
      </c>
      <c r="EM9" s="278"/>
      <c r="EN9" s="278"/>
      <c r="EO9" s="279">
        <f ca="1">OFFSET('IMP HR - Promotions Quarterly'!CG9,0,(3*'MD - IMP'!$D69),1,1)</f>
        <v>0</v>
      </c>
      <c r="EP9" s="278"/>
      <c r="EQ9" s="280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  <c r="GH9" s="15"/>
      <c r="GK9" s="15"/>
      <c r="GM9" s="17"/>
      <c r="GN9" s="16"/>
      <c r="GQ9" s="15"/>
      <c r="GT9" s="15"/>
      <c r="GW9" s="15"/>
      <c r="GY9" s="17"/>
      <c r="GZ9" s="16"/>
      <c r="HC9" s="15"/>
      <c r="HF9" s="15"/>
      <c r="HI9" s="15"/>
      <c r="HK9" s="17"/>
      <c r="HL9" s="16"/>
      <c r="HO9" s="15"/>
      <c r="HR9" s="15"/>
      <c r="HU9" s="15"/>
      <c r="HW9" s="17"/>
      <c r="HX9" s="16"/>
      <c r="IA9" s="15"/>
      <c r="ID9" s="15"/>
      <c r="IG9" s="15"/>
      <c r="II9" s="17"/>
      <c r="IJ9" s="16"/>
      <c r="IM9" s="15"/>
    </row>
    <row r="10" spans="1:247" x14ac:dyDescent="0.25">
      <c r="B10" s="11" t="str">
        <f>'MD - IMP'!B70</f>
        <v>HR-SI</v>
      </c>
      <c r="C10" s="17"/>
      <c r="D10" s="390">
        <f ca="1">IF(COLUMN(Y3Q1_Reference)-COLUMN()&gt;3*'MD - IMP'!$D70,0,OFFSET('IMP HR - Promotions Quarterly'!$AB10,0,(('MD - IMP'!$D70)*3)-(COLUMN(Y3Q1_Reference)-COLUMN()),1,1))</f>
        <v>0</v>
      </c>
      <c r="E10" s="385">
        <f ca="1">IF(COLUMN(Y3Q1_Reference)-COLUMN()&gt;3*'MD - IMP'!$D70,0,OFFSET('IMP HR - Promotions Quarterly'!$AB10,0,(('MD - IMP'!$D70)*3)-(COLUMN(Y3Q1_Reference)-COLUMN()),1,1))</f>
        <v>0</v>
      </c>
      <c r="F10" s="385">
        <f ca="1">IF(COLUMN(Y3Q1_Reference)-COLUMN()&gt;3*'MD - IMP'!$D70,0,OFFSET('IMP HR - Promotions Quarterly'!$AB10,0,(('MD - IMP'!$D70)*3)-(COLUMN(Y3Q1_Reference)-COLUMN()),1,1))</f>
        <v>0</v>
      </c>
      <c r="G10" s="394">
        <f ca="1">IF(COLUMN(Y3Q1_Reference)-COLUMN()&gt;3*'MD - IMP'!$D70,0,OFFSET('IMP HR - Promotions Quarterly'!$AB10,0,(('MD - IMP'!$D70)*3)-(COLUMN(Y3Q1_Reference)-COLUMN()),1,1))</f>
        <v>0</v>
      </c>
      <c r="H10" s="385">
        <f ca="1">IF(COLUMN(Y3Q1_Reference)-COLUMN()&gt;3*'MD - IMP'!$D70,0,OFFSET('IMP HR - Promotions Quarterly'!$AB10,0,(('MD - IMP'!$D70)*3)-(COLUMN(Y3Q1_Reference)-COLUMN()),1,1))</f>
        <v>0</v>
      </c>
      <c r="I10" s="385">
        <f ca="1">IF(COLUMN(Y3Q1_Reference)-COLUMN()&gt;3*'MD - IMP'!$D70,0,OFFSET('IMP HR - Promotions Quarterly'!$AB10,0,(('MD - IMP'!$D70)*3)-(COLUMN(Y3Q1_Reference)-COLUMN()),1,1))</f>
        <v>0</v>
      </c>
      <c r="J10" s="394">
        <f ca="1">IF(COLUMN(Y3Q1_Reference)-COLUMN()&gt;3*'MD - IMP'!$D70,0,OFFSET('IMP HR - Promotions Quarterly'!$AB10,0,(('MD - IMP'!$D70)*3)-(COLUMN(Y3Q1_Reference)-COLUMN()),1,1))</f>
        <v>0</v>
      </c>
      <c r="K10" s="385">
        <f ca="1">IF(COLUMN(Y3Q1_Reference)-COLUMN()&gt;3*'MD - IMP'!$D70,0,OFFSET('IMP HR - Promotions Quarterly'!$AB10,0,(('MD - IMP'!$D70)*3)-(COLUMN(Y3Q1_Reference)-COLUMN()),1,1))</f>
        <v>0</v>
      </c>
      <c r="L10" s="385">
        <f ca="1">IF(COLUMN(Y3Q1_Reference)-COLUMN()&gt;3*'MD - IMP'!$D70,0,OFFSET('IMP HR - Promotions Quarterly'!$AB10,0,(('MD - IMP'!$D70)*3)-(COLUMN(Y3Q1_Reference)-COLUMN()),1,1))</f>
        <v>0</v>
      </c>
      <c r="M10" s="394">
        <f ca="1">IF(COLUMN(Y3Q1_Reference)-COLUMN()&gt;3*'MD - IMP'!$D70,0,OFFSET('IMP HR - Promotions Quarterly'!$AB10,0,(('MD - IMP'!$D70)*3)-(COLUMN(Y3Q1_Reference)-COLUMN()),1,1))</f>
        <v>0</v>
      </c>
      <c r="N10" s="385">
        <f ca="1">IF(COLUMN(Y3Q1_Reference)-COLUMN()&gt;3*'MD - IMP'!$D70,0,OFFSET('IMP HR - Promotions Quarterly'!$AB10,0,(('MD - IMP'!$D70)*3)-(COLUMN(Y3Q1_Reference)-COLUMN()),1,1))</f>
        <v>0</v>
      </c>
      <c r="O10" s="395">
        <f ca="1">IF(COLUMN(Y3Q1_Reference)-COLUMN()&gt;3*'MD - IMP'!$D70,0,OFFSET('IMP HR - Promotions Quarterly'!$AB10,0,(('MD - IMP'!$D70)*3)-(COLUMN(Y3Q1_Reference)-COLUMN()),1,1))</f>
        <v>0</v>
      </c>
      <c r="P10" s="390">
        <f ca="1">IF(COLUMN(Y3Q1_Reference)-COLUMN()&gt;3*'MD - IMP'!$D70,0,OFFSET('IMP HR - Promotions Quarterly'!$AB10,0,(('MD - IMP'!$D70)*3)-(COLUMN(Y3Q1_Reference)-COLUMN()),1,1))</f>
        <v>0</v>
      </c>
      <c r="Q10" s="385">
        <f ca="1">IF(COLUMN(Y3Q1_Reference)-COLUMN()&gt;3*'MD - IMP'!$D70,0,OFFSET('IMP HR - Promotions Quarterly'!$AB10,0,(('MD - IMP'!$D70)*3)-(COLUMN(Y3Q1_Reference)-COLUMN()),1,1))</f>
        <v>0</v>
      </c>
      <c r="R10" s="385">
        <f ca="1">IF(COLUMN(Y3Q1_Reference)-COLUMN()&gt;3*'MD - IMP'!$D70,0,OFFSET('IMP HR - Promotions Quarterly'!$AB10,0,(('MD - IMP'!$D70)*3)-(COLUMN(Y3Q1_Reference)-COLUMN()),1,1))</f>
        <v>0</v>
      </c>
      <c r="S10" s="394">
        <f ca="1">IF(COLUMN(Y3Q1_Reference)-COLUMN()&gt;3*'MD - IMP'!$D70,0,OFFSET('IMP HR - Promotions Quarterly'!$AB10,0,(('MD - IMP'!$D70)*3)-(COLUMN(Y3Q1_Reference)-COLUMN()),1,1))</f>
        <v>0</v>
      </c>
      <c r="T10" s="385">
        <f ca="1">IF(COLUMN(Y3Q1_Reference)-COLUMN()&gt;3*'MD - IMP'!$D70,0,OFFSET('IMP HR - Promotions Quarterly'!$AB10,0,(('MD - IMP'!$D70)*3)-(COLUMN(Y3Q1_Reference)-COLUMN()),1,1))</f>
        <v>0</v>
      </c>
      <c r="U10" s="385">
        <f ca="1">IF(COLUMN(Y3Q1_Reference)-COLUMN()&gt;3*'MD - IMP'!$D70,0,OFFSET('IMP HR - Promotions Quarterly'!$AB10,0,(('MD - IMP'!$D70)*3)-(COLUMN(Y3Q1_Reference)-COLUMN()),1,1))</f>
        <v>0</v>
      </c>
      <c r="V10" s="394">
        <f ca="1">IF(COLUMN(Y3Q1_Reference)-COLUMN()&gt;3*'MD - IMP'!$D70,0,OFFSET('IMP HR - Promotions Quarterly'!$AB10,0,(('MD - IMP'!$D70)*3)-(COLUMN(Y3Q1_Reference)-COLUMN()),1,1))</f>
        <v>0</v>
      </c>
      <c r="W10" s="385">
        <f ca="1">IF(COLUMN(Y3Q1_Reference)-COLUMN()&gt;3*'MD - IMP'!$D70,0,OFFSET('IMP HR - Promotions Quarterly'!$AB10,0,(('MD - IMP'!$D70)*3)-(COLUMN(Y3Q1_Reference)-COLUMN()),1,1))</f>
        <v>0</v>
      </c>
      <c r="X10" s="385">
        <f ca="1">IF(COLUMN(Y3Q1_Reference)-COLUMN()&gt;3*'MD - IMP'!$D70,0,OFFSET('IMP HR - Promotions Quarterly'!$AB10,0,(('MD - IMP'!$D70)*3)-(COLUMN(Y3Q1_Reference)-COLUMN()),1,1))</f>
        <v>0</v>
      </c>
      <c r="Y10" s="394">
        <f ca="1">IF(COLUMN(Y3Q1_Reference)-COLUMN()&gt;3*'MD - IMP'!$D70,0,OFFSET('IMP HR - Promotions Quarterly'!$AB10,0,(('MD - IMP'!$D70)*3)-(COLUMN(Y3Q1_Reference)-COLUMN()),1,1))</f>
        <v>0</v>
      </c>
      <c r="Z10" s="385">
        <f ca="1">IF(COLUMN(Y3Q1_Reference)-COLUMN()&gt;3*'MD - IMP'!$D70,0,OFFSET('IMP HR - Promotions Quarterly'!$AB10,0,(('MD - IMP'!$D70)*3)-(COLUMN(Y3Q1_Reference)-COLUMN()),1,1))</f>
        <v>0</v>
      </c>
      <c r="AA10" s="395">
        <f ca="1">IF(COLUMN(Y3Q1_Reference)-COLUMN()&gt;3*'MD - IMP'!$D70,0,OFFSET('IMP HR - Promotions Quarterly'!$AB10,0,(('MD - IMP'!$D70)*3)-(COLUMN(Y3Q1_Reference)-COLUMN()),1,1))</f>
        <v>0</v>
      </c>
      <c r="AB10" s="390">
        <f ca="1">IF(COLUMN(Y3Q1_Reference)-COLUMN()&gt;3*'MD - IMP'!$D70,0,OFFSET('IMP HR - Promotions Quarterly'!$AB10,0,(('MD - IMP'!$D70)*3)-(COLUMN(Y3Q1_Reference)-COLUMN()),1,1))</f>
        <v>0</v>
      </c>
      <c r="AC10" s="385">
        <f ca="1">IF(COLUMN(Y3Q1_Reference)-COLUMN()&gt;3*'MD - IMP'!$D70,0,OFFSET('IMP HR - Promotions Quarterly'!$AB10,0,(('MD - IMP'!$D70)*3)-(COLUMN(Y3Q1_Reference)-COLUMN()),1,1))</f>
        <v>0</v>
      </c>
      <c r="AD10" s="385">
        <f ca="1">IF(COLUMN(Y3Q1_Reference)-COLUMN()&gt;3*'MD - IMP'!$D70,0,OFFSET('IMP HR - Promotions Quarterly'!$AB10,0,(('MD - IMP'!$D70)*3)-(COLUMN(Y3Q1_Reference)-COLUMN()),1,1))</f>
        <v>0</v>
      </c>
      <c r="AE10" s="394">
        <f ca="1">IF(COLUMN(Y3Q1_Reference)-COLUMN()&gt;3*'MD - IMP'!$D70,0,OFFSET('IMP HR - Promotions Quarterly'!$AB10,0,(('MD - IMP'!$D70)*3)-(COLUMN(Y3Q1_Reference)-COLUMN()),1,1))</f>
        <v>0</v>
      </c>
      <c r="AF10" s="385">
        <f ca="1">IF(COLUMN(Y3Q1_Reference)-COLUMN()&gt;3*'MD - IMP'!$D70,0,OFFSET('IMP HR - Promotions Quarterly'!$AB10,0,(('MD - IMP'!$D70)*3)-(COLUMN(Y3Q1_Reference)-COLUMN()),1,1))</f>
        <v>0</v>
      </c>
      <c r="AG10" s="385">
        <f ca="1">IF(COLUMN(Y3Q1_Reference)-COLUMN()&gt;3*'MD - IMP'!$D70,0,OFFSET('IMP HR - Promotions Quarterly'!$AB10,0,(('MD - IMP'!$D70)*3)-(COLUMN(Y3Q1_Reference)-COLUMN()),1,1))</f>
        <v>0</v>
      </c>
      <c r="AH10" s="394">
        <f ca="1">IF(COLUMN(Y3Q1_Reference)-COLUMN()&gt;3*'MD - IMP'!$D70,0,OFFSET('IMP HR - Promotions Quarterly'!$AB10,0,(('MD - IMP'!$D70)*3)-(COLUMN(Y3Q1_Reference)-COLUMN()),1,1))</f>
        <v>0</v>
      </c>
      <c r="AI10" s="385">
        <f ca="1">IF(COLUMN(Y3Q1_Reference)-COLUMN()&gt;3*'MD - IMP'!$D70,0,OFFSET('IMP HR - Promotions Quarterly'!$AB10,0,(('MD - IMP'!$D70)*3)-(COLUMN(Y3Q1_Reference)-COLUMN()),1,1))</f>
        <v>0</v>
      </c>
      <c r="AJ10" s="385">
        <f ca="1">IF(COLUMN(Y3Q1_Reference)-COLUMN()&gt;3*'MD - IMP'!$D70,0,OFFSET('IMP HR - Promotions Quarterly'!$AB10,0,(('MD - IMP'!$D70)*3)-(COLUMN(Y3Q1_Reference)-COLUMN()),1,1))</f>
        <v>0</v>
      </c>
      <c r="AK10" s="394">
        <f ca="1">IF(COLUMN(Y3Q1_Reference)-COLUMN()&gt;3*'MD - IMP'!$D70,0,OFFSET('IMP HR - Promotions Quarterly'!$AB10,0,(('MD - IMP'!$D70)*3)-(COLUMN(Y3Q1_Reference)-COLUMN()),1,1))</f>
        <v>0</v>
      </c>
      <c r="AL10" s="385">
        <f ca="1">IF(COLUMN(Y3Q1_Reference)-COLUMN()&gt;3*'MD - IMP'!$D70,0,OFFSET('IMP HR - Promotions Quarterly'!$AB10,0,(('MD - IMP'!$D70)*3)-(COLUMN(Y3Q1_Reference)-COLUMN()),1,1))</f>
        <v>0</v>
      </c>
      <c r="AM10" s="395">
        <f ca="1">IF(COLUMN(Y3Q1_Reference)-COLUMN()&gt;3*'MD - IMP'!$D70,0,OFFSET('IMP HR - Promotions Quarterly'!$AB10,0,(('MD - IMP'!$D70)*3)-(COLUMN(Y3Q1_Reference)-COLUMN()),1,1))</f>
        <v>0</v>
      </c>
      <c r="AN10" s="390">
        <f ca="1">IF(COLUMN(Y3Q1_Reference)-COLUMN()&gt;3*'MD - IMP'!$D70,0,OFFSET('IMP HR - Promotions Quarterly'!$AB10,0,(('MD - IMP'!$D70)*3)-(COLUMN(Y3Q1_Reference)-COLUMN()),1,1))</f>
        <v>0</v>
      </c>
      <c r="AO10" s="385">
        <f ca="1">IF(COLUMN(Y3Q1_Reference)-COLUMN()&gt;3*'MD - IMP'!$D70,0,OFFSET('IMP HR - Promotions Quarterly'!$AB10,0,(('MD - IMP'!$D70)*3)-(COLUMN(Y3Q1_Reference)-COLUMN()),1,1))</f>
        <v>0</v>
      </c>
      <c r="AP10" s="385">
        <f ca="1">IF(COLUMN(Y3Q1_Reference)-COLUMN()&gt;3*'MD - IMP'!$D70,0,OFFSET('IMP HR - Promotions Quarterly'!$AB10,0,(('MD - IMP'!$D70)*3)-(COLUMN(Y3Q1_Reference)-COLUMN()),1,1))</f>
        <v>0</v>
      </c>
      <c r="AQ10" s="394">
        <f ca="1">IF(COLUMN(Y3Q1_Reference)-COLUMN()&gt;3*'MD - IMP'!$D70,0,OFFSET('IMP HR - Promotions Quarterly'!$AB10,0,(('MD - IMP'!$D70)*3)-(COLUMN(Y3Q1_Reference)-COLUMN()),1,1))</f>
        <v>0</v>
      </c>
      <c r="AR10" s="385">
        <f ca="1">IF(COLUMN(Y3Q1_Reference)-COLUMN()&gt;3*'MD - IMP'!$D70,0,OFFSET('IMP HR - Promotions Quarterly'!$AB10,0,(('MD - IMP'!$D70)*3)-(COLUMN(Y3Q1_Reference)-COLUMN()),1,1))</f>
        <v>0</v>
      </c>
      <c r="AS10" s="385">
        <f ca="1">IF(COLUMN(Y3Q1_Reference)-COLUMN()&gt;3*'MD - IMP'!$D70,0,OFFSET('IMP HR - Promotions Quarterly'!$AB10,0,(('MD - IMP'!$D70)*3)-(COLUMN(Y3Q1_Reference)-COLUMN()),1,1))</f>
        <v>0</v>
      </c>
      <c r="AT10" s="394">
        <f ca="1">IF(COLUMN(Y3Q1_Reference)-COLUMN()&gt;3*'MD - IMP'!$D70,0,OFFSET('IMP HR - Promotions Quarterly'!$AB10,0,(('MD - IMP'!$D70)*3)-(COLUMN(Y3Q1_Reference)-COLUMN()),1,1))</f>
        <v>0</v>
      </c>
      <c r="AU10" s="385">
        <f ca="1">IF(COLUMN(Y3Q1_Reference)-COLUMN()&gt;3*'MD - IMP'!$D70,0,OFFSET('IMP HR - Promotions Quarterly'!$AB10,0,(('MD - IMP'!$D70)*3)-(COLUMN(Y3Q1_Reference)-COLUMN()),1,1))</f>
        <v>0</v>
      </c>
      <c r="AV10" s="385">
        <f ca="1">IF(COLUMN(Y3Q1_Reference)-COLUMN()&gt;3*'MD - IMP'!$D70,0,OFFSET('IMP HR - Promotions Quarterly'!$AB10,0,(('MD - IMP'!$D70)*3)-(COLUMN(Y3Q1_Reference)-COLUMN()),1,1))</f>
        <v>0</v>
      </c>
      <c r="AW10" s="394">
        <f ca="1">IF(COLUMN(Y3Q1_Reference)-COLUMN()&gt;3*'MD - IMP'!$D70,0,OFFSET('IMP HR - Promotions Quarterly'!$AB10,0,(('MD - IMP'!$D70)*3)-(COLUMN(Y3Q1_Reference)-COLUMN()),1,1))</f>
        <v>0</v>
      </c>
      <c r="AX10" s="385">
        <f ca="1">IF(COLUMN(Y3Q1_Reference)-COLUMN()&gt;3*'MD - IMP'!$D70,0,OFFSET('IMP HR - Promotions Quarterly'!$AB10,0,(('MD - IMP'!$D70)*3)-(COLUMN(Y3Q1_Reference)-COLUMN()),1,1))</f>
        <v>0</v>
      </c>
      <c r="AY10" s="395">
        <f ca="1">IF(COLUMN(Y3Q1_Reference)-COLUMN()&gt;3*'MD - IMP'!$D70,0,OFFSET('IMP HR - Promotions Quarterly'!$AB10,0,(('MD - IMP'!$D70)*3)-(COLUMN(Y3Q1_Reference)-COLUMN()),1,1))</f>
        <v>0</v>
      </c>
      <c r="AZ10" s="390">
        <f ca="1">IF(COLUMN(Y3Q1_Reference)-COLUMN()&gt;3*'MD - IMP'!$D70,0,OFFSET('IMP HR - Promotions Quarterly'!$AB10,0,(('MD - IMP'!$D70)*3)-(COLUMN(Y3Q1_Reference)-COLUMN()),1,1))</f>
        <v>0</v>
      </c>
      <c r="BA10" s="385">
        <f ca="1">IF(COLUMN(Y3Q1_Reference)-COLUMN()&gt;3*'MD - IMP'!$D70,0,OFFSET('IMP HR - Promotions Quarterly'!$AB10,0,(('MD - IMP'!$D70)*3)-(COLUMN(Y3Q1_Reference)-COLUMN()),1,1))</f>
        <v>0</v>
      </c>
      <c r="BB10" s="385">
        <f ca="1">IF(COLUMN(Y3Q1_Reference)-COLUMN()&gt;3*'MD - IMP'!$D70,0,OFFSET('IMP HR - Promotions Quarterly'!$AB10,0,(('MD - IMP'!$D70)*3)-(COLUMN(Y3Q1_Reference)-COLUMN()),1,1))</f>
        <v>0</v>
      </c>
      <c r="BC10" s="394">
        <f ca="1">IF(COLUMN(Y3Q1_Reference)-COLUMN()&gt;3*'MD - IMP'!$D70,0,OFFSET('IMP HR - Promotions Quarterly'!$AB10,0,(('MD - IMP'!$D70)*3)-(COLUMN(Y3Q1_Reference)-COLUMN()),1,1))</f>
        <v>0</v>
      </c>
      <c r="BD10" s="385">
        <f ca="1">IF(COLUMN(Y3Q1_Reference)-COLUMN()&gt;3*'MD - IMP'!$D70,0,OFFSET('IMP HR - Promotions Quarterly'!$AB10,0,(('MD - IMP'!$D70)*3)-(COLUMN(Y3Q1_Reference)-COLUMN()),1,1))</f>
        <v>0</v>
      </c>
      <c r="BE10" s="385">
        <f ca="1">IF(COLUMN(Y3Q1_Reference)-COLUMN()&gt;3*'MD - IMP'!$D70,0,OFFSET('IMP HR - Promotions Quarterly'!$AB10,0,(('MD - IMP'!$D70)*3)-(COLUMN(Y3Q1_Reference)-COLUMN()),1,1))</f>
        <v>0</v>
      </c>
      <c r="BF10" s="394">
        <f ca="1">IF(COLUMN(Y3Q1_Reference)-COLUMN()&gt;3*'MD - IMP'!$D70,0,OFFSET('IMP HR - Promotions Quarterly'!$AB10,0,(('MD - IMP'!$D70)*3)-(COLUMN(Y3Q1_Reference)-COLUMN()),1,1))</f>
        <v>0</v>
      </c>
      <c r="BG10" s="385">
        <f ca="1">IF(COLUMN(Y3Q1_Reference)-COLUMN()&gt;3*'MD - IMP'!$D70,0,OFFSET('IMP HR - Promotions Quarterly'!$AB10,0,(('MD - IMP'!$D70)*3)-(COLUMN(Y3Q1_Reference)-COLUMN()),1,1))</f>
        <v>0</v>
      </c>
      <c r="BH10" s="385">
        <f ca="1">IF(COLUMN(Y3Q1_Reference)-COLUMN()&gt;3*'MD - IMP'!$D70,0,OFFSET('IMP HR - Promotions Quarterly'!$AB10,0,(('MD - IMP'!$D70)*3)-(COLUMN(Y3Q1_Reference)-COLUMN()),1,1))</f>
        <v>0</v>
      </c>
      <c r="BI10" s="394">
        <f ca="1">IF(COLUMN(Y3Q1_Reference)-COLUMN()&gt;3*'MD - IMP'!$D70,0,OFFSET('IMP HR - Promotions Quarterly'!$AB10,0,(('MD - IMP'!$D70)*3)-(COLUMN(Y3Q1_Reference)-COLUMN()),1,1))</f>
        <v>0</v>
      </c>
      <c r="BJ10" s="385">
        <f ca="1">IF(COLUMN(Y3Q1_Reference)-COLUMN()&gt;3*'MD - IMP'!$D70,0,OFFSET('IMP HR - Promotions Quarterly'!$AB10,0,(('MD - IMP'!$D70)*3)-(COLUMN(Y3Q1_Reference)-COLUMN()),1,1))</f>
        <v>0</v>
      </c>
      <c r="BK10" s="463">
        <f ca="1">IF(COLUMN(Y3Q1_Reference)-COLUMN()&gt;3*'MD - IMP'!$D70,0,OFFSET('IMP HR - Promotions Quarterly'!$AB10,0,(('MD - IMP'!$D70)*3)-(COLUMN(Y3Q1_Reference)-COLUMN()),1,1))</f>
        <v>0</v>
      </c>
      <c r="BL10" s="482">
        <f ca="1">SUM(D10:BK10)+OFFSET('IMP HR - Promotions Quarterly'!D10,0,(3*'MD - IMP'!$D70),1,1)</f>
        <v>1</v>
      </c>
      <c r="BM10" s="385"/>
      <c r="BN10" s="385"/>
      <c r="BO10" s="394">
        <f ca="1">OFFSET('IMP HR - Promotions Quarterly'!G10,0,(3*'MD - IMP'!$D70),1,1)</f>
        <v>0</v>
      </c>
      <c r="BP10" s="385"/>
      <c r="BQ10" s="385"/>
      <c r="BR10" s="394">
        <f ca="1">OFFSET('IMP HR - Promotions Quarterly'!J10,0,(3*'MD - IMP'!$D70),1,1)</f>
        <v>0</v>
      </c>
      <c r="BS10" s="385">
        <f>'IMP HR - Project Time'!K10</f>
        <v>0</v>
      </c>
      <c r="BT10" s="385">
        <f>'IMP HR - Project Time'!L10</f>
        <v>0</v>
      </c>
      <c r="BU10" s="394">
        <f ca="1">OFFSET('IMP HR - Promotions Quarterly'!M10,0,(3*'MD - IMP'!$D70),1,1)</f>
        <v>0</v>
      </c>
      <c r="BV10" s="385"/>
      <c r="BW10" s="395"/>
      <c r="BX10" s="390">
        <f ca="1">OFFSET('IMP HR - Promotions Quarterly'!P10,0,(3*'MD - IMP'!$D70),1,1)</f>
        <v>4</v>
      </c>
      <c r="BY10" s="385"/>
      <c r="BZ10" s="385"/>
      <c r="CA10" s="394">
        <f ca="1">OFFSET('IMP HR - Promotions Quarterly'!S10,0,(3*'MD - IMP'!$D70),1,1)</f>
        <v>0</v>
      </c>
      <c r="CB10" s="385"/>
      <c r="CC10" s="385"/>
      <c r="CD10" s="394">
        <f ca="1">OFFSET('IMP HR - Promotions Quarterly'!V10,0,(3*'MD - IMP'!$D70),1,1)</f>
        <v>0</v>
      </c>
      <c r="CE10" s="385"/>
      <c r="CF10" s="385"/>
      <c r="CG10" s="394">
        <f ca="1">OFFSET('IMP HR - Promotions Quarterly'!Y10,0,(3*'MD - IMP'!$D70),1,1)</f>
        <v>0</v>
      </c>
      <c r="CH10" s="385"/>
      <c r="CI10" s="468"/>
      <c r="CJ10" s="277">
        <f ca="1">OFFSET('IMP HR - Promotions Quarterly'!AB10,0,(3*'MD - IMP'!$D70),1,1)</f>
        <v>1</v>
      </c>
      <c r="CK10" s="278"/>
      <c r="CL10" s="278"/>
      <c r="CM10" s="279">
        <f ca="1">OFFSET('IMP HR - Promotions Quarterly'!AE10,0,(3*'MD - IMP'!$D70),1,1)</f>
        <v>6</v>
      </c>
      <c r="CN10" s="278"/>
      <c r="CO10" s="278"/>
      <c r="CP10" s="279">
        <f ca="1">OFFSET('IMP HR - Promotions Quarterly'!AH10,0,(3*'MD - IMP'!$D70),1,1)</f>
        <v>0</v>
      </c>
      <c r="CQ10" s="278"/>
      <c r="CR10" s="278"/>
      <c r="CS10" s="279">
        <f ca="1">OFFSET('IMP HR - Promotions Quarterly'!AK10,0,(3*'MD - IMP'!$D70),1,1)</f>
        <v>0</v>
      </c>
      <c r="CT10" s="278"/>
      <c r="CU10" s="280"/>
      <c r="CV10" s="277">
        <f ca="1">OFFSET('IMP HR - Promotions Quarterly'!AN10,0,(3*'MD - IMP'!$D70),1,1)</f>
        <v>0</v>
      </c>
      <c r="CW10" s="278"/>
      <c r="CX10" s="278"/>
      <c r="CY10" s="279">
        <f ca="1">OFFSET('IMP HR - Promotions Quarterly'!AQ10,0,(3*'MD - IMP'!$D70),1,1)</f>
        <v>4</v>
      </c>
      <c r="CZ10" s="278"/>
      <c r="DA10" s="278"/>
      <c r="DB10" s="279">
        <f ca="1">OFFSET('IMP HR - Promotions Quarterly'!AT10,0,(3*'MD - IMP'!$D70),1,1)</f>
        <v>1</v>
      </c>
      <c r="DC10" s="278"/>
      <c r="DD10" s="278"/>
      <c r="DE10" s="279">
        <f ca="1">OFFSET('IMP HR - Promotions Quarterly'!AW10,0,(3*'MD - IMP'!$D70),1,1)</f>
        <v>1</v>
      </c>
      <c r="DF10" s="278"/>
      <c r="DG10" s="280"/>
      <c r="DH10" s="277">
        <f ca="1">OFFSET('IMP HR - Promotions Quarterly'!AZ10,0,(3*'MD - IMP'!$D70),1,1)</f>
        <v>1</v>
      </c>
      <c r="DI10" s="278"/>
      <c r="DJ10" s="278"/>
      <c r="DK10" s="279">
        <f ca="1">OFFSET('IMP HR - Promotions Quarterly'!BC10,0,(3*'MD - IMP'!$D70),1,1)</f>
        <v>0</v>
      </c>
      <c r="DL10" s="278"/>
      <c r="DM10" s="278"/>
      <c r="DN10" s="279">
        <f ca="1">OFFSET('IMP HR - Promotions Quarterly'!BF10,0,(3*'MD - IMP'!$D70),1,1)</f>
        <v>0</v>
      </c>
      <c r="DO10" s="278"/>
      <c r="DP10" s="278"/>
      <c r="DQ10" s="279">
        <f ca="1">OFFSET('IMP HR - Promotions Quarterly'!BI10,0,(3*'MD - IMP'!$D70),1,1)</f>
        <v>0</v>
      </c>
      <c r="DR10" s="278"/>
      <c r="DS10" s="280"/>
      <c r="DT10" s="277">
        <f ca="1">OFFSET('IMP HR - Promotions Quarterly'!BL10,0,(3*'MD - IMP'!$D70),1,1)</f>
        <v>0</v>
      </c>
      <c r="DU10" s="278"/>
      <c r="DV10" s="278"/>
      <c r="DW10" s="279">
        <f ca="1">OFFSET('IMP HR - Promotions Quarterly'!BO10,0,(3*'MD - IMP'!$D70),1,1)</f>
        <v>0</v>
      </c>
      <c r="DX10" s="278"/>
      <c r="DY10" s="278"/>
      <c r="DZ10" s="279">
        <f ca="1">OFFSET('IMP HR - Promotions Quarterly'!BR10,0,(3*'MD - IMP'!$D70),1,1)</f>
        <v>0</v>
      </c>
      <c r="EA10" s="278"/>
      <c r="EB10" s="278"/>
      <c r="EC10" s="279">
        <f ca="1">OFFSET('IMP HR - Promotions Quarterly'!BU10,0,(3*'MD - IMP'!$D70),1,1)</f>
        <v>0</v>
      </c>
      <c r="ED10" s="278"/>
      <c r="EE10" s="280"/>
      <c r="EF10" s="277">
        <f ca="1">OFFSET('IMP HR - Promotions Quarterly'!BX10,0,(3*'MD - IMP'!$D70),1,1)</f>
        <v>0</v>
      </c>
      <c r="EG10" s="278"/>
      <c r="EH10" s="278"/>
      <c r="EI10" s="279">
        <f ca="1">OFFSET('IMP HR - Promotions Quarterly'!CA10,0,(3*'MD - IMP'!$D70),1,1)</f>
        <v>0</v>
      </c>
      <c r="EJ10" s="278"/>
      <c r="EK10" s="278"/>
      <c r="EL10" s="279">
        <f ca="1">OFFSET('IMP HR - Promotions Quarterly'!CD10,0,(3*'MD - IMP'!$D70),1,1)</f>
        <v>0</v>
      </c>
      <c r="EM10" s="278"/>
      <c r="EN10" s="278"/>
      <c r="EO10" s="279">
        <f ca="1">OFFSET('IMP HR - Promotions Quarterly'!CG10,0,(3*'MD - IMP'!$D70),1,1)</f>
        <v>0</v>
      </c>
      <c r="EP10" s="278"/>
      <c r="EQ10" s="280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  <c r="GH10" s="15"/>
      <c r="GK10" s="15"/>
      <c r="GM10" s="17"/>
      <c r="GN10" s="16"/>
      <c r="GQ10" s="15"/>
      <c r="GT10" s="15"/>
      <c r="GW10" s="15"/>
      <c r="GY10" s="17"/>
      <c r="GZ10" s="16"/>
      <c r="HC10" s="15"/>
      <c r="HF10" s="15"/>
      <c r="HI10" s="15"/>
      <c r="HK10" s="17"/>
      <c r="HL10" s="16"/>
      <c r="HO10" s="15"/>
      <c r="HR10" s="15"/>
      <c r="HU10" s="15"/>
      <c r="HW10" s="17"/>
      <c r="HX10" s="16"/>
      <c r="IA10" s="15"/>
      <c r="ID10" s="15"/>
      <c r="IG10" s="15"/>
      <c r="II10" s="17"/>
      <c r="IJ10" s="16"/>
      <c r="IM10" s="15"/>
    </row>
    <row r="11" spans="1:247" x14ac:dyDescent="0.25">
      <c r="B11" s="11" t="str">
        <f>'MD - IMP'!B71</f>
        <v>HR-JI</v>
      </c>
      <c r="C11" s="17"/>
      <c r="D11" s="390">
        <f ca="1">IF(COLUMN(Y3Q1_Reference)-COLUMN()&gt;3*'MD - IMP'!$D71,0,OFFSET('IMP HR - Promotions Quarterly'!$AB11,0,(('MD - IMP'!$D71)*3)-(COLUMN(Y3Q1_Reference)-COLUMN()),1,1))</f>
        <v>0</v>
      </c>
      <c r="E11" s="385">
        <f ca="1">IF(COLUMN(Y3Q1_Reference)-COLUMN()&gt;3*'MD - IMP'!$D71,0,OFFSET('IMP HR - Promotions Quarterly'!$AB11,0,(('MD - IMP'!$D71)*3)-(COLUMN(Y3Q1_Reference)-COLUMN()),1,1))</f>
        <v>0</v>
      </c>
      <c r="F11" s="385">
        <f ca="1">IF(COLUMN(Y3Q1_Reference)-COLUMN()&gt;3*'MD - IMP'!$D71,0,OFFSET('IMP HR - Promotions Quarterly'!$AB11,0,(('MD - IMP'!$D71)*3)-(COLUMN(Y3Q1_Reference)-COLUMN()),1,1))</f>
        <v>0</v>
      </c>
      <c r="G11" s="394">
        <f ca="1">IF(COLUMN(Y3Q1_Reference)-COLUMN()&gt;3*'MD - IMP'!$D71,0,OFFSET('IMP HR - Promotions Quarterly'!$AB11,0,(('MD - IMP'!$D71)*3)-(COLUMN(Y3Q1_Reference)-COLUMN()),1,1))</f>
        <v>0</v>
      </c>
      <c r="H11" s="385">
        <f ca="1">IF(COLUMN(Y3Q1_Reference)-COLUMN()&gt;3*'MD - IMP'!$D71,0,OFFSET('IMP HR - Promotions Quarterly'!$AB11,0,(('MD - IMP'!$D71)*3)-(COLUMN(Y3Q1_Reference)-COLUMN()),1,1))</f>
        <v>0</v>
      </c>
      <c r="I11" s="385">
        <f ca="1">IF(COLUMN(Y3Q1_Reference)-COLUMN()&gt;3*'MD - IMP'!$D71,0,OFFSET('IMP HR - Promotions Quarterly'!$AB11,0,(('MD - IMP'!$D71)*3)-(COLUMN(Y3Q1_Reference)-COLUMN()),1,1))</f>
        <v>0</v>
      </c>
      <c r="J11" s="394">
        <f ca="1">IF(COLUMN(Y3Q1_Reference)-COLUMN()&gt;3*'MD - IMP'!$D71,0,OFFSET('IMP HR - Promotions Quarterly'!$AB11,0,(('MD - IMP'!$D71)*3)-(COLUMN(Y3Q1_Reference)-COLUMN()),1,1))</f>
        <v>0</v>
      </c>
      <c r="K11" s="385">
        <f ca="1">IF(COLUMN(Y3Q1_Reference)-COLUMN()&gt;3*'MD - IMP'!$D71,0,OFFSET('IMP HR - Promotions Quarterly'!$AB11,0,(('MD - IMP'!$D71)*3)-(COLUMN(Y3Q1_Reference)-COLUMN()),1,1))</f>
        <v>0</v>
      </c>
      <c r="L11" s="385">
        <f ca="1">IF(COLUMN(Y3Q1_Reference)-COLUMN()&gt;3*'MD - IMP'!$D71,0,OFFSET('IMP HR - Promotions Quarterly'!$AB11,0,(('MD - IMP'!$D71)*3)-(COLUMN(Y3Q1_Reference)-COLUMN()),1,1))</f>
        <v>0</v>
      </c>
      <c r="M11" s="394">
        <f ca="1">IF(COLUMN(Y3Q1_Reference)-COLUMN()&gt;3*'MD - IMP'!$D71,0,OFFSET('IMP HR - Promotions Quarterly'!$AB11,0,(('MD - IMP'!$D71)*3)-(COLUMN(Y3Q1_Reference)-COLUMN()),1,1))</f>
        <v>0</v>
      </c>
      <c r="N11" s="385">
        <f ca="1">IF(COLUMN(Y3Q1_Reference)-COLUMN()&gt;3*'MD - IMP'!$D71,0,OFFSET('IMP HR - Promotions Quarterly'!$AB11,0,(('MD - IMP'!$D71)*3)-(COLUMN(Y3Q1_Reference)-COLUMN()),1,1))</f>
        <v>0</v>
      </c>
      <c r="O11" s="395">
        <f ca="1">IF(COLUMN(Y3Q1_Reference)-COLUMN()&gt;3*'MD - IMP'!$D71,0,OFFSET('IMP HR - Promotions Quarterly'!$AB11,0,(('MD - IMP'!$D71)*3)-(COLUMN(Y3Q1_Reference)-COLUMN()),1,1))</f>
        <v>0</v>
      </c>
      <c r="P11" s="390">
        <f ca="1">IF(COLUMN(Y3Q1_Reference)-COLUMN()&gt;3*'MD - IMP'!$D71,0,OFFSET('IMP HR - Promotions Quarterly'!$AB11,0,(('MD - IMP'!$D71)*3)-(COLUMN(Y3Q1_Reference)-COLUMN()),1,1))</f>
        <v>0</v>
      </c>
      <c r="Q11" s="385">
        <f ca="1">IF(COLUMN(Y3Q1_Reference)-COLUMN()&gt;3*'MD - IMP'!$D71,0,OFFSET('IMP HR - Promotions Quarterly'!$AB11,0,(('MD - IMP'!$D71)*3)-(COLUMN(Y3Q1_Reference)-COLUMN()),1,1))</f>
        <v>0</v>
      </c>
      <c r="R11" s="385">
        <f ca="1">IF(COLUMN(Y3Q1_Reference)-COLUMN()&gt;3*'MD - IMP'!$D71,0,OFFSET('IMP HR - Promotions Quarterly'!$AB11,0,(('MD - IMP'!$D71)*3)-(COLUMN(Y3Q1_Reference)-COLUMN()),1,1))</f>
        <v>0</v>
      </c>
      <c r="S11" s="394">
        <f ca="1">IF(COLUMN(Y3Q1_Reference)-COLUMN()&gt;3*'MD - IMP'!$D71,0,OFFSET('IMP HR - Promotions Quarterly'!$AB11,0,(('MD - IMP'!$D71)*3)-(COLUMN(Y3Q1_Reference)-COLUMN()),1,1))</f>
        <v>0</v>
      </c>
      <c r="T11" s="385">
        <f ca="1">IF(COLUMN(Y3Q1_Reference)-COLUMN()&gt;3*'MD - IMP'!$D71,0,OFFSET('IMP HR - Promotions Quarterly'!$AB11,0,(('MD - IMP'!$D71)*3)-(COLUMN(Y3Q1_Reference)-COLUMN()),1,1))</f>
        <v>0</v>
      </c>
      <c r="U11" s="385">
        <f ca="1">IF(COLUMN(Y3Q1_Reference)-COLUMN()&gt;3*'MD - IMP'!$D71,0,OFFSET('IMP HR - Promotions Quarterly'!$AB11,0,(('MD - IMP'!$D71)*3)-(COLUMN(Y3Q1_Reference)-COLUMN()),1,1))</f>
        <v>0</v>
      </c>
      <c r="V11" s="394">
        <f ca="1">IF(COLUMN(Y3Q1_Reference)-COLUMN()&gt;3*'MD - IMP'!$D71,0,OFFSET('IMP HR - Promotions Quarterly'!$AB11,0,(('MD - IMP'!$D71)*3)-(COLUMN(Y3Q1_Reference)-COLUMN()),1,1))</f>
        <v>0</v>
      </c>
      <c r="W11" s="385">
        <f ca="1">IF(COLUMN(Y3Q1_Reference)-COLUMN()&gt;3*'MD - IMP'!$D71,0,OFFSET('IMP HR - Promotions Quarterly'!$AB11,0,(('MD - IMP'!$D71)*3)-(COLUMN(Y3Q1_Reference)-COLUMN()),1,1))</f>
        <v>0</v>
      </c>
      <c r="X11" s="385">
        <f ca="1">IF(COLUMN(Y3Q1_Reference)-COLUMN()&gt;3*'MD - IMP'!$D71,0,OFFSET('IMP HR - Promotions Quarterly'!$AB11,0,(('MD - IMP'!$D71)*3)-(COLUMN(Y3Q1_Reference)-COLUMN()),1,1))</f>
        <v>0</v>
      </c>
      <c r="Y11" s="394">
        <f ca="1">IF(COLUMN(Y3Q1_Reference)-COLUMN()&gt;3*'MD - IMP'!$D71,0,OFFSET('IMP HR - Promotions Quarterly'!$AB11,0,(('MD - IMP'!$D71)*3)-(COLUMN(Y3Q1_Reference)-COLUMN()),1,1))</f>
        <v>0</v>
      </c>
      <c r="Z11" s="385">
        <f ca="1">IF(COLUMN(Y3Q1_Reference)-COLUMN()&gt;3*'MD - IMP'!$D71,0,OFFSET('IMP HR - Promotions Quarterly'!$AB11,0,(('MD - IMP'!$D71)*3)-(COLUMN(Y3Q1_Reference)-COLUMN()),1,1))</f>
        <v>0</v>
      </c>
      <c r="AA11" s="395">
        <f ca="1">IF(COLUMN(Y3Q1_Reference)-COLUMN()&gt;3*'MD - IMP'!$D71,0,OFFSET('IMP HR - Promotions Quarterly'!$AB11,0,(('MD - IMP'!$D71)*3)-(COLUMN(Y3Q1_Reference)-COLUMN()),1,1))</f>
        <v>0</v>
      </c>
      <c r="AB11" s="390">
        <f ca="1">IF(COLUMN(Y3Q1_Reference)-COLUMN()&gt;3*'MD - IMP'!$D71,0,OFFSET('IMP HR - Promotions Quarterly'!$AB11,0,(('MD - IMP'!$D71)*3)-(COLUMN(Y3Q1_Reference)-COLUMN()),1,1))</f>
        <v>0</v>
      </c>
      <c r="AC11" s="385">
        <f ca="1">IF(COLUMN(Y3Q1_Reference)-COLUMN()&gt;3*'MD - IMP'!$D71,0,OFFSET('IMP HR - Promotions Quarterly'!$AB11,0,(('MD - IMP'!$D71)*3)-(COLUMN(Y3Q1_Reference)-COLUMN()),1,1))</f>
        <v>0</v>
      </c>
      <c r="AD11" s="385">
        <f ca="1">IF(COLUMN(Y3Q1_Reference)-COLUMN()&gt;3*'MD - IMP'!$D71,0,OFFSET('IMP HR - Promotions Quarterly'!$AB11,0,(('MD - IMP'!$D71)*3)-(COLUMN(Y3Q1_Reference)-COLUMN()),1,1))</f>
        <v>0</v>
      </c>
      <c r="AE11" s="394">
        <f ca="1">IF(COLUMN(Y3Q1_Reference)-COLUMN()&gt;3*'MD - IMP'!$D71,0,OFFSET('IMP HR - Promotions Quarterly'!$AB11,0,(('MD - IMP'!$D71)*3)-(COLUMN(Y3Q1_Reference)-COLUMN()),1,1))</f>
        <v>0</v>
      </c>
      <c r="AF11" s="385">
        <f ca="1">IF(COLUMN(Y3Q1_Reference)-COLUMN()&gt;3*'MD - IMP'!$D71,0,OFFSET('IMP HR - Promotions Quarterly'!$AB11,0,(('MD - IMP'!$D71)*3)-(COLUMN(Y3Q1_Reference)-COLUMN()),1,1))</f>
        <v>0</v>
      </c>
      <c r="AG11" s="385">
        <f ca="1">IF(COLUMN(Y3Q1_Reference)-COLUMN()&gt;3*'MD - IMP'!$D71,0,OFFSET('IMP HR - Promotions Quarterly'!$AB11,0,(('MD - IMP'!$D71)*3)-(COLUMN(Y3Q1_Reference)-COLUMN()),1,1))</f>
        <v>0</v>
      </c>
      <c r="AH11" s="394">
        <f ca="1">IF(COLUMN(Y3Q1_Reference)-COLUMN()&gt;3*'MD - IMP'!$D71,0,OFFSET('IMP HR - Promotions Quarterly'!$AB11,0,(('MD - IMP'!$D71)*3)-(COLUMN(Y3Q1_Reference)-COLUMN()),1,1))</f>
        <v>0</v>
      </c>
      <c r="AI11" s="385">
        <f ca="1">IF(COLUMN(Y3Q1_Reference)-COLUMN()&gt;3*'MD - IMP'!$D71,0,OFFSET('IMP HR - Promotions Quarterly'!$AB11,0,(('MD - IMP'!$D71)*3)-(COLUMN(Y3Q1_Reference)-COLUMN()),1,1))</f>
        <v>0</v>
      </c>
      <c r="AJ11" s="385">
        <f ca="1">IF(COLUMN(Y3Q1_Reference)-COLUMN()&gt;3*'MD - IMP'!$D71,0,OFFSET('IMP HR - Promotions Quarterly'!$AB11,0,(('MD - IMP'!$D71)*3)-(COLUMN(Y3Q1_Reference)-COLUMN()),1,1))</f>
        <v>0</v>
      </c>
      <c r="AK11" s="394">
        <f ca="1">IF(COLUMN(Y3Q1_Reference)-COLUMN()&gt;3*'MD - IMP'!$D71,0,OFFSET('IMP HR - Promotions Quarterly'!$AB11,0,(('MD - IMP'!$D71)*3)-(COLUMN(Y3Q1_Reference)-COLUMN()),1,1))</f>
        <v>0</v>
      </c>
      <c r="AL11" s="385">
        <f ca="1">IF(COLUMN(Y3Q1_Reference)-COLUMN()&gt;3*'MD - IMP'!$D71,0,OFFSET('IMP HR - Promotions Quarterly'!$AB11,0,(('MD - IMP'!$D71)*3)-(COLUMN(Y3Q1_Reference)-COLUMN()),1,1))</f>
        <v>0</v>
      </c>
      <c r="AM11" s="395">
        <f ca="1">IF(COLUMN(Y3Q1_Reference)-COLUMN()&gt;3*'MD - IMP'!$D71,0,OFFSET('IMP HR - Promotions Quarterly'!$AB11,0,(('MD - IMP'!$D71)*3)-(COLUMN(Y3Q1_Reference)-COLUMN()),1,1))</f>
        <v>0</v>
      </c>
      <c r="AN11" s="390">
        <f ca="1">IF(COLUMN(Y3Q1_Reference)-COLUMN()&gt;3*'MD - IMP'!$D71,0,OFFSET('IMP HR - Promotions Quarterly'!$AB11,0,(('MD - IMP'!$D71)*3)-(COLUMN(Y3Q1_Reference)-COLUMN()),1,1))</f>
        <v>0</v>
      </c>
      <c r="AO11" s="385">
        <f ca="1">IF(COLUMN(Y3Q1_Reference)-COLUMN()&gt;3*'MD - IMP'!$D71,0,OFFSET('IMP HR - Promotions Quarterly'!$AB11,0,(('MD - IMP'!$D71)*3)-(COLUMN(Y3Q1_Reference)-COLUMN()),1,1))</f>
        <v>0</v>
      </c>
      <c r="AP11" s="385">
        <f ca="1">IF(COLUMN(Y3Q1_Reference)-COLUMN()&gt;3*'MD - IMP'!$D71,0,OFFSET('IMP HR - Promotions Quarterly'!$AB11,0,(('MD - IMP'!$D71)*3)-(COLUMN(Y3Q1_Reference)-COLUMN()),1,1))</f>
        <v>0</v>
      </c>
      <c r="AQ11" s="394">
        <f ca="1">IF(COLUMN(Y3Q1_Reference)-COLUMN()&gt;3*'MD - IMP'!$D71,0,OFFSET('IMP HR - Promotions Quarterly'!$AB11,0,(('MD - IMP'!$D71)*3)-(COLUMN(Y3Q1_Reference)-COLUMN()),1,1))</f>
        <v>0</v>
      </c>
      <c r="AR11" s="385">
        <f ca="1">IF(COLUMN(Y3Q1_Reference)-COLUMN()&gt;3*'MD - IMP'!$D71,0,OFFSET('IMP HR - Promotions Quarterly'!$AB11,0,(('MD - IMP'!$D71)*3)-(COLUMN(Y3Q1_Reference)-COLUMN()),1,1))</f>
        <v>0</v>
      </c>
      <c r="AS11" s="385">
        <f ca="1">IF(COLUMN(Y3Q1_Reference)-COLUMN()&gt;3*'MD - IMP'!$D71,0,OFFSET('IMP HR - Promotions Quarterly'!$AB11,0,(('MD - IMP'!$D71)*3)-(COLUMN(Y3Q1_Reference)-COLUMN()),1,1))</f>
        <v>0</v>
      </c>
      <c r="AT11" s="394">
        <f ca="1">IF(COLUMN(Y3Q1_Reference)-COLUMN()&gt;3*'MD - IMP'!$D71,0,OFFSET('IMP HR - Promotions Quarterly'!$AB11,0,(('MD - IMP'!$D71)*3)-(COLUMN(Y3Q1_Reference)-COLUMN()),1,1))</f>
        <v>0</v>
      </c>
      <c r="AU11" s="385">
        <f ca="1">IF(COLUMN(Y3Q1_Reference)-COLUMN()&gt;3*'MD - IMP'!$D71,0,OFFSET('IMP HR - Promotions Quarterly'!$AB11,0,(('MD - IMP'!$D71)*3)-(COLUMN(Y3Q1_Reference)-COLUMN()),1,1))</f>
        <v>0</v>
      </c>
      <c r="AV11" s="385">
        <f ca="1">IF(COLUMN(Y3Q1_Reference)-COLUMN()&gt;3*'MD - IMP'!$D71,0,OFFSET('IMP HR - Promotions Quarterly'!$AB11,0,(('MD - IMP'!$D71)*3)-(COLUMN(Y3Q1_Reference)-COLUMN()),1,1))</f>
        <v>0</v>
      </c>
      <c r="AW11" s="394">
        <f ca="1">IF(COLUMN(Y3Q1_Reference)-COLUMN()&gt;3*'MD - IMP'!$D71,0,OFFSET('IMP HR - Promotions Quarterly'!$AB11,0,(('MD - IMP'!$D71)*3)-(COLUMN(Y3Q1_Reference)-COLUMN()),1,1))</f>
        <v>0</v>
      </c>
      <c r="AX11" s="385">
        <f ca="1">IF(COLUMN(Y3Q1_Reference)-COLUMN()&gt;3*'MD - IMP'!$D71,0,OFFSET('IMP HR - Promotions Quarterly'!$AB11,0,(('MD - IMP'!$D71)*3)-(COLUMN(Y3Q1_Reference)-COLUMN()),1,1))</f>
        <v>0</v>
      </c>
      <c r="AY11" s="395">
        <f ca="1">IF(COLUMN(Y3Q1_Reference)-COLUMN()&gt;3*'MD - IMP'!$D71,0,OFFSET('IMP HR - Promotions Quarterly'!$AB11,0,(('MD - IMP'!$D71)*3)-(COLUMN(Y3Q1_Reference)-COLUMN()),1,1))</f>
        <v>0</v>
      </c>
      <c r="AZ11" s="390">
        <f ca="1">IF(COLUMN(Y3Q1_Reference)-COLUMN()&gt;3*'MD - IMP'!$D71,0,OFFSET('IMP HR - Promotions Quarterly'!$AB11,0,(('MD - IMP'!$D71)*3)-(COLUMN(Y3Q1_Reference)-COLUMN()),1,1))</f>
        <v>0</v>
      </c>
      <c r="BA11" s="385">
        <f ca="1">IF(COLUMN(Y3Q1_Reference)-COLUMN()&gt;3*'MD - IMP'!$D71,0,OFFSET('IMP HR - Promotions Quarterly'!$AB11,0,(('MD - IMP'!$D71)*3)-(COLUMN(Y3Q1_Reference)-COLUMN()),1,1))</f>
        <v>0</v>
      </c>
      <c r="BB11" s="385">
        <f ca="1">IF(COLUMN(Y3Q1_Reference)-COLUMN()&gt;3*'MD - IMP'!$D71,0,OFFSET('IMP HR - Promotions Quarterly'!$AB11,0,(('MD - IMP'!$D71)*3)-(COLUMN(Y3Q1_Reference)-COLUMN()),1,1))</f>
        <v>0</v>
      </c>
      <c r="BC11" s="394">
        <f ca="1">IF(COLUMN(Y3Q1_Reference)-COLUMN()&gt;3*'MD - IMP'!$D71,0,OFFSET('IMP HR - Promotions Quarterly'!$AB11,0,(('MD - IMP'!$D71)*3)-(COLUMN(Y3Q1_Reference)-COLUMN()),1,1))</f>
        <v>0</v>
      </c>
      <c r="BD11" s="385">
        <f ca="1">IF(COLUMN(Y3Q1_Reference)-COLUMN()&gt;3*'MD - IMP'!$D71,0,OFFSET('IMP HR - Promotions Quarterly'!$AB11,0,(('MD - IMP'!$D71)*3)-(COLUMN(Y3Q1_Reference)-COLUMN()),1,1))</f>
        <v>0</v>
      </c>
      <c r="BE11" s="385">
        <f ca="1">IF(COLUMN(Y3Q1_Reference)-COLUMN()&gt;3*'MD - IMP'!$D71,0,OFFSET('IMP HR - Promotions Quarterly'!$AB11,0,(('MD - IMP'!$D71)*3)-(COLUMN(Y3Q1_Reference)-COLUMN()),1,1))</f>
        <v>0</v>
      </c>
      <c r="BF11" s="394">
        <f ca="1">IF(COLUMN(Y3Q1_Reference)-COLUMN()&gt;3*'MD - IMP'!$D71,0,OFFSET('IMP HR - Promotions Quarterly'!$AB11,0,(('MD - IMP'!$D71)*3)-(COLUMN(Y3Q1_Reference)-COLUMN()),1,1))</f>
        <v>0</v>
      </c>
      <c r="BG11" s="385">
        <f ca="1">IF(COLUMN(Y3Q1_Reference)-COLUMN()&gt;3*'MD - IMP'!$D71,0,OFFSET('IMP HR - Promotions Quarterly'!$AB11,0,(('MD - IMP'!$D71)*3)-(COLUMN(Y3Q1_Reference)-COLUMN()),1,1))</f>
        <v>0</v>
      </c>
      <c r="BH11" s="385">
        <f ca="1">IF(COLUMN(Y3Q1_Reference)-COLUMN()&gt;3*'MD - IMP'!$D71,0,OFFSET('IMP HR - Promotions Quarterly'!$AB11,0,(('MD - IMP'!$D71)*3)-(COLUMN(Y3Q1_Reference)-COLUMN()),1,1))</f>
        <v>0</v>
      </c>
      <c r="BI11" s="394">
        <f ca="1">IF(COLUMN(Y3Q1_Reference)-COLUMN()&gt;3*'MD - IMP'!$D71,0,OFFSET('IMP HR - Promotions Quarterly'!$AB11,0,(('MD - IMP'!$D71)*3)-(COLUMN(Y3Q1_Reference)-COLUMN()),1,1))</f>
        <v>0</v>
      </c>
      <c r="BJ11" s="385">
        <f ca="1">IF(COLUMN(Y3Q1_Reference)-COLUMN()&gt;3*'MD - IMP'!$D71,0,OFFSET('IMP HR - Promotions Quarterly'!$AB11,0,(('MD - IMP'!$D71)*3)-(COLUMN(Y3Q1_Reference)-COLUMN()),1,1))</f>
        <v>0</v>
      </c>
      <c r="BK11" s="463">
        <f ca="1">IF(COLUMN(Y3Q1_Reference)-COLUMN()&gt;3*'MD - IMP'!$D71,0,OFFSET('IMP HR - Promotions Quarterly'!$AB11,0,(('MD - IMP'!$D71)*3)-(COLUMN(Y3Q1_Reference)-COLUMN()),1,1))</f>
        <v>0</v>
      </c>
      <c r="BL11" s="482">
        <f ca="1">SUM(D11:BK11)+OFFSET('IMP HR - Promotions Quarterly'!D11,0,(3*'MD - IMP'!$D71),1,1)</f>
        <v>0</v>
      </c>
      <c r="BM11" s="385"/>
      <c r="BN11" s="385"/>
      <c r="BO11" s="394">
        <f ca="1">OFFSET('IMP HR - Promotions Quarterly'!G11,0,(3*'MD - IMP'!$D71),1,1)</f>
        <v>0</v>
      </c>
      <c r="BP11" s="385"/>
      <c r="BQ11" s="385"/>
      <c r="BR11" s="394">
        <f ca="1">OFFSET('IMP HR - Promotions Quarterly'!J11,0,(3*'MD - IMP'!$D71),1,1)</f>
        <v>0</v>
      </c>
      <c r="BS11" s="385">
        <f>'IMP HR - Project Time'!K11</f>
        <v>0</v>
      </c>
      <c r="BT11" s="385">
        <f>'IMP HR - Project Time'!L11</f>
        <v>0</v>
      </c>
      <c r="BU11" s="394">
        <f ca="1">OFFSET('IMP HR - Promotions Quarterly'!M11,0,(3*'MD - IMP'!$D71),1,1)</f>
        <v>0</v>
      </c>
      <c r="BV11" s="385"/>
      <c r="BW11" s="395"/>
      <c r="BX11" s="390">
        <f ca="1">OFFSET('IMP HR - Promotions Quarterly'!P11,0,(3*'MD - IMP'!$D71),1,1)</f>
        <v>1</v>
      </c>
      <c r="BY11" s="385"/>
      <c r="BZ11" s="385"/>
      <c r="CA11" s="394">
        <f ca="1">OFFSET('IMP HR - Promotions Quarterly'!S11,0,(3*'MD - IMP'!$D71),1,1)</f>
        <v>0</v>
      </c>
      <c r="CB11" s="385"/>
      <c r="CC11" s="385"/>
      <c r="CD11" s="394">
        <f ca="1">OFFSET('IMP HR - Promotions Quarterly'!V11,0,(3*'MD - IMP'!$D71),1,1)</f>
        <v>0</v>
      </c>
      <c r="CE11" s="385"/>
      <c r="CF11" s="385"/>
      <c r="CG11" s="394">
        <f ca="1">OFFSET('IMP HR - Promotions Quarterly'!Y11,0,(3*'MD - IMP'!$D71),1,1)</f>
        <v>0</v>
      </c>
      <c r="CH11" s="385"/>
      <c r="CI11" s="468"/>
      <c r="CJ11" s="277">
        <f ca="1">OFFSET('IMP HR - Promotions Quarterly'!AB11,0,(3*'MD - IMP'!$D71),1,1)</f>
        <v>4</v>
      </c>
      <c r="CK11" s="278"/>
      <c r="CL11" s="278"/>
      <c r="CM11" s="279">
        <f ca="1">OFFSET('IMP HR - Promotions Quarterly'!AE11,0,(3*'MD - IMP'!$D71),1,1)</f>
        <v>1</v>
      </c>
      <c r="CN11" s="278"/>
      <c r="CO11" s="278"/>
      <c r="CP11" s="279">
        <f ca="1">OFFSET('IMP HR - Promotions Quarterly'!AH11,0,(3*'MD - IMP'!$D71),1,1)</f>
        <v>0</v>
      </c>
      <c r="CQ11" s="278"/>
      <c r="CR11" s="278"/>
      <c r="CS11" s="279">
        <f ca="1">OFFSET('IMP HR - Promotions Quarterly'!AK11,0,(3*'MD - IMP'!$D71),1,1)</f>
        <v>1</v>
      </c>
      <c r="CT11" s="278"/>
      <c r="CU11" s="280"/>
      <c r="CV11" s="277">
        <f ca="1">OFFSET('IMP HR - Promotions Quarterly'!AN11,0,(3*'MD - IMP'!$D71),1,1)</f>
        <v>1</v>
      </c>
      <c r="CW11" s="278"/>
      <c r="CX11" s="278"/>
      <c r="CY11" s="279">
        <f ca="1">OFFSET('IMP HR - Promotions Quarterly'!AQ11,0,(3*'MD - IMP'!$D71),1,1)</f>
        <v>7</v>
      </c>
      <c r="CZ11" s="278"/>
      <c r="DA11" s="278"/>
      <c r="DB11" s="279">
        <f ca="1">OFFSET('IMP HR - Promotions Quarterly'!AT11,0,(3*'MD - IMP'!$D71),1,1)</f>
        <v>0</v>
      </c>
      <c r="DC11" s="278"/>
      <c r="DD11" s="278"/>
      <c r="DE11" s="279">
        <f ca="1">OFFSET('IMP HR - Promotions Quarterly'!AW11,0,(3*'MD - IMP'!$D71),1,1)</f>
        <v>0</v>
      </c>
      <c r="DF11" s="278"/>
      <c r="DG11" s="280"/>
      <c r="DH11" s="277">
        <f ca="1">OFFSET('IMP HR - Promotions Quarterly'!AZ11,0,(3*'MD - IMP'!$D71),1,1)</f>
        <v>0</v>
      </c>
      <c r="DI11" s="278"/>
      <c r="DJ11" s="278"/>
      <c r="DK11" s="279">
        <f ca="1">OFFSET('IMP HR - Promotions Quarterly'!BC11,0,(3*'MD - IMP'!$D71),1,1)</f>
        <v>8</v>
      </c>
      <c r="DL11" s="278"/>
      <c r="DM11" s="278"/>
      <c r="DN11" s="279">
        <f ca="1">OFFSET('IMP HR - Promotions Quarterly'!BF11,0,(3*'MD - IMP'!$D71),1,1)</f>
        <v>0</v>
      </c>
      <c r="DO11" s="278"/>
      <c r="DP11" s="278"/>
      <c r="DQ11" s="279">
        <f ca="1">OFFSET('IMP HR - Promotions Quarterly'!BI11,0,(3*'MD - IMP'!$D71),1,1)</f>
        <v>2</v>
      </c>
      <c r="DR11" s="278"/>
      <c r="DS11" s="280"/>
      <c r="DT11" s="277">
        <f ca="1">OFFSET('IMP HR - Promotions Quarterly'!BL11,0,(3*'MD - IMP'!$D71),1,1)</f>
        <v>0</v>
      </c>
      <c r="DU11" s="278"/>
      <c r="DV11" s="278"/>
      <c r="DW11" s="279">
        <f ca="1">OFFSET('IMP HR - Promotions Quarterly'!BO11,0,(3*'MD - IMP'!$D71),1,1)</f>
        <v>0</v>
      </c>
      <c r="DX11" s="278"/>
      <c r="DY11" s="278"/>
      <c r="DZ11" s="279">
        <f ca="1">OFFSET('IMP HR - Promotions Quarterly'!BR11,0,(3*'MD - IMP'!$D71),1,1)</f>
        <v>0</v>
      </c>
      <c r="EA11" s="278"/>
      <c r="EB11" s="278"/>
      <c r="EC11" s="279">
        <f ca="1">OFFSET('IMP HR - Promotions Quarterly'!BU11,0,(3*'MD - IMP'!$D71),1,1)</f>
        <v>0</v>
      </c>
      <c r="ED11" s="278"/>
      <c r="EE11" s="280"/>
      <c r="EF11" s="277">
        <f ca="1">OFFSET('IMP HR - Promotions Quarterly'!BX11,0,(3*'MD - IMP'!$D71),1,1)</f>
        <v>0</v>
      </c>
      <c r="EG11" s="278"/>
      <c r="EH11" s="278"/>
      <c r="EI11" s="279">
        <f ca="1">OFFSET('IMP HR - Promotions Quarterly'!CA11,0,(3*'MD - IMP'!$D71),1,1)</f>
        <v>0</v>
      </c>
      <c r="EJ11" s="278"/>
      <c r="EK11" s="278"/>
      <c r="EL11" s="279">
        <f ca="1">OFFSET('IMP HR - Promotions Quarterly'!CD11,0,(3*'MD - IMP'!$D71),1,1)</f>
        <v>0</v>
      </c>
      <c r="EM11" s="278"/>
      <c r="EN11" s="278"/>
      <c r="EO11" s="279">
        <f ca="1">OFFSET('IMP HR - Promotions Quarterly'!CG11,0,(3*'MD - IMP'!$D71),1,1)</f>
        <v>0</v>
      </c>
      <c r="EP11" s="278"/>
      <c r="EQ11" s="280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  <c r="GH11" s="15"/>
      <c r="GK11" s="15"/>
      <c r="GM11" s="17"/>
      <c r="GN11" s="16"/>
      <c r="GQ11" s="15"/>
      <c r="GT11" s="15"/>
      <c r="GW11" s="15"/>
      <c r="GY11" s="17"/>
      <c r="GZ11" s="16"/>
      <c r="HC11" s="15"/>
      <c r="HF11" s="15"/>
      <c r="HI11" s="15"/>
      <c r="HK11" s="17"/>
      <c r="HL11" s="16"/>
      <c r="HO11" s="15"/>
      <c r="HR11" s="15"/>
      <c r="HU11" s="15"/>
      <c r="HW11" s="17"/>
      <c r="HX11" s="16"/>
      <c r="IA11" s="15"/>
      <c r="ID11" s="15"/>
      <c r="IG11" s="15"/>
      <c r="II11" s="17"/>
      <c r="IJ11" s="16"/>
      <c r="IM11" s="15"/>
    </row>
    <row r="12" spans="1:247" x14ac:dyDescent="0.25">
      <c r="B12" s="11" t="str">
        <f>'MD - IMP'!B72</f>
        <v>HR-SP</v>
      </c>
      <c r="C12" s="17"/>
      <c r="D12" s="390">
        <f ca="1">IF(COLUMN(Y3Q1_Reference)-COLUMN()&gt;3*'MD - IMP'!$D72,0,OFFSET('IMP HR - Promotions Quarterly'!$AB12,0,(('MD - IMP'!$D72)*3)-(COLUMN(Y3Q1_Reference)-COLUMN()),1,1))</f>
        <v>0</v>
      </c>
      <c r="E12" s="385">
        <f ca="1">IF(COLUMN(Y3Q1_Reference)-COLUMN()&gt;3*'MD - IMP'!$D72,0,OFFSET('IMP HR - Promotions Quarterly'!$AB12,0,(('MD - IMP'!$D72)*3)-(COLUMN(Y3Q1_Reference)-COLUMN()),1,1))</f>
        <v>0</v>
      </c>
      <c r="F12" s="385">
        <f ca="1">IF(COLUMN(Y3Q1_Reference)-COLUMN()&gt;3*'MD - IMP'!$D72,0,OFFSET('IMP HR - Promotions Quarterly'!$AB12,0,(('MD - IMP'!$D72)*3)-(COLUMN(Y3Q1_Reference)-COLUMN()),1,1))</f>
        <v>0</v>
      </c>
      <c r="G12" s="394">
        <f ca="1">IF(COLUMN(Y3Q1_Reference)-COLUMN()&gt;3*'MD - IMP'!$D72,0,OFFSET('IMP HR - Promotions Quarterly'!$AB12,0,(('MD - IMP'!$D72)*3)-(COLUMN(Y3Q1_Reference)-COLUMN()),1,1))</f>
        <v>0</v>
      </c>
      <c r="H12" s="385">
        <f ca="1">IF(COLUMN(Y3Q1_Reference)-COLUMN()&gt;3*'MD - IMP'!$D72,0,OFFSET('IMP HR - Promotions Quarterly'!$AB12,0,(('MD - IMP'!$D72)*3)-(COLUMN(Y3Q1_Reference)-COLUMN()),1,1))</f>
        <v>0</v>
      </c>
      <c r="I12" s="385">
        <f ca="1">IF(COLUMN(Y3Q1_Reference)-COLUMN()&gt;3*'MD - IMP'!$D72,0,OFFSET('IMP HR - Promotions Quarterly'!$AB12,0,(('MD - IMP'!$D72)*3)-(COLUMN(Y3Q1_Reference)-COLUMN()),1,1))</f>
        <v>0</v>
      </c>
      <c r="J12" s="394">
        <f ca="1">IF(COLUMN(Y3Q1_Reference)-COLUMN()&gt;3*'MD - IMP'!$D72,0,OFFSET('IMP HR - Promotions Quarterly'!$AB12,0,(('MD - IMP'!$D72)*3)-(COLUMN(Y3Q1_Reference)-COLUMN()),1,1))</f>
        <v>0</v>
      </c>
      <c r="K12" s="385">
        <f ca="1">IF(COLUMN(Y3Q1_Reference)-COLUMN()&gt;3*'MD - IMP'!$D72,0,OFFSET('IMP HR - Promotions Quarterly'!$AB12,0,(('MD - IMP'!$D72)*3)-(COLUMN(Y3Q1_Reference)-COLUMN()),1,1))</f>
        <v>0</v>
      </c>
      <c r="L12" s="385">
        <f ca="1">IF(COLUMN(Y3Q1_Reference)-COLUMN()&gt;3*'MD - IMP'!$D72,0,OFFSET('IMP HR - Promotions Quarterly'!$AB12,0,(('MD - IMP'!$D72)*3)-(COLUMN(Y3Q1_Reference)-COLUMN()),1,1))</f>
        <v>0</v>
      </c>
      <c r="M12" s="394">
        <f ca="1">IF(COLUMN(Y3Q1_Reference)-COLUMN()&gt;3*'MD - IMP'!$D72,0,OFFSET('IMP HR - Promotions Quarterly'!$AB12,0,(('MD - IMP'!$D72)*3)-(COLUMN(Y3Q1_Reference)-COLUMN()),1,1))</f>
        <v>0</v>
      </c>
      <c r="N12" s="385">
        <f ca="1">IF(COLUMN(Y3Q1_Reference)-COLUMN()&gt;3*'MD - IMP'!$D72,0,OFFSET('IMP HR - Promotions Quarterly'!$AB12,0,(('MD - IMP'!$D72)*3)-(COLUMN(Y3Q1_Reference)-COLUMN()),1,1))</f>
        <v>0</v>
      </c>
      <c r="O12" s="395">
        <f ca="1">IF(COLUMN(Y3Q1_Reference)-COLUMN()&gt;3*'MD - IMP'!$D72,0,OFFSET('IMP HR - Promotions Quarterly'!$AB12,0,(('MD - IMP'!$D72)*3)-(COLUMN(Y3Q1_Reference)-COLUMN()),1,1))</f>
        <v>0</v>
      </c>
      <c r="P12" s="390">
        <f ca="1">IF(COLUMN(Y3Q1_Reference)-COLUMN()&gt;3*'MD - IMP'!$D72,0,OFFSET('IMP HR - Promotions Quarterly'!$AB12,0,(('MD - IMP'!$D72)*3)-(COLUMN(Y3Q1_Reference)-COLUMN()),1,1))</f>
        <v>0</v>
      </c>
      <c r="Q12" s="385">
        <f ca="1">IF(COLUMN(Y3Q1_Reference)-COLUMN()&gt;3*'MD - IMP'!$D72,0,OFFSET('IMP HR - Promotions Quarterly'!$AB12,0,(('MD - IMP'!$D72)*3)-(COLUMN(Y3Q1_Reference)-COLUMN()),1,1))</f>
        <v>0</v>
      </c>
      <c r="R12" s="385">
        <f ca="1">IF(COLUMN(Y3Q1_Reference)-COLUMN()&gt;3*'MD - IMP'!$D72,0,OFFSET('IMP HR - Promotions Quarterly'!$AB12,0,(('MD - IMP'!$D72)*3)-(COLUMN(Y3Q1_Reference)-COLUMN()),1,1))</f>
        <v>0</v>
      </c>
      <c r="S12" s="394">
        <f ca="1">IF(COLUMN(Y3Q1_Reference)-COLUMN()&gt;3*'MD - IMP'!$D72,0,OFFSET('IMP HR - Promotions Quarterly'!$AB12,0,(('MD - IMP'!$D72)*3)-(COLUMN(Y3Q1_Reference)-COLUMN()),1,1))</f>
        <v>0</v>
      </c>
      <c r="T12" s="385">
        <f ca="1">IF(COLUMN(Y3Q1_Reference)-COLUMN()&gt;3*'MD - IMP'!$D72,0,OFFSET('IMP HR - Promotions Quarterly'!$AB12,0,(('MD - IMP'!$D72)*3)-(COLUMN(Y3Q1_Reference)-COLUMN()),1,1))</f>
        <v>0</v>
      </c>
      <c r="U12" s="385">
        <f ca="1">IF(COLUMN(Y3Q1_Reference)-COLUMN()&gt;3*'MD - IMP'!$D72,0,OFFSET('IMP HR - Promotions Quarterly'!$AB12,0,(('MD - IMP'!$D72)*3)-(COLUMN(Y3Q1_Reference)-COLUMN()),1,1))</f>
        <v>0</v>
      </c>
      <c r="V12" s="394">
        <f ca="1">IF(COLUMN(Y3Q1_Reference)-COLUMN()&gt;3*'MD - IMP'!$D72,0,OFFSET('IMP HR - Promotions Quarterly'!$AB12,0,(('MD - IMP'!$D72)*3)-(COLUMN(Y3Q1_Reference)-COLUMN()),1,1))</f>
        <v>0</v>
      </c>
      <c r="W12" s="385">
        <f ca="1">IF(COLUMN(Y3Q1_Reference)-COLUMN()&gt;3*'MD - IMP'!$D72,0,OFFSET('IMP HR - Promotions Quarterly'!$AB12,0,(('MD - IMP'!$D72)*3)-(COLUMN(Y3Q1_Reference)-COLUMN()),1,1))</f>
        <v>0</v>
      </c>
      <c r="X12" s="385">
        <f ca="1">IF(COLUMN(Y3Q1_Reference)-COLUMN()&gt;3*'MD - IMP'!$D72,0,OFFSET('IMP HR - Promotions Quarterly'!$AB12,0,(('MD - IMP'!$D72)*3)-(COLUMN(Y3Q1_Reference)-COLUMN()),1,1))</f>
        <v>0</v>
      </c>
      <c r="Y12" s="394">
        <f ca="1">IF(COLUMN(Y3Q1_Reference)-COLUMN()&gt;3*'MD - IMP'!$D72,0,OFFSET('IMP HR - Promotions Quarterly'!$AB12,0,(('MD - IMP'!$D72)*3)-(COLUMN(Y3Q1_Reference)-COLUMN()),1,1))</f>
        <v>0</v>
      </c>
      <c r="Z12" s="385">
        <f ca="1">IF(COLUMN(Y3Q1_Reference)-COLUMN()&gt;3*'MD - IMP'!$D72,0,OFFSET('IMP HR - Promotions Quarterly'!$AB12,0,(('MD - IMP'!$D72)*3)-(COLUMN(Y3Q1_Reference)-COLUMN()),1,1))</f>
        <v>0</v>
      </c>
      <c r="AA12" s="395">
        <f ca="1">IF(COLUMN(Y3Q1_Reference)-COLUMN()&gt;3*'MD - IMP'!$D72,0,OFFSET('IMP HR - Promotions Quarterly'!$AB12,0,(('MD - IMP'!$D72)*3)-(COLUMN(Y3Q1_Reference)-COLUMN()),1,1))</f>
        <v>0</v>
      </c>
      <c r="AB12" s="390">
        <f ca="1">IF(COLUMN(Y3Q1_Reference)-COLUMN()&gt;3*'MD - IMP'!$D72,0,OFFSET('IMP HR - Promotions Quarterly'!$AB12,0,(('MD - IMP'!$D72)*3)-(COLUMN(Y3Q1_Reference)-COLUMN()),1,1))</f>
        <v>0</v>
      </c>
      <c r="AC12" s="385">
        <f ca="1">IF(COLUMN(Y3Q1_Reference)-COLUMN()&gt;3*'MD - IMP'!$D72,0,OFFSET('IMP HR - Promotions Quarterly'!$AB12,0,(('MD - IMP'!$D72)*3)-(COLUMN(Y3Q1_Reference)-COLUMN()),1,1))</f>
        <v>0</v>
      </c>
      <c r="AD12" s="385">
        <f ca="1">IF(COLUMN(Y3Q1_Reference)-COLUMN()&gt;3*'MD - IMP'!$D72,0,OFFSET('IMP HR - Promotions Quarterly'!$AB12,0,(('MD - IMP'!$D72)*3)-(COLUMN(Y3Q1_Reference)-COLUMN()),1,1))</f>
        <v>0</v>
      </c>
      <c r="AE12" s="394">
        <f ca="1">IF(COLUMN(Y3Q1_Reference)-COLUMN()&gt;3*'MD - IMP'!$D72,0,OFFSET('IMP HR - Promotions Quarterly'!$AB12,0,(('MD - IMP'!$D72)*3)-(COLUMN(Y3Q1_Reference)-COLUMN()),1,1))</f>
        <v>0</v>
      </c>
      <c r="AF12" s="385">
        <f ca="1">IF(COLUMN(Y3Q1_Reference)-COLUMN()&gt;3*'MD - IMP'!$D72,0,OFFSET('IMP HR - Promotions Quarterly'!$AB12,0,(('MD - IMP'!$D72)*3)-(COLUMN(Y3Q1_Reference)-COLUMN()),1,1))</f>
        <v>0</v>
      </c>
      <c r="AG12" s="385">
        <f ca="1">IF(COLUMN(Y3Q1_Reference)-COLUMN()&gt;3*'MD - IMP'!$D72,0,OFFSET('IMP HR - Promotions Quarterly'!$AB12,0,(('MD - IMP'!$D72)*3)-(COLUMN(Y3Q1_Reference)-COLUMN()),1,1))</f>
        <v>0</v>
      </c>
      <c r="AH12" s="394">
        <f ca="1">IF(COLUMN(Y3Q1_Reference)-COLUMN()&gt;3*'MD - IMP'!$D72,0,OFFSET('IMP HR - Promotions Quarterly'!$AB12,0,(('MD - IMP'!$D72)*3)-(COLUMN(Y3Q1_Reference)-COLUMN()),1,1))</f>
        <v>0</v>
      </c>
      <c r="AI12" s="385">
        <f ca="1">IF(COLUMN(Y3Q1_Reference)-COLUMN()&gt;3*'MD - IMP'!$D72,0,OFFSET('IMP HR - Promotions Quarterly'!$AB12,0,(('MD - IMP'!$D72)*3)-(COLUMN(Y3Q1_Reference)-COLUMN()),1,1))</f>
        <v>0</v>
      </c>
      <c r="AJ12" s="385">
        <f ca="1">IF(COLUMN(Y3Q1_Reference)-COLUMN()&gt;3*'MD - IMP'!$D72,0,OFFSET('IMP HR - Promotions Quarterly'!$AB12,0,(('MD - IMP'!$D72)*3)-(COLUMN(Y3Q1_Reference)-COLUMN()),1,1))</f>
        <v>0</v>
      </c>
      <c r="AK12" s="394">
        <f ca="1">IF(COLUMN(Y3Q1_Reference)-COLUMN()&gt;3*'MD - IMP'!$D72,0,OFFSET('IMP HR - Promotions Quarterly'!$AB12,0,(('MD - IMP'!$D72)*3)-(COLUMN(Y3Q1_Reference)-COLUMN()),1,1))</f>
        <v>0</v>
      </c>
      <c r="AL12" s="385">
        <f ca="1">IF(COLUMN(Y3Q1_Reference)-COLUMN()&gt;3*'MD - IMP'!$D72,0,OFFSET('IMP HR - Promotions Quarterly'!$AB12,0,(('MD - IMP'!$D72)*3)-(COLUMN(Y3Q1_Reference)-COLUMN()),1,1))</f>
        <v>0</v>
      </c>
      <c r="AM12" s="395">
        <f ca="1">IF(COLUMN(Y3Q1_Reference)-COLUMN()&gt;3*'MD - IMP'!$D72,0,OFFSET('IMP HR - Promotions Quarterly'!$AB12,0,(('MD - IMP'!$D72)*3)-(COLUMN(Y3Q1_Reference)-COLUMN()),1,1))</f>
        <v>0</v>
      </c>
      <c r="AN12" s="390">
        <f ca="1">IF(COLUMN(Y3Q1_Reference)-COLUMN()&gt;3*'MD - IMP'!$D72,0,OFFSET('IMP HR - Promotions Quarterly'!$AB12,0,(('MD - IMP'!$D72)*3)-(COLUMN(Y3Q1_Reference)-COLUMN()),1,1))</f>
        <v>0</v>
      </c>
      <c r="AO12" s="385">
        <f ca="1">IF(COLUMN(Y3Q1_Reference)-COLUMN()&gt;3*'MD - IMP'!$D72,0,OFFSET('IMP HR - Promotions Quarterly'!$AB12,0,(('MD - IMP'!$D72)*3)-(COLUMN(Y3Q1_Reference)-COLUMN()),1,1))</f>
        <v>0</v>
      </c>
      <c r="AP12" s="385">
        <f ca="1">IF(COLUMN(Y3Q1_Reference)-COLUMN()&gt;3*'MD - IMP'!$D72,0,OFFSET('IMP HR - Promotions Quarterly'!$AB12,0,(('MD - IMP'!$D72)*3)-(COLUMN(Y3Q1_Reference)-COLUMN()),1,1))</f>
        <v>0</v>
      </c>
      <c r="AQ12" s="394">
        <f ca="1">IF(COLUMN(Y3Q1_Reference)-COLUMN()&gt;3*'MD - IMP'!$D72,0,OFFSET('IMP HR - Promotions Quarterly'!$AB12,0,(('MD - IMP'!$D72)*3)-(COLUMN(Y3Q1_Reference)-COLUMN()),1,1))</f>
        <v>0</v>
      </c>
      <c r="AR12" s="385">
        <f ca="1">IF(COLUMN(Y3Q1_Reference)-COLUMN()&gt;3*'MD - IMP'!$D72,0,OFFSET('IMP HR - Promotions Quarterly'!$AB12,0,(('MD - IMP'!$D72)*3)-(COLUMN(Y3Q1_Reference)-COLUMN()),1,1))</f>
        <v>0</v>
      </c>
      <c r="AS12" s="385">
        <f ca="1">IF(COLUMN(Y3Q1_Reference)-COLUMN()&gt;3*'MD - IMP'!$D72,0,OFFSET('IMP HR - Promotions Quarterly'!$AB12,0,(('MD - IMP'!$D72)*3)-(COLUMN(Y3Q1_Reference)-COLUMN()),1,1))</f>
        <v>0</v>
      </c>
      <c r="AT12" s="394">
        <f ca="1">IF(COLUMN(Y3Q1_Reference)-COLUMN()&gt;3*'MD - IMP'!$D72,0,OFFSET('IMP HR - Promotions Quarterly'!$AB12,0,(('MD - IMP'!$D72)*3)-(COLUMN(Y3Q1_Reference)-COLUMN()),1,1))</f>
        <v>0</v>
      </c>
      <c r="AU12" s="385">
        <f ca="1">IF(COLUMN(Y3Q1_Reference)-COLUMN()&gt;3*'MD - IMP'!$D72,0,OFFSET('IMP HR - Promotions Quarterly'!$AB12,0,(('MD - IMP'!$D72)*3)-(COLUMN(Y3Q1_Reference)-COLUMN()),1,1))</f>
        <v>0</v>
      </c>
      <c r="AV12" s="385">
        <f ca="1">IF(COLUMN(Y3Q1_Reference)-COLUMN()&gt;3*'MD - IMP'!$D72,0,OFFSET('IMP HR - Promotions Quarterly'!$AB12,0,(('MD - IMP'!$D72)*3)-(COLUMN(Y3Q1_Reference)-COLUMN()),1,1))</f>
        <v>0</v>
      </c>
      <c r="AW12" s="394">
        <f ca="1">IF(COLUMN(Y3Q1_Reference)-COLUMN()&gt;3*'MD - IMP'!$D72,0,OFFSET('IMP HR - Promotions Quarterly'!$AB12,0,(('MD - IMP'!$D72)*3)-(COLUMN(Y3Q1_Reference)-COLUMN()),1,1))</f>
        <v>0</v>
      </c>
      <c r="AX12" s="385">
        <f ca="1">IF(COLUMN(Y3Q1_Reference)-COLUMN()&gt;3*'MD - IMP'!$D72,0,OFFSET('IMP HR - Promotions Quarterly'!$AB12,0,(('MD - IMP'!$D72)*3)-(COLUMN(Y3Q1_Reference)-COLUMN()),1,1))</f>
        <v>0</v>
      </c>
      <c r="AY12" s="395">
        <f ca="1">IF(COLUMN(Y3Q1_Reference)-COLUMN()&gt;3*'MD - IMP'!$D72,0,OFFSET('IMP HR - Promotions Quarterly'!$AB12,0,(('MD - IMP'!$D72)*3)-(COLUMN(Y3Q1_Reference)-COLUMN()),1,1))</f>
        <v>0</v>
      </c>
      <c r="AZ12" s="390">
        <f ca="1">IF(COLUMN(Y3Q1_Reference)-COLUMN()&gt;3*'MD - IMP'!$D72,0,OFFSET('IMP HR - Promotions Quarterly'!$AB12,0,(('MD - IMP'!$D72)*3)-(COLUMN(Y3Q1_Reference)-COLUMN()),1,1))</f>
        <v>0</v>
      </c>
      <c r="BA12" s="385">
        <f ca="1">IF(COLUMN(Y3Q1_Reference)-COLUMN()&gt;3*'MD - IMP'!$D72,0,OFFSET('IMP HR - Promotions Quarterly'!$AB12,0,(('MD - IMP'!$D72)*3)-(COLUMN(Y3Q1_Reference)-COLUMN()),1,1))</f>
        <v>0</v>
      </c>
      <c r="BB12" s="385">
        <f ca="1">IF(COLUMN(Y3Q1_Reference)-COLUMN()&gt;3*'MD - IMP'!$D72,0,OFFSET('IMP HR - Promotions Quarterly'!$AB12,0,(('MD - IMP'!$D72)*3)-(COLUMN(Y3Q1_Reference)-COLUMN()),1,1))</f>
        <v>0</v>
      </c>
      <c r="BC12" s="394">
        <f ca="1">IF(COLUMN(Y3Q1_Reference)-COLUMN()&gt;3*'MD - IMP'!$D72,0,OFFSET('IMP HR - Promotions Quarterly'!$AB12,0,(('MD - IMP'!$D72)*3)-(COLUMN(Y3Q1_Reference)-COLUMN()),1,1))</f>
        <v>0</v>
      </c>
      <c r="BD12" s="385">
        <f ca="1">IF(COLUMN(Y3Q1_Reference)-COLUMN()&gt;3*'MD - IMP'!$D72,0,OFFSET('IMP HR - Promotions Quarterly'!$AB12,0,(('MD - IMP'!$D72)*3)-(COLUMN(Y3Q1_Reference)-COLUMN()),1,1))</f>
        <v>0</v>
      </c>
      <c r="BE12" s="385">
        <f ca="1">IF(COLUMN(Y3Q1_Reference)-COLUMN()&gt;3*'MD - IMP'!$D72,0,OFFSET('IMP HR - Promotions Quarterly'!$AB12,0,(('MD - IMP'!$D72)*3)-(COLUMN(Y3Q1_Reference)-COLUMN()),1,1))</f>
        <v>0</v>
      </c>
      <c r="BF12" s="394">
        <f ca="1">IF(COLUMN(Y3Q1_Reference)-COLUMN()&gt;3*'MD - IMP'!$D72,0,OFFSET('IMP HR - Promotions Quarterly'!$AB12,0,(('MD - IMP'!$D72)*3)-(COLUMN(Y3Q1_Reference)-COLUMN()),1,1))</f>
        <v>0</v>
      </c>
      <c r="BG12" s="385">
        <f ca="1">IF(COLUMN(Y3Q1_Reference)-COLUMN()&gt;3*'MD - IMP'!$D72,0,OFFSET('IMP HR - Promotions Quarterly'!$AB12,0,(('MD - IMP'!$D72)*3)-(COLUMN(Y3Q1_Reference)-COLUMN()),1,1))</f>
        <v>0</v>
      </c>
      <c r="BH12" s="385">
        <f ca="1">IF(COLUMN(Y3Q1_Reference)-COLUMN()&gt;3*'MD - IMP'!$D72,0,OFFSET('IMP HR - Promotions Quarterly'!$AB12,0,(('MD - IMP'!$D72)*3)-(COLUMN(Y3Q1_Reference)-COLUMN()),1,1))</f>
        <v>0</v>
      </c>
      <c r="BI12" s="394">
        <f ca="1">IF(COLUMN(Y3Q1_Reference)-COLUMN()&gt;3*'MD - IMP'!$D72,0,OFFSET('IMP HR - Promotions Quarterly'!$AB12,0,(('MD - IMP'!$D72)*3)-(COLUMN(Y3Q1_Reference)-COLUMN()),1,1))</f>
        <v>0</v>
      </c>
      <c r="BJ12" s="385">
        <f ca="1">IF(COLUMN(Y3Q1_Reference)-COLUMN()&gt;3*'MD - IMP'!$D72,0,OFFSET('IMP HR - Promotions Quarterly'!$AB12,0,(('MD - IMP'!$D72)*3)-(COLUMN(Y3Q1_Reference)-COLUMN()),1,1))</f>
        <v>0</v>
      </c>
      <c r="BK12" s="463">
        <f ca="1">IF(COLUMN(Y3Q1_Reference)-COLUMN()&gt;3*'MD - IMP'!$D72,0,OFFSET('IMP HR - Promotions Quarterly'!$AB12,0,(('MD - IMP'!$D72)*3)-(COLUMN(Y3Q1_Reference)-COLUMN()),1,1))</f>
        <v>0</v>
      </c>
      <c r="BL12" s="482">
        <f ca="1">SUM(D12:BK12)+OFFSET('IMP HR - Promotions Quarterly'!D12,0,(3*'MD - IMP'!$D72),1,1)</f>
        <v>0</v>
      </c>
      <c r="BM12" s="385"/>
      <c r="BN12" s="385"/>
      <c r="BO12" s="394">
        <f ca="1">OFFSET('IMP HR - Promotions Quarterly'!G12,0,(3*'MD - IMP'!$D72),1,1)</f>
        <v>0</v>
      </c>
      <c r="BP12" s="385"/>
      <c r="BQ12" s="385"/>
      <c r="BR12" s="394">
        <f ca="1">OFFSET('IMP HR - Promotions Quarterly'!J12,0,(3*'MD - IMP'!$D72),1,1)</f>
        <v>0</v>
      </c>
      <c r="BS12" s="385">
        <f>'IMP HR - Project Time'!K12</f>
        <v>0</v>
      </c>
      <c r="BT12" s="385">
        <f>'IMP HR - Project Time'!L12</f>
        <v>0</v>
      </c>
      <c r="BU12" s="394">
        <f ca="1">OFFSET('IMP HR - Promotions Quarterly'!M12,0,(3*'MD - IMP'!$D72),1,1)</f>
        <v>0</v>
      </c>
      <c r="BV12" s="385"/>
      <c r="BW12" s="395"/>
      <c r="BX12" s="390">
        <f ca="1">OFFSET('IMP HR - Promotions Quarterly'!P12,0,(3*'MD - IMP'!$D72),1,1)</f>
        <v>0</v>
      </c>
      <c r="BY12" s="385"/>
      <c r="BZ12" s="385"/>
      <c r="CA12" s="394">
        <f ca="1">OFFSET('IMP HR - Promotions Quarterly'!S12,0,(3*'MD - IMP'!$D72),1,1)</f>
        <v>0</v>
      </c>
      <c r="CB12" s="385"/>
      <c r="CC12" s="385"/>
      <c r="CD12" s="394">
        <f ca="1">OFFSET('IMP HR - Promotions Quarterly'!V12,0,(3*'MD - IMP'!$D72),1,1)</f>
        <v>1</v>
      </c>
      <c r="CE12" s="385"/>
      <c r="CF12" s="385"/>
      <c r="CG12" s="394">
        <f ca="1">OFFSET('IMP HR - Promotions Quarterly'!Y12,0,(3*'MD - IMP'!$D72),1,1)</f>
        <v>1</v>
      </c>
      <c r="CH12" s="385"/>
      <c r="CI12" s="468"/>
      <c r="CJ12" s="277">
        <f ca="1">OFFSET('IMP HR - Promotions Quarterly'!AB12,0,(3*'MD - IMP'!$D72),1,1)</f>
        <v>0</v>
      </c>
      <c r="CK12" s="278"/>
      <c r="CL12" s="278"/>
      <c r="CM12" s="279">
        <f ca="1">OFFSET('IMP HR - Promotions Quarterly'!AE12,0,(3*'MD - IMP'!$D72),1,1)</f>
        <v>0</v>
      </c>
      <c r="CN12" s="278"/>
      <c r="CO12" s="278"/>
      <c r="CP12" s="279">
        <f ca="1">OFFSET('IMP HR - Promotions Quarterly'!AH12,0,(3*'MD - IMP'!$D72),1,1)</f>
        <v>4</v>
      </c>
      <c r="CQ12" s="278"/>
      <c r="CR12" s="278"/>
      <c r="CS12" s="279">
        <f ca="1">OFFSET('IMP HR - Promotions Quarterly'!AK12,0,(3*'MD - IMP'!$D72),1,1)</f>
        <v>5</v>
      </c>
      <c r="CT12" s="278"/>
      <c r="CU12" s="280"/>
      <c r="CV12" s="277">
        <f ca="1">OFFSET('IMP HR - Promotions Quarterly'!AN12,0,(3*'MD - IMP'!$D72),1,1)</f>
        <v>1</v>
      </c>
      <c r="CW12" s="278"/>
      <c r="CX12" s="278"/>
      <c r="CY12" s="279">
        <f ca="1">OFFSET('IMP HR - Promotions Quarterly'!AQ12,0,(3*'MD - IMP'!$D72),1,1)</f>
        <v>0</v>
      </c>
      <c r="CZ12" s="278"/>
      <c r="DA12" s="278"/>
      <c r="DB12" s="279">
        <f ca="1">OFFSET('IMP HR - Promotions Quarterly'!AT12,0,(3*'MD - IMP'!$D72),1,1)</f>
        <v>2</v>
      </c>
      <c r="DC12" s="278"/>
      <c r="DD12" s="278"/>
      <c r="DE12" s="279">
        <f ca="1">OFFSET('IMP HR - Promotions Quarterly'!AW12,0,(3*'MD - IMP'!$D72),1,1)</f>
        <v>9</v>
      </c>
      <c r="DF12" s="278"/>
      <c r="DG12" s="280"/>
      <c r="DH12" s="277">
        <f ca="1">OFFSET('IMP HR - Promotions Quarterly'!AZ12,0,(3*'MD - IMP'!$D72),1,1)</f>
        <v>7</v>
      </c>
      <c r="DI12" s="278"/>
      <c r="DJ12" s="278"/>
      <c r="DK12" s="279">
        <f ca="1">OFFSET('IMP HR - Promotions Quarterly'!BC12,0,(3*'MD - IMP'!$D72),1,1)</f>
        <v>0</v>
      </c>
      <c r="DL12" s="278"/>
      <c r="DM12" s="278"/>
      <c r="DN12" s="279">
        <f ca="1">OFFSET('IMP HR - Promotions Quarterly'!BF12,0,(3*'MD - IMP'!$D72),1,1)</f>
        <v>0</v>
      </c>
      <c r="DO12" s="278"/>
      <c r="DP12" s="278"/>
      <c r="DQ12" s="279">
        <f ca="1">OFFSET('IMP HR - Promotions Quarterly'!BI12,0,(3*'MD - IMP'!$D72),1,1)</f>
        <v>7</v>
      </c>
      <c r="DR12" s="278"/>
      <c r="DS12" s="280"/>
      <c r="DT12" s="277">
        <f ca="1">OFFSET('IMP HR - Promotions Quarterly'!BL12,0,(3*'MD - IMP'!$D72),1,1)</f>
        <v>6</v>
      </c>
      <c r="DU12" s="278"/>
      <c r="DV12" s="278"/>
      <c r="DW12" s="279">
        <f ca="1">OFFSET('IMP HR - Promotions Quarterly'!BO12,0,(3*'MD - IMP'!$D72),1,1)</f>
        <v>3</v>
      </c>
      <c r="DX12" s="278"/>
      <c r="DY12" s="278"/>
      <c r="DZ12" s="279">
        <f ca="1">OFFSET('IMP HR - Promotions Quarterly'!BR12,0,(3*'MD - IMP'!$D72),1,1)</f>
        <v>3</v>
      </c>
      <c r="EA12" s="278"/>
      <c r="EB12" s="278"/>
      <c r="EC12" s="279">
        <f ca="1">OFFSET('IMP HR - Promotions Quarterly'!BU12,0,(3*'MD - IMP'!$D72),1,1)</f>
        <v>0</v>
      </c>
      <c r="ED12" s="278"/>
      <c r="EE12" s="280"/>
      <c r="EF12" s="277">
        <f ca="1">OFFSET('IMP HR - Promotions Quarterly'!BX12,0,(3*'MD - IMP'!$D72),1,1)</f>
        <v>0</v>
      </c>
      <c r="EG12" s="278"/>
      <c r="EH12" s="278"/>
      <c r="EI12" s="279">
        <f ca="1">OFFSET('IMP HR - Promotions Quarterly'!CA12,0,(3*'MD - IMP'!$D72),1,1)</f>
        <v>0</v>
      </c>
      <c r="EJ12" s="278"/>
      <c r="EK12" s="278"/>
      <c r="EL12" s="279">
        <f ca="1">OFFSET('IMP HR - Promotions Quarterly'!CD12,0,(3*'MD - IMP'!$D72),1,1)</f>
        <v>0</v>
      </c>
      <c r="EM12" s="278"/>
      <c r="EN12" s="278"/>
      <c r="EO12" s="279">
        <f ca="1">OFFSET('IMP HR - Promotions Quarterly'!CG12,0,(3*'MD - IMP'!$D72),1,1)</f>
        <v>0</v>
      </c>
      <c r="EP12" s="278"/>
      <c r="EQ12" s="280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  <c r="GH12" s="15"/>
      <c r="GK12" s="15"/>
      <c r="GM12" s="17"/>
      <c r="GN12" s="16"/>
      <c r="GQ12" s="15"/>
      <c r="GT12" s="15"/>
      <c r="GW12" s="15"/>
      <c r="GY12" s="17"/>
      <c r="GZ12" s="16"/>
      <c r="HC12" s="15"/>
      <c r="HF12" s="15"/>
      <c r="HI12" s="15"/>
      <c r="HK12" s="17"/>
      <c r="HL12" s="16"/>
      <c r="HO12" s="15"/>
      <c r="HR12" s="15"/>
      <c r="HU12" s="15"/>
      <c r="HW12" s="17"/>
      <c r="HX12" s="16"/>
      <c r="IA12" s="15"/>
      <c r="ID12" s="15"/>
      <c r="IG12" s="15"/>
      <c r="II12" s="17"/>
      <c r="IJ12" s="16"/>
      <c r="IM12" s="15"/>
    </row>
    <row r="13" spans="1:247" x14ac:dyDescent="0.25">
      <c r="B13" s="11" t="str">
        <f>'MD - IMP'!B73</f>
        <v>SC-DE</v>
      </c>
      <c r="C13" s="17"/>
      <c r="D13" s="390">
        <f ca="1">IF(COLUMN(Y3Q1_Reference)-COLUMN()&gt;3*'MD - IMP'!$D73,0,OFFSET('IMP HR - Promotions Quarterly'!$AB13,0,(('MD - IMP'!$D73)*3)-(COLUMN(Y3Q1_Reference)-COLUMN()),1,1))</f>
        <v>0</v>
      </c>
      <c r="E13" s="385">
        <f ca="1">IF(COLUMN(Y3Q1_Reference)-COLUMN()&gt;3*'MD - IMP'!$D73,0,OFFSET('IMP HR - Promotions Quarterly'!$AB13,0,(('MD - IMP'!$D73)*3)-(COLUMN(Y3Q1_Reference)-COLUMN()),1,1))</f>
        <v>0</v>
      </c>
      <c r="F13" s="385">
        <f ca="1">IF(COLUMN(Y3Q1_Reference)-COLUMN()&gt;3*'MD - IMP'!$D73,0,OFFSET('IMP HR - Promotions Quarterly'!$AB13,0,(('MD - IMP'!$D73)*3)-(COLUMN(Y3Q1_Reference)-COLUMN()),1,1))</f>
        <v>0</v>
      </c>
      <c r="G13" s="394">
        <f ca="1">IF(COLUMN(Y3Q1_Reference)-COLUMN()&gt;3*'MD - IMP'!$D73,0,OFFSET('IMP HR - Promotions Quarterly'!$AB13,0,(('MD - IMP'!$D73)*3)-(COLUMN(Y3Q1_Reference)-COLUMN()),1,1))</f>
        <v>0</v>
      </c>
      <c r="H13" s="385">
        <f ca="1">IF(COLUMN(Y3Q1_Reference)-COLUMN()&gt;3*'MD - IMP'!$D73,0,OFFSET('IMP HR - Promotions Quarterly'!$AB13,0,(('MD - IMP'!$D73)*3)-(COLUMN(Y3Q1_Reference)-COLUMN()),1,1))</f>
        <v>0</v>
      </c>
      <c r="I13" s="385">
        <f ca="1">IF(COLUMN(Y3Q1_Reference)-COLUMN()&gt;3*'MD - IMP'!$D73,0,OFFSET('IMP HR - Promotions Quarterly'!$AB13,0,(('MD - IMP'!$D73)*3)-(COLUMN(Y3Q1_Reference)-COLUMN()),1,1))</f>
        <v>0</v>
      </c>
      <c r="J13" s="394">
        <f ca="1">IF(COLUMN(Y3Q1_Reference)-COLUMN()&gt;3*'MD - IMP'!$D73,0,OFFSET('IMP HR - Promotions Quarterly'!$AB13,0,(('MD - IMP'!$D73)*3)-(COLUMN(Y3Q1_Reference)-COLUMN()),1,1))</f>
        <v>0</v>
      </c>
      <c r="K13" s="385">
        <f ca="1">IF(COLUMN(Y3Q1_Reference)-COLUMN()&gt;3*'MD - IMP'!$D73,0,OFFSET('IMP HR - Promotions Quarterly'!$AB13,0,(('MD - IMP'!$D73)*3)-(COLUMN(Y3Q1_Reference)-COLUMN()),1,1))</f>
        <v>0</v>
      </c>
      <c r="L13" s="385">
        <f ca="1">IF(COLUMN(Y3Q1_Reference)-COLUMN()&gt;3*'MD - IMP'!$D73,0,OFFSET('IMP HR - Promotions Quarterly'!$AB13,0,(('MD - IMP'!$D73)*3)-(COLUMN(Y3Q1_Reference)-COLUMN()),1,1))</f>
        <v>0</v>
      </c>
      <c r="M13" s="394">
        <f ca="1">IF(COLUMN(Y3Q1_Reference)-COLUMN()&gt;3*'MD - IMP'!$D73,0,OFFSET('IMP HR - Promotions Quarterly'!$AB13,0,(('MD - IMP'!$D73)*3)-(COLUMN(Y3Q1_Reference)-COLUMN()),1,1))</f>
        <v>0</v>
      </c>
      <c r="N13" s="385">
        <f ca="1">IF(COLUMN(Y3Q1_Reference)-COLUMN()&gt;3*'MD - IMP'!$D73,0,OFFSET('IMP HR - Promotions Quarterly'!$AB13,0,(('MD - IMP'!$D73)*3)-(COLUMN(Y3Q1_Reference)-COLUMN()),1,1))</f>
        <v>0</v>
      </c>
      <c r="O13" s="395">
        <f ca="1">IF(COLUMN(Y3Q1_Reference)-COLUMN()&gt;3*'MD - IMP'!$D73,0,OFFSET('IMP HR - Promotions Quarterly'!$AB13,0,(('MD - IMP'!$D73)*3)-(COLUMN(Y3Q1_Reference)-COLUMN()),1,1))</f>
        <v>0</v>
      </c>
      <c r="P13" s="390">
        <f ca="1">IF(COLUMN(Y3Q1_Reference)-COLUMN()&gt;3*'MD - IMP'!$D73,0,OFFSET('IMP HR - Promotions Quarterly'!$AB13,0,(('MD - IMP'!$D73)*3)-(COLUMN(Y3Q1_Reference)-COLUMN()),1,1))</f>
        <v>0</v>
      </c>
      <c r="Q13" s="385">
        <f ca="1">IF(COLUMN(Y3Q1_Reference)-COLUMN()&gt;3*'MD - IMP'!$D73,0,OFFSET('IMP HR - Promotions Quarterly'!$AB13,0,(('MD - IMP'!$D73)*3)-(COLUMN(Y3Q1_Reference)-COLUMN()),1,1))</f>
        <v>0</v>
      </c>
      <c r="R13" s="385">
        <f ca="1">IF(COLUMN(Y3Q1_Reference)-COLUMN()&gt;3*'MD - IMP'!$D73,0,OFFSET('IMP HR - Promotions Quarterly'!$AB13,0,(('MD - IMP'!$D73)*3)-(COLUMN(Y3Q1_Reference)-COLUMN()),1,1))</f>
        <v>0</v>
      </c>
      <c r="S13" s="394">
        <f ca="1">IF(COLUMN(Y3Q1_Reference)-COLUMN()&gt;3*'MD - IMP'!$D73,0,OFFSET('IMP HR - Promotions Quarterly'!$AB13,0,(('MD - IMP'!$D73)*3)-(COLUMN(Y3Q1_Reference)-COLUMN()),1,1))</f>
        <v>0</v>
      </c>
      <c r="T13" s="385">
        <f ca="1">IF(COLUMN(Y3Q1_Reference)-COLUMN()&gt;3*'MD - IMP'!$D73,0,OFFSET('IMP HR - Promotions Quarterly'!$AB13,0,(('MD - IMP'!$D73)*3)-(COLUMN(Y3Q1_Reference)-COLUMN()),1,1))</f>
        <v>0</v>
      </c>
      <c r="U13" s="385">
        <f ca="1">IF(COLUMN(Y3Q1_Reference)-COLUMN()&gt;3*'MD - IMP'!$D73,0,OFFSET('IMP HR - Promotions Quarterly'!$AB13,0,(('MD - IMP'!$D73)*3)-(COLUMN(Y3Q1_Reference)-COLUMN()),1,1))</f>
        <v>0</v>
      </c>
      <c r="V13" s="394">
        <f ca="1">IF(COLUMN(Y3Q1_Reference)-COLUMN()&gt;3*'MD - IMP'!$D73,0,OFFSET('IMP HR - Promotions Quarterly'!$AB13,0,(('MD - IMP'!$D73)*3)-(COLUMN(Y3Q1_Reference)-COLUMN()),1,1))</f>
        <v>0</v>
      </c>
      <c r="W13" s="385">
        <f ca="1">IF(COLUMN(Y3Q1_Reference)-COLUMN()&gt;3*'MD - IMP'!$D73,0,OFFSET('IMP HR - Promotions Quarterly'!$AB13,0,(('MD - IMP'!$D73)*3)-(COLUMN(Y3Q1_Reference)-COLUMN()),1,1))</f>
        <v>0</v>
      </c>
      <c r="X13" s="385">
        <f ca="1">IF(COLUMN(Y3Q1_Reference)-COLUMN()&gt;3*'MD - IMP'!$D73,0,OFFSET('IMP HR - Promotions Quarterly'!$AB13,0,(('MD - IMP'!$D73)*3)-(COLUMN(Y3Q1_Reference)-COLUMN()),1,1))</f>
        <v>0</v>
      </c>
      <c r="Y13" s="394">
        <f ca="1">IF(COLUMN(Y3Q1_Reference)-COLUMN()&gt;3*'MD - IMP'!$D73,0,OFFSET('IMP HR - Promotions Quarterly'!$AB13,0,(('MD - IMP'!$D73)*3)-(COLUMN(Y3Q1_Reference)-COLUMN()),1,1))</f>
        <v>0</v>
      </c>
      <c r="Z13" s="385">
        <f ca="1">IF(COLUMN(Y3Q1_Reference)-COLUMN()&gt;3*'MD - IMP'!$D73,0,OFFSET('IMP HR - Promotions Quarterly'!$AB13,0,(('MD - IMP'!$D73)*3)-(COLUMN(Y3Q1_Reference)-COLUMN()),1,1))</f>
        <v>0</v>
      </c>
      <c r="AA13" s="395">
        <f ca="1">IF(COLUMN(Y3Q1_Reference)-COLUMN()&gt;3*'MD - IMP'!$D73,0,OFFSET('IMP HR - Promotions Quarterly'!$AB13,0,(('MD - IMP'!$D73)*3)-(COLUMN(Y3Q1_Reference)-COLUMN()),1,1))</f>
        <v>0</v>
      </c>
      <c r="AB13" s="390">
        <f ca="1">IF(COLUMN(Y3Q1_Reference)-COLUMN()&gt;3*'MD - IMP'!$D73,0,OFFSET('IMP HR - Promotions Quarterly'!$AB13,0,(('MD - IMP'!$D73)*3)-(COLUMN(Y3Q1_Reference)-COLUMN()),1,1))</f>
        <v>0</v>
      </c>
      <c r="AC13" s="385">
        <f ca="1">IF(COLUMN(Y3Q1_Reference)-COLUMN()&gt;3*'MD - IMP'!$D73,0,OFFSET('IMP HR - Promotions Quarterly'!$AB13,0,(('MD - IMP'!$D73)*3)-(COLUMN(Y3Q1_Reference)-COLUMN()),1,1))</f>
        <v>0</v>
      </c>
      <c r="AD13" s="385">
        <f ca="1">IF(COLUMN(Y3Q1_Reference)-COLUMN()&gt;3*'MD - IMP'!$D73,0,OFFSET('IMP HR - Promotions Quarterly'!$AB13,0,(('MD - IMP'!$D73)*3)-(COLUMN(Y3Q1_Reference)-COLUMN()),1,1))</f>
        <v>0</v>
      </c>
      <c r="AE13" s="394">
        <f ca="1">IF(COLUMN(Y3Q1_Reference)-COLUMN()&gt;3*'MD - IMP'!$D73,0,OFFSET('IMP HR - Promotions Quarterly'!$AB13,0,(('MD - IMP'!$D73)*3)-(COLUMN(Y3Q1_Reference)-COLUMN()),1,1))</f>
        <v>0</v>
      </c>
      <c r="AF13" s="385">
        <f ca="1">IF(COLUMN(Y3Q1_Reference)-COLUMN()&gt;3*'MD - IMP'!$D73,0,OFFSET('IMP HR - Promotions Quarterly'!$AB13,0,(('MD - IMP'!$D73)*3)-(COLUMN(Y3Q1_Reference)-COLUMN()),1,1))</f>
        <v>0</v>
      </c>
      <c r="AG13" s="385">
        <f ca="1">IF(COLUMN(Y3Q1_Reference)-COLUMN()&gt;3*'MD - IMP'!$D73,0,OFFSET('IMP HR - Promotions Quarterly'!$AB13,0,(('MD - IMP'!$D73)*3)-(COLUMN(Y3Q1_Reference)-COLUMN()),1,1))</f>
        <v>0</v>
      </c>
      <c r="AH13" s="394">
        <f ca="1">IF(COLUMN(Y3Q1_Reference)-COLUMN()&gt;3*'MD - IMP'!$D73,0,OFFSET('IMP HR - Promotions Quarterly'!$AB13,0,(('MD - IMP'!$D73)*3)-(COLUMN(Y3Q1_Reference)-COLUMN()),1,1))</f>
        <v>0</v>
      </c>
      <c r="AI13" s="385">
        <f ca="1">IF(COLUMN(Y3Q1_Reference)-COLUMN()&gt;3*'MD - IMP'!$D73,0,OFFSET('IMP HR - Promotions Quarterly'!$AB13,0,(('MD - IMP'!$D73)*3)-(COLUMN(Y3Q1_Reference)-COLUMN()),1,1))</f>
        <v>0</v>
      </c>
      <c r="AJ13" s="385">
        <f ca="1">IF(COLUMN(Y3Q1_Reference)-COLUMN()&gt;3*'MD - IMP'!$D73,0,OFFSET('IMP HR - Promotions Quarterly'!$AB13,0,(('MD - IMP'!$D73)*3)-(COLUMN(Y3Q1_Reference)-COLUMN()),1,1))</f>
        <v>0</v>
      </c>
      <c r="AK13" s="394">
        <f ca="1">IF(COLUMN(Y3Q1_Reference)-COLUMN()&gt;3*'MD - IMP'!$D73,0,OFFSET('IMP HR - Promotions Quarterly'!$AB13,0,(('MD - IMP'!$D73)*3)-(COLUMN(Y3Q1_Reference)-COLUMN()),1,1))</f>
        <v>0</v>
      </c>
      <c r="AL13" s="385">
        <f ca="1">IF(COLUMN(Y3Q1_Reference)-COLUMN()&gt;3*'MD - IMP'!$D73,0,OFFSET('IMP HR - Promotions Quarterly'!$AB13,0,(('MD - IMP'!$D73)*3)-(COLUMN(Y3Q1_Reference)-COLUMN()),1,1))</f>
        <v>0</v>
      </c>
      <c r="AM13" s="395">
        <f ca="1">IF(COLUMN(Y3Q1_Reference)-COLUMN()&gt;3*'MD - IMP'!$D73,0,OFFSET('IMP HR - Promotions Quarterly'!$AB13,0,(('MD - IMP'!$D73)*3)-(COLUMN(Y3Q1_Reference)-COLUMN()),1,1))</f>
        <v>0</v>
      </c>
      <c r="AN13" s="390">
        <f ca="1">IF(COLUMN(Y3Q1_Reference)-COLUMN()&gt;3*'MD - IMP'!$D73,0,OFFSET('IMP HR - Promotions Quarterly'!$AB13,0,(('MD - IMP'!$D73)*3)-(COLUMN(Y3Q1_Reference)-COLUMN()),1,1))</f>
        <v>0</v>
      </c>
      <c r="AO13" s="385">
        <f ca="1">IF(COLUMN(Y3Q1_Reference)-COLUMN()&gt;3*'MD - IMP'!$D73,0,OFFSET('IMP HR - Promotions Quarterly'!$AB13,0,(('MD - IMP'!$D73)*3)-(COLUMN(Y3Q1_Reference)-COLUMN()),1,1))</f>
        <v>0</v>
      </c>
      <c r="AP13" s="385">
        <f ca="1">IF(COLUMN(Y3Q1_Reference)-COLUMN()&gt;3*'MD - IMP'!$D73,0,OFFSET('IMP HR - Promotions Quarterly'!$AB13,0,(('MD - IMP'!$D73)*3)-(COLUMN(Y3Q1_Reference)-COLUMN()),1,1))</f>
        <v>0</v>
      </c>
      <c r="AQ13" s="394">
        <f ca="1">IF(COLUMN(Y3Q1_Reference)-COLUMN()&gt;3*'MD - IMP'!$D73,0,OFFSET('IMP HR - Promotions Quarterly'!$AB13,0,(('MD - IMP'!$D73)*3)-(COLUMN(Y3Q1_Reference)-COLUMN()),1,1))</f>
        <v>0</v>
      </c>
      <c r="AR13" s="385">
        <f ca="1">IF(COLUMN(Y3Q1_Reference)-COLUMN()&gt;3*'MD - IMP'!$D73,0,OFFSET('IMP HR - Promotions Quarterly'!$AB13,0,(('MD - IMP'!$D73)*3)-(COLUMN(Y3Q1_Reference)-COLUMN()),1,1))</f>
        <v>0</v>
      </c>
      <c r="AS13" s="385">
        <f ca="1">IF(COLUMN(Y3Q1_Reference)-COLUMN()&gt;3*'MD - IMP'!$D73,0,OFFSET('IMP HR - Promotions Quarterly'!$AB13,0,(('MD - IMP'!$D73)*3)-(COLUMN(Y3Q1_Reference)-COLUMN()),1,1))</f>
        <v>0</v>
      </c>
      <c r="AT13" s="394">
        <f ca="1">IF(COLUMN(Y3Q1_Reference)-COLUMN()&gt;3*'MD - IMP'!$D73,0,OFFSET('IMP HR - Promotions Quarterly'!$AB13,0,(('MD - IMP'!$D73)*3)-(COLUMN(Y3Q1_Reference)-COLUMN()),1,1))</f>
        <v>0</v>
      </c>
      <c r="AU13" s="385">
        <f ca="1">IF(COLUMN(Y3Q1_Reference)-COLUMN()&gt;3*'MD - IMP'!$D73,0,OFFSET('IMP HR - Promotions Quarterly'!$AB13,0,(('MD - IMP'!$D73)*3)-(COLUMN(Y3Q1_Reference)-COLUMN()),1,1))</f>
        <v>0</v>
      </c>
      <c r="AV13" s="385">
        <f ca="1">IF(COLUMN(Y3Q1_Reference)-COLUMN()&gt;3*'MD - IMP'!$D73,0,OFFSET('IMP HR - Promotions Quarterly'!$AB13,0,(('MD - IMP'!$D73)*3)-(COLUMN(Y3Q1_Reference)-COLUMN()),1,1))</f>
        <v>0</v>
      </c>
      <c r="AW13" s="394">
        <f ca="1">IF(COLUMN(Y3Q1_Reference)-COLUMN()&gt;3*'MD - IMP'!$D73,0,OFFSET('IMP HR - Promotions Quarterly'!$AB13,0,(('MD - IMP'!$D73)*3)-(COLUMN(Y3Q1_Reference)-COLUMN()),1,1))</f>
        <v>0</v>
      </c>
      <c r="AX13" s="385">
        <f ca="1">IF(COLUMN(Y3Q1_Reference)-COLUMN()&gt;3*'MD - IMP'!$D73,0,OFFSET('IMP HR - Promotions Quarterly'!$AB13,0,(('MD - IMP'!$D73)*3)-(COLUMN(Y3Q1_Reference)-COLUMN()),1,1))</f>
        <v>0</v>
      </c>
      <c r="AY13" s="395">
        <f ca="1">IF(COLUMN(Y3Q1_Reference)-COLUMN()&gt;3*'MD - IMP'!$D73,0,OFFSET('IMP HR - Promotions Quarterly'!$AB13,0,(('MD - IMP'!$D73)*3)-(COLUMN(Y3Q1_Reference)-COLUMN()),1,1))</f>
        <v>0</v>
      </c>
      <c r="AZ13" s="390">
        <f ca="1">IF(COLUMN(Y3Q1_Reference)-COLUMN()&gt;3*'MD - IMP'!$D73,0,OFFSET('IMP HR - Promotions Quarterly'!$AB13,0,(('MD - IMP'!$D73)*3)-(COLUMN(Y3Q1_Reference)-COLUMN()),1,1))</f>
        <v>1</v>
      </c>
      <c r="BA13" s="385">
        <f ca="1">IF(COLUMN(Y3Q1_Reference)-COLUMN()&gt;3*'MD - IMP'!$D73,0,OFFSET('IMP HR - Promotions Quarterly'!$AB13,0,(('MD - IMP'!$D73)*3)-(COLUMN(Y3Q1_Reference)-COLUMN()),1,1))</f>
        <v>0</v>
      </c>
      <c r="BB13" s="385">
        <f ca="1">IF(COLUMN(Y3Q1_Reference)-COLUMN()&gt;3*'MD - IMP'!$D73,0,OFFSET('IMP HR - Promotions Quarterly'!$AB13,0,(('MD - IMP'!$D73)*3)-(COLUMN(Y3Q1_Reference)-COLUMN()),1,1))</f>
        <v>0</v>
      </c>
      <c r="BC13" s="394">
        <f ca="1">IF(COLUMN(Y3Q1_Reference)-COLUMN()&gt;3*'MD - IMP'!$D73,0,OFFSET('IMP HR - Promotions Quarterly'!$AB13,0,(('MD - IMP'!$D73)*3)-(COLUMN(Y3Q1_Reference)-COLUMN()),1,1))</f>
        <v>0</v>
      </c>
      <c r="BD13" s="385">
        <f ca="1">IF(COLUMN(Y3Q1_Reference)-COLUMN()&gt;3*'MD - IMP'!$D73,0,OFFSET('IMP HR - Promotions Quarterly'!$AB13,0,(('MD - IMP'!$D73)*3)-(COLUMN(Y3Q1_Reference)-COLUMN()),1,1))</f>
        <v>0</v>
      </c>
      <c r="BE13" s="385">
        <f ca="1">IF(COLUMN(Y3Q1_Reference)-COLUMN()&gt;3*'MD - IMP'!$D73,0,OFFSET('IMP HR - Promotions Quarterly'!$AB13,0,(('MD - IMP'!$D73)*3)-(COLUMN(Y3Q1_Reference)-COLUMN()),1,1))</f>
        <v>0</v>
      </c>
      <c r="BF13" s="394">
        <f ca="1">IF(COLUMN(Y3Q1_Reference)-COLUMN()&gt;3*'MD - IMP'!$D73,0,OFFSET('IMP HR - Promotions Quarterly'!$AB13,0,(('MD - IMP'!$D73)*3)-(COLUMN(Y3Q1_Reference)-COLUMN()),1,1))</f>
        <v>0</v>
      </c>
      <c r="BG13" s="385">
        <f ca="1">IF(COLUMN(Y3Q1_Reference)-COLUMN()&gt;3*'MD - IMP'!$D73,0,OFFSET('IMP HR - Promotions Quarterly'!$AB13,0,(('MD - IMP'!$D73)*3)-(COLUMN(Y3Q1_Reference)-COLUMN()),1,1))</f>
        <v>0</v>
      </c>
      <c r="BH13" s="385">
        <f ca="1">IF(COLUMN(Y3Q1_Reference)-COLUMN()&gt;3*'MD - IMP'!$D73,0,OFFSET('IMP HR - Promotions Quarterly'!$AB13,0,(('MD - IMP'!$D73)*3)-(COLUMN(Y3Q1_Reference)-COLUMN()),1,1))</f>
        <v>0</v>
      </c>
      <c r="BI13" s="394">
        <f ca="1">IF(COLUMN(Y3Q1_Reference)-COLUMN()&gt;3*'MD - IMP'!$D73,0,OFFSET('IMP HR - Promotions Quarterly'!$AB13,0,(('MD - IMP'!$D73)*3)-(COLUMN(Y3Q1_Reference)-COLUMN()),1,1))</f>
        <v>0</v>
      </c>
      <c r="BJ13" s="385">
        <f ca="1">IF(COLUMN(Y3Q1_Reference)-COLUMN()&gt;3*'MD - IMP'!$D73,0,OFFSET('IMP HR - Promotions Quarterly'!$AB13,0,(('MD - IMP'!$D73)*3)-(COLUMN(Y3Q1_Reference)-COLUMN()),1,1))</f>
        <v>0</v>
      </c>
      <c r="BK13" s="463">
        <f ca="1">IF(COLUMN(Y3Q1_Reference)-COLUMN()&gt;3*'MD - IMP'!$D73,0,OFFSET('IMP HR - Promotions Quarterly'!$AB13,0,(('MD - IMP'!$D73)*3)-(COLUMN(Y3Q1_Reference)-COLUMN()),1,1))</f>
        <v>0</v>
      </c>
      <c r="BL13" s="482">
        <f ca="1">SUM(D13:BK13)+OFFSET('IMP HR - Promotions Quarterly'!D13,0,(3*'MD - IMP'!$D73),1,1)</f>
        <v>5</v>
      </c>
      <c r="BM13" s="385"/>
      <c r="BN13" s="385"/>
      <c r="BO13" s="394">
        <f ca="1">OFFSET('IMP HR - Promotions Quarterly'!G13,0,(3*'MD - IMP'!$D73),1,1)</f>
        <v>0</v>
      </c>
      <c r="BP13" s="385"/>
      <c r="BQ13" s="385"/>
      <c r="BR13" s="394">
        <f ca="1">OFFSET('IMP HR - Promotions Quarterly'!J13,0,(3*'MD - IMP'!$D73),1,1)</f>
        <v>0</v>
      </c>
      <c r="BS13" s="385">
        <f>'IMP HR - Project Time'!K13</f>
        <v>0</v>
      </c>
      <c r="BT13" s="385">
        <f>'IMP HR - Project Time'!L13</f>
        <v>0</v>
      </c>
      <c r="BU13" s="394">
        <f ca="1">OFFSET('IMP HR - Promotions Quarterly'!M13,0,(3*'MD - IMP'!$D73),1,1)</f>
        <v>0</v>
      </c>
      <c r="BV13" s="385"/>
      <c r="BW13" s="395"/>
      <c r="BX13" s="390">
        <f ca="1">OFFSET('IMP HR - Promotions Quarterly'!P13,0,(3*'MD - IMP'!$D73),1,1)</f>
        <v>0</v>
      </c>
      <c r="BY13" s="385"/>
      <c r="BZ13" s="385"/>
      <c r="CA13" s="394">
        <f ca="1">OFFSET('IMP HR - Promotions Quarterly'!S13,0,(3*'MD - IMP'!$D73),1,1)</f>
        <v>4</v>
      </c>
      <c r="CB13" s="385"/>
      <c r="CC13" s="385"/>
      <c r="CD13" s="394">
        <f ca="1">OFFSET('IMP HR - Promotions Quarterly'!V13,0,(3*'MD - IMP'!$D73),1,1)</f>
        <v>0</v>
      </c>
      <c r="CE13" s="385"/>
      <c r="CF13" s="385"/>
      <c r="CG13" s="394">
        <f ca="1">OFFSET('IMP HR - Promotions Quarterly'!Y13,0,(3*'MD - IMP'!$D73),1,1)</f>
        <v>0</v>
      </c>
      <c r="CH13" s="385"/>
      <c r="CI13" s="468"/>
      <c r="CJ13" s="277">
        <f ca="1">OFFSET('IMP HR - Promotions Quarterly'!AB13,0,(3*'MD - IMP'!$D73),1,1)</f>
        <v>0</v>
      </c>
      <c r="CK13" s="278"/>
      <c r="CL13" s="278"/>
      <c r="CM13" s="279">
        <f ca="1">OFFSET('IMP HR - Promotions Quarterly'!AE13,0,(3*'MD - IMP'!$D73),1,1)</f>
        <v>1</v>
      </c>
      <c r="CN13" s="278"/>
      <c r="CO13" s="278"/>
      <c r="CP13" s="279">
        <f ca="1">OFFSET('IMP HR - Promotions Quarterly'!AH13,0,(3*'MD - IMP'!$D73),1,1)</f>
        <v>0</v>
      </c>
      <c r="CQ13" s="278"/>
      <c r="CR13" s="278"/>
      <c r="CS13" s="279">
        <f ca="1">OFFSET('IMP HR - Promotions Quarterly'!AK13,0,(3*'MD - IMP'!$D73),1,1)</f>
        <v>0</v>
      </c>
      <c r="CT13" s="278"/>
      <c r="CU13" s="280"/>
      <c r="CV13" s="277">
        <f ca="1">OFFSET('IMP HR - Promotions Quarterly'!AN13,0,(3*'MD - IMP'!$D73),1,1)</f>
        <v>0</v>
      </c>
      <c r="CW13" s="278"/>
      <c r="CX13" s="278"/>
      <c r="CY13" s="279">
        <f ca="1">OFFSET('IMP HR - Promotions Quarterly'!AQ13,0,(3*'MD - IMP'!$D73),1,1)</f>
        <v>0</v>
      </c>
      <c r="CZ13" s="278"/>
      <c r="DA13" s="278"/>
      <c r="DB13" s="279">
        <f ca="1">OFFSET('IMP HR - Promotions Quarterly'!AT13,0,(3*'MD - IMP'!$D73),1,1)</f>
        <v>0</v>
      </c>
      <c r="DC13" s="278"/>
      <c r="DD13" s="278"/>
      <c r="DE13" s="279">
        <f ca="1">OFFSET('IMP HR - Promotions Quarterly'!AW13,0,(3*'MD - IMP'!$D73),1,1)</f>
        <v>0</v>
      </c>
      <c r="DF13" s="278"/>
      <c r="DG13" s="280"/>
      <c r="DH13" s="277">
        <f ca="1">OFFSET('IMP HR - Promotions Quarterly'!AZ13,0,(3*'MD - IMP'!$D73),1,1)</f>
        <v>0</v>
      </c>
      <c r="DI13" s="278"/>
      <c r="DJ13" s="278"/>
      <c r="DK13" s="279">
        <f ca="1">OFFSET('IMP HR - Promotions Quarterly'!BC13,0,(3*'MD - IMP'!$D73),1,1)</f>
        <v>0</v>
      </c>
      <c r="DL13" s="278"/>
      <c r="DM13" s="278"/>
      <c r="DN13" s="279">
        <f ca="1">OFFSET('IMP HR - Promotions Quarterly'!BF13,0,(3*'MD - IMP'!$D73),1,1)</f>
        <v>0</v>
      </c>
      <c r="DO13" s="278"/>
      <c r="DP13" s="278"/>
      <c r="DQ13" s="279">
        <f ca="1">OFFSET('IMP HR - Promotions Quarterly'!BI13,0,(3*'MD - IMP'!$D73),1,1)</f>
        <v>0</v>
      </c>
      <c r="DR13" s="278"/>
      <c r="DS13" s="280"/>
      <c r="DT13" s="277">
        <f ca="1">OFFSET('IMP HR - Promotions Quarterly'!BL13,0,(3*'MD - IMP'!$D73),1,1)</f>
        <v>0</v>
      </c>
      <c r="DU13" s="278"/>
      <c r="DV13" s="278"/>
      <c r="DW13" s="279">
        <f ca="1">OFFSET('IMP HR - Promotions Quarterly'!BO13,0,(3*'MD - IMP'!$D73),1,1)</f>
        <v>0</v>
      </c>
      <c r="DX13" s="278"/>
      <c r="DY13" s="278"/>
      <c r="DZ13" s="279">
        <f ca="1">OFFSET('IMP HR - Promotions Quarterly'!BR13,0,(3*'MD - IMP'!$D73),1,1)</f>
        <v>0</v>
      </c>
      <c r="EA13" s="278"/>
      <c r="EB13" s="278"/>
      <c r="EC13" s="279">
        <f ca="1">OFFSET('IMP HR - Promotions Quarterly'!BU13,0,(3*'MD - IMP'!$D73),1,1)</f>
        <v>0</v>
      </c>
      <c r="ED13" s="278"/>
      <c r="EE13" s="280"/>
      <c r="EF13" s="277">
        <f ca="1">OFFSET('IMP HR - Promotions Quarterly'!BX13,0,(3*'MD - IMP'!$D73),1,1)</f>
        <v>0</v>
      </c>
      <c r="EG13" s="278"/>
      <c r="EH13" s="278"/>
      <c r="EI13" s="279">
        <f ca="1">OFFSET('IMP HR - Promotions Quarterly'!CA13,0,(3*'MD - IMP'!$D73),1,1)</f>
        <v>0</v>
      </c>
      <c r="EJ13" s="278"/>
      <c r="EK13" s="278"/>
      <c r="EL13" s="279">
        <f ca="1">OFFSET('IMP HR - Promotions Quarterly'!CD13,0,(3*'MD - IMP'!$D73),1,1)</f>
        <v>0</v>
      </c>
      <c r="EM13" s="278"/>
      <c r="EN13" s="278"/>
      <c r="EO13" s="279">
        <f ca="1">OFFSET('IMP HR - Promotions Quarterly'!CG13,0,(3*'MD - IMP'!$D73),1,1)</f>
        <v>0</v>
      </c>
      <c r="EP13" s="278"/>
      <c r="EQ13" s="280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  <c r="GH13" s="15"/>
      <c r="GK13" s="15"/>
      <c r="GM13" s="17"/>
      <c r="GN13" s="16"/>
      <c r="GQ13" s="15"/>
      <c r="GT13" s="15"/>
      <c r="GW13" s="15"/>
      <c r="GY13" s="17"/>
      <c r="GZ13" s="16"/>
      <c r="HC13" s="15"/>
      <c r="HF13" s="15"/>
      <c r="HI13" s="15"/>
      <c r="HK13" s="17"/>
      <c r="HL13" s="16"/>
      <c r="HO13" s="15"/>
      <c r="HR13" s="15"/>
      <c r="HU13" s="15"/>
      <c r="HW13" s="17"/>
      <c r="HX13" s="16"/>
      <c r="IA13" s="15"/>
      <c r="ID13" s="15"/>
      <c r="IG13" s="15"/>
      <c r="II13" s="17"/>
      <c r="IJ13" s="16"/>
      <c r="IM13" s="15"/>
    </row>
    <row r="14" spans="1:247" x14ac:dyDescent="0.25">
      <c r="B14" s="11" t="str">
        <f>'MD - IMP'!B74</f>
        <v>SC-SI</v>
      </c>
      <c r="C14" s="17"/>
      <c r="D14" s="390">
        <f ca="1">IF(COLUMN(Y3Q1_Reference)-COLUMN()&gt;3*'MD - IMP'!$D74,0,OFFSET('IMP HR - Promotions Quarterly'!$AB14,0,(('MD - IMP'!$D74)*3)-(COLUMN(Y3Q1_Reference)-COLUMN()),1,1))</f>
        <v>0</v>
      </c>
      <c r="E14" s="385">
        <f ca="1">IF(COLUMN(Y3Q1_Reference)-COLUMN()&gt;3*'MD - IMP'!$D74,0,OFFSET('IMP HR - Promotions Quarterly'!$AB14,0,(('MD - IMP'!$D74)*3)-(COLUMN(Y3Q1_Reference)-COLUMN()),1,1))</f>
        <v>0</v>
      </c>
      <c r="F14" s="385">
        <f ca="1">IF(COLUMN(Y3Q1_Reference)-COLUMN()&gt;3*'MD - IMP'!$D74,0,OFFSET('IMP HR - Promotions Quarterly'!$AB14,0,(('MD - IMP'!$D74)*3)-(COLUMN(Y3Q1_Reference)-COLUMN()),1,1))</f>
        <v>0</v>
      </c>
      <c r="G14" s="394">
        <f ca="1">IF(COLUMN(Y3Q1_Reference)-COLUMN()&gt;3*'MD - IMP'!$D74,0,OFFSET('IMP HR - Promotions Quarterly'!$AB14,0,(('MD - IMP'!$D74)*3)-(COLUMN(Y3Q1_Reference)-COLUMN()),1,1))</f>
        <v>0</v>
      </c>
      <c r="H14" s="385">
        <f ca="1">IF(COLUMN(Y3Q1_Reference)-COLUMN()&gt;3*'MD - IMP'!$D74,0,OFFSET('IMP HR - Promotions Quarterly'!$AB14,0,(('MD - IMP'!$D74)*3)-(COLUMN(Y3Q1_Reference)-COLUMN()),1,1))</f>
        <v>0</v>
      </c>
      <c r="I14" s="385">
        <f ca="1">IF(COLUMN(Y3Q1_Reference)-COLUMN()&gt;3*'MD - IMP'!$D74,0,OFFSET('IMP HR - Promotions Quarterly'!$AB14,0,(('MD - IMP'!$D74)*3)-(COLUMN(Y3Q1_Reference)-COLUMN()),1,1))</f>
        <v>0</v>
      </c>
      <c r="J14" s="394">
        <f ca="1">IF(COLUMN(Y3Q1_Reference)-COLUMN()&gt;3*'MD - IMP'!$D74,0,OFFSET('IMP HR - Promotions Quarterly'!$AB14,0,(('MD - IMP'!$D74)*3)-(COLUMN(Y3Q1_Reference)-COLUMN()),1,1))</f>
        <v>0</v>
      </c>
      <c r="K14" s="385">
        <f ca="1">IF(COLUMN(Y3Q1_Reference)-COLUMN()&gt;3*'MD - IMP'!$D74,0,OFFSET('IMP HR - Promotions Quarterly'!$AB14,0,(('MD - IMP'!$D74)*3)-(COLUMN(Y3Q1_Reference)-COLUMN()),1,1))</f>
        <v>0</v>
      </c>
      <c r="L14" s="385">
        <f ca="1">IF(COLUMN(Y3Q1_Reference)-COLUMN()&gt;3*'MD - IMP'!$D74,0,OFFSET('IMP HR - Promotions Quarterly'!$AB14,0,(('MD - IMP'!$D74)*3)-(COLUMN(Y3Q1_Reference)-COLUMN()),1,1))</f>
        <v>0</v>
      </c>
      <c r="M14" s="394">
        <f ca="1">IF(COLUMN(Y3Q1_Reference)-COLUMN()&gt;3*'MD - IMP'!$D74,0,OFFSET('IMP HR - Promotions Quarterly'!$AB14,0,(('MD - IMP'!$D74)*3)-(COLUMN(Y3Q1_Reference)-COLUMN()),1,1))</f>
        <v>0</v>
      </c>
      <c r="N14" s="385">
        <f ca="1">IF(COLUMN(Y3Q1_Reference)-COLUMN()&gt;3*'MD - IMP'!$D74,0,OFFSET('IMP HR - Promotions Quarterly'!$AB14,0,(('MD - IMP'!$D74)*3)-(COLUMN(Y3Q1_Reference)-COLUMN()),1,1))</f>
        <v>0</v>
      </c>
      <c r="O14" s="395">
        <f ca="1">IF(COLUMN(Y3Q1_Reference)-COLUMN()&gt;3*'MD - IMP'!$D74,0,OFFSET('IMP HR - Promotions Quarterly'!$AB14,0,(('MD - IMP'!$D74)*3)-(COLUMN(Y3Q1_Reference)-COLUMN()),1,1))</f>
        <v>0</v>
      </c>
      <c r="P14" s="390">
        <f ca="1">IF(COLUMN(Y3Q1_Reference)-COLUMN()&gt;3*'MD - IMP'!$D74,0,OFFSET('IMP HR - Promotions Quarterly'!$AB14,0,(('MD - IMP'!$D74)*3)-(COLUMN(Y3Q1_Reference)-COLUMN()),1,1))</f>
        <v>0</v>
      </c>
      <c r="Q14" s="385">
        <f ca="1">IF(COLUMN(Y3Q1_Reference)-COLUMN()&gt;3*'MD - IMP'!$D74,0,OFFSET('IMP HR - Promotions Quarterly'!$AB14,0,(('MD - IMP'!$D74)*3)-(COLUMN(Y3Q1_Reference)-COLUMN()),1,1))</f>
        <v>0</v>
      </c>
      <c r="R14" s="385">
        <f ca="1">IF(COLUMN(Y3Q1_Reference)-COLUMN()&gt;3*'MD - IMP'!$D74,0,OFFSET('IMP HR - Promotions Quarterly'!$AB14,0,(('MD - IMP'!$D74)*3)-(COLUMN(Y3Q1_Reference)-COLUMN()),1,1))</f>
        <v>0</v>
      </c>
      <c r="S14" s="394">
        <f ca="1">IF(COLUMN(Y3Q1_Reference)-COLUMN()&gt;3*'MD - IMP'!$D74,0,OFFSET('IMP HR - Promotions Quarterly'!$AB14,0,(('MD - IMP'!$D74)*3)-(COLUMN(Y3Q1_Reference)-COLUMN()),1,1))</f>
        <v>0</v>
      </c>
      <c r="T14" s="385">
        <f ca="1">IF(COLUMN(Y3Q1_Reference)-COLUMN()&gt;3*'MD - IMP'!$D74,0,OFFSET('IMP HR - Promotions Quarterly'!$AB14,0,(('MD - IMP'!$D74)*3)-(COLUMN(Y3Q1_Reference)-COLUMN()),1,1))</f>
        <v>0</v>
      </c>
      <c r="U14" s="385">
        <f ca="1">IF(COLUMN(Y3Q1_Reference)-COLUMN()&gt;3*'MD - IMP'!$D74,0,OFFSET('IMP HR - Promotions Quarterly'!$AB14,0,(('MD - IMP'!$D74)*3)-(COLUMN(Y3Q1_Reference)-COLUMN()),1,1))</f>
        <v>0</v>
      </c>
      <c r="V14" s="394">
        <f ca="1">IF(COLUMN(Y3Q1_Reference)-COLUMN()&gt;3*'MD - IMP'!$D74,0,OFFSET('IMP HR - Promotions Quarterly'!$AB14,0,(('MD - IMP'!$D74)*3)-(COLUMN(Y3Q1_Reference)-COLUMN()),1,1))</f>
        <v>0</v>
      </c>
      <c r="W14" s="385">
        <f ca="1">IF(COLUMN(Y3Q1_Reference)-COLUMN()&gt;3*'MD - IMP'!$D74,0,OFFSET('IMP HR - Promotions Quarterly'!$AB14,0,(('MD - IMP'!$D74)*3)-(COLUMN(Y3Q1_Reference)-COLUMN()),1,1))</f>
        <v>0</v>
      </c>
      <c r="X14" s="385">
        <f ca="1">IF(COLUMN(Y3Q1_Reference)-COLUMN()&gt;3*'MD - IMP'!$D74,0,OFFSET('IMP HR - Promotions Quarterly'!$AB14,0,(('MD - IMP'!$D74)*3)-(COLUMN(Y3Q1_Reference)-COLUMN()),1,1))</f>
        <v>0</v>
      </c>
      <c r="Y14" s="394">
        <f ca="1">IF(COLUMN(Y3Q1_Reference)-COLUMN()&gt;3*'MD - IMP'!$D74,0,OFFSET('IMP HR - Promotions Quarterly'!$AB14,0,(('MD - IMP'!$D74)*3)-(COLUMN(Y3Q1_Reference)-COLUMN()),1,1))</f>
        <v>0</v>
      </c>
      <c r="Z14" s="385">
        <f ca="1">IF(COLUMN(Y3Q1_Reference)-COLUMN()&gt;3*'MD - IMP'!$D74,0,OFFSET('IMP HR - Promotions Quarterly'!$AB14,0,(('MD - IMP'!$D74)*3)-(COLUMN(Y3Q1_Reference)-COLUMN()),1,1))</f>
        <v>0</v>
      </c>
      <c r="AA14" s="395">
        <f ca="1">IF(COLUMN(Y3Q1_Reference)-COLUMN()&gt;3*'MD - IMP'!$D74,0,OFFSET('IMP HR - Promotions Quarterly'!$AB14,0,(('MD - IMP'!$D74)*3)-(COLUMN(Y3Q1_Reference)-COLUMN()),1,1))</f>
        <v>0</v>
      </c>
      <c r="AB14" s="390">
        <f ca="1">IF(COLUMN(Y3Q1_Reference)-COLUMN()&gt;3*'MD - IMP'!$D74,0,OFFSET('IMP HR - Promotions Quarterly'!$AB14,0,(('MD - IMP'!$D74)*3)-(COLUMN(Y3Q1_Reference)-COLUMN()),1,1))</f>
        <v>0</v>
      </c>
      <c r="AC14" s="385">
        <f ca="1">IF(COLUMN(Y3Q1_Reference)-COLUMN()&gt;3*'MD - IMP'!$D74,0,OFFSET('IMP HR - Promotions Quarterly'!$AB14,0,(('MD - IMP'!$D74)*3)-(COLUMN(Y3Q1_Reference)-COLUMN()),1,1))</f>
        <v>0</v>
      </c>
      <c r="AD14" s="385">
        <f ca="1">IF(COLUMN(Y3Q1_Reference)-COLUMN()&gt;3*'MD - IMP'!$D74,0,OFFSET('IMP HR - Promotions Quarterly'!$AB14,0,(('MD - IMP'!$D74)*3)-(COLUMN(Y3Q1_Reference)-COLUMN()),1,1))</f>
        <v>0</v>
      </c>
      <c r="AE14" s="394">
        <f ca="1">IF(COLUMN(Y3Q1_Reference)-COLUMN()&gt;3*'MD - IMP'!$D74,0,OFFSET('IMP HR - Promotions Quarterly'!$AB14,0,(('MD - IMP'!$D74)*3)-(COLUMN(Y3Q1_Reference)-COLUMN()),1,1))</f>
        <v>0</v>
      </c>
      <c r="AF14" s="385">
        <f ca="1">IF(COLUMN(Y3Q1_Reference)-COLUMN()&gt;3*'MD - IMP'!$D74,0,OFFSET('IMP HR - Promotions Quarterly'!$AB14,0,(('MD - IMP'!$D74)*3)-(COLUMN(Y3Q1_Reference)-COLUMN()),1,1))</f>
        <v>0</v>
      </c>
      <c r="AG14" s="385">
        <f ca="1">IF(COLUMN(Y3Q1_Reference)-COLUMN()&gt;3*'MD - IMP'!$D74,0,OFFSET('IMP HR - Promotions Quarterly'!$AB14,0,(('MD - IMP'!$D74)*3)-(COLUMN(Y3Q1_Reference)-COLUMN()),1,1))</f>
        <v>0</v>
      </c>
      <c r="AH14" s="394">
        <f ca="1">IF(COLUMN(Y3Q1_Reference)-COLUMN()&gt;3*'MD - IMP'!$D74,0,OFFSET('IMP HR - Promotions Quarterly'!$AB14,0,(('MD - IMP'!$D74)*3)-(COLUMN(Y3Q1_Reference)-COLUMN()),1,1))</f>
        <v>0</v>
      </c>
      <c r="AI14" s="385">
        <f ca="1">IF(COLUMN(Y3Q1_Reference)-COLUMN()&gt;3*'MD - IMP'!$D74,0,OFFSET('IMP HR - Promotions Quarterly'!$AB14,0,(('MD - IMP'!$D74)*3)-(COLUMN(Y3Q1_Reference)-COLUMN()),1,1))</f>
        <v>0</v>
      </c>
      <c r="AJ14" s="385">
        <f ca="1">IF(COLUMN(Y3Q1_Reference)-COLUMN()&gt;3*'MD - IMP'!$D74,0,OFFSET('IMP HR - Promotions Quarterly'!$AB14,0,(('MD - IMP'!$D74)*3)-(COLUMN(Y3Q1_Reference)-COLUMN()),1,1))</f>
        <v>0</v>
      </c>
      <c r="AK14" s="394">
        <f ca="1">IF(COLUMN(Y3Q1_Reference)-COLUMN()&gt;3*'MD - IMP'!$D74,0,OFFSET('IMP HR - Promotions Quarterly'!$AB14,0,(('MD - IMP'!$D74)*3)-(COLUMN(Y3Q1_Reference)-COLUMN()),1,1))</f>
        <v>0</v>
      </c>
      <c r="AL14" s="385">
        <f ca="1">IF(COLUMN(Y3Q1_Reference)-COLUMN()&gt;3*'MD - IMP'!$D74,0,OFFSET('IMP HR - Promotions Quarterly'!$AB14,0,(('MD - IMP'!$D74)*3)-(COLUMN(Y3Q1_Reference)-COLUMN()),1,1))</f>
        <v>0</v>
      </c>
      <c r="AM14" s="395">
        <f ca="1">IF(COLUMN(Y3Q1_Reference)-COLUMN()&gt;3*'MD - IMP'!$D74,0,OFFSET('IMP HR - Promotions Quarterly'!$AB14,0,(('MD - IMP'!$D74)*3)-(COLUMN(Y3Q1_Reference)-COLUMN()),1,1))</f>
        <v>0</v>
      </c>
      <c r="AN14" s="390">
        <f ca="1">IF(COLUMN(Y3Q1_Reference)-COLUMN()&gt;3*'MD - IMP'!$D74,0,OFFSET('IMP HR - Promotions Quarterly'!$AB14,0,(('MD - IMP'!$D74)*3)-(COLUMN(Y3Q1_Reference)-COLUMN()),1,1))</f>
        <v>0</v>
      </c>
      <c r="AO14" s="385">
        <f ca="1">IF(COLUMN(Y3Q1_Reference)-COLUMN()&gt;3*'MD - IMP'!$D74,0,OFFSET('IMP HR - Promotions Quarterly'!$AB14,0,(('MD - IMP'!$D74)*3)-(COLUMN(Y3Q1_Reference)-COLUMN()),1,1))</f>
        <v>0</v>
      </c>
      <c r="AP14" s="385">
        <f ca="1">IF(COLUMN(Y3Q1_Reference)-COLUMN()&gt;3*'MD - IMP'!$D74,0,OFFSET('IMP HR - Promotions Quarterly'!$AB14,0,(('MD - IMP'!$D74)*3)-(COLUMN(Y3Q1_Reference)-COLUMN()),1,1))</f>
        <v>0</v>
      </c>
      <c r="AQ14" s="394">
        <f ca="1">IF(COLUMN(Y3Q1_Reference)-COLUMN()&gt;3*'MD - IMP'!$D74,0,OFFSET('IMP HR - Promotions Quarterly'!$AB14,0,(('MD - IMP'!$D74)*3)-(COLUMN(Y3Q1_Reference)-COLUMN()),1,1))</f>
        <v>0</v>
      </c>
      <c r="AR14" s="385">
        <f ca="1">IF(COLUMN(Y3Q1_Reference)-COLUMN()&gt;3*'MD - IMP'!$D74,0,OFFSET('IMP HR - Promotions Quarterly'!$AB14,0,(('MD - IMP'!$D74)*3)-(COLUMN(Y3Q1_Reference)-COLUMN()),1,1))</f>
        <v>0</v>
      </c>
      <c r="AS14" s="385">
        <f ca="1">IF(COLUMN(Y3Q1_Reference)-COLUMN()&gt;3*'MD - IMP'!$D74,0,OFFSET('IMP HR - Promotions Quarterly'!$AB14,0,(('MD - IMP'!$D74)*3)-(COLUMN(Y3Q1_Reference)-COLUMN()),1,1))</f>
        <v>0</v>
      </c>
      <c r="AT14" s="394">
        <f ca="1">IF(COLUMN(Y3Q1_Reference)-COLUMN()&gt;3*'MD - IMP'!$D74,0,OFFSET('IMP HR - Promotions Quarterly'!$AB14,0,(('MD - IMP'!$D74)*3)-(COLUMN(Y3Q1_Reference)-COLUMN()),1,1))</f>
        <v>0</v>
      </c>
      <c r="AU14" s="385">
        <f ca="1">IF(COLUMN(Y3Q1_Reference)-COLUMN()&gt;3*'MD - IMP'!$D74,0,OFFSET('IMP HR - Promotions Quarterly'!$AB14,0,(('MD - IMP'!$D74)*3)-(COLUMN(Y3Q1_Reference)-COLUMN()),1,1))</f>
        <v>0</v>
      </c>
      <c r="AV14" s="385">
        <f ca="1">IF(COLUMN(Y3Q1_Reference)-COLUMN()&gt;3*'MD - IMP'!$D74,0,OFFSET('IMP HR - Promotions Quarterly'!$AB14,0,(('MD - IMP'!$D74)*3)-(COLUMN(Y3Q1_Reference)-COLUMN()),1,1))</f>
        <v>0</v>
      </c>
      <c r="AW14" s="394">
        <f ca="1">IF(COLUMN(Y3Q1_Reference)-COLUMN()&gt;3*'MD - IMP'!$D74,0,OFFSET('IMP HR - Promotions Quarterly'!$AB14,0,(('MD - IMP'!$D74)*3)-(COLUMN(Y3Q1_Reference)-COLUMN()),1,1))</f>
        <v>0</v>
      </c>
      <c r="AX14" s="385">
        <f ca="1">IF(COLUMN(Y3Q1_Reference)-COLUMN()&gt;3*'MD - IMP'!$D74,0,OFFSET('IMP HR - Promotions Quarterly'!$AB14,0,(('MD - IMP'!$D74)*3)-(COLUMN(Y3Q1_Reference)-COLUMN()),1,1))</f>
        <v>0</v>
      </c>
      <c r="AY14" s="395">
        <f ca="1">IF(COLUMN(Y3Q1_Reference)-COLUMN()&gt;3*'MD - IMP'!$D74,0,OFFSET('IMP HR - Promotions Quarterly'!$AB14,0,(('MD - IMP'!$D74)*3)-(COLUMN(Y3Q1_Reference)-COLUMN()),1,1))</f>
        <v>0</v>
      </c>
      <c r="AZ14" s="390">
        <f ca="1">IF(COLUMN(Y3Q1_Reference)-COLUMN()&gt;3*'MD - IMP'!$D74,0,OFFSET('IMP HR - Promotions Quarterly'!$AB14,0,(('MD - IMP'!$D74)*3)-(COLUMN(Y3Q1_Reference)-COLUMN()),1,1))</f>
        <v>0</v>
      </c>
      <c r="BA14" s="385">
        <f ca="1">IF(COLUMN(Y3Q1_Reference)-COLUMN()&gt;3*'MD - IMP'!$D74,0,OFFSET('IMP HR - Promotions Quarterly'!$AB14,0,(('MD - IMP'!$D74)*3)-(COLUMN(Y3Q1_Reference)-COLUMN()),1,1))</f>
        <v>0</v>
      </c>
      <c r="BB14" s="385">
        <f ca="1">IF(COLUMN(Y3Q1_Reference)-COLUMN()&gt;3*'MD - IMP'!$D74,0,OFFSET('IMP HR - Promotions Quarterly'!$AB14,0,(('MD - IMP'!$D74)*3)-(COLUMN(Y3Q1_Reference)-COLUMN()),1,1))</f>
        <v>0</v>
      </c>
      <c r="BC14" s="394">
        <f ca="1">IF(COLUMN(Y3Q1_Reference)-COLUMN()&gt;3*'MD - IMP'!$D74,0,OFFSET('IMP HR - Promotions Quarterly'!$AB14,0,(('MD - IMP'!$D74)*3)-(COLUMN(Y3Q1_Reference)-COLUMN()),1,1))</f>
        <v>0</v>
      </c>
      <c r="BD14" s="385">
        <f ca="1">IF(COLUMN(Y3Q1_Reference)-COLUMN()&gt;3*'MD - IMP'!$D74,0,OFFSET('IMP HR - Promotions Quarterly'!$AB14,0,(('MD - IMP'!$D74)*3)-(COLUMN(Y3Q1_Reference)-COLUMN()),1,1))</f>
        <v>0</v>
      </c>
      <c r="BE14" s="385">
        <f ca="1">IF(COLUMN(Y3Q1_Reference)-COLUMN()&gt;3*'MD - IMP'!$D74,0,OFFSET('IMP HR - Promotions Quarterly'!$AB14,0,(('MD - IMP'!$D74)*3)-(COLUMN(Y3Q1_Reference)-COLUMN()),1,1))</f>
        <v>0</v>
      </c>
      <c r="BF14" s="394">
        <f ca="1">IF(COLUMN(Y3Q1_Reference)-COLUMN()&gt;3*'MD - IMP'!$D74,0,OFFSET('IMP HR - Promotions Quarterly'!$AB14,0,(('MD - IMP'!$D74)*3)-(COLUMN(Y3Q1_Reference)-COLUMN()),1,1))</f>
        <v>0</v>
      </c>
      <c r="BG14" s="385">
        <f ca="1">IF(COLUMN(Y3Q1_Reference)-COLUMN()&gt;3*'MD - IMP'!$D74,0,OFFSET('IMP HR - Promotions Quarterly'!$AB14,0,(('MD - IMP'!$D74)*3)-(COLUMN(Y3Q1_Reference)-COLUMN()),1,1))</f>
        <v>0</v>
      </c>
      <c r="BH14" s="385">
        <f ca="1">IF(COLUMN(Y3Q1_Reference)-COLUMN()&gt;3*'MD - IMP'!$D74,0,OFFSET('IMP HR - Promotions Quarterly'!$AB14,0,(('MD - IMP'!$D74)*3)-(COLUMN(Y3Q1_Reference)-COLUMN()),1,1))</f>
        <v>0</v>
      </c>
      <c r="BI14" s="394">
        <f ca="1">IF(COLUMN(Y3Q1_Reference)-COLUMN()&gt;3*'MD - IMP'!$D74,0,OFFSET('IMP HR - Promotions Quarterly'!$AB14,0,(('MD - IMP'!$D74)*3)-(COLUMN(Y3Q1_Reference)-COLUMN()),1,1))</f>
        <v>0</v>
      </c>
      <c r="BJ14" s="385">
        <f ca="1">IF(COLUMN(Y3Q1_Reference)-COLUMN()&gt;3*'MD - IMP'!$D74,0,OFFSET('IMP HR - Promotions Quarterly'!$AB14,0,(('MD - IMP'!$D74)*3)-(COLUMN(Y3Q1_Reference)-COLUMN()),1,1))</f>
        <v>0</v>
      </c>
      <c r="BK14" s="463">
        <f ca="1">IF(COLUMN(Y3Q1_Reference)-COLUMN()&gt;3*'MD - IMP'!$D74,0,OFFSET('IMP HR - Promotions Quarterly'!$AB14,0,(('MD - IMP'!$D74)*3)-(COLUMN(Y3Q1_Reference)-COLUMN()),1,1))</f>
        <v>0</v>
      </c>
      <c r="BL14" s="482">
        <f ca="1">SUM(D14:BK14)+OFFSET('IMP HR - Promotions Quarterly'!D14,0,(3*'MD - IMP'!$D74),1,1)</f>
        <v>1</v>
      </c>
      <c r="BM14" s="385"/>
      <c r="BN14" s="385"/>
      <c r="BO14" s="394">
        <f ca="1">OFFSET('IMP HR - Promotions Quarterly'!G14,0,(3*'MD - IMP'!$D74),1,1)</f>
        <v>0</v>
      </c>
      <c r="BP14" s="385"/>
      <c r="BQ14" s="385"/>
      <c r="BR14" s="394">
        <f ca="1">OFFSET('IMP HR - Promotions Quarterly'!J14,0,(3*'MD - IMP'!$D74),1,1)</f>
        <v>0</v>
      </c>
      <c r="BS14" s="385">
        <f>'IMP HR - Project Time'!K14</f>
        <v>0</v>
      </c>
      <c r="BT14" s="385">
        <f>'IMP HR - Project Time'!L14</f>
        <v>0</v>
      </c>
      <c r="BU14" s="394">
        <f ca="1">OFFSET('IMP HR - Promotions Quarterly'!M14,0,(3*'MD - IMP'!$D74),1,1)</f>
        <v>0</v>
      </c>
      <c r="BV14" s="385"/>
      <c r="BW14" s="395"/>
      <c r="BX14" s="390">
        <f ca="1">OFFSET('IMP HR - Promotions Quarterly'!P14,0,(3*'MD - IMP'!$D74),1,1)</f>
        <v>4</v>
      </c>
      <c r="BY14" s="385"/>
      <c r="BZ14" s="385"/>
      <c r="CA14" s="394">
        <f ca="1">OFFSET('IMP HR - Promotions Quarterly'!S14,0,(3*'MD - IMP'!$D74),1,1)</f>
        <v>0</v>
      </c>
      <c r="CB14" s="385"/>
      <c r="CC14" s="385"/>
      <c r="CD14" s="394">
        <f ca="1">OFFSET('IMP HR - Promotions Quarterly'!V14,0,(3*'MD - IMP'!$D74),1,1)</f>
        <v>0</v>
      </c>
      <c r="CE14" s="385"/>
      <c r="CF14" s="385"/>
      <c r="CG14" s="394">
        <f ca="1">OFFSET('IMP HR - Promotions Quarterly'!Y14,0,(3*'MD - IMP'!$D74),1,1)</f>
        <v>0</v>
      </c>
      <c r="CH14" s="385"/>
      <c r="CI14" s="468"/>
      <c r="CJ14" s="277">
        <f ca="1">OFFSET('IMP HR - Promotions Quarterly'!AB14,0,(3*'MD - IMP'!$D74),1,1)</f>
        <v>1</v>
      </c>
      <c r="CK14" s="278"/>
      <c r="CL14" s="278"/>
      <c r="CM14" s="279">
        <f ca="1">OFFSET('IMP HR - Promotions Quarterly'!AE14,0,(3*'MD - IMP'!$D74),1,1)</f>
        <v>6</v>
      </c>
      <c r="CN14" s="278"/>
      <c r="CO14" s="278"/>
      <c r="CP14" s="279">
        <f ca="1">OFFSET('IMP HR - Promotions Quarterly'!AH14,0,(3*'MD - IMP'!$D74),1,1)</f>
        <v>0</v>
      </c>
      <c r="CQ14" s="278"/>
      <c r="CR14" s="278"/>
      <c r="CS14" s="279">
        <f ca="1">OFFSET('IMP HR - Promotions Quarterly'!AK14,0,(3*'MD - IMP'!$D74),1,1)</f>
        <v>0</v>
      </c>
      <c r="CT14" s="278"/>
      <c r="CU14" s="280"/>
      <c r="CV14" s="277">
        <f ca="1">OFFSET('IMP HR - Promotions Quarterly'!AN14,0,(3*'MD - IMP'!$D74),1,1)</f>
        <v>0</v>
      </c>
      <c r="CW14" s="278"/>
      <c r="CX14" s="278"/>
      <c r="CY14" s="279">
        <f ca="1">OFFSET('IMP HR - Promotions Quarterly'!AQ14,0,(3*'MD - IMP'!$D74),1,1)</f>
        <v>4</v>
      </c>
      <c r="CZ14" s="278"/>
      <c r="DA14" s="278"/>
      <c r="DB14" s="279">
        <f ca="1">OFFSET('IMP HR - Promotions Quarterly'!AT14,0,(3*'MD - IMP'!$D74),1,1)</f>
        <v>1</v>
      </c>
      <c r="DC14" s="278"/>
      <c r="DD14" s="278"/>
      <c r="DE14" s="279">
        <f ca="1">OFFSET('IMP HR - Promotions Quarterly'!AW14,0,(3*'MD - IMP'!$D74),1,1)</f>
        <v>1</v>
      </c>
      <c r="DF14" s="278"/>
      <c r="DG14" s="280"/>
      <c r="DH14" s="277">
        <f ca="1">OFFSET('IMP HR - Promotions Quarterly'!AZ14,0,(3*'MD - IMP'!$D74),1,1)</f>
        <v>1</v>
      </c>
      <c r="DI14" s="278"/>
      <c r="DJ14" s="278"/>
      <c r="DK14" s="279">
        <f ca="1">OFFSET('IMP HR - Promotions Quarterly'!BC14,0,(3*'MD - IMP'!$D74),1,1)</f>
        <v>0</v>
      </c>
      <c r="DL14" s="278"/>
      <c r="DM14" s="278"/>
      <c r="DN14" s="279">
        <f ca="1">OFFSET('IMP HR - Promotions Quarterly'!BF14,0,(3*'MD - IMP'!$D74),1,1)</f>
        <v>0</v>
      </c>
      <c r="DO14" s="278"/>
      <c r="DP14" s="278"/>
      <c r="DQ14" s="279">
        <f ca="1">OFFSET('IMP HR - Promotions Quarterly'!BI14,0,(3*'MD - IMP'!$D74),1,1)</f>
        <v>0</v>
      </c>
      <c r="DR14" s="278"/>
      <c r="DS14" s="280"/>
      <c r="DT14" s="277">
        <f ca="1">OFFSET('IMP HR - Promotions Quarterly'!BL14,0,(3*'MD - IMP'!$D74),1,1)</f>
        <v>0</v>
      </c>
      <c r="DU14" s="278"/>
      <c r="DV14" s="278"/>
      <c r="DW14" s="279">
        <f ca="1">OFFSET('IMP HR - Promotions Quarterly'!BO14,0,(3*'MD - IMP'!$D74),1,1)</f>
        <v>0</v>
      </c>
      <c r="DX14" s="278"/>
      <c r="DY14" s="278"/>
      <c r="DZ14" s="279">
        <f ca="1">OFFSET('IMP HR - Promotions Quarterly'!BR14,0,(3*'MD - IMP'!$D74),1,1)</f>
        <v>0</v>
      </c>
      <c r="EA14" s="278"/>
      <c r="EB14" s="278"/>
      <c r="EC14" s="279">
        <f ca="1">OFFSET('IMP HR - Promotions Quarterly'!BU14,0,(3*'MD - IMP'!$D74),1,1)</f>
        <v>0</v>
      </c>
      <c r="ED14" s="278"/>
      <c r="EE14" s="280"/>
      <c r="EF14" s="277">
        <f ca="1">OFFSET('IMP HR - Promotions Quarterly'!BX14,0,(3*'MD - IMP'!$D74),1,1)</f>
        <v>0</v>
      </c>
      <c r="EG14" s="278"/>
      <c r="EH14" s="278"/>
      <c r="EI14" s="279">
        <f ca="1">OFFSET('IMP HR - Promotions Quarterly'!CA14,0,(3*'MD - IMP'!$D74),1,1)</f>
        <v>0</v>
      </c>
      <c r="EJ14" s="278"/>
      <c r="EK14" s="278"/>
      <c r="EL14" s="279">
        <f ca="1">OFFSET('IMP HR - Promotions Quarterly'!CD14,0,(3*'MD - IMP'!$D74),1,1)</f>
        <v>0</v>
      </c>
      <c r="EM14" s="278"/>
      <c r="EN14" s="278"/>
      <c r="EO14" s="279">
        <f ca="1">OFFSET('IMP HR - Promotions Quarterly'!CG14,0,(3*'MD - IMP'!$D74),1,1)</f>
        <v>0</v>
      </c>
      <c r="EP14" s="278"/>
      <c r="EQ14" s="280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  <c r="GH14" s="15"/>
      <c r="GK14" s="15"/>
      <c r="GM14" s="17"/>
      <c r="GN14" s="16"/>
      <c r="GQ14" s="15"/>
      <c r="GT14" s="15"/>
      <c r="GW14" s="15"/>
      <c r="GY14" s="17"/>
      <c r="GZ14" s="16"/>
      <c r="HC14" s="15"/>
      <c r="HF14" s="15"/>
      <c r="HI14" s="15"/>
      <c r="HK14" s="17"/>
      <c r="HL14" s="16"/>
      <c r="HO14" s="15"/>
      <c r="HR14" s="15"/>
      <c r="HU14" s="15"/>
      <c r="HW14" s="17"/>
      <c r="HX14" s="16"/>
      <c r="IA14" s="15"/>
      <c r="ID14" s="15"/>
      <c r="IG14" s="15"/>
      <c r="II14" s="17"/>
      <c r="IJ14" s="16"/>
      <c r="IM14" s="15"/>
    </row>
    <row r="15" spans="1:247" x14ac:dyDescent="0.25">
      <c r="B15" s="11" t="str">
        <f>'MD - IMP'!B75</f>
        <v>SC-JI</v>
      </c>
      <c r="C15" s="17"/>
      <c r="D15" s="390">
        <f ca="1">IF(COLUMN(Y3Q1_Reference)-COLUMN()&gt;3*'MD - IMP'!$D75,0,OFFSET('IMP HR - Promotions Quarterly'!$AB15,0,(('MD - IMP'!$D75)*3)-(COLUMN(Y3Q1_Reference)-COLUMN()),1,1))</f>
        <v>0</v>
      </c>
      <c r="E15" s="385">
        <f ca="1">IF(COLUMN(Y3Q1_Reference)-COLUMN()&gt;3*'MD - IMP'!$D75,0,OFFSET('IMP HR - Promotions Quarterly'!$AB15,0,(('MD - IMP'!$D75)*3)-(COLUMN(Y3Q1_Reference)-COLUMN()),1,1))</f>
        <v>0</v>
      </c>
      <c r="F15" s="385">
        <f ca="1">IF(COLUMN(Y3Q1_Reference)-COLUMN()&gt;3*'MD - IMP'!$D75,0,OFFSET('IMP HR - Promotions Quarterly'!$AB15,0,(('MD - IMP'!$D75)*3)-(COLUMN(Y3Q1_Reference)-COLUMN()),1,1))</f>
        <v>0</v>
      </c>
      <c r="G15" s="394">
        <f ca="1">IF(COLUMN(Y3Q1_Reference)-COLUMN()&gt;3*'MD - IMP'!$D75,0,OFFSET('IMP HR - Promotions Quarterly'!$AB15,0,(('MD - IMP'!$D75)*3)-(COLUMN(Y3Q1_Reference)-COLUMN()),1,1))</f>
        <v>0</v>
      </c>
      <c r="H15" s="385">
        <f ca="1">IF(COLUMN(Y3Q1_Reference)-COLUMN()&gt;3*'MD - IMP'!$D75,0,OFFSET('IMP HR - Promotions Quarterly'!$AB15,0,(('MD - IMP'!$D75)*3)-(COLUMN(Y3Q1_Reference)-COLUMN()),1,1))</f>
        <v>0</v>
      </c>
      <c r="I15" s="385">
        <f ca="1">IF(COLUMN(Y3Q1_Reference)-COLUMN()&gt;3*'MD - IMP'!$D75,0,OFFSET('IMP HR - Promotions Quarterly'!$AB15,0,(('MD - IMP'!$D75)*3)-(COLUMN(Y3Q1_Reference)-COLUMN()),1,1))</f>
        <v>0</v>
      </c>
      <c r="J15" s="394">
        <f ca="1">IF(COLUMN(Y3Q1_Reference)-COLUMN()&gt;3*'MD - IMP'!$D75,0,OFFSET('IMP HR - Promotions Quarterly'!$AB15,0,(('MD - IMP'!$D75)*3)-(COLUMN(Y3Q1_Reference)-COLUMN()),1,1))</f>
        <v>0</v>
      </c>
      <c r="K15" s="385">
        <f ca="1">IF(COLUMN(Y3Q1_Reference)-COLUMN()&gt;3*'MD - IMP'!$D75,0,OFFSET('IMP HR - Promotions Quarterly'!$AB15,0,(('MD - IMP'!$D75)*3)-(COLUMN(Y3Q1_Reference)-COLUMN()),1,1))</f>
        <v>0</v>
      </c>
      <c r="L15" s="385">
        <f ca="1">IF(COLUMN(Y3Q1_Reference)-COLUMN()&gt;3*'MD - IMP'!$D75,0,OFFSET('IMP HR - Promotions Quarterly'!$AB15,0,(('MD - IMP'!$D75)*3)-(COLUMN(Y3Q1_Reference)-COLUMN()),1,1))</f>
        <v>0</v>
      </c>
      <c r="M15" s="394">
        <f ca="1">IF(COLUMN(Y3Q1_Reference)-COLUMN()&gt;3*'MD - IMP'!$D75,0,OFFSET('IMP HR - Promotions Quarterly'!$AB15,0,(('MD - IMP'!$D75)*3)-(COLUMN(Y3Q1_Reference)-COLUMN()),1,1))</f>
        <v>0</v>
      </c>
      <c r="N15" s="385">
        <f ca="1">IF(COLUMN(Y3Q1_Reference)-COLUMN()&gt;3*'MD - IMP'!$D75,0,OFFSET('IMP HR - Promotions Quarterly'!$AB15,0,(('MD - IMP'!$D75)*3)-(COLUMN(Y3Q1_Reference)-COLUMN()),1,1))</f>
        <v>0</v>
      </c>
      <c r="O15" s="395">
        <f ca="1">IF(COLUMN(Y3Q1_Reference)-COLUMN()&gt;3*'MD - IMP'!$D75,0,OFFSET('IMP HR - Promotions Quarterly'!$AB15,0,(('MD - IMP'!$D75)*3)-(COLUMN(Y3Q1_Reference)-COLUMN()),1,1))</f>
        <v>0</v>
      </c>
      <c r="P15" s="390">
        <f ca="1">IF(COLUMN(Y3Q1_Reference)-COLUMN()&gt;3*'MD - IMP'!$D75,0,OFFSET('IMP HR - Promotions Quarterly'!$AB15,0,(('MD - IMP'!$D75)*3)-(COLUMN(Y3Q1_Reference)-COLUMN()),1,1))</f>
        <v>0</v>
      </c>
      <c r="Q15" s="385">
        <f ca="1">IF(COLUMN(Y3Q1_Reference)-COLUMN()&gt;3*'MD - IMP'!$D75,0,OFFSET('IMP HR - Promotions Quarterly'!$AB15,0,(('MD - IMP'!$D75)*3)-(COLUMN(Y3Q1_Reference)-COLUMN()),1,1))</f>
        <v>0</v>
      </c>
      <c r="R15" s="385">
        <f ca="1">IF(COLUMN(Y3Q1_Reference)-COLUMN()&gt;3*'MD - IMP'!$D75,0,OFFSET('IMP HR - Promotions Quarterly'!$AB15,0,(('MD - IMP'!$D75)*3)-(COLUMN(Y3Q1_Reference)-COLUMN()),1,1))</f>
        <v>0</v>
      </c>
      <c r="S15" s="394">
        <f ca="1">IF(COLUMN(Y3Q1_Reference)-COLUMN()&gt;3*'MD - IMP'!$D75,0,OFFSET('IMP HR - Promotions Quarterly'!$AB15,0,(('MD - IMP'!$D75)*3)-(COLUMN(Y3Q1_Reference)-COLUMN()),1,1))</f>
        <v>0</v>
      </c>
      <c r="T15" s="385">
        <f ca="1">IF(COLUMN(Y3Q1_Reference)-COLUMN()&gt;3*'MD - IMP'!$D75,0,OFFSET('IMP HR - Promotions Quarterly'!$AB15,0,(('MD - IMP'!$D75)*3)-(COLUMN(Y3Q1_Reference)-COLUMN()),1,1))</f>
        <v>0</v>
      </c>
      <c r="U15" s="385">
        <f ca="1">IF(COLUMN(Y3Q1_Reference)-COLUMN()&gt;3*'MD - IMP'!$D75,0,OFFSET('IMP HR - Promotions Quarterly'!$AB15,0,(('MD - IMP'!$D75)*3)-(COLUMN(Y3Q1_Reference)-COLUMN()),1,1))</f>
        <v>0</v>
      </c>
      <c r="V15" s="394">
        <f ca="1">IF(COLUMN(Y3Q1_Reference)-COLUMN()&gt;3*'MD - IMP'!$D75,0,OFFSET('IMP HR - Promotions Quarterly'!$AB15,0,(('MD - IMP'!$D75)*3)-(COLUMN(Y3Q1_Reference)-COLUMN()),1,1))</f>
        <v>0</v>
      </c>
      <c r="W15" s="385">
        <f ca="1">IF(COLUMN(Y3Q1_Reference)-COLUMN()&gt;3*'MD - IMP'!$D75,0,OFFSET('IMP HR - Promotions Quarterly'!$AB15,0,(('MD - IMP'!$D75)*3)-(COLUMN(Y3Q1_Reference)-COLUMN()),1,1))</f>
        <v>0</v>
      </c>
      <c r="X15" s="385">
        <f ca="1">IF(COLUMN(Y3Q1_Reference)-COLUMN()&gt;3*'MD - IMP'!$D75,0,OFFSET('IMP HR - Promotions Quarterly'!$AB15,0,(('MD - IMP'!$D75)*3)-(COLUMN(Y3Q1_Reference)-COLUMN()),1,1))</f>
        <v>0</v>
      </c>
      <c r="Y15" s="394">
        <f ca="1">IF(COLUMN(Y3Q1_Reference)-COLUMN()&gt;3*'MD - IMP'!$D75,0,OFFSET('IMP HR - Promotions Quarterly'!$AB15,0,(('MD - IMP'!$D75)*3)-(COLUMN(Y3Q1_Reference)-COLUMN()),1,1))</f>
        <v>0</v>
      </c>
      <c r="Z15" s="385">
        <f ca="1">IF(COLUMN(Y3Q1_Reference)-COLUMN()&gt;3*'MD - IMP'!$D75,0,OFFSET('IMP HR - Promotions Quarterly'!$AB15,0,(('MD - IMP'!$D75)*3)-(COLUMN(Y3Q1_Reference)-COLUMN()),1,1))</f>
        <v>0</v>
      </c>
      <c r="AA15" s="395">
        <f ca="1">IF(COLUMN(Y3Q1_Reference)-COLUMN()&gt;3*'MD - IMP'!$D75,0,OFFSET('IMP HR - Promotions Quarterly'!$AB15,0,(('MD - IMP'!$D75)*3)-(COLUMN(Y3Q1_Reference)-COLUMN()),1,1))</f>
        <v>0</v>
      </c>
      <c r="AB15" s="390">
        <f ca="1">IF(COLUMN(Y3Q1_Reference)-COLUMN()&gt;3*'MD - IMP'!$D75,0,OFFSET('IMP HR - Promotions Quarterly'!$AB15,0,(('MD - IMP'!$D75)*3)-(COLUMN(Y3Q1_Reference)-COLUMN()),1,1))</f>
        <v>0</v>
      </c>
      <c r="AC15" s="385">
        <f ca="1">IF(COLUMN(Y3Q1_Reference)-COLUMN()&gt;3*'MD - IMP'!$D75,0,OFFSET('IMP HR - Promotions Quarterly'!$AB15,0,(('MD - IMP'!$D75)*3)-(COLUMN(Y3Q1_Reference)-COLUMN()),1,1))</f>
        <v>0</v>
      </c>
      <c r="AD15" s="385">
        <f ca="1">IF(COLUMN(Y3Q1_Reference)-COLUMN()&gt;3*'MD - IMP'!$D75,0,OFFSET('IMP HR - Promotions Quarterly'!$AB15,0,(('MD - IMP'!$D75)*3)-(COLUMN(Y3Q1_Reference)-COLUMN()),1,1))</f>
        <v>0</v>
      </c>
      <c r="AE15" s="394">
        <f ca="1">IF(COLUMN(Y3Q1_Reference)-COLUMN()&gt;3*'MD - IMP'!$D75,0,OFFSET('IMP HR - Promotions Quarterly'!$AB15,0,(('MD - IMP'!$D75)*3)-(COLUMN(Y3Q1_Reference)-COLUMN()),1,1))</f>
        <v>0</v>
      </c>
      <c r="AF15" s="385">
        <f ca="1">IF(COLUMN(Y3Q1_Reference)-COLUMN()&gt;3*'MD - IMP'!$D75,0,OFFSET('IMP HR - Promotions Quarterly'!$AB15,0,(('MD - IMP'!$D75)*3)-(COLUMN(Y3Q1_Reference)-COLUMN()),1,1))</f>
        <v>0</v>
      </c>
      <c r="AG15" s="385">
        <f ca="1">IF(COLUMN(Y3Q1_Reference)-COLUMN()&gt;3*'MD - IMP'!$D75,0,OFFSET('IMP HR - Promotions Quarterly'!$AB15,0,(('MD - IMP'!$D75)*3)-(COLUMN(Y3Q1_Reference)-COLUMN()),1,1))</f>
        <v>0</v>
      </c>
      <c r="AH15" s="394">
        <f ca="1">IF(COLUMN(Y3Q1_Reference)-COLUMN()&gt;3*'MD - IMP'!$D75,0,OFFSET('IMP HR - Promotions Quarterly'!$AB15,0,(('MD - IMP'!$D75)*3)-(COLUMN(Y3Q1_Reference)-COLUMN()),1,1))</f>
        <v>0</v>
      </c>
      <c r="AI15" s="385">
        <f ca="1">IF(COLUMN(Y3Q1_Reference)-COLUMN()&gt;3*'MD - IMP'!$D75,0,OFFSET('IMP HR - Promotions Quarterly'!$AB15,0,(('MD - IMP'!$D75)*3)-(COLUMN(Y3Q1_Reference)-COLUMN()),1,1))</f>
        <v>0</v>
      </c>
      <c r="AJ15" s="385">
        <f ca="1">IF(COLUMN(Y3Q1_Reference)-COLUMN()&gt;3*'MD - IMP'!$D75,0,OFFSET('IMP HR - Promotions Quarterly'!$AB15,0,(('MD - IMP'!$D75)*3)-(COLUMN(Y3Q1_Reference)-COLUMN()),1,1))</f>
        <v>0</v>
      </c>
      <c r="AK15" s="394">
        <f ca="1">IF(COLUMN(Y3Q1_Reference)-COLUMN()&gt;3*'MD - IMP'!$D75,0,OFFSET('IMP HR - Promotions Quarterly'!$AB15,0,(('MD - IMP'!$D75)*3)-(COLUMN(Y3Q1_Reference)-COLUMN()),1,1))</f>
        <v>0</v>
      </c>
      <c r="AL15" s="385">
        <f ca="1">IF(COLUMN(Y3Q1_Reference)-COLUMN()&gt;3*'MD - IMP'!$D75,0,OFFSET('IMP HR - Promotions Quarterly'!$AB15,0,(('MD - IMP'!$D75)*3)-(COLUMN(Y3Q1_Reference)-COLUMN()),1,1))</f>
        <v>0</v>
      </c>
      <c r="AM15" s="395">
        <f ca="1">IF(COLUMN(Y3Q1_Reference)-COLUMN()&gt;3*'MD - IMP'!$D75,0,OFFSET('IMP HR - Promotions Quarterly'!$AB15,0,(('MD - IMP'!$D75)*3)-(COLUMN(Y3Q1_Reference)-COLUMN()),1,1))</f>
        <v>0</v>
      </c>
      <c r="AN15" s="390">
        <f ca="1">IF(COLUMN(Y3Q1_Reference)-COLUMN()&gt;3*'MD - IMP'!$D75,0,OFFSET('IMP HR - Promotions Quarterly'!$AB15,0,(('MD - IMP'!$D75)*3)-(COLUMN(Y3Q1_Reference)-COLUMN()),1,1))</f>
        <v>0</v>
      </c>
      <c r="AO15" s="385">
        <f ca="1">IF(COLUMN(Y3Q1_Reference)-COLUMN()&gt;3*'MD - IMP'!$D75,0,OFFSET('IMP HR - Promotions Quarterly'!$AB15,0,(('MD - IMP'!$D75)*3)-(COLUMN(Y3Q1_Reference)-COLUMN()),1,1))</f>
        <v>0</v>
      </c>
      <c r="AP15" s="385">
        <f ca="1">IF(COLUMN(Y3Q1_Reference)-COLUMN()&gt;3*'MD - IMP'!$D75,0,OFFSET('IMP HR - Promotions Quarterly'!$AB15,0,(('MD - IMP'!$D75)*3)-(COLUMN(Y3Q1_Reference)-COLUMN()),1,1))</f>
        <v>0</v>
      </c>
      <c r="AQ15" s="394">
        <f ca="1">IF(COLUMN(Y3Q1_Reference)-COLUMN()&gt;3*'MD - IMP'!$D75,0,OFFSET('IMP HR - Promotions Quarterly'!$AB15,0,(('MD - IMP'!$D75)*3)-(COLUMN(Y3Q1_Reference)-COLUMN()),1,1))</f>
        <v>0</v>
      </c>
      <c r="AR15" s="385">
        <f ca="1">IF(COLUMN(Y3Q1_Reference)-COLUMN()&gt;3*'MD - IMP'!$D75,0,OFFSET('IMP HR - Promotions Quarterly'!$AB15,0,(('MD - IMP'!$D75)*3)-(COLUMN(Y3Q1_Reference)-COLUMN()),1,1))</f>
        <v>0</v>
      </c>
      <c r="AS15" s="385">
        <f ca="1">IF(COLUMN(Y3Q1_Reference)-COLUMN()&gt;3*'MD - IMP'!$D75,0,OFFSET('IMP HR - Promotions Quarterly'!$AB15,0,(('MD - IMP'!$D75)*3)-(COLUMN(Y3Q1_Reference)-COLUMN()),1,1))</f>
        <v>0</v>
      </c>
      <c r="AT15" s="394">
        <f ca="1">IF(COLUMN(Y3Q1_Reference)-COLUMN()&gt;3*'MD - IMP'!$D75,0,OFFSET('IMP HR - Promotions Quarterly'!$AB15,0,(('MD - IMP'!$D75)*3)-(COLUMN(Y3Q1_Reference)-COLUMN()),1,1))</f>
        <v>0</v>
      </c>
      <c r="AU15" s="385">
        <f ca="1">IF(COLUMN(Y3Q1_Reference)-COLUMN()&gt;3*'MD - IMP'!$D75,0,OFFSET('IMP HR - Promotions Quarterly'!$AB15,0,(('MD - IMP'!$D75)*3)-(COLUMN(Y3Q1_Reference)-COLUMN()),1,1))</f>
        <v>0</v>
      </c>
      <c r="AV15" s="385">
        <f ca="1">IF(COLUMN(Y3Q1_Reference)-COLUMN()&gt;3*'MD - IMP'!$D75,0,OFFSET('IMP HR - Promotions Quarterly'!$AB15,0,(('MD - IMP'!$D75)*3)-(COLUMN(Y3Q1_Reference)-COLUMN()),1,1))</f>
        <v>0</v>
      </c>
      <c r="AW15" s="394">
        <f ca="1">IF(COLUMN(Y3Q1_Reference)-COLUMN()&gt;3*'MD - IMP'!$D75,0,OFFSET('IMP HR - Promotions Quarterly'!$AB15,0,(('MD - IMP'!$D75)*3)-(COLUMN(Y3Q1_Reference)-COLUMN()),1,1))</f>
        <v>0</v>
      </c>
      <c r="AX15" s="385">
        <f ca="1">IF(COLUMN(Y3Q1_Reference)-COLUMN()&gt;3*'MD - IMP'!$D75,0,OFFSET('IMP HR - Promotions Quarterly'!$AB15,0,(('MD - IMP'!$D75)*3)-(COLUMN(Y3Q1_Reference)-COLUMN()),1,1))</f>
        <v>0</v>
      </c>
      <c r="AY15" s="395">
        <f ca="1">IF(COLUMN(Y3Q1_Reference)-COLUMN()&gt;3*'MD - IMP'!$D75,0,OFFSET('IMP HR - Promotions Quarterly'!$AB15,0,(('MD - IMP'!$D75)*3)-(COLUMN(Y3Q1_Reference)-COLUMN()),1,1))</f>
        <v>0</v>
      </c>
      <c r="AZ15" s="390">
        <f ca="1">IF(COLUMN(Y3Q1_Reference)-COLUMN()&gt;3*'MD - IMP'!$D75,0,OFFSET('IMP HR - Promotions Quarterly'!$AB15,0,(('MD - IMP'!$D75)*3)-(COLUMN(Y3Q1_Reference)-COLUMN()),1,1))</f>
        <v>0</v>
      </c>
      <c r="BA15" s="385">
        <f ca="1">IF(COLUMN(Y3Q1_Reference)-COLUMN()&gt;3*'MD - IMP'!$D75,0,OFFSET('IMP HR - Promotions Quarterly'!$AB15,0,(('MD - IMP'!$D75)*3)-(COLUMN(Y3Q1_Reference)-COLUMN()),1,1))</f>
        <v>0</v>
      </c>
      <c r="BB15" s="385">
        <f ca="1">IF(COLUMN(Y3Q1_Reference)-COLUMN()&gt;3*'MD - IMP'!$D75,0,OFFSET('IMP HR - Promotions Quarterly'!$AB15,0,(('MD - IMP'!$D75)*3)-(COLUMN(Y3Q1_Reference)-COLUMN()),1,1))</f>
        <v>0</v>
      </c>
      <c r="BC15" s="394">
        <f ca="1">IF(COLUMN(Y3Q1_Reference)-COLUMN()&gt;3*'MD - IMP'!$D75,0,OFFSET('IMP HR - Promotions Quarterly'!$AB15,0,(('MD - IMP'!$D75)*3)-(COLUMN(Y3Q1_Reference)-COLUMN()),1,1))</f>
        <v>0</v>
      </c>
      <c r="BD15" s="385">
        <f ca="1">IF(COLUMN(Y3Q1_Reference)-COLUMN()&gt;3*'MD - IMP'!$D75,0,OFFSET('IMP HR - Promotions Quarterly'!$AB15,0,(('MD - IMP'!$D75)*3)-(COLUMN(Y3Q1_Reference)-COLUMN()),1,1))</f>
        <v>0</v>
      </c>
      <c r="BE15" s="385">
        <f ca="1">IF(COLUMN(Y3Q1_Reference)-COLUMN()&gt;3*'MD - IMP'!$D75,0,OFFSET('IMP HR - Promotions Quarterly'!$AB15,0,(('MD - IMP'!$D75)*3)-(COLUMN(Y3Q1_Reference)-COLUMN()),1,1))</f>
        <v>0</v>
      </c>
      <c r="BF15" s="394">
        <f ca="1">IF(COLUMN(Y3Q1_Reference)-COLUMN()&gt;3*'MD - IMP'!$D75,0,OFFSET('IMP HR - Promotions Quarterly'!$AB15,0,(('MD - IMP'!$D75)*3)-(COLUMN(Y3Q1_Reference)-COLUMN()),1,1))</f>
        <v>0</v>
      </c>
      <c r="BG15" s="385">
        <f ca="1">IF(COLUMN(Y3Q1_Reference)-COLUMN()&gt;3*'MD - IMP'!$D75,0,OFFSET('IMP HR - Promotions Quarterly'!$AB15,0,(('MD - IMP'!$D75)*3)-(COLUMN(Y3Q1_Reference)-COLUMN()),1,1))</f>
        <v>0</v>
      </c>
      <c r="BH15" s="385">
        <f ca="1">IF(COLUMN(Y3Q1_Reference)-COLUMN()&gt;3*'MD - IMP'!$D75,0,OFFSET('IMP HR - Promotions Quarterly'!$AB15,0,(('MD - IMP'!$D75)*3)-(COLUMN(Y3Q1_Reference)-COLUMN()),1,1))</f>
        <v>0</v>
      </c>
      <c r="BI15" s="394">
        <f ca="1">IF(COLUMN(Y3Q1_Reference)-COLUMN()&gt;3*'MD - IMP'!$D75,0,OFFSET('IMP HR - Promotions Quarterly'!$AB15,0,(('MD - IMP'!$D75)*3)-(COLUMN(Y3Q1_Reference)-COLUMN()),1,1))</f>
        <v>0</v>
      </c>
      <c r="BJ15" s="385">
        <f ca="1">IF(COLUMN(Y3Q1_Reference)-COLUMN()&gt;3*'MD - IMP'!$D75,0,OFFSET('IMP HR - Promotions Quarterly'!$AB15,0,(('MD - IMP'!$D75)*3)-(COLUMN(Y3Q1_Reference)-COLUMN()),1,1))</f>
        <v>0</v>
      </c>
      <c r="BK15" s="463">
        <f ca="1">IF(COLUMN(Y3Q1_Reference)-COLUMN()&gt;3*'MD - IMP'!$D75,0,OFFSET('IMP HR - Promotions Quarterly'!$AB15,0,(('MD - IMP'!$D75)*3)-(COLUMN(Y3Q1_Reference)-COLUMN()),1,1))</f>
        <v>0</v>
      </c>
      <c r="BL15" s="482">
        <f ca="1">SUM(D15:BK15)+OFFSET('IMP HR - Promotions Quarterly'!D15,0,(3*'MD - IMP'!$D75),1,1)</f>
        <v>0</v>
      </c>
      <c r="BM15" s="385"/>
      <c r="BN15" s="385"/>
      <c r="BO15" s="394">
        <f ca="1">OFFSET('IMP HR - Promotions Quarterly'!G15,0,(3*'MD - IMP'!$D75),1,1)</f>
        <v>0</v>
      </c>
      <c r="BP15" s="385"/>
      <c r="BQ15" s="385"/>
      <c r="BR15" s="394">
        <f ca="1">OFFSET('IMP HR - Promotions Quarterly'!J15,0,(3*'MD - IMP'!$D75),1,1)</f>
        <v>0</v>
      </c>
      <c r="BS15" s="385">
        <f>'IMP HR - Project Time'!K15</f>
        <v>0</v>
      </c>
      <c r="BT15" s="385">
        <f>'IMP HR - Project Time'!L15</f>
        <v>0</v>
      </c>
      <c r="BU15" s="394">
        <f ca="1">OFFSET('IMP HR - Promotions Quarterly'!M15,0,(3*'MD - IMP'!$D75),1,1)</f>
        <v>0</v>
      </c>
      <c r="BV15" s="385"/>
      <c r="BW15" s="395"/>
      <c r="BX15" s="390">
        <f ca="1">OFFSET('IMP HR - Promotions Quarterly'!P15,0,(3*'MD - IMP'!$D75),1,1)</f>
        <v>1</v>
      </c>
      <c r="BY15" s="385"/>
      <c r="BZ15" s="385"/>
      <c r="CA15" s="394">
        <f ca="1">OFFSET('IMP HR - Promotions Quarterly'!S15,0,(3*'MD - IMP'!$D75),1,1)</f>
        <v>0</v>
      </c>
      <c r="CB15" s="385"/>
      <c r="CC15" s="385"/>
      <c r="CD15" s="394">
        <f ca="1">OFFSET('IMP HR - Promotions Quarterly'!V15,0,(3*'MD - IMP'!$D75),1,1)</f>
        <v>0</v>
      </c>
      <c r="CE15" s="385"/>
      <c r="CF15" s="385"/>
      <c r="CG15" s="394">
        <f ca="1">OFFSET('IMP HR - Promotions Quarterly'!Y15,0,(3*'MD - IMP'!$D75),1,1)</f>
        <v>0</v>
      </c>
      <c r="CH15" s="385"/>
      <c r="CI15" s="468"/>
      <c r="CJ15" s="277">
        <f ca="1">OFFSET('IMP HR - Promotions Quarterly'!AB15,0,(3*'MD - IMP'!$D75),1,1)</f>
        <v>4</v>
      </c>
      <c r="CK15" s="278"/>
      <c r="CL15" s="278"/>
      <c r="CM15" s="279">
        <f ca="1">OFFSET('IMP HR - Promotions Quarterly'!AE15,0,(3*'MD - IMP'!$D75),1,1)</f>
        <v>1</v>
      </c>
      <c r="CN15" s="278"/>
      <c r="CO15" s="278"/>
      <c r="CP15" s="279">
        <f ca="1">OFFSET('IMP HR - Promotions Quarterly'!AH15,0,(3*'MD - IMP'!$D75),1,1)</f>
        <v>0</v>
      </c>
      <c r="CQ15" s="278"/>
      <c r="CR15" s="278"/>
      <c r="CS15" s="279">
        <f ca="1">OFFSET('IMP HR - Promotions Quarterly'!AK15,0,(3*'MD - IMP'!$D75),1,1)</f>
        <v>1</v>
      </c>
      <c r="CT15" s="278"/>
      <c r="CU15" s="280"/>
      <c r="CV15" s="277">
        <f ca="1">OFFSET('IMP HR - Promotions Quarterly'!AN15,0,(3*'MD - IMP'!$D75),1,1)</f>
        <v>1</v>
      </c>
      <c r="CW15" s="278"/>
      <c r="CX15" s="278"/>
      <c r="CY15" s="279">
        <f ca="1">OFFSET('IMP HR - Promotions Quarterly'!AQ15,0,(3*'MD - IMP'!$D75),1,1)</f>
        <v>7</v>
      </c>
      <c r="CZ15" s="278"/>
      <c r="DA15" s="278"/>
      <c r="DB15" s="279">
        <f ca="1">OFFSET('IMP HR - Promotions Quarterly'!AT15,0,(3*'MD - IMP'!$D75),1,1)</f>
        <v>0</v>
      </c>
      <c r="DC15" s="278"/>
      <c r="DD15" s="278"/>
      <c r="DE15" s="279">
        <f ca="1">OFFSET('IMP HR - Promotions Quarterly'!AW15,0,(3*'MD - IMP'!$D75),1,1)</f>
        <v>0</v>
      </c>
      <c r="DF15" s="278"/>
      <c r="DG15" s="280"/>
      <c r="DH15" s="277">
        <f ca="1">OFFSET('IMP HR - Promotions Quarterly'!AZ15,0,(3*'MD - IMP'!$D75),1,1)</f>
        <v>0</v>
      </c>
      <c r="DI15" s="278"/>
      <c r="DJ15" s="278"/>
      <c r="DK15" s="279">
        <f ca="1">OFFSET('IMP HR - Promotions Quarterly'!BC15,0,(3*'MD - IMP'!$D75),1,1)</f>
        <v>8</v>
      </c>
      <c r="DL15" s="278"/>
      <c r="DM15" s="278"/>
      <c r="DN15" s="279">
        <f ca="1">OFFSET('IMP HR - Promotions Quarterly'!BF15,0,(3*'MD - IMP'!$D75),1,1)</f>
        <v>0</v>
      </c>
      <c r="DO15" s="278"/>
      <c r="DP15" s="278"/>
      <c r="DQ15" s="279">
        <f ca="1">OFFSET('IMP HR - Promotions Quarterly'!BI15,0,(3*'MD - IMP'!$D75),1,1)</f>
        <v>2</v>
      </c>
      <c r="DR15" s="278"/>
      <c r="DS15" s="280"/>
      <c r="DT15" s="277">
        <f ca="1">OFFSET('IMP HR - Promotions Quarterly'!BL15,0,(3*'MD - IMP'!$D75),1,1)</f>
        <v>0</v>
      </c>
      <c r="DU15" s="278"/>
      <c r="DV15" s="278"/>
      <c r="DW15" s="279">
        <f ca="1">OFFSET('IMP HR - Promotions Quarterly'!BO15,0,(3*'MD - IMP'!$D75),1,1)</f>
        <v>0</v>
      </c>
      <c r="DX15" s="278"/>
      <c r="DY15" s="278"/>
      <c r="DZ15" s="279">
        <f ca="1">OFFSET('IMP HR - Promotions Quarterly'!BR15,0,(3*'MD - IMP'!$D75),1,1)</f>
        <v>0</v>
      </c>
      <c r="EA15" s="278"/>
      <c r="EB15" s="278"/>
      <c r="EC15" s="279">
        <f ca="1">OFFSET('IMP HR - Promotions Quarterly'!BU15,0,(3*'MD - IMP'!$D75),1,1)</f>
        <v>0</v>
      </c>
      <c r="ED15" s="278"/>
      <c r="EE15" s="280"/>
      <c r="EF15" s="277">
        <f ca="1">OFFSET('IMP HR - Promotions Quarterly'!BX15,0,(3*'MD - IMP'!$D75),1,1)</f>
        <v>0</v>
      </c>
      <c r="EG15" s="278"/>
      <c r="EH15" s="278"/>
      <c r="EI15" s="279">
        <f ca="1">OFFSET('IMP HR - Promotions Quarterly'!CA15,0,(3*'MD - IMP'!$D75),1,1)</f>
        <v>0</v>
      </c>
      <c r="EJ15" s="278"/>
      <c r="EK15" s="278"/>
      <c r="EL15" s="279">
        <f ca="1">OFFSET('IMP HR - Promotions Quarterly'!CD15,0,(3*'MD - IMP'!$D75),1,1)</f>
        <v>0</v>
      </c>
      <c r="EM15" s="278"/>
      <c r="EN15" s="278"/>
      <c r="EO15" s="279">
        <f ca="1">OFFSET('IMP HR - Promotions Quarterly'!CG15,0,(3*'MD - IMP'!$D75),1,1)</f>
        <v>0</v>
      </c>
      <c r="EP15" s="278"/>
      <c r="EQ15" s="280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  <c r="GH15" s="15"/>
      <c r="GK15" s="15"/>
      <c r="GM15" s="17"/>
      <c r="GN15" s="16"/>
      <c r="GQ15" s="15"/>
      <c r="GT15" s="15"/>
      <c r="GW15" s="15"/>
      <c r="GY15" s="17"/>
      <c r="GZ15" s="16"/>
      <c r="HC15" s="15"/>
      <c r="HF15" s="15"/>
      <c r="HI15" s="15"/>
      <c r="HK15" s="17"/>
      <c r="HL15" s="16"/>
      <c r="HO15" s="15"/>
      <c r="HR15" s="15"/>
      <c r="HU15" s="15"/>
      <c r="HW15" s="17"/>
      <c r="HX15" s="16"/>
      <c r="IA15" s="15"/>
      <c r="ID15" s="15"/>
      <c r="IG15" s="15"/>
      <c r="II15" s="17"/>
      <c r="IJ15" s="16"/>
      <c r="IM15" s="15"/>
    </row>
    <row r="16" spans="1:247" x14ac:dyDescent="0.25">
      <c r="B16" s="11" t="str">
        <f>'MD - IMP'!B76</f>
        <v>SC-SP</v>
      </c>
      <c r="C16" s="17"/>
      <c r="D16" s="390">
        <f ca="1">IF(COLUMN(Y3Q1_Reference)-COLUMN()&gt;3*'MD - IMP'!$D76,0,OFFSET('IMP HR - Promotions Quarterly'!$AB16,0,(('MD - IMP'!$D76)*3)-(COLUMN(Y3Q1_Reference)-COLUMN()),1,1))</f>
        <v>0</v>
      </c>
      <c r="E16" s="385">
        <f ca="1">IF(COLUMN(Y3Q1_Reference)-COLUMN()&gt;3*'MD - IMP'!$D76,0,OFFSET('IMP HR - Promotions Quarterly'!$AB16,0,(('MD - IMP'!$D76)*3)-(COLUMN(Y3Q1_Reference)-COLUMN()),1,1))</f>
        <v>0</v>
      </c>
      <c r="F16" s="385">
        <f ca="1">IF(COLUMN(Y3Q1_Reference)-COLUMN()&gt;3*'MD - IMP'!$D76,0,OFFSET('IMP HR - Promotions Quarterly'!$AB16,0,(('MD - IMP'!$D76)*3)-(COLUMN(Y3Q1_Reference)-COLUMN()),1,1))</f>
        <v>0</v>
      </c>
      <c r="G16" s="394">
        <f ca="1">IF(COLUMN(Y3Q1_Reference)-COLUMN()&gt;3*'MD - IMP'!$D76,0,OFFSET('IMP HR - Promotions Quarterly'!$AB16,0,(('MD - IMP'!$D76)*3)-(COLUMN(Y3Q1_Reference)-COLUMN()),1,1))</f>
        <v>0</v>
      </c>
      <c r="H16" s="385">
        <f ca="1">IF(COLUMN(Y3Q1_Reference)-COLUMN()&gt;3*'MD - IMP'!$D76,0,OFFSET('IMP HR - Promotions Quarterly'!$AB16,0,(('MD - IMP'!$D76)*3)-(COLUMN(Y3Q1_Reference)-COLUMN()),1,1))</f>
        <v>0</v>
      </c>
      <c r="I16" s="385">
        <f ca="1">IF(COLUMN(Y3Q1_Reference)-COLUMN()&gt;3*'MD - IMP'!$D76,0,OFFSET('IMP HR - Promotions Quarterly'!$AB16,0,(('MD - IMP'!$D76)*3)-(COLUMN(Y3Q1_Reference)-COLUMN()),1,1))</f>
        <v>0</v>
      </c>
      <c r="J16" s="394">
        <f ca="1">IF(COLUMN(Y3Q1_Reference)-COLUMN()&gt;3*'MD - IMP'!$D76,0,OFFSET('IMP HR - Promotions Quarterly'!$AB16,0,(('MD - IMP'!$D76)*3)-(COLUMN(Y3Q1_Reference)-COLUMN()),1,1))</f>
        <v>0</v>
      </c>
      <c r="K16" s="385">
        <f ca="1">IF(COLUMN(Y3Q1_Reference)-COLUMN()&gt;3*'MD - IMP'!$D76,0,OFFSET('IMP HR - Promotions Quarterly'!$AB16,0,(('MD - IMP'!$D76)*3)-(COLUMN(Y3Q1_Reference)-COLUMN()),1,1))</f>
        <v>0</v>
      </c>
      <c r="L16" s="385">
        <f ca="1">IF(COLUMN(Y3Q1_Reference)-COLUMN()&gt;3*'MD - IMP'!$D76,0,OFFSET('IMP HR - Promotions Quarterly'!$AB16,0,(('MD - IMP'!$D76)*3)-(COLUMN(Y3Q1_Reference)-COLUMN()),1,1))</f>
        <v>0</v>
      </c>
      <c r="M16" s="394">
        <f ca="1">IF(COLUMN(Y3Q1_Reference)-COLUMN()&gt;3*'MD - IMP'!$D76,0,OFFSET('IMP HR - Promotions Quarterly'!$AB16,0,(('MD - IMP'!$D76)*3)-(COLUMN(Y3Q1_Reference)-COLUMN()),1,1))</f>
        <v>0</v>
      </c>
      <c r="N16" s="385">
        <f ca="1">IF(COLUMN(Y3Q1_Reference)-COLUMN()&gt;3*'MD - IMP'!$D76,0,OFFSET('IMP HR - Promotions Quarterly'!$AB16,0,(('MD - IMP'!$D76)*3)-(COLUMN(Y3Q1_Reference)-COLUMN()),1,1))</f>
        <v>0</v>
      </c>
      <c r="O16" s="395">
        <f ca="1">IF(COLUMN(Y3Q1_Reference)-COLUMN()&gt;3*'MD - IMP'!$D76,0,OFFSET('IMP HR - Promotions Quarterly'!$AB16,0,(('MD - IMP'!$D76)*3)-(COLUMN(Y3Q1_Reference)-COLUMN()),1,1))</f>
        <v>0</v>
      </c>
      <c r="P16" s="390">
        <f ca="1">IF(COLUMN(Y3Q1_Reference)-COLUMN()&gt;3*'MD - IMP'!$D76,0,OFFSET('IMP HR - Promotions Quarterly'!$AB16,0,(('MD - IMP'!$D76)*3)-(COLUMN(Y3Q1_Reference)-COLUMN()),1,1))</f>
        <v>0</v>
      </c>
      <c r="Q16" s="385">
        <f ca="1">IF(COLUMN(Y3Q1_Reference)-COLUMN()&gt;3*'MD - IMP'!$D76,0,OFFSET('IMP HR - Promotions Quarterly'!$AB16,0,(('MD - IMP'!$D76)*3)-(COLUMN(Y3Q1_Reference)-COLUMN()),1,1))</f>
        <v>0</v>
      </c>
      <c r="R16" s="385">
        <f ca="1">IF(COLUMN(Y3Q1_Reference)-COLUMN()&gt;3*'MD - IMP'!$D76,0,OFFSET('IMP HR - Promotions Quarterly'!$AB16,0,(('MD - IMP'!$D76)*3)-(COLUMN(Y3Q1_Reference)-COLUMN()),1,1))</f>
        <v>0</v>
      </c>
      <c r="S16" s="394">
        <f ca="1">IF(COLUMN(Y3Q1_Reference)-COLUMN()&gt;3*'MD - IMP'!$D76,0,OFFSET('IMP HR - Promotions Quarterly'!$AB16,0,(('MD - IMP'!$D76)*3)-(COLUMN(Y3Q1_Reference)-COLUMN()),1,1))</f>
        <v>0</v>
      </c>
      <c r="T16" s="385">
        <f ca="1">IF(COLUMN(Y3Q1_Reference)-COLUMN()&gt;3*'MD - IMP'!$D76,0,OFFSET('IMP HR - Promotions Quarterly'!$AB16,0,(('MD - IMP'!$D76)*3)-(COLUMN(Y3Q1_Reference)-COLUMN()),1,1))</f>
        <v>0</v>
      </c>
      <c r="U16" s="385">
        <f ca="1">IF(COLUMN(Y3Q1_Reference)-COLUMN()&gt;3*'MD - IMP'!$D76,0,OFFSET('IMP HR - Promotions Quarterly'!$AB16,0,(('MD - IMP'!$D76)*3)-(COLUMN(Y3Q1_Reference)-COLUMN()),1,1))</f>
        <v>0</v>
      </c>
      <c r="V16" s="394">
        <f ca="1">IF(COLUMN(Y3Q1_Reference)-COLUMN()&gt;3*'MD - IMP'!$D76,0,OFFSET('IMP HR - Promotions Quarterly'!$AB16,0,(('MD - IMP'!$D76)*3)-(COLUMN(Y3Q1_Reference)-COLUMN()),1,1))</f>
        <v>0</v>
      </c>
      <c r="W16" s="385">
        <f ca="1">IF(COLUMN(Y3Q1_Reference)-COLUMN()&gt;3*'MD - IMP'!$D76,0,OFFSET('IMP HR - Promotions Quarterly'!$AB16,0,(('MD - IMP'!$D76)*3)-(COLUMN(Y3Q1_Reference)-COLUMN()),1,1))</f>
        <v>0</v>
      </c>
      <c r="X16" s="385">
        <f ca="1">IF(COLUMN(Y3Q1_Reference)-COLUMN()&gt;3*'MD - IMP'!$D76,0,OFFSET('IMP HR - Promotions Quarterly'!$AB16,0,(('MD - IMP'!$D76)*3)-(COLUMN(Y3Q1_Reference)-COLUMN()),1,1))</f>
        <v>0</v>
      </c>
      <c r="Y16" s="394">
        <f ca="1">IF(COLUMN(Y3Q1_Reference)-COLUMN()&gt;3*'MD - IMP'!$D76,0,OFFSET('IMP HR - Promotions Quarterly'!$AB16,0,(('MD - IMP'!$D76)*3)-(COLUMN(Y3Q1_Reference)-COLUMN()),1,1))</f>
        <v>0</v>
      </c>
      <c r="Z16" s="385">
        <f ca="1">IF(COLUMN(Y3Q1_Reference)-COLUMN()&gt;3*'MD - IMP'!$D76,0,OFFSET('IMP HR - Promotions Quarterly'!$AB16,0,(('MD - IMP'!$D76)*3)-(COLUMN(Y3Q1_Reference)-COLUMN()),1,1))</f>
        <v>0</v>
      </c>
      <c r="AA16" s="395">
        <f ca="1">IF(COLUMN(Y3Q1_Reference)-COLUMN()&gt;3*'MD - IMP'!$D76,0,OFFSET('IMP HR - Promotions Quarterly'!$AB16,0,(('MD - IMP'!$D76)*3)-(COLUMN(Y3Q1_Reference)-COLUMN()),1,1))</f>
        <v>0</v>
      </c>
      <c r="AB16" s="390">
        <f ca="1">IF(COLUMN(Y3Q1_Reference)-COLUMN()&gt;3*'MD - IMP'!$D76,0,OFFSET('IMP HR - Promotions Quarterly'!$AB16,0,(('MD - IMP'!$D76)*3)-(COLUMN(Y3Q1_Reference)-COLUMN()),1,1))</f>
        <v>0</v>
      </c>
      <c r="AC16" s="385">
        <f ca="1">IF(COLUMN(Y3Q1_Reference)-COLUMN()&gt;3*'MD - IMP'!$D76,0,OFFSET('IMP HR - Promotions Quarterly'!$AB16,0,(('MD - IMP'!$D76)*3)-(COLUMN(Y3Q1_Reference)-COLUMN()),1,1))</f>
        <v>0</v>
      </c>
      <c r="AD16" s="385">
        <f ca="1">IF(COLUMN(Y3Q1_Reference)-COLUMN()&gt;3*'MD - IMP'!$D76,0,OFFSET('IMP HR - Promotions Quarterly'!$AB16,0,(('MD - IMP'!$D76)*3)-(COLUMN(Y3Q1_Reference)-COLUMN()),1,1))</f>
        <v>0</v>
      </c>
      <c r="AE16" s="394">
        <f ca="1">IF(COLUMN(Y3Q1_Reference)-COLUMN()&gt;3*'MD - IMP'!$D76,0,OFFSET('IMP HR - Promotions Quarterly'!$AB16,0,(('MD - IMP'!$D76)*3)-(COLUMN(Y3Q1_Reference)-COLUMN()),1,1))</f>
        <v>0</v>
      </c>
      <c r="AF16" s="385">
        <f ca="1">IF(COLUMN(Y3Q1_Reference)-COLUMN()&gt;3*'MD - IMP'!$D76,0,OFFSET('IMP HR - Promotions Quarterly'!$AB16,0,(('MD - IMP'!$D76)*3)-(COLUMN(Y3Q1_Reference)-COLUMN()),1,1))</f>
        <v>0</v>
      </c>
      <c r="AG16" s="385">
        <f ca="1">IF(COLUMN(Y3Q1_Reference)-COLUMN()&gt;3*'MD - IMP'!$D76,0,OFFSET('IMP HR - Promotions Quarterly'!$AB16,0,(('MD - IMP'!$D76)*3)-(COLUMN(Y3Q1_Reference)-COLUMN()),1,1))</f>
        <v>0</v>
      </c>
      <c r="AH16" s="394">
        <f ca="1">IF(COLUMN(Y3Q1_Reference)-COLUMN()&gt;3*'MD - IMP'!$D76,0,OFFSET('IMP HR - Promotions Quarterly'!$AB16,0,(('MD - IMP'!$D76)*3)-(COLUMN(Y3Q1_Reference)-COLUMN()),1,1))</f>
        <v>0</v>
      </c>
      <c r="AI16" s="385">
        <f ca="1">IF(COLUMN(Y3Q1_Reference)-COLUMN()&gt;3*'MD - IMP'!$D76,0,OFFSET('IMP HR - Promotions Quarterly'!$AB16,0,(('MD - IMP'!$D76)*3)-(COLUMN(Y3Q1_Reference)-COLUMN()),1,1))</f>
        <v>0</v>
      </c>
      <c r="AJ16" s="385">
        <f ca="1">IF(COLUMN(Y3Q1_Reference)-COLUMN()&gt;3*'MD - IMP'!$D76,0,OFFSET('IMP HR - Promotions Quarterly'!$AB16,0,(('MD - IMP'!$D76)*3)-(COLUMN(Y3Q1_Reference)-COLUMN()),1,1))</f>
        <v>0</v>
      </c>
      <c r="AK16" s="394">
        <f ca="1">IF(COLUMN(Y3Q1_Reference)-COLUMN()&gt;3*'MD - IMP'!$D76,0,OFFSET('IMP HR - Promotions Quarterly'!$AB16,0,(('MD - IMP'!$D76)*3)-(COLUMN(Y3Q1_Reference)-COLUMN()),1,1))</f>
        <v>0</v>
      </c>
      <c r="AL16" s="385">
        <f ca="1">IF(COLUMN(Y3Q1_Reference)-COLUMN()&gt;3*'MD - IMP'!$D76,0,OFFSET('IMP HR - Promotions Quarterly'!$AB16,0,(('MD - IMP'!$D76)*3)-(COLUMN(Y3Q1_Reference)-COLUMN()),1,1))</f>
        <v>0</v>
      </c>
      <c r="AM16" s="395">
        <f ca="1">IF(COLUMN(Y3Q1_Reference)-COLUMN()&gt;3*'MD - IMP'!$D76,0,OFFSET('IMP HR - Promotions Quarterly'!$AB16,0,(('MD - IMP'!$D76)*3)-(COLUMN(Y3Q1_Reference)-COLUMN()),1,1))</f>
        <v>0</v>
      </c>
      <c r="AN16" s="390">
        <f ca="1">IF(COLUMN(Y3Q1_Reference)-COLUMN()&gt;3*'MD - IMP'!$D76,0,OFFSET('IMP HR - Promotions Quarterly'!$AB16,0,(('MD - IMP'!$D76)*3)-(COLUMN(Y3Q1_Reference)-COLUMN()),1,1))</f>
        <v>0</v>
      </c>
      <c r="AO16" s="385">
        <f ca="1">IF(COLUMN(Y3Q1_Reference)-COLUMN()&gt;3*'MD - IMP'!$D76,0,OFFSET('IMP HR - Promotions Quarterly'!$AB16,0,(('MD - IMP'!$D76)*3)-(COLUMN(Y3Q1_Reference)-COLUMN()),1,1))</f>
        <v>0</v>
      </c>
      <c r="AP16" s="385">
        <f ca="1">IF(COLUMN(Y3Q1_Reference)-COLUMN()&gt;3*'MD - IMP'!$D76,0,OFFSET('IMP HR - Promotions Quarterly'!$AB16,0,(('MD - IMP'!$D76)*3)-(COLUMN(Y3Q1_Reference)-COLUMN()),1,1))</f>
        <v>0</v>
      </c>
      <c r="AQ16" s="394">
        <f ca="1">IF(COLUMN(Y3Q1_Reference)-COLUMN()&gt;3*'MD - IMP'!$D76,0,OFFSET('IMP HR - Promotions Quarterly'!$AB16,0,(('MD - IMP'!$D76)*3)-(COLUMN(Y3Q1_Reference)-COLUMN()),1,1))</f>
        <v>0</v>
      </c>
      <c r="AR16" s="385">
        <f ca="1">IF(COLUMN(Y3Q1_Reference)-COLUMN()&gt;3*'MD - IMP'!$D76,0,OFFSET('IMP HR - Promotions Quarterly'!$AB16,0,(('MD - IMP'!$D76)*3)-(COLUMN(Y3Q1_Reference)-COLUMN()),1,1))</f>
        <v>0</v>
      </c>
      <c r="AS16" s="385">
        <f ca="1">IF(COLUMN(Y3Q1_Reference)-COLUMN()&gt;3*'MD - IMP'!$D76,0,OFFSET('IMP HR - Promotions Quarterly'!$AB16,0,(('MD - IMP'!$D76)*3)-(COLUMN(Y3Q1_Reference)-COLUMN()),1,1))</f>
        <v>0</v>
      </c>
      <c r="AT16" s="394">
        <f ca="1">IF(COLUMN(Y3Q1_Reference)-COLUMN()&gt;3*'MD - IMP'!$D76,0,OFFSET('IMP HR - Promotions Quarterly'!$AB16,0,(('MD - IMP'!$D76)*3)-(COLUMN(Y3Q1_Reference)-COLUMN()),1,1))</f>
        <v>0</v>
      </c>
      <c r="AU16" s="385">
        <f ca="1">IF(COLUMN(Y3Q1_Reference)-COLUMN()&gt;3*'MD - IMP'!$D76,0,OFFSET('IMP HR - Promotions Quarterly'!$AB16,0,(('MD - IMP'!$D76)*3)-(COLUMN(Y3Q1_Reference)-COLUMN()),1,1))</f>
        <v>0</v>
      </c>
      <c r="AV16" s="385">
        <f ca="1">IF(COLUMN(Y3Q1_Reference)-COLUMN()&gt;3*'MD - IMP'!$D76,0,OFFSET('IMP HR - Promotions Quarterly'!$AB16,0,(('MD - IMP'!$D76)*3)-(COLUMN(Y3Q1_Reference)-COLUMN()),1,1))</f>
        <v>0</v>
      </c>
      <c r="AW16" s="394">
        <f ca="1">IF(COLUMN(Y3Q1_Reference)-COLUMN()&gt;3*'MD - IMP'!$D76,0,OFFSET('IMP HR - Promotions Quarterly'!$AB16,0,(('MD - IMP'!$D76)*3)-(COLUMN(Y3Q1_Reference)-COLUMN()),1,1))</f>
        <v>0</v>
      </c>
      <c r="AX16" s="385">
        <f ca="1">IF(COLUMN(Y3Q1_Reference)-COLUMN()&gt;3*'MD - IMP'!$D76,0,OFFSET('IMP HR - Promotions Quarterly'!$AB16,0,(('MD - IMP'!$D76)*3)-(COLUMN(Y3Q1_Reference)-COLUMN()),1,1))</f>
        <v>0</v>
      </c>
      <c r="AY16" s="395">
        <f ca="1">IF(COLUMN(Y3Q1_Reference)-COLUMN()&gt;3*'MD - IMP'!$D76,0,OFFSET('IMP HR - Promotions Quarterly'!$AB16,0,(('MD - IMP'!$D76)*3)-(COLUMN(Y3Q1_Reference)-COLUMN()),1,1))</f>
        <v>0</v>
      </c>
      <c r="AZ16" s="390">
        <f ca="1">IF(COLUMN(Y3Q1_Reference)-COLUMN()&gt;3*'MD - IMP'!$D76,0,OFFSET('IMP HR - Promotions Quarterly'!$AB16,0,(('MD - IMP'!$D76)*3)-(COLUMN(Y3Q1_Reference)-COLUMN()),1,1))</f>
        <v>0</v>
      </c>
      <c r="BA16" s="385">
        <f ca="1">IF(COLUMN(Y3Q1_Reference)-COLUMN()&gt;3*'MD - IMP'!$D76,0,OFFSET('IMP HR - Promotions Quarterly'!$AB16,0,(('MD - IMP'!$D76)*3)-(COLUMN(Y3Q1_Reference)-COLUMN()),1,1))</f>
        <v>0</v>
      </c>
      <c r="BB16" s="385">
        <f ca="1">IF(COLUMN(Y3Q1_Reference)-COLUMN()&gt;3*'MD - IMP'!$D76,0,OFFSET('IMP HR - Promotions Quarterly'!$AB16,0,(('MD - IMP'!$D76)*3)-(COLUMN(Y3Q1_Reference)-COLUMN()),1,1))</f>
        <v>0</v>
      </c>
      <c r="BC16" s="394">
        <f ca="1">IF(COLUMN(Y3Q1_Reference)-COLUMN()&gt;3*'MD - IMP'!$D76,0,OFFSET('IMP HR - Promotions Quarterly'!$AB16,0,(('MD - IMP'!$D76)*3)-(COLUMN(Y3Q1_Reference)-COLUMN()),1,1))</f>
        <v>0</v>
      </c>
      <c r="BD16" s="385">
        <f ca="1">IF(COLUMN(Y3Q1_Reference)-COLUMN()&gt;3*'MD - IMP'!$D76,0,OFFSET('IMP HR - Promotions Quarterly'!$AB16,0,(('MD - IMP'!$D76)*3)-(COLUMN(Y3Q1_Reference)-COLUMN()),1,1))</f>
        <v>0</v>
      </c>
      <c r="BE16" s="385">
        <f ca="1">IF(COLUMN(Y3Q1_Reference)-COLUMN()&gt;3*'MD - IMP'!$D76,0,OFFSET('IMP HR - Promotions Quarterly'!$AB16,0,(('MD - IMP'!$D76)*3)-(COLUMN(Y3Q1_Reference)-COLUMN()),1,1))</f>
        <v>0</v>
      </c>
      <c r="BF16" s="394">
        <f ca="1">IF(COLUMN(Y3Q1_Reference)-COLUMN()&gt;3*'MD - IMP'!$D76,0,OFFSET('IMP HR - Promotions Quarterly'!$AB16,0,(('MD - IMP'!$D76)*3)-(COLUMN(Y3Q1_Reference)-COLUMN()),1,1))</f>
        <v>0</v>
      </c>
      <c r="BG16" s="385">
        <f ca="1">IF(COLUMN(Y3Q1_Reference)-COLUMN()&gt;3*'MD - IMP'!$D76,0,OFFSET('IMP HR - Promotions Quarterly'!$AB16,0,(('MD - IMP'!$D76)*3)-(COLUMN(Y3Q1_Reference)-COLUMN()),1,1))</f>
        <v>0</v>
      </c>
      <c r="BH16" s="385">
        <f ca="1">IF(COLUMN(Y3Q1_Reference)-COLUMN()&gt;3*'MD - IMP'!$D76,0,OFFSET('IMP HR - Promotions Quarterly'!$AB16,0,(('MD - IMP'!$D76)*3)-(COLUMN(Y3Q1_Reference)-COLUMN()),1,1))</f>
        <v>0</v>
      </c>
      <c r="BI16" s="394">
        <f ca="1">IF(COLUMN(Y3Q1_Reference)-COLUMN()&gt;3*'MD - IMP'!$D76,0,OFFSET('IMP HR - Promotions Quarterly'!$AB16,0,(('MD - IMP'!$D76)*3)-(COLUMN(Y3Q1_Reference)-COLUMN()),1,1))</f>
        <v>0</v>
      </c>
      <c r="BJ16" s="385">
        <f ca="1">IF(COLUMN(Y3Q1_Reference)-COLUMN()&gt;3*'MD - IMP'!$D76,0,OFFSET('IMP HR - Promotions Quarterly'!$AB16,0,(('MD - IMP'!$D76)*3)-(COLUMN(Y3Q1_Reference)-COLUMN()),1,1))</f>
        <v>0</v>
      </c>
      <c r="BK16" s="463">
        <f ca="1">IF(COLUMN(Y3Q1_Reference)-COLUMN()&gt;3*'MD - IMP'!$D76,0,OFFSET('IMP HR - Promotions Quarterly'!$AB16,0,(('MD - IMP'!$D76)*3)-(COLUMN(Y3Q1_Reference)-COLUMN()),1,1))</f>
        <v>0</v>
      </c>
      <c r="BL16" s="482">
        <f ca="1">SUM(D16:BK16)+OFFSET('IMP HR - Promotions Quarterly'!D16,0,(3*'MD - IMP'!$D76),1,1)</f>
        <v>0</v>
      </c>
      <c r="BM16" s="385"/>
      <c r="BN16" s="385"/>
      <c r="BO16" s="394">
        <f ca="1">OFFSET('IMP HR - Promotions Quarterly'!G16,0,(3*'MD - IMP'!$D76),1,1)</f>
        <v>0</v>
      </c>
      <c r="BP16" s="385"/>
      <c r="BQ16" s="385"/>
      <c r="BR16" s="394">
        <f ca="1">OFFSET('IMP HR - Promotions Quarterly'!J16,0,(3*'MD - IMP'!$D76),1,1)</f>
        <v>0</v>
      </c>
      <c r="BS16" s="385">
        <f>'IMP HR - Project Time'!K16</f>
        <v>0</v>
      </c>
      <c r="BT16" s="385">
        <f>'IMP HR - Project Time'!L16</f>
        <v>0</v>
      </c>
      <c r="BU16" s="394">
        <f ca="1">OFFSET('IMP HR - Promotions Quarterly'!M16,0,(3*'MD - IMP'!$D76),1,1)</f>
        <v>0</v>
      </c>
      <c r="BV16" s="385"/>
      <c r="BW16" s="395"/>
      <c r="BX16" s="390">
        <f ca="1">OFFSET('IMP HR - Promotions Quarterly'!P16,0,(3*'MD - IMP'!$D76),1,1)</f>
        <v>0</v>
      </c>
      <c r="BY16" s="385"/>
      <c r="BZ16" s="385"/>
      <c r="CA16" s="394">
        <f ca="1">OFFSET('IMP HR - Promotions Quarterly'!S16,0,(3*'MD - IMP'!$D76),1,1)</f>
        <v>0</v>
      </c>
      <c r="CB16" s="385"/>
      <c r="CC16" s="385"/>
      <c r="CD16" s="394">
        <f ca="1">OFFSET('IMP HR - Promotions Quarterly'!V16,0,(3*'MD - IMP'!$D76),1,1)</f>
        <v>1</v>
      </c>
      <c r="CE16" s="385"/>
      <c r="CF16" s="385"/>
      <c r="CG16" s="394">
        <f ca="1">OFFSET('IMP HR - Promotions Quarterly'!Y16,0,(3*'MD - IMP'!$D76),1,1)</f>
        <v>1</v>
      </c>
      <c r="CH16" s="385"/>
      <c r="CI16" s="468"/>
      <c r="CJ16" s="277">
        <f ca="1">OFFSET('IMP HR - Promotions Quarterly'!AB16,0,(3*'MD - IMP'!$D76),1,1)</f>
        <v>0</v>
      </c>
      <c r="CK16" s="278"/>
      <c r="CL16" s="278"/>
      <c r="CM16" s="279">
        <f ca="1">OFFSET('IMP HR - Promotions Quarterly'!AE16,0,(3*'MD - IMP'!$D76),1,1)</f>
        <v>0</v>
      </c>
      <c r="CN16" s="278"/>
      <c r="CO16" s="278"/>
      <c r="CP16" s="279">
        <f ca="1">OFFSET('IMP HR - Promotions Quarterly'!AH16,0,(3*'MD - IMP'!$D76),1,1)</f>
        <v>4</v>
      </c>
      <c r="CQ16" s="278"/>
      <c r="CR16" s="278"/>
      <c r="CS16" s="279">
        <f ca="1">OFFSET('IMP HR - Promotions Quarterly'!AK16,0,(3*'MD - IMP'!$D76),1,1)</f>
        <v>5</v>
      </c>
      <c r="CT16" s="278"/>
      <c r="CU16" s="280"/>
      <c r="CV16" s="277">
        <f ca="1">OFFSET('IMP HR - Promotions Quarterly'!AN16,0,(3*'MD - IMP'!$D76),1,1)</f>
        <v>1</v>
      </c>
      <c r="CW16" s="278"/>
      <c r="CX16" s="278"/>
      <c r="CY16" s="279">
        <f ca="1">OFFSET('IMP HR - Promotions Quarterly'!AQ16,0,(3*'MD - IMP'!$D76),1,1)</f>
        <v>0</v>
      </c>
      <c r="CZ16" s="278"/>
      <c r="DA16" s="278"/>
      <c r="DB16" s="279">
        <f ca="1">OFFSET('IMP HR - Promotions Quarterly'!AT16,0,(3*'MD - IMP'!$D76),1,1)</f>
        <v>2</v>
      </c>
      <c r="DC16" s="278"/>
      <c r="DD16" s="278"/>
      <c r="DE16" s="279">
        <f ca="1">OFFSET('IMP HR - Promotions Quarterly'!AW16,0,(3*'MD - IMP'!$D76),1,1)</f>
        <v>9</v>
      </c>
      <c r="DF16" s="278"/>
      <c r="DG16" s="280"/>
      <c r="DH16" s="277">
        <f ca="1">OFFSET('IMP HR - Promotions Quarterly'!AZ16,0,(3*'MD - IMP'!$D76),1,1)</f>
        <v>7</v>
      </c>
      <c r="DI16" s="278"/>
      <c r="DJ16" s="278"/>
      <c r="DK16" s="279">
        <f ca="1">OFFSET('IMP HR - Promotions Quarterly'!BC16,0,(3*'MD - IMP'!$D76),1,1)</f>
        <v>0</v>
      </c>
      <c r="DL16" s="278"/>
      <c r="DM16" s="278"/>
      <c r="DN16" s="279">
        <f ca="1">OFFSET('IMP HR - Promotions Quarterly'!BF16,0,(3*'MD - IMP'!$D76),1,1)</f>
        <v>0</v>
      </c>
      <c r="DO16" s="278"/>
      <c r="DP16" s="278"/>
      <c r="DQ16" s="279">
        <f ca="1">OFFSET('IMP HR - Promotions Quarterly'!BI16,0,(3*'MD - IMP'!$D76),1,1)</f>
        <v>7</v>
      </c>
      <c r="DR16" s="278"/>
      <c r="DS16" s="280"/>
      <c r="DT16" s="277">
        <f ca="1">OFFSET('IMP HR - Promotions Quarterly'!BL16,0,(3*'MD - IMP'!$D76),1,1)</f>
        <v>6</v>
      </c>
      <c r="DU16" s="278"/>
      <c r="DV16" s="278"/>
      <c r="DW16" s="279">
        <f ca="1">OFFSET('IMP HR - Promotions Quarterly'!BO16,0,(3*'MD - IMP'!$D76),1,1)</f>
        <v>3</v>
      </c>
      <c r="DX16" s="278"/>
      <c r="DY16" s="278"/>
      <c r="DZ16" s="279">
        <f ca="1">OFFSET('IMP HR - Promotions Quarterly'!BR16,0,(3*'MD - IMP'!$D76),1,1)</f>
        <v>3</v>
      </c>
      <c r="EA16" s="278"/>
      <c r="EB16" s="278"/>
      <c r="EC16" s="279">
        <f ca="1">OFFSET('IMP HR - Promotions Quarterly'!BU16,0,(3*'MD - IMP'!$D76),1,1)</f>
        <v>0</v>
      </c>
      <c r="ED16" s="278"/>
      <c r="EE16" s="280"/>
      <c r="EF16" s="277">
        <f ca="1">OFFSET('IMP HR - Promotions Quarterly'!BX16,0,(3*'MD - IMP'!$D76),1,1)</f>
        <v>0</v>
      </c>
      <c r="EG16" s="278"/>
      <c r="EH16" s="278"/>
      <c r="EI16" s="279">
        <f ca="1">OFFSET('IMP HR - Promotions Quarterly'!CA16,0,(3*'MD - IMP'!$D76),1,1)</f>
        <v>0</v>
      </c>
      <c r="EJ16" s="278"/>
      <c r="EK16" s="278"/>
      <c r="EL16" s="279">
        <f ca="1">OFFSET('IMP HR - Promotions Quarterly'!CD16,0,(3*'MD - IMP'!$D76),1,1)</f>
        <v>0</v>
      </c>
      <c r="EM16" s="278"/>
      <c r="EN16" s="278"/>
      <c r="EO16" s="279">
        <f ca="1">OFFSET('IMP HR - Promotions Quarterly'!CG16,0,(3*'MD - IMP'!$D76),1,1)</f>
        <v>0</v>
      </c>
      <c r="EP16" s="278"/>
      <c r="EQ16" s="280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  <c r="GH16" s="15"/>
      <c r="GK16" s="15"/>
      <c r="GM16" s="17"/>
      <c r="GN16" s="16"/>
      <c r="GQ16" s="15"/>
      <c r="GT16" s="15"/>
      <c r="GW16" s="15"/>
      <c r="GY16" s="17"/>
      <c r="GZ16" s="16"/>
      <c r="HC16" s="15"/>
      <c r="HF16" s="15"/>
      <c r="HI16" s="15"/>
      <c r="HK16" s="17"/>
      <c r="HL16" s="16"/>
      <c r="HO16" s="15"/>
      <c r="HR16" s="15"/>
      <c r="HU16" s="15"/>
      <c r="HW16" s="17"/>
      <c r="HX16" s="16"/>
      <c r="IA16" s="15"/>
      <c r="ID16" s="15"/>
      <c r="IG16" s="15"/>
      <c r="II16" s="17"/>
      <c r="IJ16" s="16"/>
      <c r="IM16" s="15"/>
    </row>
    <row r="17" spans="2:247" x14ac:dyDescent="0.25">
      <c r="B17" s="11" t="str">
        <f>'MD - IMP'!B77</f>
        <v>OP-DE</v>
      </c>
      <c r="C17" s="17"/>
      <c r="D17" s="390">
        <f ca="1">IF(COLUMN(Y3Q1_Reference)-COLUMN()&gt;3*'MD - IMP'!$D77,0,OFFSET('IMP HR - Promotions Quarterly'!$AB17,0,(('MD - IMP'!$D77)*3)-(COLUMN(Y3Q1_Reference)-COLUMN()),1,1))</f>
        <v>0</v>
      </c>
      <c r="E17" s="385">
        <f ca="1">IF(COLUMN(Y3Q1_Reference)-COLUMN()&gt;3*'MD - IMP'!$D77,0,OFFSET('IMP HR - Promotions Quarterly'!$AB17,0,(('MD - IMP'!$D77)*3)-(COLUMN(Y3Q1_Reference)-COLUMN()),1,1))</f>
        <v>0</v>
      </c>
      <c r="F17" s="385">
        <f ca="1">IF(COLUMN(Y3Q1_Reference)-COLUMN()&gt;3*'MD - IMP'!$D77,0,OFFSET('IMP HR - Promotions Quarterly'!$AB17,0,(('MD - IMP'!$D77)*3)-(COLUMN(Y3Q1_Reference)-COLUMN()),1,1))</f>
        <v>0</v>
      </c>
      <c r="G17" s="394">
        <f ca="1">IF(COLUMN(Y3Q1_Reference)-COLUMN()&gt;3*'MD - IMP'!$D77,0,OFFSET('IMP HR - Promotions Quarterly'!$AB17,0,(('MD - IMP'!$D77)*3)-(COLUMN(Y3Q1_Reference)-COLUMN()),1,1))</f>
        <v>0</v>
      </c>
      <c r="H17" s="385">
        <f ca="1">IF(COLUMN(Y3Q1_Reference)-COLUMN()&gt;3*'MD - IMP'!$D77,0,OFFSET('IMP HR - Promotions Quarterly'!$AB17,0,(('MD - IMP'!$D77)*3)-(COLUMN(Y3Q1_Reference)-COLUMN()),1,1))</f>
        <v>0</v>
      </c>
      <c r="I17" s="385">
        <f ca="1">IF(COLUMN(Y3Q1_Reference)-COLUMN()&gt;3*'MD - IMP'!$D77,0,OFFSET('IMP HR - Promotions Quarterly'!$AB17,0,(('MD - IMP'!$D77)*3)-(COLUMN(Y3Q1_Reference)-COLUMN()),1,1))</f>
        <v>0</v>
      </c>
      <c r="J17" s="394">
        <f ca="1">IF(COLUMN(Y3Q1_Reference)-COLUMN()&gt;3*'MD - IMP'!$D77,0,OFFSET('IMP HR - Promotions Quarterly'!$AB17,0,(('MD - IMP'!$D77)*3)-(COLUMN(Y3Q1_Reference)-COLUMN()),1,1))</f>
        <v>0</v>
      </c>
      <c r="K17" s="385">
        <f ca="1">IF(COLUMN(Y3Q1_Reference)-COLUMN()&gt;3*'MD - IMP'!$D77,0,OFFSET('IMP HR - Promotions Quarterly'!$AB17,0,(('MD - IMP'!$D77)*3)-(COLUMN(Y3Q1_Reference)-COLUMN()),1,1))</f>
        <v>0</v>
      </c>
      <c r="L17" s="385">
        <f ca="1">IF(COLUMN(Y3Q1_Reference)-COLUMN()&gt;3*'MD - IMP'!$D77,0,OFFSET('IMP HR - Promotions Quarterly'!$AB17,0,(('MD - IMP'!$D77)*3)-(COLUMN(Y3Q1_Reference)-COLUMN()),1,1))</f>
        <v>0</v>
      </c>
      <c r="M17" s="394">
        <f ca="1">IF(COLUMN(Y3Q1_Reference)-COLUMN()&gt;3*'MD - IMP'!$D77,0,OFFSET('IMP HR - Promotions Quarterly'!$AB17,0,(('MD - IMP'!$D77)*3)-(COLUMN(Y3Q1_Reference)-COLUMN()),1,1))</f>
        <v>0</v>
      </c>
      <c r="N17" s="385">
        <f ca="1">IF(COLUMN(Y3Q1_Reference)-COLUMN()&gt;3*'MD - IMP'!$D77,0,OFFSET('IMP HR - Promotions Quarterly'!$AB17,0,(('MD - IMP'!$D77)*3)-(COLUMN(Y3Q1_Reference)-COLUMN()),1,1))</f>
        <v>0</v>
      </c>
      <c r="O17" s="395">
        <f ca="1">IF(COLUMN(Y3Q1_Reference)-COLUMN()&gt;3*'MD - IMP'!$D77,0,OFFSET('IMP HR - Promotions Quarterly'!$AB17,0,(('MD - IMP'!$D77)*3)-(COLUMN(Y3Q1_Reference)-COLUMN()),1,1))</f>
        <v>0</v>
      </c>
      <c r="P17" s="390">
        <f ca="1">IF(COLUMN(Y3Q1_Reference)-COLUMN()&gt;3*'MD - IMP'!$D77,0,OFFSET('IMP HR - Promotions Quarterly'!$AB17,0,(('MD - IMP'!$D77)*3)-(COLUMN(Y3Q1_Reference)-COLUMN()),1,1))</f>
        <v>0</v>
      </c>
      <c r="Q17" s="385">
        <f ca="1">IF(COLUMN(Y3Q1_Reference)-COLUMN()&gt;3*'MD - IMP'!$D77,0,OFFSET('IMP HR - Promotions Quarterly'!$AB17,0,(('MD - IMP'!$D77)*3)-(COLUMN(Y3Q1_Reference)-COLUMN()),1,1))</f>
        <v>0</v>
      </c>
      <c r="R17" s="385">
        <f ca="1">IF(COLUMN(Y3Q1_Reference)-COLUMN()&gt;3*'MD - IMP'!$D77,0,OFFSET('IMP HR - Promotions Quarterly'!$AB17,0,(('MD - IMP'!$D77)*3)-(COLUMN(Y3Q1_Reference)-COLUMN()),1,1))</f>
        <v>0</v>
      </c>
      <c r="S17" s="394">
        <f ca="1">IF(COLUMN(Y3Q1_Reference)-COLUMN()&gt;3*'MD - IMP'!$D77,0,OFFSET('IMP HR - Promotions Quarterly'!$AB17,0,(('MD - IMP'!$D77)*3)-(COLUMN(Y3Q1_Reference)-COLUMN()),1,1))</f>
        <v>0</v>
      </c>
      <c r="T17" s="385">
        <f ca="1">IF(COLUMN(Y3Q1_Reference)-COLUMN()&gt;3*'MD - IMP'!$D77,0,OFFSET('IMP HR - Promotions Quarterly'!$AB17,0,(('MD - IMP'!$D77)*3)-(COLUMN(Y3Q1_Reference)-COLUMN()),1,1))</f>
        <v>0</v>
      </c>
      <c r="U17" s="385">
        <f ca="1">IF(COLUMN(Y3Q1_Reference)-COLUMN()&gt;3*'MD - IMP'!$D77,0,OFFSET('IMP HR - Promotions Quarterly'!$AB17,0,(('MD - IMP'!$D77)*3)-(COLUMN(Y3Q1_Reference)-COLUMN()),1,1))</f>
        <v>0</v>
      </c>
      <c r="V17" s="394">
        <f ca="1">IF(COLUMN(Y3Q1_Reference)-COLUMN()&gt;3*'MD - IMP'!$D77,0,OFFSET('IMP HR - Promotions Quarterly'!$AB17,0,(('MD - IMP'!$D77)*3)-(COLUMN(Y3Q1_Reference)-COLUMN()),1,1))</f>
        <v>0</v>
      </c>
      <c r="W17" s="385">
        <f ca="1">IF(COLUMN(Y3Q1_Reference)-COLUMN()&gt;3*'MD - IMP'!$D77,0,OFFSET('IMP HR - Promotions Quarterly'!$AB17,0,(('MD - IMP'!$D77)*3)-(COLUMN(Y3Q1_Reference)-COLUMN()),1,1))</f>
        <v>0</v>
      </c>
      <c r="X17" s="385">
        <f ca="1">IF(COLUMN(Y3Q1_Reference)-COLUMN()&gt;3*'MD - IMP'!$D77,0,OFFSET('IMP HR - Promotions Quarterly'!$AB17,0,(('MD - IMP'!$D77)*3)-(COLUMN(Y3Q1_Reference)-COLUMN()),1,1))</f>
        <v>0</v>
      </c>
      <c r="Y17" s="394">
        <f ca="1">IF(COLUMN(Y3Q1_Reference)-COLUMN()&gt;3*'MD - IMP'!$D77,0,OFFSET('IMP HR - Promotions Quarterly'!$AB17,0,(('MD - IMP'!$D77)*3)-(COLUMN(Y3Q1_Reference)-COLUMN()),1,1))</f>
        <v>0</v>
      </c>
      <c r="Z17" s="385">
        <f ca="1">IF(COLUMN(Y3Q1_Reference)-COLUMN()&gt;3*'MD - IMP'!$D77,0,OFFSET('IMP HR - Promotions Quarterly'!$AB17,0,(('MD - IMP'!$D77)*3)-(COLUMN(Y3Q1_Reference)-COLUMN()),1,1))</f>
        <v>0</v>
      </c>
      <c r="AA17" s="395">
        <f ca="1">IF(COLUMN(Y3Q1_Reference)-COLUMN()&gt;3*'MD - IMP'!$D77,0,OFFSET('IMP HR - Promotions Quarterly'!$AB17,0,(('MD - IMP'!$D77)*3)-(COLUMN(Y3Q1_Reference)-COLUMN()),1,1))</f>
        <v>0</v>
      </c>
      <c r="AB17" s="390">
        <f ca="1">IF(COLUMN(Y3Q1_Reference)-COLUMN()&gt;3*'MD - IMP'!$D77,0,OFFSET('IMP HR - Promotions Quarterly'!$AB17,0,(('MD - IMP'!$D77)*3)-(COLUMN(Y3Q1_Reference)-COLUMN()),1,1))</f>
        <v>0</v>
      </c>
      <c r="AC17" s="385">
        <f ca="1">IF(COLUMN(Y3Q1_Reference)-COLUMN()&gt;3*'MD - IMP'!$D77,0,OFFSET('IMP HR - Promotions Quarterly'!$AB17,0,(('MD - IMP'!$D77)*3)-(COLUMN(Y3Q1_Reference)-COLUMN()),1,1))</f>
        <v>0</v>
      </c>
      <c r="AD17" s="385">
        <f ca="1">IF(COLUMN(Y3Q1_Reference)-COLUMN()&gt;3*'MD - IMP'!$D77,0,OFFSET('IMP HR - Promotions Quarterly'!$AB17,0,(('MD - IMP'!$D77)*3)-(COLUMN(Y3Q1_Reference)-COLUMN()),1,1))</f>
        <v>0</v>
      </c>
      <c r="AE17" s="394">
        <f ca="1">IF(COLUMN(Y3Q1_Reference)-COLUMN()&gt;3*'MD - IMP'!$D77,0,OFFSET('IMP HR - Promotions Quarterly'!$AB17,0,(('MD - IMP'!$D77)*3)-(COLUMN(Y3Q1_Reference)-COLUMN()),1,1))</f>
        <v>0</v>
      </c>
      <c r="AF17" s="385">
        <f ca="1">IF(COLUMN(Y3Q1_Reference)-COLUMN()&gt;3*'MD - IMP'!$D77,0,OFFSET('IMP HR - Promotions Quarterly'!$AB17,0,(('MD - IMP'!$D77)*3)-(COLUMN(Y3Q1_Reference)-COLUMN()),1,1))</f>
        <v>0</v>
      </c>
      <c r="AG17" s="385">
        <f ca="1">IF(COLUMN(Y3Q1_Reference)-COLUMN()&gt;3*'MD - IMP'!$D77,0,OFFSET('IMP HR - Promotions Quarterly'!$AB17,0,(('MD - IMP'!$D77)*3)-(COLUMN(Y3Q1_Reference)-COLUMN()),1,1))</f>
        <v>0</v>
      </c>
      <c r="AH17" s="394">
        <f ca="1">IF(COLUMN(Y3Q1_Reference)-COLUMN()&gt;3*'MD - IMP'!$D77,0,OFFSET('IMP HR - Promotions Quarterly'!$AB17,0,(('MD - IMP'!$D77)*3)-(COLUMN(Y3Q1_Reference)-COLUMN()),1,1))</f>
        <v>0</v>
      </c>
      <c r="AI17" s="385">
        <f ca="1">IF(COLUMN(Y3Q1_Reference)-COLUMN()&gt;3*'MD - IMP'!$D77,0,OFFSET('IMP HR - Promotions Quarterly'!$AB17,0,(('MD - IMP'!$D77)*3)-(COLUMN(Y3Q1_Reference)-COLUMN()),1,1))</f>
        <v>0</v>
      </c>
      <c r="AJ17" s="385">
        <f ca="1">IF(COLUMN(Y3Q1_Reference)-COLUMN()&gt;3*'MD - IMP'!$D77,0,OFFSET('IMP HR - Promotions Quarterly'!$AB17,0,(('MD - IMP'!$D77)*3)-(COLUMN(Y3Q1_Reference)-COLUMN()),1,1))</f>
        <v>0</v>
      </c>
      <c r="AK17" s="394">
        <f ca="1">IF(COLUMN(Y3Q1_Reference)-COLUMN()&gt;3*'MD - IMP'!$D77,0,OFFSET('IMP HR - Promotions Quarterly'!$AB17,0,(('MD - IMP'!$D77)*3)-(COLUMN(Y3Q1_Reference)-COLUMN()),1,1))</f>
        <v>0</v>
      </c>
      <c r="AL17" s="385">
        <f ca="1">IF(COLUMN(Y3Q1_Reference)-COLUMN()&gt;3*'MD - IMP'!$D77,0,OFFSET('IMP HR - Promotions Quarterly'!$AB17,0,(('MD - IMP'!$D77)*3)-(COLUMN(Y3Q1_Reference)-COLUMN()),1,1))</f>
        <v>0</v>
      </c>
      <c r="AM17" s="395">
        <f ca="1">IF(COLUMN(Y3Q1_Reference)-COLUMN()&gt;3*'MD - IMP'!$D77,0,OFFSET('IMP HR - Promotions Quarterly'!$AB17,0,(('MD - IMP'!$D77)*3)-(COLUMN(Y3Q1_Reference)-COLUMN()),1,1))</f>
        <v>0</v>
      </c>
      <c r="AN17" s="390">
        <f ca="1">IF(COLUMN(Y3Q1_Reference)-COLUMN()&gt;3*'MD - IMP'!$D77,0,OFFSET('IMP HR - Promotions Quarterly'!$AB17,0,(('MD - IMP'!$D77)*3)-(COLUMN(Y3Q1_Reference)-COLUMN()),1,1))</f>
        <v>0</v>
      </c>
      <c r="AO17" s="385">
        <f ca="1">IF(COLUMN(Y3Q1_Reference)-COLUMN()&gt;3*'MD - IMP'!$D77,0,OFFSET('IMP HR - Promotions Quarterly'!$AB17,0,(('MD - IMP'!$D77)*3)-(COLUMN(Y3Q1_Reference)-COLUMN()),1,1))</f>
        <v>0</v>
      </c>
      <c r="AP17" s="385">
        <f ca="1">IF(COLUMN(Y3Q1_Reference)-COLUMN()&gt;3*'MD - IMP'!$D77,0,OFFSET('IMP HR - Promotions Quarterly'!$AB17,0,(('MD - IMP'!$D77)*3)-(COLUMN(Y3Q1_Reference)-COLUMN()),1,1))</f>
        <v>0</v>
      </c>
      <c r="AQ17" s="394">
        <f ca="1">IF(COLUMN(Y3Q1_Reference)-COLUMN()&gt;3*'MD - IMP'!$D77,0,OFFSET('IMP HR - Promotions Quarterly'!$AB17,0,(('MD - IMP'!$D77)*3)-(COLUMN(Y3Q1_Reference)-COLUMN()),1,1))</f>
        <v>0</v>
      </c>
      <c r="AR17" s="385">
        <f ca="1">IF(COLUMN(Y3Q1_Reference)-COLUMN()&gt;3*'MD - IMP'!$D77,0,OFFSET('IMP HR - Promotions Quarterly'!$AB17,0,(('MD - IMP'!$D77)*3)-(COLUMN(Y3Q1_Reference)-COLUMN()),1,1))</f>
        <v>0</v>
      </c>
      <c r="AS17" s="385">
        <f ca="1">IF(COLUMN(Y3Q1_Reference)-COLUMN()&gt;3*'MD - IMP'!$D77,0,OFFSET('IMP HR - Promotions Quarterly'!$AB17,0,(('MD - IMP'!$D77)*3)-(COLUMN(Y3Q1_Reference)-COLUMN()),1,1))</f>
        <v>0</v>
      </c>
      <c r="AT17" s="394">
        <f ca="1">IF(COLUMN(Y3Q1_Reference)-COLUMN()&gt;3*'MD - IMP'!$D77,0,OFFSET('IMP HR - Promotions Quarterly'!$AB17,0,(('MD - IMP'!$D77)*3)-(COLUMN(Y3Q1_Reference)-COLUMN()),1,1))</f>
        <v>0</v>
      </c>
      <c r="AU17" s="385">
        <f ca="1">IF(COLUMN(Y3Q1_Reference)-COLUMN()&gt;3*'MD - IMP'!$D77,0,OFFSET('IMP HR - Promotions Quarterly'!$AB17,0,(('MD - IMP'!$D77)*3)-(COLUMN(Y3Q1_Reference)-COLUMN()),1,1))</f>
        <v>0</v>
      </c>
      <c r="AV17" s="385">
        <f ca="1">IF(COLUMN(Y3Q1_Reference)-COLUMN()&gt;3*'MD - IMP'!$D77,0,OFFSET('IMP HR - Promotions Quarterly'!$AB17,0,(('MD - IMP'!$D77)*3)-(COLUMN(Y3Q1_Reference)-COLUMN()),1,1))</f>
        <v>0</v>
      </c>
      <c r="AW17" s="394">
        <f ca="1">IF(COLUMN(Y3Q1_Reference)-COLUMN()&gt;3*'MD - IMP'!$D77,0,OFFSET('IMP HR - Promotions Quarterly'!$AB17,0,(('MD - IMP'!$D77)*3)-(COLUMN(Y3Q1_Reference)-COLUMN()),1,1))</f>
        <v>0</v>
      </c>
      <c r="AX17" s="385">
        <f ca="1">IF(COLUMN(Y3Q1_Reference)-COLUMN()&gt;3*'MD - IMP'!$D77,0,OFFSET('IMP HR - Promotions Quarterly'!$AB17,0,(('MD - IMP'!$D77)*3)-(COLUMN(Y3Q1_Reference)-COLUMN()),1,1))</f>
        <v>0</v>
      </c>
      <c r="AY17" s="395">
        <f ca="1">IF(COLUMN(Y3Q1_Reference)-COLUMN()&gt;3*'MD - IMP'!$D77,0,OFFSET('IMP HR - Promotions Quarterly'!$AB17,0,(('MD - IMP'!$D77)*3)-(COLUMN(Y3Q1_Reference)-COLUMN()),1,1))</f>
        <v>0</v>
      </c>
      <c r="AZ17" s="390">
        <f ca="1">IF(COLUMN(Y3Q1_Reference)-COLUMN()&gt;3*'MD - IMP'!$D77,0,OFFSET('IMP HR - Promotions Quarterly'!$AB17,0,(('MD - IMP'!$D77)*3)-(COLUMN(Y3Q1_Reference)-COLUMN()),1,1))</f>
        <v>1</v>
      </c>
      <c r="BA17" s="385">
        <f ca="1">IF(COLUMN(Y3Q1_Reference)-COLUMN()&gt;3*'MD - IMP'!$D77,0,OFFSET('IMP HR - Promotions Quarterly'!$AB17,0,(('MD - IMP'!$D77)*3)-(COLUMN(Y3Q1_Reference)-COLUMN()),1,1))</f>
        <v>0</v>
      </c>
      <c r="BB17" s="385">
        <f ca="1">IF(COLUMN(Y3Q1_Reference)-COLUMN()&gt;3*'MD - IMP'!$D77,0,OFFSET('IMP HR - Promotions Quarterly'!$AB17,0,(('MD - IMP'!$D77)*3)-(COLUMN(Y3Q1_Reference)-COLUMN()),1,1))</f>
        <v>0</v>
      </c>
      <c r="BC17" s="394">
        <f ca="1">IF(COLUMN(Y3Q1_Reference)-COLUMN()&gt;3*'MD - IMP'!$D77,0,OFFSET('IMP HR - Promotions Quarterly'!$AB17,0,(('MD - IMP'!$D77)*3)-(COLUMN(Y3Q1_Reference)-COLUMN()),1,1))</f>
        <v>0</v>
      </c>
      <c r="BD17" s="385">
        <f ca="1">IF(COLUMN(Y3Q1_Reference)-COLUMN()&gt;3*'MD - IMP'!$D77,0,OFFSET('IMP HR - Promotions Quarterly'!$AB17,0,(('MD - IMP'!$D77)*3)-(COLUMN(Y3Q1_Reference)-COLUMN()),1,1))</f>
        <v>0</v>
      </c>
      <c r="BE17" s="385">
        <f ca="1">IF(COLUMN(Y3Q1_Reference)-COLUMN()&gt;3*'MD - IMP'!$D77,0,OFFSET('IMP HR - Promotions Quarterly'!$AB17,0,(('MD - IMP'!$D77)*3)-(COLUMN(Y3Q1_Reference)-COLUMN()),1,1))</f>
        <v>0</v>
      </c>
      <c r="BF17" s="394">
        <f ca="1">IF(COLUMN(Y3Q1_Reference)-COLUMN()&gt;3*'MD - IMP'!$D77,0,OFFSET('IMP HR - Promotions Quarterly'!$AB17,0,(('MD - IMP'!$D77)*3)-(COLUMN(Y3Q1_Reference)-COLUMN()),1,1))</f>
        <v>0</v>
      </c>
      <c r="BG17" s="385">
        <f ca="1">IF(COLUMN(Y3Q1_Reference)-COLUMN()&gt;3*'MD - IMP'!$D77,0,OFFSET('IMP HR - Promotions Quarterly'!$AB17,0,(('MD - IMP'!$D77)*3)-(COLUMN(Y3Q1_Reference)-COLUMN()),1,1))</f>
        <v>0</v>
      </c>
      <c r="BH17" s="385">
        <f ca="1">IF(COLUMN(Y3Q1_Reference)-COLUMN()&gt;3*'MD - IMP'!$D77,0,OFFSET('IMP HR - Promotions Quarterly'!$AB17,0,(('MD - IMP'!$D77)*3)-(COLUMN(Y3Q1_Reference)-COLUMN()),1,1))</f>
        <v>0</v>
      </c>
      <c r="BI17" s="394">
        <f ca="1">IF(COLUMN(Y3Q1_Reference)-COLUMN()&gt;3*'MD - IMP'!$D77,0,OFFSET('IMP HR - Promotions Quarterly'!$AB17,0,(('MD - IMP'!$D77)*3)-(COLUMN(Y3Q1_Reference)-COLUMN()),1,1))</f>
        <v>0</v>
      </c>
      <c r="BJ17" s="385">
        <f ca="1">IF(COLUMN(Y3Q1_Reference)-COLUMN()&gt;3*'MD - IMP'!$D77,0,OFFSET('IMP HR - Promotions Quarterly'!$AB17,0,(('MD - IMP'!$D77)*3)-(COLUMN(Y3Q1_Reference)-COLUMN()),1,1))</f>
        <v>0</v>
      </c>
      <c r="BK17" s="463">
        <f ca="1">IF(COLUMN(Y3Q1_Reference)-COLUMN()&gt;3*'MD - IMP'!$D77,0,OFFSET('IMP HR - Promotions Quarterly'!$AB17,0,(('MD - IMP'!$D77)*3)-(COLUMN(Y3Q1_Reference)-COLUMN()),1,1))</f>
        <v>0</v>
      </c>
      <c r="BL17" s="482">
        <f ca="1">SUM(D17:BK17)+OFFSET('IMP HR - Promotions Quarterly'!D17,0,(3*'MD - IMP'!$D77),1,1)</f>
        <v>5</v>
      </c>
      <c r="BM17" s="385"/>
      <c r="BN17" s="385"/>
      <c r="BO17" s="394">
        <f ca="1">OFFSET('IMP HR - Promotions Quarterly'!G17,0,(3*'MD - IMP'!$D77),1,1)</f>
        <v>0</v>
      </c>
      <c r="BP17" s="385"/>
      <c r="BQ17" s="385"/>
      <c r="BR17" s="394">
        <f ca="1">OFFSET('IMP HR - Promotions Quarterly'!J17,0,(3*'MD - IMP'!$D77),1,1)</f>
        <v>0</v>
      </c>
      <c r="BS17" s="385">
        <f>'IMP HR - Project Time'!K17</f>
        <v>0</v>
      </c>
      <c r="BT17" s="385">
        <f>'IMP HR - Project Time'!L17</f>
        <v>0</v>
      </c>
      <c r="BU17" s="394">
        <f ca="1">OFFSET('IMP HR - Promotions Quarterly'!M17,0,(3*'MD - IMP'!$D77),1,1)</f>
        <v>0</v>
      </c>
      <c r="BV17" s="385"/>
      <c r="BW17" s="395"/>
      <c r="BX17" s="390">
        <f ca="1">OFFSET('IMP HR - Promotions Quarterly'!P17,0,(3*'MD - IMP'!$D77),1,1)</f>
        <v>0</v>
      </c>
      <c r="BY17" s="385"/>
      <c r="BZ17" s="385"/>
      <c r="CA17" s="394">
        <f ca="1">OFFSET('IMP HR - Promotions Quarterly'!S17,0,(3*'MD - IMP'!$D77),1,1)</f>
        <v>4</v>
      </c>
      <c r="CB17" s="385"/>
      <c r="CC17" s="385"/>
      <c r="CD17" s="394">
        <f ca="1">OFFSET('IMP HR - Promotions Quarterly'!V17,0,(3*'MD - IMP'!$D77),1,1)</f>
        <v>0</v>
      </c>
      <c r="CE17" s="385"/>
      <c r="CF17" s="385"/>
      <c r="CG17" s="394">
        <f ca="1">OFFSET('IMP HR - Promotions Quarterly'!Y17,0,(3*'MD - IMP'!$D77),1,1)</f>
        <v>0</v>
      </c>
      <c r="CH17" s="385"/>
      <c r="CI17" s="468"/>
      <c r="CJ17" s="277">
        <f ca="1">OFFSET('IMP HR - Promotions Quarterly'!AB17,0,(3*'MD - IMP'!$D77),1,1)</f>
        <v>0</v>
      </c>
      <c r="CK17" s="278"/>
      <c r="CL17" s="278"/>
      <c r="CM17" s="279">
        <f ca="1">OFFSET('IMP HR - Promotions Quarterly'!AE17,0,(3*'MD - IMP'!$D77),1,1)</f>
        <v>1</v>
      </c>
      <c r="CN17" s="278"/>
      <c r="CO17" s="278"/>
      <c r="CP17" s="279">
        <f ca="1">OFFSET('IMP HR - Promotions Quarterly'!AH17,0,(3*'MD - IMP'!$D77),1,1)</f>
        <v>0</v>
      </c>
      <c r="CQ17" s="278"/>
      <c r="CR17" s="278"/>
      <c r="CS17" s="279">
        <f ca="1">OFFSET('IMP HR - Promotions Quarterly'!AK17,0,(3*'MD - IMP'!$D77),1,1)</f>
        <v>0</v>
      </c>
      <c r="CT17" s="278"/>
      <c r="CU17" s="280"/>
      <c r="CV17" s="277">
        <f ca="1">OFFSET('IMP HR - Promotions Quarterly'!AN17,0,(3*'MD - IMP'!$D77),1,1)</f>
        <v>0</v>
      </c>
      <c r="CW17" s="278"/>
      <c r="CX17" s="278"/>
      <c r="CY17" s="279">
        <f ca="1">OFFSET('IMP HR - Promotions Quarterly'!AQ17,0,(3*'MD - IMP'!$D77),1,1)</f>
        <v>0</v>
      </c>
      <c r="CZ17" s="278"/>
      <c r="DA17" s="278"/>
      <c r="DB17" s="279">
        <f ca="1">OFFSET('IMP HR - Promotions Quarterly'!AT17,0,(3*'MD - IMP'!$D77),1,1)</f>
        <v>0</v>
      </c>
      <c r="DC17" s="278"/>
      <c r="DD17" s="278"/>
      <c r="DE17" s="279">
        <f ca="1">OFFSET('IMP HR - Promotions Quarterly'!AW17,0,(3*'MD - IMP'!$D77),1,1)</f>
        <v>0</v>
      </c>
      <c r="DF17" s="278"/>
      <c r="DG17" s="280"/>
      <c r="DH17" s="277">
        <f ca="1">OFFSET('IMP HR - Promotions Quarterly'!AZ17,0,(3*'MD - IMP'!$D77),1,1)</f>
        <v>0</v>
      </c>
      <c r="DI17" s="278"/>
      <c r="DJ17" s="278"/>
      <c r="DK17" s="279">
        <f ca="1">OFFSET('IMP HR - Promotions Quarterly'!BC17,0,(3*'MD - IMP'!$D77),1,1)</f>
        <v>0</v>
      </c>
      <c r="DL17" s="278"/>
      <c r="DM17" s="278"/>
      <c r="DN17" s="279">
        <f ca="1">OFFSET('IMP HR - Promotions Quarterly'!BF17,0,(3*'MD - IMP'!$D77),1,1)</f>
        <v>0</v>
      </c>
      <c r="DO17" s="278"/>
      <c r="DP17" s="278"/>
      <c r="DQ17" s="279">
        <f ca="1">OFFSET('IMP HR - Promotions Quarterly'!BI17,0,(3*'MD - IMP'!$D77),1,1)</f>
        <v>0</v>
      </c>
      <c r="DR17" s="278"/>
      <c r="DS17" s="280"/>
      <c r="DT17" s="277">
        <f ca="1">OFFSET('IMP HR - Promotions Quarterly'!BL17,0,(3*'MD - IMP'!$D77),1,1)</f>
        <v>0</v>
      </c>
      <c r="DU17" s="278"/>
      <c r="DV17" s="278"/>
      <c r="DW17" s="279">
        <f ca="1">OFFSET('IMP HR - Promotions Quarterly'!BO17,0,(3*'MD - IMP'!$D77),1,1)</f>
        <v>0</v>
      </c>
      <c r="DX17" s="278"/>
      <c r="DY17" s="278"/>
      <c r="DZ17" s="279">
        <f ca="1">OFFSET('IMP HR - Promotions Quarterly'!BR17,0,(3*'MD - IMP'!$D77),1,1)</f>
        <v>0</v>
      </c>
      <c r="EA17" s="278"/>
      <c r="EB17" s="278"/>
      <c r="EC17" s="279">
        <f ca="1">OFFSET('IMP HR - Promotions Quarterly'!BU17,0,(3*'MD - IMP'!$D77),1,1)</f>
        <v>0</v>
      </c>
      <c r="ED17" s="278"/>
      <c r="EE17" s="280"/>
      <c r="EF17" s="277">
        <f ca="1">OFFSET('IMP HR - Promotions Quarterly'!BX17,0,(3*'MD - IMP'!$D77),1,1)</f>
        <v>0</v>
      </c>
      <c r="EG17" s="278"/>
      <c r="EH17" s="278"/>
      <c r="EI17" s="279">
        <f ca="1">OFFSET('IMP HR - Promotions Quarterly'!CA17,0,(3*'MD - IMP'!$D77),1,1)</f>
        <v>0</v>
      </c>
      <c r="EJ17" s="278"/>
      <c r="EK17" s="278"/>
      <c r="EL17" s="279">
        <f ca="1">OFFSET('IMP HR - Promotions Quarterly'!CD17,0,(3*'MD - IMP'!$D77),1,1)</f>
        <v>0</v>
      </c>
      <c r="EM17" s="278"/>
      <c r="EN17" s="278"/>
      <c r="EO17" s="279">
        <f ca="1">OFFSET('IMP HR - Promotions Quarterly'!CG17,0,(3*'MD - IMP'!$D77),1,1)</f>
        <v>0</v>
      </c>
      <c r="EP17" s="278"/>
      <c r="EQ17" s="280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  <c r="GH17" s="15"/>
      <c r="GK17" s="15"/>
      <c r="GM17" s="17"/>
      <c r="GN17" s="16"/>
      <c r="GQ17" s="15"/>
      <c r="GT17" s="15"/>
      <c r="GW17" s="15"/>
      <c r="GY17" s="17"/>
      <c r="GZ17" s="16"/>
      <c r="HC17" s="15"/>
      <c r="HF17" s="15"/>
      <c r="HI17" s="15"/>
      <c r="HK17" s="17"/>
      <c r="HL17" s="16"/>
      <c r="HO17" s="15"/>
      <c r="HR17" s="15"/>
      <c r="HU17" s="15"/>
      <c r="HW17" s="17"/>
      <c r="HX17" s="16"/>
      <c r="IA17" s="15"/>
      <c r="ID17" s="15"/>
      <c r="IG17" s="15"/>
      <c r="II17" s="17"/>
      <c r="IJ17" s="16"/>
      <c r="IM17" s="15"/>
    </row>
    <row r="18" spans="2:247" x14ac:dyDescent="0.25">
      <c r="B18" s="11" t="str">
        <f>'MD - IMP'!B78</f>
        <v>OP-SI</v>
      </c>
      <c r="C18" s="17"/>
      <c r="D18" s="390">
        <f ca="1">IF(COLUMN(Y3Q1_Reference)-COLUMN()&gt;3*'MD - IMP'!$D78,0,OFFSET('IMP HR - Promotions Quarterly'!$AB18,0,(('MD - IMP'!$D78)*3)-(COLUMN(Y3Q1_Reference)-COLUMN()),1,1))</f>
        <v>0</v>
      </c>
      <c r="E18" s="385">
        <f ca="1">IF(COLUMN(Y3Q1_Reference)-COLUMN()&gt;3*'MD - IMP'!$D78,0,OFFSET('IMP HR - Promotions Quarterly'!$AB18,0,(('MD - IMP'!$D78)*3)-(COLUMN(Y3Q1_Reference)-COLUMN()),1,1))</f>
        <v>0</v>
      </c>
      <c r="F18" s="385">
        <f ca="1">IF(COLUMN(Y3Q1_Reference)-COLUMN()&gt;3*'MD - IMP'!$D78,0,OFFSET('IMP HR - Promotions Quarterly'!$AB18,0,(('MD - IMP'!$D78)*3)-(COLUMN(Y3Q1_Reference)-COLUMN()),1,1))</f>
        <v>0</v>
      </c>
      <c r="G18" s="394">
        <f ca="1">IF(COLUMN(Y3Q1_Reference)-COLUMN()&gt;3*'MD - IMP'!$D78,0,OFFSET('IMP HR - Promotions Quarterly'!$AB18,0,(('MD - IMP'!$D78)*3)-(COLUMN(Y3Q1_Reference)-COLUMN()),1,1))</f>
        <v>0</v>
      </c>
      <c r="H18" s="385">
        <f ca="1">IF(COLUMN(Y3Q1_Reference)-COLUMN()&gt;3*'MD - IMP'!$D78,0,OFFSET('IMP HR - Promotions Quarterly'!$AB18,0,(('MD - IMP'!$D78)*3)-(COLUMN(Y3Q1_Reference)-COLUMN()),1,1))</f>
        <v>0</v>
      </c>
      <c r="I18" s="385">
        <f ca="1">IF(COLUMN(Y3Q1_Reference)-COLUMN()&gt;3*'MD - IMP'!$D78,0,OFFSET('IMP HR - Promotions Quarterly'!$AB18,0,(('MD - IMP'!$D78)*3)-(COLUMN(Y3Q1_Reference)-COLUMN()),1,1))</f>
        <v>0</v>
      </c>
      <c r="J18" s="394">
        <f ca="1">IF(COLUMN(Y3Q1_Reference)-COLUMN()&gt;3*'MD - IMP'!$D78,0,OFFSET('IMP HR - Promotions Quarterly'!$AB18,0,(('MD - IMP'!$D78)*3)-(COLUMN(Y3Q1_Reference)-COLUMN()),1,1))</f>
        <v>0</v>
      </c>
      <c r="K18" s="385">
        <f ca="1">IF(COLUMN(Y3Q1_Reference)-COLUMN()&gt;3*'MD - IMP'!$D78,0,OFFSET('IMP HR - Promotions Quarterly'!$AB18,0,(('MD - IMP'!$D78)*3)-(COLUMN(Y3Q1_Reference)-COLUMN()),1,1))</f>
        <v>0</v>
      </c>
      <c r="L18" s="385">
        <f ca="1">IF(COLUMN(Y3Q1_Reference)-COLUMN()&gt;3*'MD - IMP'!$D78,0,OFFSET('IMP HR - Promotions Quarterly'!$AB18,0,(('MD - IMP'!$D78)*3)-(COLUMN(Y3Q1_Reference)-COLUMN()),1,1))</f>
        <v>0</v>
      </c>
      <c r="M18" s="394">
        <f ca="1">IF(COLUMN(Y3Q1_Reference)-COLUMN()&gt;3*'MD - IMP'!$D78,0,OFFSET('IMP HR - Promotions Quarterly'!$AB18,0,(('MD - IMP'!$D78)*3)-(COLUMN(Y3Q1_Reference)-COLUMN()),1,1))</f>
        <v>0</v>
      </c>
      <c r="N18" s="385">
        <f ca="1">IF(COLUMN(Y3Q1_Reference)-COLUMN()&gt;3*'MD - IMP'!$D78,0,OFFSET('IMP HR - Promotions Quarterly'!$AB18,0,(('MD - IMP'!$D78)*3)-(COLUMN(Y3Q1_Reference)-COLUMN()),1,1))</f>
        <v>0</v>
      </c>
      <c r="O18" s="395">
        <f ca="1">IF(COLUMN(Y3Q1_Reference)-COLUMN()&gt;3*'MD - IMP'!$D78,0,OFFSET('IMP HR - Promotions Quarterly'!$AB18,0,(('MD - IMP'!$D78)*3)-(COLUMN(Y3Q1_Reference)-COLUMN()),1,1))</f>
        <v>0</v>
      </c>
      <c r="P18" s="390">
        <f ca="1">IF(COLUMN(Y3Q1_Reference)-COLUMN()&gt;3*'MD - IMP'!$D78,0,OFFSET('IMP HR - Promotions Quarterly'!$AB18,0,(('MD - IMP'!$D78)*3)-(COLUMN(Y3Q1_Reference)-COLUMN()),1,1))</f>
        <v>0</v>
      </c>
      <c r="Q18" s="385">
        <f ca="1">IF(COLUMN(Y3Q1_Reference)-COLUMN()&gt;3*'MD - IMP'!$D78,0,OFFSET('IMP HR - Promotions Quarterly'!$AB18,0,(('MD - IMP'!$D78)*3)-(COLUMN(Y3Q1_Reference)-COLUMN()),1,1))</f>
        <v>0</v>
      </c>
      <c r="R18" s="385">
        <f ca="1">IF(COLUMN(Y3Q1_Reference)-COLUMN()&gt;3*'MD - IMP'!$D78,0,OFFSET('IMP HR - Promotions Quarterly'!$AB18,0,(('MD - IMP'!$D78)*3)-(COLUMN(Y3Q1_Reference)-COLUMN()),1,1))</f>
        <v>0</v>
      </c>
      <c r="S18" s="394">
        <f ca="1">IF(COLUMN(Y3Q1_Reference)-COLUMN()&gt;3*'MD - IMP'!$D78,0,OFFSET('IMP HR - Promotions Quarterly'!$AB18,0,(('MD - IMP'!$D78)*3)-(COLUMN(Y3Q1_Reference)-COLUMN()),1,1))</f>
        <v>0</v>
      </c>
      <c r="T18" s="385">
        <f ca="1">IF(COLUMN(Y3Q1_Reference)-COLUMN()&gt;3*'MD - IMP'!$D78,0,OFFSET('IMP HR - Promotions Quarterly'!$AB18,0,(('MD - IMP'!$D78)*3)-(COLUMN(Y3Q1_Reference)-COLUMN()),1,1))</f>
        <v>0</v>
      </c>
      <c r="U18" s="385">
        <f ca="1">IF(COLUMN(Y3Q1_Reference)-COLUMN()&gt;3*'MD - IMP'!$D78,0,OFFSET('IMP HR - Promotions Quarterly'!$AB18,0,(('MD - IMP'!$D78)*3)-(COLUMN(Y3Q1_Reference)-COLUMN()),1,1))</f>
        <v>0</v>
      </c>
      <c r="V18" s="394">
        <f ca="1">IF(COLUMN(Y3Q1_Reference)-COLUMN()&gt;3*'MD - IMP'!$D78,0,OFFSET('IMP HR - Promotions Quarterly'!$AB18,0,(('MD - IMP'!$D78)*3)-(COLUMN(Y3Q1_Reference)-COLUMN()),1,1))</f>
        <v>0</v>
      </c>
      <c r="W18" s="385">
        <f ca="1">IF(COLUMN(Y3Q1_Reference)-COLUMN()&gt;3*'MD - IMP'!$D78,0,OFFSET('IMP HR - Promotions Quarterly'!$AB18,0,(('MD - IMP'!$D78)*3)-(COLUMN(Y3Q1_Reference)-COLUMN()),1,1))</f>
        <v>0</v>
      </c>
      <c r="X18" s="385">
        <f ca="1">IF(COLUMN(Y3Q1_Reference)-COLUMN()&gt;3*'MD - IMP'!$D78,0,OFFSET('IMP HR - Promotions Quarterly'!$AB18,0,(('MD - IMP'!$D78)*3)-(COLUMN(Y3Q1_Reference)-COLUMN()),1,1))</f>
        <v>0</v>
      </c>
      <c r="Y18" s="394">
        <f ca="1">IF(COLUMN(Y3Q1_Reference)-COLUMN()&gt;3*'MD - IMP'!$D78,0,OFFSET('IMP HR - Promotions Quarterly'!$AB18,0,(('MD - IMP'!$D78)*3)-(COLUMN(Y3Q1_Reference)-COLUMN()),1,1))</f>
        <v>0</v>
      </c>
      <c r="Z18" s="385">
        <f ca="1">IF(COLUMN(Y3Q1_Reference)-COLUMN()&gt;3*'MD - IMP'!$D78,0,OFFSET('IMP HR - Promotions Quarterly'!$AB18,0,(('MD - IMP'!$D78)*3)-(COLUMN(Y3Q1_Reference)-COLUMN()),1,1))</f>
        <v>0</v>
      </c>
      <c r="AA18" s="395">
        <f ca="1">IF(COLUMN(Y3Q1_Reference)-COLUMN()&gt;3*'MD - IMP'!$D78,0,OFFSET('IMP HR - Promotions Quarterly'!$AB18,0,(('MD - IMP'!$D78)*3)-(COLUMN(Y3Q1_Reference)-COLUMN()),1,1))</f>
        <v>0</v>
      </c>
      <c r="AB18" s="390">
        <f ca="1">IF(COLUMN(Y3Q1_Reference)-COLUMN()&gt;3*'MD - IMP'!$D78,0,OFFSET('IMP HR - Promotions Quarterly'!$AB18,0,(('MD - IMP'!$D78)*3)-(COLUMN(Y3Q1_Reference)-COLUMN()),1,1))</f>
        <v>0</v>
      </c>
      <c r="AC18" s="385">
        <f ca="1">IF(COLUMN(Y3Q1_Reference)-COLUMN()&gt;3*'MD - IMP'!$D78,0,OFFSET('IMP HR - Promotions Quarterly'!$AB18,0,(('MD - IMP'!$D78)*3)-(COLUMN(Y3Q1_Reference)-COLUMN()),1,1))</f>
        <v>0</v>
      </c>
      <c r="AD18" s="385">
        <f ca="1">IF(COLUMN(Y3Q1_Reference)-COLUMN()&gt;3*'MD - IMP'!$D78,0,OFFSET('IMP HR - Promotions Quarterly'!$AB18,0,(('MD - IMP'!$D78)*3)-(COLUMN(Y3Q1_Reference)-COLUMN()),1,1))</f>
        <v>0</v>
      </c>
      <c r="AE18" s="394">
        <f ca="1">IF(COLUMN(Y3Q1_Reference)-COLUMN()&gt;3*'MD - IMP'!$D78,0,OFFSET('IMP HR - Promotions Quarterly'!$AB18,0,(('MD - IMP'!$D78)*3)-(COLUMN(Y3Q1_Reference)-COLUMN()),1,1))</f>
        <v>0</v>
      </c>
      <c r="AF18" s="385">
        <f ca="1">IF(COLUMN(Y3Q1_Reference)-COLUMN()&gt;3*'MD - IMP'!$D78,0,OFFSET('IMP HR - Promotions Quarterly'!$AB18,0,(('MD - IMP'!$D78)*3)-(COLUMN(Y3Q1_Reference)-COLUMN()),1,1))</f>
        <v>0</v>
      </c>
      <c r="AG18" s="385">
        <f ca="1">IF(COLUMN(Y3Q1_Reference)-COLUMN()&gt;3*'MD - IMP'!$D78,0,OFFSET('IMP HR - Promotions Quarterly'!$AB18,0,(('MD - IMP'!$D78)*3)-(COLUMN(Y3Q1_Reference)-COLUMN()),1,1))</f>
        <v>0</v>
      </c>
      <c r="AH18" s="394">
        <f ca="1">IF(COLUMN(Y3Q1_Reference)-COLUMN()&gt;3*'MD - IMP'!$D78,0,OFFSET('IMP HR - Promotions Quarterly'!$AB18,0,(('MD - IMP'!$D78)*3)-(COLUMN(Y3Q1_Reference)-COLUMN()),1,1))</f>
        <v>0</v>
      </c>
      <c r="AI18" s="385">
        <f ca="1">IF(COLUMN(Y3Q1_Reference)-COLUMN()&gt;3*'MD - IMP'!$D78,0,OFFSET('IMP HR - Promotions Quarterly'!$AB18,0,(('MD - IMP'!$D78)*3)-(COLUMN(Y3Q1_Reference)-COLUMN()),1,1))</f>
        <v>0</v>
      </c>
      <c r="AJ18" s="385">
        <f ca="1">IF(COLUMN(Y3Q1_Reference)-COLUMN()&gt;3*'MD - IMP'!$D78,0,OFFSET('IMP HR - Promotions Quarterly'!$AB18,0,(('MD - IMP'!$D78)*3)-(COLUMN(Y3Q1_Reference)-COLUMN()),1,1))</f>
        <v>0</v>
      </c>
      <c r="AK18" s="394">
        <f ca="1">IF(COLUMN(Y3Q1_Reference)-COLUMN()&gt;3*'MD - IMP'!$D78,0,OFFSET('IMP HR - Promotions Quarterly'!$AB18,0,(('MD - IMP'!$D78)*3)-(COLUMN(Y3Q1_Reference)-COLUMN()),1,1))</f>
        <v>0</v>
      </c>
      <c r="AL18" s="385">
        <f ca="1">IF(COLUMN(Y3Q1_Reference)-COLUMN()&gt;3*'MD - IMP'!$D78,0,OFFSET('IMP HR - Promotions Quarterly'!$AB18,0,(('MD - IMP'!$D78)*3)-(COLUMN(Y3Q1_Reference)-COLUMN()),1,1))</f>
        <v>0</v>
      </c>
      <c r="AM18" s="395">
        <f ca="1">IF(COLUMN(Y3Q1_Reference)-COLUMN()&gt;3*'MD - IMP'!$D78,0,OFFSET('IMP HR - Promotions Quarterly'!$AB18,0,(('MD - IMP'!$D78)*3)-(COLUMN(Y3Q1_Reference)-COLUMN()),1,1))</f>
        <v>0</v>
      </c>
      <c r="AN18" s="390">
        <f ca="1">IF(COLUMN(Y3Q1_Reference)-COLUMN()&gt;3*'MD - IMP'!$D78,0,OFFSET('IMP HR - Promotions Quarterly'!$AB18,0,(('MD - IMP'!$D78)*3)-(COLUMN(Y3Q1_Reference)-COLUMN()),1,1))</f>
        <v>0</v>
      </c>
      <c r="AO18" s="385">
        <f ca="1">IF(COLUMN(Y3Q1_Reference)-COLUMN()&gt;3*'MD - IMP'!$D78,0,OFFSET('IMP HR - Promotions Quarterly'!$AB18,0,(('MD - IMP'!$D78)*3)-(COLUMN(Y3Q1_Reference)-COLUMN()),1,1))</f>
        <v>0</v>
      </c>
      <c r="AP18" s="385">
        <f ca="1">IF(COLUMN(Y3Q1_Reference)-COLUMN()&gt;3*'MD - IMP'!$D78,0,OFFSET('IMP HR - Promotions Quarterly'!$AB18,0,(('MD - IMP'!$D78)*3)-(COLUMN(Y3Q1_Reference)-COLUMN()),1,1))</f>
        <v>0</v>
      </c>
      <c r="AQ18" s="394">
        <f ca="1">IF(COLUMN(Y3Q1_Reference)-COLUMN()&gt;3*'MD - IMP'!$D78,0,OFFSET('IMP HR - Promotions Quarterly'!$AB18,0,(('MD - IMP'!$D78)*3)-(COLUMN(Y3Q1_Reference)-COLUMN()),1,1))</f>
        <v>0</v>
      </c>
      <c r="AR18" s="385">
        <f ca="1">IF(COLUMN(Y3Q1_Reference)-COLUMN()&gt;3*'MD - IMP'!$D78,0,OFFSET('IMP HR - Promotions Quarterly'!$AB18,0,(('MD - IMP'!$D78)*3)-(COLUMN(Y3Q1_Reference)-COLUMN()),1,1))</f>
        <v>0</v>
      </c>
      <c r="AS18" s="385">
        <f ca="1">IF(COLUMN(Y3Q1_Reference)-COLUMN()&gt;3*'MD - IMP'!$D78,0,OFFSET('IMP HR - Promotions Quarterly'!$AB18,0,(('MD - IMP'!$D78)*3)-(COLUMN(Y3Q1_Reference)-COLUMN()),1,1))</f>
        <v>0</v>
      </c>
      <c r="AT18" s="394">
        <f ca="1">IF(COLUMN(Y3Q1_Reference)-COLUMN()&gt;3*'MD - IMP'!$D78,0,OFFSET('IMP HR - Promotions Quarterly'!$AB18,0,(('MD - IMP'!$D78)*3)-(COLUMN(Y3Q1_Reference)-COLUMN()),1,1))</f>
        <v>0</v>
      </c>
      <c r="AU18" s="385">
        <f ca="1">IF(COLUMN(Y3Q1_Reference)-COLUMN()&gt;3*'MD - IMP'!$D78,0,OFFSET('IMP HR - Promotions Quarterly'!$AB18,0,(('MD - IMP'!$D78)*3)-(COLUMN(Y3Q1_Reference)-COLUMN()),1,1))</f>
        <v>0</v>
      </c>
      <c r="AV18" s="385">
        <f ca="1">IF(COLUMN(Y3Q1_Reference)-COLUMN()&gt;3*'MD - IMP'!$D78,0,OFFSET('IMP HR - Promotions Quarterly'!$AB18,0,(('MD - IMP'!$D78)*3)-(COLUMN(Y3Q1_Reference)-COLUMN()),1,1))</f>
        <v>0</v>
      </c>
      <c r="AW18" s="394">
        <f ca="1">IF(COLUMN(Y3Q1_Reference)-COLUMN()&gt;3*'MD - IMP'!$D78,0,OFFSET('IMP HR - Promotions Quarterly'!$AB18,0,(('MD - IMP'!$D78)*3)-(COLUMN(Y3Q1_Reference)-COLUMN()),1,1))</f>
        <v>0</v>
      </c>
      <c r="AX18" s="385">
        <f ca="1">IF(COLUMN(Y3Q1_Reference)-COLUMN()&gt;3*'MD - IMP'!$D78,0,OFFSET('IMP HR - Promotions Quarterly'!$AB18,0,(('MD - IMP'!$D78)*3)-(COLUMN(Y3Q1_Reference)-COLUMN()),1,1))</f>
        <v>0</v>
      </c>
      <c r="AY18" s="395">
        <f ca="1">IF(COLUMN(Y3Q1_Reference)-COLUMN()&gt;3*'MD - IMP'!$D78,0,OFFSET('IMP HR - Promotions Quarterly'!$AB18,0,(('MD - IMP'!$D78)*3)-(COLUMN(Y3Q1_Reference)-COLUMN()),1,1))</f>
        <v>0</v>
      </c>
      <c r="AZ18" s="390">
        <f ca="1">IF(COLUMN(Y3Q1_Reference)-COLUMN()&gt;3*'MD - IMP'!$D78,0,OFFSET('IMP HR - Promotions Quarterly'!$AB18,0,(('MD - IMP'!$D78)*3)-(COLUMN(Y3Q1_Reference)-COLUMN()),1,1))</f>
        <v>0</v>
      </c>
      <c r="BA18" s="385">
        <f ca="1">IF(COLUMN(Y3Q1_Reference)-COLUMN()&gt;3*'MD - IMP'!$D78,0,OFFSET('IMP HR - Promotions Quarterly'!$AB18,0,(('MD - IMP'!$D78)*3)-(COLUMN(Y3Q1_Reference)-COLUMN()),1,1))</f>
        <v>0</v>
      </c>
      <c r="BB18" s="385">
        <f ca="1">IF(COLUMN(Y3Q1_Reference)-COLUMN()&gt;3*'MD - IMP'!$D78,0,OFFSET('IMP HR - Promotions Quarterly'!$AB18,0,(('MD - IMP'!$D78)*3)-(COLUMN(Y3Q1_Reference)-COLUMN()),1,1))</f>
        <v>0</v>
      </c>
      <c r="BC18" s="394">
        <f ca="1">IF(COLUMN(Y3Q1_Reference)-COLUMN()&gt;3*'MD - IMP'!$D78,0,OFFSET('IMP HR - Promotions Quarterly'!$AB18,0,(('MD - IMP'!$D78)*3)-(COLUMN(Y3Q1_Reference)-COLUMN()),1,1))</f>
        <v>0</v>
      </c>
      <c r="BD18" s="385">
        <f ca="1">IF(COLUMN(Y3Q1_Reference)-COLUMN()&gt;3*'MD - IMP'!$D78,0,OFFSET('IMP HR - Promotions Quarterly'!$AB18,0,(('MD - IMP'!$D78)*3)-(COLUMN(Y3Q1_Reference)-COLUMN()),1,1))</f>
        <v>0</v>
      </c>
      <c r="BE18" s="385">
        <f ca="1">IF(COLUMN(Y3Q1_Reference)-COLUMN()&gt;3*'MD - IMP'!$D78,0,OFFSET('IMP HR - Promotions Quarterly'!$AB18,0,(('MD - IMP'!$D78)*3)-(COLUMN(Y3Q1_Reference)-COLUMN()),1,1))</f>
        <v>0</v>
      </c>
      <c r="BF18" s="394">
        <f ca="1">IF(COLUMN(Y3Q1_Reference)-COLUMN()&gt;3*'MD - IMP'!$D78,0,OFFSET('IMP HR - Promotions Quarterly'!$AB18,0,(('MD - IMP'!$D78)*3)-(COLUMN(Y3Q1_Reference)-COLUMN()),1,1))</f>
        <v>0</v>
      </c>
      <c r="BG18" s="385">
        <f ca="1">IF(COLUMN(Y3Q1_Reference)-COLUMN()&gt;3*'MD - IMP'!$D78,0,OFFSET('IMP HR - Promotions Quarterly'!$AB18,0,(('MD - IMP'!$D78)*3)-(COLUMN(Y3Q1_Reference)-COLUMN()),1,1))</f>
        <v>0</v>
      </c>
      <c r="BH18" s="385">
        <f ca="1">IF(COLUMN(Y3Q1_Reference)-COLUMN()&gt;3*'MD - IMP'!$D78,0,OFFSET('IMP HR - Promotions Quarterly'!$AB18,0,(('MD - IMP'!$D78)*3)-(COLUMN(Y3Q1_Reference)-COLUMN()),1,1))</f>
        <v>0</v>
      </c>
      <c r="BI18" s="394">
        <f ca="1">IF(COLUMN(Y3Q1_Reference)-COLUMN()&gt;3*'MD - IMP'!$D78,0,OFFSET('IMP HR - Promotions Quarterly'!$AB18,0,(('MD - IMP'!$D78)*3)-(COLUMN(Y3Q1_Reference)-COLUMN()),1,1))</f>
        <v>0</v>
      </c>
      <c r="BJ18" s="385">
        <f ca="1">IF(COLUMN(Y3Q1_Reference)-COLUMN()&gt;3*'MD - IMP'!$D78,0,OFFSET('IMP HR - Promotions Quarterly'!$AB18,0,(('MD - IMP'!$D78)*3)-(COLUMN(Y3Q1_Reference)-COLUMN()),1,1))</f>
        <v>0</v>
      </c>
      <c r="BK18" s="463">
        <f ca="1">IF(COLUMN(Y3Q1_Reference)-COLUMN()&gt;3*'MD - IMP'!$D78,0,OFFSET('IMP HR - Promotions Quarterly'!$AB18,0,(('MD - IMP'!$D78)*3)-(COLUMN(Y3Q1_Reference)-COLUMN()),1,1))</f>
        <v>0</v>
      </c>
      <c r="BL18" s="482">
        <f ca="1">SUM(D18:BK18)+OFFSET('IMP HR - Promotions Quarterly'!D18,0,(3*'MD - IMP'!$D78),1,1)</f>
        <v>1</v>
      </c>
      <c r="BM18" s="385"/>
      <c r="BN18" s="385"/>
      <c r="BO18" s="394">
        <f ca="1">OFFSET('IMP HR - Promotions Quarterly'!G18,0,(3*'MD - IMP'!$D78),1,1)</f>
        <v>0</v>
      </c>
      <c r="BP18" s="385"/>
      <c r="BQ18" s="385"/>
      <c r="BR18" s="394">
        <f ca="1">OFFSET('IMP HR - Promotions Quarterly'!J18,0,(3*'MD - IMP'!$D78),1,1)</f>
        <v>0</v>
      </c>
      <c r="BS18" s="385">
        <f>'IMP HR - Project Time'!K18</f>
        <v>0</v>
      </c>
      <c r="BT18" s="385">
        <f>'IMP HR - Project Time'!L18</f>
        <v>0</v>
      </c>
      <c r="BU18" s="394">
        <f ca="1">OFFSET('IMP HR - Promotions Quarterly'!M18,0,(3*'MD - IMP'!$D78),1,1)</f>
        <v>0</v>
      </c>
      <c r="BV18" s="385"/>
      <c r="BW18" s="395"/>
      <c r="BX18" s="390">
        <f ca="1">OFFSET('IMP HR - Promotions Quarterly'!P18,0,(3*'MD - IMP'!$D78),1,1)</f>
        <v>4</v>
      </c>
      <c r="BY18" s="385"/>
      <c r="BZ18" s="385"/>
      <c r="CA18" s="394">
        <f ca="1">OFFSET('IMP HR - Promotions Quarterly'!S18,0,(3*'MD - IMP'!$D78),1,1)</f>
        <v>0</v>
      </c>
      <c r="CB18" s="385"/>
      <c r="CC18" s="385"/>
      <c r="CD18" s="394">
        <f ca="1">OFFSET('IMP HR - Promotions Quarterly'!V18,0,(3*'MD - IMP'!$D78),1,1)</f>
        <v>0</v>
      </c>
      <c r="CE18" s="385"/>
      <c r="CF18" s="385"/>
      <c r="CG18" s="394">
        <f ca="1">OFFSET('IMP HR - Promotions Quarterly'!Y18,0,(3*'MD - IMP'!$D78),1,1)</f>
        <v>0</v>
      </c>
      <c r="CH18" s="385"/>
      <c r="CI18" s="468"/>
      <c r="CJ18" s="277">
        <f ca="1">OFFSET('IMP HR - Promotions Quarterly'!AB18,0,(3*'MD - IMP'!$D78),1,1)</f>
        <v>1</v>
      </c>
      <c r="CK18" s="278"/>
      <c r="CL18" s="278"/>
      <c r="CM18" s="279">
        <f ca="1">OFFSET('IMP HR - Promotions Quarterly'!AE18,0,(3*'MD - IMP'!$D78),1,1)</f>
        <v>6</v>
      </c>
      <c r="CN18" s="278"/>
      <c r="CO18" s="278"/>
      <c r="CP18" s="279">
        <f ca="1">OFFSET('IMP HR - Promotions Quarterly'!AH18,0,(3*'MD - IMP'!$D78),1,1)</f>
        <v>0</v>
      </c>
      <c r="CQ18" s="278"/>
      <c r="CR18" s="278"/>
      <c r="CS18" s="279">
        <f ca="1">OFFSET('IMP HR - Promotions Quarterly'!AK18,0,(3*'MD - IMP'!$D78),1,1)</f>
        <v>0</v>
      </c>
      <c r="CT18" s="278"/>
      <c r="CU18" s="280"/>
      <c r="CV18" s="277">
        <f ca="1">OFFSET('IMP HR - Promotions Quarterly'!AN18,0,(3*'MD - IMP'!$D78),1,1)</f>
        <v>0</v>
      </c>
      <c r="CW18" s="278"/>
      <c r="CX18" s="278"/>
      <c r="CY18" s="279">
        <f ca="1">OFFSET('IMP HR - Promotions Quarterly'!AQ18,0,(3*'MD - IMP'!$D78),1,1)</f>
        <v>4</v>
      </c>
      <c r="CZ18" s="278"/>
      <c r="DA18" s="278"/>
      <c r="DB18" s="279">
        <f ca="1">OFFSET('IMP HR - Promotions Quarterly'!AT18,0,(3*'MD - IMP'!$D78),1,1)</f>
        <v>1</v>
      </c>
      <c r="DC18" s="278"/>
      <c r="DD18" s="278"/>
      <c r="DE18" s="279">
        <f ca="1">OFFSET('IMP HR - Promotions Quarterly'!AW18,0,(3*'MD - IMP'!$D78),1,1)</f>
        <v>1</v>
      </c>
      <c r="DF18" s="278"/>
      <c r="DG18" s="280"/>
      <c r="DH18" s="277">
        <f ca="1">OFFSET('IMP HR - Promotions Quarterly'!AZ18,0,(3*'MD - IMP'!$D78),1,1)</f>
        <v>1</v>
      </c>
      <c r="DI18" s="278"/>
      <c r="DJ18" s="278"/>
      <c r="DK18" s="279">
        <f ca="1">OFFSET('IMP HR - Promotions Quarterly'!BC18,0,(3*'MD - IMP'!$D78),1,1)</f>
        <v>0</v>
      </c>
      <c r="DL18" s="278"/>
      <c r="DM18" s="278"/>
      <c r="DN18" s="279">
        <f ca="1">OFFSET('IMP HR - Promotions Quarterly'!BF18,0,(3*'MD - IMP'!$D78),1,1)</f>
        <v>0</v>
      </c>
      <c r="DO18" s="278"/>
      <c r="DP18" s="278"/>
      <c r="DQ18" s="279">
        <f ca="1">OFFSET('IMP HR - Promotions Quarterly'!BI18,0,(3*'MD - IMP'!$D78),1,1)</f>
        <v>0</v>
      </c>
      <c r="DR18" s="278"/>
      <c r="DS18" s="280"/>
      <c r="DT18" s="277">
        <f ca="1">OFFSET('IMP HR - Promotions Quarterly'!BL18,0,(3*'MD - IMP'!$D78),1,1)</f>
        <v>0</v>
      </c>
      <c r="DU18" s="278"/>
      <c r="DV18" s="278"/>
      <c r="DW18" s="279">
        <f ca="1">OFFSET('IMP HR - Promotions Quarterly'!BO18,0,(3*'MD - IMP'!$D78),1,1)</f>
        <v>0</v>
      </c>
      <c r="DX18" s="278"/>
      <c r="DY18" s="278"/>
      <c r="DZ18" s="279">
        <f ca="1">OFFSET('IMP HR - Promotions Quarterly'!BR18,0,(3*'MD - IMP'!$D78),1,1)</f>
        <v>0</v>
      </c>
      <c r="EA18" s="278"/>
      <c r="EB18" s="278"/>
      <c r="EC18" s="279">
        <f ca="1">OFFSET('IMP HR - Promotions Quarterly'!BU18,0,(3*'MD - IMP'!$D78),1,1)</f>
        <v>0</v>
      </c>
      <c r="ED18" s="278"/>
      <c r="EE18" s="280"/>
      <c r="EF18" s="277">
        <f ca="1">OFFSET('IMP HR - Promotions Quarterly'!BX18,0,(3*'MD - IMP'!$D78),1,1)</f>
        <v>0</v>
      </c>
      <c r="EG18" s="278"/>
      <c r="EH18" s="278"/>
      <c r="EI18" s="279">
        <f ca="1">OFFSET('IMP HR - Promotions Quarterly'!CA18,0,(3*'MD - IMP'!$D78),1,1)</f>
        <v>0</v>
      </c>
      <c r="EJ18" s="278"/>
      <c r="EK18" s="278"/>
      <c r="EL18" s="279">
        <f ca="1">OFFSET('IMP HR - Promotions Quarterly'!CD18,0,(3*'MD - IMP'!$D78),1,1)</f>
        <v>0</v>
      </c>
      <c r="EM18" s="278"/>
      <c r="EN18" s="278"/>
      <c r="EO18" s="279">
        <f ca="1">OFFSET('IMP HR - Promotions Quarterly'!CG18,0,(3*'MD - IMP'!$D78),1,1)</f>
        <v>0</v>
      </c>
      <c r="EP18" s="278"/>
      <c r="EQ18" s="280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  <c r="GH18" s="15"/>
      <c r="GK18" s="15"/>
      <c r="GM18" s="17"/>
      <c r="GN18" s="16"/>
      <c r="GQ18" s="15"/>
      <c r="GT18" s="15"/>
      <c r="GW18" s="15"/>
      <c r="GY18" s="17"/>
      <c r="GZ18" s="16"/>
      <c r="HC18" s="15"/>
      <c r="HF18" s="15"/>
      <c r="HI18" s="15"/>
      <c r="HK18" s="17"/>
      <c r="HL18" s="16"/>
      <c r="HO18" s="15"/>
      <c r="HR18" s="15"/>
      <c r="HU18" s="15"/>
      <c r="HW18" s="17"/>
      <c r="HX18" s="16"/>
      <c r="IA18" s="15"/>
      <c r="ID18" s="15"/>
      <c r="IG18" s="15"/>
      <c r="II18" s="17"/>
      <c r="IJ18" s="16"/>
      <c r="IM18" s="15"/>
    </row>
    <row r="19" spans="2:247" x14ac:dyDescent="0.25">
      <c r="B19" s="11" t="str">
        <f>'MD - IMP'!B79</f>
        <v>OP-JI</v>
      </c>
      <c r="C19" s="17"/>
      <c r="D19" s="390">
        <f ca="1">IF(COLUMN(Y3Q1_Reference)-COLUMN()&gt;3*'MD - IMP'!$D79,0,OFFSET('IMP HR - Promotions Quarterly'!$AB19,0,(('MD - IMP'!$D79)*3)-(COLUMN(Y3Q1_Reference)-COLUMN()),1,1))</f>
        <v>0</v>
      </c>
      <c r="E19" s="385">
        <f ca="1">IF(COLUMN(Y3Q1_Reference)-COLUMN()&gt;3*'MD - IMP'!$D79,0,OFFSET('IMP HR - Promotions Quarterly'!$AB19,0,(('MD - IMP'!$D79)*3)-(COLUMN(Y3Q1_Reference)-COLUMN()),1,1))</f>
        <v>0</v>
      </c>
      <c r="F19" s="385">
        <f ca="1">IF(COLUMN(Y3Q1_Reference)-COLUMN()&gt;3*'MD - IMP'!$D79,0,OFFSET('IMP HR - Promotions Quarterly'!$AB19,0,(('MD - IMP'!$D79)*3)-(COLUMN(Y3Q1_Reference)-COLUMN()),1,1))</f>
        <v>0</v>
      </c>
      <c r="G19" s="394">
        <f ca="1">IF(COLUMN(Y3Q1_Reference)-COLUMN()&gt;3*'MD - IMP'!$D79,0,OFFSET('IMP HR - Promotions Quarterly'!$AB19,0,(('MD - IMP'!$D79)*3)-(COLUMN(Y3Q1_Reference)-COLUMN()),1,1))</f>
        <v>0</v>
      </c>
      <c r="H19" s="385">
        <f ca="1">IF(COLUMN(Y3Q1_Reference)-COLUMN()&gt;3*'MD - IMP'!$D79,0,OFFSET('IMP HR - Promotions Quarterly'!$AB19,0,(('MD - IMP'!$D79)*3)-(COLUMN(Y3Q1_Reference)-COLUMN()),1,1))</f>
        <v>0</v>
      </c>
      <c r="I19" s="385">
        <f ca="1">IF(COLUMN(Y3Q1_Reference)-COLUMN()&gt;3*'MD - IMP'!$D79,0,OFFSET('IMP HR - Promotions Quarterly'!$AB19,0,(('MD - IMP'!$D79)*3)-(COLUMN(Y3Q1_Reference)-COLUMN()),1,1))</f>
        <v>0</v>
      </c>
      <c r="J19" s="394">
        <f ca="1">IF(COLUMN(Y3Q1_Reference)-COLUMN()&gt;3*'MD - IMP'!$D79,0,OFFSET('IMP HR - Promotions Quarterly'!$AB19,0,(('MD - IMP'!$D79)*3)-(COLUMN(Y3Q1_Reference)-COLUMN()),1,1))</f>
        <v>0</v>
      </c>
      <c r="K19" s="385">
        <f ca="1">IF(COLUMN(Y3Q1_Reference)-COLUMN()&gt;3*'MD - IMP'!$D79,0,OFFSET('IMP HR - Promotions Quarterly'!$AB19,0,(('MD - IMP'!$D79)*3)-(COLUMN(Y3Q1_Reference)-COLUMN()),1,1))</f>
        <v>0</v>
      </c>
      <c r="L19" s="385">
        <f ca="1">IF(COLUMN(Y3Q1_Reference)-COLUMN()&gt;3*'MD - IMP'!$D79,0,OFFSET('IMP HR - Promotions Quarterly'!$AB19,0,(('MD - IMP'!$D79)*3)-(COLUMN(Y3Q1_Reference)-COLUMN()),1,1))</f>
        <v>0</v>
      </c>
      <c r="M19" s="394">
        <f ca="1">IF(COLUMN(Y3Q1_Reference)-COLUMN()&gt;3*'MD - IMP'!$D79,0,OFFSET('IMP HR - Promotions Quarterly'!$AB19,0,(('MD - IMP'!$D79)*3)-(COLUMN(Y3Q1_Reference)-COLUMN()),1,1))</f>
        <v>0</v>
      </c>
      <c r="N19" s="385">
        <f ca="1">IF(COLUMN(Y3Q1_Reference)-COLUMN()&gt;3*'MD - IMP'!$D79,0,OFFSET('IMP HR - Promotions Quarterly'!$AB19,0,(('MD - IMP'!$D79)*3)-(COLUMN(Y3Q1_Reference)-COLUMN()),1,1))</f>
        <v>0</v>
      </c>
      <c r="O19" s="395">
        <f ca="1">IF(COLUMN(Y3Q1_Reference)-COLUMN()&gt;3*'MD - IMP'!$D79,0,OFFSET('IMP HR - Promotions Quarterly'!$AB19,0,(('MD - IMP'!$D79)*3)-(COLUMN(Y3Q1_Reference)-COLUMN()),1,1))</f>
        <v>0</v>
      </c>
      <c r="P19" s="390">
        <f ca="1">IF(COLUMN(Y3Q1_Reference)-COLUMN()&gt;3*'MD - IMP'!$D79,0,OFFSET('IMP HR - Promotions Quarterly'!$AB19,0,(('MD - IMP'!$D79)*3)-(COLUMN(Y3Q1_Reference)-COLUMN()),1,1))</f>
        <v>0</v>
      </c>
      <c r="Q19" s="385">
        <f ca="1">IF(COLUMN(Y3Q1_Reference)-COLUMN()&gt;3*'MD - IMP'!$D79,0,OFFSET('IMP HR - Promotions Quarterly'!$AB19,0,(('MD - IMP'!$D79)*3)-(COLUMN(Y3Q1_Reference)-COLUMN()),1,1))</f>
        <v>0</v>
      </c>
      <c r="R19" s="385">
        <f ca="1">IF(COLUMN(Y3Q1_Reference)-COLUMN()&gt;3*'MD - IMP'!$D79,0,OFFSET('IMP HR - Promotions Quarterly'!$AB19,0,(('MD - IMP'!$D79)*3)-(COLUMN(Y3Q1_Reference)-COLUMN()),1,1))</f>
        <v>0</v>
      </c>
      <c r="S19" s="394">
        <f ca="1">IF(COLUMN(Y3Q1_Reference)-COLUMN()&gt;3*'MD - IMP'!$D79,0,OFFSET('IMP HR - Promotions Quarterly'!$AB19,0,(('MD - IMP'!$D79)*3)-(COLUMN(Y3Q1_Reference)-COLUMN()),1,1))</f>
        <v>0</v>
      </c>
      <c r="T19" s="385">
        <f ca="1">IF(COLUMN(Y3Q1_Reference)-COLUMN()&gt;3*'MD - IMP'!$D79,0,OFFSET('IMP HR - Promotions Quarterly'!$AB19,0,(('MD - IMP'!$D79)*3)-(COLUMN(Y3Q1_Reference)-COLUMN()),1,1))</f>
        <v>0</v>
      </c>
      <c r="U19" s="385">
        <f ca="1">IF(COLUMN(Y3Q1_Reference)-COLUMN()&gt;3*'MD - IMP'!$D79,0,OFFSET('IMP HR - Promotions Quarterly'!$AB19,0,(('MD - IMP'!$D79)*3)-(COLUMN(Y3Q1_Reference)-COLUMN()),1,1))</f>
        <v>0</v>
      </c>
      <c r="V19" s="394">
        <f ca="1">IF(COLUMN(Y3Q1_Reference)-COLUMN()&gt;3*'MD - IMP'!$D79,0,OFFSET('IMP HR - Promotions Quarterly'!$AB19,0,(('MD - IMP'!$D79)*3)-(COLUMN(Y3Q1_Reference)-COLUMN()),1,1))</f>
        <v>0</v>
      </c>
      <c r="W19" s="385">
        <f ca="1">IF(COLUMN(Y3Q1_Reference)-COLUMN()&gt;3*'MD - IMP'!$D79,0,OFFSET('IMP HR - Promotions Quarterly'!$AB19,0,(('MD - IMP'!$D79)*3)-(COLUMN(Y3Q1_Reference)-COLUMN()),1,1))</f>
        <v>0</v>
      </c>
      <c r="X19" s="385">
        <f ca="1">IF(COLUMN(Y3Q1_Reference)-COLUMN()&gt;3*'MD - IMP'!$D79,0,OFFSET('IMP HR - Promotions Quarterly'!$AB19,0,(('MD - IMP'!$D79)*3)-(COLUMN(Y3Q1_Reference)-COLUMN()),1,1))</f>
        <v>0</v>
      </c>
      <c r="Y19" s="394">
        <f ca="1">IF(COLUMN(Y3Q1_Reference)-COLUMN()&gt;3*'MD - IMP'!$D79,0,OFFSET('IMP HR - Promotions Quarterly'!$AB19,0,(('MD - IMP'!$D79)*3)-(COLUMN(Y3Q1_Reference)-COLUMN()),1,1))</f>
        <v>0</v>
      </c>
      <c r="Z19" s="385">
        <f ca="1">IF(COLUMN(Y3Q1_Reference)-COLUMN()&gt;3*'MD - IMP'!$D79,0,OFFSET('IMP HR - Promotions Quarterly'!$AB19,0,(('MD - IMP'!$D79)*3)-(COLUMN(Y3Q1_Reference)-COLUMN()),1,1))</f>
        <v>0</v>
      </c>
      <c r="AA19" s="395">
        <f ca="1">IF(COLUMN(Y3Q1_Reference)-COLUMN()&gt;3*'MD - IMP'!$D79,0,OFFSET('IMP HR - Promotions Quarterly'!$AB19,0,(('MD - IMP'!$D79)*3)-(COLUMN(Y3Q1_Reference)-COLUMN()),1,1))</f>
        <v>0</v>
      </c>
      <c r="AB19" s="390">
        <f ca="1">IF(COLUMN(Y3Q1_Reference)-COLUMN()&gt;3*'MD - IMP'!$D79,0,OFFSET('IMP HR - Promotions Quarterly'!$AB19,0,(('MD - IMP'!$D79)*3)-(COLUMN(Y3Q1_Reference)-COLUMN()),1,1))</f>
        <v>0</v>
      </c>
      <c r="AC19" s="385">
        <f ca="1">IF(COLUMN(Y3Q1_Reference)-COLUMN()&gt;3*'MD - IMP'!$D79,0,OFFSET('IMP HR - Promotions Quarterly'!$AB19,0,(('MD - IMP'!$D79)*3)-(COLUMN(Y3Q1_Reference)-COLUMN()),1,1))</f>
        <v>0</v>
      </c>
      <c r="AD19" s="385">
        <f ca="1">IF(COLUMN(Y3Q1_Reference)-COLUMN()&gt;3*'MD - IMP'!$D79,0,OFFSET('IMP HR - Promotions Quarterly'!$AB19,0,(('MD - IMP'!$D79)*3)-(COLUMN(Y3Q1_Reference)-COLUMN()),1,1))</f>
        <v>0</v>
      </c>
      <c r="AE19" s="394">
        <f ca="1">IF(COLUMN(Y3Q1_Reference)-COLUMN()&gt;3*'MD - IMP'!$D79,0,OFFSET('IMP HR - Promotions Quarterly'!$AB19,0,(('MD - IMP'!$D79)*3)-(COLUMN(Y3Q1_Reference)-COLUMN()),1,1))</f>
        <v>0</v>
      </c>
      <c r="AF19" s="385">
        <f ca="1">IF(COLUMN(Y3Q1_Reference)-COLUMN()&gt;3*'MD - IMP'!$D79,0,OFFSET('IMP HR - Promotions Quarterly'!$AB19,0,(('MD - IMP'!$D79)*3)-(COLUMN(Y3Q1_Reference)-COLUMN()),1,1))</f>
        <v>0</v>
      </c>
      <c r="AG19" s="385">
        <f ca="1">IF(COLUMN(Y3Q1_Reference)-COLUMN()&gt;3*'MD - IMP'!$D79,0,OFFSET('IMP HR - Promotions Quarterly'!$AB19,0,(('MD - IMP'!$D79)*3)-(COLUMN(Y3Q1_Reference)-COLUMN()),1,1))</f>
        <v>0</v>
      </c>
      <c r="AH19" s="394">
        <f ca="1">IF(COLUMN(Y3Q1_Reference)-COLUMN()&gt;3*'MD - IMP'!$D79,0,OFFSET('IMP HR - Promotions Quarterly'!$AB19,0,(('MD - IMP'!$D79)*3)-(COLUMN(Y3Q1_Reference)-COLUMN()),1,1))</f>
        <v>0</v>
      </c>
      <c r="AI19" s="385">
        <f ca="1">IF(COLUMN(Y3Q1_Reference)-COLUMN()&gt;3*'MD - IMP'!$D79,0,OFFSET('IMP HR - Promotions Quarterly'!$AB19,0,(('MD - IMP'!$D79)*3)-(COLUMN(Y3Q1_Reference)-COLUMN()),1,1))</f>
        <v>0</v>
      </c>
      <c r="AJ19" s="385">
        <f ca="1">IF(COLUMN(Y3Q1_Reference)-COLUMN()&gt;3*'MD - IMP'!$D79,0,OFFSET('IMP HR - Promotions Quarterly'!$AB19,0,(('MD - IMP'!$D79)*3)-(COLUMN(Y3Q1_Reference)-COLUMN()),1,1))</f>
        <v>0</v>
      </c>
      <c r="AK19" s="394">
        <f ca="1">IF(COLUMN(Y3Q1_Reference)-COLUMN()&gt;3*'MD - IMP'!$D79,0,OFFSET('IMP HR - Promotions Quarterly'!$AB19,0,(('MD - IMP'!$D79)*3)-(COLUMN(Y3Q1_Reference)-COLUMN()),1,1))</f>
        <v>0</v>
      </c>
      <c r="AL19" s="385">
        <f ca="1">IF(COLUMN(Y3Q1_Reference)-COLUMN()&gt;3*'MD - IMP'!$D79,0,OFFSET('IMP HR - Promotions Quarterly'!$AB19,0,(('MD - IMP'!$D79)*3)-(COLUMN(Y3Q1_Reference)-COLUMN()),1,1))</f>
        <v>0</v>
      </c>
      <c r="AM19" s="395">
        <f ca="1">IF(COLUMN(Y3Q1_Reference)-COLUMN()&gt;3*'MD - IMP'!$D79,0,OFFSET('IMP HR - Promotions Quarterly'!$AB19,0,(('MD - IMP'!$D79)*3)-(COLUMN(Y3Q1_Reference)-COLUMN()),1,1))</f>
        <v>0</v>
      </c>
      <c r="AN19" s="390">
        <f ca="1">IF(COLUMN(Y3Q1_Reference)-COLUMN()&gt;3*'MD - IMP'!$D79,0,OFFSET('IMP HR - Promotions Quarterly'!$AB19,0,(('MD - IMP'!$D79)*3)-(COLUMN(Y3Q1_Reference)-COLUMN()),1,1))</f>
        <v>0</v>
      </c>
      <c r="AO19" s="385">
        <f ca="1">IF(COLUMN(Y3Q1_Reference)-COLUMN()&gt;3*'MD - IMP'!$D79,0,OFFSET('IMP HR - Promotions Quarterly'!$AB19,0,(('MD - IMP'!$D79)*3)-(COLUMN(Y3Q1_Reference)-COLUMN()),1,1))</f>
        <v>0</v>
      </c>
      <c r="AP19" s="385">
        <f ca="1">IF(COLUMN(Y3Q1_Reference)-COLUMN()&gt;3*'MD - IMP'!$D79,0,OFFSET('IMP HR - Promotions Quarterly'!$AB19,0,(('MD - IMP'!$D79)*3)-(COLUMN(Y3Q1_Reference)-COLUMN()),1,1))</f>
        <v>0</v>
      </c>
      <c r="AQ19" s="394">
        <f ca="1">IF(COLUMN(Y3Q1_Reference)-COLUMN()&gt;3*'MD - IMP'!$D79,0,OFFSET('IMP HR - Promotions Quarterly'!$AB19,0,(('MD - IMP'!$D79)*3)-(COLUMN(Y3Q1_Reference)-COLUMN()),1,1))</f>
        <v>0</v>
      </c>
      <c r="AR19" s="385">
        <f ca="1">IF(COLUMN(Y3Q1_Reference)-COLUMN()&gt;3*'MD - IMP'!$D79,0,OFFSET('IMP HR - Promotions Quarterly'!$AB19,0,(('MD - IMP'!$D79)*3)-(COLUMN(Y3Q1_Reference)-COLUMN()),1,1))</f>
        <v>0</v>
      </c>
      <c r="AS19" s="385">
        <f ca="1">IF(COLUMN(Y3Q1_Reference)-COLUMN()&gt;3*'MD - IMP'!$D79,0,OFFSET('IMP HR - Promotions Quarterly'!$AB19,0,(('MD - IMP'!$D79)*3)-(COLUMN(Y3Q1_Reference)-COLUMN()),1,1))</f>
        <v>0</v>
      </c>
      <c r="AT19" s="394">
        <f ca="1">IF(COLUMN(Y3Q1_Reference)-COLUMN()&gt;3*'MD - IMP'!$D79,0,OFFSET('IMP HR - Promotions Quarterly'!$AB19,0,(('MD - IMP'!$D79)*3)-(COLUMN(Y3Q1_Reference)-COLUMN()),1,1))</f>
        <v>0</v>
      </c>
      <c r="AU19" s="385">
        <f ca="1">IF(COLUMN(Y3Q1_Reference)-COLUMN()&gt;3*'MD - IMP'!$D79,0,OFFSET('IMP HR - Promotions Quarterly'!$AB19,0,(('MD - IMP'!$D79)*3)-(COLUMN(Y3Q1_Reference)-COLUMN()),1,1))</f>
        <v>0</v>
      </c>
      <c r="AV19" s="385">
        <f ca="1">IF(COLUMN(Y3Q1_Reference)-COLUMN()&gt;3*'MD - IMP'!$D79,0,OFFSET('IMP HR - Promotions Quarterly'!$AB19,0,(('MD - IMP'!$D79)*3)-(COLUMN(Y3Q1_Reference)-COLUMN()),1,1))</f>
        <v>0</v>
      </c>
      <c r="AW19" s="394">
        <f ca="1">IF(COLUMN(Y3Q1_Reference)-COLUMN()&gt;3*'MD - IMP'!$D79,0,OFFSET('IMP HR - Promotions Quarterly'!$AB19,0,(('MD - IMP'!$D79)*3)-(COLUMN(Y3Q1_Reference)-COLUMN()),1,1))</f>
        <v>0</v>
      </c>
      <c r="AX19" s="385">
        <f ca="1">IF(COLUMN(Y3Q1_Reference)-COLUMN()&gt;3*'MD - IMP'!$D79,0,OFFSET('IMP HR - Promotions Quarterly'!$AB19,0,(('MD - IMP'!$D79)*3)-(COLUMN(Y3Q1_Reference)-COLUMN()),1,1))</f>
        <v>0</v>
      </c>
      <c r="AY19" s="395">
        <f ca="1">IF(COLUMN(Y3Q1_Reference)-COLUMN()&gt;3*'MD - IMP'!$D79,0,OFFSET('IMP HR - Promotions Quarterly'!$AB19,0,(('MD - IMP'!$D79)*3)-(COLUMN(Y3Q1_Reference)-COLUMN()),1,1))</f>
        <v>0</v>
      </c>
      <c r="AZ19" s="390">
        <f ca="1">IF(COLUMN(Y3Q1_Reference)-COLUMN()&gt;3*'MD - IMP'!$D79,0,OFFSET('IMP HR - Promotions Quarterly'!$AB19,0,(('MD - IMP'!$D79)*3)-(COLUMN(Y3Q1_Reference)-COLUMN()),1,1))</f>
        <v>0</v>
      </c>
      <c r="BA19" s="385">
        <f ca="1">IF(COLUMN(Y3Q1_Reference)-COLUMN()&gt;3*'MD - IMP'!$D79,0,OFFSET('IMP HR - Promotions Quarterly'!$AB19,0,(('MD - IMP'!$D79)*3)-(COLUMN(Y3Q1_Reference)-COLUMN()),1,1))</f>
        <v>0</v>
      </c>
      <c r="BB19" s="385">
        <f ca="1">IF(COLUMN(Y3Q1_Reference)-COLUMN()&gt;3*'MD - IMP'!$D79,0,OFFSET('IMP HR - Promotions Quarterly'!$AB19,0,(('MD - IMP'!$D79)*3)-(COLUMN(Y3Q1_Reference)-COLUMN()),1,1))</f>
        <v>0</v>
      </c>
      <c r="BC19" s="394">
        <f ca="1">IF(COLUMN(Y3Q1_Reference)-COLUMN()&gt;3*'MD - IMP'!$D79,0,OFFSET('IMP HR - Promotions Quarterly'!$AB19,0,(('MD - IMP'!$D79)*3)-(COLUMN(Y3Q1_Reference)-COLUMN()),1,1))</f>
        <v>0</v>
      </c>
      <c r="BD19" s="385">
        <f ca="1">IF(COLUMN(Y3Q1_Reference)-COLUMN()&gt;3*'MD - IMP'!$D79,0,OFFSET('IMP HR - Promotions Quarterly'!$AB19,0,(('MD - IMP'!$D79)*3)-(COLUMN(Y3Q1_Reference)-COLUMN()),1,1))</f>
        <v>0</v>
      </c>
      <c r="BE19" s="385">
        <f ca="1">IF(COLUMN(Y3Q1_Reference)-COLUMN()&gt;3*'MD - IMP'!$D79,0,OFFSET('IMP HR - Promotions Quarterly'!$AB19,0,(('MD - IMP'!$D79)*3)-(COLUMN(Y3Q1_Reference)-COLUMN()),1,1))</f>
        <v>0</v>
      </c>
      <c r="BF19" s="394">
        <f ca="1">IF(COLUMN(Y3Q1_Reference)-COLUMN()&gt;3*'MD - IMP'!$D79,0,OFFSET('IMP HR - Promotions Quarterly'!$AB19,0,(('MD - IMP'!$D79)*3)-(COLUMN(Y3Q1_Reference)-COLUMN()),1,1))</f>
        <v>0</v>
      </c>
      <c r="BG19" s="385">
        <f ca="1">IF(COLUMN(Y3Q1_Reference)-COLUMN()&gt;3*'MD - IMP'!$D79,0,OFFSET('IMP HR - Promotions Quarterly'!$AB19,0,(('MD - IMP'!$D79)*3)-(COLUMN(Y3Q1_Reference)-COLUMN()),1,1))</f>
        <v>0</v>
      </c>
      <c r="BH19" s="385">
        <f ca="1">IF(COLUMN(Y3Q1_Reference)-COLUMN()&gt;3*'MD - IMP'!$D79,0,OFFSET('IMP HR - Promotions Quarterly'!$AB19,0,(('MD - IMP'!$D79)*3)-(COLUMN(Y3Q1_Reference)-COLUMN()),1,1))</f>
        <v>0</v>
      </c>
      <c r="BI19" s="394">
        <f ca="1">IF(COLUMN(Y3Q1_Reference)-COLUMN()&gt;3*'MD - IMP'!$D79,0,OFFSET('IMP HR - Promotions Quarterly'!$AB19,0,(('MD - IMP'!$D79)*3)-(COLUMN(Y3Q1_Reference)-COLUMN()),1,1))</f>
        <v>0</v>
      </c>
      <c r="BJ19" s="385">
        <f ca="1">IF(COLUMN(Y3Q1_Reference)-COLUMN()&gt;3*'MD - IMP'!$D79,0,OFFSET('IMP HR - Promotions Quarterly'!$AB19,0,(('MD - IMP'!$D79)*3)-(COLUMN(Y3Q1_Reference)-COLUMN()),1,1))</f>
        <v>0</v>
      </c>
      <c r="BK19" s="463">
        <f ca="1">IF(COLUMN(Y3Q1_Reference)-COLUMN()&gt;3*'MD - IMP'!$D79,0,OFFSET('IMP HR - Promotions Quarterly'!$AB19,0,(('MD - IMP'!$D79)*3)-(COLUMN(Y3Q1_Reference)-COLUMN()),1,1))</f>
        <v>0</v>
      </c>
      <c r="BL19" s="482">
        <f ca="1">SUM(D19:BK19)+OFFSET('IMP HR - Promotions Quarterly'!D19,0,(3*'MD - IMP'!$D79),1,1)</f>
        <v>0</v>
      </c>
      <c r="BM19" s="385"/>
      <c r="BN19" s="385"/>
      <c r="BO19" s="394">
        <f ca="1">OFFSET('IMP HR - Promotions Quarterly'!G19,0,(3*'MD - IMP'!$D79),1,1)</f>
        <v>0</v>
      </c>
      <c r="BP19" s="385"/>
      <c r="BQ19" s="385"/>
      <c r="BR19" s="394">
        <f ca="1">OFFSET('IMP HR - Promotions Quarterly'!J19,0,(3*'MD - IMP'!$D79),1,1)</f>
        <v>0</v>
      </c>
      <c r="BS19" s="385">
        <f>'IMP HR - Project Time'!K19</f>
        <v>0</v>
      </c>
      <c r="BT19" s="385">
        <f>'IMP HR - Project Time'!L19</f>
        <v>0</v>
      </c>
      <c r="BU19" s="394">
        <f ca="1">OFFSET('IMP HR - Promotions Quarterly'!M19,0,(3*'MD - IMP'!$D79),1,1)</f>
        <v>0</v>
      </c>
      <c r="BV19" s="385"/>
      <c r="BW19" s="395"/>
      <c r="BX19" s="390">
        <f ca="1">OFFSET('IMP HR - Promotions Quarterly'!P19,0,(3*'MD - IMP'!$D79),1,1)</f>
        <v>1</v>
      </c>
      <c r="BY19" s="385"/>
      <c r="BZ19" s="385"/>
      <c r="CA19" s="394">
        <f ca="1">OFFSET('IMP HR - Promotions Quarterly'!S19,0,(3*'MD - IMP'!$D79),1,1)</f>
        <v>0</v>
      </c>
      <c r="CB19" s="385"/>
      <c r="CC19" s="385"/>
      <c r="CD19" s="394">
        <f ca="1">OFFSET('IMP HR - Promotions Quarterly'!V19,0,(3*'MD - IMP'!$D79),1,1)</f>
        <v>0</v>
      </c>
      <c r="CE19" s="385"/>
      <c r="CF19" s="385"/>
      <c r="CG19" s="394">
        <f ca="1">OFFSET('IMP HR - Promotions Quarterly'!Y19,0,(3*'MD - IMP'!$D79),1,1)</f>
        <v>0</v>
      </c>
      <c r="CH19" s="385"/>
      <c r="CI19" s="468"/>
      <c r="CJ19" s="277">
        <f ca="1">OFFSET('IMP HR - Promotions Quarterly'!AB19,0,(3*'MD - IMP'!$D79),1,1)</f>
        <v>4</v>
      </c>
      <c r="CK19" s="278"/>
      <c r="CL19" s="278"/>
      <c r="CM19" s="279">
        <f ca="1">OFFSET('IMP HR - Promotions Quarterly'!AE19,0,(3*'MD - IMP'!$D79),1,1)</f>
        <v>1</v>
      </c>
      <c r="CN19" s="278"/>
      <c r="CO19" s="278"/>
      <c r="CP19" s="279">
        <f ca="1">OFFSET('IMP HR - Promotions Quarterly'!AH19,0,(3*'MD - IMP'!$D79),1,1)</f>
        <v>0</v>
      </c>
      <c r="CQ19" s="278"/>
      <c r="CR19" s="278"/>
      <c r="CS19" s="279">
        <f ca="1">OFFSET('IMP HR - Promotions Quarterly'!AK19,0,(3*'MD - IMP'!$D79),1,1)</f>
        <v>1</v>
      </c>
      <c r="CT19" s="278"/>
      <c r="CU19" s="280"/>
      <c r="CV19" s="277">
        <f ca="1">OFFSET('IMP HR - Promotions Quarterly'!AN19,0,(3*'MD - IMP'!$D79),1,1)</f>
        <v>1</v>
      </c>
      <c r="CW19" s="278"/>
      <c r="CX19" s="278"/>
      <c r="CY19" s="279">
        <f ca="1">OFFSET('IMP HR - Promotions Quarterly'!AQ19,0,(3*'MD - IMP'!$D79),1,1)</f>
        <v>7</v>
      </c>
      <c r="CZ19" s="278"/>
      <c r="DA19" s="278"/>
      <c r="DB19" s="279">
        <f ca="1">OFFSET('IMP HR - Promotions Quarterly'!AT19,0,(3*'MD - IMP'!$D79),1,1)</f>
        <v>0</v>
      </c>
      <c r="DC19" s="278"/>
      <c r="DD19" s="278"/>
      <c r="DE19" s="279">
        <f ca="1">OFFSET('IMP HR - Promotions Quarterly'!AW19,0,(3*'MD - IMP'!$D79),1,1)</f>
        <v>0</v>
      </c>
      <c r="DF19" s="278"/>
      <c r="DG19" s="280"/>
      <c r="DH19" s="277">
        <f ca="1">OFFSET('IMP HR - Promotions Quarterly'!AZ19,0,(3*'MD - IMP'!$D79),1,1)</f>
        <v>0</v>
      </c>
      <c r="DI19" s="278"/>
      <c r="DJ19" s="278"/>
      <c r="DK19" s="279">
        <f ca="1">OFFSET('IMP HR - Promotions Quarterly'!BC19,0,(3*'MD - IMP'!$D79),1,1)</f>
        <v>8</v>
      </c>
      <c r="DL19" s="278"/>
      <c r="DM19" s="278"/>
      <c r="DN19" s="279">
        <f ca="1">OFFSET('IMP HR - Promotions Quarterly'!BF19,0,(3*'MD - IMP'!$D79),1,1)</f>
        <v>0</v>
      </c>
      <c r="DO19" s="278"/>
      <c r="DP19" s="278"/>
      <c r="DQ19" s="279">
        <f ca="1">OFFSET('IMP HR - Promotions Quarterly'!BI19,0,(3*'MD - IMP'!$D79),1,1)</f>
        <v>2</v>
      </c>
      <c r="DR19" s="278"/>
      <c r="DS19" s="280"/>
      <c r="DT19" s="277">
        <f ca="1">OFFSET('IMP HR - Promotions Quarterly'!BL19,0,(3*'MD - IMP'!$D79),1,1)</f>
        <v>0</v>
      </c>
      <c r="DU19" s="278"/>
      <c r="DV19" s="278"/>
      <c r="DW19" s="279">
        <f ca="1">OFFSET('IMP HR - Promotions Quarterly'!BO19,0,(3*'MD - IMP'!$D79),1,1)</f>
        <v>0</v>
      </c>
      <c r="DX19" s="278"/>
      <c r="DY19" s="278"/>
      <c r="DZ19" s="279">
        <f ca="1">OFFSET('IMP HR - Promotions Quarterly'!BR19,0,(3*'MD - IMP'!$D79),1,1)</f>
        <v>0</v>
      </c>
      <c r="EA19" s="278"/>
      <c r="EB19" s="278"/>
      <c r="EC19" s="279">
        <f ca="1">OFFSET('IMP HR - Promotions Quarterly'!BU19,0,(3*'MD - IMP'!$D79),1,1)</f>
        <v>0</v>
      </c>
      <c r="ED19" s="278"/>
      <c r="EE19" s="280"/>
      <c r="EF19" s="277">
        <f ca="1">OFFSET('IMP HR - Promotions Quarterly'!BX19,0,(3*'MD - IMP'!$D79),1,1)</f>
        <v>0</v>
      </c>
      <c r="EG19" s="278"/>
      <c r="EH19" s="278"/>
      <c r="EI19" s="279">
        <f ca="1">OFFSET('IMP HR - Promotions Quarterly'!CA19,0,(3*'MD - IMP'!$D79),1,1)</f>
        <v>0</v>
      </c>
      <c r="EJ19" s="278"/>
      <c r="EK19" s="278"/>
      <c r="EL19" s="279">
        <f ca="1">OFFSET('IMP HR - Promotions Quarterly'!CD19,0,(3*'MD - IMP'!$D79),1,1)</f>
        <v>0</v>
      </c>
      <c r="EM19" s="278"/>
      <c r="EN19" s="278"/>
      <c r="EO19" s="279">
        <f ca="1">OFFSET('IMP HR - Promotions Quarterly'!CG19,0,(3*'MD - IMP'!$D79),1,1)</f>
        <v>0</v>
      </c>
      <c r="EP19" s="278"/>
      <c r="EQ19" s="280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  <c r="GH19" s="15"/>
      <c r="GK19" s="15"/>
      <c r="GM19" s="17"/>
      <c r="GN19" s="16"/>
      <c r="GQ19" s="15"/>
      <c r="GT19" s="15"/>
      <c r="GW19" s="15"/>
      <c r="GY19" s="17"/>
      <c r="GZ19" s="16"/>
      <c r="HC19" s="15"/>
      <c r="HF19" s="15"/>
      <c r="HI19" s="15"/>
      <c r="HK19" s="17"/>
      <c r="HL19" s="16"/>
      <c r="HO19" s="15"/>
      <c r="HR19" s="15"/>
      <c r="HU19" s="15"/>
      <c r="HW19" s="17"/>
      <c r="HX19" s="16"/>
      <c r="IA19" s="15"/>
      <c r="ID19" s="15"/>
      <c r="IG19" s="15"/>
      <c r="II19" s="17"/>
      <c r="IJ19" s="16"/>
      <c r="IM19" s="15"/>
    </row>
    <row r="20" spans="2:247" x14ac:dyDescent="0.25">
      <c r="B20" s="11" t="str">
        <f>'MD - IMP'!B80</f>
        <v>OP-SP</v>
      </c>
      <c r="C20" s="17"/>
      <c r="D20" s="390">
        <f ca="1">IF(COLUMN(Y3Q1_Reference)-COLUMN()&gt;3*'MD - IMP'!$D80,0,OFFSET('IMP HR - Promotions Quarterly'!$AB20,0,(('MD - IMP'!$D80)*3)-(COLUMN(Y3Q1_Reference)-COLUMN()),1,1))</f>
        <v>0</v>
      </c>
      <c r="E20" s="385">
        <f ca="1">IF(COLUMN(Y3Q1_Reference)-COLUMN()&gt;3*'MD - IMP'!$D80,0,OFFSET('IMP HR - Promotions Quarterly'!$AB20,0,(('MD - IMP'!$D80)*3)-(COLUMN(Y3Q1_Reference)-COLUMN()),1,1))</f>
        <v>0</v>
      </c>
      <c r="F20" s="385">
        <f ca="1">IF(COLUMN(Y3Q1_Reference)-COLUMN()&gt;3*'MD - IMP'!$D80,0,OFFSET('IMP HR - Promotions Quarterly'!$AB20,0,(('MD - IMP'!$D80)*3)-(COLUMN(Y3Q1_Reference)-COLUMN()),1,1))</f>
        <v>0</v>
      </c>
      <c r="G20" s="394">
        <f ca="1">IF(COLUMN(Y3Q1_Reference)-COLUMN()&gt;3*'MD - IMP'!$D80,0,OFFSET('IMP HR - Promotions Quarterly'!$AB20,0,(('MD - IMP'!$D80)*3)-(COLUMN(Y3Q1_Reference)-COLUMN()),1,1))</f>
        <v>0</v>
      </c>
      <c r="H20" s="385">
        <f ca="1">IF(COLUMN(Y3Q1_Reference)-COLUMN()&gt;3*'MD - IMP'!$D80,0,OFFSET('IMP HR - Promotions Quarterly'!$AB20,0,(('MD - IMP'!$D80)*3)-(COLUMN(Y3Q1_Reference)-COLUMN()),1,1))</f>
        <v>0</v>
      </c>
      <c r="I20" s="385">
        <f ca="1">IF(COLUMN(Y3Q1_Reference)-COLUMN()&gt;3*'MD - IMP'!$D80,0,OFFSET('IMP HR - Promotions Quarterly'!$AB20,0,(('MD - IMP'!$D80)*3)-(COLUMN(Y3Q1_Reference)-COLUMN()),1,1))</f>
        <v>0</v>
      </c>
      <c r="J20" s="394">
        <f ca="1">IF(COLUMN(Y3Q1_Reference)-COLUMN()&gt;3*'MD - IMP'!$D80,0,OFFSET('IMP HR - Promotions Quarterly'!$AB20,0,(('MD - IMP'!$D80)*3)-(COLUMN(Y3Q1_Reference)-COLUMN()),1,1))</f>
        <v>0</v>
      </c>
      <c r="K20" s="385">
        <f ca="1">IF(COLUMN(Y3Q1_Reference)-COLUMN()&gt;3*'MD - IMP'!$D80,0,OFFSET('IMP HR - Promotions Quarterly'!$AB20,0,(('MD - IMP'!$D80)*3)-(COLUMN(Y3Q1_Reference)-COLUMN()),1,1))</f>
        <v>0</v>
      </c>
      <c r="L20" s="385">
        <f ca="1">IF(COLUMN(Y3Q1_Reference)-COLUMN()&gt;3*'MD - IMP'!$D80,0,OFFSET('IMP HR - Promotions Quarterly'!$AB20,0,(('MD - IMP'!$D80)*3)-(COLUMN(Y3Q1_Reference)-COLUMN()),1,1))</f>
        <v>0</v>
      </c>
      <c r="M20" s="394">
        <f ca="1">IF(COLUMN(Y3Q1_Reference)-COLUMN()&gt;3*'MD - IMP'!$D80,0,OFFSET('IMP HR - Promotions Quarterly'!$AB20,0,(('MD - IMP'!$D80)*3)-(COLUMN(Y3Q1_Reference)-COLUMN()),1,1))</f>
        <v>0</v>
      </c>
      <c r="N20" s="385">
        <f ca="1">IF(COLUMN(Y3Q1_Reference)-COLUMN()&gt;3*'MD - IMP'!$D80,0,OFFSET('IMP HR - Promotions Quarterly'!$AB20,0,(('MD - IMP'!$D80)*3)-(COLUMN(Y3Q1_Reference)-COLUMN()),1,1))</f>
        <v>0</v>
      </c>
      <c r="O20" s="395">
        <f ca="1">IF(COLUMN(Y3Q1_Reference)-COLUMN()&gt;3*'MD - IMP'!$D80,0,OFFSET('IMP HR - Promotions Quarterly'!$AB20,0,(('MD - IMP'!$D80)*3)-(COLUMN(Y3Q1_Reference)-COLUMN()),1,1))</f>
        <v>0</v>
      </c>
      <c r="P20" s="390">
        <f ca="1">IF(COLUMN(Y3Q1_Reference)-COLUMN()&gt;3*'MD - IMP'!$D80,0,OFFSET('IMP HR - Promotions Quarterly'!$AB20,0,(('MD - IMP'!$D80)*3)-(COLUMN(Y3Q1_Reference)-COLUMN()),1,1))</f>
        <v>0</v>
      </c>
      <c r="Q20" s="385">
        <f ca="1">IF(COLUMN(Y3Q1_Reference)-COLUMN()&gt;3*'MD - IMP'!$D80,0,OFFSET('IMP HR - Promotions Quarterly'!$AB20,0,(('MD - IMP'!$D80)*3)-(COLUMN(Y3Q1_Reference)-COLUMN()),1,1))</f>
        <v>0</v>
      </c>
      <c r="R20" s="385">
        <f ca="1">IF(COLUMN(Y3Q1_Reference)-COLUMN()&gt;3*'MD - IMP'!$D80,0,OFFSET('IMP HR - Promotions Quarterly'!$AB20,0,(('MD - IMP'!$D80)*3)-(COLUMN(Y3Q1_Reference)-COLUMN()),1,1))</f>
        <v>0</v>
      </c>
      <c r="S20" s="394">
        <f ca="1">IF(COLUMN(Y3Q1_Reference)-COLUMN()&gt;3*'MD - IMP'!$D80,0,OFFSET('IMP HR - Promotions Quarterly'!$AB20,0,(('MD - IMP'!$D80)*3)-(COLUMN(Y3Q1_Reference)-COLUMN()),1,1))</f>
        <v>0</v>
      </c>
      <c r="T20" s="385">
        <f ca="1">IF(COLUMN(Y3Q1_Reference)-COLUMN()&gt;3*'MD - IMP'!$D80,0,OFFSET('IMP HR - Promotions Quarterly'!$AB20,0,(('MD - IMP'!$D80)*3)-(COLUMN(Y3Q1_Reference)-COLUMN()),1,1))</f>
        <v>0</v>
      </c>
      <c r="U20" s="385">
        <f ca="1">IF(COLUMN(Y3Q1_Reference)-COLUMN()&gt;3*'MD - IMP'!$D80,0,OFFSET('IMP HR - Promotions Quarterly'!$AB20,0,(('MD - IMP'!$D80)*3)-(COLUMN(Y3Q1_Reference)-COLUMN()),1,1))</f>
        <v>0</v>
      </c>
      <c r="V20" s="394">
        <f ca="1">IF(COLUMN(Y3Q1_Reference)-COLUMN()&gt;3*'MD - IMP'!$D80,0,OFFSET('IMP HR - Promotions Quarterly'!$AB20,0,(('MD - IMP'!$D80)*3)-(COLUMN(Y3Q1_Reference)-COLUMN()),1,1))</f>
        <v>0</v>
      </c>
      <c r="W20" s="385">
        <f ca="1">IF(COLUMN(Y3Q1_Reference)-COLUMN()&gt;3*'MD - IMP'!$D80,0,OFFSET('IMP HR - Promotions Quarterly'!$AB20,0,(('MD - IMP'!$D80)*3)-(COLUMN(Y3Q1_Reference)-COLUMN()),1,1))</f>
        <v>0</v>
      </c>
      <c r="X20" s="385">
        <f ca="1">IF(COLUMN(Y3Q1_Reference)-COLUMN()&gt;3*'MD - IMP'!$D80,0,OFFSET('IMP HR - Promotions Quarterly'!$AB20,0,(('MD - IMP'!$D80)*3)-(COLUMN(Y3Q1_Reference)-COLUMN()),1,1))</f>
        <v>0</v>
      </c>
      <c r="Y20" s="394">
        <f ca="1">IF(COLUMN(Y3Q1_Reference)-COLUMN()&gt;3*'MD - IMP'!$D80,0,OFFSET('IMP HR - Promotions Quarterly'!$AB20,0,(('MD - IMP'!$D80)*3)-(COLUMN(Y3Q1_Reference)-COLUMN()),1,1))</f>
        <v>0</v>
      </c>
      <c r="Z20" s="385">
        <f ca="1">IF(COLUMN(Y3Q1_Reference)-COLUMN()&gt;3*'MD - IMP'!$D80,0,OFFSET('IMP HR - Promotions Quarterly'!$AB20,0,(('MD - IMP'!$D80)*3)-(COLUMN(Y3Q1_Reference)-COLUMN()),1,1))</f>
        <v>0</v>
      </c>
      <c r="AA20" s="395">
        <f ca="1">IF(COLUMN(Y3Q1_Reference)-COLUMN()&gt;3*'MD - IMP'!$D80,0,OFFSET('IMP HR - Promotions Quarterly'!$AB20,0,(('MD - IMP'!$D80)*3)-(COLUMN(Y3Q1_Reference)-COLUMN()),1,1))</f>
        <v>0</v>
      </c>
      <c r="AB20" s="390">
        <f ca="1">IF(COLUMN(Y3Q1_Reference)-COLUMN()&gt;3*'MD - IMP'!$D80,0,OFFSET('IMP HR - Promotions Quarterly'!$AB20,0,(('MD - IMP'!$D80)*3)-(COLUMN(Y3Q1_Reference)-COLUMN()),1,1))</f>
        <v>0</v>
      </c>
      <c r="AC20" s="385">
        <f ca="1">IF(COLUMN(Y3Q1_Reference)-COLUMN()&gt;3*'MD - IMP'!$D80,0,OFFSET('IMP HR - Promotions Quarterly'!$AB20,0,(('MD - IMP'!$D80)*3)-(COLUMN(Y3Q1_Reference)-COLUMN()),1,1))</f>
        <v>0</v>
      </c>
      <c r="AD20" s="385">
        <f ca="1">IF(COLUMN(Y3Q1_Reference)-COLUMN()&gt;3*'MD - IMP'!$D80,0,OFFSET('IMP HR - Promotions Quarterly'!$AB20,0,(('MD - IMP'!$D80)*3)-(COLUMN(Y3Q1_Reference)-COLUMN()),1,1))</f>
        <v>0</v>
      </c>
      <c r="AE20" s="394">
        <f ca="1">IF(COLUMN(Y3Q1_Reference)-COLUMN()&gt;3*'MD - IMP'!$D80,0,OFFSET('IMP HR - Promotions Quarterly'!$AB20,0,(('MD - IMP'!$D80)*3)-(COLUMN(Y3Q1_Reference)-COLUMN()),1,1))</f>
        <v>0</v>
      </c>
      <c r="AF20" s="385">
        <f ca="1">IF(COLUMN(Y3Q1_Reference)-COLUMN()&gt;3*'MD - IMP'!$D80,0,OFFSET('IMP HR - Promotions Quarterly'!$AB20,0,(('MD - IMP'!$D80)*3)-(COLUMN(Y3Q1_Reference)-COLUMN()),1,1))</f>
        <v>0</v>
      </c>
      <c r="AG20" s="385">
        <f ca="1">IF(COLUMN(Y3Q1_Reference)-COLUMN()&gt;3*'MD - IMP'!$D80,0,OFFSET('IMP HR - Promotions Quarterly'!$AB20,0,(('MD - IMP'!$D80)*3)-(COLUMN(Y3Q1_Reference)-COLUMN()),1,1))</f>
        <v>0</v>
      </c>
      <c r="AH20" s="394">
        <f ca="1">IF(COLUMN(Y3Q1_Reference)-COLUMN()&gt;3*'MD - IMP'!$D80,0,OFFSET('IMP HR - Promotions Quarterly'!$AB20,0,(('MD - IMP'!$D80)*3)-(COLUMN(Y3Q1_Reference)-COLUMN()),1,1))</f>
        <v>0</v>
      </c>
      <c r="AI20" s="385">
        <f ca="1">IF(COLUMN(Y3Q1_Reference)-COLUMN()&gt;3*'MD - IMP'!$D80,0,OFFSET('IMP HR - Promotions Quarterly'!$AB20,0,(('MD - IMP'!$D80)*3)-(COLUMN(Y3Q1_Reference)-COLUMN()),1,1))</f>
        <v>0</v>
      </c>
      <c r="AJ20" s="385">
        <f ca="1">IF(COLUMN(Y3Q1_Reference)-COLUMN()&gt;3*'MD - IMP'!$D80,0,OFFSET('IMP HR - Promotions Quarterly'!$AB20,0,(('MD - IMP'!$D80)*3)-(COLUMN(Y3Q1_Reference)-COLUMN()),1,1))</f>
        <v>0</v>
      </c>
      <c r="AK20" s="394">
        <f ca="1">IF(COLUMN(Y3Q1_Reference)-COLUMN()&gt;3*'MD - IMP'!$D80,0,OFFSET('IMP HR - Promotions Quarterly'!$AB20,0,(('MD - IMP'!$D80)*3)-(COLUMN(Y3Q1_Reference)-COLUMN()),1,1))</f>
        <v>0</v>
      </c>
      <c r="AL20" s="385">
        <f ca="1">IF(COLUMN(Y3Q1_Reference)-COLUMN()&gt;3*'MD - IMP'!$D80,0,OFFSET('IMP HR - Promotions Quarterly'!$AB20,0,(('MD - IMP'!$D80)*3)-(COLUMN(Y3Q1_Reference)-COLUMN()),1,1))</f>
        <v>0</v>
      </c>
      <c r="AM20" s="395">
        <f ca="1">IF(COLUMN(Y3Q1_Reference)-COLUMN()&gt;3*'MD - IMP'!$D80,0,OFFSET('IMP HR - Promotions Quarterly'!$AB20,0,(('MD - IMP'!$D80)*3)-(COLUMN(Y3Q1_Reference)-COLUMN()),1,1))</f>
        <v>0</v>
      </c>
      <c r="AN20" s="390">
        <f ca="1">IF(COLUMN(Y3Q1_Reference)-COLUMN()&gt;3*'MD - IMP'!$D80,0,OFFSET('IMP HR - Promotions Quarterly'!$AB20,0,(('MD - IMP'!$D80)*3)-(COLUMN(Y3Q1_Reference)-COLUMN()),1,1))</f>
        <v>0</v>
      </c>
      <c r="AO20" s="385">
        <f ca="1">IF(COLUMN(Y3Q1_Reference)-COLUMN()&gt;3*'MD - IMP'!$D80,0,OFFSET('IMP HR - Promotions Quarterly'!$AB20,0,(('MD - IMP'!$D80)*3)-(COLUMN(Y3Q1_Reference)-COLUMN()),1,1))</f>
        <v>0</v>
      </c>
      <c r="AP20" s="385">
        <f ca="1">IF(COLUMN(Y3Q1_Reference)-COLUMN()&gt;3*'MD - IMP'!$D80,0,OFFSET('IMP HR - Promotions Quarterly'!$AB20,0,(('MD - IMP'!$D80)*3)-(COLUMN(Y3Q1_Reference)-COLUMN()),1,1))</f>
        <v>0</v>
      </c>
      <c r="AQ20" s="394">
        <f ca="1">IF(COLUMN(Y3Q1_Reference)-COLUMN()&gt;3*'MD - IMP'!$D80,0,OFFSET('IMP HR - Promotions Quarterly'!$AB20,0,(('MD - IMP'!$D80)*3)-(COLUMN(Y3Q1_Reference)-COLUMN()),1,1))</f>
        <v>0</v>
      </c>
      <c r="AR20" s="385">
        <f ca="1">IF(COLUMN(Y3Q1_Reference)-COLUMN()&gt;3*'MD - IMP'!$D80,0,OFFSET('IMP HR - Promotions Quarterly'!$AB20,0,(('MD - IMP'!$D80)*3)-(COLUMN(Y3Q1_Reference)-COLUMN()),1,1))</f>
        <v>0</v>
      </c>
      <c r="AS20" s="385">
        <f ca="1">IF(COLUMN(Y3Q1_Reference)-COLUMN()&gt;3*'MD - IMP'!$D80,0,OFFSET('IMP HR - Promotions Quarterly'!$AB20,0,(('MD - IMP'!$D80)*3)-(COLUMN(Y3Q1_Reference)-COLUMN()),1,1))</f>
        <v>0</v>
      </c>
      <c r="AT20" s="394">
        <f ca="1">IF(COLUMN(Y3Q1_Reference)-COLUMN()&gt;3*'MD - IMP'!$D80,0,OFFSET('IMP HR - Promotions Quarterly'!$AB20,0,(('MD - IMP'!$D80)*3)-(COLUMN(Y3Q1_Reference)-COLUMN()),1,1))</f>
        <v>0</v>
      </c>
      <c r="AU20" s="385">
        <f ca="1">IF(COLUMN(Y3Q1_Reference)-COLUMN()&gt;3*'MD - IMP'!$D80,0,OFFSET('IMP HR - Promotions Quarterly'!$AB20,0,(('MD - IMP'!$D80)*3)-(COLUMN(Y3Q1_Reference)-COLUMN()),1,1))</f>
        <v>0</v>
      </c>
      <c r="AV20" s="385">
        <f ca="1">IF(COLUMN(Y3Q1_Reference)-COLUMN()&gt;3*'MD - IMP'!$D80,0,OFFSET('IMP HR - Promotions Quarterly'!$AB20,0,(('MD - IMP'!$D80)*3)-(COLUMN(Y3Q1_Reference)-COLUMN()),1,1))</f>
        <v>0</v>
      </c>
      <c r="AW20" s="394">
        <f ca="1">IF(COLUMN(Y3Q1_Reference)-COLUMN()&gt;3*'MD - IMP'!$D80,0,OFFSET('IMP HR - Promotions Quarterly'!$AB20,0,(('MD - IMP'!$D80)*3)-(COLUMN(Y3Q1_Reference)-COLUMN()),1,1))</f>
        <v>0</v>
      </c>
      <c r="AX20" s="385">
        <f ca="1">IF(COLUMN(Y3Q1_Reference)-COLUMN()&gt;3*'MD - IMP'!$D80,0,OFFSET('IMP HR - Promotions Quarterly'!$AB20,0,(('MD - IMP'!$D80)*3)-(COLUMN(Y3Q1_Reference)-COLUMN()),1,1))</f>
        <v>0</v>
      </c>
      <c r="AY20" s="395">
        <f ca="1">IF(COLUMN(Y3Q1_Reference)-COLUMN()&gt;3*'MD - IMP'!$D80,0,OFFSET('IMP HR - Promotions Quarterly'!$AB20,0,(('MD - IMP'!$D80)*3)-(COLUMN(Y3Q1_Reference)-COLUMN()),1,1))</f>
        <v>0</v>
      </c>
      <c r="AZ20" s="390">
        <f ca="1">IF(COLUMN(Y3Q1_Reference)-COLUMN()&gt;3*'MD - IMP'!$D80,0,OFFSET('IMP HR - Promotions Quarterly'!$AB20,0,(('MD - IMP'!$D80)*3)-(COLUMN(Y3Q1_Reference)-COLUMN()),1,1))</f>
        <v>0</v>
      </c>
      <c r="BA20" s="385">
        <f ca="1">IF(COLUMN(Y3Q1_Reference)-COLUMN()&gt;3*'MD - IMP'!$D80,0,OFFSET('IMP HR - Promotions Quarterly'!$AB20,0,(('MD - IMP'!$D80)*3)-(COLUMN(Y3Q1_Reference)-COLUMN()),1,1))</f>
        <v>0</v>
      </c>
      <c r="BB20" s="385">
        <f ca="1">IF(COLUMN(Y3Q1_Reference)-COLUMN()&gt;3*'MD - IMP'!$D80,0,OFFSET('IMP HR - Promotions Quarterly'!$AB20,0,(('MD - IMP'!$D80)*3)-(COLUMN(Y3Q1_Reference)-COLUMN()),1,1))</f>
        <v>0</v>
      </c>
      <c r="BC20" s="394">
        <f ca="1">IF(COLUMN(Y3Q1_Reference)-COLUMN()&gt;3*'MD - IMP'!$D80,0,OFFSET('IMP HR - Promotions Quarterly'!$AB20,0,(('MD - IMP'!$D80)*3)-(COLUMN(Y3Q1_Reference)-COLUMN()),1,1))</f>
        <v>0</v>
      </c>
      <c r="BD20" s="385">
        <f ca="1">IF(COLUMN(Y3Q1_Reference)-COLUMN()&gt;3*'MD - IMP'!$D80,0,OFFSET('IMP HR - Promotions Quarterly'!$AB20,0,(('MD - IMP'!$D80)*3)-(COLUMN(Y3Q1_Reference)-COLUMN()),1,1))</f>
        <v>0</v>
      </c>
      <c r="BE20" s="385">
        <f ca="1">IF(COLUMN(Y3Q1_Reference)-COLUMN()&gt;3*'MD - IMP'!$D80,0,OFFSET('IMP HR - Promotions Quarterly'!$AB20,0,(('MD - IMP'!$D80)*3)-(COLUMN(Y3Q1_Reference)-COLUMN()),1,1))</f>
        <v>0</v>
      </c>
      <c r="BF20" s="394">
        <f ca="1">IF(COLUMN(Y3Q1_Reference)-COLUMN()&gt;3*'MD - IMP'!$D80,0,OFFSET('IMP HR - Promotions Quarterly'!$AB20,0,(('MD - IMP'!$D80)*3)-(COLUMN(Y3Q1_Reference)-COLUMN()),1,1))</f>
        <v>0</v>
      </c>
      <c r="BG20" s="385">
        <f ca="1">IF(COLUMN(Y3Q1_Reference)-COLUMN()&gt;3*'MD - IMP'!$D80,0,OFFSET('IMP HR - Promotions Quarterly'!$AB20,0,(('MD - IMP'!$D80)*3)-(COLUMN(Y3Q1_Reference)-COLUMN()),1,1))</f>
        <v>0</v>
      </c>
      <c r="BH20" s="385">
        <f ca="1">IF(COLUMN(Y3Q1_Reference)-COLUMN()&gt;3*'MD - IMP'!$D80,0,OFFSET('IMP HR - Promotions Quarterly'!$AB20,0,(('MD - IMP'!$D80)*3)-(COLUMN(Y3Q1_Reference)-COLUMN()),1,1))</f>
        <v>0</v>
      </c>
      <c r="BI20" s="394">
        <f ca="1">IF(COLUMN(Y3Q1_Reference)-COLUMN()&gt;3*'MD - IMP'!$D80,0,OFFSET('IMP HR - Promotions Quarterly'!$AB20,0,(('MD - IMP'!$D80)*3)-(COLUMN(Y3Q1_Reference)-COLUMN()),1,1))</f>
        <v>0</v>
      </c>
      <c r="BJ20" s="385">
        <f ca="1">IF(COLUMN(Y3Q1_Reference)-COLUMN()&gt;3*'MD - IMP'!$D80,0,OFFSET('IMP HR - Promotions Quarterly'!$AB20,0,(('MD - IMP'!$D80)*3)-(COLUMN(Y3Q1_Reference)-COLUMN()),1,1))</f>
        <v>0</v>
      </c>
      <c r="BK20" s="463">
        <f ca="1">IF(COLUMN(Y3Q1_Reference)-COLUMN()&gt;3*'MD - IMP'!$D80,0,OFFSET('IMP HR - Promotions Quarterly'!$AB20,0,(('MD - IMP'!$D80)*3)-(COLUMN(Y3Q1_Reference)-COLUMN()),1,1))</f>
        <v>0</v>
      </c>
      <c r="BL20" s="482">
        <f ca="1">SUM(D20:BK20)+OFFSET('IMP HR - Promotions Quarterly'!D20,0,(3*'MD - IMP'!$D80),1,1)</f>
        <v>0</v>
      </c>
      <c r="BM20" s="385"/>
      <c r="BN20" s="385"/>
      <c r="BO20" s="394">
        <f ca="1">OFFSET('IMP HR - Promotions Quarterly'!G20,0,(3*'MD - IMP'!$D80),1,1)</f>
        <v>0</v>
      </c>
      <c r="BP20" s="385"/>
      <c r="BQ20" s="385"/>
      <c r="BR20" s="394">
        <f ca="1">OFFSET('IMP HR - Promotions Quarterly'!J20,0,(3*'MD - IMP'!$D80),1,1)</f>
        <v>0</v>
      </c>
      <c r="BS20" s="385">
        <f>'IMP HR - Project Time'!K20</f>
        <v>0</v>
      </c>
      <c r="BT20" s="385">
        <f>'IMP HR - Project Time'!L20</f>
        <v>0</v>
      </c>
      <c r="BU20" s="394">
        <f ca="1">OFFSET('IMP HR - Promotions Quarterly'!M20,0,(3*'MD - IMP'!$D80),1,1)</f>
        <v>0</v>
      </c>
      <c r="BV20" s="385"/>
      <c r="BW20" s="395"/>
      <c r="BX20" s="390">
        <f ca="1">OFFSET('IMP HR - Promotions Quarterly'!P20,0,(3*'MD - IMP'!$D80),1,1)</f>
        <v>0</v>
      </c>
      <c r="BY20" s="385"/>
      <c r="BZ20" s="385"/>
      <c r="CA20" s="394">
        <f ca="1">OFFSET('IMP HR - Promotions Quarterly'!S20,0,(3*'MD - IMP'!$D80),1,1)</f>
        <v>0</v>
      </c>
      <c r="CB20" s="385"/>
      <c r="CC20" s="385"/>
      <c r="CD20" s="394">
        <f ca="1">OFFSET('IMP HR - Promotions Quarterly'!V20,0,(3*'MD - IMP'!$D80),1,1)</f>
        <v>1</v>
      </c>
      <c r="CE20" s="385"/>
      <c r="CF20" s="385"/>
      <c r="CG20" s="394">
        <f ca="1">OFFSET('IMP HR - Promotions Quarterly'!Y20,0,(3*'MD - IMP'!$D80),1,1)</f>
        <v>1</v>
      </c>
      <c r="CH20" s="385"/>
      <c r="CI20" s="468"/>
      <c r="CJ20" s="277">
        <f ca="1">OFFSET('IMP HR - Promotions Quarterly'!AB20,0,(3*'MD - IMP'!$D80),1,1)</f>
        <v>0</v>
      </c>
      <c r="CK20" s="278"/>
      <c r="CL20" s="278"/>
      <c r="CM20" s="279">
        <f ca="1">OFFSET('IMP HR - Promotions Quarterly'!AE20,0,(3*'MD - IMP'!$D80),1,1)</f>
        <v>0</v>
      </c>
      <c r="CN20" s="278"/>
      <c r="CO20" s="278"/>
      <c r="CP20" s="279">
        <f ca="1">OFFSET('IMP HR - Promotions Quarterly'!AH20,0,(3*'MD - IMP'!$D80),1,1)</f>
        <v>4</v>
      </c>
      <c r="CQ20" s="278"/>
      <c r="CR20" s="278"/>
      <c r="CS20" s="279">
        <f ca="1">OFFSET('IMP HR - Promotions Quarterly'!AK20,0,(3*'MD - IMP'!$D80),1,1)</f>
        <v>5</v>
      </c>
      <c r="CT20" s="278"/>
      <c r="CU20" s="280"/>
      <c r="CV20" s="277">
        <f ca="1">OFFSET('IMP HR - Promotions Quarterly'!AN20,0,(3*'MD - IMP'!$D80),1,1)</f>
        <v>1</v>
      </c>
      <c r="CW20" s="278"/>
      <c r="CX20" s="278"/>
      <c r="CY20" s="279">
        <f ca="1">OFFSET('IMP HR - Promotions Quarterly'!AQ20,0,(3*'MD - IMP'!$D80),1,1)</f>
        <v>0</v>
      </c>
      <c r="CZ20" s="278"/>
      <c r="DA20" s="278"/>
      <c r="DB20" s="279">
        <f ca="1">OFFSET('IMP HR - Promotions Quarterly'!AT20,0,(3*'MD - IMP'!$D80),1,1)</f>
        <v>2</v>
      </c>
      <c r="DC20" s="278"/>
      <c r="DD20" s="278"/>
      <c r="DE20" s="279">
        <f ca="1">OFFSET('IMP HR - Promotions Quarterly'!AW20,0,(3*'MD - IMP'!$D80),1,1)</f>
        <v>9</v>
      </c>
      <c r="DF20" s="278"/>
      <c r="DG20" s="280"/>
      <c r="DH20" s="277">
        <f ca="1">OFFSET('IMP HR - Promotions Quarterly'!AZ20,0,(3*'MD - IMP'!$D80),1,1)</f>
        <v>7</v>
      </c>
      <c r="DI20" s="278"/>
      <c r="DJ20" s="278"/>
      <c r="DK20" s="279">
        <f ca="1">OFFSET('IMP HR - Promotions Quarterly'!BC20,0,(3*'MD - IMP'!$D80),1,1)</f>
        <v>0</v>
      </c>
      <c r="DL20" s="278"/>
      <c r="DM20" s="278"/>
      <c r="DN20" s="279">
        <f ca="1">OFFSET('IMP HR - Promotions Quarterly'!BF20,0,(3*'MD - IMP'!$D80),1,1)</f>
        <v>0</v>
      </c>
      <c r="DO20" s="278"/>
      <c r="DP20" s="278"/>
      <c r="DQ20" s="279">
        <f ca="1">OFFSET('IMP HR - Promotions Quarterly'!BI20,0,(3*'MD - IMP'!$D80),1,1)</f>
        <v>7</v>
      </c>
      <c r="DR20" s="278"/>
      <c r="DS20" s="280"/>
      <c r="DT20" s="277">
        <f ca="1">OFFSET('IMP HR - Promotions Quarterly'!BL20,0,(3*'MD - IMP'!$D80),1,1)</f>
        <v>6</v>
      </c>
      <c r="DU20" s="278"/>
      <c r="DV20" s="278"/>
      <c r="DW20" s="279">
        <f ca="1">OFFSET('IMP HR - Promotions Quarterly'!BO20,0,(3*'MD - IMP'!$D80),1,1)</f>
        <v>3</v>
      </c>
      <c r="DX20" s="278"/>
      <c r="DY20" s="278"/>
      <c r="DZ20" s="279">
        <f ca="1">OFFSET('IMP HR - Promotions Quarterly'!BR20,0,(3*'MD - IMP'!$D80),1,1)</f>
        <v>3</v>
      </c>
      <c r="EA20" s="278"/>
      <c r="EB20" s="278"/>
      <c r="EC20" s="279">
        <f ca="1">OFFSET('IMP HR - Promotions Quarterly'!BU20,0,(3*'MD - IMP'!$D80),1,1)</f>
        <v>0</v>
      </c>
      <c r="ED20" s="278"/>
      <c r="EE20" s="280"/>
      <c r="EF20" s="277">
        <f ca="1">OFFSET('IMP HR - Promotions Quarterly'!BX20,0,(3*'MD - IMP'!$D80),1,1)</f>
        <v>0</v>
      </c>
      <c r="EG20" s="278"/>
      <c r="EH20" s="278"/>
      <c r="EI20" s="279">
        <f ca="1">OFFSET('IMP HR - Promotions Quarterly'!CA20,0,(3*'MD - IMP'!$D80),1,1)</f>
        <v>0</v>
      </c>
      <c r="EJ20" s="278"/>
      <c r="EK20" s="278"/>
      <c r="EL20" s="279">
        <f ca="1">OFFSET('IMP HR - Promotions Quarterly'!CD20,0,(3*'MD - IMP'!$D80),1,1)</f>
        <v>0</v>
      </c>
      <c r="EM20" s="278"/>
      <c r="EN20" s="278"/>
      <c r="EO20" s="279">
        <f ca="1">OFFSET('IMP HR - Promotions Quarterly'!CG20,0,(3*'MD - IMP'!$D80),1,1)</f>
        <v>0</v>
      </c>
      <c r="EP20" s="278"/>
      <c r="EQ20" s="280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  <c r="GH20" s="15"/>
      <c r="GK20" s="15"/>
      <c r="GM20" s="17"/>
      <c r="GN20" s="16"/>
      <c r="GQ20" s="15"/>
      <c r="GT20" s="15"/>
      <c r="GW20" s="15"/>
      <c r="GY20" s="17"/>
      <c r="GZ20" s="16"/>
      <c r="HC20" s="15"/>
      <c r="HF20" s="15"/>
      <c r="HI20" s="15"/>
      <c r="HK20" s="17"/>
      <c r="HL20" s="16"/>
      <c r="HO20" s="15"/>
      <c r="HR20" s="15"/>
      <c r="HU20" s="15"/>
      <c r="HW20" s="17"/>
      <c r="HX20" s="16"/>
      <c r="IA20" s="15"/>
      <c r="ID20" s="15"/>
      <c r="IG20" s="15"/>
      <c r="II20" s="17"/>
      <c r="IJ20" s="16"/>
      <c r="IM20" s="15"/>
    </row>
    <row r="21" spans="2:247" x14ac:dyDescent="0.25">
      <c r="B21" s="11" t="str">
        <f>'MD - IMP'!B81</f>
        <v>PJMG</v>
      </c>
      <c r="C21" s="17"/>
      <c r="D21" s="390">
        <f ca="1">IF(COLUMN(Y3Q1_Reference)-COLUMN()&gt;3*'MD - IMP'!$D81,0,OFFSET('IMP HR - Promotions Quarterly'!$AB21,0,(('MD - IMP'!$D81)*3)-(COLUMN(Y3Q1_Reference)-COLUMN()),1,1))</f>
        <v>0</v>
      </c>
      <c r="E21" s="385">
        <f ca="1">IF(COLUMN(Y3Q1_Reference)-COLUMN()&gt;3*'MD - IMP'!$D81,0,OFFSET('IMP HR - Promotions Quarterly'!$AB21,0,(('MD - IMP'!$D81)*3)-(COLUMN(Y3Q1_Reference)-COLUMN()),1,1))</f>
        <v>0</v>
      </c>
      <c r="F21" s="385">
        <f ca="1">IF(COLUMN(Y3Q1_Reference)-COLUMN()&gt;3*'MD - IMP'!$D81,0,OFFSET('IMP HR - Promotions Quarterly'!$AB21,0,(('MD - IMP'!$D81)*3)-(COLUMN(Y3Q1_Reference)-COLUMN()),1,1))</f>
        <v>0</v>
      </c>
      <c r="G21" s="394">
        <f ca="1">IF(COLUMN(Y3Q1_Reference)-COLUMN()&gt;3*'MD - IMP'!$D81,0,OFFSET('IMP HR - Promotions Quarterly'!$AB21,0,(('MD - IMP'!$D81)*3)-(COLUMN(Y3Q1_Reference)-COLUMN()),1,1))</f>
        <v>0</v>
      </c>
      <c r="H21" s="385">
        <f ca="1">IF(COLUMN(Y3Q1_Reference)-COLUMN()&gt;3*'MD - IMP'!$D81,0,OFFSET('IMP HR - Promotions Quarterly'!$AB21,0,(('MD - IMP'!$D81)*3)-(COLUMN(Y3Q1_Reference)-COLUMN()),1,1))</f>
        <v>0</v>
      </c>
      <c r="I21" s="385">
        <f ca="1">IF(COLUMN(Y3Q1_Reference)-COLUMN()&gt;3*'MD - IMP'!$D81,0,OFFSET('IMP HR - Promotions Quarterly'!$AB21,0,(('MD - IMP'!$D81)*3)-(COLUMN(Y3Q1_Reference)-COLUMN()),1,1))</f>
        <v>0</v>
      </c>
      <c r="J21" s="394">
        <f ca="1">IF(COLUMN(Y3Q1_Reference)-COLUMN()&gt;3*'MD - IMP'!$D81,0,OFFSET('IMP HR - Promotions Quarterly'!$AB21,0,(('MD - IMP'!$D81)*3)-(COLUMN(Y3Q1_Reference)-COLUMN()),1,1))</f>
        <v>0</v>
      </c>
      <c r="K21" s="385">
        <f ca="1">IF(COLUMN(Y3Q1_Reference)-COLUMN()&gt;3*'MD - IMP'!$D81,0,OFFSET('IMP HR - Promotions Quarterly'!$AB21,0,(('MD - IMP'!$D81)*3)-(COLUMN(Y3Q1_Reference)-COLUMN()),1,1))</f>
        <v>0</v>
      </c>
      <c r="L21" s="385">
        <f ca="1">IF(COLUMN(Y3Q1_Reference)-COLUMN()&gt;3*'MD - IMP'!$D81,0,OFFSET('IMP HR - Promotions Quarterly'!$AB21,0,(('MD - IMP'!$D81)*3)-(COLUMN(Y3Q1_Reference)-COLUMN()),1,1))</f>
        <v>0</v>
      </c>
      <c r="M21" s="394">
        <f ca="1">IF(COLUMN(Y3Q1_Reference)-COLUMN()&gt;3*'MD - IMP'!$D81,0,OFFSET('IMP HR - Promotions Quarterly'!$AB21,0,(('MD - IMP'!$D81)*3)-(COLUMN(Y3Q1_Reference)-COLUMN()),1,1))</f>
        <v>0</v>
      </c>
      <c r="N21" s="385">
        <f ca="1">IF(COLUMN(Y3Q1_Reference)-COLUMN()&gt;3*'MD - IMP'!$D81,0,OFFSET('IMP HR - Promotions Quarterly'!$AB21,0,(('MD - IMP'!$D81)*3)-(COLUMN(Y3Q1_Reference)-COLUMN()),1,1))</f>
        <v>0</v>
      </c>
      <c r="O21" s="395">
        <f ca="1">IF(COLUMN(Y3Q1_Reference)-COLUMN()&gt;3*'MD - IMP'!$D81,0,OFFSET('IMP HR - Promotions Quarterly'!$AB21,0,(('MD - IMP'!$D81)*3)-(COLUMN(Y3Q1_Reference)-COLUMN()),1,1))</f>
        <v>0</v>
      </c>
      <c r="P21" s="390">
        <f ca="1">IF(COLUMN(Y3Q1_Reference)-COLUMN()&gt;3*'MD - IMP'!$D81,0,OFFSET('IMP HR - Promotions Quarterly'!$AB21,0,(('MD - IMP'!$D81)*3)-(COLUMN(Y3Q1_Reference)-COLUMN()),1,1))</f>
        <v>0</v>
      </c>
      <c r="Q21" s="385">
        <f ca="1">IF(COLUMN(Y3Q1_Reference)-COLUMN()&gt;3*'MD - IMP'!$D81,0,OFFSET('IMP HR - Promotions Quarterly'!$AB21,0,(('MD - IMP'!$D81)*3)-(COLUMN(Y3Q1_Reference)-COLUMN()),1,1))</f>
        <v>0</v>
      </c>
      <c r="R21" s="385">
        <f ca="1">IF(COLUMN(Y3Q1_Reference)-COLUMN()&gt;3*'MD - IMP'!$D81,0,OFFSET('IMP HR - Promotions Quarterly'!$AB21,0,(('MD - IMP'!$D81)*3)-(COLUMN(Y3Q1_Reference)-COLUMN()),1,1))</f>
        <v>0</v>
      </c>
      <c r="S21" s="394">
        <f ca="1">IF(COLUMN(Y3Q1_Reference)-COLUMN()&gt;3*'MD - IMP'!$D81,0,OFFSET('IMP HR - Promotions Quarterly'!$AB21,0,(('MD - IMP'!$D81)*3)-(COLUMN(Y3Q1_Reference)-COLUMN()),1,1))</f>
        <v>0</v>
      </c>
      <c r="T21" s="385">
        <f ca="1">IF(COLUMN(Y3Q1_Reference)-COLUMN()&gt;3*'MD - IMP'!$D81,0,OFFSET('IMP HR - Promotions Quarterly'!$AB21,0,(('MD - IMP'!$D81)*3)-(COLUMN(Y3Q1_Reference)-COLUMN()),1,1))</f>
        <v>0</v>
      </c>
      <c r="U21" s="385">
        <f ca="1">IF(COLUMN(Y3Q1_Reference)-COLUMN()&gt;3*'MD - IMP'!$D81,0,OFFSET('IMP HR - Promotions Quarterly'!$AB21,0,(('MD - IMP'!$D81)*3)-(COLUMN(Y3Q1_Reference)-COLUMN()),1,1))</f>
        <v>0</v>
      </c>
      <c r="V21" s="394">
        <f ca="1">IF(COLUMN(Y3Q1_Reference)-COLUMN()&gt;3*'MD - IMP'!$D81,0,OFFSET('IMP HR - Promotions Quarterly'!$AB21,0,(('MD - IMP'!$D81)*3)-(COLUMN(Y3Q1_Reference)-COLUMN()),1,1))</f>
        <v>0</v>
      </c>
      <c r="W21" s="385">
        <f ca="1">IF(COLUMN(Y3Q1_Reference)-COLUMN()&gt;3*'MD - IMP'!$D81,0,OFFSET('IMP HR - Promotions Quarterly'!$AB21,0,(('MD - IMP'!$D81)*3)-(COLUMN(Y3Q1_Reference)-COLUMN()),1,1))</f>
        <v>0</v>
      </c>
      <c r="X21" s="385">
        <f ca="1">IF(COLUMN(Y3Q1_Reference)-COLUMN()&gt;3*'MD - IMP'!$D81,0,OFFSET('IMP HR - Promotions Quarterly'!$AB21,0,(('MD - IMP'!$D81)*3)-(COLUMN(Y3Q1_Reference)-COLUMN()),1,1))</f>
        <v>0</v>
      </c>
      <c r="Y21" s="394">
        <f ca="1">IF(COLUMN(Y3Q1_Reference)-COLUMN()&gt;3*'MD - IMP'!$D81,0,OFFSET('IMP HR - Promotions Quarterly'!$AB21,0,(('MD - IMP'!$D81)*3)-(COLUMN(Y3Q1_Reference)-COLUMN()),1,1))</f>
        <v>0</v>
      </c>
      <c r="Z21" s="385">
        <f ca="1">IF(COLUMN(Y3Q1_Reference)-COLUMN()&gt;3*'MD - IMP'!$D81,0,OFFSET('IMP HR - Promotions Quarterly'!$AB21,0,(('MD - IMP'!$D81)*3)-(COLUMN(Y3Q1_Reference)-COLUMN()),1,1))</f>
        <v>0</v>
      </c>
      <c r="AA21" s="395">
        <f ca="1">IF(COLUMN(Y3Q1_Reference)-COLUMN()&gt;3*'MD - IMP'!$D81,0,OFFSET('IMP HR - Promotions Quarterly'!$AB21,0,(('MD - IMP'!$D81)*3)-(COLUMN(Y3Q1_Reference)-COLUMN()),1,1))</f>
        <v>0</v>
      </c>
      <c r="AB21" s="390">
        <f ca="1">IF(COLUMN(Y3Q1_Reference)-COLUMN()&gt;3*'MD - IMP'!$D81,0,OFFSET('IMP HR - Promotions Quarterly'!$AB21,0,(('MD - IMP'!$D81)*3)-(COLUMN(Y3Q1_Reference)-COLUMN()),1,1))</f>
        <v>0</v>
      </c>
      <c r="AC21" s="385">
        <f ca="1">IF(COLUMN(Y3Q1_Reference)-COLUMN()&gt;3*'MD - IMP'!$D81,0,OFFSET('IMP HR - Promotions Quarterly'!$AB21,0,(('MD - IMP'!$D81)*3)-(COLUMN(Y3Q1_Reference)-COLUMN()),1,1))</f>
        <v>0</v>
      </c>
      <c r="AD21" s="385">
        <f ca="1">IF(COLUMN(Y3Q1_Reference)-COLUMN()&gt;3*'MD - IMP'!$D81,0,OFFSET('IMP HR - Promotions Quarterly'!$AB21,0,(('MD - IMP'!$D81)*3)-(COLUMN(Y3Q1_Reference)-COLUMN()),1,1))</f>
        <v>0</v>
      </c>
      <c r="AE21" s="394">
        <f ca="1">IF(COLUMN(Y3Q1_Reference)-COLUMN()&gt;3*'MD - IMP'!$D81,0,OFFSET('IMP HR - Promotions Quarterly'!$AB21,0,(('MD - IMP'!$D81)*3)-(COLUMN(Y3Q1_Reference)-COLUMN()),1,1))</f>
        <v>0</v>
      </c>
      <c r="AF21" s="385">
        <f ca="1">IF(COLUMN(Y3Q1_Reference)-COLUMN()&gt;3*'MD - IMP'!$D81,0,OFFSET('IMP HR - Promotions Quarterly'!$AB21,0,(('MD - IMP'!$D81)*3)-(COLUMN(Y3Q1_Reference)-COLUMN()),1,1))</f>
        <v>0</v>
      </c>
      <c r="AG21" s="385">
        <f ca="1">IF(COLUMN(Y3Q1_Reference)-COLUMN()&gt;3*'MD - IMP'!$D81,0,OFFSET('IMP HR - Promotions Quarterly'!$AB21,0,(('MD - IMP'!$D81)*3)-(COLUMN(Y3Q1_Reference)-COLUMN()),1,1))</f>
        <v>0</v>
      </c>
      <c r="AH21" s="394">
        <f ca="1">IF(COLUMN(Y3Q1_Reference)-COLUMN()&gt;3*'MD - IMP'!$D81,0,OFFSET('IMP HR - Promotions Quarterly'!$AB21,0,(('MD - IMP'!$D81)*3)-(COLUMN(Y3Q1_Reference)-COLUMN()),1,1))</f>
        <v>0</v>
      </c>
      <c r="AI21" s="385">
        <f ca="1">IF(COLUMN(Y3Q1_Reference)-COLUMN()&gt;3*'MD - IMP'!$D81,0,OFFSET('IMP HR - Promotions Quarterly'!$AB21,0,(('MD - IMP'!$D81)*3)-(COLUMN(Y3Q1_Reference)-COLUMN()),1,1))</f>
        <v>0</v>
      </c>
      <c r="AJ21" s="385">
        <f ca="1">IF(COLUMN(Y3Q1_Reference)-COLUMN()&gt;3*'MD - IMP'!$D81,0,OFFSET('IMP HR - Promotions Quarterly'!$AB21,0,(('MD - IMP'!$D81)*3)-(COLUMN(Y3Q1_Reference)-COLUMN()),1,1))</f>
        <v>0</v>
      </c>
      <c r="AK21" s="394">
        <f ca="1">IF(COLUMN(Y3Q1_Reference)-COLUMN()&gt;3*'MD - IMP'!$D81,0,OFFSET('IMP HR - Promotions Quarterly'!$AB21,0,(('MD - IMP'!$D81)*3)-(COLUMN(Y3Q1_Reference)-COLUMN()),1,1))</f>
        <v>0</v>
      </c>
      <c r="AL21" s="385">
        <f ca="1">IF(COLUMN(Y3Q1_Reference)-COLUMN()&gt;3*'MD - IMP'!$D81,0,OFFSET('IMP HR - Promotions Quarterly'!$AB21,0,(('MD - IMP'!$D81)*3)-(COLUMN(Y3Q1_Reference)-COLUMN()),1,1))</f>
        <v>0</v>
      </c>
      <c r="AM21" s="395">
        <f ca="1">IF(COLUMN(Y3Q1_Reference)-COLUMN()&gt;3*'MD - IMP'!$D81,0,OFFSET('IMP HR - Promotions Quarterly'!$AB21,0,(('MD - IMP'!$D81)*3)-(COLUMN(Y3Q1_Reference)-COLUMN()),1,1))</f>
        <v>0</v>
      </c>
      <c r="AN21" s="390">
        <f ca="1">IF(COLUMN(Y3Q1_Reference)-COLUMN()&gt;3*'MD - IMP'!$D81,0,OFFSET('IMP HR - Promotions Quarterly'!$AB21,0,(('MD - IMP'!$D81)*3)-(COLUMN(Y3Q1_Reference)-COLUMN()),1,1))</f>
        <v>0</v>
      </c>
      <c r="AO21" s="385">
        <f ca="1">IF(COLUMN(Y3Q1_Reference)-COLUMN()&gt;3*'MD - IMP'!$D81,0,OFFSET('IMP HR - Promotions Quarterly'!$AB21,0,(('MD - IMP'!$D81)*3)-(COLUMN(Y3Q1_Reference)-COLUMN()),1,1))</f>
        <v>0</v>
      </c>
      <c r="AP21" s="385">
        <f ca="1">IF(COLUMN(Y3Q1_Reference)-COLUMN()&gt;3*'MD - IMP'!$D81,0,OFFSET('IMP HR - Promotions Quarterly'!$AB21,0,(('MD - IMP'!$D81)*3)-(COLUMN(Y3Q1_Reference)-COLUMN()),1,1))</f>
        <v>0</v>
      </c>
      <c r="AQ21" s="394">
        <f ca="1">IF(COLUMN(Y3Q1_Reference)-COLUMN()&gt;3*'MD - IMP'!$D81,0,OFFSET('IMP HR - Promotions Quarterly'!$AB21,0,(('MD - IMP'!$D81)*3)-(COLUMN(Y3Q1_Reference)-COLUMN()),1,1))</f>
        <v>0</v>
      </c>
      <c r="AR21" s="385">
        <f ca="1">IF(COLUMN(Y3Q1_Reference)-COLUMN()&gt;3*'MD - IMP'!$D81,0,OFFSET('IMP HR - Promotions Quarterly'!$AB21,0,(('MD - IMP'!$D81)*3)-(COLUMN(Y3Q1_Reference)-COLUMN()),1,1))</f>
        <v>0</v>
      </c>
      <c r="AS21" s="385">
        <f ca="1">IF(COLUMN(Y3Q1_Reference)-COLUMN()&gt;3*'MD - IMP'!$D81,0,OFFSET('IMP HR - Promotions Quarterly'!$AB21,0,(('MD - IMP'!$D81)*3)-(COLUMN(Y3Q1_Reference)-COLUMN()),1,1))</f>
        <v>0</v>
      </c>
      <c r="AT21" s="394">
        <f ca="1">IF(COLUMN(Y3Q1_Reference)-COLUMN()&gt;3*'MD - IMP'!$D81,0,OFFSET('IMP HR - Promotions Quarterly'!$AB21,0,(('MD - IMP'!$D81)*3)-(COLUMN(Y3Q1_Reference)-COLUMN()),1,1))</f>
        <v>0</v>
      </c>
      <c r="AU21" s="385">
        <f ca="1">IF(COLUMN(Y3Q1_Reference)-COLUMN()&gt;3*'MD - IMP'!$D81,0,OFFSET('IMP HR - Promotions Quarterly'!$AB21,0,(('MD - IMP'!$D81)*3)-(COLUMN(Y3Q1_Reference)-COLUMN()),1,1))</f>
        <v>0</v>
      </c>
      <c r="AV21" s="385">
        <f ca="1">IF(COLUMN(Y3Q1_Reference)-COLUMN()&gt;3*'MD - IMP'!$D81,0,OFFSET('IMP HR - Promotions Quarterly'!$AB21,0,(('MD - IMP'!$D81)*3)-(COLUMN(Y3Q1_Reference)-COLUMN()),1,1))</f>
        <v>0</v>
      </c>
      <c r="AW21" s="394">
        <f ca="1">IF(COLUMN(Y3Q1_Reference)-COLUMN()&gt;3*'MD - IMP'!$D81,0,OFFSET('IMP HR - Promotions Quarterly'!$AB21,0,(('MD - IMP'!$D81)*3)-(COLUMN(Y3Q1_Reference)-COLUMN()),1,1))</f>
        <v>0</v>
      </c>
      <c r="AX21" s="385">
        <f ca="1">IF(COLUMN(Y3Q1_Reference)-COLUMN()&gt;3*'MD - IMP'!$D81,0,OFFSET('IMP HR - Promotions Quarterly'!$AB21,0,(('MD - IMP'!$D81)*3)-(COLUMN(Y3Q1_Reference)-COLUMN()),1,1))</f>
        <v>0</v>
      </c>
      <c r="AY21" s="395">
        <f ca="1">IF(COLUMN(Y3Q1_Reference)-COLUMN()&gt;3*'MD - IMP'!$D81,0,OFFSET('IMP HR - Promotions Quarterly'!$AB21,0,(('MD - IMP'!$D81)*3)-(COLUMN(Y3Q1_Reference)-COLUMN()),1,1))</f>
        <v>0</v>
      </c>
      <c r="AZ21" s="390">
        <f ca="1">IF(COLUMN(Y3Q1_Reference)-COLUMN()&gt;3*'MD - IMP'!$D81,0,OFFSET('IMP HR - Promotions Quarterly'!$AB21,0,(('MD - IMP'!$D81)*3)-(COLUMN(Y3Q1_Reference)-COLUMN()),1,1))</f>
        <v>0</v>
      </c>
      <c r="BA21" s="385">
        <f ca="1">IF(COLUMN(Y3Q1_Reference)-COLUMN()&gt;3*'MD - IMP'!$D81,0,OFFSET('IMP HR - Promotions Quarterly'!$AB21,0,(('MD - IMP'!$D81)*3)-(COLUMN(Y3Q1_Reference)-COLUMN()),1,1))</f>
        <v>0</v>
      </c>
      <c r="BB21" s="385">
        <f ca="1">IF(COLUMN(Y3Q1_Reference)-COLUMN()&gt;3*'MD - IMP'!$D81,0,OFFSET('IMP HR - Promotions Quarterly'!$AB21,0,(('MD - IMP'!$D81)*3)-(COLUMN(Y3Q1_Reference)-COLUMN()),1,1))</f>
        <v>0</v>
      </c>
      <c r="BC21" s="394">
        <f ca="1">IF(COLUMN(Y3Q1_Reference)-COLUMN()&gt;3*'MD - IMP'!$D81,0,OFFSET('IMP HR - Promotions Quarterly'!$AB21,0,(('MD - IMP'!$D81)*3)-(COLUMN(Y3Q1_Reference)-COLUMN()),1,1))</f>
        <v>0</v>
      </c>
      <c r="BD21" s="385">
        <f ca="1">IF(COLUMN(Y3Q1_Reference)-COLUMN()&gt;3*'MD - IMP'!$D81,0,OFFSET('IMP HR - Promotions Quarterly'!$AB21,0,(('MD - IMP'!$D81)*3)-(COLUMN(Y3Q1_Reference)-COLUMN()),1,1))</f>
        <v>0</v>
      </c>
      <c r="BE21" s="385">
        <f ca="1">IF(COLUMN(Y3Q1_Reference)-COLUMN()&gt;3*'MD - IMP'!$D81,0,OFFSET('IMP HR - Promotions Quarterly'!$AB21,0,(('MD - IMP'!$D81)*3)-(COLUMN(Y3Q1_Reference)-COLUMN()),1,1))</f>
        <v>0</v>
      </c>
      <c r="BF21" s="394">
        <f ca="1">IF(COLUMN(Y3Q1_Reference)-COLUMN()&gt;3*'MD - IMP'!$D81,0,OFFSET('IMP HR - Promotions Quarterly'!$AB21,0,(('MD - IMP'!$D81)*3)-(COLUMN(Y3Q1_Reference)-COLUMN()),1,1))</f>
        <v>0</v>
      </c>
      <c r="BG21" s="385">
        <f ca="1">IF(COLUMN(Y3Q1_Reference)-COLUMN()&gt;3*'MD - IMP'!$D81,0,OFFSET('IMP HR - Promotions Quarterly'!$AB21,0,(('MD - IMP'!$D81)*3)-(COLUMN(Y3Q1_Reference)-COLUMN()),1,1))</f>
        <v>0</v>
      </c>
      <c r="BH21" s="385">
        <f ca="1">IF(COLUMN(Y3Q1_Reference)-COLUMN()&gt;3*'MD - IMP'!$D81,0,OFFSET('IMP HR - Promotions Quarterly'!$AB21,0,(('MD - IMP'!$D81)*3)-(COLUMN(Y3Q1_Reference)-COLUMN()),1,1))</f>
        <v>0</v>
      </c>
      <c r="BI21" s="394">
        <f ca="1">IF(COLUMN(Y3Q1_Reference)-COLUMN()&gt;3*'MD - IMP'!$D81,0,OFFSET('IMP HR - Promotions Quarterly'!$AB21,0,(('MD - IMP'!$D81)*3)-(COLUMN(Y3Q1_Reference)-COLUMN()),1,1))</f>
        <v>0</v>
      </c>
      <c r="BJ21" s="385">
        <f ca="1">IF(COLUMN(Y3Q1_Reference)-COLUMN()&gt;3*'MD - IMP'!$D81,0,OFFSET('IMP HR - Promotions Quarterly'!$AB21,0,(('MD - IMP'!$D81)*3)-(COLUMN(Y3Q1_Reference)-COLUMN()),1,1))</f>
        <v>0</v>
      </c>
      <c r="BK21" s="463">
        <f ca="1">IF(COLUMN(Y3Q1_Reference)-COLUMN()&gt;3*'MD - IMP'!$D81,0,OFFSET('IMP HR - Promotions Quarterly'!$AB21,0,(('MD - IMP'!$D81)*3)-(COLUMN(Y3Q1_Reference)-COLUMN()),1,1))</f>
        <v>0</v>
      </c>
      <c r="BL21" s="482">
        <f ca="1">SUM(D21:BK21)+OFFSET('IMP HR - Promotions Quarterly'!D21,0,(3*'MD - IMP'!$D81),1,1)</f>
        <v>0</v>
      </c>
      <c r="BM21" s="385"/>
      <c r="BN21" s="385"/>
      <c r="BO21" s="394">
        <f ca="1">OFFSET('IMP HR - Promotions Quarterly'!G21,0,(3*'MD - IMP'!$D81),1,1)</f>
        <v>0</v>
      </c>
      <c r="BP21" s="385"/>
      <c r="BQ21" s="385"/>
      <c r="BR21" s="394">
        <f ca="1">OFFSET('IMP HR - Promotions Quarterly'!J21,0,(3*'MD - IMP'!$D81),1,1)</f>
        <v>0</v>
      </c>
      <c r="BS21" s="385">
        <f>'IMP HR - Project Time'!K21</f>
        <v>0</v>
      </c>
      <c r="BT21" s="385">
        <f>'IMP HR - Project Time'!L21</f>
        <v>0</v>
      </c>
      <c r="BU21" s="394">
        <f ca="1">OFFSET('IMP HR - Promotions Quarterly'!M21,0,(3*'MD - IMP'!$D81),1,1)</f>
        <v>0</v>
      </c>
      <c r="BV21" s="385"/>
      <c r="BW21" s="395"/>
      <c r="BX21" s="390">
        <f ca="1">OFFSET('IMP HR - Promotions Quarterly'!P21,0,(3*'MD - IMP'!$D81),1,1)</f>
        <v>1</v>
      </c>
      <c r="BY21" s="385"/>
      <c r="BZ21" s="385"/>
      <c r="CA21" s="394">
        <f ca="1">OFFSET('IMP HR - Promotions Quarterly'!S21,0,(3*'MD - IMP'!$D81),1,1)</f>
        <v>0</v>
      </c>
      <c r="CB21" s="385"/>
      <c r="CC21" s="385"/>
      <c r="CD21" s="394">
        <f ca="1">OFFSET('IMP HR - Promotions Quarterly'!V21,0,(3*'MD - IMP'!$D81),1,1)</f>
        <v>0</v>
      </c>
      <c r="CE21" s="385"/>
      <c r="CF21" s="385"/>
      <c r="CG21" s="394">
        <f ca="1">OFFSET('IMP HR - Promotions Quarterly'!Y21,0,(3*'MD - IMP'!$D81),1,1)</f>
        <v>0</v>
      </c>
      <c r="CH21" s="385"/>
      <c r="CI21" s="468"/>
      <c r="CJ21" s="277">
        <f ca="1">OFFSET('IMP HR - Promotions Quarterly'!AB21,0,(3*'MD - IMP'!$D81),1,1)</f>
        <v>4</v>
      </c>
      <c r="CK21" s="278"/>
      <c r="CL21" s="278"/>
      <c r="CM21" s="279">
        <f ca="1">OFFSET('IMP HR - Promotions Quarterly'!AE21,0,(3*'MD - IMP'!$D81),1,1)</f>
        <v>1</v>
      </c>
      <c r="CN21" s="278"/>
      <c r="CO21" s="278"/>
      <c r="CP21" s="279">
        <f ca="1">OFFSET('IMP HR - Promotions Quarterly'!AH21,0,(3*'MD - IMP'!$D81),1,1)</f>
        <v>0</v>
      </c>
      <c r="CQ21" s="278"/>
      <c r="CR21" s="278"/>
      <c r="CS21" s="279">
        <f ca="1">OFFSET('IMP HR - Promotions Quarterly'!AK21,0,(3*'MD - IMP'!$D81),1,1)</f>
        <v>1</v>
      </c>
      <c r="CT21" s="278"/>
      <c r="CU21" s="280"/>
      <c r="CV21" s="277">
        <f ca="1">OFFSET('IMP HR - Promotions Quarterly'!AN21,0,(3*'MD - IMP'!$D81),1,1)</f>
        <v>1</v>
      </c>
      <c r="CW21" s="278"/>
      <c r="CX21" s="278"/>
      <c r="CY21" s="279">
        <f ca="1">OFFSET('IMP HR - Promotions Quarterly'!AQ21,0,(3*'MD - IMP'!$D81),1,1)</f>
        <v>7</v>
      </c>
      <c r="CZ21" s="278"/>
      <c r="DA21" s="278"/>
      <c r="DB21" s="279">
        <f ca="1">OFFSET('IMP HR - Promotions Quarterly'!AT21,0,(3*'MD - IMP'!$D81),1,1)</f>
        <v>0</v>
      </c>
      <c r="DC21" s="278"/>
      <c r="DD21" s="278"/>
      <c r="DE21" s="279">
        <f ca="1">OFFSET('IMP HR - Promotions Quarterly'!AW21,0,(3*'MD - IMP'!$D81),1,1)</f>
        <v>0</v>
      </c>
      <c r="DF21" s="278"/>
      <c r="DG21" s="280"/>
      <c r="DH21" s="277">
        <f ca="1">OFFSET('IMP HR - Promotions Quarterly'!AZ21,0,(3*'MD - IMP'!$D81),1,1)</f>
        <v>0</v>
      </c>
      <c r="DI21" s="278"/>
      <c r="DJ21" s="278"/>
      <c r="DK21" s="279">
        <f ca="1">OFFSET('IMP HR - Promotions Quarterly'!BC21,0,(3*'MD - IMP'!$D81),1,1)</f>
        <v>8</v>
      </c>
      <c r="DL21" s="278"/>
      <c r="DM21" s="278"/>
      <c r="DN21" s="279">
        <f ca="1">OFFSET('IMP HR - Promotions Quarterly'!BF21,0,(3*'MD - IMP'!$D81),1,1)</f>
        <v>0</v>
      </c>
      <c r="DO21" s="278"/>
      <c r="DP21" s="278"/>
      <c r="DQ21" s="279">
        <f ca="1">OFFSET('IMP HR - Promotions Quarterly'!BI21,0,(3*'MD - IMP'!$D81),1,1)</f>
        <v>2</v>
      </c>
      <c r="DR21" s="278"/>
      <c r="DS21" s="280"/>
      <c r="DT21" s="277">
        <f ca="1">OFFSET('IMP HR - Promotions Quarterly'!BL21,0,(3*'MD - IMP'!$D81),1,1)</f>
        <v>0</v>
      </c>
      <c r="DU21" s="278"/>
      <c r="DV21" s="278"/>
      <c r="DW21" s="279">
        <f ca="1">OFFSET('IMP HR - Promotions Quarterly'!BO21,0,(3*'MD - IMP'!$D81),1,1)</f>
        <v>0</v>
      </c>
      <c r="DX21" s="278"/>
      <c r="DY21" s="278"/>
      <c r="DZ21" s="279">
        <f ca="1">OFFSET('IMP HR - Promotions Quarterly'!BR21,0,(3*'MD - IMP'!$D81),1,1)</f>
        <v>0</v>
      </c>
      <c r="EA21" s="278"/>
      <c r="EB21" s="278"/>
      <c r="EC21" s="279">
        <f ca="1">OFFSET('IMP HR - Promotions Quarterly'!BU21,0,(3*'MD - IMP'!$D81),1,1)</f>
        <v>0</v>
      </c>
      <c r="ED21" s="278"/>
      <c r="EE21" s="280"/>
      <c r="EF21" s="277">
        <f ca="1">OFFSET('IMP HR - Promotions Quarterly'!BX21,0,(3*'MD - IMP'!$D81),1,1)</f>
        <v>0</v>
      </c>
      <c r="EG21" s="278"/>
      <c r="EH21" s="278"/>
      <c r="EI21" s="279">
        <f ca="1">OFFSET('IMP HR - Promotions Quarterly'!CA21,0,(3*'MD - IMP'!$D81),1,1)</f>
        <v>0</v>
      </c>
      <c r="EJ21" s="278"/>
      <c r="EK21" s="278"/>
      <c r="EL21" s="279">
        <f ca="1">OFFSET('IMP HR - Promotions Quarterly'!CD21,0,(3*'MD - IMP'!$D81),1,1)</f>
        <v>0</v>
      </c>
      <c r="EM21" s="278"/>
      <c r="EN21" s="278"/>
      <c r="EO21" s="279">
        <f ca="1">OFFSET('IMP HR - Promotions Quarterly'!CG21,0,(3*'MD - IMP'!$D81),1,1)</f>
        <v>0</v>
      </c>
      <c r="EP21" s="278"/>
      <c r="EQ21" s="280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  <c r="GH21" s="15"/>
      <c r="GK21" s="15"/>
      <c r="GM21" s="17"/>
      <c r="GN21" s="16"/>
      <c r="GQ21" s="15"/>
      <c r="GT21" s="15"/>
      <c r="GW21" s="15"/>
      <c r="GY21" s="17"/>
      <c r="GZ21" s="16"/>
      <c r="HC21" s="15"/>
      <c r="HF21" s="15"/>
      <c r="HI21" s="15"/>
      <c r="HK21" s="17"/>
      <c r="HL21" s="16"/>
      <c r="HO21" s="15"/>
      <c r="HR21" s="15"/>
      <c r="HU21" s="15"/>
      <c r="HW21" s="17"/>
      <c r="HX21" s="16"/>
      <c r="IA21" s="15"/>
      <c r="ID21" s="15"/>
      <c r="IG21" s="15"/>
      <c r="II21" s="17"/>
      <c r="IJ21" s="16"/>
      <c r="IM21" s="15"/>
    </row>
    <row r="22" spans="2:247" x14ac:dyDescent="0.25">
      <c r="B22" s="11" t="str">
        <f>'MD - IMP'!B82</f>
        <v>SRQA</v>
      </c>
      <c r="C22" s="17"/>
      <c r="D22" s="390">
        <f ca="1">IF(COLUMN(Y3Q1_Reference)-COLUMN()&gt;3*'MD - IMP'!$D82,0,OFFSET('IMP HR - Promotions Quarterly'!$AB22,0,(('MD - IMP'!$D82)*3)-(COLUMN(Y3Q1_Reference)-COLUMN()),1,1))</f>
        <v>0</v>
      </c>
      <c r="E22" s="385">
        <f ca="1">IF(COLUMN(Y3Q1_Reference)-COLUMN()&gt;3*'MD - IMP'!$D82,0,OFFSET('IMP HR - Promotions Quarterly'!$AB22,0,(('MD - IMP'!$D82)*3)-(COLUMN(Y3Q1_Reference)-COLUMN()),1,1))</f>
        <v>0</v>
      </c>
      <c r="F22" s="385">
        <f ca="1">IF(COLUMN(Y3Q1_Reference)-COLUMN()&gt;3*'MD - IMP'!$D82,0,OFFSET('IMP HR - Promotions Quarterly'!$AB22,0,(('MD - IMP'!$D82)*3)-(COLUMN(Y3Q1_Reference)-COLUMN()),1,1))</f>
        <v>0</v>
      </c>
      <c r="G22" s="394">
        <f ca="1">IF(COLUMN(Y3Q1_Reference)-COLUMN()&gt;3*'MD - IMP'!$D82,0,OFFSET('IMP HR - Promotions Quarterly'!$AB22,0,(('MD - IMP'!$D82)*3)-(COLUMN(Y3Q1_Reference)-COLUMN()),1,1))</f>
        <v>0</v>
      </c>
      <c r="H22" s="385">
        <f ca="1">IF(COLUMN(Y3Q1_Reference)-COLUMN()&gt;3*'MD - IMP'!$D82,0,OFFSET('IMP HR - Promotions Quarterly'!$AB22,0,(('MD - IMP'!$D82)*3)-(COLUMN(Y3Q1_Reference)-COLUMN()),1,1))</f>
        <v>0</v>
      </c>
      <c r="I22" s="385">
        <f ca="1">IF(COLUMN(Y3Q1_Reference)-COLUMN()&gt;3*'MD - IMP'!$D82,0,OFFSET('IMP HR - Promotions Quarterly'!$AB22,0,(('MD - IMP'!$D82)*3)-(COLUMN(Y3Q1_Reference)-COLUMN()),1,1))</f>
        <v>0</v>
      </c>
      <c r="J22" s="394">
        <f ca="1">IF(COLUMN(Y3Q1_Reference)-COLUMN()&gt;3*'MD - IMP'!$D82,0,OFFSET('IMP HR - Promotions Quarterly'!$AB22,0,(('MD - IMP'!$D82)*3)-(COLUMN(Y3Q1_Reference)-COLUMN()),1,1))</f>
        <v>0</v>
      </c>
      <c r="K22" s="385">
        <f ca="1">IF(COLUMN(Y3Q1_Reference)-COLUMN()&gt;3*'MD - IMP'!$D82,0,OFFSET('IMP HR - Promotions Quarterly'!$AB22,0,(('MD - IMP'!$D82)*3)-(COLUMN(Y3Q1_Reference)-COLUMN()),1,1))</f>
        <v>0</v>
      </c>
      <c r="L22" s="385">
        <f ca="1">IF(COLUMN(Y3Q1_Reference)-COLUMN()&gt;3*'MD - IMP'!$D82,0,OFFSET('IMP HR - Promotions Quarterly'!$AB22,0,(('MD - IMP'!$D82)*3)-(COLUMN(Y3Q1_Reference)-COLUMN()),1,1))</f>
        <v>0</v>
      </c>
      <c r="M22" s="394">
        <f ca="1">IF(COLUMN(Y3Q1_Reference)-COLUMN()&gt;3*'MD - IMP'!$D82,0,OFFSET('IMP HR - Promotions Quarterly'!$AB22,0,(('MD - IMP'!$D82)*3)-(COLUMN(Y3Q1_Reference)-COLUMN()),1,1))</f>
        <v>0</v>
      </c>
      <c r="N22" s="385">
        <f ca="1">IF(COLUMN(Y3Q1_Reference)-COLUMN()&gt;3*'MD - IMP'!$D82,0,OFFSET('IMP HR - Promotions Quarterly'!$AB22,0,(('MD - IMP'!$D82)*3)-(COLUMN(Y3Q1_Reference)-COLUMN()),1,1))</f>
        <v>0</v>
      </c>
      <c r="O22" s="395">
        <f ca="1">IF(COLUMN(Y3Q1_Reference)-COLUMN()&gt;3*'MD - IMP'!$D82,0,OFFSET('IMP HR - Promotions Quarterly'!$AB22,0,(('MD - IMP'!$D82)*3)-(COLUMN(Y3Q1_Reference)-COLUMN()),1,1))</f>
        <v>0</v>
      </c>
      <c r="P22" s="390">
        <f ca="1">IF(COLUMN(Y3Q1_Reference)-COLUMN()&gt;3*'MD - IMP'!$D82,0,OFFSET('IMP HR - Promotions Quarterly'!$AB22,0,(('MD - IMP'!$D82)*3)-(COLUMN(Y3Q1_Reference)-COLUMN()),1,1))</f>
        <v>0</v>
      </c>
      <c r="Q22" s="385">
        <f ca="1">IF(COLUMN(Y3Q1_Reference)-COLUMN()&gt;3*'MD - IMP'!$D82,0,OFFSET('IMP HR - Promotions Quarterly'!$AB22,0,(('MD - IMP'!$D82)*3)-(COLUMN(Y3Q1_Reference)-COLUMN()),1,1))</f>
        <v>0</v>
      </c>
      <c r="R22" s="385">
        <f ca="1">IF(COLUMN(Y3Q1_Reference)-COLUMN()&gt;3*'MD - IMP'!$D82,0,OFFSET('IMP HR - Promotions Quarterly'!$AB22,0,(('MD - IMP'!$D82)*3)-(COLUMN(Y3Q1_Reference)-COLUMN()),1,1))</f>
        <v>0</v>
      </c>
      <c r="S22" s="394">
        <f ca="1">IF(COLUMN(Y3Q1_Reference)-COLUMN()&gt;3*'MD - IMP'!$D82,0,OFFSET('IMP HR - Promotions Quarterly'!$AB22,0,(('MD - IMP'!$D82)*3)-(COLUMN(Y3Q1_Reference)-COLUMN()),1,1))</f>
        <v>0</v>
      </c>
      <c r="T22" s="385">
        <f ca="1">IF(COLUMN(Y3Q1_Reference)-COLUMN()&gt;3*'MD - IMP'!$D82,0,OFFSET('IMP HR - Promotions Quarterly'!$AB22,0,(('MD - IMP'!$D82)*3)-(COLUMN(Y3Q1_Reference)-COLUMN()),1,1))</f>
        <v>0</v>
      </c>
      <c r="U22" s="385">
        <f ca="1">IF(COLUMN(Y3Q1_Reference)-COLUMN()&gt;3*'MD - IMP'!$D82,0,OFFSET('IMP HR - Promotions Quarterly'!$AB22,0,(('MD - IMP'!$D82)*3)-(COLUMN(Y3Q1_Reference)-COLUMN()),1,1))</f>
        <v>0</v>
      </c>
      <c r="V22" s="394">
        <f ca="1">IF(COLUMN(Y3Q1_Reference)-COLUMN()&gt;3*'MD - IMP'!$D82,0,OFFSET('IMP HR - Promotions Quarterly'!$AB22,0,(('MD - IMP'!$D82)*3)-(COLUMN(Y3Q1_Reference)-COLUMN()),1,1))</f>
        <v>0</v>
      </c>
      <c r="W22" s="385">
        <f ca="1">IF(COLUMN(Y3Q1_Reference)-COLUMN()&gt;3*'MD - IMP'!$D82,0,OFFSET('IMP HR - Promotions Quarterly'!$AB22,0,(('MD - IMP'!$D82)*3)-(COLUMN(Y3Q1_Reference)-COLUMN()),1,1))</f>
        <v>0</v>
      </c>
      <c r="X22" s="385">
        <f ca="1">IF(COLUMN(Y3Q1_Reference)-COLUMN()&gt;3*'MD - IMP'!$D82,0,OFFSET('IMP HR - Promotions Quarterly'!$AB22,0,(('MD - IMP'!$D82)*3)-(COLUMN(Y3Q1_Reference)-COLUMN()),1,1))</f>
        <v>0</v>
      </c>
      <c r="Y22" s="394">
        <f ca="1">IF(COLUMN(Y3Q1_Reference)-COLUMN()&gt;3*'MD - IMP'!$D82,0,OFFSET('IMP HR - Promotions Quarterly'!$AB22,0,(('MD - IMP'!$D82)*3)-(COLUMN(Y3Q1_Reference)-COLUMN()),1,1))</f>
        <v>0</v>
      </c>
      <c r="Z22" s="385">
        <f ca="1">IF(COLUMN(Y3Q1_Reference)-COLUMN()&gt;3*'MD - IMP'!$D82,0,OFFSET('IMP HR - Promotions Quarterly'!$AB22,0,(('MD - IMP'!$D82)*3)-(COLUMN(Y3Q1_Reference)-COLUMN()),1,1))</f>
        <v>0</v>
      </c>
      <c r="AA22" s="395">
        <f ca="1">IF(COLUMN(Y3Q1_Reference)-COLUMN()&gt;3*'MD - IMP'!$D82,0,OFFSET('IMP HR - Promotions Quarterly'!$AB22,0,(('MD - IMP'!$D82)*3)-(COLUMN(Y3Q1_Reference)-COLUMN()),1,1))</f>
        <v>0</v>
      </c>
      <c r="AB22" s="390">
        <f ca="1">IF(COLUMN(Y3Q1_Reference)-COLUMN()&gt;3*'MD - IMP'!$D82,0,OFFSET('IMP HR - Promotions Quarterly'!$AB22,0,(('MD - IMP'!$D82)*3)-(COLUMN(Y3Q1_Reference)-COLUMN()),1,1))</f>
        <v>0</v>
      </c>
      <c r="AC22" s="385">
        <f ca="1">IF(COLUMN(Y3Q1_Reference)-COLUMN()&gt;3*'MD - IMP'!$D82,0,OFFSET('IMP HR - Promotions Quarterly'!$AB22,0,(('MD - IMP'!$D82)*3)-(COLUMN(Y3Q1_Reference)-COLUMN()),1,1))</f>
        <v>0</v>
      </c>
      <c r="AD22" s="385">
        <f ca="1">IF(COLUMN(Y3Q1_Reference)-COLUMN()&gt;3*'MD - IMP'!$D82,0,OFFSET('IMP HR - Promotions Quarterly'!$AB22,0,(('MD - IMP'!$D82)*3)-(COLUMN(Y3Q1_Reference)-COLUMN()),1,1))</f>
        <v>0</v>
      </c>
      <c r="AE22" s="394">
        <f ca="1">IF(COLUMN(Y3Q1_Reference)-COLUMN()&gt;3*'MD - IMP'!$D82,0,OFFSET('IMP HR - Promotions Quarterly'!$AB22,0,(('MD - IMP'!$D82)*3)-(COLUMN(Y3Q1_Reference)-COLUMN()),1,1))</f>
        <v>0</v>
      </c>
      <c r="AF22" s="385">
        <f ca="1">IF(COLUMN(Y3Q1_Reference)-COLUMN()&gt;3*'MD - IMP'!$D82,0,OFFSET('IMP HR - Promotions Quarterly'!$AB22,0,(('MD - IMP'!$D82)*3)-(COLUMN(Y3Q1_Reference)-COLUMN()),1,1))</f>
        <v>0</v>
      </c>
      <c r="AG22" s="385">
        <f ca="1">IF(COLUMN(Y3Q1_Reference)-COLUMN()&gt;3*'MD - IMP'!$D82,0,OFFSET('IMP HR - Promotions Quarterly'!$AB22,0,(('MD - IMP'!$D82)*3)-(COLUMN(Y3Q1_Reference)-COLUMN()),1,1))</f>
        <v>0</v>
      </c>
      <c r="AH22" s="394">
        <f ca="1">IF(COLUMN(Y3Q1_Reference)-COLUMN()&gt;3*'MD - IMP'!$D82,0,OFFSET('IMP HR - Promotions Quarterly'!$AB22,0,(('MD - IMP'!$D82)*3)-(COLUMN(Y3Q1_Reference)-COLUMN()),1,1))</f>
        <v>0</v>
      </c>
      <c r="AI22" s="385">
        <f ca="1">IF(COLUMN(Y3Q1_Reference)-COLUMN()&gt;3*'MD - IMP'!$D82,0,OFFSET('IMP HR - Promotions Quarterly'!$AB22,0,(('MD - IMP'!$D82)*3)-(COLUMN(Y3Q1_Reference)-COLUMN()),1,1))</f>
        <v>0</v>
      </c>
      <c r="AJ22" s="385">
        <f ca="1">IF(COLUMN(Y3Q1_Reference)-COLUMN()&gt;3*'MD - IMP'!$D82,0,OFFSET('IMP HR - Promotions Quarterly'!$AB22,0,(('MD - IMP'!$D82)*3)-(COLUMN(Y3Q1_Reference)-COLUMN()),1,1))</f>
        <v>0</v>
      </c>
      <c r="AK22" s="394">
        <f ca="1">IF(COLUMN(Y3Q1_Reference)-COLUMN()&gt;3*'MD - IMP'!$D82,0,OFFSET('IMP HR - Promotions Quarterly'!$AB22,0,(('MD - IMP'!$D82)*3)-(COLUMN(Y3Q1_Reference)-COLUMN()),1,1))</f>
        <v>0</v>
      </c>
      <c r="AL22" s="385">
        <f ca="1">IF(COLUMN(Y3Q1_Reference)-COLUMN()&gt;3*'MD - IMP'!$D82,0,OFFSET('IMP HR - Promotions Quarterly'!$AB22,0,(('MD - IMP'!$D82)*3)-(COLUMN(Y3Q1_Reference)-COLUMN()),1,1))</f>
        <v>0</v>
      </c>
      <c r="AM22" s="395">
        <f ca="1">IF(COLUMN(Y3Q1_Reference)-COLUMN()&gt;3*'MD - IMP'!$D82,0,OFFSET('IMP HR - Promotions Quarterly'!$AB22,0,(('MD - IMP'!$D82)*3)-(COLUMN(Y3Q1_Reference)-COLUMN()),1,1))</f>
        <v>0</v>
      </c>
      <c r="AN22" s="390">
        <f ca="1">IF(COLUMN(Y3Q1_Reference)-COLUMN()&gt;3*'MD - IMP'!$D82,0,OFFSET('IMP HR - Promotions Quarterly'!$AB22,0,(('MD - IMP'!$D82)*3)-(COLUMN(Y3Q1_Reference)-COLUMN()),1,1))</f>
        <v>0</v>
      </c>
      <c r="AO22" s="385">
        <f ca="1">IF(COLUMN(Y3Q1_Reference)-COLUMN()&gt;3*'MD - IMP'!$D82,0,OFFSET('IMP HR - Promotions Quarterly'!$AB22,0,(('MD - IMP'!$D82)*3)-(COLUMN(Y3Q1_Reference)-COLUMN()),1,1))</f>
        <v>0</v>
      </c>
      <c r="AP22" s="385">
        <f ca="1">IF(COLUMN(Y3Q1_Reference)-COLUMN()&gt;3*'MD - IMP'!$D82,0,OFFSET('IMP HR - Promotions Quarterly'!$AB22,0,(('MD - IMP'!$D82)*3)-(COLUMN(Y3Q1_Reference)-COLUMN()),1,1))</f>
        <v>0</v>
      </c>
      <c r="AQ22" s="394">
        <f ca="1">IF(COLUMN(Y3Q1_Reference)-COLUMN()&gt;3*'MD - IMP'!$D82,0,OFFSET('IMP HR - Promotions Quarterly'!$AB22,0,(('MD - IMP'!$D82)*3)-(COLUMN(Y3Q1_Reference)-COLUMN()),1,1))</f>
        <v>0</v>
      </c>
      <c r="AR22" s="385">
        <f ca="1">IF(COLUMN(Y3Q1_Reference)-COLUMN()&gt;3*'MD - IMP'!$D82,0,OFFSET('IMP HR - Promotions Quarterly'!$AB22,0,(('MD - IMP'!$D82)*3)-(COLUMN(Y3Q1_Reference)-COLUMN()),1,1))</f>
        <v>0</v>
      </c>
      <c r="AS22" s="385">
        <f ca="1">IF(COLUMN(Y3Q1_Reference)-COLUMN()&gt;3*'MD - IMP'!$D82,0,OFFSET('IMP HR - Promotions Quarterly'!$AB22,0,(('MD - IMP'!$D82)*3)-(COLUMN(Y3Q1_Reference)-COLUMN()),1,1))</f>
        <v>0</v>
      </c>
      <c r="AT22" s="394">
        <f ca="1">IF(COLUMN(Y3Q1_Reference)-COLUMN()&gt;3*'MD - IMP'!$D82,0,OFFSET('IMP HR - Promotions Quarterly'!$AB22,0,(('MD - IMP'!$D82)*3)-(COLUMN(Y3Q1_Reference)-COLUMN()),1,1))</f>
        <v>0</v>
      </c>
      <c r="AU22" s="385">
        <f ca="1">IF(COLUMN(Y3Q1_Reference)-COLUMN()&gt;3*'MD - IMP'!$D82,0,OFFSET('IMP HR - Promotions Quarterly'!$AB22,0,(('MD - IMP'!$D82)*3)-(COLUMN(Y3Q1_Reference)-COLUMN()),1,1))</f>
        <v>0</v>
      </c>
      <c r="AV22" s="385">
        <f ca="1">IF(COLUMN(Y3Q1_Reference)-COLUMN()&gt;3*'MD - IMP'!$D82,0,OFFSET('IMP HR - Promotions Quarterly'!$AB22,0,(('MD - IMP'!$D82)*3)-(COLUMN(Y3Q1_Reference)-COLUMN()),1,1))</f>
        <v>0</v>
      </c>
      <c r="AW22" s="394">
        <f ca="1">IF(COLUMN(Y3Q1_Reference)-COLUMN()&gt;3*'MD - IMP'!$D82,0,OFFSET('IMP HR - Promotions Quarterly'!$AB22,0,(('MD - IMP'!$D82)*3)-(COLUMN(Y3Q1_Reference)-COLUMN()),1,1))</f>
        <v>0</v>
      </c>
      <c r="AX22" s="385">
        <f ca="1">IF(COLUMN(Y3Q1_Reference)-COLUMN()&gt;3*'MD - IMP'!$D82,0,OFFSET('IMP HR - Promotions Quarterly'!$AB22,0,(('MD - IMP'!$D82)*3)-(COLUMN(Y3Q1_Reference)-COLUMN()),1,1))</f>
        <v>0</v>
      </c>
      <c r="AY22" s="395">
        <f ca="1">IF(COLUMN(Y3Q1_Reference)-COLUMN()&gt;3*'MD - IMP'!$D82,0,OFFSET('IMP HR - Promotions Quarterly'!$AB22,0,(('MD - IMP'!$D82)*3)-(COLUMN(Y3Q1_Reference)-COLUMN()),1,1))</f>
        <v>0</v>
      </c>
      <c r="AZ22" s="390">
        <f ca="1">IF(COLUMN(Y3Q1_Reference)-COLUMN()&gt;3*'MD - IMP'!$D82,0,OFFSET('IMP HR - Promotions Quarterly'!$AB22,0,(('MD - IMP'!$D82)*3)-(COLUMN(Y3Q1_Reference)-COLUMN()),1,1))</f>
        <v>0</v>
      </c>
      <c r="BA22" s="385">
        <f ca="1">IF(COLUMN(Y3Q1_Reference)-COLUMN()&gt;3*'MD - IMP'!$D82,0,OFFSET('IMP HR - Promotions Quarterly'!$AB22,0,(('MD - IMP'!$D82)*3)-(COLUMN(Y3Q1_Reference)-COLUMN()),1,1))</f>
        <v>0</v>
      </c>
      <c r="BB22" s="385">
        <f ca="1">IF(COLUMN(Y3Q1_Reference)-COLUMN()&gt;3*'MD - IMP'!$D82,0,OFFSET('IMP HR - Promotions Quarterly'!$AB22,0,(('MD - IMP'!$D82)*3)-(COLUMN(Y3Q1_Reference)-COLUMN()),1,1))</f>
        <v>0</v>
      </c>
      <c r="BC22" s="394">
        <f ca="1">IF(COLUMN(Y3Q1_Reference)-COLUMN()&gt;3*'MD - IMP'!$D82,0,OFFSET('IMP HR - Promotions Quarterly'!$AB22,0,(('MD - IMP'!$D82)*3)-(COLUMN(Y3Q1_Reference)-COLUMN()),1,1))</f>
        <v>0</v>
      </c>
      <c r="BD22" s="385">
        <f ca="1">IF(COLUMN(Y3Q1_Reference)-COLUMN()&gt;3*'MD - IMP'!$D82,0,OFFSET('IMP HR - Promotions Quarterly'!$AB22,0,(('MD - IMP'!$D82)*3)-(COLUMN(Y3Q1_Reference)-COLUMN()),1,1))</f>
        <v>0</v>
      </c>
      <c r="BE22" s="385">
        <f ca="1">IF(COLUMN(Y3Q1_Reference)-COLUMN()&gt;3*'MD - IMP'!$D82,0,OFFSET('IMP HR - Promotions Quarterly'!$AB22,0,(('MD - IMP'!$D82)*3)-(COLUMN(Y3Q1_Reference)-COLUMN()),1,1))</f>
        <v>0</v>
      </c>
      <c r="BF22" s="394">
        <f ca="1">IF(COLUMN(Y3Q1_Reference)-COLUMN()&gt;3*'MD - IMP'!$D82,0,OFFSET('IMP HR - Promotions Quarterly'!$AB22,0,(('MD - IMP'!$D82)*3)-(COLUMN(Y3Q1_Reference)-COLUMN()),1,1))</f>
        <v>0</v>
      </c>
      <c r="BG22" s="385">
        <f ca="1">IF(COLUMN(Y3Q1_Reference)-COLUMN()&gt;3*'MD - IMP'!$D82,0,OFFSET('IMP HR - Promotions Quarterly'!$AB22,0,(('MD - IMP'!$D82)*3)-(COLUMN(Y3Q1_Reference)-COLUMN()),1,1))</f>
        <v>0</v>
      </c>
      <c r="BH22" s="385">
        <f ca="1">IF(COLUMN(Y3Q1_Reference)-COLUMN()&gt;3*'MD - IMP'!$D82,0,OFFSET('IMP HR - Promotions Quarterly'!$AB22,0,(('MD - IMP'!$D82)*3)-(COLUMN(Y3Q1_Reference)-COLUMN()),1,1))</f>
        <v>0</v>
      </c>
      <c r="BI22" s="394">
        <f ca="1">IF(COLUMN(Y3Q1_Reference)-COLUMN()&gt;3*'MD - IMP'!$D82,0,OFFSET('IMP HR - Promotions Quarterly'!$AB22,0,(('MD - IMP'!$D82)*3)-(COLUMN(Y3Q1_Reference)-COLUMN()),1,1))</f>
        <v>0</v>
      </c>
      <c r="BJ22" s="385">
        <f ca="1">IF(COLUMN(Y3Q1_Reference)-COLUMN()&gt;3*'MD - IMP'!$D82,0,OFFSET('IMP HR - Promotions Quarterly'!$AB22,0,(('MD - IMP'!$D82)*3)-(COLUMN(Y3Q1_Reference)-COLUMN()),1,1))</f>
        <v>0</v>
      </c>
      <c r="BK22" s="463">
        <f ca="1">IF(COLUMN(Y3Q1_Reference)-COLUMN()&gt;3*'MD - IMP'!$D82,0,OFFSET('IMP HR - Promotions Quarterly'!$AB22,0,(('MD - IMP'!$D82)*3)-(COLUMN(Y3Q1_Reference)-COLUMN()),1,1))</f>
        <v>0</v>
      </c>
      <c r="BL22" s="482">
        <f ca="1">SUM(D22:BK22)+OFFSET('IMP HR - Promotions Quarterly'!D22,0,(3*'MD - IMP'!$D82),1,1)</f>
        <v>0</v>
      </c>
      <c r="BM22" s="385"/>
      <c r="BN22" s="385"/>
      <c r="BO22" s="394">
        <f ca="1">OFFSET('IMP HR - Promotions Quarterly'!G22,0,(3*'MD - IMP'!$D82),1,1)</f>
        <v>0</v>
      </c>
      <c r="BP22" s="385"/>
      <c r="BQ22" s="385"/>
      <c r="BR22" s="394">
        <f ca="1">OFFSET('IMP HR - Promotions Quarterly'!J22,0,(3*'MD - IMP'!$D82),1,1)</f>
        <v>0</v>
      </c>
      <c r="BS22" s="385">
        <f>'IMP HR - Project Time'!K22</f>
        <v>0</v>
      </c>
      <c r="BT22" s="385">
        <f>'IMP HR - Project Time'!L22</f>
        <v>0</v>
      </c>
      <c r="BU22" s="394">
        <f ca="1">OFFSET('IMP HR - Promotions Quarterly'!M22,0,(3*'MD - IMP'!$D82),1,1)</f>
        <v>0</v>
      </c>
      <c r="BV22" s="385"/>
      <c r="BW22" s="395"/>
      <c r="BX22" s="390">
        <f ca="1">OFFSET('IMP HR - Promotions Quarterly'!P22,0,(3*'MD - IMP'!$D82),1,1)</f>
        <v>0</v>
      </c>
      <c r="BY22" s="385"/>
      <c r="BZ22" s="385"/>
      <c r="CA22" s="394">
        <f ca="1">OFFSET('IMP HR - Promotions Quarterly'!S22,0,(3*'MD - IMP'!$D82),1,1)</f>
        <v>0</v>
      </c>
      <c r="CB22" s="385"/>
      <c r="CC22" s="385"/>
      <c r="CD22" s="394">
        <f ca="1">OFFSET('IMP HR - Promotions Quarterly'!V22,0,(3*'MD - IMP'!$D82),1,1)</f>
        <v>1</v>
      </c>
      <c r="CE22" s="385"/>
      <c r="CF22" s="385"/>
      <c r="CG22" s="394">
        <f ca="1">OFFSET('IMP HR - Promotions Quarterly'!Y22,0,(3*'MD - IMP'!$D82),1,1)</f>
        <v>0</v>
      </c>
      <c r="CH22" s="385"/>
      <c r="CI22" s="468"/>
      <c r="CJ22" s="277">
        <f ca="1">OFFSET('IMP HR - Promotions Quarterly'!AB22,0,(3*'MD - IMP'!$D82),1,1)</f>
        <v>0</v>
      </c>
      <c r="CK22" s="278"/>
      <c r="CL22" s="278"/>
      <c r="CM22" s="279">
        <f ca="1">OFFSET('IMP HR - Promotions Quarterly'!AE22,0,(3*'MD - IMP'!$D82),1,1)</f>
        <v>0</v>
      </c>
      <c r="CN22" s="278"/>
      <c r="CO22" s="278"/>
      <c r="CP22" s="279">
        <f ca="1">OFFSET('IMP HR - Promotions Quarterly'!AH22,0,(3*'MD - IMP'!$D82),1,1)</f>
        <v>0</v>
      </c>
      <c r="CQ22" s="278"/>
      <c r="CR22" s="278"/>
      <c r="CS22" s="279">
        <f ca="1">OFFSET('IMP HR - Promotions Quarterly'!AK22,0,(3*'MD - IMP'!$D82),1,1)</f>
        <v>1</v>
      </c>
      <c r="CT22" s="278"/>
      <c r="CU22" s="280"/>
      <c r="CV22" s="277">
        <f ca="1">OFFSET('IMP HR - Promotions Quarterly'!AN22,0,(3*'MD - IMP'!$D82),1,1)</f>
        <v>0</v>
      </c>
      <c r="CW22" s="278"/>
      <c r="CX22" s="278"/>
      <c r="CY22" s="279">
        <f ca="1">OFFSET('IMP HR - Promotions Quarterly'!AQ22,0,(3*'MD - IMP'!$D82),1,1)</f>
        <v>0</v>
      </c>
      <c r="CZ22" s="278"/>
      <c r="DA22" s="278"/>
      <c r="DB22" s="279">
        <f ca="1">OFFSET('IMP HR - Promotions Quarterly'!AT22,0,(3*'MD - IMP'!$D82),1,1)</f>
        <v>0</v>
      </c>
      <c r="DC22" s="278"/>
      <c r="DD22" s="278"/>
      <c r="DE22" s="279">
        <f ca="1">OFFSET('IMP HR - Promotions Quarterly'!AW22,0,(3*'MD - IMP'!$D82),1,1)</f>
        <v>1</v>
      </c>
      <c r="DF22" s="278"/>
      <c r="DG22" s="280"/>
      <c r="DH22" s="277">
        <f ca="1">OFFSET('IMP HR - Promotions Quarterly'!AZ22,0,(3*'MD - IMP'!$D82),1,1)</f>
        <v>0</v>
      </c>
      <c r="DI22" s="278"/>
      <c r="DJ22" s="278"/>
      <c r="DK22" s="279">
        <f ca="1">OFFSET('IMP HR - Promotions Quarterly'!BC22,0,(3*'MD - IMP'!$D82),1,1)</f>
        <v>0</v>
      </c>
      <c r="DL22" s="278"/>
      <c r="DM22" s="278"/>
      <c r="DN22" s="279">
        <f ca="1">OFFSET('IMP HR - Promotions Quarterly'!BF22,0,(3*'MD - IMP'!$D82),1,1)</f>
        <v>0</v>
      </c>
      <c r="DO22" s="278"/>
      <c r="DP22" s="278"/>
      <c r="DQ22" s="279">
        <f ca="1">OFFSET('IMP HR - Promotions Quarterly'!BI22,0,(3*'MD - IMP'!$D82),1,1)</f>
        <v>2</v>
      </c>
      <c r="DR22" s="278"/>
      <c r="DS22" s="280"/>
      <c r="DT22" s="277">
        <f ca="1">OFFSET('IMP HR - Promotions Quarterly'!BL22,0,(3*'MD - IMP'!$D82),1,1)</f>
        <v>0</v>
      </c>
      <c r="DU22" s="278"/>
      <c r="DV22" s="278"/>
      <c r="DW22" s="279">
        <f ca="1">OFFSET('IMP HR - Promotions Quarterly'!BO22,0,(3*'MD - IMP'!$D82),1,1)</f>
        <v>0</v>
      </c>
      <c r="DX22" s="278"/>
      <c r="DY22" s="278"/>
      <c r="DZ22" s="279">
        <f ca="1">OFFSET('IMP HR - Promotions Quarterly'!BR22,0,(3*'MD - IMP'!$D82),1,1)</f>
        <v>0</v>
      </c>
      <c r="EA22" s="278"/>
      <c r="EB22" s="278"/>
      <c r="EC22" s="279">
        <f ca="1">OFFSET('IMP HR - Promotions Quarterly'!BU22,0,(3*'MD - IMP'!$D82),1,1)</f>
        <v>0</v>
      </c>
      <c r="ED22" s="278"/>
      <c r="EE22" s="280"/>
      <c r="EF22" s="277">
        <f ca="1">OFFSET('IMP HR - Promotions Quarterly'!BX22,0,(3*'MD - IMP'!$D82),1,1)</f>
        <v>0</v>
      </c>
      <c r="EG22" s="278"/>
      <c r="EH22" s="278"/>
      <c r="EI22" s="279">
        <f ca="1">OFFSET('IMP HR - Promotions Quarterly'!CA22,0,(3*'MD - IMP'!$D82),1,1)</f>
        <v>0</v>
      </c>
      <c r="EJ22" s="278"/>
      <c r="EK22" s="278"/>
      <c r="EL22" s="279">
        <f ca="1">OFFSET('IMP HR - Promotions Quarterly'!CD22,0,(3*'MD - IMP'!$D82),1,1)</f>
        <v>0</v>
      </c>
      <c r="EM22" s="278"/>
      <c r="EN22" s="278"/>
      <c r="EO22" s="279">
        <f ca="1">OFFSET('IMP HR - Promotions Quarterly'!CG22,0,(3*'MD - IMP'!$D82),1,1)</f>
        <v>0</v>
      </c>
      <c r="EP22" s="278"/>
      <c r="EQ22" s="280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  <c r="GH22" s="15"/>
      <c r="GK22" s="15"/>
      <c r="GM22" s="17"/>
      <c r="GN22" s="16"/>
      <c r="GQ22" s="15"/>
      <c r="GT22" s="15"/>
      <c r="GW22" s="15"/>
      <c r="GY22" s="17"/>
      <c r="GZ22" s="16"/>
      <c r="HC22" s="15"/>
      <c r="HF22" s="15"/>
      <c r="HI22" s="15"/>
      <c r="HK22" s="17"/>
      <c r="HL22" s="16"/>
      <c r="HO22" s="15"/>
      <c r="HR22" s="15"/>
      <c r="HU22" s="15"/>
      <c r="HW22" s="17"/>
      <c r="HX22" s="16"/>
      <c r="IA22" s="15"/>
      <c r="ID22" s="15"/>
      <c r="IG22" s="15"/>
      <c r="II22" s="17"/>
      <c r="IJ22" s="16"/>
      <c r="IM22" s="15"/>
    </row>
    <row r="23" spans="2:247" x14ac:dyDescent="0.25">
      <c r="B23" s="11" t="str">
        <f>'MD - IMP'!B83</f>
        <v>DBA</v>
      </c>
      <c r="C23" s="17"/>
      <c r="D23" s="390">
        <f ca="1">IF(COLUMN(Y3Q1_Reference)-COLUMN()&gt;3*'MD - IMP'!$D83,0,OFFSET('IMP HR - Promotions Quarterly'!$AB23,0,(('MD - IMP'!$D83)*3)-(COLUMN(Y3Q1_Reference)-COLUMN()),1,1))</f>
        <v>0</v>
      </c>
      <c r="E23" s="385">
        <f ca="1">IF(COLUMN(Y3Q1_Reference)-COLUMN()&gt;3*'MD - IMP'!$D83,0,OFFSET('IMP HR - Promotions Quarterly'!$AB23,0,(('MD - IMP'!$D83)*3)-(COLUMN(Y3Q1_Reference)-COLUMN()),1,1))</f>
        <v>0</v>
      </c>
      <c r="F23" s="385">
        <f ca="1">IF(COLUMN(Y3Q1_Reference)-COLUMN()&gt;3*'MD - IMP'!$D83,0,OFFSET('IMP HR - Promotions Quarterly'!$AB23,0,(('MD - IMP'!$D83)*3)-(COLUMN(Y3Q1_Reference)-COLUMN()),1,1))</f>
        <v>0</v>
      </c>
      <c r="G23" s="394">
        <f ca="1">IF(COLUMN(Y3Q1_Reference)-COLUMN()&gt;3*'MD - IMP'!$D83,0,OFFSET('IMP HR - Promotions Quarterly'!$AB23,0,(('MD - IMP'!$D83)*3)-(COLUMN(Y3Q1_Reference)-COLUMN()),1,1))</f>
        <v>0</v>
      </c>
      <c r="H23" s="385">
        <f ca="1">IF(COLUMN(Y3Q1_Reference)-COLUMN()&gt;3*'MD - IMP'!$D83,0,OFFSET('IMP HR - Promotions Quarterly'!$AB23,0,(('MD - IMP'!$D83)*3)-(COLUMN(Y3Q1_Reference)-COLUMN()),1,1))</f>
        <v>0</v>
      </c>
      <c r="I23" s="385">
        <f ca="1">IF(COLUMN(Y3Q1_Reference)-COLUMN()&gt;3*'MD - IMP'!$D83,0,OFFSET('IMP HR - Promotions Quarterly'!$AB23,0,(('MD - IMP'!$D83)*3)-(COLUMN(Y3Q1_Reference)-COLUMN()),1,1))</f>
        <v>0</v>
      </c>
      <c r="J23" s="394">
        <f ca="1">IF(COLUMN(Y3Q1_Reference)-COLUMN()&gt;3*'MD - IMP'!$D83,0,OFFSET('IMP HR - Promotions Quarterly'!$AB23,0,(('MD - IMP'!$D83)*3)-(COLUMN(Y3Q1_Reference)-COLUMN()),1,1))</f>
        <v>0</v>
      </c>
      <c r="K23" s="385">
        <f ca="1">IF(COLUMN(Y3Q1_Reference)-COLUMN()&gt;3*'MD - IMP'!$D83,0,OFFSET('IMP HR - Promotions Quarterly'!$AB23,0,(('MD - IMP'!$D83)*3)-(COLUMN(Y3Q1_Reference)-COLUMN()),1,1))</f>
        <v>0</v>
      </c>
      <c r="L23" s="385">
        <f ca="1">IF(COLUMN(Y3Q1_Reference)-COLUMN()&gt;3*'MD - IMP'!$D83,0,OFFSET('IMP HR - Promotions Quarterly'!$AB23,0,(('MD - IMP'!$D83)*3)-(COLUMN(Y3Q1_Reference)-COLUMN()),1,1))</f>
        <v>0</v>
      </c>
      <c r="M23" s="394">
        <f ca="1">IF(COLUMN(Y3Q1_Reference)-COLUMN()&gt;3*'MD - IMP'!$D83,0,OFFSET('IMP HR - Promotions Quarterly'!$AB23,0,(('MD - IMP'!$D83)*3)-(COLUMN(Y3Q1_Reference)-COLUMN()),1,1))</f>
        <v>0</v>
      </c>
      <c r="N23" s="385">
        <f ca="1">IF(COLUMN(Y3Q1_Reference)-COLUMN()&gt;3*'MD - IMP'!$D83,0,OFFSET('IMP HR - Promotions Quarterly'!$AB23,0,(('MD - IMP'!$D83)*3)-(COLUMN(Y3Q1_Reference)-COLUMN()),1,1))</f>
        <v>0</v>
      </c>
      <c r="O23" s="395">
        <f ca="1">IF(COLUMN(Y3Q1_Reference)-COLUMN()&gt;3*'MD - IMP'!$D83,0,OFFSET('IMP HR - Promotions Quarterly'!$AB23,0,(('MD - IMP'!$D83)*3)-(COLUMN(Y3Q1_Reference)-COLUMN()),1,1))</f>
        <v>0</v>
      </c>
      <c r="P23" s="390">
        <f ca="1">IF(COLUMN(Y3Q1_Reference)-COLUMN()&gt;3*'MD - IMP'!$D83,0,OFFSET('IMP HR - Promotions Quarterly'!$AB23,0,(('MD - IMP'!$D83)*3)-(COLUMN(Y3Q1_Reference)-COLUMN()),1,1))</f>
        <v>0</v>
      </c>
      <c r="Q23" s="385">
        <f ca="1">IF(COLUMN(Y3Q1_Reference)-COLUMN()&gt;3*'MD - IMP'!$D83,0,OFFSET('IMP HR - Promotions Quarterly'!$AB23,0,(('MD - IMP'!$D83)*3)-(COLUMN(Y3Q1_Reference)-COLUMN()),1,1))</f>
        <v>0</v>
      </c>
      <c r="R23" s="385">
        <f ca="1">IF(COLUMN(Y3Q1_Reference)-COLUMN()&gt;3*'MD - IMP'!$D83,0,OFFSET('IMP HR - Promotions Quarterly'!$AB23,0,(('MD - IMP'!$D83)*3)-(COLUMN(Y3Q1_Reference)-COLUMN()),1,1))</f>
        <v>0</v>
      </c>
      <c r="S23" s="394">
        <f ca="1">IF(COLUMN(Y3Q1_Reference)-COLUMN()&gt;3*'MD - IMP'!$D83,0,OFFSET('IMP HR - Promotions Quarterly'!$AB23,0,(('MD - IMP'!$D83)*3)-(COLUMN(Y3Q1_Reference)-COLUMN()),1,1))</f>
        <v>0</v>
      </c>
      <c r="T23" s="385">
        <f ca="1">IF(COLUMN(Y3Q1_Reference)-COLUMN()&gt;3*'MD - IMP'!$D83,0,OFFSET('IMP HR - Promotions Quarterly'!$AB23,0,(('MD - IMP'!$D83)*3)-(COLUMN(Y3Q1_Reference)-COLUMN()),1,1))</f>
        <v>0</v>
      </c>
      <c r="U23" s="385">
        <f ca="1">IF(COLUMN(Y3Q1_Reference)-COLUMN()&gt;3*'MD - IMP'!$D83,0,OFFSET('IMP HR - Promotions Quarterly'!$AB23,0,(('MD - IMP'!$D83)*3)-(COLUMN(Y3Q1_Reference)-COLUMN()),1,1))</f>
        <v>0</v>
      </c>
      <c r="V23" s="394">
        <f ca="1">IF(COLUMN(Y3Q1_Reference)-COLUMN()&gt;3*'MD - IMP'!$D83,0,OFFSET('IMP HR - Promotions Quarterly'!$AB23,0,(('MD - IMP'!$D83)*3)-(COLUMN(Y3Q1_Reference)-COLUMN()),1,1))</f>
        <v>0</v>
      </c>
      <c r="W23" s="385">
        <f ca="1">IF(COLUMN(Y3Q1_Reference)-COLUMN()&gt;3*'MD - IMP'!$D83,0,OFFSET('IMP HR - Promotions Quarterly'!$AB23,0,(('MD - IMP'!$D83)*3)-(COLUMN(Y3Q1_Reference)-COLUMN()),1,1))</f>
        <v>0</v>
      </c>
      <c r="X23" s="385">
        <f ca="1">IF(COLUMN(Y3Q1_Reference)-COLUMN()&gt;3*'MD - IMP'!$D83,0,OFFSET('IMP HR - Promotions Quarterly'!$AB23,0,(('MD - IMP'!$D83)*3)-(COLUMN(Y3Q1_Reference)-COLUMN()),1,1))</f>
        <v>0</v>
      </c>
      <c r="Y23" s="394">
        <f ca="1">IF(COLUMN(Y3Q1_Reference)-COLUMN()&gt;3*'MD - IMP'!$D83,0,OFFSET('IMP HR - Promotions Quarterly'!$AB23,0,(('MD - IMP'!$D83)*3)-(COLUMN(Y3Q1_Reference)-COLUMN()),1,1))</f>
        <v>0</v>
      </c>
      <c r="Z23" s="385">
        <f ca="1">IF(COLUMN(Y3Q1_Reference)-COLUMN()&gt;3*'MD - IMP'!$D83,0,OFFSET('IMP HR - Promotions Quarterly'!$AB23,0,(('MD - IMP'!$D83)*3)-(COLUMN(Y3Q1_Reference)-COLUMN()),1,1))</f>
        <v>0</v>
      </c>
      <c r="AA23" s="395">
        <f ca="1">IF(COLUMN(Y3Q1_Reference)-COLUMN()&gt;3*'MD - IMP'!$D83,0,OFFSET('IMP HR - Promotions Quarterly'!$AB23,0,(('MD - IMP'!$D83)*3)-(COLUMN(Y3Q1_Reference)-COLUMN()),1,1))</f>
        <v>0</v>
      </c>
      <c r="AB23" s="390">
        <f ca="1">IF(COLUMN(Y3Q1_Reference)-COLUMN()&gt;3*'MD - IMP'!$D83,0,OFFSET('IMP HR - Promotions Quarterly'!$AB23,0,(('MD - IMP'!$D83)*3)-(COLUMN(Y3Q1_Reference)-COLUMN()),1,1))</f>
        <v>0</v>
      </c>
      <c r="AC23" s="385">
        <f ca="1">IF(COLUMN(Y3Q1_Reference)-COLUMN()&gt;3*'MD - IMP'!$D83,0,OFFSET('IMP HR - Promotions Quarterly'!$AB23,0,(('MD - IMP'!$D83)*3)-(COLUMN(Y3Q1_Reference)-COLUMN()),1,1))</f>
        <v>0</v>
      </c>
      <c r="AD23" s="385">
        <f ca="1">IF(COLUMN(Y3Q1_Reference)-COLUMN()&gt;3*'MD - IMP'!$D83,0,OFFSET('IMP HR - Promotions Quarterly'!$AB23,0,(('MD - IMP'!$D83)*3)-(COLUMN(Y3Q1_Reference)-COLUMN()),1,1))</f>
        <v>0</v>
      </c>
      <c r="AE23" s="394">
        <f ca="1">IF(COLUMN(Y3Q1_Reference)-COLUMN()&gt;3*'MD - IMP'!$D83,0,OFFSET('IMP HR - Promotions Quarterly'!$AB23,0,(('MD - IMP'!$D83)*3)-(COLUMN(Y3Q1_Reference)-COLUMN()),1,1))</f>
        <v>0</v>
      </c>
      <c r="AF23" s="385">
        <f ca="1">IF(COLUMN(Y3Q1_Reference)-COLUMN()&gt;3*'MD - IMP'!$D83,0,OFFSET('IMP HR - Promotions Quarterly'!$AB23,0,(('MD - IMP'!$D83)*3)-(COLUMN(Y3Q1_Reference)-COLUMN()),1,1))</f>
        <v>0</v>
      </c>
      <c r="AG23" s="385">
        <f ca="1">IF(COLUMN(Y3Q1_Reference)-COLUMN()&gt;3*'MD - IMP'!$D83,0,OFFSET('IMP HR - Promotions Quarterly'!$AB23,0,(('MD - IMP'!$D83)*3)-(COLUMN(Y3Q1_Reference)-COLUMN()),1,1))</f>
        <v>0</v>
      </c>
      <c r="AH23" s="394">
        <f ca="1">IF(COLUMN(Y3Q1_Reference)-COLUMN()&gt;3*'MD - IMP'!$D83,0,OFFSET('IMP HR - Promotions Quarterly'!$AB23,0,(('MD - IMP'!$D83)*3)-(COLUMN(Y3Q1_Reference)-COLUMN()),1,1))</f>
        <v>0</v>
      </c>
      <c r="AI23" s="385">
        <f ca="1">IF(COLUMN(Y3Q1_Reference)-COLUMN()&gt;3*'MD - IMP'!$D83,0,OFFSET('IMP HR - Promotions Quarterly'!$AB23,0,(('MD - IMP'!$D83)*3)-(COLUMN(Y3Q1_Reference)-COLUMN()),1,1))</f>
        <v>0</v>
      </c>
      <c r="AJ23" s="385">
        <f ca="1">IF(COLUMN(Y3Q1_Reference)-COLUMN()&gt;3*'MD - IMP'!$D83,0,OFFSET('IMP HR - Promotions Quarterly'!$AB23,0,(('MD - IMP'!$D83)*3)-(COLUMN(Y3Q1_Reference)-COLUMN()),1,1))</f>
        <v>0</v>
      </c>
      <c r="AK23" s="394">
        <f ca="1">IF(COLUMN(Y3Q1_Reference)-COLUMN()&gt;3*'MD - IMP'!$D83,0,OFFSET('IMP HR - Promotions Quarterly'!$AB23,0,(('MD - IMP'!$D83)*3)-(COLUMN(Y3Q1_Reference)-COLUMN()),1,1))</f>
        <v>0</v>
      </c>
      <c r="AL23" s="385">
        <f ca="1">IF(COLUMN(Y3Q1_Reference)-COLUMN()&gt;3*'MD - IMP'!$D83,0,OFFSET('IMP HR - Promotions Quarterly'!$AB23,0,(('MD - IMP'!$D83)*3)-(COLUMN(Y3Q1_Reference)-COLUMN()),1,1))</f>
        <v>0</v>
      </c>
      <c r="AM23" s="395">
        <f ca="1">IF(COLUMN(Y3Q1_Reference)-COLUMN()&gt;3*'MD - IMP'!$D83,0,OFFSET('IMP HR - Promotions Quarterly'!$AB23,0,(('MD - IMP'!$D83)*3)-(COLUMN(Y3Q1_Reference)-COLUMN()),1,1))</f>
        <v>0</v>
      </c>
      <c r="AN23" s="390">
        <f ca="1">IF(COLUMN(Y3Q1_Reference)-COLUMN()&gt;3*'MD - IMP'!$D83,0,OFFSET('IMP HR - Promotions Quarterly'!$AB23,0,(('MD - IMP'!$D83)*3)-(COLUMN(Y3Q1_Reference)-COLUMN()),1,1))</f>
        <v>0</v>
      </c>
      <c r="AO23" s="385">
        <f ca="1">IF(COLUMN(Y3Q1_Reference)-COLUMN()&gt;3*'MD - IMP'!$D83,0,OFFSET('IMP HR - Promotions Quarterly'!$AB23,0,(('MD - IMP'!$D83)*3)-(COLUMN(Y3Q1_Reference)-COLUMN()),1,1))</f>
        <v>0</v>
      </c>
      <c r="AP23" s="385">
        <f ca="1">IF(COLUMN(Y3Q1_Reference)-COLUMN()&gt;3*'MD - IMP'!$D83,0,OFFSET('IMP HR - Promotions Quarterly'!$AB23,0,(('MD - IMP'!$D83)*3)-(COLUMN(Y3Q1_Reference)-COLUMN()),1,1))</f>
        <v>0</v>
      </c>
      <c r="AQ23" s="394">
        <f ca="1">IF(COLUMN(Y3Q1_Reference)-COLUMN()&gt;3*'MD - IMP'!$D83,0,OFFSET('IMP HR - Promotions Quarterly'!$AB23,0,(('MD - IMP'!$D83)*3)-(COLUMN(Y3Q1_Reference)-COLUMN()),1,1))</f>
        <v>0</v>
      </c>
      <c r="AR23" s="385">
        <f ca="1">IF(COLUMN(Y3Q1_Reference)-COLUMN()&gt;3*'MD - IMP'!$D83,0,OFFSET('IMP HR - Promotions Quarterly'!$AB23,0,(('MD - IMP'!$D83)*3)-(COLUMN(Y3Q1_Reference)-COLUMN()),1,1))</f>
        <v>0</v>
      </c>
      <c r="AS23" s="385">
        <f ca="1">IF(COLUMN(Y3Q1_Reference)-COLUMN()&gt;3*'MD - IMP'!$D83,0,OFFSET('IMP HR - Promotions Quarterly'!$AB23,0,(('MD - IMP'!$D83)*3)-(COLUMN(Y3Q1_Reference)-COLUMN()),1,1))</f>
        <v>0</v>
      </c>
      <c r="AT23" s="394">
        <f ca="1">IF(COLUMN(Y3Q1_Reference)-COLUMN()&gt;3*'MD - IMP'!$D83,0,OFFSET('IMP HR - Promotions Quarterly'!$AB23,0,(('MD - IMP'!$D83)*3)-(COLUMN(Y3Q1_Reference)-COLUMN()),1,1))</f>
        <v>0</v>
      </c>
      <c r="AU23" s="385">
        <f ca="1">IF(COLUMN(Y3Q1_Reference)-COLUMN()&gt;3*'MD - IMP'!$D83,0,OFFSET('IMP HR - Promotions Quarterly'!$AB23,0,(('MD - IMP'!$D83)*3)-(COLUMN(Y3Q1_Reference)-COLUMN()),1,1))</f>
        <v>0</v>
      </c>
      <c r="AV23" s="385">
        <f ca="1">IF(COLUMN(Y3Q1_Reference)-COLUMN()&gt;3*'MD - IMP'!$D83,0,OFFSET('IMP HR - Promotions Quarterly'!$AB23,0,(('MD - IMP'!$D83)*3)-(COLUMN(Y3Q1_Reference)-COLUMN()),1,1))</f>
        <v>0</v>
      </c>
      <c r="AW23" s="394">
        <f ca="1">IF(COLUMN(Y3Q1_Reference)-COLUMN()&gt;3*'MD - IMP'!$D83,0,OFFSET('IMP HR - Promotions Quarterly'!$AB23,0,(('MD - IMP'!$D83)*3)-(COLUMN(Y3Q1_Reference)-COLUMN()),1,1))</f>
        <v>0</v>
      </c>
      <c r="AX23" s="385">
        <f ca="1">IF(COLUMN(Y3Q1_Reference)-COLUMN()&gt;3*'MD - IMP'!$D83,0,OFFSET('IMP HR - Promotions Quarterly'!$AB23,0,(('MD - IMP'!$D83)*3)-(COLUMN(Y3Q1_Reference)-COLUMN()),1,1))</f>
        <v>0</v>
      </c>
      <c r="AY23" s="395">
        <f ca="1">IF(COLUMN(Y3Q1_Reference)-COLUMN()&gt;3*'MD - IMP'!$D83,0,OFFSET('IMP HR - Promotions Quarterly'!$AB23,0,(('MD - IMP'!$D83)*3)-(COLUMN(Y3Q1_Reference)-COLUMN()),1,1))</f>
        <v>0</v>
      </c>
      <c r="AZ23" s="390">
        <f ca="1">IF(COLUMN(Y3Q1_Reference)-COLUMN()&gt;3*'MD - IMP'!$D83,0,OFFSET('IMP HR - Promotions Quarterly'!$AB23,0,(('MD - IMP'!$D83)*3)-(COLUMN(Y3Q1_Reference)-COLUMN()),1,1))</f>
        <v>0</v>
      </c>
      <c r="BA23" s="385">
        <f ca="1">IF(COLUMN(Y3Q1_Reference)-COLUMN()&gt;3*'MD - IMP'!$D83,0,OFFSET('IMP HR - Promotions Quarterly'!$AB23,0,(('MD - IMP'!$D83)*3)-(COLUMN(Y3Q1_Reference)-COLUMN()),1,1))</f>
        <v>0</v>
      </c>
      <c r="BB23" s="385">
        <f ca="1">IF(COLUMN(Y3Q1_Reference)-COLUMN()&gt;3*'MD - IMP'!$D83,0,OFFSET('IMP HR - Promotions Quarterly'!$AB23,0,(('MD - IMP'!$D83)*3)-(COLUMN(Y3Q1_Reference)-COLUMN()),1,1))</f>
        <v>0</v>
      </c>
      <c r="BC23" s="394">
        <f ca="1">IF(COLUMN(Y3Q1_Reference)-COLUMN()&gt;3*'MD - IMP'!$D83,0,OFFSET('IMP HR - Promotions Quarterly'!$AB23,0,(('MD - IMP'!$D83)*3)-(COLUMN(Y3Q1_Reference)-COLUMN()),1,1))</f>
        <v>0</v>
      </c>
      <c r="BD23" s="385">
        <f ca="1">IF(COLUMN(Y3Q1_Reference)-COLUMN()&gt;3*'MD - IMP'!$D83,0,OFFSET('IMP HR - Promotions Quarterly'!$AB23,0,(('MD - IMP'!$D83)*3)-(COLUMN(Y3Q1_Reference)-COLUMN()),1,1))</f>
        <v>0</v>
      </c>
      <c r="BE23" s="385">
        <f ca="1">IF(COLUMN(Y3Q1_Reference)-COLUMN()&gt;3*'MD - IMP'!$D83,0,OFFSET('IMP HR - Promotions Quarterly'!$AB23,0,(('MD - IMP'!$D83)*3)-(COLUMN(Y3Q1_Reference)-COLUMN()),1,1))</f>
        <v>0</v>
      </c>
      <c r="BF23" s="394">
        <f ca="1">IF(COLUMN(Y3Q1_Reference)-COLUMN()&gt;3*'MD - IMP'!$D83,0,OFFSET('IMP HR - Promotions Quarterly'!$AB23,0,(('MD - IMP'!$D83)*3)-(COLUMN(Y3Q1_Reference)-COLUMN()),1,1))</f>
        <v>0</v>
      </c>
      <c r="BG23" s="385">
        <f ca="1">IF(COLUMN(Y3Q1_Reference)-COLUMN()&gt;3*'MD - IMP'!$D83,0,OFFSET('IMP HR - Promotions Quarterly'!$AB23,0,(('MD - IMP'!$D83)*3)-(COLUMN(Y3Q1_Reference)-COLUMN()),1,1))</f>
        <v>0</v>
      </c>
      <c r="BH23" s="385">
        <f ca="1">IF(COLUMN(Y3Q1_Reference)-COLUMN()&gt;3*'MD - IMP'!$D83,0,OFFSET('IMP HR - Promotions Quarterly'!$AB23,0,(('MD - IMP'!$D83)*3)-(COLUMN(Y3Q1_Reference)-COLUMN()),1,1))</f>
        <v>0</v>
      </c>
      <c r="BI23" s="394">
        <f ca="1">IF(COLUMN(Y3Q1_Reference)-COLUMN()&gt;3*'MD - IMP'!$D83,0,OFFSET('IMP HR - Promotions Quarterly'!$AB23,0,(('MD - IMP'!$D83)*3)-(COLUMN(Y3Q1_Reference)-COLUMN()),1,1))</f>
        <v>0</v>
      </c>
      <c r="BJ23" s="385">
        <f ca="1">IF(COLUMN(Y3Q1_Reference)-COLUMN()&gt;3*'MD - IMP'!$D83,0,OFFSET('IMP HR - Promotions Quarterly'!$AB23,0,(('MD - IMP'!$D83)*3)-(COLUMN(Y3Q1_Reference)-COLUMN()),1,1))</f>
        <v>0</v>
      </c>
      <c r="BK23" s="463">
        <f ca="1">IF(COLUMN(Y3Q1_Reference)-COLUMN()&gt;3*'MD - IMP'!$D83,0,OFFSET('IMP HR - Promotions Quarterly'!$AB23,0,(('MD - IMP'!$D83)*3)-(COLUMN(Y3Q1_Reference)-COLUMN()),1,1))</f>
        <v>0</v>
      </c>
      <c r="BL23" s="482">
        <f ca="1">SUM(D23:BK23)+OFFSET('IMP HR - Promotions Quarterly'!D23,0,(3*'MD - IMP'!$D83),1,1)</f>
        <v>0</v>
      </c>
      <c r="BM23" s="385"/>
      <c r="BN23" s="385"/>
      <c r="BO23" s="394">
        <f ca="1">OFFSET('IMP HR - Promotions Quarterly'!G23,0,(3*'MD - IMP'!$D83),1,1)</f>
        <v>0</v>
      </c>
      <c r="BP23" s="385"/>
      <c r="BQ23" s="385"/>
      <c r="BR23" s="394">
        <f ca="1">OFFSET('IMP HR - Promotions Quarterly'!J23,0,(3*'MD - IMP'!$D83),1,1)</f>
        <v>0</v>
      </c>
      <c r="BS23" s="385">
        <f>'IMP HR - Project Time'!K23</f>
        <v>0</v>
      </c>
      <c r="BT23" s="385">
        <f>'IMP HR - Project Time'!L23</f>
        <v>0</v>
      </c>
      <c r="BU23" s="394">
        <f ca="1">OFFSET('IMP HR - Promotions Quarterly'!M23,0,(3*'MD - IMP'!$D83),1,1)</f>
        <v>0</v>
      </c>
      <c r="BV23" s="385"/>
      <c r="BW23" s="395"/>
      <c r="BX23" s="390">
        <f ca="1">OFFSET('IMP HR - Promotions Quarterly'!P23,0,(3*'MD - IMP'!$D83),1,1)</f>
        <v>0</v>
      </c>
      <c r="BY23" s="385"/>
      <c r="BZ23" s="385"/>
      <c r="CA23" s="394">
        <f ca="1">OFFSET('IMP HR - Promotions Quarterly'!S23,0,(3*'MD - IMP'!$D83),1,1)</f>
        <v>0</v>
      </c>
      <c r="CB23" s="385"/>
      <c r="CC23" s="385"/>
      <c r="CD23" s="394">
        <f ca="1">OFFSET('IMP HR - Promotions Quarterly'!V23,0,(3*'MD - IMP'!$D83),1,1)</f>
        <v>1</v>
      </c>
      <c r="CE23" s="385"/>
      <c r="CF23" s="385"/>
      <c r="CG23" s="394">
        <f ca="1">OFFSET('IMP HR - Promotions Quarterly'!Y23,0,(3*'MD - IMP'!$D83),1,1)</f>
        <v>0</v>
      </c>
      <c r="CH23" s="385"/>
      <c r="CI23" s="468"/>
      <c r="CJ23" s="277">
        <f ca="1">OFFSET('IMP HR - Promotions Quarterly'!AB23,0,(3*'MD - IMP'!$D83),1,1)</f>
        <v>0</v>
      </c>
      <c r="CK23" s="278"/>
      <c r="CL23" s="278"/>
      <c r="CM23" s="279">
        <f ca="1">OFFSET('IMP HR - Promotions Quarterly'!AE23,0,(3*'MD - IMP'!$D83),1,1)</f>
        <v>0</v>
      </c>
      <c r="CN23" s="278"/>
      <c r="CO23" s="278"/>
      <c r="CP23" s="279">
        <f ca="1">OFFSET('IMP HR - Promotions Quarterly'!AH23,0,(3*'MD - IMP'!$D83),1,1)</f>
        <v>0</v>
      </c>
      <c r="CQ23" s="278"/>
      <c r="CR23" s="278"/>
      <c r="CS23" s="279">
        <f ca="1">OFFSET('IMP HR - Promotions Quarterly'!AK23,0,(3*'MD - IMP'!$D83),1,1)</f>
        <v>1</v>
      </c>
      <c r="CT23" s="278"/>
      <c r="CU23" s="280"/>
      <c r="CV23" s="277">
        <f ca="1">OFFSET('IMP HR - Promotions Quarterly'!AN23,0,(3*'MD - IMP'!$D83),1,1)</f>
        <v>0</v>
      </c>
      <c r="CW23" s="278"/>
      <c r="CX23" s="278"/>
      <c r="CY23" s="279">
        <f ca="1">OFFSET('IMP HR - Promotions Quarterly'!AQ23,0,(3*'MD - IMP'!$D83),1,1)</f>
        <v>0</v>
      </c>
      <c r="CZ23" s="278"/>
      <c r="DA23" s="278"/>
      <c r="DB23" s="279">
        <f ca="1">OFFSET('IMP HR - Promotions Quarterly'!AT23,0,(3*'MD - IMP'!$D83),1,1)</f>
        <v>0</v>
      </c>
      <c r="DC23" s="278"/>
      <c r="DD23" s="278"/>
      <c r="DE23" s="279">
        <f ca="1">OFFSET('IMP HR - Promotions Quarterly'!AW23,0,(3*'MD - IMP'!$D83),1,1)</f>
        <v>1</v>
      </c>
      <c r="DF23" s="278"/>
      <c r="DG23" s="280"/>
      <c r="DH23" s="277">
        <f ca="1">OFFSET('IMP HR - Promotions Quarterly'!AZ23,0,(3*'MD - IMP'!$D83),1,1)</f>
        <v>0</v>
      </c>
      <c r="DI23" s="278"/>
      <c r="DJ23" s="278"/>
      <c r="DK23" s="279">
        <f ca="1">OFFSET('IMP HR - Promotions Quarterly'!BC23,0,(3*'MD - IMP'!$D83),1,1)</f>
        <v>0</v>
      </c>
      <c r="DL23" s="278"/>
      <c r="DM23" s="278"/>
      <c r="DN23" s="279">
        <f ca="1">OFFSET('IMP HR - Promotions Quarterly'!BF23,0,(3*'MD - IMP'!$D83),1,1)</f>
        <v>0</v>
      </c>
      <c r="DO23" s="278"/>
      <c r="DP23" s="278"/>
      <c r="DQ23" s="279">
        <f ca="1">OFFSET('IMP HR - Promotions Quarterly'!BI23,0,(3*'MD - IMP'!$D83),1,1)</f>
        <v>2</v>
      </c>
      <c r="DR23" s="278"/>
      <c r="DS23" s="280"/>
      <c r="DT23" s="277">
        <f ca="1">OFFSET('IMP HR - Promotions Quarterly'!BL23,0,(3*'MD - IMP'!$D83),1,1)</f>
        <v>0</v>
      </c>
      <c r="DU23" s="278"/>
      <c r="DV23" s="278"/>
      <c r="DW23" s="279">
        <f ca="1">OFFSET('IMP HR - Promotions Quarterly'!BO23,0,(3*'MD - IMP'!$D83),1,1)</f>
        <v>0</v>
      </c>
      <c r="DX23" s="278"/>
      <c r="DY23" s="278"/>
      <c r="DZ23" s="279">
        <f ca="1">OFFSET('IMP HR - Promotions Quarterly'!BR23,0,(3*'MD - IMP'!$D83),1,1)</f>
        <v>0</v>
      </c>
      <c r="EA23" s="278"/>
      <c r="EB23" s="278"/>
      <c r="EC23" s="279">
        <f ca="1">OFFSET('IMP HR - Promotions Quarterly'!BU23,0,(3*'MD - IMP'!$D83),1,1)</f>
        <v>0</v>
      </c>
      <c r="ED23" s="278"/>
      <c r="EE23" s="280"/>
      <c r="EF23" s="277">
        <f ca="1">OFFSET('IMP HR - Promotions Quarterly'!BX23,0,(3*'MD - IMP'!$D83),1,1)</f>
        <v>0</v>
      </c>
      <c r="EG23" s="278"/>
      <c r="EH23" s="278"/>
      <c r="EI23" s="279">
        <f ca="1">OFFSET('IMP HR - Promotions Quarterly'!CA23,0,(3*'MD - IMP'!$D83),1,1)</f>
        <v>0</v>
      </c>
      <c r="EJ23" s="278"/>
      <c r="EK23" s="278"/>
      <c r="EL23" s="279">
        <f ca="1">OFFSET('IMP HR - Promotions Quarterly'!CD23,0,(3*'MD - IMP'!$D83),1,1)</f>
        <v>0</v>
      </c>
      <c r="EM23" s="278"/>
      <c r="EN23" s="278"/>
      <c r="EO23" s="279">
        <f ca="1">OFFSET('IMP HR - Promotions Quarterly'!CG23,0,(3*'MD - IMP'!$D83),1,1)</f>
        <v>0</v>
      </c>
      <c r="EP23" s="278"/>
      <c r="EQ23" s="280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  <c r="GH23" s="15"/>
      <c r="GK23" s="15"/>
      <c r="GM23" s="17"/>
      <c r="GN23" s="16"/>
      <c r="GQ23" s="15"/>
      <c r="GT23" s="15"/>
      <c r="GW23" s="15"/>
      <c r="GY23" s="17"/>
      <c r="GZ23" s="16"/>
      <c r="HC23" s="15"/>
      <c r="HF23" s="15"/>
      <c r="HI23" s="15"/>
      <c r="HK23" s="17"/>
      <c r="HL23" s="16"/>
      <c r="HO23" s="15"/>
      <c r="HR23" s="15"/>
      <c r="HU23" s="15"/>
      <c r="HW23" s="17"/>
      <c r="HX23" s="16"/>
      <c r="IA23" s="15"/>
      <c r="ID23" s="15"/>
      <c r="IG23" s="15"/>
      <c r="II23" s="17"/>
      <c r="IJ23" s="16"/>
      <c r="IM23" s="15"/>
    </row>
    <row r="24" spans="2:247" x14ac:dyDescent="0.25">
      <c r="B24" s="11" t="str">
        <f>'MD - IMP'!B84</f>
        <v>DVPS</v>
      </c>
      <c r="C24" s="17"/>
      <c r="D24" s="390">
        <f ca="1">IF(COLUMN(Y3Q1_Reference)-COLUMN()&gt;3*'MD - IMP'!$D84,0,OFFSET('IMP HR - Promotions Quarterly'!$AB24,0,(('MD - IMP'!$D84)*3)-(COLUMN(Y3Q1_Reference)-COLUMN()),1,1))</f>
        <v>0</v>
      </c>
      <c r="E24" s="385">
        <f ca="1">IF(COLUMN(Y3Q1_Reference)-COLUMN()&gt;3*'MD - IMP'!$D84,0,OFFSET('IMP HR - Promotions Quarterly'!$AB24,0,(('MD - IMP'!$D84)*3)-(COLUMN(Y3Q1_Reference)-COLUMN()),1,1))</f>
        <v>0</v>
      </c>
      <c r="F24" s="385">
        <f ca="1">IF(COLUMN(Y3Q1_Reference)-COLUMN()&gt;3*'MD - IMP'!$D84,0,OFFSET('IMP HR - Promotions Quarterly'!$AB24,0,(('MD - IMP'!$D84)*3)-(COLUMN(Y3Q1_Reference)-COLUMN()),1,1))</f>
        <v>0</v>
      </c>
      <c r="G24" s="394">
        <f ca="1">IF(COLUMN(Y3Q1_Reference)-COLUMN()&gt;3*'MD - IMP'!$D84,0,OFFSET('IMP HR - Promotions Quarterly'!$AB24,0,(('MD - IMP'!$D84)*3)-(COLUMN(Y3Q1_Reference)-COLUMN()),1,1))</f>
        <v>0</v>
      </c>
      <c r="H24" s="385">
        <f ca="1">IF(COLUMN(Y3Q1_Reference)-COLUMN()&gt;3*'MD - IMP'!$D84,0,OFFSET('IMP HR - Promotions Quarterly'!$AB24,0,(('MD - IMP'!$D84)*3)-(COLUMN(Y3Q1_Reference)-COLUMN()),1,1))</f>
        <v>0</v>
      </c>
      <c r="I24" s="385">
        <f ca="1">IF(COLUMN(Y3Q1_Reference)-COLUMN()&gt;3*'MD - IMP'!$D84,0,OFFSET('IMP HR - Promotions Quarterly'!$AB24,0,(('MD - IMP'!$D84)*3)-(COLUMN(Y3Q1_Reference)-COLUMN()),1,1))</f>
        <v>0</v>
      </c>
      <c r="J24" s="394">
        <f ca="1">IF(COLUMN(Y3Q1_Reference)-COLUMN()&gt;3*'MD - IMP'!$D84,0,OFFSET('IMP HR - Promotions Quarterly'!$AB24,0,(('MD - IMP'!$D84)*3)-(COLUMN(Y3Q1_Reference)-COLUMN()),1,1))</f>
        <v>0</v>
      </c>
      <c r="K24" s="385">
        <f ca="1">IF(COLUMN(Y3Q1_Reference)-COLUMN()&gt;3*'MD - IMP'!$D84,0,OFFSET('IMP HR - Promotions Quarterly'!$AB24,0,(('MD - IMP'!$D84)*3)-(COLUMN(Y3Q1_Reference)-COLUMN()),1,1))</f>
        <v>0</v>
      </c>
      <c r="L24" s="385">
        <f ca="1">IF(COLUMN(Y3Q1_Reference)-COLUMN()&gt;3*'MD - IMP'!$D84,0,OFFSET('IMP HR - Promotions Quarterly'!$AB24,0,(('MD - IMP'!$D84)*3)-(COLUMN(Y3Q1_Reference)-COLUMN()),1,1))</f>
        <v>0</v>
      </c>
      <c r="M24" s="394">
        <f ca="1">IF(COLUMN(Y3Q1_Reference)-COLUMN()&gt;3*'MD - IMP'!$D84,0,OFFSET('IMP HR - Promotions Quarterly'!$AB24,0,(('MD - IMP'!$D84)*3)-(COLUMN(Y3Q1_Reference)-COLUMN()),1,1))</f>
        <v>0</v>
      </c>
      <c r="N24" s="385">
        <f ca="1">IF(COLUMN(Y3Q1_Reference)-COLUMN()&gt;3*'MD - IMP'!$D84,0,OFFSET('IMP HR - Promotions Quarterly'!$AB24,0,(('MD - IMP'!$D84)*3)-(COLUMN(Y3Q1_Reference)-COLUMN()),1,1))</f>
        <v>0</v>
      </c>
      <c r="O24" s="395">
        <f ca="1">IF(COLUMN(Y3Q1_Reference)-COLUMN()&gt;3*'MD - IMP'!$D84,0,OFFSET('IMP HR - Promotions Quarterly'!$AB24,0,(('MD - IMP'!$D84)*3)-(COLUMN(Y3Q1_Reference)-COLUMN()),1,1))</f>
        <v>0</v>
      </c>
      <c r="P24" s="390">
        <f ca="1">IF(COLUMN(Y3Q1_Reference)-COLUMN()&gt;3*'MD - IMP'!$D84,0,OFFSET('IMP HR - Promotions Quarterly'!$AB24,0,(('MD - IMP'!$D84)*3)-(COLUMN(Y3Q1_Reference)-COLUMN()),1,1))</f>
        <v>0</v>
      </c>
      <c r="Q24" s="385">
        <f ca="1">IF(COLUMN(Y3Q1_Reference)-COLUMN()&gt;3*'MD - IMP'!$D84,0,OFFSET('IMP HR - Promotions Quarterly'!$AB24,0,(('MD - IMP'!$D84)*3)-(COLUMN(Y3Q1_Reference)-COLUMN()),1,1))</f>
        <v>0</v>
      </c>
      <c r="R24" s="385">
        <f ca="1">IF(COLUMN(Y3Q1_Reference)-COLUMN()&gt;3*'MD - IMP'!$D84,0,OFFSET('IMP HR - Promotions Quarterly'!$AB24,0,(('MD - IMP'!$D84)*3)-(COLUMN(Y3Q1_Reference)-COLUMN()),1,1))</f>
        <v>0</v>
      </c>
      <c r="S24" s="394">
        <f ca="1">IF(COLUMN(Y3Q1_Reference)-COLUMN()&gt;3*'MD - IMP'!$D84,0,OFFSET('IMP HR - Promotions Quarterly'!$AB24,0,(('MD - IMP'!$D84)*3)-(COLUMN(Y3Q1_Reference)-COLUMN()),1,1))</f>
        <v>0</v>
      </c>
      <c r="T24" s="385">
        <f ca="1">IF(COLUMN(Y3Q1_Reference)-COLUMN()&gt;3*'MD - IMP'!$D84,0,OFFSET('IMP HR - Promotions Quarterly'!$AB24,0,(('MD - IMP'!$D84)*3)-(COLUMN(Y3Q1_Reference)-COLUMN()),1,1))</f>
        <v>0</v>
      </c>
      <c r="U24" s="385">
        <f ca="1">IF(COLUMN(Y3Q1_Reference)-COLUMN()&gt;3*'MD - IMP'!$D84,0,OFFSET('IMP HR - Promotions Quarterly'!$AB24,0,(('MD - IMP'!$D84)*3)-(COLUMN(Y3Q1_Reference)-COLUMN()),1,1))</f>
        <v>0</v>
      </c>
      <c r="V24" s="394">
        <f ca="1">IF(COLUMN(Y3Q1_Reference)-COLUMN()&gt;3*'MD - IMP'!$D84,0,OFFSET('IMP HR - Promotions Quarterly'!$AB24,0,(('MD - IMP'!$D84)*3)-(COLUMN(Y3Q1_Reference)-COLUMN()),1,1))</f>
        <v>0</v>
      </c>
      <c r="W24" s="385">
        <f ca="1">IF(COLUMN(Y3Q1_Reference)-COLUMN()&gt;3*'MD - IMP'!$D84,0,OFFSET('IMP HR - Promotions Quarterly'!$AB24,0,(('MD - IMP'!$D84)*3)-(COLUMN(Y3Q1_Reference)-COLUMN()),1,1))</f>
        <v>0</v>
      </c>
      <c r="X24" s="385">
        <f ca="1">IF(COLUMN(Y3Q1_Reference)-COLUMN()&gt;3*'MD - IMP'!$D84,0,OFFSET('IMP HR - Promotions Quarterly'!$AB24,0,(('MD - IMP'!$D84)*3)-(COLUMN(Y3Q1_Reference)-COLUMN()),1,1))</f>
        <v>0</v>
      </c>
      <c r="Y24" s="394">
        <f ca="1">IF(COLUMN(Y3Q1_Reference)-COLUMN()&gt;3*'MD - IMP'!$D84,0,OFFSET('IMP HR - Promotions Quarterly'!$AB24,0,(('MD - IMP'!$D84)*3)-(COLUMN(Y3Q1_Reference)-COLUMN()),1,1))</f>
        <v>0</v>
      </c>
      <c r="Z24" s="385">
        <f ca="1">IF(COLUMN(Y3Q1_Reference)-COLUMN()&gt;3*'MD - IMP'!$D84,0,OFFSET('IMP HR - Promotions Quarterly'!$AB24,0,(('MD - IMP'!$D84)*3)-(COLUMN(Y3Q1_Reference)-COLUMN()),1,1))</f>
        <v>0</v>
      </c>
      <c r="AA24" s="395">
        <f ca="1">IF(COLUMN(Y3Q1_Reference)-COLUMN()&gt;3*'MD - IMP'!$D84,0,OFFSET('IMP HR - Promotions Quarterly'!$AB24,0,(('MD - IMP'!$D84)*3)-(COLUMN(Y3Q1_Reference)-COLUMN()),1,1))</f>
        <v>0</v>
      </c>
      <c r="AB24" s="390">
        <f ca="1">IF(COLUMN(Y3Q1_Reference)-COLUMN()&gt;3*'MD - IMP'!$D84,0,OFFSET('IMP HR - Promotions Quarterly'!$AB24,0,(('MD - IMP'!$D84)*3)-(COLUMN(Y3Q1_Reference)-COLUMN()),1,1))</f>
        <v>0</v>
      </c>
      <c r="AC24" s="385">
        <f ca="1">IF(COLUMN(Y3Q1_Reference)-COLUMN()&gt;3*'MD - IMP'!$D84,0,OFFSET('IMP HR - Promotions Quarterly'!$AB24,0,(('MD - IMP'!$D84)*3)-(COLUMN(Y3Q1_Reference)-COLUMN()),1,1))</f>
        <v>0</v>
      </c>
      <c r="AD24" s="385">
        <f ca="1">IF(COLUMN(Y3Q1_Reference)-COLUMN()&gt;3*'MD - IMP'!$D84,0,OFFSET('IMP HR - Promotions Quarterly'!$AB24,0,(('MD - IMP'!$D84)*3)-(COLUMN(Y3Q1_Reference)-COLUMN()),1,1))</f>
        <v>0</v>
      </c>
      <c r="AE24" s="394">
        <f ca="1">IF(COLUMN(Y3Q1_Reference)-COLUMN()&gt;3*'MD - IMP'!$D84,0,OFFSET('IMP HR - Promotions Quarterly'!$AB24,0,(('MD - IMP'!$D84)*3)-(COLUMN(Y3Q1_Reference)-COLUMN()),1,1))</f>
        <v>0</v>
      </c>
      <c r="AF24" s="385">
        <f ca="1">IF(COLUMN(Y3Q1_Reference)-COLUMN()&gt;3*'MD - IMP'!$D84,0,OFFSET('IMP HR - Promotions Quarterly'!$AB24,0,(('MD - IMP'!$D84)*3)-(COLUMN(Y3Q1_Reference)-COLUMN()),1,1))</f>
        <v>0</v>
      </c>
      <c r="AG24" s="385">
        <f ca="1">IF(COLUMN(Y3Q1_Reference)-COLUMN()&gt;3*'MD - IMP'!$D84,0,OFFSET('IMP HR - Promotions Quarterly'!$AB24,0,(('MD - IMP'!$D84)*3)-(COLUMN(Y3Q1_Reference)-COLUMN()),1,1))</f>
        <v>0</v>
      </c>
      <c r="AH24" s="394">
        <f ca="1">IF(COLUMN(Y3Q1_Reference)-COLUMN()&gt;3*'MD - IMP'!$D84,0,OFFSET('IMP HR - Promotions Quarterly'!$AB24,0,(('MD - IMP'!$D84)*3)-(COLUMN(Y3Q1_Reference)-COLUMN()),1,1))</f>
        <v>0</v>
      </c>
      <c r="AI24" s="385">
        <f ca="1">IF(COLUMN(Y3Q1_Reference)-COLUMN()&gt;3*'MD - IMP'!$D84,0,OFFSET('IMP HR - Promotions Quarterly'!$AB24,0,(('MD - IMP'!$D84)*3)-(COLUMN(Y3Q1_Reference)-COLUMN()),1,1))</f>
        <v>0</v>
      </c>
      <c r="AJ24" s="385">
        <f ca="1">IF(COLUMN(Y3Q1_Reference)-COLUMN()&gt;3*'MD - IMP'!$D84,0,OFFSET('IMP HR - Promotions Quarterly'!$AB24,0,(('MD - IMP'!$D84)*3)-(COLUMN(Y3Q1_Reference)-COLUMN()),1,1))</f>
        <v>0</v>
      </c>
      <c r="AK24" s="394">
        <f ca="1">IF(COLUMN(Y3Q1_Reference)-COLUMN()&gt;3*'MD - IMP'!$D84,0,OFFSET('IMP HR - Promotions Quarterly'!$AB24,0,(('MD - IMP'!$D84)*3)-(COLUMN(Y3Q1_Reference)-COLUMN()),1,1))</f>
        <v>0</v>
      </c>
      <c r="AL24" s="385">
        <f ca="1">IF(COLUMN(Y3Q1_Reference)-COLUMN()&gt;3*'MD - IMP'!$D84,0,OFFSET('IMP HR - Promotions Quarterly'!$AB24,0,(('MD - IMP'!$D84)*3)-(COLUMN(Y3Q1_Reference)-COLUMN()),1,1))</f>
        <v>0</v>
      </c>
      <c r="AM24" s="395">
        <f ca="1">IF(COLUMN(Y3Q1_Reference)-COLUMN()&gt;3*'MD - IMP'!$D84,0,OFFSET('IMP HR - Promotions Quarterly'!$AB24,0,(('MD - IMP'!$D84)*3)-(COLUMN(Y3Q1_Reference)-COLUMN()),1,1))</f>
        <v>0</v>
      </c>
      <c r="AN24" s="390">
        <f ca="1">IF(COLUMN(Y3Q1_Reference)-COLUMN()&gt;3*'MD - IMP'!$D84,0,OFFSET('IMP HR - Promotions Quarterly'!$AB24,0,(('MD - IMP'!$D84)*3)-(COLUMN(Y3Q1_Reference)-COLUMN()),1,1))</f>
        <v>0</v>
      </c>
      <c r="AO24" s="385">
        <f ca="1">IF(COLUMN(Y3Q1_Reference)-COLUMN()&gt;3*'MD - IMP'!$D84,0,OFFSET('IMP HR - Promotions Quarterly'!$AB24,0,(('MD - IMP'!$D84)*3)-(COLUMN(Y3Q1_Reference)-COLUMN()),1,1))</f>
        <v>0</v>
      </c>
      <c r="AP24" s="385">
        <f ca="1">IF(COLUMN(Y3Q1_Reference)-COLUMN()&gt;3*'MD - IMP'!$D84,0,OFFSET('IMP HR - Promotions Quarterly'!$AB24,0,(('MD - IMP'!$D84)*3)-(COLUMN(Y3Q1_Reference)-COLUMN()),1,1))</f>
        <v>0</v>
      </c>
      <c r="AQ24" s="394">
        <f ca="1">IF(COLUMN(Y3Q1_Reference)-COLUMN()&gt;3*'MD - IMP'!$D84,0,OFFSET('IMP HR - Promotions Quarterly'!$AB24,0,(('MD - IMP'!$D84)*3)-(COLUMN(Y3Q1_Reference)-COLUMN()),1,1))</f>
        <v>0</v>
      </c>
      <c r="AR24" s="385">
        <f ca="1">IF(COLUMN(Y3Q1_Reference)-COLUMN()&gt;3*'MD - IMP'!$D84,0,OFFSET('IMP HR - Promotions Quarterly'!$AB24,0,(('MD - IMP'!$D84)*3)-(COLUMN(Y3Q1_Reference)-COLUMN()),1,1))</f>
        <v>0</v>
      </c>
      <c r="AS24" s="385">
        <f ca="1">IF(COLUMN(Y3Q1_Reference)-COLUMN()&gt;3*'MD - IMP'!$D84,0,OFFSET('IMP HR - Promotions Quarterly'!$AB24,0,(('MD - IMP'!$D84)*3)-(COLUMN(Y3Q1_Reference)-COLUMN()),1,1))</f>
        <v>0</v>
      </c>
      <c r="AT24" s="394">
        <f ca="1">IF(COLUMN(Y3Q1_Reference)-COLUMN()&gt;3*'MD - IMP'!$D84,0,OFFSET('IMP HR - Promotions Quarterly'!$AB24,0,(('MD - IMP'!$D84)*3)-(COLUMN(Y3Q1_Reference)-COLUMN()),1,1))</f>
        <v>0</v>
      </c>
      <c r="AU24" s="385">
        <f ca="1">IF(COLUMN(Y3Q1_Reference)-COLUMN()&gt;3*'MD - IMP'!$D84,0,OFFSET('IMP HR - Promotions Quarterly'!$AB24,0,(('MD - IMP'!$D84)*3)-(COLUMN(Y3Q1_Reference)-COLUMN()),1,1))</f>
        <v>0</v>
      </c>
      <c r="AV24" s="385">
        <f ca="1">IF(COLUMN(Y3Q1_Reference)-COLUMN()&gt;3*'MD - IMP'!$D84,0,OFFSET('IMP HR - Promotions Quarterly'!$AB24,0,(('MD - IMP'!$D84)*3)-(COLUMN(Y3Q1_Reference)-COLUMN()),1,1))</f>
        <v>0</v>
      </c>
      <c r="AW24" s="394">
        <f ca="1">IF(COLUMN(Y3Q1_Reference)-COLUMN()&gt;3*'MD - IMP'!$D84,0,OFFSET('IMP HR - Promotions Quarterly'!$AB24,0,(('MD - IMP'!$D84)*3)-(COLUMN(Y3Q1_Reference)-COLUMN()),1,1))</f>
        <v>0</v>
      </c>
      <c r="AX24" s="385">
        <f ca="1">IF(COLUMN(Y3Q1_Reference)-COLUMN()&gt;3*'MD - IMP'!$D84,0,OFFSET('IMP HR - Promotions Quarterly'!$AB24,0,(('MD - IMP'!$D84)*3)-(COLUMN(Y3Q1_Reference)-COLUMN()),1,1))</f>
        <v>0</v>
      </c>
      <c r="AY24" s="395">
        <f ca="1">IF(COLUMN(Y3Q1_Reference)-COLUMN()&gt;3*'MD - IMP'!$D84,0,OFFSET('IMP HR - Promotions Quarterly'!$AB24,0,(('MD - IMP'!$D84)*3)-(COLUMN(Y3Q1_Reference)-COLUMN()),1,1))</f>
        <v>0</v>
      </c>
      <c r="AZ24" s="390">
        <f ca="1">IF(COLUMN(Y3Q1_Reference)-COLUMN()&gt;3*'MD - IMP'!$D84,0,OFFSET('IMP HR - Promotions Quarterly'!$AB24,0,(('MD - IMP'!$D84)*3)-(COLUMN(Y3Q1_Reference)-COLUMN()),1,1))</f>
        <v>0</v>
      </c>
      <c r="BA24" s="385">
        <f ca="1">IF(COLUMN(Y3Q1_Reference)-COLUMN()&gt;3*'MD - IMP'!$D84,0,OFFSET('IMP HR - Promotions Quarterly'!$AB24,0,(('MD - IMP'!$D84)*3)-(COLUMN(Y3Q1_Reference)-COLUMN()),1,1))</f>
        <v>0</v>
      </c>
      <c r="BB24" s="385">
        <f ca="1">IF(COLUMN(Y3Q1_Reference)-COLUMN()&gt;3*'MD - IMP'!$D84,0,OFFSET('IMP HR - Promotions Quarterly'!$AB24,0,(('MD - IMP'!$D84)*3)-(COLUMN(Y3Q1_Reference)-COLUMN()),1,1))</f>
        <v>0</v>
      </c>
      <c r="BC24" s="394">
        <f ca="1">IF(COLUMN(Y3Q1_Reference)-COLUMN()&gt;3*'MD - IMP'!$D84,0,OFFSET('IMP HR - Promotions Quarterly'!$AB24,0,(('MD - IMP'!$D84)*3)-(COLUMN(Y3Q1_Reference)-COLUMN()),1,1))</f>
        <v>0</v>
      </c>
      <c r="BD24" s="385">
        <f ca="1">IF(COLUMN(Y3Q1_Reference)-COLUMN()&gt;3*'MD - IMP'!$D84,0,OFFSET('IMP HR - Promotions Quarterly'!$AB24,0,(('MD - IMP'!$D84)*3)-(COLUMN(Y3Q1_Reference)-COLUMN()),1,1))</f>
        <v>0</v>
      </c>
      <c r="BE24" s="385">
        <f ca="1">IF(COLUMN(Y3Q1_Reference)-COLUMN()&gt;3*'MD - IMP'!$D84,0,OFFSET('IMP HR - Promotions Quarterly'!$AB24,0,(('MD - IMP'!$D84)*3)-(COLUMN(Y3Q1_Reference)-COLUMN()),1,1))</f>
        <v>0</v>
      </c>
      <c r="BF24" s="394">
        <f ca="1">IF(COLUMN(Y3Q1_Reference)-COLUMN()&gt;3*'MD - IMP'!$D84,0,OFFSET('IMP HR - Promotions Quarterly'!$AB24,0,(('MD - IMP'!$D84)*3)-(COLUMN(Y3Q1_Reference)-COLUMN()),1,1))</f>
        <v>0</v>
      </c>
      <c r="BG24" s="385">
        <f ca="1">IF(COLUMN(Y3Q1_Reference)-COLUMN()&gt;3*'MD - IMP'!$D84,0,OFFSET('IMP HR - Promotions Quarterly'!$AB24,0,(('MD - IMP'!$D84)*3)-(COLUMN(Y3Q1_Reference)-COLUMN()),1,1))</f>
        <v>0</v>
      </c>
      <c r="BH24" s="385">
        <f ca="1">IF(COLUMN(Y3Q1_Reference)-COLUMN()&gt;3*'MD - IMP'!$D84,0,OFFSET('IMP HR - Promotions Quarterly'!$AB24,0,(('MD - IMP'!$D84)*3)-(COLUMN(Y3Q1_Reference)-COLUMN()),1,1))</f>
        <v>0</v>
      </c>
      <c r="BI24" s="394">
        <f ca="1">IF(COLUMN(Y3Q1_Reference)-COLUMN()&gt;3*'MD - IMP'!$D84,0,OFFSET('IMP HR - Promotions Quarterly'!$AB24,0,(('MD - IMP'!$D84)*3)-(COLUMN(Y3Q1_Reference)-COLUMN()),1,1))</f>
        <v>0</v>
      </c>
      <c r="BJ24" s="385">
        <f ca="1">IF(COLUMN(Y3Q1_Reference)-COLUMN()&gt;3*'MD - IMP'!$D84,0,OFFSET('IMP HR - Promotions Quarterly'!$AB24,0,(('MD - IMP'!$D84)*3)-(COLUMN(Y3Q1_Reference)-COLUMN()),1,1))</f>
        <v>0</v>
      </c>
      <c r="BK24" s="463">
        <f ca="1">IF(COLUMN(Y3Q1_Reference)-COLUMN()&gt;3*'MD - IMP'!$D84,0,OFFSET('IMP HR - Promotions Quarterly'!$AB24,0,(('MD - IMP'!$D84)*3)-(COLUMN(Y3Q1_Reference)-COLUMN()),1,1))</f>
        <v>0</v>
      </c>
      <c r="BL24" s="482">
        <f ca="1">SUM(D24:BK24)+OFFSET('IMP HR - Promotions Quarterly'!D24,0,(3*'MD - IMP'!$D84),1,1)</f>
        <v>0</v>
      </c>
      <c r="BM24" s="385"/>
      <c r="BN24" s="385"/>
      <c r="BO24" s="394">
        <f ca="1">OFFSET('IMP HR - Promotions Quarterly'!G24,0,(3*'MD - IMP'!$D84),1,1)</f>
        <v>0</v>
      </c>
      <c r="BP24" s="385"/>
      <c r="BQ24" s="385"/>
      <c r="BR24" s="394">
        <f ca="1">OFFSET('IMP HR - Promotions Quarterly'!J24,0,(3*'MD - IMP'!$D84),1,1)</f>
        <v>0</v>
      </c>
      <c r="BS24" s="385">
        <f>'IMP HR - Project Time'!K24</f>
        <v>0</v>
      </c>
      <c r="BT24" s="385">
        <f>'IMP HR - Project Time'!L24</f>
        <v>0</v>
      </c>
      <c r="BU24" s="394">
        <f ca="1">OFFSET('IMP HR - Promotions Quarterly'!M24,0,(3*'MD - IMP'!$D84),1,1)</f>
        <v>0</v>
      </c>
      <c r="BV24" s="385"/>
      <c r="BW24" s="395"/>
      <c r="BX24" s="390">
        <f ca="1">OFFSET('IMP HR - Promotions Quarterly'!P24,0,(3*'MD - IMP'!$D84),1,1)</f>
        <v>0</v>
      </c>
      <c r="BY24" s="385"/>
      <c r="BZ24" s="385"/>
      <c r="CA24" s="394">
        <f ca="1">OFFSET('IMP HR - Promotions Quarterly'!S24,0,(3*'MD - IMP'!$D84),1,1)</f>
        <v>0</v>
      </c>
      <c r="CB24" s="385"/>
      <c r="CC24" s="385"/>
      <c r="CD24" s="394">
        <f ca="1">OFFSET('IMP HR - Promotions Quarterly'!V24,0,(3*'MD - IMP'!$D84),1,1)</f>
        <v>1</v>
      </c>
      <c r="CE24" s="385"/>
      <c r="CF24" s="385"/>
      <c r="CG24" s="394">
        <f ca="1">OFFSET('IMP HR - Promotions Quarterly'!Y24,0,(3*'MD - IMP'!$D84),1,1)</f>
        <v>0</v>
      </c>
      <c r="CH24" s="385"/>
      <c r="CI24" s="468"/>
      <c r="CJ24" s="277">
        <f ca="1">OFFSET('IMP HR - Promotions Quarterly'!AB24,0,(3*'MD - IMP'!$D84),1,1)</f>
        <v>0</v>
      </c>
      <c r="CK24" s="278"/>
      <c r="CL24" s="278"/>
      <c r="CM24" s="279">
        <f ca="1">OFFSET('IMP HR - Promotions Quarterly'!AE24,0,(3*'MD - IMP'!$D84),1,1)</f>
        <v>0</v>
      </c>
      <c r="CN24" s="278"/>
      <c r="CO24" s="278"/>
      <c r="CP24" s="279">
        <f ca="1">OFFSET('IMP HR - Promotions Quarterly'!AH24,0,(3*'MD - IMP'!$D84),1,1)</f>
        <v>2</v>
      </c>
      <c r="CQ24" s="278"/>
      <c r="CR24" s="278"/>
      <c r="CS24" s="279">
        <f ca="1">OFFSET('IMP HR - Promotions Quarterly'!AK24,0,(3*'MD - IMP'!$D84),1,1)</f>
        <v>0</v>
      </c>
      <c r="CT24" s="278"/>
      <c r="CU24" s="280"/>
      <c r="CV24" s="277">
        <f ca="1">OFFSET('IMP HR - Promotions Quarterly'!AN24,0,(3*'MD - IMP'!$D84),1,1)</f>
        <v>0</v>
      </c>
      <c r="CW24" s="278"/>
      <c r="CX24" s="278"/>
      <c r="CY24" s="279">
        <f ca="1">OFFSET('IMP HR - Promotions Quarterly'!AQ24,0,(3*'MD - IMP'!$D84),1,1)</f>
        <v>1</v>
      </c>
      <c r="CZ24" s="278"/>
      <c r="DA24" s="278"/>
      <c r="DB24" s="279">
        <f ca="1">OFFSET('IMP HR - Promotions Quarterly'!AT24,0,(3*'MD - IMP'!$D84),1,1)</f>
        <v>0</v>
      </c>
      <c r="DC24" s="278"/>
      <c r="DD24" s="278"/>
      <c r="DE24" s="279">
        <f ca="1">OFFSET('IMP HR - Promotions Quarterly'!AW24,0,(3*'MD - IMP'!$D84),1,1)</f>
        <v>4</v>
      </c>
      <c r="DF24" s="278"/>
      <c r="DG24" s="280"/>
      <c r="DH24" s="277">
        <f ca="1">OFFSET('IMP HR - Promotions Quarterly'!AZ24,0,(3*'MD - IMP'!$D84),1,1)</f>
        <v>0</v>
      </c>
      <c r="DI24" s="278"/>
      <c r="DJ24" s="278"/>
      <c r="DK24" s="279">
        <f ca="1">OFFSET('IMP HR - Promotions Quarterly'!BC24,0,(3*'MD - IMP'!$D84),1,1)</f>
        <v>0</v>
      </c>
      <c r="DL24" s="278"/>
      <c r="DM24" s="278"/>
      <c r="DN24" s="279">
        <f ca="1">OFFSET('IMP HR - Promotions Quarterly'!BF24,0,(3*'MD - IMP'!$D84),1,1)</f>
        <v>0</v>
      </c>
      <c r="DO24" s="278"/>
      <c r="DP24" s="278"/>
      <c r="DQ24" s="279">
        <f ca="1">OFFSET('IMP HR - Promotions Quarterly'!BI24,0,(3*'MD - IMP'!$D84),1,1)</f>
        <v>4</v>
      </c>
      <c r="DR24" s="278"/>
      <c r="DS24" s="280"/>
      <c r="DT24" s="277">
        <f ca="1">OFFSET('IMP HR - Promotions Quarterly'!BL24,0,(3*'MD - IMP'!$D84),1,1)</f>
        <v>0</v>
      </c>
      <c r="DU24" s="278"/>
      <c r="DV24" s="278"/>
      <c r="DW24" s="279">
        <f ca="1">OFFSET('IMP HR - Promotions Quarterly'!BO24,0,(3*'MD - IMP'!$D84),1,1)</f>
        <v>1</v>
      </c>
      <c r="DX24" s="278"/>
      <c r="DY24" s="278"/>
      <c r="DZ24" s="279">
        <f ca="1">OFFSET('IMP HR - Promotions Quarterly'!BR24,0,(3*'MD - IMP'!$D84),1,1)</f>
        <v>0</v>
      </c>
      <c r="EA24" s="278"/>
      <c r="EB24" s="278"/>
      <c r="EC24" s="279">
        <f ca="1">OFFSET('IMP HR - Promotions Quarterly'!BU24,0,(3*'MD - IMP'!$D84),1,1)</f>
        <v>0</v>
      </c>
      <c r="ED24" s="278"/>
      <c r="EE24" s="280"/>
      <c r="EF24" s="277">
        <f ca="1">OFFSET('IMP HR - Promotions Quarterly'!BX24,0,(3*'MD - IMP'!$D84),1,1)</f>
        <v>0</v>
      </c>
      <c r="EG24" s="278"/>
      <c r="EH24" s="278"/>
      <c r="EI24" s="279">
        <f ca="1">OFFSET('IMP HR - Promotions Quarterly'!CA24,0,(3*'MD - IMP'!$D84),1,1)</f>
        <v>0</v>
      </c>
      <c r="EJ24" s="278"/>
      <c r="EK24" s="278"/>
      <c r="EL24" s="279">
        <f ca="1">OFFSET('IMP HR - Promotions Quarterly'!CD24,0,(3*'MD - IMP'!$D84),1,1)</f>
        <v>0</v>
      </c>
      <c r="EM24" s="278"/>
      <c r="EN24" s="278"/>
      <c r="EO24" s="279">
        <f ca="1">OFFSET('IMP HR - Promotions Quarterly'!CG24,0,(3*'MD - IMP'!$D84),1,1)</f>
        <v>0</v>
      </c>
      <c r="EP24" s="278"/>
      <c r="EQ24" s="280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  <c r="GH24" s="15"/>
      <c r="GK24" s="15"/>
      <c r="GM24" s="17"/>
      <c r="GN24" s="16"/>
      <c r="GQ24" s="15"/>
      <c r="GT24" s="15"/>
      <c r="GW24" s="15"/>
      <c r="GY24" s="17"/>
      <c r="GZ24" s="16"/>
      <c r="HC24" s="15"/>
      <c r="HF24" s="15"/>
      <c r="HI24" s="15"/>
      <c r="HK24" s="17"/>
      <c r="HL24" s="16"/>
      <c r="HO24" s="15"/>
      <c r="HR24" s="15"/>
      <c r="HU24" s="15"/>
      <c r="HW24" s="17"/>
      <c r="HX24" s="16"/>
      <c r="IA24" s="15"/>
      <c r="ID24" s="15"/>
      <c r="IG24" s="15"/>
      <c r="II24" s="17"/>
      <c r="IJ24" s="16"/>
      <c r="IM24" s="15"/>
    </row>
    <row r="25" spans="2:247" x14ac:dyDescent="0.25">
      <c r="B25" s="11" t="str">
        <f>'MD - IMP'!B85</f>
        <v/>
      </c>
      <c r="C25" s="17"/>
      <c r="D25" s="390">
        <f ca="1">IF(COLUMN(Y3Q1_Reference)-COLUMN()&gt;3*'MD - IMP'!$D85,0,OFFSET('IMP HR - Promotions Quarterly'!$AB25,0,(('MD - IMP'!$D85)*3)-(COLUMN(Y3Q1_Reference)-COLUMN()),1,1))</f>
        <v>0</v>
      </c>
      <c r="E25" s="385">
        <f ca="1">IF(COLUMN(Y3Q1_Reference)-COLUMN()&gt;3*'MD - IMP'!$D85,0,OFFSET('IMP HR - Promotions Quarterly'!$AB25,0,(('MD - IMP'!$D85)*3)-(COLUMN(Y3Q1_Reference)-COLUMN()),1,1))</f>
        <v>0</v>
      </c>
      <c r="F25" s="385">
        <f ca="1">IF(COLUMN(Y3Q1_Reference)-COLUMN()&gt;3*'MD - IMP'!$D85,0,OFFSET('IMP HR - Promotions Quarterly'!$AB25,0,(('MD - IMP'!$D85)*3)-(COLUMN(Y3Q1_Reference)-COLUMN()),1,1))</f>
        <v>0</v>
      </c>
      <c r="G25" s="394">
        <f ca="1">IF(COLUMN(Y3Q1_Reference)-COLUMN()&gt;3*'MD - IMP'!$D85,0,OFFSET('IMP HR - Promotions Quarterly'!$AB25,0,(('MD - IMP'!$D85)*3)-(COLUMN(Y3Q1_Reference)-COLUMN()),1,1))</f>
        <v>0</v>
      </c>
      <c r="H25" s="385">
        <f ca="1">IF(COLUMN(Y3Q1_Reference)-COLUMN()&gt;3*'MD - IMP'!$D85,0,OFFSET('IMP HR - Promotions Quarterly'!$AB25,0,(('MD - IMP'!$D85)*3)-(COLUMN(Y3Q1_Reference)-COLUMN()),1,1))</f>
        <v>0</v>
      </c>
      <c r="I25" s="385">
        <f ca="1">IF(COLUMN(Y3Q1_Reference)-COLUMN()&gt;3*'MD - IMP'!$D85,0,OFFSET('IMP HR - Promotions Quarterly'!$AB25,0,(('MD - IMP'!$D85)*3)-(COLUMN(Y3Q1_Reference)-COLUMN()),1,1))</f>
        <v>0</v>
      </c>
      <c r="J25" s="394">
        <f ca="1">IF(COLUMN(Y3Q1_Reference)-COLUMN()&gt;3*'MD - IMP'!$D85,0,OFFSET('IMP HR - Promotions Quarterly'!$AB25,0,(('MD - IMP'!$D85)*3)-(COLUMN(Y3Q1_Reference)-COLUMN()),1,1))</f>
        <v>0</v>
      </c>
      <c r="K25" s="385">
        <f ca="1">IF(COLUMN(Y3Q1_Reference)-COLUMN()&gt;3*'MD - IMP'!$D85,0,OFFSET('IMP HR - Promotions Quarterly'!$AB25,0,(('MD - IMP'!$D85)*3)-(COLUMN(Y3Q1_Reference)-COLUMN()),1,1))</f>
        <v>0</v>
      </c>
      <c r="L25" s="385">
        <f ca="1">IF(COLUMN(Y3Q1_Reference)-COLUMN()&gt;3*'MD - IMP'!$D85,0,OFFSET('IMP HR - Promotions Quarterly'!$AB25,0,(('MD - IMP'!$D85)*3)-(COLUMN(Y3Q1_Reference)-COLUMN()),1,1))</f>
        <v>0</v>
      </c>
      <c r="M25" s="394">
        <f ca="1">IF(COLUMN(Y3Q1_Reference)-COLUMN()&gt;3*'MD - IMP'!$D85,0,OFFSET('IMP HR - Promotions Quarterly'!$AB25,0,(('MD - IMP'!$D85)*3)-(COLUMN(Y3Q1_Reference)-COLUMN()),1,1))</f>
        <v>0</v>
      </c>
      <c r="N25" s="385">
        <f ca="1">IF(COLUMN(Y3Q1_Reference)-COLUMN()&gt;3*'MD - IMP'!$D85,0,OFFSET('IMP HR - Promotions Quarterly'!$AB25,0,(('MD - IMP'!$D85)*3)-(COLUMN(Y3Q1_Reference)-COLUMN()),1,1))</f>
        <v>0</v>
      </c>
      <c r="O25" s="395">
        <f ca="1">IF(COLUMN(Y3Q1_Reference)-COLUMN()&gt;3*'MD - IMP'!$D85,0,OFFSET('IMP HR - Promotions Quarterly'!$AB25,0,(('MD - IMP'!$D85)*3)-(COLUMN(Y3Q1_Reference)-COLUMN()),1,1))</f>
        <v>0</v>
      </c>
      <c r="P25" s="390">
        <f ca="1">IF(COLUMN(Y3Q1_Reference)-COLUMN()&gt;3*'MD - IMP'!$D85,0,OFFSET('IMP HR - Promotions Quarterly'!$AB25,0,(('MD - IMP'!$D85)*3)-(COLUMN(Y3Q1_Reference)-COLUMN()),1,1))</f>
        <v>0</v>
      </c>
      <c r="Q25" s="385">
        <f ca="1">IF(COLUMN(Y3Q1_Reference)-COLUMN()&gt;3*'MD - IMP'!$D85,0,OFFSET('IMP HR - Promotions Quarterly'!$AB25,0,(('MD - IMP'!$D85)*3)-(COLUMN(Y3Q1_Reference)-COLUMN()),1,1))</f>
        <v>0</v>
      </c>
      <c r="R25" s="385">
        <f ca="1">IF(COLUMN(Y3Q1_Reference)-COLUMN()&gt;3*'MD - IMP'!$D85,0,OFFSET('IMP HR - Promotions Quarterly'!$AB25,0,(('MD - IMP'!$D85)*3)-(COLUMN(Y3Q1_Reference)-COLUMN()),1,1))</f>
        <v>0</v>
      </c>
      <c r="S25" s="394">
        <f ca="1">IF(COLUMN(Y3Q1_Reference)-COLUMN()&gt;3*'MD - IMP'!$D85,0,OFFSET('IMP HR - Promotions Quarterly'!$AB25,0,(('MD - IMP'!$D85)*3)-(COLUMN(Y3Q1_Reference)-COLUMN()),1,1))</f>
        <v>0</v>
      </c>
      <c r="T25" s="385">
        <f ca="1">IF(COLUMN(Y3Q1_Reference)-COLUMN()&gt;3*'MD - IMP'!$D85,0,OFFSET('IMP HR - Promotions Quarterly'!$AB25,0,(('MD - IMP'!$D85)*3)-(COLUMN(Y3Q1_Reference)-COLUMN()),1,1))</f>
        <v>0</v>
      </c>
      <c r="U25" s="385">
        <f ca="1">IF(COLUMN(Y3Q1_Reference)-COLUMN()&gt;3*'MD - IMP'!$D85,0,OFFSET('IMP HR - Promotions Quarterly'!$AB25,0,(('MD - IMP'!$D85)*3)-(COLUMN(Y3Q1_Reference)-COLUMN()),1,1))</f>
        <v>0</v>
      </c>
      <c r="V25" s="394">
        <f ca="1">IF(COLUMN(Y3Q1_Reference)-COLUMN()&gt;3*'MD - IMP'!$D85,0,OFFSET('IMP HR - Promotions Quarterly'!$AB25,0,(('MD - IMP'!$D85)*3)-(COLUMN(Y3Q1_Reference)-COLUMN()),1,1))</f>
        <v>0</v>
      </c>
      <c r="W25" s="385">
        <f ca="1">IF(COLUMN(Y3Q1_Reference)-COLUMN()&gt;3*'MD - IMP'!$D85,0,OFFSET('IMP HR - Promotions Quarterly'!$AB25,0,(('MD - IMP'!$D85)*3)-(COLUMN(Y3Q1_Reference)-COLUMN()),1,1))</f>
        <v>0</v>
      </c>
      <c r="X25" s="385">
        <f ca="1">IF(COLUMN(Y3Q1_Reference)-COLUMN()&gt;3*'MD - IMP'!$D85,0,OFFSET('IMP HR - Promotions Quarterly'!$AB25,0,(('MD - IMP'!$D85)*3)-(COLUMN(Y3Q1_Reference)-COLUMN()),1,1))</f>
        <v>0</v>
      </c>
      <c r="Y25" s="394">
        <f ca="1">IF(COLUMN(Y3Q1_Reference)-COLUMN()&gt;3*'MD - IMP'!$D85,0,OFFSET('IMP HR - Promotions Quarterly'!$AB25,0,(('MD - IMP'!$D85)*3)-(COLUMN(Y3Q1_Reference)-COLUMN()),1,1))</f>
        <v>0</v>
      </c>
      <c r="Z25" s="385">
        <f ca="1">IF(COLUMN(Y3Q1_Reference)-COLUMN()&gt;3*'MD - IMP'!$D85,0,OFFSET('IMP HR - Promotions Quarterly'!$AB25,0,(('MD - IMP'!$D85)*3)-(COLUMN(Y3Q1_Reference)-COLUMN()),1,1))</f>
        <v>0</v>
      </c>
      <c r="AA25" s="395">
        <f ca="1">IF(COLUMN(Y3Q1_Reference)-COLUMN()&gt;3*'MD - IMP'!$D85,0,OFFSET('IMP HR - Promotions Quarterly'!$AB25,0,(('MD - IMP'!$D85)*3)-(COLUMN(Y3Q1_Reference)-COLUMN()),1,1))</f>
        <v>0</v>
      </c>
      <c r="AB25" s="390">
        <f ca="1">IF(COLUMN(Y3Q1_Reference)-COLUMN()&gt;3*'MD - IMP'!$D85,0,OFFSET('IMP HR - Promotions Quarterly'!$AB25,0,(('MD - IMP'!$D85)*3)-(COLUMN(Y3Q1_Reference)-COLUMN()),1,1))</f>
        <v>0</v>
      </c>
      <c r="AC25" s="385">
        <f ca="1">IF(COLUMN(Y3Q1_Reference)-COLUMN()&gt;3*'MD - IMP'!$D85,0,OFFSET('IMP HR - Promotions Quarterly'!$AB25,0,(('MD - IMP'!$D85)*3)-(COLUMN(Y3Q1_Reference)-COLUMN()),1,1))</f>
        <v>0</v>
      </c>
      <c r="AD25" s="385">
        <f ca="1">IF(COLUMN(Y3Q1_Reference)-COLUMN()&gt;3*'MD - IMP'!$D85,0,OFFSET('IMP HR - Promotions Quarterly'!$AB25,0,(('MD - IMP'!$D85)*3)-(COLUMN(Y3Q1_Reference)-COLUMN()),1,1))</f>
        <v>0</v>
      </c>
      <c r="AE25" s="394">
        <f ca="1">IF(COLUMN(Y3Q1_Reference)-COLUMN()&gt;3*'MD - IMP'!$D85,0,OFFSET('IMP HR - Promotions Quarterly'!$AB25,0,(('MD - IMP'!$D85)*3)-(COLUMN(Y3Q1_Reference)-COLUMN()),1,1))</f>
        <v>0</v>
      </c>
      <c r="AF25" s="385">
        <f ca="1">IF(COLUMN(Y3Q1_Reference)-COLUMN()&gt;3*'MD - IMP'!$D85,0,OFFSET('IMP HR - Promotions Quarterly'!$AB25,0,(('MD - IMP'!$D85)*3)-(COLUMN(Y3Q1_Reference)-COLUMN()),1,1))</f>
        <v>0</v>
      </c>
      <c r="AG25" s="385">
        <f ca="1">IF(COLUMN(Y3Q1_Reference)-COLUMN()&gt;3*'MD - IMP'!$D85,0,OFFSET('IMP HR - Promotions Quarterly'!$AB25,0,(('MD - IMP'!$D85)*3)-(COLUMN(Y3Q1_Reference)-COLUMN()),1,1))</f>
        <v>0</v>
      </c>
      <c r="AH25" s="394">
        <f ca="1">IF(COLUMN(Y3Q1_Reference)-COLUMN()&gt;3*'MD - IMP'!$D85,0,OFFSET('IMP HR - Promotions Quarterly'!$AB25,0,(('MD - IMP'!$D85)*3)-(COLUMN(Y3Q1_Reference)-COLUMN()),1,1))</f>
        <v>0</v>
      </c>
      <c r="AI25" s="385">
        <f ca="1">IF(COLUMN(Y3Q1_Reference)-COLUMN()&gt;3*'MD - IMP'!$D85,0,OFFSET('IMP HR - Promotions Quarterly'!$AB25,0,(('MD - IMP'!$D85)*3)-(COLUMN(Y3Q1_Reference)-COLUMN()),1,1))</f>
        <v>0</v>
      </c>
      <c r="AJ25" s="385">
        <f ca="1">IF(COLUMN(Y3Q1_Reference)-COLUMN()&gt;3*'MD - IMP'!$D85,0,OFFSET('IMP HR - Promotions Quarterly'!$AB25,0,(('MD - IMP'!$D85)*3)-(COLUMN(Y3Q1_Reference)-COLUMN()),1,1))</f>
        <v>0</v>
      </c>
      <c r="AK25" s="394">
        <f ca="1">IF(COLUMN(Y3Q1_Reference)-COLUMN()&gt;3*'MD - IMP'!$D85,0,OFFSET('IMP HR - Promotions Quarterly'!$AB25,0,(('MD - IMP'!$D85)*3)-(COLUMN(Y3Q1_Reference)-COLUMN()),1,1))</f>
        <v>0</v>
      </c>
      <c r="AL25" s="385">
        <f ca="1">IF(COLUMN(Y3Q1_Reference)-COLUMN()&gt;3*'MD - IMP'!$D85,0,OFFSET('IMP HR - Promotions Quarterly'!$AB25,0,(('MD - IMP'!$D85)*3)-(COLUMN(Y3Q1_Reference)-COLUMN()),1,1))</f>
        <v>0</v>
      </c>
      <c r="AM25" s="395">
        <f ca="1">IF(COLUMN(Y3Q1_Reference)-COLUMN()&gt;3*'MD - IMP'!$D85,0,OFFSET('IMP HR - Promotions Quarterly'!$AB25,0,(('MD - IMP'!$D85)*3)-(COLUMN(Y3Q1_Reference)-COLUMN()),1,1))</f>
        <v>0</v>
      </c>
      <c r="AN25" s="390">
        <f ca="1">IF(COLUMN(Y3Q1_Reference)-COLUMN()&gt;3*'MD - IMP'!$D85,0,OFFSET('IMP HR - Promotions Quarterly'!$AB25,0,(('MD - IMP'!$D85)*3)-(COLUMN(Y3Q1_Reference)-COLUMN()),1,1))</f>
        <v>0</v>
      </c>
      <c r="AO25" s="385">
        <f ca="1">IF(COLUMN(Y3Q1_Reference)-COLUMN()&gt;3*'MD - IMP'!$D85,0,OFFSET('IMP HR - Promotions Quarterly'!$AB25,0,(('MD - IMP'!$D85)*3)-(COLUMN(Y3Q1_Reference)-COLUMN()),1,1))</f>
        <v>0</v>
      </c>
      <c r="AP25" s="385">
        <f ca="1">IF(COLUMN(Y3Q1_Reference)-COLUMN()&gt;3*'MD - IMP'!$D85,0,OFFSET('IMP HR - Promotions Quarterly'!$AB25,0,(('MD - IMP'!$D85)*3)-(COLUMN(Y3Q1_Reference)-COLUMN()),1,1))</f>
        <v>0</v>
      </c>
      <c r="AQ25" s="394">
        <f ca="1">IF(COLUMN(Y3Q1_Reference)-COLUMN()&gt;3*'MD - IMP'!$D85,0,OFFSET('IMP HR - Promotions Quarterly'!$AB25,0,(('MD - IMP'!$D85)*3)-(COLUMN(Y3Q1_Reference)-COLUMN()),1,1))</f>
        <v>0</v>
      </c>
      <c r="AR25" s="385">
        <f ca="1">IF(COLUMN(Y3Q1_Reference)-COLUMN()&gt;3*'MD - IMP'!$D85,0,OFFSET('IMP HR - Promotions Quarterly'!$AB25,0,(('MD - IMP'!$D85)*3)-(COLUMN(Y3Q1_Reference)-COLUMN()),1,1))</f>
        <v>0</v>
      </c>
      <c r="AS25" s="385">
        <f ca="1">IF(COLUMN(Y3Q1_Reference)-COLUMN()&gt;3*'MD - IMP'!$D85,0,OFFSET('IMP HR - Promotions Quarterly'!$AB25,0,(('MD - IMP'!$D85)*3)-(COLUMN(Y3Q1_Reference)-COLUMN()),1,1))</f>
        <v>0</v>
      </c>
      <c r="AT25" s="394">
        <f ca="1">IF(COLUMN(Y3Q1_Reference)-COLUMN()&gt;3*'MD - IMP'!$D85,0,OFFSET('IMP HR - Promotions Quarterly'!$AB25,0,(('MD - IMP'!$D85)*3)-(COLUMN(Y3Q1_Reference)-COLUMN()),1,1))</f>
        <v>0</v>
      </c>
      <c r="AU25" s="385">
        <f ca="1">IF(COLUMN(Y3Q1_Reference)-COLUMN()&gt;3*'MD - IMP'!$D85,0,OFFSET('IMP HR - Promotions Quarterly'!$AB25,0,(('MD - IMP'!$D85)*3)-(COLUMN(Y3Q1_Reference)-COLUMN()),1,1))</f>
        <v>0</v>
      </c>
      <c r="AV25" s="385">
        <f ca="1">IF(COLUMN(Y3Q1_Reference)-COLUMN()&gt;3*'MD - IMP'!$D85,0,OFFSET('IMP HR - Promotions Quarterly'!$AB25,0,(('MD - IMP'!$D85)*3)-(COLUMN(Y3Q1_Reference)-COLUMN()),1,1))</f>
        <v>0</v>
      </c>
      <c r="AW25" s="394">
        <f ca="1">IF(COLUMN(Y3Q1_Reference)-COLUMN()&gt;3*'MD - IMP'!$D85,0,OFFSET('IMP HR - Promotions Quarterly'!$AB25,0,(('MD - IMP'!$D85)*3)-(COLUMN(Y3Q1_Reference)-COLUMN()),1,1))</f>
        <v>0</v>
      </c>
      <c r="AX25" s="385">
        <f ca="1">IF(COLUMN(Y3Q1_Reference)-COLUMN()&gt;3*'MD - IMP'!$D85,0,OFFSET('IMP HR - Promotions Quarterly'!$AB25,0,(('MD - IMP'!$D85)*3)-(COLUMN(Y3Q1_Reference)-COLUMN()),1,1))</f>
        <v>0</v>
      </c>
      <c r="AY25" s="395">
        <f ca="1">IF(COLUMN(Y3Q1_Reference)-COLUMN()&gt;3*'MD - IMP'!$D85,0,OFFSET('IMP HR - Promotions Quarterly'!$AB25,0,(('MD - IMP'!$D85)*3)-(COLUMN(Y3Q1_Reference)-COLUMN()),1,1))</f>
        <v>0</v>
      </c>
      <c r="AZ25" s="390">
        <f ca="1">IF(COLUMN(Y3Q1_Reference)-COLUMN()&gt;3*'MD - IMP'!$D85,0,OFFSET('IMP HR - Promotions Quarterly'!$AB25,0,(('MD - IMP'!$D85)*3)-(COLUMN(Y3Q1_Reference)-COLUMN()),1,1))</f>
        <v>0</v>
      </c>
      <c r="BA25" s="385">
        <f ca="1">IF(COLUMN(Y3Q1_Reference)-COLUMN()&gt;3*'MD - IMP'!$D85,0,OFFSET('IMP HR - Promotions Quarterly'!$AB25,0,(('MD - IMP'!$D85)*3)-(COLUMN(Y3Q1_Reference)-COLUMN()),1,1))</f>
        <v>0</v>
      </c>
      <c r="BB25" s="385">
        <f ca="1">IF(COLUMN(Y3Q1_Reference)-COLUMN()&gt;3*'MD - IMP'!$D85,0,OFFSET('IMP HR - Promotions Quarterly'!$AB25,0,(('MD - IMP'!$D85)*3)-(COLUMN(Y3Q1_Reference)-COLUMN()),1,1))</f>
        <v>0</v>
      </c>
      <c r="BC25" s="394">
        <f ca="1">IF(COLUMN(Y3Q1_Reference)-COLUMN()&gt;3*'MD - IMP'!$D85,0,OFFSET('IMP HR - Promotions Quarterly'!$AB25,0,(('MD - IMP'!$D85)*3)-(COLUMN(Y3Q1_Reference)-COLUMN()),1,1))</f>
        <v>0</v>
      </c>
      <c r="BD25" s="385">
        <f ca="1">IF(COLUMN(Y3Q1_Reference)-COLUMN()&gt;3*'MD - IMP'!$D85,0,OFFSET('IMP HR - Promotions Quarterly'!$AB25,0,(('MD - IMP'!$D85)*3)-(COLUMN(Y3Q1_Reference)-COLUMN()),1,1))</f>
        <v>0</v>
      </c>
      <c r="BE25" s="385">
        <f ca="1">IF(COLUMN(Y3Q1_Reference)-COLUMN()&gt;3*'MD - IMP'!$D85,0,OFFSET('IMP HR - Promotions Quarterly'!$AB25,0,(('MD - IMP'!$D85)*3)-(COLUMN(Y3Q1_Reference)-COLUMN()),1,1))</f>
        <v>0</v>
      </c>
      <c r="BF25" s="394">
        <f ca="1">IF(COLUMN(Y3Q1_Reference)-COLUMN()&gt;3*'MD - IMP'!$D85,0,OFFSET('IMP HR - Promotions Quarterly'!$AB25,0,(('MD - IMP'!$D85)*3)-(COLUMN(Y3Q1_Reference)-COLUMN()),1,1))</f>
        <v>0</v>
      </c>
      <c r="BG25" s="385">
        <f ca="1">IF(COLUMN(Y3Q1_Reference)-COLUMN()&gt;3*'MD - IMP'!$D85,0,OFFSET('IMP HR - Promotions Quarterly'!$AB25,0,(('MD - IMP'!$D85)*3)-(COLUMN(Y3Q1_Reference)-COLUMN()),1,1))</f>
        <v>0</v>
      </c>
      <c r="BH25" s="385">
        <f ca="1">IF(COLUMN(Y3Q1_Reference)-COLUMN()&gt;3*'MD - IMP'!$D85,0,OFFSET('IMP HR - Promotions Quarterly'!$AB25,0,(('MD - IMP'!$D85)*3)-(COLUMN(Y3Q1_Reference)-COLUMN()),1,1))</f>
        <v>0</v>
      </c>
      <c r="BI25" s="394">
        <f ca="1">IF(COLUMN(Y3Q1_Reference)-COLUMN()&gt;3*'MD - IMP'!$D85,0,OFFSET('IMP HR - Promotions Quarterly'!$AB25,0,(('MD - IMP'!$D85)*3)-(COLUMN(Y3Q1_Reference)-COLUMN()),1,1))</f>
        <v>0</v>
      </c>
      <c r="BJ25" s="385">
        <f ca="1">IF(COLUMN(Y3Q1_Reference)-COLUMN()&gt;3*'MD - IMP'!$D85,0,OFFSET('IMP HR - Promotions Quarterly'!$AB25,0,(('MD - IMP'!$D85)*3)-(COLUMN(Y3Q1_Reference)-COLUMN()),1,1))</f>
        <v>0</v>
      </c>
      <c r="BK25" s="463">
        <f ca="1">IF(COLUMN(Y3Q1_Reference)-COLUMN()&gt;3*'MD - IMP'!$D85,0,OFFSET('IMP HR - Promotions Quarterly'!$AB25,0,(('MD - IMP'!$D85)*3)-(COLUMN(Y3Q1_Reference)-COLUMN()),1,1))</f>
        <v>0</v>
      </c>
      <c r="BL25" s="482">
        <f ca="1">SUM(D25:BK25)+OFFSET('IMP HR - Promotions Quarterly'!D25,0,(3*'MD - IMP'!$D85),1,1)</f>
        <v>0</v>
      </c>
      <c r="BM25" s="385"/>
      <c r="BN25" s="385"/>
      <c r="BO25" s="394"/>
      <c r="BP25" s="385"/>
      <c r="BQ25" s="385"/>
      <c r="BR25" s="394"/>
      <c r="BS25" s="385"/>
      <c r="BT25" s="385"/>
      <c r="BU25" s="394"/>
      <c r="BV25" s="385"/>
      <c r="BW25" s="395"/>
      <c r="BX25" s="390"/>
      <c r="BY25" s="385"/>
      <c r="BZ25" s="385"/>
      <c r="CA25" s="394"/>
      <c r="CB25" s="385"/>
      <c r="CC25" s="385"/>
      <c r="CD25" s="394"/>
      <c r="CE25" s="385"/>
      <c r="CF25" s="385"/>
      <c r="CG25" s="394"/>
      <c r="CH25" s="385"/>
      <c r="CI25" s="468"/>
      <c r="CJ25" s="277"/>
      <c r="CK25" s="278"/>
      <c r="CL25" s="278"/>
      <c r="CM25" s="279"/>
      <c r="CN25" s="278"/>
      <c r="CO25" s="278"/>
      <c r="CP25" s="279"/>
      <c r="CQ25" s="278"/>
      <c r="CR25" s="278"/>
      <c r="CS25" s="279"/>
      <c r="CT25" s="278"/>
      <c r="CU25" s="280"/>
      <c r="CV25" s="277"/>
      <c r="CW25" s="278"/>
      <c r="CX25" s="278"/>
      <c r="CY25" s="279"/>
      <c r="CZ25" s="278"/>
      <c r="DA25" s="278"/>
      <c r="DB25" s="279"/>
      <c r="DC25" s="278"/>
      <c r="DD25" s="278"/>
      <c r="DE25" s="279"/>
      <c r="DF25" s="278"/>
      <c r="DG25" s="280"/>
      <c r="DH25" s="277"/>
      <c r="DI25" s="278"/>
      <c r="DJ25" s="278"/>
      <c r="DK25" s="279"/>
      <c r="DL25" s="278"/>
      <c r="DM25" s="278"/>
      <c r="DN25" s="279"/>
      <c r="DO25" s="278"/>
      <c r="DP25" s="278"/>
      <c r="DQ25" s="279"/>
      <c r="DR25" s="278"/>
      <c r="DS25" s="280"/>
      <c r="DT25" s="278"/>
      <c r="DU25" s="278"/>
      <c r="DV25" s="344"/>
      <c r="DW25" s="278"/>
      <c r="DX25" s="278"/>
      <c r="DY25" s="344"/>
      <c r="DZ25" s="278"/>
      <c r="EA25" s="278"/>
      <c r="EB25" s="344"/>
      <c r="EC25" s="278"/>
      <c r="ED25" s="278"/>
      <c r="EE25" s="280"/>
      <c r="EF25" s="277"/>
      <c r="EG25" s="278"/>
      <c r="EH25" s="278"/>
      <c r="EI25" s="279"/>
      <c r="EJ25" s="278"/>
      <c r="EK25" s="278"/>
      <c r="EL25" s="279"/>
      <c r="EM25" s="278"/>
      <c r="EN25" s="278"/>
      <c r="EO25" s="279"/>
      <c r="EP25" s="278"/>
      <c r="EQ25" s="280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  <c r="GB25" s="16"/>
      <c r="GE25" s="15"/>
      <c r="GH25" s="15"/>
      <c r="GK25" s="15"/>
      <c r="GM25" s="17"/>
      <c r="GN25" s="16"/>
      <c r="GQ25" s="15"/>
      <c r="GT25" s="15"/>
      <c r="GW25" s="15"/>
      <c r="GY25" s="17"/>
      <c r="GZ25" s="16"/>
      <c r="HC25" s="15"/>
      <c r="HF25" s="15"/>
      <c r="HI25" s="15"/>
      <c r="HK25" s="17"/>
      <c r="HL25" s="16"/>
      <c r="HO25" s="15"/>
      <c r="HR25" s="15"/>
      <c r="HU25" s="15"/>
      <c r="HW25" s="17"/>
      <c r="HX25" s="16"/>
      <c r="IA25" s="15"/>
      <c r="ID25" s="15"/>
      <c r="IG25" s="15"/>
      <c r="II25" s="17"/>
    </row>
    <row r="26" spans="2:247" x14ac:dyDescent="0.25">
      <c r="B26" s="11" t="str">
        <f>'MD - IMP'!B86</f>
        <v/>
      </c>
      <c r="C26" s="17"/>
      <c r="D26" s="16">
        <f ca="1">IF(COLUMN(Y3Q1_Reference)-COLUMN()&gt;3*'MD - IMP'!$D86,0,OFFSET('IMP HR - Promotions Quarterly'!$AB26,0,(('MD - IMP'!$D86)*3)-(COLUMN(Y3Q1_Reference)-COLUMN()),1,1))</f>
        <v>0</v>
      </c>
      <c r="E26" s="10">
        <f ca="1">IF(COLUMN(Y3Q1_Reference)-COLUMN()&gt;3*'MD - IMP'!$D86,0,OFFSET('IMP HR - Promotions Quarterly'!$AB26,0,(('MD - IMP'!$D86)*3)-(COLUMN(Y3Q1_Reference)-COLUMN()),1,1))</f>
        <v>0</v>
      </c>
      <c r="F26" s="10">
        <f ca="1">IF(COLUMN(Y3Q1_Reference)-COLUMN()&gt;3*'MD - IMP'!$D86,0,OFFSET('IMP HR - Promotions Quarterly'!$AB26,0,(('MD - IMP'!$D86)*3)-(COLUMN(Y3Q1_Reference)-COLUMN()),1,1))</f>
        <v>0</v>
      </c>
      <c r="G26" s="15">
        <f ca="1">IF(COLUMN(Y3Q1_Reference)-COLUMN()&gt;3*'MD - IMP'!$D86,0,OFFSET('IMP HR - Promotions Quarterly'!$AB26,0,(('MD - IMP'!$D86)*3)-(COLUMN(Y3Q1_Reference)-COLUMN()),1,1))</f>
        <v>0</v>
      </c>
      <c r="H26" s="10">
        <f ca="1">IF(COLUMN(Y3Q1_Reference)-COLUMN()&gt;3*'MD - IMP'!$D86,0,OFFSET('IMP HR - Promotions Quarterly'!$AB26,0,(('MD - IMP'!$D86)*3)-(COLUMN(Y3Q1_Reference)-COLUMN()),1,1))</f>
        <v>0</v>
      </c>
      <c r="I26" s="10">
        <f ca="1">IF(COLUMN(Y3Q1_Reference)-COLUMN()&gt;3*'MD - IMP'!$D86,0,OFFSET('IMP HR - Promotions Quarterly'!$AB26,0,(('MD - IMP'!$D86)*3)-(COLUMN(Y3Q1_Reference)-COLUMN()),1,1))</f>
        <v>0</v>
      </c>
      <c r="J26" s="15">
        <f ca="1">IF(COLUMN(Y3Q1_Reference)-COLUMN()&gt;3*'MD - IMP'!$D86,0,OFFSET('IMP HR - Promotions Quarterly'!$AB26,0,(('MD - IMP'!$D86)*3)-(COLUMN(Y3Q1_Reference)-COLUMN()),1,1))</f>
        <v>0</v>
      </c>
      <c r="K26" s="10">
        <f ca="1">IF(COLUMN(Y3Q1_Reference)-COLUMN()&gt;3*'MD - IMP'!$D86,0,OFFSET('IMP HR - Promotions Quarterly'!$AB26,0,(('MD - IMP'!$D86)*3)-(COLUMN(Y3Q1_Reference)-COLUMN()),1,1))</f>
        <v>0</v>
      </c>
      <c r="L26" s="10">
        <f ca="1">IF(COLUMN(Y3Q1_Reference)-COLUMN()&gt;3*'MD - IMP'!$D86,0,OFFSET('IMP HR - Promotions Quarterly'!$AB26,0,(('MD - IMP'!$D86)*3)-(COLUMN(Y3Q1_Reference)-COLUMN()),1,1))</f>
        <v>0</v>
      </c>
      <c r="M26" s="15">
        <f ca="1">IF(COLUMN(Y3Q1_Reference)-COLUMN()&gt;3*'MD - IMP'!$D86,0,OFFSET('IMP HR - Promotions Quarterly'!$AB26,0,(('MD - IMP'!$D86)*3)-(COLUMN(Y3Q1_Reference)-COLUMN()),1,1))</f>
        <v>0</v>
      </c>
      <c r="N26" s="10">
        <f ca="1">IF(COLUMN(Y3Q1_Reference)-COLUMN()&gt;3*'MD - IMP'!$D86,0,OFFSET('IMP HR - Promotions Quarterly'!$AB26,0,(('MD - IMP'!$D86)*3)-(COLUMN(Y3Q1_Reference)-COLUMN()),1,1))</f>
        <v>0</v>
      </c>
      <c r="O26" s="17">
        <f ca="1">IF(COLUMN(Y3Q1_Reference)-COLUMN()&gt;3*'MD - IMP'!$D86,0,OFFSET('IMP HR - Promotions Quarterly'!$AB26,0,(('MD - IMP'!$D86)*3)-(COLUMN(Y3Q1_Reference)-COLUMN()),1,1))</f>
        <v>0</v>
      </c>
      <c r="P26" s="16">
        <f ca="1">IF(COLUMN(Y3Q1_Reference)-COLUMN()&gt;3*'MD - IMP'!$D86,0,OFFSET('IMP HR - Promotions Quarterly'!$AB26,0,(('MD - IMP'!$D86)*3)-(COLUMN(Y3Q1_Reference)-COLUMN()),1,1))</f>
        <v>0</v>
      </c>
      <c r="Q26" s="10">
        <f ca="1">IF(COLUMN(Y3Q1_Reference)-COLUMN()&gt;3*'MD - IMP'!$D86,0,OFFSET('IMP HR - Promotions Quarterly'!$AB26,0,(('MD - IMP'!$D86)*3)-(COLUMN(Y3Q1_Reference)-COLUMN()),1,1))</f>
        <v>0</v>
      </c>
      <c r="R26" s="10">
        <f ca="1">IF(COLUMN(Y3Q1_Reference)-COLUMN()&gt;3*'MD - IMP'!$D86,0,OFFSET('IMP HR - Promotions Quarterly'!$AB26,0,(('MD - IMP'!$D86)*3)-(COLUMN(Y3Q1_Reference)-COLUMN()),1,1))</f>
        <v>0</v>
      </c>
      <c r="S26" s="15">
        <f ca="1">IF(COLUMN(Y3Q1_Reference)-COLUMN()&gt;3*'MD - IMP'!$D86,0,OFFSET('IMP HR - Promotions Quarterly'!$AB26,0,(('MD - IMP'!$D86)*3)-(COLUMN(Y3Q1_Reference)-COLUMN()),1,1))</f>
        <v>0</v>
      </c>
      <c r="T26" s="10">
        <f ca="1">IF(COLUMN(Y3Q1_Reference)-COLUMN()&gt;3*'MD - IMP'!$D86,0,OFFSET('IMP HR - Promotions Quarterly'!$AB26,0,(('MD - IMP'!$D86)*3)-(COLUMN(Y3Q1_Reference)-COLUMN()),1,1))</f>
        <v>0</v>
      </c>
      <c r="U26" s="10">
        <f ca="1">IF(COLUMN(Y3Q1_Reference)-COLUMN()&gt;3*'MD - IMP'!$D86,0,OFFSET('IMP HR - Promotions Quarterly'!$AB26,0,(('MD - IMP'!$D86)*3)-(COLUMN(Y3Q1_Reference)-COLUMN()),1,1))</f>
        <v>0</v>
      </c>
      <c r="V26" s="15">
        <f ca="1">IF(COLUMN(Y3Q1_Reference)-COLUMN()&gt;3*'MD - IMP'!$D86,0,OFFSET('IMP HR - Promotions Quarterly'!$AB26,0,(('MD - IMP'!$D86)*3)-(COLUMN(Y3Q1_Reference)-COLUMN()),1,1))</f>
        <v>0</v>
      </c>
      <c r="W26" s="10">
        <f ca="1">IF(COLUMN(Y3Q1_Reference)-COLUMN()&gt;3*'MD - IMP'!$D86,0,OFFSET('IMP HR - Promotions Quarterly'!$AB26,0,(('MD - IMP'!$D86)*3)-(COLUMN(Y3Q1_Reference)-COLUMN()),1,1))</f>
        <v>0</v>
      </c>
      <c r="X26" s="10">
        <f ca="1">IF(COLUMN(Y3Q1_Reference)-COLUMN()&gt;3*'MD - IMP'!$D86,0,OFFSET('IMP HR - Promotions Quarterly'!$AB26,0,(('MD - IMP'!$D86)*3)-(COLUMN(Y3Q1_Reference)-COLUMN()),1,1))</f>
        <v>0</v>
      </c>
      <c r="Y26" s="15">
        <f ca="1">IF(COLUMN(Y3Q1_Reference)-COLUMN()&gt;3*'MD - IMP'!$D86,0,OFFSET('IMP HR - Promotions Quarterly'!$AB26,0,(('MD - IMP'!$D86)*3)-(COLUMN(Y3Q1_Reference)-COLUMN()),1,1))</f>
        <v>0</v>
      </c>
      <c r="Z26" s="10">
        <f ca="1">IF(COLUMN(Y3Q1_Reference)-COLUMN()&gt;3*'MD - IMP'!$D86,0,OFFSET('IMP HR - Promotions Quarterly'!$AB26,0,(('MD - IMP'!$D86)*3)-(COLUMN(Y3Q1_Reference)-COLUMN()),1,1))</f>
        <v>0</v>
      </c>
      <c r="AA26" s="17">
        <f ca="1">IF(COLUMN(Y3Q1_Reference)-COLUMN()&gt;3*'MD - IMP'!$D86,0,OFFSET('IMP HR - Promotions Quarterly'!$AB26,0,(('MD - IMP'!$D86)*3)-(COLUMN(Y3Q1_Reference)-COLUMN()),1,1))</f>
        <v>0</v>
      </c>
      <c r="AB26" s="16">
        <f ca="1">IF(COLUMN(Y3Q1_Reference)-COLUMN()&gt;3*'MD - IMP'!$D86,0,OFFSET('IMP HR - Promotions Quarterly'!$AB26,0,(('MD - IMP'!$D86)*3)-(COLUMN(Y3Q1_Reference)-COLUMN()),1,1))</f>
        <v>0</v>
      </c>
      <c r="AC26" s="10">
        <f ca="1">IF(COLUMN(Y3Q1_Reference)-COLUMN()&gt;3*'MD - IMP'!$D86,0,OFFSET('IMP HR - Promotions Quarterly'!$AB26,0,(('MD - IMP'!$D86)*3)-(COLUMN(Y3Q1_Reference)-COLUMN()),1,1))</f>
        <v>0</v>
      </c>
      <c r="AD26" s="10">
        <f ca="1">IF(COLUMN(Y3Q1_Reference)-COLUMN()&gt;3*'MD - IMP'!$D86,0,OFFSET('IMP HR - Promotions Quarterly'!$AB26,0,(('MD - IMP'!$D86)*3)-(COLUMN(Y3Q1_Reference)-COLUMN()),1,1))</f>
        <v>0</v>
      </c>
      <c r="AE26" s="15">
        <f ca="1">IF(COLUMN(Y3Q1_Reference)-COLUMN()&gt;3*'MD - IMP'!$D86,0,OFFSET('IMP HR - Promotions Quarterly'!$AB26,0,(('MD - IMP'!$D86)*3)-(COLUMN(Y3Q1_Reference)-COLUMN()),1,1))</f>
        <v>0</v>
      </c>
      <c r="AF26" s="10">
        <f ca="1">IF(COLUMN(Y3Q1_Reference)-COLUMN()&gt;3*'MD - IMP'!$D86,0,OFFSET('IMP HR - Promotions Quarterly'!$AB26,0,(('MD - IMP'!$D86)*3)-(COLUMN(Y3Q1_Reference)-COLUMN()),1,1))</f>
        <v>0</v>
      </c>
      <c r="AG26" s="10">
        <f ca="1">IF(COLUMN(Y3Q1_Reference)-COLUMN()&gt;3*'MD - IMP'!$D86,0,OFFSET('IMP HR - Promotions Quarterly'!$AB26,0,(('MD - IMP'!$D86)*3)-(COLUMN(Y3Q1_Reference)-COLUMN()),1,1))</f>
        <v>0</v>
      </c>
      <c r="AH26" s="15">
        <f ca="1">IF(COLUMN(Y3Q1_Reference)-COLUMN()&gt;3*'MD - IMP'!$D86,0,OFFSET('IMP HR - Promotions Quarterly'!$AB26,0,(('MD - IMP'!$D86)*3)-(COLUMN(Y3Q1_Reference)-COLUMN()),1,1))</f>
        <v>0</v>
      </c>
      <c r="AI26" s="10">
        <f ca="1">IF(COLUMN(Y3Q1_Reference)-COLUMN()&gt;3*'MD - IMP'!$D86,0,OFFSET('IMP HR - Promotions Quarterly'!$AB26,0,(('MD - IMP'!$D86)*3)-(COLUMN(Y3Q1_Reference)-COLUMN()),1,1))</f>
        <v>0</v>
      </c>
      <c r="AJ26" s="10">
        <f ca="1">IF(COLUMN(Y3Q1_Reference)-COLUMN()&gt;3*'MD - IMP'!$D86,0,OFFSET('IMP HR - Promotions Quarterly'!$AB26,0,(('MD - IMP'!$D86)*3)-(COLUMN(Y3Q1_Reference)-COLUMN()),1,1))</f>
        <v>0</v>
      </c>
      <c r="AK26" s="15">
        <f ca="1">IF(COLUMN(Y3Q1_Reference)-COLUMN()&gt;3*'MD - IMP'!$D86,0,OFFSET('IMP HR - Promotions Quarterly'!$AB26,0,(('MD - IMP'!$D86)*3)-(COLUMN(Y3Q1_Reference)-COLUMN()),1,1))</f>
        <v>0</v>
      </c>
      <c r="AL26" s="10">
        <f ca="1">IF(COLUMN(Y3Q1_Reference)-COLUMN()&gt;3*'MD - IMP'!$D86,0,OFFSET('IMP HR - Promotions Quarterly'!$AB26,0,(('MD - IMP'!$D86)*3)-(COLUMN(Y3Q1_Reference)-COLUMN()),1,1))</f>
        <v>0</v>
      </c>
      <c r="AM26" s="17">
        <f ca="1">IF(COLUMN(Y3Q1_Reference)-COLUMN()&gt;3*'MD - IMP'!$D86,0,OFFSET('IMP HR - Promotions Quarterly'!$AB26,0,(('MD - IMP'!$D86)*3)-(COLUMN(Y3Q1_Reference)-COLUMN()),1,1))</f>
        <v>0</v>
      </c>
      <c r="AN26" s="16">
        <f ca="1">IF(COLUMN(Y3Q1_Reference)-COLUMN()&gt;3*'MD - IMP'!$D86,0,OFFSET('IMP HR - Promotions Quarterly'!$AB26,0,(('MD - IMP'!$D86)*3)-(COLUMN(Y3Q1_Reference)-COLUMN()),1,1))</f>
        <v>0</v>
      </c>
      <c r="AO26" s="10">
        <f ca="1">IF(COLUMN(Y3Q1_Reference)-COLUMN()&gt;3*'MD - IMP'!$D86,0,OFFSET('IMP HR - Promotions Quarterly'!$AB26,0,(('MD - IMP'!$D86)*3)-(COLUMN(Y3Q1_Reference)-COLUMN()),1,1))</f>
        <v>0</v>
      </c>
      <c r="AP26" s="10">
        <f ca="1">IF(COLUMN(Y3Q1_Reference)-COLUMN()&gt;3*'MD - IMP'!$D86,0,OFFSET('IMP HR - Promotions Quarterly'!$AB26,0,(('MD - IMP'!$D86)*3)-(COLUMN(Y3Q1_Reference)-COLUMN()),1,1))</f>
        <v>0</v>
      </c>
      <c r="AQ26" s="15">
        <f ca="1">IF(COLUMN(Y3Q1_Reference)-COLUMN()&gt;3*'MD - IMP'!$D86,0,OFFSET('IMP HR - Promotions Quarterly'!$AB26,0,(('MD - IMP'!$D86)*3)-(COLUMN(Y3Q1_Reference)-COLUMN()),1,1))</f>
        <v>0</v>
      </c>
      <c r="AR26" s="10">
        <f ca="1">IF(COLUMN(Y3Q1_Reference)-COLUMN()&gt;3*'MD - IMP'!$D86,0,OFFSET('IMP HR - Promotions Quarterly'!$AB26,0,(('MD - IMP'!$D86)*3)-(COLUMN(Y3Q1_Reference)-COLUMN()),1,1))</f>
        <v>0</v>
      </c>
      <c r="AS26" s="10">
        <f ca="1">IF(COLUMN(Y3Q1_Reference)-COLUMN()&gt;3*'MD - IMP'!$D86,0,OFFSET('IMP HR - Promotions Quarterly'!$AB26,0,(('MD - IMP'!$D86)*3)-(COLUMN(Y3Q1_Reference)-COLUMN()),1,1))</f>
        <v>0</v>
      </c>
      <c r="AT26" s="15">
        <f ca="1">IF(COLUMN(Y3Q1_Reference)-COLUMN()&gt;3*'MD - IMP'!$D86,0,OFFSET('IMP HR - Promotions Quarterly'!$AB26,0,(('MD - IMP'!$D86)*3)-(COLUMN(Y3Q1_Reference)-COLUMN()),1,1))</f>
        <v>0</v>
      </c>
      <c r="AU26" s="10">
        <f ca="1">IF(COLUMN(Y3Q1_Reference)-COLUMN()&gt;3*'MD - IMP'!$D86,0,OFFSET('IMP HR - Promotions Quarterly'!$AB26,0,(('MD - IMP'!$D86)*3)-(COLUMN(Y3Q1_Reference)-COLUMN()),1,1))</f>
        <v>0</v>
      </c>
      <c r="AV26" s="10">
        <f ca="1">IF(COLUMN(Y3Q1_Reference)-COLUMN()&gt;3*'MD - IMP'!$D86,0,OFFSET('IMP HR - Promotions Quarterly'!$AB26,0,(('MD - IMP'!$D86)*3)-(COLUMN(Y3Q1_Reference)-COLUMN()),1,1))</f>
        <v>0</v>
      </c>
      <c r="AW26" s="15">
        <f ca="1">IF(COLUMN(Y3Q1_Reference)-COLUMN()&gt;3*'MD - IMP'!$D86,0,OFFSET('IMP HR - Promotions Quarterly'!$AB26,0,(('MD - IMP'!$D86)*3)-(COLUMN(Y3Q1_Reference)-COLUMN()),1,1))</f>
        <v>0</v>
      </c>
      <c r="AX26" s="10">
        <f ca="1">IF(COLUMN(Y3Q1_Reference)-COLUMN()&gt;3*'MD - IMP'!$D86,0,OFFSET('IMP HR - Promotions Quarterly'!$AB26,0,(('MD - IMP'!$D86)*3)-(COLUMN(Y3Q1_Reference)-COLUMN()),1,1))</f>
        <v>0</v>
      </c>
      <c r="AY26" s="17">
        <f ca="1">IF(COLUMN(Y3Q1_Reference)-COLUMN()&gt;3*'MD - IMP'!$D86,0,OFFSET('IMP HR - Promotions Quarterly'!$AB26,0,(('MD - IMP'!$D86)*3)-(COLUMN(Y3Q1_Reference)-COLUMN()),1,1))</f>
        <v>0</v>
      </c>
      <c r="AZ26" s="16">
        <f ca="1">IF(COLUMN(Y3Q1_Reference)-COLUMN()&gt;3*'MD - IMP'!$D86,0,OFFSET('IMP HR - Promotions Quarterly'!$AB26,0,(('MD - IMP'!$D86)*3)-(COLUMN(Y3Q1_Reference)-COLUMN()),1,1))</f>
        <v>0</v>
      </c>
      <c r="BA26" s="10">
        <f ca="1">IF(COLUMN(Y3Q1_Reference)-COLUMN()&gt;3*'MD - IMP'!$D86,0,OFFSET('IMP HR - Promotions Quarterly'!$AB26,0,(('MD - IMP'!$D86)*3)-(COLUMN(Y3Q1_Reference)-COLUMN()),1,1))</f>
        <v>0</v>
      </c>
      <c r="BB26" s="10">
        <f ca="1">IF(COLUMN(Y3Q1_Reference)-COLUMN()&gt;3*'MD - IMP'!$D86,0,OFFSET('IMP HR - Promotions Quarterly'!$AB26,0,(('MD - IMP'!$D86)*3)-(COLUMN(Y3Q1_Reference)-COLUMN()),1,1))</f>
        <v>0</v>
      </c>
      <c r="BC26" s="15">
        <f ca="1">IF(COLUMN(Y3Q1_Reference)-COLUMN()&gt;3*'MD - IMP'!$D86,0,OFFSET('IMP HR - Promotions Quarterly'!$AB26,0,(('MD - IMP'!$D86)*3)-(COLUMN(Y3Q1_Reference)-COLUMN()),1,1))</f>
        <v>0</v>
      </c>
      <c r="BD26" s="10">
        <f ca="1">IF(COLUMN(Y3Q1_Reference)-COLUMN()&gt;3*'MD - IMP'!$D86,0,OFFSET('IMP HR - Promotions Quarterly'!$AB26,0,(('MD - IMP'!$D86)*3)-(COLUMN(Y3Q1_Reference)-COLUMN()),1,1))</f>
        <v>0</v>
      </c>
      <c r="BE26" s="10">
        <f ca="1">IF(COLUMN(Y3Q1_Reference)-COLUMN()&gt;3*'MD - IMP'!$D86,0,OFFSET('IMP HR - Promotions Quarterly'!$AB26,0,(('MD - IMP'!$D86)*3)-(COLUMN(Y3Q1_Reference)-COLUMN()),1,1))</f>
        <v>0</v>
      </c>
      <c r="BF26" s="15">
        <f ca="1">IF(COLUMN(Y3Q1_Reference)-COLUMN()&gt;3*'MD - IMP'!$D86,0,OFFSET('IMP HR - Promotions Quarterly'!$AB26,0,(('MD - IMP'!$D86)*3)-(COLUMN(Y3Q1_Reference)-COLUMN()),1,1))</f>
        <v>0</v>
      </c>
      <c r="BG26" s="10">
        <f ca="1">IF(COLUMN(Y3Q1_Reference)-COLUMN()&gt;3*'MD - IMP'!$D86,0,OFFSET('IMP HR - Promotions Quarterly'!$AB26,0,(('MD - IMP'!$D86)*3)-(COLUMN(Y3Q1_Reference)-COLUMN()),1,1))</f>
        <v>0</v>
      </c>
      <c r="BH26" s="10">
        <f ca="1">IF(COLUMN(Y3Q1_Reference)-COLUMN()&gt;3*'MD - IMP'!$D86,0,OFFSET('IMP HR - Promotions Quarterly'!$AB26,0,(('MD - IMP'!$D86)*3)-(COLUMN(Y3Q1_Reference)-COLUMN()),1,1))</f>
        <v>0</v>
      </c>
      <c r="BI26" s="15">
        <f ca="1">IF(COLUMN(Y3Q1_Reference)-COLUMN()&gt;3*'MD - IMP'!$D86,0,OFFSET('IMP HR - Promotions Quarterly'!$AB26,0,(('MD - IMP'!$D86)*3)-(COLUMN(Y3Q1_Reference)-COLUMN()),1,1))</f>
        <v>0</v>
      </c>
      <c r="BJ26" s="10">
        <f ca="1">IF(COLUMN(Y3Q1_Reference)-COLUMN()&gt;3*'MD - IMP'!$D86,0,OFFSET('IMP HR - Promotions Quarterly'!$AB26,0,(('MD - IMP'!$D86)*3)-(COLUMN(Y3Q1_Reference)-COLUMN()),1,1))</f>
        <v>0</v>
      </c>
      <c r="BK26" s="464">
        <f ca="1">IF(COLUMN(Y3Q1_Reference)-COLUMN()&gt;3*'MD - IMP'!$D86,0,OFFSET('IMP HR - Promotions Quarterly'!$AB26,0,(('MD - IMP'!$D86)*3)-(COLUMN(Y3Q1_Reference)-COLUMN()),1,1))</f>
        <v>0</v>
      </c>
      <c r="BL26" s="482">
        <f ca="1">SUM(D26:BK26)+OFFSET('IMP HR - Promotions Quarterly'!D26,0,(3*'MD - IMP'!$D86),1,1)</f>
        <v>0</v>
      </c>
      <c r="BO26" s="15"/>
      <c r="BR26" s="15"/>
      <c r="BU26" s="15"/>
      <c r="BW26" s="17"/>
      <c r="BX26" s="16"/>
      <c r="CA26" s="15"/>
      <c r="CD26" s="15"/>
      <c r="CG26" s="15"/>
      <c r="CI26" s="469"/>
      <c r="CJ26" s="277"/>
      <c r="CK26" s="278"/>
      <c r="CL26" s="278"/>
      <c r="CM26" s="279"/>
      <c r="CN26" s="278"/>
      <c r="CO26" s="278"/>
      <c r="CP26" s="279"/>
      <c r="CQ26" s="278"/>
      <c r="CR26" s="278"/>
      <c r="CS26" s="279"/>
      <c r="CT26" s="278"/>
      <c r="CU26" s="280"/>
      <c r="CV26" s="277"/>
      <c r="CW26" s="278"/>
      <c r="CX26" s="278"/>
      <c r="CY26" s="279"/>
      <c r="CZ26" s="278"/>
      <c r="DA26" s="278"/>
      <c r="DB26" s="279"/>
      <c r="DC26" s="278"/>
      <c r="DD26" s="278"/>
      <c r="DE26" s="279"/>
      <c r="DF26" s="278"/>
      <c r="DG26" s="280"/>
      <c r="DH26" s="277"/>
      <c r="DI26" s="278"/>
      <c r="DJ26" s="278"/>
      <c r="DK26" s="279"/>
      <c r="DL26" s="278"/>
      <c r="DM26" s="278"/>
      <c r="DN26" s="279"/>
      <c r="DO26" s="278"/>
      <c r="DP26" s="278"/>
      <c r="DQ26" s="279"/>
      <c r="DR26" s="278"/>
      <c r="DS26" s="280"/>
      <c r="DT26" s="278"/>
      <c r="DU26" s="278"/>
      <c r="DV26" s="344"/>
      <c r="DW26" s="278"/>
      <c r="DX26" s="278"/>
      <c r="DY26" s="344"/>
      <c r="DZ26" s="278"/>
      <c r="EA26" s="278"/>
      <c r="EB26" s="344"/>
      <c r="EC26" s="278"/>
      <c r="ED26" s="278"/>
      <c r="EE26" s="280"/>
      <c r="EF26" s="277"/>
      <c r="EG26" s="278"/>
      <c r="EH26" s="278"/>
      <c r="EI26" s="279"/>
      <c r="EJ26" s="278"/>
      <c r="EK26" s="278"/>
      <c r="EL26" s="279"/>
      <c r="EM26" s="278"/>
      <c r="EN26" s="278"/>
      <c r="EO26" s="279"/>
      <c r="EP26" s="278"/>
      <c r="EQ26" s="280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  <c r="GB26" s="16"/>
      <c r="GE26" s="15"/>
      <c r="GH26" s="15"/>
      <c r="GK26" s="15"/>
      <c r="GM26" s="17"/>
      <c r="GN26" s="16"/>
      <c r="GQ26" s="15"/>
      <c r="GT26" s="15"/>
      <c r="GW26" s="15"/>
      <c r="GY26" s="17"/>
      <c r="GZ26" s="16"/>
      <c r="HC26" s="15"/>
      <c r="HF26" s="15"/>
      <c r="HI26" s="15"/>
      <c r="HK26" s="17"/>
      <c r="HL26" s="16"/>
      <c r="HO26" s="15"/>
      <c r="HR26" s="15"/>
      <c r="HU26" s="15"/>
      <c r="HW26" s="17"/>
      <c r="HX26" s="16"/>
      <c r="IA26" s="15"/>
      <c r="ID26" s="15"/>
      <c r="IG26" s="15"/>
      <c r="II26" s="17"/>
    </row>
    <row r="27" spans="2:247" x14ac:dyDescent="0.25">
      <c r="B27" s="11" t="str">
        <f>'MD - IMP'!B87</f>
        <v/>
      </c>
      <c r="C27" s="17"/>
      <c r="D27" s="16">
        <f ca="1">IF(COLUMN(Y3Q1_Reference)-COLUMN()&gt;3*'MD - IMP'!$D87,0,OFFSET('IMP HR - Promotions Quarterly'!$AB27,0,(('MD - IMP'!$D87)*3)-(COLUMN(Y3Q1_Reference)-COLUMN()),1,1))</f>
        <v>0</v>
      </c>
      <c r="E27" s="10">
        <f ca="1">IF(COLUMN(Y3Q1_Reference)-COLUMN()&gt;3*'MD - IMP'!$D87,0,OFFSET('IMP HR - Promotions Quarterly'!$AB27,0,(('MD - IMP'!$D87)*3)-(COLUMN(Y3Q1_Reference)-COLUMN()),1,1))</f>
        <v>0</v>
      </c>
      <c r="F27" s="10">
        <f ca="1">IF(COLUMN(Y3Q1_Reference)-COLUMN()&gt;3*'MD - IMP'!$D87,0,OFFSET('IMP HR - Promotions Quarterly'!$AB27,0,(('MD - IMP'!$D87)*3)-(COLUMN(Y3Q1_Reference)-COLUMN()),1,1))</f>
        <v>0</v>
      </c>
      <c r="G27" s="15">
        <f ca="1">IF(COLUMN(Y3Q1_Reference)-COLUMN()&gt;3*'MD - IMP'!$D87,0,OFFSET('IMP HR - Promotions Quarterly'!$AB27,0,(('MD - IMP'!$D87)*3)-(COLUMN(Y3Q1_Reference)-COLUMN()),1,1))</f>
        <v>0</v>
      </c>
      <c r="H27" s="10">
        <f ca="1">IF(COLUMN(Y3Q1_Reference)-COLUMN()&gt;3*'MD - IMP'!$D87,0,OFFSET('IMP HR - Promotions Quarterly'!$AB27,0,(('MD - IMP'!$D87)*3)-(COLUMN(Y3Q1_Reference)-COLUMN()),1,1))</f>
        <v>0</v>
      </c>
      <c r="I27" s="10">
        <f ca="1">IF(COLUMN(Y3Q1_Reference)-COLUMN()&gt;3*'MD - IMP'!$D87,0,OFFSET('IMP HR - Promotions Quarterly'!$AB27,0,(('MD - IMP'!$D87)*3)-(COLUMN(Y3Q1_Reference)-COLUMN()),1,1))</f>
        <v>0</v>
      </c>
      <c r="J27" s="15">
        <f ca="1">IF(COLUMN(Y3Q1_Reference)-COLUMN()&gt;3*'MD - IMP'!$D87,0,OFFSET('IMP HR - Promotions Quarterly'!$AB27,0,(('MD - IMP'!$D87)*3)-(COLUMN(Y3Q1_Reference)-COLUMN()),1,1))</f>
        <v>0</v>
      </c>
      <c r="K27" s="10">
        <f ca="1">IF(COLUMN(Y3Q1_Reference)-COLUMN()&gt;3*'MD - IMP'!$D87,0,OFFSET('IMP HR - Promotions Quarterly'!$AB27,0,(('MD - IMP'!$D87)*3)-(COLUMN(Y3Q1_Reference)-COLUMN()),1,1))</f>
        <v>0</v>
      </c>
      <c r="L27" s="10">
        <f ca="1">IF(COLUMN(Y3Q1_Reference)-COLUMN()&gt;3*'MD - IMP'!$D87,0,OFFSET('IMP HR - Promotions Quarterly'!$AB27,0,(('MD - IMP'!$D87)*3)-(COLUMN(Y3Q1_Reference)-COLUMN()),1,1))</f>
        <v>0</v>
      </c>
      <c r="M27" s="15">
        <f ca="1">IF(COLUMN(Y3Q1_Reference)-COLUMN()&gt;3*'MD - IMP'!$D87,0,OFFSET('IMP HR - Promotions Quarterly'!$AB27,0,(('MD - IMP'!$D87)*3)-(COLUMN(Y3Q1_Reference)-COLUMN()),1,1))</f>
        <v>0</v>
      </c>
      <c r="N27" s="10">
        <f ca="1">IF(COLUMN(Y3Q1_Reference)-COLUMN()&gt;3*'MD - IMP'!$D87,0,OFFSET('IMP HR - Promotions Quarterly'!$AB27,0,(('MD - IMP'!$D87)*3)-(COLUMN(Y3Q1_Reference)-COLUMN()),1,1))</f>
        <v>0</v>
      </c>
      <c r="O27" s="17">
        <f ca="1">IF(COLUMN(Y3Q1_Reference)-COLUMN()&gt;3*'MD - IMP'!$D87,0,OFFSET('IMP HR - Promotions Quarterly'!$AB27,0,(('MD - IMP'!$D87)*3)-(COLUMN(Y3Q1_Reference)-COLUMN()),1,1))</f>
        <v>0</v>
      </c>
      <c r="P27" s="16">
        <f ca="1">IF(COLUMN(Y3Q1_Reference)-COLUMN()&gt;3*'MD - IMP'!$D87,0,OFFSET('IMP HR - Promotions Quarterly'!$AB27,0,(('MD - IMP'!$D87)*3)-(COLUMN(Y3Q1_Reference)-COLUMN()),1,1))</f>
        <v>0</v>
      </c>
      <c r="Q27" s="10">
        <f ca="1">IF(COLUMN(Y3Q1_Reference)-COLUMN()&gt;3*'MD - IMP'!$D87,0,OFFSET('IMP HR - Promotions Quarterly'!$AB27,0,(('MD - IMP'!$D87)*3)-(COLUMN(Y3Q1_Reference)-COLUMN()),1,1))</f>
        <v>0</v>
      </c>
      <c r="R27" s="10">
        <f ca="1">IF(COLUMN(Y3Q1_Reference)-COLUMN()&gt;3*'MD - IMP'!$D87,0,OFFSET('IMP HR - Promotions Quarterly'!$AB27,0,(('MD - IMP'!$D87)*3)-(COLUMN(Y3Q1_Reference)-COLUMN()),1,1))</f>
        <v>0</v>
      </c>
      <c r="S27" s="15">
        <f ca="1">IF(COLUMN(Y3Q1_Reference)-COLUMN()&gt;3*'MD - IMP'!$D87,0,OFFSET('IMP HR - Promotions Quarterly'!$AB27,0,(('MD - IMP'!$D87)*3)-(COLUMN(Y3Q1_Reference)-COLUMN()),1,1))</f>
        <v>0</v>
      </c>
      <c r="T27" s="10">
        <f ca="1">IF(COLUMN(Y3Q1_Reference)-COLUMN()&gt;3*'MD - IMP'!$D87,0,OFFSET('IMP HR - Promotions Quarterly'!$AB27,0,(('MD - IMP'!$D87)*3)-(COLUMN(Y3Q1_Reference)-COLUMN()),1,1))</f>
        <v>0</v>
      </c>
      <c r="U27" s="10">
        <f ca="1">IF(COLUMN(Y3Q1_Reference)-COLUMN()&gt;3*'MD - IMP'!$D87,0,OFFSET('IMP HR - Promotions Quarterly'!$AB27,0,(('MD - IMP'!$D87)*3)-(COLUMN(Y3Q1_Reference)-COLUMN()),1,1))</f>
        <v>0</v>
      </c>
      <c r="V27" s="15">
        <f ca="1">IF(COLUMN(Y3Q1_Reference)-COLUMN()&gt;3*'MD - IMP'!$D87,0,OFFSET('IMP HR - Promotions Quarterly'!$AB27,0,(('MD - IMP'!$D87)*3)-(COLUMN(Y3Q1_Reference)-COLUMN()),1,1))</f>
        <v>0</v>
      </c>
      <c r="W27" s="10">
        <f ca="1">IF(COLUMN(Y3Q1_Reference)-COLUMN()&gt;3*'MD - IMP'!$D87,0,OFFSET('IMP HR - Promotions Quarterly'!$AB27,0,(('MD - IMP'!$D87)*3)-(COLUMN(Y3Q1_Reference)-COLUMN()),1,1))</f>
        <v>0</v>
      </c>
      <c r="X27" s="10">
        <f ca="1">IF(COLUMN(Y3Q1_Reference)-COLUMN()&gt;3*'MD - IMP'!$D87,0,OFFSET('IMP HR - Promotions Quarterly'!$AB27,0,(('MD - IMP'!$D87)*3)-(COLUMN(Y3Q1_Reference)-COLUMN()),1,1))</f>
        <v>0</v>
      </c>
      <c r="Y27" s="15">
        <f ca="1">IF(COLUMN(Y3Q1_Reference)-COLUMN()&gt;3*'MD - IMP'!$D87,0,OFFSET('IMP HR - Promotions Quarterly'!$AB27,0,(('MD - IMP'!$D87)*3)-(COLUMN(Y3Q1_Reference)-COLUMN()),1,1))</f>
        <v>0</v>
      </c>
      <c r="Z27" s="10">
        <f ca="1">IF(COLUMN(Y3Q1_Reference)-COLUMN()&gt;3*'MD - IMP'!$D87,0,OFFSET('IMP HR - Promotions Quarterly'!$AB27,0,(('MD - IMP'!$D87)*3)-(COLUMN(Y3Q1_Reference)-COLUMN()),1,1))</f>
        <v>0</v>
      </c>
      <c r="AA27" s="17">
        <f ca="1">IF(COLUMN(Y3Q1_Reference)-COLUMN()&gt;3*'MD - IMP'!$D87,0,OFFSET('IMP HR - Promotions Quarterly'!$AB27,0,(('MD - IMP'!$D87)*3)-(COLUMN(Y3Q1_Reference)-COLUMN()),1,1))</f>
        <v>0</v>
      </c>
      <c r="AB27" s="16">
        <f ca="1">IF(COLUMN(Y3Q1_Reference)-COLUMN()&gt;3*'MD - IMP'!$D87,0,OFFSET('IMP HR - Promotions Quarterly'!$AB27,0,(('MD - IMP'!$D87)*3)-(COLUMN(Y3Q1_Reference)-COLUMN()),1,1))</f>
        <v>0</v>
      </c>
      <c r="AC27" s="10">
        <f ca="1">IF(COLUMN(Y3Q1_Reference)-COLUMN()&gt;3*'MD - IMP'!$D87,0,OFFSET('IMP HR - Promotions Quarterly'!$AB27,0,(('MD - IMP'!$D87)*3)-(COLUMN(Y3Q1_Reference)-COLUMN()),1,1))</f>
        <v>0</v>
      </c>
      <c r="AD27" s="10">
        <f ca="1">IF(COLUMN(Y3Q1_Reference)-COLUMN()&gt;3*'MD - IMP'!$D87,0,OFFSET('IMP HR - Promotions Quarterly'!$AB27,0,(('MD - IMP'!$D87)*3)-(COLUMN(Y3Q1_Reference)-COLUMN()),1,1))</f>
        <v>0</v>
      </c>
      <c r="AE27" s="15">
        <f ca="1">IF(COLUMN(Y3Q1_Reference)-COLUMN()&gt;3*'MD - IMP'!$D87,0,OFFSET('IMP HR - Promotions Quarterly'!$AB27,0,(('MD - IMP'!$D87)*3)-(COLUMN(Y3Q1_Reference)-COLUMN()),1,1))</f>
        <v>0</v>
      </c>
      <c r="AF27" s="10">
        <f ca="1">IF(COLUMN(Y3Q1_Reference)-COLUMN()&gt;3*'MD - IMP'!$D87,0,OFFSET('IMP HR - Promotions Quarterly'!$AB27,0,(('MD - IMP'!$D87)*3)-(COLUMN(Y3Q1_Reference)-COLUMN()),1,1))</f>
        <v>0</v>
      </c>
      <c r="AG27" s="10">
        <f ca="1">IF(COLUMN(Y3Q1_Reference)-COLUMN()&gt;3*'MD - IMP'!$D87,0,OFFSET('IMP HR - Promotions Quarterly'!$AB27,0,(('MD - IMP'!$D87)*3)-(COLUMN(Y3Q1_Reference)-COLUMN()),1,1))</f>
        <v>0</v>
      </c>
      <c r="AH27" s="15">
        <f ca="1">IF(COLUMN(Y3Q1_Reference)-COLUMN()&gt;3*'MD - IMP'!$D87,0,OFFSET('IMP HR - Promotions Quarterly'!$AB27,0,(('MD - IMP'!$D87)*3)-(COLUMN(Y3Q1_Reference)-COLUMN()),1,1))</f>
        <v>0</v>
      </c>
      <c r="AI27" s="10">
        <f ca="1">IF(COLUMN(Y3Q1_Reference)-COLUMN()&gt;3*'MD - IMP'!$D87,0,OFFSET('IMP HR - Promotions Quarterly'!$AB27,0,(('MD - IMP'!$D87)*3)-(COLUMN(Y3Q1_Reference)-COLUMN()),1,1))</f>
        <v>0</v>
      </c>
      <c r="AJ27" s="10">
        <f ca="1">IF(COLUMN(Y3Q1_Reference)-COLUMN()&gt;3*'MD - IMP'!$D87,0,OFFSET('IMP HR - Promotions Quarterly'!$AB27,0,(('MD - IMP'!$D87)*3)-(COLUMN(Y3Q1_Reference)-COLUMN()),1,1))</f>
        <v>0</v>
      </c>
      <c r="AK27" s="15">
        <f ca="1">IF(COLUMN(Y3Q1_Reference)-COLUMN()&gt;3*'MD - IMP'!$D87,0,OFFSET('IMP HR - Promotions Quarterly'!$AB27,0,(('MD - IMP'!$D87)*3)-(COLUMN(Y3Q1_Reference)-COLUMN()),1,1))</f>
        <v>0</v>
      </c>
      <c r="AL27" s="10">
        <f ca="1">IF(COLUMN(Y3Q1_Reference)-COLUMN()&gt;3*'MD - IMP'!$D87,0,OFFSET('IMP HR - Promotions Quarterly'!$AB27,0,(('MD - IMP'!$D87)*3)-(COLUMN(Y3Q1_Reference)-COLUMN()),1,1))</f>
        <v>0</v>
      </c>
      <c r="AM27" s="17">
        <f ca="1">IF(COLUMN(Y3Q1_Reference)-COLUMN()&gt;3*'MD - IMP'!$D87,0,OFFSET('IMP HR - Promotions Quarterly'!$AB27,0,(('MD - IMP'!$D87)*3)-(COLUMN(Y3Q1_Reference)-COLUMN()),1,1))</f>
        <v>0</v>
      </c>
      <c r="AN27" s="16">
        <f ca="1">IF(COLUMN(Y3Q1_Reference)-COLUMN()&gt;3*'MD - IMP'!$D87,0,OFFSET('IMP HR - Promotions Quarterly'!$AB27,0,(('MD - IMP'!$D87)*3)-(COLUMN(Y3Q1_Reference)-COLUMN()),1,1))</f>
        <v>0</v>
      </c>
      <c r="AO27" s="10">
        <f ca="1">IF(COLUMN(Y3Q1_Reference)-COLUMN()&gt;3*'MD - IMP'!$D87,0,OFFSET('IMP HR - Promotions Quarterly'!$AB27,0,(('MD - IMP'!$D87)*3)-(COLUMN(Y3Q1_Reference)-COLUMN()),1,1))</f>
        <v>0</v>
      </c>
      <c r="AP27" s="10">
        <f ca="1">IF(COLUMN(Y3Q1_Reference)-COLUMN()&gt;3*'MD - IMP'!$D87,0,OFFSET('IMP HR - Promotions Quarterly'!$AB27,0,(('MD - IMP'!$D87)*3)-(COLUMN(Y3Q1_Reference)-COLUMN()),1,1))</f>
        <v>0</v>
      </c>
      <c r="AQ27" s="15">
        <f ca="1">IF(COLUMN(Y3Q1_Reference)-COLUMN()&gt;3*'MD - IMP'!$D87,0,OFFSET('IMP HR - Promotions Quarterly'!$AB27,0,(('MD - IMP'!$D87)*3)-(COLUMN(Y3Q1_Reference)-COLUMN()),1,1))</f>
        <v>0</v>
      </c>
      <c r="AR27" s="10">
        <f ca="1">IF(COLUMN(Y3Q1_Reference)-COLUMN()&gt;3*'MD - IMP'!$D87,0,OFFSET('IMP HR - Promotions Quarterly'!$AB27,0,(('MD - IMP'!$D87)*3)-(COLUMN(Y3Q1_Reference)-COLUMN()),1,1))</f>
        <v>0</v>
      </c>
      <c r="AS27" s="10">
        <f ca="1">IF(COLUMN(Y3Q1_Reference)-COLUMN()&gt;3*'MD - IMP'!$D87,0,OFFSET('IMP HR - Promotions Quarterly'!$AB27,0,(('MD - IMP'!$D87)*3)-(COLUMN(Y3Q1_Reference)-COLUMN()),1,1))</f>
        <v>0</v>
      </c>
      <c r="AT27" s="15">
        <f ca="1">IF(COLUMN(Y3Q1_Reference)-COLUMN()&gt;3*'MD - IMP'!$D87,0,OFFSET('IMP HR - Promotions Quarterly'!$AB27,0,(('MD - IMP'!$D87)*3)-(COLUMN(Y3Q1_Reference)-COLUMN()),1,1))</f>
        <v>0</v>
      </c>
      <c r="AU27" s="10">
        <f ca="1">IF(COLUMN(Y3Q1_Reference)-COLUMN()&gt;3*'MD - IMP'!$D87,0,OFFSET('IMP HR - Promotions Quarterly'!$AB27,0,(('MD - IMP'!$D87)*3)-(COLUMN(Y3Q1_Reference)-COLUMN()),1,1))</f>
        <v>0</v>
      </c>
      <c r="AV27" s="10">
        <f ca="1">IF(COLUMN(Y3Q1_Reference)-COLUMN()&gt;3*'MD - IMP'!$D87,0,OFFSET('IMP HR - Promotions Quarterly'!$AB27,0,(('MD - IMP'!$D87)*3)-(COLUMN(Y3Q1_Reference)-COLUMN()),1,1))</f>
        <v>0</v>
      </c>
      <c r="AW27" s="15">
        <f ca="1">IF(COLUMN(Y3Q1_Reference)-COLUMN()&gt;3*'MD - IMP'!$D87,0,OFFSET('IMP HR - Promotions Quarterly'!$AB27,0,(('MD - IMP'!$D87)*3)-(COLUMN(Y3Q1_Reference)-COLUMN()),1,1))</f>
        <v>0</v>
      </c>
      <c r="AX27" s="10">
        <f ca="1">IF(COLUMN(Y3Q1_Reference)-COLUMN()&gt;3*'MD - IMP'!$D87,0,OFFSET('IMP HR - Promotions Quarterly'!$AB27,0,(('MD - IMP'!$D87)*3)-(COLUMN(Y3Q1_Reference)-COLUMN()),1,1))</f>
        <v>0</v>
      </c>
      <c r="AY27" s="17">
        <f ca="1">IF(COLUMN(Y3Q1_Reference)-COLUMN()&gt;3*'MD - IMP'!$D87,0,OFFSET('IMP HR - Promotions Quarterly'!$AB27,0,(('MD - IMP'!$D87)*3)-(COLUMN(Y3Q1_Reference)-COLUMN()),1,1))</f>
        <v>0</v>
      </c>
      <c r="AZ27" s="16">
        <f ca="1">IF(COLUMN(Y3Q1_Reference)-COLUMN()&gt;3*'MD - IMP'!$D87,0,OFFSET('IMP HR - Promotions Quarterly'!$AB27,0,(('MD - IMP'!$D87)*3)-(COLUMN(Y3Q1_Reference)-COLUMN()),1,1))</f>
        <v>0</v>
      </c>
      <c r="BA27" s="10">
        <f ca="1">IF(COLUMN(Y3Q1_Reference)-COLUMN()&gt;3*'MD - IMP'!$D87,0,OFFSET('IMP HR - Promotions Quarterly'!$AB27,0,(('MD - IMP'!$D87)*3)-(COLUMN(Y3Q1_Reference)-COLUMN()),1,1))</f>
        <v>0</v>
      </c>
      <c r="BB27" s="10">
        <f ca="1">IF(COLUMN(Y3Q1_Reference)-COLUMN()&gt;3*'MD - IMP'!$D87,0,OFFSET('IMP HR - Promotions Quarterly'!$AB27,0,(('MD - IMP'!$D87)*3)-(COLUMN(Y3Q1_Reference)-COLUMN()),1,1))</f>
        <v>0</v>
      </c>
      <c r="BC27" s="15">
        <f ca="1">IF(COLUMN(Y3Q1_Reference)-COLUMN()&gt;3*'MD - IMP'!$D87,0,OFFSET('IMP HR - Promotions Quarterly'!$AB27,0,(('MD - IMP'!$D87)*3)-(COLUMN(Y3Q1_Reference)-COLUMN()),1,1))</f>
        <v>0</v>
      </c>
      <c r="BD27" s="10">
        <f ca="1">IF(COLUMN(Y3Q1_Reference)-COLUMN()&gt;3*'MD - IMP'!$D87,0,OFFSET('IMP HR - Promotions Quarterly'!$AB27,0,(('MD - IMP'!$D87)*3)-(COLUMN(Y3Q1_Reference)-COLUMN()),1,1))</f>
        <v>0</v>
      </c>
      <c r="BE27" s="10">
        <f ca="1">IF(COLUMN(Y3Q1_Reference)-COLUMN()&gt;3*'MD - IMP'!$D87,0,OFFSET('IMP HR - Promotions Quarterly'!$AB27,0,(('MD - IMP'!$D87)*3)-(COLUMN(Y3Q1_Reference)-COLUMN()),1,1))</f>
        <v>0</v>
      </c>
      <c r="BF27" s="15">
        <f ca="1">IF(COLUMN(Y3Q1_Reference)-COLUMN()&gt;3*'MD - IMP'!$D87,0,OFFSET('IMP HR - Promotions Quarterly'!$AB27,0,(('MD - IMP'!$D87)*3)-(COLUMN(Y3Q1_Reference)-COLUMN()),1,1))</f>
        <v>0</v>
      </c>
      <c r="BG27" s="10">
        <f ca="1">IF(COLUMN(Y3Q1_Reference)-COLUMN()&gt;3*'MD - IMP'!$D87,0,OFFSET('IMP HR - Promotions Quarterly'!$AB27,0,(('MD - IMP'!$D87)*3)-(COLUMN(Y3Q1_Reference)-COLUMN()),1,1))</f>
        <v>0</v>
      </c>
      <c r="BH27" s="10">
        <f ca="1">IF(COLUMN(Y3Q1_Reference)-COLUMN()&gt;3*'MD - IMP'!$D87,0,OFFSET('IMP HR - Promotions Quarterly'!$AB27,0,(('MD - IMP'!$D87)*3)-(COLUMN(Y3Q1_Reference)-COLUMN()),1,1))</f>
        <v>0</v>
      </c>
      <c r="BI27" s="15">
        <f ca="1">IF(COLUMN(Y3Q1_Reference)-COLUMN()&gt;3*'MD - IMP'!$D87,0,OFFSET('IMP HR - Promotions Quarterly'!$AB27,0,(('MD - IMP'!$D87)*3)-(COLUMN(Y3Q1_Reference)-COLUMN()),1,1))</f>
        <v>0</v>
      </c>
      <c r="BJ27" s="10">
        <f ca="1">IF(COLUMN(Y3Q1_Reference)-COLUMN()&gt;3*'MD - IMP'!$D87,0,OFFSET('IMP HR - Promotions Quarterly'!$AB27,0,(('MD - IMP'!$D87)*3)-(COLUMN(Y3Q1_Reference)-COLUMN()),1,1))</f>
        <v>0</v>
      </c>
      <c r="BK27" s="464">
        <f ca="1">IF(COLUMN(Y3Q1_Reference)-COLUMN()&gt;3*'MD - IMP'!$D87,0,OFFSET('IMP HR - Promotions Quarterly'!$AB27,0,(('MD - IMP'!$D87)*3)-(COLUMN(Y3Q1_Reference)-COLUMN()),1,1))</f>
        <v>0</v>
      </c>
      <c r="BL27" s="482">
        <f ca="1">SUM(D27:BK27)+OFFSET('IMP HR - Promotions Quarterly'!D27,0,(3*'MD - IMP'!$D87),1,1)</f>
        <v>0</v>
      </c>
      <c r="BO27" s="15"/>
      <c r="BR27" s="15"/>
      <c r="BU27" s="15"/>
      <c r="BW27" s="17"/>
      <c r="BX27" s="16"/>
      <c r="CA27" s="15"/>
      <c r="CD27" s="15"/>
      <c r="CG27" s="15"/>
      <c r="CI27" s="469"/>
      <c r="CJ27" s="277"/>
      <c r="CK27" s="278"/>
      <c r="CL27" s="278"/>
      <c r="CM27" s="279"/>
      <c r="CN27" s="278"/>
      <c r="CO27" s="278"/>
      <c r="CP27" s="279"/>
      <c r="CQ27" s="278"/>
      <c r="CR27" s="278"/>
      <c r="CS27" s="279"/>
      <c r="CT27" s="278"/>
      <c r="CU27" s="280"/>
      <c r="CV27" s="277"/>
      <c r="CW27" s="278"/>
      <c r="CX27" s="278"/>
      <c r="CY27" s="279"/>
      <c r="CZ27" s="278"/>
      <c r="DA27" s="278"/>
      <c r="DB27" s="279"/>
      <c r="DC27" s="278"/>
      <c r="DD27" s="278"/>
      <c r="DE27" s="279"/>
      <c r="DF27" s="278"/>
      <c r="DG27" s="280"/>
      <c r="DH27" s="277"/>
      <c r="DI27" s="278"/>
      <c r="DJ27" s="278"/>
      <c r="DK27" s="279"/>
      <c r="DL27" s="278"/>
      <c r="DM27" s="278"/>
      <c r="DN27" s="279"/>
      <c r="DO27" s="278"/>
      <c r="DP27" s="278"/>
      <c r="DQ27" s="279"/>
      <c r="DR27" s="278"/>
      <c r="DS27" s="280"/>
      <c r="DT27" s="278"/>
      <c r="DU27" s="278"/>
      <c r="DV27" s="344"/>
      <c r="DW27" s="278"/>
      <c r="DX27" s="278"/>
      <c r="DY27" s="344"/>
      <c r="DZ27" s="278"/>
      <c r="EA27" s="278"/>
      <c r="EB27" s="344"/>
      <c r="EC27" s="278"/>
      <c r="ED27" s="278"/>
      <c r="EE27" s="280"/>
      <c r="EF27" s="277"/>
      <c r="EG27" s="278"/>
      <c r="EH27" s="278"/>
      <c r="EI27" s="279"/>
      <c r="EJ27" s="278"/>
      <c r="EK27" s="278"/>
      <c r="EL27" s="279"/>
      <c r="EM27" s="278"/>
      <c r="EN27" s="278"/>
      <c r="EO27" s="279"/>
      <c r="EP27" s="278"/>
      <c r="EQ27" s="280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  <c r="GB27" s="16"/>
      <c r="GE27" s="15"/>
      <c r="GH27" s="15"/>
      <c r="GK27" s="15"/>
      <c r="GM27" s="17"/>
      <c r="GN27" s="16"/>
      <c r="GQ27" s="15"/>
      <c r="GT27" s="15"/>
      <c r="GW27" s="15"/>
      <c r="GY27" s="17"/>
      <c r="GZ27" s="16"/>
      <c r="HC27" s="15"/>
      <c r="HF27" s="15"/>
      <c r="HI27" s="15"/>
      <c r="HK27" s="17"/>
      <c r="HL27" s="16"/>
      <c r="HO27" s="15"/>
      <c r="HR27" s="15"/>
      <c r="HU27" s="15"/>
      <c r="HW27" s="17"/>
      <c r="HX27" s="16"/>
      <c r="IA27" s="15"/>
      <c r="ID27" s="15"/>
      <c r="IG27" s="15"/>
      <c r="II27" s="17"/>
    </row>
    <row r="28" spans="2:247" ht="17.25" thickBot="1" x14ac:dyDescent="0.3">
      <c r="B28" s="11" t="str">
        <f>'MD - IMP'!B88</f>
        <v/>
      </c>
      <c r="C28" s="17"/>
      <c r="D28" s="16">
        <f ca="1">IF(COLUMN(Y3Q1_Reference)-COLUMN()&gt;3*'MD - IMP'!$D88,0,OFFSET('IMP HR - Promotions Quarterly'!$AB28,0,(('MD - IMP'!$D88)*3)-(COLUMN(Y3Q1_Reference)-COLUMN()),1,1))</f>
        <v>0</v>
      </c>
      <c r="E28" s="10">
        <f ca="1">IF(COLUMN(Y3Q1_Reference)-COLUMN()&gt;3*'MD - IMP'!$D88,0,OFFSET('IMP HR - Promotions Quarterly'!$AB28,0,(('MD - IMP'!$D88)*3)-(COLUMN(Y3Q1_Reference)-COLUMN()),1,1))</f>
        <v>0</v>
      </c>
      <c r="F28" s="10">
        <f ca="1">IF(COLUMN(Y3Q1_Reference)-COLUMN()&gt;3*'MD - IMP'!$D88,0,OFFSET('IMP HR - Promotions Quarterly'!$AB28,0,(('MD - IMP'!$D88)*3)-(COLUMN(Y3Q1_Reference)-COLUMN()),1,1))</f>
        <v>0</v>
      </c>
      <c r="G28" s="15">
        <f ca="1">IF(COLUMN(Y3Q1_Reference)-COLUMN()&gt;3*'MD - IMP'!$D88,0,OFFSET('IMP HR - Promotions Quarterly'!$AB28,0,(('MD - IMP'!$D88)*3)-(COLUMN(Y3Q1_Reference)-COLUMN()),1,1))</f>
        <v>0</v>
      </c>
      <c r="H28" s="10">
        <f ca="1">IF(COLUMN(Y3Q1_Reference)-COLUMN()&gt;3*'MD - IMP'!$D88,0,OFFSET('IMP HR - Promotions Quarterly'!$AB28,0,(('MD - IMP'!$D88)*3)-(COLUMN(Y3Q1_Reference)-COLUMN()),1,1))</f>
        <v>0</v>
      </c>
      <c r="I28" s="10">
        <f ca="1">IF(COLUMN(Y3Q1_Reference)-COLUMN()&gt;3*'MD - IMP'!$D88,0,OFFSET('IMP HR - Promotions Quarterly'!$AB28,0,(('MD - IMP'!$D88)*3)-(COLUMN(Y3Q1_Reference)-COLUMN()),1,1))</f>
        <v>0</v>
      </c>
      <c r="J28" s="15">
        <f ca="1">IF(COLUMN(Y3Q1_Reference)-COLUMN()&gt;3*'MD - IMP'!$D88,0,OFFSET('IMP HR - Promotions Quarterly'!$AB28,0,(('MD - IMP'!$D88)*3)-(COLUMN(Y3Q1_Reference)-COLUMN()),1,1))</f>
        <v>0</v>
      </c>
      <c r="K28" s="10">
        <f ca="1">IF(COLUMN(Y3Q1_Reference)-COLUMN()&gt;3*'MD - IMP'!$D88,0,OFFSET('IMP HR - Promotions Quarterly'!$AB28,0,(('MD - IMP'!$D88)*3)-(COLUMN(Y3Q1_Reference)-COLUMN()),1,1))</f>
        <v>0</v>
      </c>
      <c r="L28" s="10">
        <f ca="1">IF(COLUMN(Y3Q1_Reference)-COLUMN()&gt;3*'MD - IMP'!$D88,0,OFFSET('IMP HR - Promotions Quarterly'!$AB28,0,(('MD - IMP'!$D88)*3)-(COLUMN(Y3Q1_Reference)-COLUMN()),1,1))</f>
        <v>0</v>
      </c>
      <c r="M28" s="15">
        <f ca="1">IF(COLUMN(Y3Q1_Reference)-COLUMN()&gt;3*'MD - IMP'!$D88,0,OFFSET('IMP HR - Promotions Quarterly'!$AB28,0,(('MD - IMP'!$D88)*3)-(COLUMN(Y3Q1_Reference)-COLUMN()),1,1))</f>
        <v>0</v>
      </c>
      <c r="N28" s="10">
        <f ca="1">IF(COLUMN(Y3Q1_Reference)-COLUMN()&gt;3*'MD - IMP'!$D88,0,OFFSET('IMP HR - Promotions Quarterly'!$AB28,0,(('MD - IMP'!$D88)*3)-(COLUMN(Y3Q1_Reference)-COLUMN()),1,1))</f>
        <v>0</v>
      </c>
      <c r="O28" s="17">
        <f ca="1">IF(COLUMN(Y3Q1_Reference)-COLUMN()&gt;3*'MD - IMP'!$D88,0,OFFSET('IMP HR - Promotions Quarterly'!$AB28,0,(('MD - IMP'!$D88)*3)-(COLUMN(Y3Q1_Reference)-COLUMN()),1,1))</f>
        <v>0</v>
      </c>
      <c r="P28" s="16">
        <f ca="1">IF(COLUMN(Y3Q1_Reference)-COLUMN()&gt;3*'MD - IMP'!$D88,0,OFFSET('IMP HR - Promotions Quarterly'!$AB28,0,(('MD - IMP'!$D88)*3)-(COLUMN(Y3Q1_Reference)-COLUMN()),1,1))</f>
        <v>0</v>
      </c>
      <c r="Q28" s="10">
        <f ca="1">IF(COLUMN(Y3Q1_Reference)-COLUMN()&gt;3*'MD - IMP'!$D88,0,OFFSET('IMP HR - Promotions Quarterly'!$AB28,0,(('MD - IMP'!$D88)*3)-(COLUMN(Y3Q1_Reference)-COLUMN()),1,1))</f>
        <v>0</v>
      </c>
      <c r="R28" s="10">
        <f ca="1">IF(COLUMN(Y3Q1_Reference)-COLUMN()&gt;3*'MD - IMP'!$D88,0,OFFSET('IMP HR - Promotions Quarterly'!$AB28,0,(('MD - IMP'!$D88)*3)-(COLUMN(Y3Q1_Reference)-COLUMN()),1,1))</f>
        <v>0</v>
      </c>
      <c r="S28" s="15">
        <f ca="1">IF(COLUMN(Y3Q1_Reference)-COLUMN()&gt;3*'MD - IMP'!$D88,0,OFFSET('IMP HR - Promotions Quarterly'!$AB28,0,(('MD - IMP'!$D88)*3)-(COLUMN(Y3Q1_Reference)-COLUMN()),1,1))</f>
        <v>0</v>
      </c>
      <c r="T28" s="10">
        <f ca="1">IF(COLUMN(Y3Q1_Reference)-COLUMN()&gt;3*'MD - IMP'!$D88,0,OFFSET('IMP HR - Promotions Quarterly'!$AB28,0,(('MD - IMP'!$D88)*3)-(COLUMN(Y3Q1_Reference)-COLUMN()),1,1))</f>
        <v>0</v>
      </c>
      <c r="U28" s="10">
        <f ca="1">IF(COLUMN(Y3Q1_Reference)-COLUMN()&gt;3*'MD - IMP'!$D88,0,OFFSET('IMP HR - Promotions Quarterly'!$AB28,0,(('MD - IMP'!$D88)*3)-(COLUMN(Y3Q1_Reference)-COLUMN()),1,1))</f>
        <v>0</v>
      </c>
      <c r="V28" s="15">
        <f ca="1">IF(COLUMN(Y3Q1_Reference)-COLUMN()&gt;3*'MD - IMP'!$D88,0,OFFSET('IMP HR - Promotions Quarterly'!$AB28,0,(('MD - IMP'!$D88)*3)-(COLUMN(Y3Q1_Reference)-COLUMN()),1,1))</f>
        <v>0</v>
      </c>
      <c r="W28" s="10">
        <f ca="1">IF(COLUMN(Y3Q1_Reference)-COLUMN()&gt;3*'MD - IMP'!$D88,0,OFFSET('IMP HR - Promotions Quarterly'!$AB28,0,(('MD - IMP'!$D88)*3)-(COLUMN(Y3Q1_Reference)-COLUMN()),1,1))</f>
        <v>0</v>
      </c>
      <c r="X28" s="10">
        <f ca="1">IF(COLUMN(Y3Q1_Reference)-COLUMN()&gt;3*'MD - IMP'!$D88,0,OFFSET('IMP HR - Promotions Quarterly'!$AB28,0,(('MD - IMP'!$D88)*3)-(COLUMN(Y3Q1_Reference)-COLUMN()),1,1))</f>
        <v>0</v>
      </c>
      <c r="Y28" s="15">
        <f ca="1">IF(COLUMN(Y3Q1_Reference)-COLUMN()&gt;3*'MD - IMP'!$D88,0,OFFSET('IMP HR - Promotions Quarterly'!$AB28,0,(('MD - IMP'!$D88)*3)-(COLUMN(Y3Q1_Reference)-COLUMN()),1,1))</f>
        <v>0</v>
      </c>
      <c r="Z28" s="10">
        <f ca="1">IF(COLUMN(Y3Q1_Reference)-COLUMN()&gt;3*'MD - IMP'!$D88,0,OFFSET('IMP HR - Promotions Quarterly'!$AB28,0,(('MD - IMP'!$D88)*3)-(COLUMN(Y3Q1_Reference)-COLUMN()),1,1))</f>
        <v>0</v>
      </c>
      <c r="AA28" s="17">
        <f ca="1">IF(COLUMN(Y3Q1_Reference)-COLUMN()&gt;3*'MD - IMP'!$D88,0,OFFSET('IMP HR - Promotions Quarterly'!$AB28,0,(('MD - IMP'!$D88)*3)-(COLUMN(Y3Q1_Reference)-COLUMN()),1,1))</f>
        <v>0</v>
      </c>
      <c r="AB28" s="16">
        <f ca="1">IF(COLUMN(Y3Q1_Reference)-COLUMN()&gt;3*'MD - IMP'!$D88,0,OFFSET('IMP HR - Promotions Quarterly'!$AB28,0,(('MD - IMP'!$D88)*3)-(COLUMN(Y3Q1_Reference)-COLUMN()),1,1))</f>
        <v>0</v>
      </c>
      <c r="AC28" s="10">
        <f ca="1">IF(COLUMN(Y3Q1_Reference)-COLUMN()&gt;3*'MD - IMP'!$D88,0,OFFSET('IMP HR - Promotions Quarterly'!$AB28,0,(('MD - IMP'!$D88)*3)-(COLUMN(Y3Q1_Reference)-COLUMN()),1,1))</f>
        <v>0</v>
      </c>
      <c r="AD28" s="10">
        <f ca="1">IF(COLUMN(Y3Q1_Reference)-COLUMN()&gt;3*'MD - IMP'!$D88,0,OFFSET('IMP HR - Promotions Quarterly'!$AB28,0,(('MD - IMP'!$D88)*3)-(COLUMN(Y3Q1_Reference)-COLUMN()),1,1))</f>
        <v>0</v>
      </c>
      <c r="AE28" s="15">
        <f ca="1">IF(COLUMN(Y3Q1_Reference)-COLUMN()&gt;3*'MD - IMP'!$D88,0,OFFSET('IMP HR - Promotions Quarterly'!$AB28,0,(('MD - IMP'!$D88)*3)-(COLUMN(Y3Q1_Reference)-COLUMN()),1,1))</f>
        <v>0</v>
      </c>
      <c r="AF28" s="10">
        <f ca="1">IF(COLUMN(Y3Q1_Reference)-COLUMN()&gt;3*'MD - IMP'!$D88,0,OFFSET('IMP HR - Promotions Quarterly'!$AB28,0,(('MD - IMP'!$D88)*3)-(COLUMN(Y3Q1_Reference)-COLUMN()),1,1))</f>
        <v>0</v>
      </c>
      <c r="AG28" s="10">
        <f ca="1">IF(COLUMN(Y3Q1_Reference)-COLUMN()&gt;3*'MD - IMP'!$D88,0,OFFSET('IMP HR - Promotions Quarterly'!$AB28,0,(('MD - IMP'!$D88)*3)-(COLUMN(Y3Q1_Reference)-COLUMN()),1,1))</f>
        <v>0</v>
      </c>
      <c r="AH28" s="15">
        <f ca="1">IF(COLUMN(Y3Q1_Reference)-COLUMN()&gt;3*'MD - IMP'!$D88,0,OFFSET('IMP HR - Promotions Quarterly'!$AB28,0,(('MD - IMP'!$D88)*3)-(COLUMN(Y3Q1_Reference)-COLUMN()),1,1))</f>
        <v>0</v>
      </c>
      <c r="AI28" s="10">
        <f ca="1">IF(COLUMN(Y3Q1_Reference)-COLUMN()&gt;3*'MD - IMP'!$D88,0,OFFSET('IMP HR - Promotions Quarterly'!$AB28,0,(('MD - IMP'!$D88)*3)-(COLUMN(Y3Q1_Reference)-COLUMN()),1,1))</f>
        <v>0</v>
      </c>
      <c r="AJ28" s="10">
        <f ca="1">IF(COLUMN(Y3Q1_Reference)-COLUMN()&gt;3*'MD - IMP'!$D88,0,OFFSET('IMP HR - Promotions Quarterly'!$AB28,0,(('MD - IMP'!$D88)*3)-(COLUMN(Y3Q1_Reference)-COLUMN()),1,1))</f>
        <v>0</v>
      </c>
      <c r="AK28" s="15">
        <f ca="1">IF(COLUMN(Y3Q1_Reference)-COLUMN()&gt;3*'MD - IMP'!$D88,0,OFFSET('IMP HR - Promotions Quarterly'!$AB28,0,(('MD - IMP'!$D88)*3)-(COLUMN(Y3Q1_Reference)-COLUMN()),1,1))</f>
        <v>0</v>
      </c>
      <c r="AL28" s="10">
        <f ca="1">IF(COLUMN(Y3Q1_Reference)-COLUMN()&gt;3*'MD - IMP'!$D88,0,OFFSET('IMP HR - Promotions Quarterly'!$AB28,0,(('MD - IMP'!$D88)*3)-(COLUMN(Y3Q1_Reference)-COLUMN()),1,1))</f>
        <v>0</v>
      </c>
      <c r="AM28" s="17">
        <f ca="1">IF(COLUMN(Y3Q1_Reference)-COLUMN()&gt;3*'MD - IMP'!$D88,0,OFFSET('IMP HR - Promotions Quarterly'!$AB28,0,(('MD - IMP'!$D88)*3)-(COLUMN(Y3Q1_Reference)-COLUMN()),1,1))</f>
        <v>0</v>
      </c>
      <c r="AN28" s="16">
        <f ca="1">IF(COLUMN(Y3Q1_Reference)-COLUMN()&gt;3*'MD - IMP'!$D88,0,OFFSET('IMP HR - Promotions Quarterly'!$AB28,0,(('MD - IMP'!$D88)*3)-(COLUMN(Y3Q1_Reference)-COLUMN()),1,1))</f>
        <v>0</v>
      </c>
      <c r="AO28" s="10">
        <f ca="1">IF(COLUMN(Y3Q1_Reference)-COLUMN()&gt;3*'MD - IMP'!$D88,0,OFFSET('IMP HR - Promotions Quarterly'!$AB28,0,(('MD - IMP'!$D88)*3)-(COLUMN(Y3Q1_Reference)-COLUMN()),1,1))</f>
        <v>0</v>
      </c>
      <c r="AP28" s="10">
        <f ca="1">IF(COLUMN(Y3Q1_Reference)-COLUMN()&gt;3*'MD - IMP'!$D88,0,OFFSET('IMP HR - Promotions Quarterly'!$AB28,0,(('MD - IMP'!$D88)*3)-(COLUMN(Y3Q1_Reference)-COLUMN()),1,1))</f>
        <v>0</v>
      </c>
      <c r="AQ28" s="15">
        <f ca="1">IF(COLUMN(Y3Q1_Reference)-COLUMN()&gt;3*'MD - IMP'!$D88,0,OFFSET('IMP HR - Promotions Quarterly'!$AB28,0,(('MD - IMP'!$D88)*3)-(COLUMN(Y3Q1_Reference)-COLUMN()),1,1))</f>
        <v>0</v>
      </c>
      <c r="AR28" s="10">
        <f ca="1">IF(COLUMN(Y3Q1_Reference)-COLUMN()&gt;3*'MD - IMP'!$D88,0,OFFSET('IMP HR - Promotions Quarterly'!$AB28,0,(('MD - IMP'!$D88)*3)-(COLUMN(Y3Q1_Reference)-COLUMN()),1,1))</f>
        <v>0</v>
      </c>
      <c r="AS28" s="10">
        <f ca="1">IF(COLUMN(Y3Q1_Reference)-COLUMN()&gt;3*'MD - IMP'!$D88,0,OFFSET('IMP HR - Promotions Quarterly'!$AB28,0,(('MD - IMP'!$D88)*3)-(COLUMN(Y3Q1_Reference)-COLUMN()),1,1))</f>
        <v>0</v>
      </c>
      <c r="AT28" s="15">
        <f ca="1">IF(COLUMN(Y3Q1_Reference)-COLUMN()&gt;3*'MD - IMP'!$D88,0,OFFSET('IMP HR - Promotions Quarterly'!$AB28,0,(('MD - IMP'!$D88)*3)-(COLUMN(Y3Q1_Reference)-COLUMN()),1,1))</f>
        <v>0</v>
      </c>
      <c r="AU28" s="10">
        <f ca="1">IF(COLUMN(Y3Q1_Reference)-COLUMN()&gt;3*'MD - IMP'!$D88,0,OFFSET('IMP HR - Promotions Quarterly'!$AB28,0,(('MD - IMP'!$D88)*3)-(COLUMN(Y3Q1_Reference)-COLUMN()),1,1))</f>
        <v>0</v>
      </c>
      <c r="AV28" s="10">
        <f ca="1">IF(COLUMN(Y3Q1_Reference)-COLUMN()&gt;3*'MD - IMP'!$D88,0,OFFSET('IMP HR - Promotions Quarterly'!$AB28,0,(('MD - IMP'!$D88)*3)-(COLUMN(Y3Q1_Reference)-COLUMN()),1,1))</f>
        <v>0</v>
      </c>
      <c r="AW28" s="15">
        <f ca="1">IF(COLUMN(Y3Q1_Reference)-COLUMN()&gt;3*'MD - IMP'!$D88,0,OFFSET('IMP HR - Promotions Quarterly'!$AB28,0,(('MD - IMP'!$D88)*3)-(COLUMN(Y3Q1_Reference)-COLUMN()),1,1))</f>
        <v>0</v>
      </c>
      <c r="AX28" s="10">
        <f ca="1">IF(COLUMN(Y3Q1_Reference)-COLUMN()&gt;3*'MD - IMP'!$D88,0,OFFSET('IMP HR - Promotions Quarterly'!$AB28,0,(('MD - IMP'!$D88)*3)-(COLUMN(Y3Q1_Reference)-COLUMN()),1,1))</f>
        <v>0</v>
      </c>
      <c r="AY28" s="17">
        <f ca="1">IF(COLUMN(Y3Q1_Reference)-COLUMN()&gt;3*'MD - IMP'!$D88,0,OFFSET('IMP HR - Promotions Quarterly'!$AB28,0,(('MD - IMP'!$D88)*3)-(COLUMN(Y3Q1_Reference)-COLUMN()),1,1))</f>
        <v>0</v>
      </c>
      <c r="AZ28" s="16">
        <f ca="1">IF(COLUMN(Y3Q1_Reference)-COLUMN()&gt;3*'MD - IMP'!$D88,0,OFFSET('IMP HR - Promotions Quarterly'!$AB28,0,(('MD - IMP'!$D88)*3)-(COLUMN(Y3Q1_Reference)-COLUMN()),1,1))</f>
        <v>0</v>
      </c>
      <c r="BA28" s="10">
        <f ca="1">IF(COLUMN(Y3Q1_Reference)-COLUMN()&gt;3*'MD - IMP'!$D88,0,OFFSET('IMP HR - Promotions Quarterly'!$AB28,0,(('MD - IMP'!$D88)*3)-(COLUMN(Y3Q1_Reference)-COLUMN()),1,1))</f>
        <v>0</v>
      </c>
      <c r="BB28" s="10">
        <f ca="1">IF(COLUMN(Y3Q1_Reference)-COLUMN()&gt;3*'MD - IMP'!$D88,0,OFFSET('IMP HR - Promotions Quarterly'!$AB28,0,(('MD - IMP'!$D88)*3)-(COLUMN(Y3Q1_Reference)-COLUMN()),1,1))</f>
        <v>0</v>
      </c>
      <c r="BC28" s="15">
        <f ca="1">IF(COLUMN(Y3Q1_Reference)-COLUMN()&gt;3*'MD - IMP'!$D88,0,OFFSET('IMP HR - Promotions Quarterly'!$AB28,0,(('MD - IMP'!$D88)*3)-(COLUMN(Y3Q1_Reference)-COLUMN()),1,1))</f>
        <v>0</v>
      </c>
      <c r="BD28" s="10">
        <f ca="1">IF(COLUMN(Y3Q1_Reference)-COLUMN()&gt;3*'MD - IMP'!$D88,0,OFFSET('IMP HR - Promotions Quarterly'!$AB28,0,(('MD - IMP'!$D88)*3)-(COLUMN(Y3Q1_Reference)-COLUMN()),1,1))</f>
        <v>0</v>
      </c>
      <c r="BE28" s="10">
        <f ca="1">IF(COLUMN(Y3Q1_Reference)-COLUMN()&gt;3*'MD - IMP'!$D88,0,OFFSET('IMP HR - Promotions Quarterly'!$AB28,0,(('MD - IMP'!$D88)*3)-(COLUMN(Y3Q1_Reference)-COLUMN()),1,1))</f>
        <v>0</v>
      </c>
      <c r="BF28" s="15">
        <f ca="1">IF(COLUMN(Y3Q1_Reference)-COLUMN()&gt;3*'MD - IMP'!$D88,0,OFFSET('IMP HR - Promotions Quarterly'!$AB28,0,(('MD - IMP'!$D88)*3)-(COLUMN(Y3Q1_Reference)-COLUMN()),1,1))</f>
        <v>0</v>
      </c>
      <c r="BG28" s="10">
        <f ca="1">IF(COLUMN(Y3Q1_Reference)-COLUMN()&gt;3*'MD - IMP'!$D88,0,OFFSET('IMP HR - Promotions Quarterly'!$AB28,0,(('MD - IMP'!$D88)*3)-(COLUMN(Y3Q1_Reference)-COLUMN()),1,1))</f>
        <v>0</v>
      </c>
      <c r="BH28" s="10">
        <f ca="1">IF(COLUMN(Y3Q1_Reference)-COLUMN()&gt;3*'MD - IMP'!$D88,0,OFFSET('IMP HR - Promotions Quarterly'!$AB28,0,(('MD - IMP'!$D88)*3)-(COLUMN(Y3Q1_Reference)-COLUMN()),1,1))</f>
        <v>0</v>
      </c>
      <c r="BI28" s="15">
        <f ca="1">IF(COLUMN(Y3Q1_Reference)-COLUMN()&gt;3*'MD - IMP'!$D88,0,OFFSET('IMP HR - Promotions Quarterly'!$AB28,0,(('MD - IMP'!$D88)*3)-(COLUMN(Y3Q1_Reference)-COLUMN()),1,1))</f>
        <v>0</v>
      </c>
      <c r="BJ28" s="10">
        <f ca="1">IF(COLUMN(Y3Q1_Reference)-COLUMN()&gt;3*'MD - IMP'!$D88,0,OFFSET('IMP HR - Promotions Quarterly'!$AB28,0,(('MD - IMP'!$D88)*3)-(COLUMN(Y3Q1_Reference)-COLUMN()),1,1))</f>
        <v>0</v>
      </c>
      <c r="BK28" s="464">
        <f ca="1">IF(COLUMN(Y3Q1_Reference)-COLUMN()&gt;3*'MD - IMP'!$D88,0,OFFSET('IMP HR - Promotions Quarterly'!$AB28,0,(('MD - IMP'!$D88)*3)-(COLUMN(Y3Q1_Reference)-COLUMN()),1,1))</f>
        <v>0</v>
      </c>
      <c r="BL28" s="482">
        <f ca="1">SUM(D28:BK28)+OFFSET('IMP HR - Promotions Quarterly'!D28,0,(3*'MD - IMP'!$D88),1,1)</f>
        <v>0</v>
      </c>
      <c r="BO28" s="15"/>
      <c r="BR28" s="15"/>
      <c r="BU28" s="15"/>
      <c r="BW28" s="17"/>
      <c r="BX28" s="16"/>
      <c r="CA28" s="15"/>
      <c r="CD28" s="15"/>
      <c r="CG28" s="15"/>
      <c r="CI28" s="469"/>
      <c r="CJ28" s="277"/>
      <c r="CK28" s="278"/>
      <c r="CL28" s="278"/>
      <c r="CM28" s="279"/>
      <c r="CN28" s="278"/>
      <c r="CO28" s="278"/>
      <c r="CP28" s="279"/>
      <c r="CQ28" s="278"/>
      <c r="CR28" s="278"/>
      <c r="CS28" s="279"/>
      <c r="CT28" s="278"/>
      <c r="CU28" s="280"/>
      <c r="CV28" s="277"/>
      <c r="CW28" s="278"/>
      <c r="CX28" s="278"/>
      <c r="CY28" s="279"/>
      <c r="CZ28" s="278"/>
      <c r="DA28" s="278"/>
      <c r="DB28" s="279"/>
      <c r="DC28" s="278"/>
      <c r="DD28" s="278"/>
      <c r="DE28" s="279"/>
      <c r="DF28" s="278"/>
      <c r="DG28" s="280"/>
      <c r="DH28" s="277"/>
      <c r="DI28" s="278"/>
      <c r="DJ28" s="278"/>
      <c r="DK28" s="279"/>
      <c r="DL28" s="278"/>
      <c r="DM28" s="278"/>
      <c r="DN28" s="279"/>
      <c r="DO28" s="278"/>
      <c r="DP28" s="278"/>
      <c r="DQ28" s="279"/>
      <c r="DR28" s="278"/>
      <c r="DS28" s="280"/>
      <c r="DT28" s="278"/>
      <c r="DU28" s="278"/>
      <c r="DV28" s="344"/>
      <c r="DW28" s="278"/>
      <c r="DX28" s="278"/>
      <c r="DY28" s="344"/>
      <c r="DZ28" s="278"/>
      <c r="EA28" s="278"/>
      <c r="EB28" s="344"/>
      <c r="EC28" s="278"/>
      <c r="ED28" s="278"/>
      <c r="EE28" s="280"/>
      <c r="EF28" s="277"/>
      <c r="EG28" s="278"/>
      <c r="EH28" s="278"/>
      <c r="EI28" s="279"/>
      <c r="EJ28" s="278"/>
      <c r="EK28" s="278"/>
      <c r="EL28" s="279"/>
      <c r="EM28" s="278"/>
      <c r="EN28" s="278"/>
      <c r="EO28" s="279"/>
      <c r="EP28" s="278"/>
      <c r="EQ28" s="280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  <c r="GB28" s="16"/>
      <c r="GE28" s="15"/>
      <c r="GH28" s="15"/>
      <c r="GK28" s="15"/>
      <c r="GM28" s="17"/>
      <c r="GN28" s="16"/>
      <c r="GQ28" s="15"/>
      <c r="GT28" s="15"/>
      <c r="GW28" s="15"/>
      <c r="GY28" s="17"/>
      <c r="GZ28" s="16"/>
      <c r="HC28" s="15"/>
      <c r="HF28" s="15"/>
      <c r="HI28" s="15"/>
      <c r="HK28" s="17"/>
      <c r="HL28" s="16"/>
      <c r="HO28" s="15"/>
      <c r="HR28" s="15"/>
      <c r="HU28" s="15"/>
      <c r="HW28" s="17"/>
      <c r="HX28" s="16"/>
      <c r="IA28" s="15"/>
      <c r="ID28" s="15"/>
      <c r="IG28" s="15"/>
      <c r="II28" s="17"/>
    </row>
    <row r="29" spans="2:24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E29" s="33"/>
      <c r="AH29" s="33"/>
      <c r="AK29" s="33"/>
      <c r="AM29" s="31"/>
      <c r="AQ29" s="33"/>
      <c r="AT29" s="33"/>
      <c r="AW29" s="33"/>
      <c r="AY29" s="31"/>
      <c r="BC29" s="33"/>
      <c r="BF29" s="33"/>
      <c r="BI29" s="33"/>
      <c r="BK29" s="465"/>
      <c r="BO29" s="33"/>
      <c r="BR29" s="33"/>
      <c r="BU29" s="33"/>
      <c r="BW29" s="31"/>
      <c r="CA29" s="33"/>
      <c r="CD29" s="33"/>
      <c r="CG29" s="33"/>
      <c r="CI29" s="470"/>
      <c r="CJ29" s="274"/>
      <c r="CK29" s="274"/>
      <c r="CL29" s="274"/>
      <c r="CM29" s="275"/>
      <c r="CN29" s="274"/>
      <c r="CO29" s="274"/>
      <c r="CP29" s="275"/>
      <c r="CQ29" s="274"/>
      <c r="CR29" s="274"/>
      <c r="CS29" s="275"/>
      <c r="CT29" s="274"/>
      <c r="CU29" s="276"/>
      <c r="CV29" s="274"/>
      <c r="CW29" s="274"/>
      <c r="CX29" s="274"/>
      <c r="CY29" s="275"/>
      <c r="CZ29" s="274"/>
      <c r="DA29" s="274"/>
      <c r="DB29" s="275"/>
      <c r="DC29" s="274"/>
      <c r="DD29" s="274"/>
      <c r="DE29" s="275"/>
      <c r="DF29" s="274"/>
      <c r="DG29" s="276"/>
      <c r="DH29" s="274"/>
      <c r="DI29" s="274"/>
      <c r="DJ29" s="274"/>
      <c r="DK29" s="275"/>
      <c r="DL29" s="274"/>
      <c r="DM29" s="274"/>
      <c r="DN29" s="275"/>
      <c r="DO29" s="274"/>
      <c r="DP29" s="274"/>
      <c r="DQ29" s="275"/>
      <c r="DR29" s="274"/>
      <c r="DS29" s="276"/>
      <c r="DT29" s="274"/>
      <c r="DU29" s="274"/>
      <c r="DV29" s="349"/>
      <c r="DW29" s="274"/>
      <c r="DX29" s="274"/>
      <c r="DY29" s="349"/>
      <c r="DZ29" s="274"/>
      <c r="EA29" s="274"/>
      <c r="EB29" s="349"/>
      <c r="EC29" s="274"/>
      <c r="ED29" s="274"/>
      <c r="EE29" s="276"/>
      <c r="EF29" s="274"/>
      <c r="EG29" s="274"/>
      <c r="EH29" s="274"/>
      <c r="EI29" s="275"/>
      <c r="EJ29" s="274"/>
      <c r="EK29" s="274"/>
      <c r="EL29" s="275"/>
      <c r="EM29" s="274"/>
      <c r="EN29" s="274"/>
      <c r="EO29" s="275"/>
      <c r="EP29" s="274"/>
      <c r="EQ29" s="276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  <c r="GE29" s="33"/>
      <c r="GH29" s="33"/>
      <c r="GK29" s="33"/>
      <c r="GM29" s="31"/>
      <c r="GQ29" s="33"/>
      <c r="GT29" s="33"/>
      <c r="GW29" s="33"/>
      <c r="GY29" s="31"/>
      <c r="HC29" s="33"/>
      <c r="HF29" s="33"/>
      <c r="HI29" s="33"/>
      <c r="HK29" s="31"/>
      <c r="HO29" s="33"/>
      <c r="HR29" s="33"/>
      <c r="HU29" s="33"/>
      <c r="HW29" s="31"/>
      <c r="IA29" s="33"/>
      <c r="ID29" s="33"/>
      <c r="IG29" s="33"/>
      <c r="II29" s="31"/>
    </row>
    <row r="30" spans="2:247" x14ac:dyDescent="0.25">
      <c r="B30" s="11" t="s">
        <v>435</v>
      </c>
      <c r="C30" s="17"/>
      <c r="D30" s="16">
        <f ca="1">SUM(D4:D28)</f>
        <v>0</v>
      </c>
      <c r="E30" s="10">
        <f t="shared" ref="E30:O30" ca="1" si="0">SUM(E4:E28)</f>
        <v>0</v>
      </c>
      <c r="F30" s="10">
        <f t="shared" ca="1" si="0"/>
        <v>0</v>
      </c>
      <c r="G30" s="15">
        <f t="shared" ca="1" si="0"/>
        <v>0</v>
      </c>
      <c r="H30" s="10">
        <f t="shared" ca="1" si="0"/>
        <v>0</v>
      </c>
      <c r="I30" s="10">
        <f t="shared" ca="1" si="0"/>
        <v>0</v>
      </c>
      <c r="J30" s="15">
        <f t="shared" ca="1" si="0"/>
        <v>0</v>
      </c>
      <c r="K30" s="10">
        <f t="shared" ca="1" si="0"/>
        <v>0</v>
      </c>
      <c r="L30" s="10">
        <f t="shared" ca="1" si="0"/>
        <v>0</v>
      </c>
      <c r="M30" s="15">
        <f t="shared" ca="1" si="0"/>
        <v>0</v>
      </c>
      <c r="N30" s="10">
        <f t="shared" ca="1" si="0"/>
        <v>0</v>
      </c>
      <c r="O30" s="17">
        <f t="shared" ca="1" si="0"/>
        <v>0</v>
      </c>
      <c r="P30" s="16">
        <f ca="1">SUM(P4:P28)</f>
        <v>0</v>
      </c>
      <c r="Q30" s="10">
        <f t="shared" ref="Q30:AA30" ca="1" si="1">SUM(Q4:Q28)</f>
        <v>0</v>
      </c>
      <c r="R30" s="10">
        <f t="shared" ca="1" si="1"/>
        <v>0</v>
      </c>
      <c r="S30" s="15">
        <f t="shared" ca="1" si="1"/>
        <v>0</v>
      </c>
      <c r="T30" s="10">
        <f t="shared" ca="1" si="1"/>
        <v>0</v>
      </c>
      <c r="U30" s="10">
        <f t="shared" ca="1" si="1"/>
        <v>0</v>
      </c>
      <c r="V30" s="15">
        <f t="shared" ca="1" si="1"/>
        <v>0</v>
      </c>
      <c r="W30" s="10">
        <f t="shared" ca="1" si="1"/>
        <v>0</v>
      </c>
      <c r="X30" s="10">
        <f t="shared" ca="1" si="1"/>
        <v>0</v>
      </c>
      <c r="Y30" s="15">
        <f t="shared" ca="1" si="1"/>
        <v>0</v>
      </c>
      <c r="Z30" s="10">
        <f t="shared" ca="1" si="1"/>
        <v>0</v>
      </c>
      <c r="AA30" s="17">
        <f t="shared" ca="1" si="1"/>
        <v>0</v>
      </c>
      <c r="AB30" s="16">
        <f ca="1">SUM(AB4:AB28)</f>
        <v>1</v>
      </c>
      <c r="AC30" s="10">
        <f t="shared" ref="AC30:AM30" ca="1" si="2">SUM(AC4:AC28)</f>
        <v>0</v>
      </c>
      <c r="AD30" s="10">
        <f t="shared" ca="1" si="2"/>
        <v>0</v>
      </c>
      <c r="AE30" s="15">
        <f t="shared" ca="1" si="2"/>
        <v>0</v>
      </c>
      <c r="AF30" s="10">
        <f t="shared" ca="1" si="2"/>
        <v>0</v>
      </c>
      <c r="AG30" s="10">
        <f t="shared" ca="1" si="2"/>
        <v>0</v>
      </c>
      <c r="AH30" s="15">
        <f t="shared" ca="1" si="2"/>
        <v>0</v>
      </c>
      <c r="AI30" s="10">
        <f t="shared" ca="1" si="2"/>
        <v>0</v>
      </c>
      <c r="AJ30" s="10">
        <f t="shared" ca="1" si="2"/>
        <v>0</v>
      </c>
      <c r="AK30" s="15">
        <f t="shared" ca="1" si="2"/>
        <v>0</v>
      </c>
      <c r="AL30" s="10">
        <f t="shared" ca="1" si="2"/>
        <v>0</v>
      </c>
      <c r="AM30" s="17">
        <f t="shared" ca="1" si="2"/>
        <v>0</v>
      </c>
      <c r="AN30" s="16">
        <f ca="1">SUM(AN4:AN28)</f>
        <v>1</v>
      </c>
      <c r="AO30" s="10">
        <f t="shared" ref="AO30:AY30" ca="1" si="3">SUM(AO4:AO28)</f>
        <v>0</v>
      </c>
      <c r="AP30" s="10">
        <f t="shared" ca="1" si="3"/>
        <v>0</v>
      </c>
      <c r="AQ30" s="15">
        <f t="shared" ca="1" si="3"/>
        <v>0</v>
      </c>
      <c r="AR30" s="10">
        <f t="shared" ca="1" si="3"/>
        <v>0</v>
      </c>
      <c r="AS30" s="10">
        <f t="shared" ca="1" si="3"/>
        <v>0</v>
      </c>
      <c r="AT30" s="15">
        <f t="shared" ca="1" si="3"/>
        <v>0</v>
      </c>
      <c r="AU30" s="10">
        <f t="shared" ca="1" si="3"/>
        <v>0</v>
      </c>
      <c r="AV30" s="10">
        <f t="shared" ca="1" si="3"/>
        <v>0</v>
      </c>
      <c r="AW30" s="15">
        <f t="shared" ca="1" si="3"/>
        <v>0</v>
      </c>
      <c r="AX30" s="10">
        <f t="shared" ca="1" si="3"/>
        <v>0</v>
      </c>
      <c r="AY30" s="17">
        <f t="shared" ca="1" si="3"/>
        <v>0</v>
      </c>
      <c r="AZ30" s="16">
        <f t="shared" ref="AZ30:BK30" ca="1" si="4">SUM(AZ4:AZ28)</f>
        <v>4</v>
      </c>
      <c r="BA30" s="10">
        <f t="shared" ca="1" si="4"/>
        <v>0</v>
      </c>
      <c r="BB30" s="10">
        <f t="shared" ca="1" si="4"/>
        <v>0</v>
      </c>
      <c r="BC30" s="15">
        <f t="shared" ca="1" si="4"/>
        <v>2</v>
      </c>
      <c r="BD30" s="10">
        <f t="shared" ca="1" si="4"/>
        <v>0</v>
      </c>
      <c r="BE30" s="10">
        <f t="shared" ca="1" si="4"/>
        <v>0</v>
      </c>
      <c r="BF30" s="15">
        <f t="shared" ca="1" si="4"/>
        <v>0</v>
      </c>
      <c r="BG30" s="10">
        <f t="shared" ca="1" si="4"/>
        <v>0</v>
      </c>
      <c r="BH30" s="10">
        <f t="shared" ca="1" si="4"/>
        <v>0</v>
      </c>
      <c r="BI30" s="15">
        <f t="shared" ca="1" si="4"/>
        <v>0</v>
      </c>
      <c r="BJ30" s="10">
        <f t="shared" ca="1" si="4"/>
        <v>0</v>
      </c>
      <c r="BK30" s="464">
        <f t="shared" ca="1" si="4"/>
        <v>0</v>
      </c>
      <c r="BL30" s="16">
        <f ca="1">SUM(BL4:BL28)</f>
        <v>28</v>
      </c>
      <c r="BM30" s="10">
        <f t="shared" ref="BM30:CI30" si="5">SUM(BM4:BM28)</f>
        <v>0</v>
      </c>
      <c r="BN30" s="10">
        <f t="shared" si="5"/>
        <v>0</v>
      </c>
      <c r="BO30" s="15">
        <f t="shared" ca="1" si="5"/>
        <v>1</v>
      </c>
      <c r="BP30" s="10">
        <f t="shared" si="5"/>
        <v>0</v>
      </c>
      <c r="BQ30" s="10">
        <f t="shared" si="5"/>
        <v>0</v>
      </c>
      <c r="BR30" s="15">
        <f t="shared" ca="1" si="5"/>
        <v>0</v>
      </c>
      <c r="BS30" s="10">
        <f t="shared" si="5"/>
        <v>0</v>
      </c>
      <c r="BT30" s="10">
        <f t="shared" si="5"/>
        <v>0</v>
      </c>
      <c r="BU30" s="15">
        <f t="shared" ca="1" si="5"/>
        <v>0</v>
      </c>
      <c r="BV30" s="10">
        <f t="shared" si="5"/>
        <v>0</v>
      </c>
      <c r="BW30" s="17">
        <f t="shared" si="5"/>
        <v>0</v>
      </c>
      <c r="BX30" s="16">
        <f t="shared" ca="1" si="5"/>
        <v>21</v>
      </c>
      <c r="BY30" s="10">
        <f t="shared" si="5"/>
        <v>0</v>
      </c>
      <c r="BZ30" s="10">
        <f t="shared" si="5"/>
        <v>0</v>
      </c>
      <c r="CA30" s="15">
        <f t="shared" ca="1" si="5"/>
        <v>16</v>
      </c>
      <c r="CB30" s="10">
        <f t="shared" si="5"/>
        <v>0</v>
      </c>
      <c r="CC30" s="10">
        <f t="shared" si="5"/>
        <v>0</v>
      </c>
      <c r="CD30" s="15">
        <f t="shared" ca="1" si="5"/>
        <v>7</v>
      </c>
      <c r="CE30" s="10">
        <f t="shared" si="5"/>
        <v>0</v>
      </c>
      <c r="CF30" s="10">
        <f t="shared" si="5"/>
        <v>0</v>
      </c>
      <c r="CG30" s="15">
        <f t="shared" ca="1" si="5"/>
        <v>4</v>
      </c>
      <c r="CH30" s="10">
        <f t="shared" si="5"/>
        <v>0</v>
      </c>
      <c r="CI30" s="469">
        <f t="shared" si="5"/>
        <v>0</v>
      </c>
      <c r="CJ30" s="277">
        <f ca="1">SUM(CJ4:CJ28)</f>
        <v>24</v>
      </c>
      <c r="CK30" s="278">
        <f t="shared" ref="CK30:EQ30" si="6">SUM(CK4:CK28)</f>
        <v>0</v>
      </c>
      <c r="CL30" s="278">
        <f t="shared" si="6"/>
        <v>0</v>
      </c>
      <c r="CM30" s="279">
        <f t="shared" ca="1" si="6"/>
        <v>33</v>
      </c>
      <c r="CN30" s="278">
        <f t="shared" si="6"/>
        <v>0</v>
      </c>
      <c r="CO30" s="278">
        <f t="shared" si="6"/>
        <v>0</v>
      </c>
      <c r="CP30" s="279">
        <f t="shared" ca="1" si="6"/>
        <v>18</v>
      </c>
      <c r="CQ30" s="278">
        <f t="shared" si="6"/>
        <v>0</v>
      </c>
      <c r="CR30" s="278">
        <f t="shared" si="6"/>
        <v>0</v>
      </c>
      <c r="CS30" s="279">
        <f t="shared" ca="1" si="6"/>
        <v>27</v>
      </c>
      <c r="CT30" s="278">
        <f t="shared" si="6"/>
        <v>0</v>
      </c>
      <c r="CU30" s="280">
        <f t="shared" si="6"/>
        <v>0</v>
      </c>
      <c r="CV30" s="277">
        <f t="shared" ca="1" si="6"/>
        <v>9</v>
      </c>
      <c r="CW30" s="278">
        <f t="shared" si="6"/>
        <v>0</v>
      </c>
      <c r="CX30" s="278">
        <f t="shared" si="6"/>
        <v>0</v>
      </c>
      <c r="CY30" s="279">
        <f t="shared" ca="1" si="6"/>
        <v>52</v>
      </c>
      <c r="CZ30" s="278">
        <f t="shared" si="6"/>
        <v>0</v>
      </c>
      <c r="DA30" s="278">
        <f t="shared" si="6"/>
        <v>0</v>
      </c>
      <c r="DB30" s="279">
        <f t="shared" ca="1" si="6"/>
        <v>12</v>
      </c>
      <c r="DC30" s="278">
        <f t="shared" si="6"/>
        <v>0</v>
      </c>
      <c r="DD30" s="278">
        <f t="shared" si="6"/>
        <v>0</v>
      </c>
      <c r="DE30" s="279">
        <f t="shared" ca="1" si="6"/>
        <v>46</v>
      </c>
      <c r="DF30" s="278">
        <f t="shared" si="6"/>
        <v>0</v>
      </c>
      <c r="DG30" s="280">
        <f t="shared" si="6"/>
        <v>0</v>
      </c>
      <c r="DH30" s="277">
        <f t="shared" ca="1" si="6"/>
        <v>32</v>
      </c>
      <c r="DI30" s="278">
        <f t="shared" si="6"/>
        <v>0</v>
      </c>
      <c r="DJ30" s="278">
        <f t="shared" si="6"/>
        <v>0</v>
      </c>
      <c r="DK30" s="279">
        <f t="shared" ca="1" si="6"/>
        <v>40</v>
      </c>
      <c r="DL30" s="278">
        <f t="shared" si="6"/>
        <v>0</v>
      </c>
      <c r="DM30" s="278">
        <f t="shared" si="6"/>
        <v>0</v>
      </c>
      <c r="DN30" s="279">
        <f t="shared" ca="1" si="6"/>
        <v>0</v>
      </c>
      <c r="DO30" s="278">
        <f t="shared" si="6"/>
        <v>0</v>
      </c>
      <c r="DP30" s="278">
        <f t="shared" si="6"/>
        <v>0</v>
      </c>
      <c r="DQ30" s="279">
        <f t="shared" ca="1" si="6"/>
        <v>46</v>
      </c>
      <c r="DR30" s="278">
        <f t="shared" si="6"/>
        <v>0</v>
      </c>
      <c r="DS30" s="280">
        <f t="shared" si="6"/>
        <v>0</v>
      </c>
      <c r="DT30" s="278">
        <f t="shared" ca="1" si="6"/>
        <v>24</v>
      </c>
      <c r="DU30" s="278">
        <f t="shared" si="6"/>
        <v>0</v>
      </c>
      <c r="DV30" s="344">
        <f t="shared" si="6"/>
        <v>0</v>
      </c>
      <c r="DW30" s="278">
        <f t="shared" ca="1" si="6"/>
        <v>13</v>
      </c>
      <c r="DX30" s="278">
        <f t="shared" si="6"/>
        <v>0</v>
      </c>
      <c r="DY30" s="344">
        <f t="shared" si="6"/>
        <v>0</v>
      </c>
      <c r="DZ30" s="278">
        <f t="shared" ca="1" si="6"/>
        <v>12</v>
      </c>
      <c r="EA30" s="278">
        <f t="shared" si="6"/>
        <v>0</v>
      </c>
      <c r="EB30" s="344">
        <f t="shared" si="6"/>
        <v>0</v>
      </c>
      <c r="EC30" s="278">
        <f t="shared" ca="1" si="6"/>
        <v>0</v>
      </c>
      <c r="ED30" s="278">
        <f t="shared" si="6"/>
        <v>0</v>
      </c>
      <c r="EE30" s="280">
        <f t="shared" si="6"/>
        <v>0</v>
      </c>
      <c r="EF30" s="277">
        <f t="shared" ca="1" si="6"/>
        <v>0</v>
      </c>
      <c r="EG30" s="278">
        <f t="shared" si="6"/>
        <v>0</v>
      </c>
      <c r="EH30" s="278">
        <f t="shared" si="6"/>
        <v>0</v>
      </c>
      <c r="EI30" s="279">
        <f t="shared" ca="1" si="6"/>
        <v>0</v>
      </c>
      <c r="EJ30" s="278">
        <f t="shared" si="6"/>
        <v>0</v>
      </c>
      <c r="EK30" s="278">
        <f t="shared" si="6"/>
        <v>0</v>
      </c>
      <c r="EL30" s="279">
        <f t="shared" ca="1" si="6"/>
        <v>0</v>
      </c>
      <c r="EM30" s="278">
        <f t="shared" si="6"/>
        <v>0</v>
      </c>
      <c r="EN30" s="278">
        <f t="shared" si="6"/>
        <v>0</v>
      </c>
      <c r="EO30" s="279">
        <f t="shared" ca="1" si="6"/>
        <v>0</v>
      </c>
      <c r="EP30" s="278">
        <f t="shared" si="6"/>
        <v>0</v>
      </c>
      <c r="EQ30" s="280">
        <f t="shared" si="6"/>
        <v>0</v>
      </c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  <c r="GB30" s="16"/>
      <c r="GE30" s="15"/>
      <c r="GH30" s="15"/>
      <c r="GK30" s="15"/>
      <c r="GM30" s="17"/>
      <c r="GN30" s="16"/>
      <c r="GQ30" s="15"/>
      <c r="GT30" s="15"/>
      <c r="GW30" s="15"/>
      <c r="GY30" s="17"/>
      <c r="GZ30" s="16"/>
      <c r="HC30" s="15"/>
      <c r="HF30" s="15"/>
      <c r="HI30" s="15"/>
      <c r="HK30" s="17"/>
      <c r="HL30" s="16"/>
      <c r="HO30" s="15"/>
      <c r="HR30" s="15"/>
      <c r="HU30" s="15"/>
      <c r="HW30" s="17"/>
      <c r="HX30" s="16"/>
      <c r="IA30" s="15"/>
      <c r="ID30" s="15"/>
      <c r="IG30" s="15"/>
      <c r="II30" s="17"/>
    </row>
    <row r="31" spans="2:24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464"/>
      <c r="BL31" s="16"/>
      <c r="BO31" s="15"/>
      <c r="BR31" s="15"/>
      <c r="BU31" s="15"/>
      <c r="BW31" s="17"/>
      <c r="BX31" s="16"/>
      <c r="CA31" s="15"/>
      <c r="CD31" s="15"/>
      <c r="CG31" s="15"/>
      <c r="CI31" s="469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V31" s="350"/>
      <c r="DY31" s="350"/>
      <c r="EB31" s="350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  <c r="GB31" s="16"/>
      <c r="GE31" s="15"/>
      <c r="GH31" s="15"/>
      <c r="GK31" s="15"/>
      <c r="GM31" s="17"/>
      <c r="GN31" s="16"/>
      <c r="GQ31" s="15"/>
      <c r="GT31" s="15"/>
      <c r="GW31" s="15"/>
      <c r="GY31" s="17"/>
      <c r="GZ31" s="16"/>
      <c r="HC31" s="15"/>
      <c r="HF31" s="15"/>
      <c r="HI31" s="15"/>
      <c r="HK31" s="17"/>
      <c r="HL31" s="16"/>
      <c r="HO31" s="15"/>
      <c r="HR31" s="15"/>
      <c r="HU31" s="15"/>
      <c r="HW31" s="17"/>
      <c r="HX31" s="16"/>
      <c r="IA31" s="15"/>
      <c r="ID31" s="15"/>
      <c r="IG31" s="15"/>
      <c r="II31" s="17"/>
    </row>
    <row r="32" spans="2:24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E32" s="15"/>
      <c r="AH32" s="15"/>
      <c r="AK32" s="15"/>
      <c r="AM32" s="17"/>
      <c r="AN32" s="16"/>
      <c r="AQ32" s="15"/>
      <c r="AT32" s="15"/>
      <c r="AW32" s="15"/>
      <c r="AY32" s="17"/>
      <c r="AZ32" s="16"/>
      <c r="BC32" s="15"/>
      <c r="BF32" s="15"/>
      <c r="BI32" s="15"/>
      <c r="BK32" s="464"/>
      <c r="BL32" s="16"/>
      <c r="BO32" s="15"/>
      <c r="BR32" s="15"/>
      <c r="BU32" s="15"/>
      <c r="BW32" s="17"/>
      <c r="BX32" s="16"/>
      <c r="CA32" s="15"/>
      <c r="CD32" s="15"/>
      <c r="CG32" s="15"/>
      <c r="CI32" s="469"/>
      <c r="CJ32" s="16"/>
      <c r="CL32" s="278">
        <f ca="1">MAX(CJ30:CL30)</f>
        <v>24</v>
      </c>
      <c r="CM32" s="15"/>
      <c r="CO32" s="10">
        <f ca="1">MAX(CM30:CO30)</f>
        <v>33</v>
      </c>
      <c r="CP32" s="15"/>
      <c r="CR32" s="10">
        <f ca="1">MAX(CP30:CR30)</f>
        <v>18</v>
      </c>
      <c r="CS32" s="15"/>
      <c r="CU32" s="280">
        <f ca="1">MAX(CS30:CU30)</f>
        <v>27</v>
      </c>
      <c r="CV32" s="16"/>
      <c r="CX32" s="10">
        <f ca="1">MAX(CV30:CX30)</f>
        <v>9</v>
      </c>
      <c r="CY32" s="15"/>
      <c r="DA32" s="10">
        <f ca="1">MAX(CY30:DA30)</f>
        <v>52</v>
      </c>
      <c r="DB32" s="15"/>
      <c r="DD32" s="10">
        <f ca="1">MAX(DB30:DD30)</f>
        <v>12</v>
      </c>
      <c r="DE32" s="15"/>
      <c r="DG32" s="280">
        <f ca="1">MAX(DE30:DG30)</f>
        <v>46</v>
      </c>
      <c r="DH32" s="16"/>
      <c r="DJ32" s="10">
        <f ca="1">MAX(DH30:DJ30)</f>
        <v>32</v>
      </c>
      <c r="DK32" s="15"/>
      <c r="DM32" s="10">
        <f ca="1">MAX(DK30:DM30)</f>
        <v>40</v>
      </c>
      <c r="DN32" s="15"/>
      <c r="DP32" s="10">
        <f ca="1">MAX(DN30:DP30)</f>
        <v>0</v>
      </c>
      <c r="DQ32" s="15"/>
      <c r="DS32" s="280">
        <f ca="1">MAX(DQ30:DS30)</f>
        <v>46</v>
      </c>
      <c r="DV32" s="350">
        <f ca="1">MAX(DT30:DV30)</f>
        <v>24</v>
      </c>
      <c r="DY32" s="350">
        <f ca="1">MAX(DW30:DY30)</f>
        <v>13</v>
      </c>
      <c r="EB32" s="350">
        <f ca="1">MAX(DZ30:EB30)</f>
        <v>12</v>
      </c>
      <c r="EE32" s="280">
        <f ca="1">MAX(EC30:EE30)</f>
        <v>0</v>
      </c>
      <c r="EF32" s="16"/>
      <c r="EH32" s="10">
        <f ca="1">MAX(EF30:EH30)</f>
        <v>0</v>
      </c>
      <c r="EI32" s="15"/>
      <c r="EK32" s="10">
        <f ca="1">MAX(EI30:EK30)</f>
        <v>0</v>
      </c>
      <c r="EL32" s="15"/>
      <c r="EN32" s="10">
        <f ca="1">MAX(EL30:EN30)</f>
        <v>0</v>
      </c>
      <c r="EO32" s="15"/>
      <c r="EQ32" s="280">
        <f ca="1">MAX(EO30:EQ30)</f>
        <v>0</v>
      </c>
      <c r="ER32" s="16"/>
      <c r="EU32" s="15"/>
      <c r="EV32" s="10">
        <f>MAX(ET30:EV30)</f>
        <v>0</v>
      </c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  <c r="GB32" s="16"/>
      <c r="GE32" s="15"/>
      <c r="GH32" s="15"/>
      <c r="GK32" s="15"/>
      <c r="GM32" s="17"/>
      <c r="GN32" s="16"/>
      <c r="GQ32" s="15"/>
      <c r="GT32" s="15"/>
      <c r="GW32" s="15"/>
      <c r="GY32" s="17"/>
      <c r="GZ32" s="16"/>
      <c r="HC32" s="15"/>
      <c r="HF32" s="15"/>
      <c r="HI32" s="15"/>
      <c r="HK32" s="17"/>
      <c r="HL32" s="16"/>
      <c r="HO32" s="15"/>
      <c r="HR32" s="15"/>
      <c r="HU32" s="15"/>
      <c r="HW32" s="17"/>
      <c r="HX32" s="16"/>
      <c r="IA32" s="15"/>
      <c r="ID32" s="15"/>
      <c r="IG32" s="15"/>
      <c r="II32" s="17"/>
    </row>
    <row r="33" spans="2:24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464"/>
      <c r="BL33" s="16"/>
      <c r="BO33" s="15"/>
      <c r="BR33" s="15"/>
      <c r="BU33" s="15"/>
      <c r="BW33" s="17"/>
      <c r="BX33" s="16"/>
      <c r="CA33" s="15"/>
      <c r="CD33" s="15"/>
      <c r="CG33" s="15"/>
      <c r="CI33" s="469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V33" s="350"/>
      <c r="DY33" s="350"/>
      <c r="EB33" s="350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  <c r="GB33" s="16"/>
      <c r="GE33" s="15"/>
      <c r="GH33" s="15"/>
      <c r="GK33" s="15"/>
      <c r="GM33" s="17"/>
      <c r="GN33" s="16"/>
      <c r="GQ33" s="15"/>
      <c r="GT33" s="15"/>
      <c r="GW33" s="15"/>
      <c r="GY33" s="17"/>
      <c r="GZ33" s="16"/>
      <c r="HC33" s="15"/>
      <c r="HF33" s="15"/>
      <c r="HI33" s="15"/>
      <c r="HK33" s="17"/>
      <c r="HL33" s="16"/>
      <c r="HO33" s="15"/>
      <c r="HR33" s="15"/>
      <c r="HU33" s="15"/>
      <c r="HW33" s="17"/>
      <c r="HX33" s="16"/>
      <c r="IA33" s="15"/>
      <c r="ID33" s="15"/>
      <c r="IG33" s="15"/>
      <c r="II33" s="17"/>
    </row>
    <row r="34" spans="2:24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17"/>
      <c r="AN34" s="16"/>
      <c r="AQ34" s="15"/>
      <c r="AT34" s="15"/>
      <c r="AW34" s="15"/>
      <c r="AY34" s="17"/>
      <c r="AZ34" s="16"/>
      <c r="BC34" s="15"/>
      <c r="BF34" s="15"/>
      <c r="BI34" s="15"/>
      <c r="BK34" s="464"/>
      <c r="BL34" s="16"/>
      <c r="BO34" s="15"/>
      <c r="BR34" s="15"/>
      <c r="BU34" s="15"/>
      <c r="BW34" s="17"/>
      <c r="BX34" s="16"/>
      <c r="CA34" s="15"/>
      <c r="CD34" s="15"/>
      <c r="CG34" s="15"/>
      <c r="CI34" s="469"/>
      <c r="CJ34" s="16"/>
      <c r="CM34" s="15"/>
      <c r="CP34" s="15"/>
      <c r="CS34" s="15"/>
      <c r="CU34" s="280">
        <f ca="1">MAX(CJ32:CU32)</f>
        <v>33</v>
      </c>
      <c r="CV34" s="16"/>
      <c r="CY34" s="15"/>
      <c r="DB34" s="15"/>
      <c r="DE34" s="15"/>
      <c r="DG34" s="280">
        <f ca="1">MAX(CV32:DG32)</f>
        <v>52</v>
      </c>
      <c r="DH34" s="16"/>
      <c r="DK34" s="15"/>
      <c r="DN34" s="15"/>
      <c r="DQ34" s="15"/>
      <c r="DS34" s="280">
        <f ca="1">MAX(DH32:DS32)</f>
        <v>46</v>
      </c>
      <c r="DV34" s="350"/>
      <c r="DY34" s="350"/>
      <c r="EB34" s="350"/>
      <c r="EE34" s="280">
        <f ca="1">MAX(DT32:EE32)</f>
        <v>24</v>
      </c>
      <c r="EF34" s="16"/>
      <c r="EI34" s="15"/>
      <c r="EL34" s="15"/>
      <c r="EO34" s="15"/>
      <c r="EQ34" s="280">
        <f ca="1">MAX(EF32:EQ32)</f>
        <v>0</v>
      </c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  <c r="GB34" s="16"/>
      <c r="GE34" s="15"/>
      <c r="GH34" s="15"/>
      <c r="GK34" s="15"/>
      <c r="GM34" s="17"/>
      <c r="GN34" s="16"/>
      <c r="GQ34" s="15"/>
      <c r="GT34" s="15"/>
      <c r="GW34" s="15"/>
      <c r="GY34" s="17"/>
      <c r="GZ34" s="16"/>
      <c r="HC34" s="15"/>
      <c r="HF34" s="15"/>
      <c r="HI34" s="15"/>
      <c r="HK34" s="17"/>
      <c r="HL34" s="16"/>
      <c r="HO34" s="15"/>
      <c r="HR34" s="15"/>
      <c r="HU34" s="15"/>
      <c r="HW34" s="17"/>
      <c r="HX34" s="16"/>
      <c r="IA34" s="15"/>
      <c r="ID34" s="15"/>
      <c r="IG34" s="15"/>
      <c r="II34" s="17"/>
    </row>
    <row r="37" spans="2:243" x14ac:dyDescent="0.25">
      <c r="DE37" s="139"/>
    </row>
  </sheetData>
  <conditionalFormatting sqref="BL4:EQ28">
    <cfRule type="cellIs" dxfId="50" priority="10" operator="equal">
      <formula>0</formula>
    </cfRule>
  </conditionalFormatting>
  <conditionalFormatting sqref="BC4">
    <cfRule type="cellIs" dxfId="49" priority="1" operator="equal">
      <formula>0</formula>
    </cfRule>
  </conditionalFormatting>
  <conditionalFormatting sqref="AZ5:BK28 BD4:BK4 AZ4:BB4">
    <cfRule type="cellIs" dxfId="48" priority="8" operator="equal">
      <formula>0</formula>
    </cfRule>
  </conditionalFormatting>
  <conditionalFormatting sqref="AN4:AY28">
    <cfRule type="cellIs" dxfId="47" priority="7" operator="equal">
      <formula>0</formula>
    </cfRule>
  </conditionalFormatting>
  <conditionalFormatting sqref="AB4:AM28">
    <cfRule type="cellIs" dxfId="46" priority="6" operator="equal">
      <formula>0</formula>
    </cfRule>
  </conditionalFormatting>
  <conditionalFormatting sqref="P4:AA28">
    <cfRule type="cellIs" dxfId="45" priority="5" operator="equal">
      <formula>0</formula>
    </cfRule>
  </conditionalFormatting>
  <conditionalFormatting sqref="D4:O28">
    <cfRule type="cellIs" dxfId="44" priority="4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A20" sqref="A20"/>
    </sheetView>
  </sheetViews>
  <sheetFormatPr defaultRowHeight="15" x14ac:dyDescent="0.25"/>
  <sheetData>
    <row r="1" spans="1:10" x14ac:dyDescent="0.25">
      <c r="H1" s="37" t="s">
        <v>166</v>
      </c>
      <c r="J1" t="s">
        <v>449</v>
      </c>
    </row>
    <row r="2" spans="1:10" x14ac:dyDescent="0.25">
      <c r="A2" t="s">
        <v>443</v>
      </c>
      <c r="C2">
        <v>100</v>
      </c>
      <c r="D2">
        <v>100</v>
      </c>
      <c r="E2">
        <v>100</v>
      </c>
      <c r="F2">
        <v>100</v>
      </c>
      <c r="H2">
        <f>SUM(C2:F2)</f>
        <v>400</v>
      </c>
    </row>
    <row r="3" spans="1:10" x14ac:dyDescent="0.25">
      <c r="A3" s="434">
        <v>1.8</v>
      </c>
      <c r="C3">
        <f>C2*180%</f>
        <v>180</v>
      </c>
      <c r="D3">
        <f t="shared" ref="D3:F3" si="0">D2*180%</f>
        <v>180</v>
      </c>
      <c r="E3">
        <f t="shared" si="0"/>
        <v>180</v>
      </c>
      <c r="F3">
        <f t="shared" si="0"/>
        <v>180</v>
      </c>
      <c r="H3">
        <f t="shared" ref="H3:H6" si="1">SUM(C3:F3)</f>
        <v>720</v>
      </c>
    </row>
    <row r="4" spans="1:10" x14ac:dyDescent="0.25">
      <c r="A4" s="434">
        <v>0.6</v>
      </c>
      <c r="C4">
        <f>C2*0.6</f>
        <v>60</v>
      </c>
      <c r="D4">
        <f>D2*0.6</f>
        <v>60</v>
      </c>
      <c r="E4">
        <f>E2*0.6</f>
        <v>60</v>
      </c>
      <c r="F4">
        <f>F2*0.6</f>
        <v>60</v>
      </c>
      <c r="H4">
        <f t="shared" si="1"/>
        <v>240</v>
      </c>
    </row>
    <row r="6" spans="1:10" x14ac:dyDescent="0.25">
      <c r="A6" t="s">
        <v>444</v>
      </c>
      <c r="C6">
        <f>SUM(C3:C4)</f>
        <v>240</v>
      </c>
      <c r="D6">
        <f>SUM(D3:D4)</f>
        <v>240</v>
      </c>
      <c r="E6">
        <f>SUM(E3:E4)</f>
        <v>240</v>
      </c>
      <c r="F6">
        <f>SUM(F3:F4)</f>
        <v>240</v>
      </c>
      <c r="H6">
        <f t="shared" si="1"/>
        <v>960</v>
      </c>
    </row>
    <row r="8" spans="1:10" x14ac:dyDescent="0.25">
      <c r="A8" s="37" t="s">
        <v>447</v>
      </c>
    </row>
    <row r="9" spans="1:10" x14ac:dyDescent="0.25">
      <c r="A9" t="s">
        <v>445</v>
      </c>
      <c r="C9">
        <f>C3</f>
        <v>180</v>
      </c>
      <c r="D9">
        <f>D3</f>
        <v>180</v>
      </c>
      <c r="E9">
        <f t="shared" ref="E9:F9" si="2">E3</f>
        <v>180</v>
      </c>
      <c r="F9">
        <f t="shared" si="2"/>
        <v>180</v>
      </c>
      <c r="H9">
        <f t="shared" ref="H9:H10" si="3">SUM(C9:F9)</f>
        <v>720</v>
      </c>
      <c r="J9">
        <f>SUM(H9:H10)</f>
        <v>960</v>
      </c>
    </row>
    <row r="10" spans="1:10" x14ac:dyDescent="0.25">
      <c r="A10" t="s">
        <v>446</v>
      </c>
      <c r="C10">
        <f>C4</f>
        <v>60</v>
      </c>
      <c r="D10">
        <f>D4</f>
        <v>60</v>
      </c>
      <c r="E10">
        <f t="shared" ref="E10:F10" si="4">E4</f>
        <v>60</v>
      </c>
      <c r="F10">
        <f t="shared" si="4"/>
        <v>60</v>
      </c>
      <c r="H10">
        <f t="shared" si="3"/>
        <v>240</v>
      </c>
    </row>
    <row r="12" spans="1:10" x14ac:dyDescent="0.25">
      <c r="A12" s="37" t="s">
        <v>448</v>
      </c>
    </row>
    <row r="13" spans="1:10" x14ac:dyDescent="0.25">
      <c r="A13" t="s">
        <v>445</v>
      </c>
      <c r="C13">
        <f>C3</f>
        <v>180</v>
      </c>
      <c r="D13">
        <f t="shared" ref="D13:F14" si="5">D3</f>
        <v>180</v>
      </c>
      <c r="H13">
        <f t="shared" ref="H13:H15" si="6">SUM(C13:F13)</f>
        <v>360</v>
      </c>
      <c r="J13">
        <f>SUM(H13:H15)</f>
        <v>960</v>
      </c>
    </row>
    <row r="14" spans="1:10" x14ac:dyDescent="0.25">
      <c r="A14" t="s">
        <v>446</v>
      </c>
      <c r="C14">
        <f t="shared" ref="C14" si="7">C4</f>
        <v>60</v>
      </c>
      <c r="D14">
        <f t="shared" si="5"/>
        <v>60</v>
      </c>
      <c r="E14">
        <f t="shared" si="5"/>
        <v>60</v>
      </c>
      <c r="F14">
        <f t="shared" si="5"/>
        <v>60</v>
      </c>
      <c r="H14">
        <f t="shared" si="6"/>
        <v>240</v>
      </c>
    </row>
    <row r="15" spans="1:10" x14ac:dyDescent="0.25">
      <c r="A15" t="s">
        <v>450</v>
      </c>
      <c r="E15">
        <f>E3</f>
        <v>180</v>
      </c>
      <c r="F15">
        <f>F3</f>
        <v>180</v>
      </c>
      <c r="H15">
        <f t="shared" si="6"/>
        <v>360</v>
      </c>
    </row>
    <row r="17" spans="1:10" x14ac:dyDescent="0.25">
      <c r="A17" s="37" t="s">
        <v>451</v>
      </c>
    </row>
    <row r="18" spans="1:10" x14ac:dyDescent="0.25">
      <c r="A18" t="s">
        <v>445</v>
      </c>
      <c r="C18">
        <f>C3</f>
        <v>180</v>
      </c>
      <c r="D18">
        <f>D3</f>
        <v>180</v>
      </c>
      <c r="H18">
        <f t="shared" ref="H18:H20" si="8">SUM(C18:F18)</f>
        <v>360</v>
      </c>
      <c r="J18">
        <f>SUM(H18:H20)</f>
        <v>960</v>
      </c>
    </row>
    <row r="19" spans="1:10" x14ac:dyDescent="0.25">
      <c r="A19" t="s">
        <v>452</v>
      </c>
      <c r="C19">
        <f>C4</f>
        <v>60</v>
      </c>
      <c r="D19">
        <f>D4</f>
        <v>60</v>
      </c>
      <c r="H19">
        <f t="shared" si="8"/>
        <v>120</v>
      </c>
    </row>
    <row r="20" spans="1:10" x14ac:dyDescent="0.25">
      <c r="A20" t="s">
        <v>450</v>
      </c>
      <c r="E20">
        <v>240</v>
      </c>
      <c r="F20">
        <v>240</v>
      </c>
      <c r="H20">
        <f t="shared" si="8"/>
        <v>480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498</vt:i4>
      </vt:variant>
    </vt:vector>
  </HeadingPairs>
  <TitlesOfParts>
    <vt:vector size="549" baseType="lpstr">
      <vt:lpstr>New Projects</vt:lpstr>
      <vt:lpstr>12-Year Statement</vt:lpstr>
      <vt:lpstr>IMP HR - Person Time</vt:lpstr>
      <vt:lpstr>IMP HR - Position Mix</vt:lpstr>
      <vt:lpstr>MD - Customers</vt:lpstr>
      <vt:lpstr>MD - IMP</vt:lpstr>
      <vt:lpstr>MD - General</vt:lpstr>
      <vt:lpstr>IMP HR - New Hires</vt:lpstr>
      <vt:lpstr>Expense Study</vt:lpstr>
      <vt:lpstr>IMP HR - Promotions Quarterly</vt:lpstr>
      <vt:lpstr>IMP HR - New Hires Quarterly</vt:lpstr>
      <vt:lpstr>IMP HR - Quarterly Totals</vt:lpstr>
      <vt:lpstr>IMP HR Y1-Y2</vt:lpstr>
      <vt:lpstr>IMP HR - Project Time</vt:lpstr>
      <vt:lpstr>IMP HR - Actual Persons </vt:lpstr>
      <vt:lpstr>IMP HR - Unused Capacity</vt:lpstr>
      <vt:lpstr>IMP PRJ Net Salaries</vt:lpstr>
      <vt:lpstr>IMP Total Net Salaries</vt:lpstr>
      <vt:lpstr>IMP PRJ Adj Net Salaries</vt:lpstr>
      <vt:lpstr>IMP Total Adj Net Salaries</vt:lpstr>
      <vt:lpstr>IMP Total Expenditures</vt:lpstr>
      <vt:lpstr>IMP PRJ Costs</vt:lpstr>
      <vt:lpstr>IMP Total Costs</vt:lpstr>
      <vt:lpstr>IMP HR - Promotions Monthly</vt:lpstr>
      <vt:lpstr>IMP PRJ Expenses</vt:lpstr>
      <vt:lpstr>IMP UC Default Expenses</vt:lpstr>
      <vt:lpstr>IMP UC Costs as Expenses</vt:lpstr>
      <vt:lpstr>IMP Total Expenses</vt:lpstr>
      <vt:lpstr>IMP PRJ Revenues</vt:lpstr>
      <vt:lpstr>PRJ Salary Profile</vt:lpstr>
      <vt:lpstr>PRJ HR Profile</vt:lpstr>
      <vt:lpstr>License Pricing</vt:lpstr>
      <vt:lpstr>Scaled New Projects</vt:lpstr>
      <vt:lpstr>Scaled Current Projects</vt:lpstr>
      <vt:lpstr>All Projects</vt:lpstr>
      <vt:lpstr>Project Wakes</vt:lpstr>
      <vt:lpstr>New Project Wakes</vt:lpstr>
      <vt:lpstr>Maintenance Revenue</vt:lpstr>
      <vt:lpstr>License Revenue</vt:lpstr>
      <vt:lpstr>New Subscriptions</vt:lpstr>
      <vt:lpstr>Subscription Revenue</vt:lpstr>
      <vt:lpstr>All Subscriptions</vt:lpstr>
      <vt:lpstr>New Licenses</vt:lpstr>
      <vt:lpstr>All Licenses</vt:lpstr>
      <vt:lpstr>Current Projects</vt:lpstr>
      <vt:lpstr>MD - Maintenance</vt:lpstr>
      <vt:lpstr>MNT Scaled 1st Year</vt:lpstr>
      <vt:lpstr>MNT Scaled Ongoing</vt:lpstr>
      <vt:lpstr>MNT Num of Users</vt:lpstr>
      <vt:lpstr>MNT HR - Maintenance Time</vt:lpstr>
      <vt:lpstr>Current Projects - ARCHIVES</vt:lpstr>
      <vt:lpstr>Annual_License_Fee_Increase</vt:lpstr>
      <vt:lpstr>Annual_Maintenance_Fee_Increase</vt:lpstr>
      <vt:lpstr>Annual_Maintenance_Rate</vt:lpstr>
      <vt:lpstr>Annual_Salary_Increase</vt:lpstr>
      <vt:lpstr>Annual_Subscription_Fee_Increase</vt:lpstr>
      <vt:lpstr>C_P1_T1_FN_DE</vt:lpstr>
      <vt:lpstr>C_P1_T1_FN_JI</vt:lpstr>
      <vt:lpstr>C_P1_T1_FN_SI</vt:lpstr>
      <vt:lpstr>C_P1_T1_FN_SP</vt:lpstr>
      <vt:lpstr>C_P1_T1_HR_DE</vt:lpstr>
      <vt:lpstr>C_P1_T1_HR_JI</vt:lpstr>
      <vt:lpstr>C_P1_T1_HR_SI</vt:lpstr>
      <vt:lpstr>C_P1_T1_HR_SP</vt:lpstr>
      <vt:lpstr>C_P1_T1_MSTR</vt:lpstr>
      <vt:lpstr>C_P1_T1_OP_DE</vt:lpstr>
      <vt:lpstr>C_P1_T1_OP_JI</vt:lpstr>
      <vt:lpstr>C_P1_T1_OP_SI</vt:lpstr>
      <vt:lpstr>C_P1_T1_OP_SP</vt:lpstr>
      <vt:lpstr>C_P1_T1_SC_DE</vt:lpstr>
      <vt:lpstr>C_P1_T1_SC_JI</vt:lpstr>
      <vt:lpstr>C_P1_T1_SC_SI</vt:lpstr>
      <vt:lpstr>C_P1_T1_SC_SP</vt:lpstr>
      <vt:lpstr>C_P1_T2_FN_DE</vt:lpstr>
      <vt:lpstr>C_P1_T2_FN_JI</vt:lpstr>
      <vt:lpstr>C_P1_T2_FN_SI</vt:lpstr>
      <vt:lpstr>C_P1_T2_FN_SP</vt:lpstr>
      <vt:lpstr>C_P1_T2_HR_DE</vt:lpstr>
      <vt:lpstr>C_P1_T2_HR_JI</vt:lpstr>
      <vt:lpstr>C_P1_T2_HR_SI</vt:lpstr>
      <vt:lpstr>C_P1_T2_HR_SP</vt:lpstr>
      <vt:lpstr>C_P1_T2_MSTR</vt:lpstr>
      <vt:lpstr>C_P1_T2_OP_DE</vt:lpstr>
      <vt:lpstr>C_P1_T2_OP_JI</vt:lpstr>
      <vt:lpstr>C_P1_T2_OP_SI</vt:lpstr>
      <vt:lpstr>C_P1_T2_OP_SP</vt:lpstr>
      <vt:lpstr>C_P1_T2_SC_DE</vt:lpstr>
      <vt:lpstr>C_P1_T2_SC_JI</vt:lpstr>
      <vt:lpstr>C_P1_T2_SC_SI</vt:lpstr>
      <vt:lpstr>C_P1_T2_SC_SP</vt:lpstr>
      <vt:lpstr>C_P1_T3_FN_DE</vt:lpstr>
      <vt:lpstr>C_P1_T3_FN_JI</vt:lpstr>
      <vt:lpstr>C_P1_T3_FN_SI</vt:lpstr>
      <vt:lpstr>C_P1_T3_FN_SP</vt:lpstr>
      <vt:lpstr>C_P1_T3_HR_DE</vt:lpstr>
      <vt:lpstr>C_P1_T3_HR_JI</vt:lpstr>
      <vt:lpstr>C_P1_T3_HR_SI</vt:lpstr>
      <vt:lpstr>C_P1_T3_HR_SP</vt:lpstr>
      <vt:lpstr>C_P1_T3_MSTR</vt:lpstr>
      <vt:lpstr>C_P1_T3_OP_DE</vt:lpstr>
      <vt:lpstr>C_P1_T3_OP_JI</vt:lpstr>
      <vt:lpstr>C_P1_T3_OP_SI</vt:lpstr>
      <vt:lpstr>C_P1_T3_OP_SP</vt:lpstr>
      <vt:lpstr>C_P1_T3_SC_DE</vt:lpstr>
      <vt:lpstr>C_P1_T3_SC_JI</vt:lpstr>
      <vt:lpstr>C_P1_T3_SC_SI</vt:lpstr>
      <vt:lpstr>C_P1_T3_SC_SP</vt:lpstr>
      <vt:lpstr>C_P1_T4_FN_DE</vt:lpstr>
      <vt:lpstr>C_P1_T4_FN_JI</vt:lpstr>
      <vt:lpstr>C_P1_T4_FN_SI</vt:lpstr>
      <vt:lpstr>C_P1_T4_FN_SP</vt:lpstr>
      <vt:lpstr>C_P1_T4_HR_DE</vt:lpstr>
      <vt:lpstr>C_P1_T4_HR_JI</vt:lpstr>
      <vt:lpstr>C_P1_T4_HR_SI</vt:lpstr>
      <vt:lpstr>C_P1_T4_HR_SP</vt:lpstr>
      <vt:lpstr>C_P1_T4_MSTR</vt:lpstr>
      <vt:lpstr>C_P1_T4_OP_DE</vt:lpstr>
      <vt:lpstr>C_P1_T4_OP_JI</vt:lpstr>
      <vt:lpstr>C_P1_T4_OP_SI</vt:lpstr>
      <vt:lpstr>C_P1_T4_OP_SP</vt:lpstr>
      <vt:lpstr>C_P1_T4_SC_DE</vt:lpstr>
      <vt:lpstr>C_P1_T4_SC_JI</vt:lpstr>
      <vt:lpstr>C_P1_T4_SC_SI</vt:lpstr>
      <vt:lpstr>C_P1_T4_SC_SP</vt:lpstr>
      <vt:lpstr>C_P1_T5_FN_DE</vt:lpstr>
      <vt:lpstr>C_P1_T5_FN_JI</vt:lpstr>
      <vt:lpstr>C_P1_T5_FN_SI</vt:lpstr>
      <vt:lpstr>C_P1_T5_FN_SP</vt:lpstr>
      <vt:lpstr>C_P1_T5_HR_DE</vt:lpstr>
      <vt:lpstr>C_P1_T5_HR_JI</vt:lpstr>
      <vt:lpstr>C_P1_T5_HR_SI</vt:lpstr>
      <vt:lpstr>C_P1_T5_HR_SP</vt:lpstr>
      <vt:lpstr>C_P1_T5_MSTR</vt:lpstr>
      <vt:lpstr>C_P1_T5_OP_DE</vt:lpstr>
      <vt:lpstr>C_P1_T5_OP_JI</vt:lpstr>
      <vt:lpstr>C_P1_T5_OP_SI</vt:lpstr>
      <vt:lpstr>C_P1_T5_OP_SP</vt:lpstr>
      <vt:lpstr>C_P1_T5_SC_DE</vt:lpstr>
      <vt:lpstr>C_P1_T5_SC_JI</vt:lpstr>
      <vt:lpstr>C_P1_T5_SC_SI</vt:lpstr>
      <vt:lpstr>C_P1_T5_SC_SP</vt:lpstr>
      <vt:lpstr>C_P1_T6_FN_DE</vt:lpstr>
      <vt:lpstr>C_P1_T6_FN_JI</vt:lpstr>
      <vt:lpstr>C_P1_T6_FN_SI</vt:lpstr>
      <vt:lpstr>C_P1_T6_FN_SP</vt:lpstr>
      <vt:lpstr>C_P1_T6_HR_DE</vt:lpstr>
      <vt:lpstr>C_P1_T6_HR_JI</vt:lpstr>
      <vt:lpstr>C_P1_T6_HR_SI</vt:lpstr>
      <vt:lpstr>C_P1_T6_HR_SP</vt:lpstr>
      <vt:lpstr>C_P1_T6_MSTR</vt:lpstr>
      <vt:lpstr>C_P1_T6_OP_DE</vt:lpstr>
      <vt:lpstr>C_P1_T6_OP_JI</vt:lpstr>
      <vt:lpstr>C_P1_T6_OP_SI</vt:lpstr>
      <vt:lpstr>C_P1_T6_OP_SP</vt:lpstr>
      <vt:lpstr>C_P1_T6_SC_DE</vt:lpstr>
      <vt:lpstr>C_P1_T6_SC_JI</vt:lpstr>
      <vt:lpstr>C_P1_T6_SC_SI</vt:lpstr>
      <vt:lpstr>C_P1_T6_SC_SP</vt:lpstr>
      <vt:lpstr>C_PX_T1_FN_DE</vt:lpstr>
      <vt:lpstr>C_PX_T1_FN_JI</vt:lpstr>
      <vt:lpstr>C_PX_T1_FN_SI</vt:lpstr>
      <vt:lpstr>C_PX_T1_FN_SP</vt:lpstr>
      <vt:lpstr>C_PX_T1_HR_DE</vt:lpstr>
      <vt:lpstr>C_PX_T1_HR_JI</vt:lpstr>
      <vt:lpstr>C_PX_T1_HR_SI</vt:lpstr>
      <vt:lpstr>C_PX_T1_HR_SP</vt:lpstr>
      <vt:lpstr>C_PX_T1_MSTR</vt:lpstr>
      <vt:lpstr>C_PX_T1_OP_DE</vt:lpstr>
      <vt:lpstr>C_PX_T1_OP_JI</vt:lpstr>
      <vt:lpstr>C_PX_T1_OP_SI</vt:lpstr>
      <vt:lpstr>C_PX_T1_OP_SP</vt:lpstr>
      <vt:lpstr>C_PX_T1_SC_DE</vt:lpstr>
      <vt:lpstr>C_PX_T1_SC_JI</vt:lpstr>
      <vt:lpstr>C_PX_T1_SC_SI</vt:lpstr>
      <vt:lpstr>C_PX_T1_SC_SP</vt:lpstr>
      <vt:lpstr>C_PX_T2_FN_DE</vt:lpstr>
      <vt:lpstr>C_PX_T2_FN_JI</vt:lpstr>
      <vt:lpstr>C_PX_T2_FN_SI</vt:lpstr>
      <vt:lpstr>C_PX_T2_FN_SP</vt:lpstr>
      <vt:lpstr>C_PX_T2_HR_DE</vt:lpstr>
      <vt:lpstr>C_PX_T2_HR_JI</vt:lpstr>
      <vt:lpstr>C_PX_T2_HR_SI</vt:lpstr>
      <vt:lpstr>C_PX_T2_HR_SP</vt:lpstr>
      <vt:lpstr>C_PX_T2_MSTR</vt:lpstr>
      <vt:lpstr>C_PX_T2_OP_DE</vt:lpstr>
      <vt:lpstr>C_PX_T2_OP_JI</vt:lpstr>
      <vt:lpstr>C_PX_T2_OP_SI</vt:lpstr>
      <vt:lpstr>C_PX_T2_OP_SP</vt:lpstr>
      <vt:lpstr>C_PX_T2_SC_DE</vt:lpstr>
      <vt:lpstr>C_PX_T2_SC_JI</vt:lpstr>
      <vt:lpstr>C_PX_T2_SC_SI</vt:lpstr>
      <vt:lpstr>C_PX_T2_SC_SP</vt:lpstr>
      <vt:lpstr>C_PX_T3_FN_DE</vt:lpstr>
      <vt:lpstr>C_PX_T3_FN_JI</vt:lpstr>
      <vt:lpstr>C_PX_T3_FN_SI</vt:lpstr>
      <vt:lpstr>C_PX_T3_FN_SP</vt:lpstr>
      <vt:lpstr>C_PX_T3_HR_DE</vt:lpstr>
      <vt:lpstr>C_PX_T3_HR_JI</vt:lpstr>
      <vt:lpstr>C_PX_T3_HR_SI</vt:lpstr>
      <vt:lpstr>C_PX_T3_HR_SP</vt:lpstr>
      <vt:lpstr>C_PX_T3_MSTR</vt:lpstr>
      <vt:lpstr>C_PX_T3_OP_DE</vt:lpstr>
      <vt:lpstr>C_PX_T3_OP_JI</vt:lpstr>
      <vt:lpstr>C_PX_T3_OP_SI</vt:lpstr>
      <vt:lpstr>C_PX_T3_OP_SP</vt:lpstr>
      <vt:lpstr>C_PX_T3_SC_DE</vt:lpstr>
      <vt:lpstr>C_PX_T3_SC_JI</vt:lpstr>
      <vt:lpstr>C_PX_T3_SC_SI</vt:lpstr>
      <vt:lpstr>C_PX_T3_SC_SP</vt:lpstr>
      <vt:lpstr>C_PX_T4_FN_DE</vt:lpstr>
      <vt:lpstr>C_PX_T4_FN_JI</vt:lpstr>
      <vt:lpstr>C_PX_T4_FN_SI</vt:lpstr>
      <vt:lpstr>C_PX_T4_FN_SP</vt:lpstr>
      <vt:lpstr>C_PX_T4_HR_DE</vt:lpstr>
      <vt:lpstr>C_PX_T4_HR_JI</vt:lpstr>
      <vt:lpstr>C_PX_T4_HR_SI</vt:lpstr>
      <vt:lpstr>C_PX_T4_HR_SP</vt:lpstr>
      <vt:lpstr>C_PX_T4_MSTR</vt:lpstr>
      <vt:lpstr>C_PX_T4_OP_DE</vt:lpstr>
      <vt:lpstr>C_PX_T4_OP_JI</vt:lpstr>
      <vt:lpstr>C_PX_T4_OP_SI</vt:lpstr>
      <vt:lpstr>C_PX_T4_OP_SP</vt:lpstr>
      <vt:lpstr>C_PX_T4_SC_DE</vt:lpstr>
      <vt:lpstr>C_PX_T4_SC_JI</vt:lpstr>
      <vt:lpstr>C_PX_T4_SC_SI</vt:lpstr>
      <vt:lpstr>C_PX_T4_SC_SP</vt:lpstr>
      <vt:lpstr>'Current Projects - ARCHIVES'!Current_Projects_Y3_Q1</vt:lpstr>
      <vt:lpstr>Current_Projects_Y3_Q1</vt:lpstr>
      <vt:lpstr>'Current Projects - ARCHIVES'!Current_Projects_Y3_Q2</vt:lpstr>
      <vt:lpstr>Current_Projects_Y3_Q2</vt:lpstr>
      <vt:lpstr>'Current Projects - ARCHIVES'!Current_Projects_Y3_Q3</vt:lpstr>
      <vt:lpstr>Current_Projects_Y3_Q3</vt:lpstr>
      <vt:lpstr>'Current Projects - ARCHIVES'!Current_Projects_Y3_Q4</vt:lpstr>
      <vt:lpstr>Current_Projects_Y3_Q4</vt:lpstr>
      <vt:lpstr>'Current Projects - ARCHIVES'!Current_Projects_Y4_Q1</vt:lpstr>
      <vt:lpstr>Current_Projects_Y4_Q1</vt:lpstr>
      <vt:lpstr>'Current Projects - ARCHIVES'!Current_Projects_Y4_Q2</vt:lpstr>
      <vt:lpstr>Current_Projects_Y4_Q2</vt:lpstr>
      <vt:lpstr>'Current Projects - ARCHIVES'!Current_Projects_Y4_Q3</vt:lpstr>
      <vt:lpstr>Current_Projects_Y4_Q3</vt:lpstr>
      <vt:lpstr>'Current Projects - ARCHIVES'!Current_Projects_Y4_Q4</vt:lpstr>
      <vt:lpstr>Current_Projects_Y4_Q4</vt:lpstr>
      <vt:lpstr>'Current Projects - ARCHIVES'!Current_Projects_Y5_Q1</vt:lpstr>
      <vt:lpstr>Current_Projects_Y5_Q1</vt:lpstr>
      <vt:lpstr>'Current Projects - ARCHIVES'!Current_Projects_Y5_Q2</vt:lpstr>
      <vt:lpstr>Current_Projects_Y5_Q2</vt:lpstr>
      <vt:lpstr>'Current Projects - ARCHIVES'!Current_Projects_Y5_Q3</vt:lpstr>
      <vt:lpstr>Current_Projects_Y5_Q3</vt:lpstr>
      <vt:lpstr>'Current Projects - ARCHIVES'!Current_Projects_Y5_Q4</vt:lpstr>
      <vt:lpstr>Current_Projects_Y5_Q4</vt:lpstr>
      <vt:lpstr>'Current Projects - ARCHIVES'!Current_Projects_Y6_Q1</vt:lpstr>
      <vt:lpstr>Current_Projects_Y6_Q1</vt:lpstr>
      <vt:lpstr>'Current Projects - ARCHIVES'!Current_Projects_Y6_Q2</vt:lpstr>
      <vt:lpstr>Current_Projects_Y6_Q2</vt:lpstr>
      <vt:lpstr>'Current Projects - ARCHIVES'!Current_Projects_Y6_Q3</vt:lpstr>
      <vt:lpstr>Current_Projects_Y6_Q3</vt:lpstr>
      <vt:lpstr>'Current Projects - ARCHIVES'!Current_Projects_Y6_Q4</vt:lpstr>
      <vt:lpstr>Current_Projects_Y6_Q4</vt:lpstr>
      <vt:lpstr>'Current Projects - ARCHIVES'!Current_Projects_Y7_Q1</vt:lpstr>
      <vt:lpstr>Current_Projects_Y7_Q1</vt:lpstr>
      <vt:lpstr>'Current Projects - ARCHIVES'!Current_Projects_Y7_Q2</vt:lpstr>
      <vt:lpstr>Current_Projects_Y7_Q2</vt:lpstr>
      <vt:lpstr>'Current Projects - ARCHIVES'!Current_Projects_Y7_Q3</vt:lpstr>
      <vt:lpstr>Current_Projects_Y7_Q3</vt:lpstr>
      <vt:lpstr>'Current Projects - ARCHIVES'!Current_Projects_Y7_Q4</vt:lpstr>
      <vt:lpstr>Current_Projects_Y7_Q4</vt:lpstr>
      <vt:lpstr>ERP_Users_As_Percentage_of_Employees</vt:lpstr>
      <vt:lpstr>'IMP HR - Position Mix'!IMP_Personnel_Hired_Y1</vt:lpstr>
      <vt:lpstr>'IMP HR - Quarterly Totals'!IMP_Personnel_Hired_Y1</vt:lpstr>
      <vt:lpstr>IMP_Personnel_Hired_Y1</vt:lpstr>
      <vt:lpstr>'IMP HR - Position Mix'!IMP_Personnel_Hired_Y2</vt:lpstr>
      <vt:lpstr>'IMP HR - Quarterly Totals'!IMP_Personnel_Hired_Y2</vt:lpstr>
      <vt:lpstr>IMP_Personnel_Hired_Y2</vt:lpstr>
      <vt:lpstr>'IMP HR - Position Mix'!IMP_Personnel_Hired_Y3</vt:lpstr>
      <vt:lpstr>'IMP HR - Quarterly Totals'!IMP_Personnel_Hired_Y3</vt:lpstr>
      <vt:lpstr>IMP_Personnel_Hired_Y3</vt:lpstr>
      <vt:lpstr>'IMP HR - Position Mix'!IMP_Personnel_Hired_Y4</vt:lpstr>
      <vt:lpstr>'IMP HR - Quarterly Totals'!IMP_Personnel_Hired_Y4</vt:lpstr>
      <vt:lpstr>IMP_Personnel_Hired_Y4</vt:lpstr>
      <vt:lpstr>'IMP HR - Position Mix'!IMP_Personnel_Hired_Y5</vt:lpstr>
      <vt:lpstr>'IMP HR - Quarterly Totals'!IMP_Personnel_Hired_Y5</vt:lpstr>
      <vt:lpstr>IMP_Personnel_Hired_Y5</vt:lpstr>
      <vt:lpstr>'IMP HR - Position Mix'!IMP_Personnel_Hired_Y6</vt:lpstr>
      <vt:lpstr>'IMP HR - Quarterly Totals'!IMP_Personnel_Hired_Y6</vt:lpstr>
      <vt:lpstr>IMP_Personnel_Hired_Y6</vt:lpstr>
      <vt:lpstr>'IMP HR - Position Mix'!IMP_Personnel_Hired_Y7</vt:lpstr>
      <vt:lpstr>'IMP HR - Quarterly Totals'!IMP_Personnel_Hired_Y7</vt:lpstr>
      <vt:lpstr>IMP_Personnel_Hired_Y7</vt:lpstr>
      <vt:lpstr>IMP_Salary_Cost_Multiplier</vt:lpstr>
      <vt:lpstr>IMP_Salary_Expense_Multiplier</vt:lpstr>
      <vt:lpstr>IMP_Salary_Revenue_Multiplier</vt:lpstr>
      <vt:lpstr>Implementation_Project_Costs_Y3</vt:lpstr>
      <vt:lpstr>Implementation_Project_Costs_Y4</vt:lpstr>
      <vt:lpstr>Implementation_Project_Costs_Y5</vt:lpstr>
      <vt:lpstr>Implementation_Project_Costs_Y6</vt:lpstr>
      <vt:lpstr>Implementation_Project_Costs_Y7</vt:lpstr>
      <vt:lpstr>Implementation_Project_Expenses_Y3</vt:lpstr>
      <vt:lpstr>Implementation_Project_Expenses_Y4</vt:lpstr>
      <vt:lpstr>Implementation_Project_Expenses_Y5</vt:lpstr>
      <vt:lpstr>Implementation_Project_Expenses_Y6</vt:lpstr>
      <vt:lpstr>Implementation_Project_Expenses_Y7</vt:lpstr>
      <vt:lpstr>Implementation_Revenues_Y3</vt:lpstr>
      <vt:lpstr>Implementation_Revenues_Y4</vt:lpstr>
      <vt:lpstr>Implementation_Revenues_Y5</vt:lpstr>
      <vt:lpstr>Implementation_Revenues_Y6</vt:lpstr>
      <vt:lpstr>Implementation_Revenues_Y7</vt:lpstr>
      <vt:lpstr>Implementation_Total_Costs_Y3</vt:lpstr>
      <vt:lpstr>Implementation_Total_Costs_Y4</vt:lpstr>
      <vt:lpstr>Implementation_Total_Costs_Y5</vt:lpstr>
      <vt:lpstr>Implementation_Total_Costs_Y6</vt:lpstr>
      <vt:lpstr>Implementation_Total_Costs_Y7</vt:lpstr>
      <vt:lpstr>Implementation_Total_Expenditures_Y3</vt:lpstr>
      <vt:lpstr>Implementation_Total_Expenditures_Y4</vt:lpstr>
      <vt:lpstr>Implementation_Total_Expenditures_Y5</vt:lpstr>
      <vt:lpstr>Implementation_Total_Expenditures_Y6</vt:lpstr>
      <vt:lpstr>Implementation_Total_Expenditures_Y7</vt:lpstr>
      <vt:lpstr>Implementation_Total_Expenses_Y3</vt:lpstr>
      <vt:lpstr>Implementation_Total_Expenses_Y4</vt:lpstr>
      <vt:lpstr>Implementation_Total_Expenses_Y5</vt:lpstr>
      <vt:lpstr>Implementation_Total_Expenses_Y6</vt:lpstr>
      <vt:lpstr>Implementation_Total_Expenses_Y7</vt:lpstr>
      <vt:lpstr>Implementation_UC_Costs_As_Expenses_Y1</vt:lpstr>
      <vt:lpstr>Implementation_UC_Costs_As_Expenses_Y2</vt:lpstr>
      <vt:lpstr>Implementation_UC_Costs_As_Expenses_Y3</vt:lpstr>
      <vt:lpstr>Implementation_UC_Costs_As_Expenses_Y4</vt:lpstr>
      <vt:lpstr>Implementation_UC_Costs_As_Expenses_Y5</vt:lpstr>
      <vt:lpstr>Implementation_UC_Costs_As_Expenses_Y6</vt:lpstr>
      <vt:lpstr>Implementation_UC_Costs_As_Expenses_Y7</vt:lpstr>
      <vt:lpstr>Implementation_UC_Default_Expenses_Y1</vt:lpstr>
      <vt:lpstr>Implementation_UC_Default_Expenses_Y2</vt:lpstr>
      <vt:lpstr>Implementation_UC_Default_Expenses_Y3</vt:lpstr>
      <vt:lpstr>Implementation_UC_Default_Expenses_Y4</vt:lpstr>
      <vt:lpstr>Implementation_UC_Default_Expenses_Y5</vt:lpstr>
      <vt:lpstr>Implementation_UC_Default_Expenses_Y6</vt:lpstr>
      <vt:lpstr>Implementation_UC_Default_Expenses_Y7</vt:lpstr>
      <vt:lpstr>Level_1_Maint_Ratio</vt:lpstr>
      <vt:lpstr>Maint_1stY_Y3_Q1</vt:lpstr>
      <vt:lpstr>Maint_1stY_Y3_Q2</vt:lpstr>
      <vt:lpstr>Maint_1stY_Y3_Q3</vt:lpstr>
      <vt:lpstr>Maint_1stY_Y3_Q4</vt:lpstr>
      <vt:lpstr>Maint_1stY_Y4_Q1</vt:lpstr>
      <vt:lpstr>Maint_1stY_Y4_Q2</vt:lpstr>
      <vt:lpstr>Maint_1stY_Y4_Q3</vt:lpstr>
      <vt:lpstr>Maint_1stY_Y4_Q4</vt:lpstr>
      <vt:lpstr>Maint_1stY_Y5_Q1</vt:lpstr>
      <vt:lpstr>Maint_1stY_Y5_Q2</vt:lpstr>
      <vt:lpstr>Maint_1stY_Y5_Q3</vt:lpstr>
      <vt:lpstr>Maint_1stY_Y5_Q4</vt:lpstr>
      <vt:lpstr>Maint_1stY_Y6_Q1</vt:lpstr>
      <vt:lpstr>Maint_1stY_Y6_Q2</vt:lpstr>
      <vt:lpstr>Maint_1stY_Y6_Q3</vt:lpstr>
      <vt:lpstr>Maint_1stY_Y6_Q4</vt:lpstr>
      <vt:lpstr>Maint_1stY_Y7_Q1</vt:lpstr>
      <vt:lpstr>Maint_1stY_Y7_Q2</vt:lpstr>
      <vt:lpstr>Maint_1stY_Y7_Q3</vt:lpstr>
      <vt:lpstr>Maint_1stY_Y7_Q4</vt:lpstr>
      <vt:lpstr>Maint_DBA</vt:lpstr>
      <vt:lpstr>Maint_DVPS</vt:lpstr>
      <vt:lpstr>Maint_L2_1stY_FN_DE</vt:lpstr>
      <vt:lpstr>Maint_L2_1stY_FN_JI</vt:lpstr>
      <vt:lpstr>Maint_L2_1stY_FN_SI</vt:lpstr>
      <vt:lpstr>Maint_L2_1stY_FN_SP</vt:lpstr>
      <vt:lpstr>Maint_L2_1stY_HR_DE</vt:lpstr>
      <vt:lpstr>Maint_L2_1stY_HR_JI</vt:lpstr>
      <vt:lpstr>Maint_L2_1stY_HR_SI</vt:lpstr>
      <vt:lpstr>Maint_L2_1stY_HR_SP</vt:lpstr>
      <vt:lpstr>Maint_L2_1stY_MSTR</vt:lpstr>
      <vt:lpstr>Maint_L2_1stY_OP_DE</vt:lpstr>
      <vt:lpstr>Maint_L2_1stY_OP_JI</vt:lpstr>
      <vt:lpstr>Maint_L2_1stY_OP_SI</vt:lpstr>
      <vt:lpstr>Maint_L2_1stY_OP_SP</vt:lpstr>
      <vt:lpstr>Maint_L2_1stY_SC_DE</vt:lpstr>
      <vt:lpstr>Maint_L2_1stY_SC_JI</vt:lpstr>
      <vt:lpstr>Maint_L2_1stY_SC_SI</vt:lpstr>
      <vt:lpstr>Maint_L2_1stY_SC_SP</vt:lpstr>
      <vt:lpstr>Maint_L2_FN_DE</vt:lpstr>
      <vt:lpstr>Maint_L2_FN_JI</vt:lpstr>
      <vt:lpstr>Maint_L2_FN_SI</vt:lpstr>
      <vt:lpstr>Maint_L2_FN_SP</vt:lpstr>
      <vt:lpstr>Maint_L2_HR_DE</vt:lpstr>
      <vt:lpstr>Maint_L2_HR_JI</vt:lpstr>
      <vt:lpstr>Maint_L2_HR_SI</vt:lpstr>
      <vt:lpstr>Maint_L2_HR_SP</vt:lpstr>
      <vt:lpstr>Maint_L2_MSTR</vt:lpstr>
      <vt:lpstr>Maint_L2_OP_DE</vt:lpstr>
      <vt:lpstr>Maint_L2_OP_JI</vt:lpstr>
      <vt:lpstr>Maint_L2_OP_SI</vt:lpstr>
      <vt:lpstr>Maint_L2_OP_SP</vt:lpstr>
      <vt:lpstr>Maint_L2_SC_DE</vt:lpstr>
      <vt:lpstr>Maint_L2_SC_JI</vt:lpstr>
      <vt:lpstr>Maint_L2_SC_SI</vt:lpstr>
      <vt:lpstr>Maint_L2_SC_SP</vt:lpstr>
      <vt:lpstr>Maint_PJMG</vt:lpstr>
      <vt:lpstr>Maint_SRQA</vt:lpstr>
      <vt:lpstr>Maint_Tot_Users_Y3_Q1</vt:lpstr>
      <vt:lpstr>Maint_Tot_Users_Y3_Q2</vt:lpstr>
      <vt:lpstr>Maint_Tot_Users_Y3_Q3</vt:lpstr>
      <vt:lpstr>Maint_Tot_Users_Y3_Q4</vt:lpstr>
      <vt:lpstr>Maint_Tot_Users_Y4_Q1</vt:lpstr>
      <vt:lpstr>Maint_Tot_Users_Y4_Q2</vt:lpstr>
      <vt:lpstr>Maint_Tot_Users_Y4_Q3</vt:lpstr>
      <vt:lpstr>Maint_Tot_Users_Y4_Q4</vt:lpstr>
      <vt:lpstr>Maint_Tot_Users_Y5_Q1</vt:lpstr>
      <vt:lpstr>Maint_Tot_Users_Y5_Q2</vt:lpstr>
      <vt:lpstr>Maint_Tot_Users_Y5_Q3</vt:lpstr>
      <vt:lpstr>Maint_Tot_Users_Y5_Q4</vt:lpstr>
      <vt:lpstr>Maint_Tot_Users_Y6_Q1</vt:lpstr>
      <vt:lpstr>Maint_Tot_Users_Y6_Q2</vt:lpstr>
      <vt:lpstr>Maint_Tot_Users_Y6_Q3</vt:lpstr>
      <vt:lpstr>Maint_Tot_Users_Y6_Q4</vt:lpstr>
      <vt:lpstr>Maint_Tot_Users_Y7_Q1</vt:lpstr>
      <vt:lpstr>Maint_Tot_Users_Y7_Q2</vt:lpstr>
      <vt:lpstr>Maint_Tot_Users_Y7_Q3</vt:lpstr>
      <vt:lpstr>Maint_Tot_Users_Y7_Q4</vt:lpstr>
      <vt:lpstr>Maint_Y3_Q1</vt:lpstr>
      <vt:lpstr>Maint_Y3_Q2</vt:lpstr>
      <vt:lpstr>Maint_Y3_Q3</vt:lpstr>
      <vt:lpstr>Maint_Y3_Q4</vt:lpstr>
      <vt:lpstr>Maint_Y4_Q1</vt:lpstr>
      <vt:lpstr>Maint_Y4_Q2</vt:lpstr>
      <vt:lpstr>Maint_Y4_Q3</vt:lpstr>
      <vt:lpstr>Maint_Y4_Q4</vt:lpstr>
      <vt:lpstr>Maint_Y5_Q1</vt:lpstr>
      <vt:lpstr>Maint_Y5_Q2</vt:lpstr>
      <vt:lpstr>Maint_Y5_Q3</vt:lpstr>
      <vt:lpstr>Maint_Y5_Q4</vt:lpstr>
      <vt:lpstr>Maint_Y6_Q1</vt:lpstr>
      <vt:lpstr>Maint_Y6_Q2</vt:lpstr>
      <vt:lpstr>Maint_Y6_Q3</vt:lpstr>
      <vt:lpstr>Maint_Y6_Q4</vt:lpstr>
      <vt:lpstr>Maint_Y7_Q1</vt:lpstr>
      <vt:lpstr>Maint_Y7_Q2</vt:lpstr>
      <vt:lpstr>Maint_Y7_Q3</vt:lpstr>
      <vt:lpstr>Maint_Y7_Q4</vt:lpstr>
      <vt:lpstr>NEW_Projects_Y3_Q1</vt:lpstr>
      <vt:lpstr>NEW_Projects_Y3_Q1_Scaled</vt:lpstr>
      <vt:lpstr>NEW_Projects_Y3_Q2</vt:lpstr>
      <vt:lpstr>NEW_Projects_Y3_Q2_Scaled</vt:lpstr>
      <vt:lpstr>NEW_Projects_Y3_Q3</vt:lpstr>
      <vt:lpstr>NEW_Projects_Y3_Q3_Scaled</vt:lpstr>
      <vt:lpstr>NEW_Projects_Y3_Q4</vt:lpstr>
      <vt:lpstr>NEW_Projects_Y3_Q4_Scaled</vt:lpstr>
      <vt:lpstr>NEW_Projects_Y4_Q1</vt:lpstr>
      <vt:lpstr>NEW_Projects_Y4_Q1_Scaled</vt:lpstr>
      <vt:lpstr>NEW_Projects_Y4_Q2</vt:lpstr>
      <vt:lpstr>NEW_Projects_Y4_Q2_Scaled</vt:lpstr>
      <vt:lpstr>NEW_Projects_Y4_Q3</vt:lpstr>
      <vt:lpstr>NEW_Projects_Y4_Q3_Scaled</vt:lpstr>
      <vt:lpstr>NEW_Projects_Y4_Q4</vt:lpstr>
      <vt:lpstr>NEW_Projects_Y4_Q4_Scaled</vt:lpstr>
      <vt:lpstr>NEW_Projects_Y5_Q1</vt:lpstr>
      <vt:lpstr>NEW_Projects_Y5_Q1_Scaled</vt:lpstr>
      <vt:lpstr>NEW_Projects_Y5_Q2</vt:lpstr>
      <vt:lpstr>NEW_Projects_Y5_Q2_Scaled</vt:lpstr>
      <vt:lpstr>NEW_Projects_Y5_Q3</vt:lpstr>
      <vt:lpstr>NEW_Projects_Y5_Q3_Scaled</vt:lpstr>
      <vt:lpstr>NEW_Projects_Y5_Q4</vt:lpstr>
      <vt:lpstr>NEW_Projects_Y5_Q4_Scaled</vt:lpstr>
      <vt:lpstr>NEW_Projects_Y6_Q1</vt:lpstr>
      <vt:lpstr>NEW_Projects_Y6_Q1_Scaled</vt:lpstr>
      <vt:lpstr>NEW_Projects_Y6_Q2</vt:lpstr>
      <vt:lpstr>NEW_Projects_Y6_Q2_Scaled</vt:lpstr>
      <vt:lpstr>NEW_Projects_Y6_Q3</vt:lpstr>
      <vt:lpstr>NEW_Projects_Y6_Q3_Scaled</vt:lpstr>
      <vt:lpstr>NEW_Projects_Y6_Q4</vt:lpstr>
      <vt:lpstr>NEW_Projects_Y6_Q4_Scaled</vt:lpstr>
      <vt:lpstr>NEW_Projects_Y7_Q1</vt:lpstr>
      <vt:lpstr>NEW_Projects_Y7_Q1_Scaled</vt:lpstr>
      <vt:lpstr>NEW_Projects_Y7_Q2</vt:lpstr>
      <vt:lpstr>NEW_Projects_Y7_Q2_Scaled</vt:lpstr>
      <vt:lpstr>NEW_Projects_Y7_Q3</vt:lpstr>
      <vt:lpstr>NEW_Projects_Y7_Q3_Scaled</vt:lpstr>
      <vt:lpstr>NEW_Projects_Y7_Q4</vt:lpstr>
      <vt:lpstr>NEW_Projects_Y7_Q4_Scaled</vt:lpstr>
      <vt:lpstr>P_Full_Capacity_IMP_Y3</vt:lpstr>
      <vt:lpstr>P_Full_Capacity_IMP_Y4</vt:lpstr>
      <vt:lpstr>P_Full_Capacity_IMP_Y5</vt:lpstr>
      <vt:lpstr>P_Full_Capacity_IMP_Y6</vt:lpstr>
      <vt:lpstr>P_Full_Capacity_IMP_Y7</vt:lpstr>
      <vt:lpstr>P_IMP_Y3</vt:lpstr>
      <vt:lpstr>P_IMP_Y4</vt:lpstr>
      <vt:lpstr>P_IMP_Y5</vt:lpstr>
      <vt:lpstr>P_IMP_Y6</vt:lpstr>
      <vt:lpstr>P_IMP_Y7</vt:lpstr>
      <vt:lpstr>P_Unused_IMP_Y3</vt:lpstr>
      <vt:lpstr>P_Unused_IMP_Y4</vt:lpstr>
      <vt:lpstr>P_Unused_IMP_Y5</vt:lpstr>
      <vt:lpstr>P_Unused_IMP_Y6</vt:lpstr>
      <vt:lpstr>P_Unused_IMP_Y7</vt:lpstr>
      <vt:lpstr>R_Y3_License</vt:lpstr>
      <vt:lpstr>R_Y3_Maintenance</vt:lpstr>
      <vt:lpstr>R_Y3_Subscription</vt:lpstr>
      <vt:lpstr>R_Y4_License</vt:lpstr>
      <vt:lpstr>R_Y4_Maintenance</vt:lpstr>
      <vt:lpstr>R_Y4_Subscription</vt:lpstr>
      <vt:lpstr>R_Y5_License</vt:lpstr>
      <vt:lpstr>R_Y5_Maintenance</vt:lpstr>
      <vt:lpstr>R_Y5_Subscription</vt:lpstr>
      <vt:lpstr>R_Y6_License</vt:lpstr>
      <vt:lpstr>R_Y6_Maintenance</vt:lpstr>
      <vt:lpstr>R_Y6_Subscription</vt:lpstr>
      <vt:lpstr>R_Y7_License</vt:lpstr>
      <vt:lpstr>R_Y7_Maintenance</vt:lpstr>
      <vt:lpstr>R_Y7_Subscription</vt:lpstr>
      <vt:lpstr>Scaled_Current_Projects_Y3_Q1</vt:lpstr>
      <vt:lpstr>Scaled_Current_Projects_Y3_Q2</vt:lpstr>
      <vt:lpstr>Scaled_Current_Projects_Y3_Q3</vt:lpstr>
      <vt:lpstr>Scaled_Current_Projects_Y3_Q4</vt:lpstr>
      <vt:lpstr>Scaled_Current_Projects_Y4_Q1</vt:lpstr>
      <vt:lpstr>Scaled_Current_Projects_Y4_Q2</vt:lpstr>
      <vt:lpstr>Scaled_Current_Projects_Y4_Q3</vt:lpstr>
      <vt:lpstr>Scaled_Current_Projects_Y4_Q4</vt:lpstr>
      <vt:lpstr>Scaled_Current_Projects_Y5_Q1</vt:lpstr>
      <vt:lpstr>Scaled_Current_Projects_Y5_Q2</vt:lpstr>
      <vt:lpstr>Scaled_Current_Projects_Y5_Q3</vt:lpstr>
      <vt:lpstr>Scaled_Current_Projects_Y5_Q4</vt:lpstr>
      <vt:lpstr>Scaled_Current_Projects_Y6_Q1</vt:lpstr>
      <vt:lpstr>Scaled_Current_Projects_Y6_Q2</vt:lpstr>
      <vt:lpstr>Scaled_Current_Projects_Y6_Q3</vt:lpstr>
      <vt:lpstr>Scaled_Current_Projects_Y6_Q4</vt:lpstr>
      <vt:lpstr>Scaled_Current_Projects_Y7_Q1</vt:lpstr>
      <vt:lpstr>Scaled_Current_Projects_Y7_Q2</vt:lpstr>
      <vt:lpstr>Scaled_Current_Projects_Y7_Q3</vt:lpstr>
      <vt:lpstr>Scaled_Current_Projects_Y7_Q4</vt:lpstr>
      <vt:lpstr>Y1_Annual_License_Fee_Increase_Factor</vt:lpstr>
      <vt:lpstr>Y1_Annual_Subscription_Fee_Increase_Factor</vt:lpstr>
      <vt:lpstr>Y1_Salary_Inflation_Factor</vt:lpstr>
      <vt:lpstr>Y2_Annual_License_Fee_Increase_Factor</vt:lpstr>
      <vt:lpstr>Y2_Annual_Subscription_Fee_Increase_Factor</vt:lpstr>
      <vt:lpstr>Y2_Salary_Inflation_Factor</vt:lpstr>
      <vt:lpstr>Y3_Annual_License_Fee_Increase_Factor</vt:lpstr>
      <vt:lpstr>Y3_Annual_Subscription_Fee_Increase_Factor</vt:lpstr>
      <vt:lpstr>Y3_Salary_Inflation_Factor</vt:lpstr>
      <vt:lpstr>Y3Q1_Reference</vt:lpstr>
      <vt:lpstr>Y4_Annual_License_Fee_Increase_Factor</vt:lpstr>
      <vt:lpstr>Y4_Annual_Subscription_Fee_Increase_Factor</vt:lpstr>
      <vt:lpstr>Y4_Salary_Inflation_Factor</vt:lpstr>
      <vt:lpstr>Y5_Annual_License_Fee_Increase_Factor</vt:lpstr>
      <vt:lpstr>Y5_Annual_Subscription_Fee_Increase_Factor</vt:lpstr>
      <vt:lpstr>Y5_Salary_Inflation_Factor</vt:lpstr>
      <vt:lpstr>Y6_Annual_License_Fee_Increase_Factor</vt:lpstr>
      <vt:lpstr>Y6_Annual_Subscription_Fee_Increase_Factor</vt:lpstr>
      <vt:lpstr>Y6_Salary_Inflation_Factor</vt:lpstr>
      <vt:lpstr>Y7_Annual_License_Fee_Increase_Factor</vt:lpstr>
      <vt:lpstr>Y7_Annual_Subscription_Fee_Increase_Factor</vt:lpstr>
      <vt:lpstr>Y7_Salary_Inflation_Factor</vt:lpstr>
      <vt:lpstr>Y8_Annual_License_Fee_Increase_Factor</vt:lpstr>
      <vt:lpstr>Y8_Annual_Subscription_Fee_Increase_Factor</vt:lpstr>
      <vt:lpstr>Y8_Salary_Inflation_Factor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Sadeghi</dc:creator>
  <cp:lastModifiedBy>Mehran Davoudi</cp:lastModifiedBy>
  <cp:lastPrinted>2018-02-06T08:54:12Z</cp:lastPrinted>
  <dcterms:created xsi:type="dcterms:W3CDTF">2018-01-25T15:14:50Z</dcterms:created>
  <dcterms:modified xsi:type="dcterms:W3CDTF">2018-03-15T07:21:59Z</dcterms:modified>
</cp:coreProperties>
</file>